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mc:AlternateContent xmlns:mc="http://schemas.openxmlformats.org/markup-compatibility/2006">
    <mc:Choice Requires="x15">
      <x15ac:absPath xmlns:x15ac="http://schemas.microsoft.com/office/spreadsheetml/2010/11/ac" url="\\filesrv.ukmin.lt\stfondai\2021-2027 M. PROGRAMAVIMAS\PPPP RENGIMAS\PPPP\INOVACIJU\KEITIMAS NR.14\"/>
    </mc:Choice>
  </mc:AlternateContent>
  <xr:revisionPtr revIDLastSave="0" documentId="13_ncr:1_{55641220-1906-400A-BFDF-756DA070980B}" xr6:coauthVersionLast="47" xr6:coauthVersionMax="47" xr10:uidLastSave="{00000000-0000-0000-0000-000000000000}"/>
  <bookViews>
    <workbookView xWindow="-120" yWindow="-120" windowWidth="29040" windowHeight="15720" tabRatio="921" firstSheet="2" activeTab="2"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21" r:id="rId9"/>
    <sheet name="SNA" sheetId="10" r:id="rId10"/>
    <sheet name="SVA" sheetId="11" state="hidden" r:id="rId11"/>
    <sheet name="DA" sheetId="12" state="hidden" r:id="rId12"/>
    <sheet name="Rezultatai" sheetId="14" r:id="rId13"/>
    <sheet name="Poveikis VF" sheetId="13" r:id="rId14"/>
    <sheet name="Jautrumo analizė" sheetId="15" r:id="rId15"/>
    <sheet name="Scenarijų analizė" sheetId="16" r:id="rId16"/>
    <sheet name="Grafikas" sheetId="19" r:id="rId17"/>
    <sheet name="Data3" sheetId="18" state="veryHidden" r:id="rId18"/>
  </sheets>
  <externalReferences>
    <externalReference r:id="rId19"/>
  </externalReferences>
  <definedNames>
    <definedName name="_xlnm._FilterDatabase" localSheetId="0" hidden="1">Data1!$A$1:$J$101</definedName>
    <definedName name="_xlnm._FilterDatabase" localSheetId="1" hidden="1">Data2!$A$1:$C$103</definedName>
    <definedName name="A1_pav" localSheetId="8">[1]Pradžia!$D$29</definedName>
    <definedName name="A1_pav">Pradžia!$D$29</definedName>
    <definedName name="A1_trukme" comment="Alternatyvos 1 įgyvendinimo trukmė" localSheetId="8">[1]Pradžia!$G$29</definedName>
    <definedName name="A1_trukme" comment="Alternatyvos 1 įgyvendinimo trukmė">Pradžia!$G$29</definedName>
    <definedName name="A2_pav" localSheetId="8">[1]Pradžia!$D$31</definedName>
    <definedName name="A2_pav">Pradžia!$D$31</definedName>
    <definedName name="A2_trukme" comment="Alternatyvos 2 įgyvendinimo trukme" localSheetId="8">[1]Pradžia!$G$31</definedName>
    <definedName name="A2_trukme" comment="Alternatyvos 2 įgyvendinimo trukme">Pradžia!$G$31</definedName>
    <definedName name="A3_pav" localSheetId="8">[1]Pradžia!$D$33</definedName>
    <definedName name="A3_pav">Pradžia!$D$33</definedName>
    <definedName name="A3_trukme" comment="Alternatyvos 3 įgyvendinimo trukmė" localSheetId="8">[1]Pradžia!$G$33</definedName>
    <definedName name="A3_trukme" comment="Alternatyvos 3 įgyvendinimo trukmė">Pradžia!$G$33</definedName>
    <definedName name="A4_pav" localSheetId="8">[1]Pradžia!$D$35</definedName>
    <definedName name="A4_pav">Pradžia!$D$35</definedName>
    <definedName name="A4_trukme" comment="Alternatyvos 4 įgyvendinimo trukmė" localSheetId="8">[1]Pradžia!$G$35</definedName>
    <definedName name="A4_trukme" comment="Alternatyvos 4 įgyvendinimo trukmė">Pradžia!$G$35</definedName>
    <definedName name="A5_pav" localSheetId="8">[1]Pradžia!$D$37</definedName>
    <definedName name="A5_pav">Pradžia!$D$37</definedName>
    <definedName name="A5_trukme" comment="Alternatyvos 5 įgyvendinimo trukmė" localSheetId="8">[1]Pradžia!$G$37</definedName>
    <definedName name="A5_trukme" comment="Alternatyvos 5 įgyvendinimo trukmė">Pradžia!$G$37</definedName>
    <definedName name="DA1_rodiklis" localSheetId="8">[1]DA!$E$32</definedName>
    <definedName name="DA1_rodiklis">DA!$E$32</definedName>
    <definedName name="DA2_rodiklis" localSheetId="8">[1]DA!$E$45</definedName>
    <definedName name="DA2_rodiklis">DA!$E$45</definedName>
    <definedName name="DA3_rodiklis" localSheetId="8">[1]DA!$E$58</definedName>
    <definedName name="DA3_rodiklis">DA!$E$58</definedName>
    <definedName name="DA4_rodiklis" localSheetId="8">[1]DA!$E$71</definedName>
    <definedName name="DA4_rodiklis">DA!$E$71</definedName>
    <definedName name="DA5_rodiklis" localSheetId="8">[1]DA!$E$84</definedName>
    <definedName name="DA5_rodiklis">DA!$E$84</definedName>
    <definedName name="ENIS1" localSheetId="8">[1]SNA!$F$16</definedName>
    <definedName name="ENIS1">SNA!$F$16</definedName>
    <definedName name="ENIS2" localSheetId="8">[1]SNA!$F$34</definedName>
    <definedName name="ENIS2">SNA!$F$34</definedName>
    <definedName name="ENIS3" localSheetId="8">[1]SNA!$F$52</definedName>
    <definedName name="ENIS3">SNA!$F$52</definedName>
    <definedName name="ENIS4" localSheetId="8">[1]SNA!$F$70</definedName>
    <definedName name="ENIS4">SNA!$F$70</definedName>
    <definedName name="ENIS5" localSheetId="8">[1]SNA!$F$88</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 localSheetId="8">[1]Pradžia!$E$39</definedName>
    <definedName name="FD" comment="Reali finansinė diskonto norma">Pradžia!$E$39</definedName>
    <definedName name="Igyv_A1" comment="Alternatyvos 1 igyvendinimo laikotarpis" localSheetId="8">'[1]Alternatyva 1'!$H$20:INDEX('[1]Alternatyva 1'!$H$20:$DC$20,Prielaidos!A1_trukme+1),'[1]Alternatyva 1'!$H$31:INDEX('[1]Alternatyva 1'!$H$31:$DC$31,Prielaidos!A1_trukme+1),'[1]Alternatyva 1'!$H$42:INDEX('[1]Alternatyva 1'!$H$42:$DC$42,Prielaidos!A1_trukme+1),'[1]Alternatyva 1'!$H$54:INDEX('[1]Alternatyva 1'!$H$54:$DC$54,Prielaidos!A1_trukme+1),'[1]Alternatyva 1'!$H$65:INDEX('[1]Alternatyva 1'!$H$65:$DC$65,Prielaidos!A1_trukme+1),'[1]Alternatyva 1'!$H$76:INDEX('[1]Alternatyva 1'!$H$76:$DC$76,Prielaidos!A1_trukme+1),'[1]Alternatyva 1'!$H$87:INDEX('[1]Alternatyva 1'!$H$87:$DC$87,Prielaidos!A1_trukme+1)</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 localSheetId="8">'[1]Alternatyva 2'!$H$20:INDEX('[1]Alternatyva 2'!$H$20:$DC$20,Prielaidos!A2_trukme+1),'[1]Alternatyva 2'!$H$31:INDEX('[1]Alternatyva 2'!$H$31:$DC$31,Prielaidos!A2_trukme+1),'[1]Alternatyva 2'!$H$42:INDEX('[1]Alternatyva 2'!$H$42:$DC$42,Prielaidos!A2_trukme+1),'[1]Alternatyva 2'!$H$54:INDEX('[1]Alternatyva 2'!$H$54:$DC$54,Prielaidos!A2_trukme+1),'[1]Alternatyva 2'!$H$65:INDEX('[1]Alternatyva 2'!$H$65:$DC$65,Prielaidos!A2_trukme+1),'[1]Alternatyva 2'!$H$76:INDEX('[1]Alternatyva 2'!$H$76:$DC$76,Prielaidos!A2_trukme+1),'[1]Alternatyva 2'!$H$87:INDEX('[1]Alternatyva 2'!$H$87:$DC$87,Prielaidos!A2_trukme+1)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 localSheetId="8">'[1]Alternatyva 3'!$H$20:INDEX('[1]Alternatyva 3'!$H$20:$DC$20,Prielaidos!A3_trukme+1),'[1]Alternatyva 3'!$H$31:INDEX('[1]Alternatyva 3'!$H$31:$DC$31,Prielaidos!A3_trukme+1),'[1]Alternatyva 3'!$H$42:INDEX('[1]Alternatyva 3'!$H$42:$DC$42,Prielaidos!A3_trukme+1),'[1]Alternatyva 3'!$H$54:INDEX('[1]Alternatyva 3'!$H$54:$DC$54,Prielaidos!A3_trukme+1),'[1]Alternatyva 3'!$H$65:INDEX('[1]Alternatyva 3'!$H$65:$DC$65,Prielaidos!A3_trukme+1),'[1]Alternatyva 3'!$H$76:INDEX('[1]Alternatyva 3'!$H$76:$DC$76,Prielaidos!A3_trukme+1),'[1]Alternatyva 3'!$H$87:INDEX('[1]Alternatyva 3'!$H$87:$DC$87,Prielaidos!A3_trukme+1)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 localSheetId="8">'[1]Alternatyva 4'!$H$20:INDEX('[1]Alternatyva 4'!$H$20:$DC$20,Prielaidos!A4_trukme+1),'[1]Alternatyva 4'!$H$31:INDEX('[1]Alternatyva 4'!$H$31:$DC$31,Prielaidos!A4_trukme+1),'[1]Alternatyva 4'!$H$42:INDEX('[1]Alternatyva 4'!$H$42:$DC$42,Prielaidos!A4_trukme+1),'[1]Alternatyva 4'!$H$54:INDEX('[1]Alternatyva 4'!$H$54:$DC$54,Prielaidos!A4_trukme+1),'[1]Alternatyva 4'!$H$65:INDEX('[1]Alternatyva 4'!$H$65:$DC$65,Prielaidos!A4_trukme+1),'[1]Alternatyva 4'!$H$76:INDEX('[1]Alternatyva 4'!$H$76:$DC$76,Prielaidos!A4_trukme+1),'[1]Alternatyva 4'!$H$87:INDEX('[1]Alternatyva 4'!$H$87:$DC$87,Prielaidos!A4_trukme+1)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 localSheetId="8">'[1]Alternatyva 5'!$H$20:INDEX('[1]Alternatyva 5'!$H$20:$DC$20,Prielaidos!A5_trukme+1),'[1]Alternatyva 5'!$H$31:INDEX('[1]Alternatyva 5'!$H$31:$DC$31,Prielaidos!A5_trukme+1),'[1]Alternatyva 5'!$H$42:INDEX('[1]Alternatyva 5'!$H$42:$DC$42,Prielaidos!A5_trukme+1),'[1]Alternatyva 5'!$H$54:INDEX('[1]Alternatyva 5'!$H$54:$DC$54,Prielaidos!A5_trukme+1),'[1]Alternatyva 5'!$H$65:INDEX('[1]Alternatyva 5'!$H$65:$DC$65,Prielaidos!A5_trukme+1),'[1]Alternatyva 5'!$H$76:INDEX('[1]Alternatyva 5'!$H$76:$DC$76,Prielaidos!A5_trukme+1),'[1]Alternatyva 5'!$H$87:INDEX('[1]Alternatyva 5'!$H$87:$DC$87,Prielaidos!A5_trukme+1)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 localSheetId="8">INDEX('[1]Alternatyva 1'!$H$21:$DC$21,Prielaidos!PAL+1),INDEX('[1]Alternatyva 1'!$H$32:$DC$32,Prielaidos!PAL+1),INDEX('[1]Alternatyva 1'!$H$43:$DC$43,Prielaidos!PAL+1),INDEX('[1]Alternatyva 1'!$H$55:$DC$55,Prielaidos!PAL+1),INDEX('[1]Alternatyva 1'!$H$66:$DC$66,Prielaidos!PAL+1),INDEX('[1]Alternatyva 1'!$H$77:$DC$77,Prielaidos!PAL+1),INDEX('[1]Alternatyva 1'!$H$88:$DC$88,Prielaidos!PAL+1)</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 localSheetId="8">INDEX('[1]Alternatyva 2'!$H$21:$DC$21,Prielaidos!PAL+1),INDEX('[1]Alternatyva 2'!$H$32:$DC$32,Prielaidos!PAL+1),INDEX('[1]Alternatyva 2'!$H$43:$DC$43,Prielaidos!PAL+1),INDEX('[1]Alternatyva 2'!$H$55:$DC$55,Prielaidos!PAL+1),INDEX('[1]Alternatyva 2'!$H$66:$DC$66,Prielaidos!PAL+1),INDEX('[1]Alternatyva 2'!$H$77:$DC$77,Prielaidos!PAL+1),INDEX('[1]Alternatyva 2'!$H$88:$DC$88,Prielaidos!PAL+1)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 localSheetId="8">INDEX('[1]Alternatyva 3'!$H$21:$DC$21,Prielaidos!PAL+1),INDEX('[1]Alternatyva 3'!$H$32:$DC$32,Prielaidos!PAL+1),INDEX('[1]Alternatyva 3'!$H$43:$DC$43,Prielaidos!PAL+1),INDEX('[1]Alternatyva 3'!$H$55:$DC$55,Prielaidos!PAL+1),INDEX('[1]Alternatyva 3'!$H$66:$DC$66,Prielaidos!PAL+1),INDEX('[1]Alternatyva 3'!$H$77:$DC$77,Prielaidos!PAL+1),INDEX('[1]Alternatyva 3'!$H$88:$DC$88,Prielaidos!PAL+1)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 localSheetId="8">INDEX('[1]Alternatyva 4'!$H$21:$DC$21,Prielaidos!PAL+1),INDEX('[1]Alternatyva 4'!$H$32:$DC$32,Prielaidos!PAL+1),INDEX('[1]Alternatyva 4'!$H$43:$DC$43,Prielaidos!PAL+1),INDEX('[1]Alternatyva 4'!$H$55:$DC$55,Prielaidos!PAL+1),INDEX('[1]Alternatyva 4'!$H$66:$DC$66,Prielaidos!PAL+1),INDEX('[1]Alternatyva 4'!$H$77:$DC$77,Prielaidos!PAL+1),INDEX('[1]Alternatyva 4'!$H$88:$DC$88,Prielaidos!PAL+1)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 localSheetId="8">INDEX('[1]Alternatyva 5'!$H$21:$DC$21,Prielaidos!PAL+1),INDEX('[1]Alternatyva 5'!$H$32:$DC$32,Prielaidos!PAL+1),INDEX('[1]Alternatyva 5'!$H$43:$DC$43,Prielaidos!PAL+1),INDEX('[1]Alternatyva 5'!$H$55:$DC$55,Prielaidos!PAL+1),INDEX('[1]Alternatyva 5'!$H$66:$DC$66,Prielaidos!PAL+1),INDEX('[1]Alternatyva 5'!$H$77:$DC$77,Prielaidos!PAL+1),INDEX('[1]Alternatyva 5'!$H$88:$DC$88,Prielaidos!PAL+1)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 localSheetId="8">SUM('[1]Alternatyva 1'!$F$21,'[1]Alternatyva 1'!$F$32,'[1]Alternatyva 1'!$F$43,'[1]Alternatyva 1'!$F$55,'[1]Alternatyva 1'!$F$66,'[1]Alternatyva 1'!$F$77,'[1]Alternatyva 1'!$F$88)</definedName>
    <definedName name="Likut1_GDV" comment="Likutinės vertės GDV">SUM('Alternatyva 1'!$F$21,'Alternatyva 1'!$F$32,'Alternatyva 1'!$F$43,'Alternatyva 1'!$F$55,'Alternatyva 1'!$F$66,'Alternatyva 1'!$F$77,'Alternatyva 1'!$F$88)</definedName>
    <definedName name="Likut2_GDV" localSheetId="8">SUM('[1]Alternatyva 2'!$F$21,'[1]Alternatyva 2'!$F$32,'[1]Alternatyva 2'!$F$43,'[1]Alternatyva 2'!$F$55,'[1]Alternatyva 2'!$F$66,'[1]Alternatyva 2'!$F$77,'[1]Alternatyva 2'!$F$88)</definedName>
    <definedName name="Likut2_GDV">SUM('Alternatyva 2'!$F$21,'Alternatyva 2'!$F$32,'Alternatyva 2'!$F$43,'Alternatyva 2'!$F$55,'Alternatyva 2'!$F$66,'Alternatyva 2'!$F$77,'Alternatyva 2'!$F$88)</definedName>
    <definedName name="Likut3_GDV" comment="Likutines vertes GDV" localSheetId="8">SUM('[1]Alternatyva 3'!$F$21,'[1]Alternatyva 3'!$F$32,'[1]Alternatyva 3'!$F$43,'[1]Alternatyva 3'!$F$55,'[1]Alternatyva 3'!$F$66,'[1]Alternatyva 3'!$F$77,'[1]Alternatyva 3'!$F$88)</definedName>
    <definedName name="Likut3_GDV" comment="Likutines vertes GDV">SUM('Alternatyva 3'!$F$21,'Alternatyva 3'!$F$32,'Alternatyva 3'!$F$43,'Alternatyva 3'!$F$55,'Alternatyva 3'!$F$66,'Alternatyva 3'!$F$77,'Alternatyva 3'!$F$88)</definedName>
    <definedName name="Likut4_GDV" comment="Likutines vertes GDV" localSheetId="8">SUM('[1]Alternatyva 4'!$F$21,'[1]Alternatyva 4'!$F$32,'[1]Alternatyva 4'!$F$43,'[1]Alternatyva 4'!$F$55,'[1]Alternatyva 4'!$F$66,'[1]Alternatyva 4'!$F$77,'[1]Alternatyva 4'!$F$88)</definedName>
    <definedName name="Likut4_GDV" comment="Likutines vertes GDV">SUM('Alternatyva 4'!$F$21,'Alternatyva 4'!$F$32,'Alternatyva 4'!$F$43,'Alternatyva 4'!$F$55,'Alternatyva 4'!$F$66,'Alternatyva 4'!$F$77,'Alternatyva 4'!$F$88)</definedName>
    <definedName name="Likut5_GDV" comment="Likutines vertes GDV" localSheetId="8">SUM('[1]Alternatyva 5'!$F$21,'[1]Alternatyva 5'!$F$32,'[1]Alternatyva 5'!$F$43,'[1]Alternatyva 5'!$F$55,'[1]Alternatyva 5'!$F$66,'[1]Alternatyva 5'!$F$77,'[1]Alternatyva 5'!$F$88)</definedName>
    <definedName name="Likut5_GDV" comment="Likutines vertes GDV">SUM('Alternatyva 5'!$F$21,'Alternatyva 5'!$F$32,'Alternatyva 5'!$F$43,'Alternatyva 5'!$F$55,'Alternatyva 5'!$F$66,'Alternatyva 5'!$F$77,'Alternatyva 5'!$F$88)</definedName>
    <definedName name="Naudos" comment="Pagal politikos sritis atrinktos naudos" localSheetId="8">IF([1]Data2!$B$2="N",OFFSET([1]Data2!$A$5,0,0,COUNTA([1]Data2!$A$5:$A$200)-1,1),"")</definedName>
    <definedName name="Naudos" comment="Pagal politikos sritis atrinktos naudos">IF(Data2!$B$2="N",OFFSET(Data2!$A$5,0,0,COUNTA(Data2!$A$5:$A$200)-1,1),"")</definedName>
    <definedName name="NLikut_A1" comment="Alternatyvos 1 laikotarpis,kuriame neaktyvios celes irasyti likutine verte" localSheetId="8">'[1]Alternatyva 1'!$H$21:INDEX('[1]Alternatyva 1'!$H$21:$DC$21,Prielaidos!PAL),'[1]Alternatyva 1'!$H$32:INDEX('[1]Alternatyva 1'!$H$32:$DC$32,Prielaidos!PAL),'[1]Alternatyva 1'!$H$43:INDEX('[1]Alternatyva 1'!$H$43:$DC$43,Prielaidos!PAL),'[1]Alternatyva 1'!$H$55:INDEX('[1]Alternatyva 1'!$H$55:$DC$55,Prielaidos!PAL),'[1]Alternatyva 1'!$H$66:INDEX('[1]Alternatyva 1'!$H$66:$DC$66,Prielaidos!PAL),'[1]Alternatyva 1'!$H$77:INDEX('[1]Alternatyva 1'!$H$77:$DC$77,Prielaidos!PAL),'[1]Alternatyva 1'!$H$88:INDEX('[1]Alternatyva 1'!$H$88:$DC$88,Prielaidos!PAL)</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 localSheetId="8">'[1]Alternatyva 2'!$H$21:INDEX('[1]Alternatyva 2'!$H$21:$DC$21,Prielaidos!PAL),'[1]Alternatyva 2'!$H$32:INDEX('[1]Alternatyva 2'!$H$32:$DC$32,Prielaidos!PAL),'[1]Alternatyva 2'!$H$43:INDEX('[1]Alternatyva 2'!$H$43:$DC$43,Prielaidos!PAL),'[1]Alternatyva 2'!$H$55:INDEX('[1]Alternatyva 2'!$H$55:$DC$55,Prielaidos!PAL),'[1]Alternatyva 2'!$H$66:INDEX('[1]Alternatyva 2'!$H$66:$DC$66,Prielaidos!PAL),'[1]Alternatyva 2'!$H$77:INDEX('[1]Alternatyva 2'!$H$77:$DC$77,Prielaidos!PAL),'[1]Alternatyva 2'!$H$88:INDEX('[1]Alternatyva 2'!$H$88:$DC$88,Prielaidos!PAL)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 localSheetId="8">'[1]Alternatyva 3'!$H$21:INDEX('[1]Alternatyva 3'!$H$21:$DC$21,Prielaidos!PAL),'[1]Alternatyva 3'!$H$32:INDEX('[1]Alternatyva 3'!$H$32:$DC$32,Prielaidos!PAL),'[1]Alternatyva 3'!$H$43:INDEX('[1]Alternatyva 3'!$H$43:$DC$43,Prielaidos!PAL),'[1]Alternatyva 3'!$H$55:INDEX('[1]Alternatyva 3'!$H$55:$DC$55,Prielaidos!PAL),'[1]Alternatyva 3'!$H$66:INDEX('[1]Alternatyva 3'!$H$66:$DC$66,Prielaidos!PAL),'[1]Alternatyva 3'!$H$77:INDEX('[1]Alternatyva 3'!$H$77:$DC$77,Prielaidos!PAL),'[1]Alternatyva 3'!$H$88:INDEX('[1]Alternatyva 3'!$H$88:$DC$88,Prielaidos!PAL)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 localSheetId="8">'[1]Alternatyva 4'!$H$21:INDEX('[1]Alternatyva 4'!$H$21:$DC$21,Prielaidos!PAL),'[1]Alternatyva 4'!$H$32:INDEX('[1]Alternatyva 4'!$H$32:$DC$32,Prielaidos!PAL),'[1]Alternatyva 4'!$H$43:INDEX('[1]Alternatyva 4'!$H$43:$DC$43,Prielaidos!PAL),'[1]Alternatyva 4'!$H$55:INDEX('[1]Alternatyva 4'!$H$55:$DC$55,Prielaidos!PAL),'[1]Alternatyva 4'!$H$66:INDEX('[1]Alternatyva 4'!$H$66:$DC$66,Prielaidos!PAL),'[1]Alternatyva 4'!$H$77:INDEX('[1]Alternatyva 4'!$H$77:$DC$77,Prielaidos!PAL),'[1]Alternatyva 4'!$H$88:INDEX('[1]Alternatyva 4'!$H$88:$DC$88,Prielaidos!PAL)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 localSheetId="8">'[1]Alternatyva 5'!$H$21:INDEX('[1]Alternatyva 5'!$H$21:$DC$21,Prielaidos!PAL),'[1]Alternatyva 5'!$H$32:INDEX('[1]Alternatyva 5'!$H$32:$DC$32,Prielaidos!PAL),'[1]Alternatyva 5'!$H$43:INDEX('[1]Alternatyva 5'!$H$43:$DC$43,Prielaidos!PAL),'[1]Alternatyva 5'!$H$55:INDEX('[1]Alternatyva 5'!$H$55:$DC$55,Prielaidos!PAL),'[1]Alternatyva 5'!$H$66:INDEX('[1]Alternatyva 5'!$H$66:$DC$66,Prielaidos!PAL),'[1]Alternatyva 5'!$H$77:INDEX('[1]Alternatyva 5'!$H$77:$DC$77,Prielaidos!PAL),'[1]Alternatyva 5'!$H$88:INDEX('[1]Alternatyva 5'!$H$88:$DC$88,Prielaidos!PAL)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 localSheetId="8">[1]Rezultatai!$F$6</definedName>
    <definedName name="Opt_alt">Rezultatai!$F$6</definedName>
    <definedName name="PAL" comment="Priemonės ataskaitinio laikotarpio trukme" localSheetId="8">[1]Pradžia!$E$12</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3">'Poveikis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 localSheetId="8">[1]Pradžia!$E$10</definedName>
    <definedName name="PVP" comment="Priemonės vykdymo pradžia">Pradžia!$E$10</definedName>
    <definedName name="Reinv_A1" comment="Alternatyvos 1 reinvesticiju eilute" localSheetId="8">INDEX('[1]Alternatyva 1'!$H$20:$DC$20,Prielaidos!A1_trukme+2):('[1]Alternatyva 1'!$DC$20),INDEX('[1]Alternatyva 1'!$H$31:$DC$31,Prielaidos!A1_trukme+2):'[1]Alternatyva 1'!$DC$31,INDEX('[1]Alternatyva 1'!$H$42:$DC$42,Prielaidos!A1_trukme+2):'[1]Alternatyva 1'!$DC$42,INDEX('[1]Alternatyva 1'!$H$54:$DC$54,Prielaidos!A1_trukme+2):'[1]Alternatyva 1'!$DC$54,INDEX('[1]Alternatyva 1'!$H$65:$DC$65,Prielaidos!A1_trukme+2):'[1]Alternatyva 1'!$DC$65,INDEX('[1]Alternatyva 1'!$H$76:$DC$76,Prielaidos!A1_trukme+2):'[1]Alternatyva 1'!$DC$76,INDEX('[1]Alternatyva 1'!$H$87:$DC$87,Prielaidos!A1_trukme+2):'[1]Alternatyva 1'!$DC$87</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 localSheetId="8">INDEX('[1]Alternatyva 2'!$H$20:$DC$20,Prielaidos!A2_trukme+2):('[1]Alternatyva 2'!$DC$20),INDEX('[1]Alternatyva 2'!$H$31:$DC$31,Prielaidos!A2_trukme+2):'[1]Alternatyva 2'!$DC$31,INDEX('[1]Alternatyva 2'!$H$42:$DC$42,Prielaidos!A2_trukme+2):'[1]Alternatyva 2'!$DC$42,INDEX('[1]Alternatyva 2'!$H$54:$DC$54,Prielaidos!A2_trukme+2):'[1]Alternatyva 2'!$DC$54,INDEX('[1]Alternatyva 2'!$H$65:$DC$65,Prielaidos!A2_trukme+2):'[1]Alternatyva 2'!$DC$65,INDEX('[1]Alternatyva 2'!$H$76:$DC$76,Prielaidos!A2_trukme+2):'[1]Alternatyva 2'!$DC$76,INDEX('[1]Alternatyva 2'!$H$87:$DC$87,Prielaidos!A2_trukme+2):'[1]Alternatyva 2'!$DC$87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 localSheetId="8">INDEX('[1]Alternatyva 3'!$H$20:$DC$20,Prielaidos!A3_trukme+2):('[1]Alternatyva 3'!$DC$20),INDEX('[1]Alternatyva 3'!$H$31:$DC$31,Prielaidos!A3_trukme+2):'[1]Alternatyva 3'!$DC$31,INDEX('[1]Alternatyva 3'!$H$42:$DC$42,Prielaidos!A3_trukme+2):'[1]Alternatyva 3'!$DC$42,INDEX('[1]Alternatyva 3'!$H$54:$DC$54,Prielaidos!A3_trukme+2):'[1]Alternatyva 3'!$DC$54,INDEX('[1]Alternatyva 3'!$H$65:$DC$65,Prielaidos!A3_trukme+2):'[1]Alternatyva 3'!$DC$65,INDEX('[1]Alternatyva 3'!$H$76:$DC$76,Prielaidos!A3_trukme+2):'[1]Alternatyva 3'!$DC$76,INDEX('[1]Alternatyva 3'!$H$87:$DC$87,Prielaidos!A3_trukme+2):'[1]Alternatyva 3'!$DC$87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 localSheetId="8">INDEX('[1]Alternatyva 4'!$H$20:$DC$20,Prielaidos!A4_trukme+2):('[1]Alternatyva 4'!$DC$20),INDEX('[1]Alternatyva 4'!$H$31:$DC$31,Prielaidos!A4_trukme+2):'[1]Alternatyva 4'!$DC$31,INDEX('[1]Alternatyva 4'!$H$42:$DC$42,Prielaidos!A4_trukme+2):'[1]Alternatyva 4'!$DC$42,INDEX('[1]Alternatyva 4'!$H$54:$DC$54,Prielaidos!A4_trukme+2):'[1]Alternatyva 4'!$DC$54,INDEX('[1]Alternatyva 4'!$H$65:$DC$65,Prielaidos!A4_trukme+2):'[1]Alternatyva 4'!$DC$65,INDEX('[1]Alternatyva 4'!$H$76:$DC$76,Prielaidos!A4_trukme+2):'[1]Alternatyva 4'!$DC$76,INDEX('[1]Alternatyva 4'!$H$87:$DC$87,Prielaidos!A4_trukme+2):'[1]Alternatyva 4'!$DC$87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 localSheetId="8">INDEX('[1]Alternatyva 5'!$H$20:$DC$20,Prielaidos!A5_trukme+2):('[1]Alternatyva 5'!$DC$20),INDEX('[1]Alternatyva 5'!$H$31:$DC$31,Prielaidos!A5_trukme+2):'[1]Alternatyva 5'!$DC$31,INDEX('[1]Alternatyva 5'!$H$42:$DC$42,Prielaidos!A5_trukme+2):'[1]Alternatyva 5'!$DC$42,INDEX('[1]Alternatyva 5'!$H$54:$DC$54,Prielaidos!A5_trukme+2):'[1]Alternatyva 5'!$DC$54,INDEX('[1]Alternatyva 5'!$H$65:$DC$65,Prielaidos!A5_trukme+2):'[1]Alternatyva 5'!$DC$65,INDEX('[1]Alternatyva 5'!$H$76:$DC$76,Prielaidos!A5_trukme+2):'[1]Alternatyva 5'!$DC$76,INDEX('[1]Alternatyva 5'!$H$87:$DC$87,Prielaidos!A5_trukme+2):'[1]Alternatyva 5'!$DC$87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 localSheetId="8">[1]Pradžia!$E$24</definedName>
    <definedName name="Result">Pradžia!$E$24</definedName>
    <definedName name="Result_mat" localSheetId="8">[1]Pradžia!$E$26</definedName>
    <definedName name="Result_mat">Pradžia!$E$26</definedName>
    <definedName name="Rezult_alt">Data1!$I$2:$I$6</definedName>
    <definedName name="Rodikliai" comment="Alternatyvu ENIS" localSheetId="8">[1]DA!$H$9:$H$13</definedName>
    <definedName name="Rodikliai" comment="Alternatyvu ENIS">DA!$H$9:$H$13</definedName>
    <definedName name="SA_kodai" localSheetId="15">'Scenarijų analizė'!$B$166:$B$267</definedName>
    <definedName name="SA_nr">'Scenarijų analizė'!$DF$6</definedName>
    <definedName name="scenarijai" localSheetId="8">'[1]Scenarijų analizė'!$B$166:$I$267</definedName>
    <definedName name="scenarijai">'Scenarijų analizė'!$B$166:$I$267</definedName>
    <definedName name="SD" comment="Socialinė diskonto norma" localSheetId="8">[1]Pradžia!$E$41</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 localSheetId="8">OFFSET([1]Data2!$D$2,0,0,COUNTA([1]Data2!$D$2:$D$100),1)</definedName>
    <definedName name="Sritis" comment="Pasirinktos politikos srities nr.">OFFSET(Data2!$D$2,0,0,COUNTA(Data2!$D$2:$D$100),1)</definedName>
    <definedName name="SVA_rodiklis" localSheetId="8">[1]SVA!$F$18:$F$22</definedName>
    <definedName name="SVA_rodiklis">SVA!$F$18:$F$22</definedName>
    <definedName name="Svoris" comment="Da (daugiakriterines analizes) svoriai" localSheetId="8">[1]DA!$B$8:$D$16</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 localSheetId="8">[1]Pradžia!$E$43</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3"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3"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 localSheetId="8">IF([1]Data2!$G$2="Z",OFFSET([1]Data2!$F$5,0,0,COUNTA([1]Data2!$F$5:$F$200)-1,1),"")</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0"/>
    <pivotCache cacheId="1" r:id="rId21"/>
    <pivotCache cacheId="2" r:id="rId22"/>
    <pivotCache cacheId="3"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60" i="19" l="1"/>
  <c r="AH160" i="19"/>
  <c r="Z160" i="19"/>
  <c r="D160" i="19" s="1"/>
  <c r="AH149" i="19"/>
  <c r="AD149" i="19"/>
  <c r="Z149" i="19"/>
  <c r="L356" i="21"/>
  <c r="M356" i="21"/>
  <c r="N356" i="21"/>
  <c r="O356" i="21"/>
  <c r="P356" i="21"/>
  <c r="Q356" i="21"/>
  <c r="R356" i="21"/>
  <c r="S356" i="21"/>
  <c r="T356" i="21"/>
  <c r="U356" i="21"/>
  <c r="V356" i="21"/>
  <c r="W356" i="21"/>
  <c r="K356" i="21"/>
  <c r="D356" i="21"/>
  <c r="E356" i="21"/>
  <c r="F356" i="21"/>
  <c r="G356" i="21"/>
  <c r="C356" i="21"/>
  <c r="B344" i="21"/>
  <c r="H343" i="21"/>
  <c r="K37" i="4"/>
  <c r="L37" i="4"/>
  <c r="M37" i="4"/>
  <c r="J37" i="4"/>
  <c r="V6" i="19"/>
  <c r="H280" i="21"/>
  <c r="G280" i="21"/>
  <c r="I177" i="21" l="1"/>
  <c r="H177" i="21"/>
  <c r="G177" i="21"/>
  <c r="F177" i="21"/>
  <c r="V149" i="19" l="1"/>
  <c r="R149" i="19"/>
  <c r="N149" i="19"/>
  <c r="J149" i="19"/>
  <c r="O49" i="4" l="1"/>
  <c r="N49" i="4"/>
  <c r="M49" i="4"/>
  <c r="L49" i="4"/>
  <c r="K49" i="4"/>
  <c r="J49" i="4"/>
  <c r="I49" i="4"/>
  <c r="I75" i="4"/>
  <c r="J75" i="4"/>
  <c r="K75" i="4"/>
  <c r="L75" i="4"/>
  <c r="O74" i="4"/>
  <c r="N74" i="4"/>
  <c r="M74" i="4"/>
  <c r="L74" i="4"/>
  <c r="K74" i="4"/>
  <c r="J74" i="4"/>
  <c r="I74" i="4"/>
  <c r="O36" i="4"/>
  <c r="N36" i="4"/>
  <c r="M36" i="4"/>
  <c r="L36" i="4"/>
  <c r="K36" i="4"/>
  <c r="M35" i="4"/>
  <c r="J35" i="4"/>
  <c r="L35" i="4"/>
  <c r="K35" i="4"/>
  <c r="I37" i="4"/>
  <c r="N154" i="19"/>
  <c r="O50" i="4"/>
  <c r="N50" i="4"/>
  <c r="M50" i="4"/>
  <c r="L50" i="4"/>
  <c r="F326" i="21"/>
  <c r="A381" i="21" s="1"/>
  <c r="D326" i="21"/>
  <c r="B327" i="21"/>
  <c r="AH152" i="19" l="1"/>
  <c r="AD152" i="19"/>
  <c r="Z152" i="19"/>
  <c r="J152" i="19"/>
  <c r="R152" i="19"/>
  <c r="V152" i="19"/>
  <c r="N152" i="19"/>
  <c r="G308" i="21"/>
  <c r="H326" i="21"/>
  <c r="F143" i="16" l="1"/>
  <c r="F144" i="16"/>
  <c r="G147" i="16"/>
  <c r="F143" i="15" l="1"/>
  <c r="F144" i="15"/>
  <c r="G147" i="15"/>
  <c r="E315" i="21"/>
  <c r="D301" i="21" l="1"/>
  <c r="E210" i="21" l="1"/>
  <c r="J120" i="4" s="1"/>
  <c r="C127" i="19" l="1"/>
  <c r="I119" i="4" l="1"/>
  <c r="H119" i="4"/>
  <c r="M91" i="4" l="1"/>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L91" i="4"/>
  <c r="J90" i="4"/>
  <c r="K90" i="4"/>
  <c r="L90" i="4"/>
  <c r="M90" i="4"/>
  <c r="N90" i="4"/>
  <c r="O90" i="4"/>
  <c r="P90" i="4"/>
  <c r="Q90" i="4"/>
  <c r="R90" i="4"/>
  <c r="S90" i="4"/>
  <c r="T90" i="4"/>
  <c r="U90" i="4"/>
  <c r="V90" i="4"/>
  <c r="W90" i="4"/>
  <c r="X90" i="4"/>
  <c r="Y90" i="4"/>
  <c r="Z90" i="4"/>
  <c r="AA90" i="4"/>
  <c r="AB90" i="4"/>
  <c r="I90" i="4"/>
  <c r="E280" i="21" l="1"/>
  <c r="W280" i="21" s="1"/>
  <c r="E177" i="21" l="1"/>
  <c r="D177" i="21"/>
  <c r="I142" i="21"/>
  <c r="H142" i="21"/>
  <c r="G142" i="21"/>
  <c r="F142" i="21"/>
  <c r="E142" i="21"/>
  <c r="H284" i="21"/>
  <c r="D103" i="21"/>
  <c r="A95" i="21"/>
  <c r="AB122" i="4"/>
  <c r="E281" i="21" l="1"/>
  <c r="F281" i="21" s="1"/>
  <c r="W177" i="21"/>
  <c r="W142" i="21"/>
  <c r="D178" i="21" l="1"/>
  <c r="E178" i="21" s="1"/>
  <c r="F178" i="21" s="1"/>
  <c r="G178" i="21" s="1"/>
  <c r="H178" i="21" s="1"/>
  <c r="I178" i="21" s="1"/>
  <c r="J178" i="21" s="1"/>
  <c r="K178" i="21" s="1"/>
  <c r="L178" i="21" s="1"/>
  <c r="M178" i="21" s="1"/>
  <c r="N178" i="21" s="1"/>
  <c r="O178" i="21" s="1"/>
  <c r="P178" i="21" s="1"/>
  <c r="Q178" i="21" s="1"/>
  <c r="G281" i="21"/>
  <c r="H281" i="21" s="1"/>
  <c r="I281" i="21" s="1"/>
  <c r="J281" i="21" s="1"/>
  <c r="K281" i="21" s="1"/>
  <c r="L281" i="21" s="1"/>
  <c r="M281" i="21" s="1"/>
  <c r="N281" i="21" s="1"/>
  <c r="O281" i="21" s="1"/>
  <c r="P281" i="21" s="1"/>
  <c r="Q281" i="21" s="1"/>
  <c r="R281" i="21" s="1"/>
  <c r="S281" i="21" s="1"/>
  <c r="T281" i="21" s="1"/>
  <c r="U281" i="21" s="1"/>
  <c r="V281" i="21" s="1"/>
  <c r="B143" i="21"/>
  <c r="C143" i="21" s="1"/>
  <c r="D143" i="21" s="1"/>
  <c r="E143" i="21" s="1"/>
  <c r="F143" i="21" s="1"/>
  <c r="G143" i="21" s="1"/>
  <c r="H143" i="21" s="1"/>
  <c r="I143" i="21" s="1"/>
  <c r="J143" i="21" s="1"/>
  <c r="K143" i="21" s="1"/>
  <c r="L143" i="21" s="1"/>
  <c r="M143" i="21" s="1"/>
  <c r="N143" i="21" s="1"/>
  <c r="O143" i="21" s="1"/>
  <c r="P143" i="21" s="1"/>
  <c r="Q143" i="21" s="1"/>
  <c r="R143" i="21" s="1"/>
  <c r="S143" i="21" s="1"/>
  <c r="T143" i="21" s="1"/>
  <c r="U143" i="21" s="1"/>
  <c r="V143" i="21" s="1"/>
  <c r="R178" i="21" l="1"/>
  <c r="S178" i="21" l="1"/>
  <c r="T178" i="21" l="1"/>
  <c r="F263" i="21"/>
  <c r="D263" i="21"/>
  <c r="U271" i="21"/>
  <c r="U272" i="21" s="1"/>
  <c r="T271" i="21"/>
  <c r="T272" i="21" s="1"/>
  <c r="S271" i="21"/>
  <c r="S272" i="21" s="1"/>
  <c r="R271" i="21"/>
  <c r="R272" i="21" s="1"/>
  <c r="Q271" i="21"/>
  <c r="Q272" i="21" s="1"/>
  <c r="P271" i="21"/>
  <c r="P272" i="21" s="1"/>
  <c r="O271" i="21"/>
  <c r="O272" i="21" s="1"/>
  <c r="N271" i="21"/>
  <c r="M271" i="21"/>
  <c r="L271" i="21"/>
  <c r="K271" i="21"/>
  <c r="J271" i="21"/>
  <c r="I271" i="21"/>
  <c r="H271" i="21"/>
  <c r="G271" i="21"/>
  <c r="F271" i="21"/>
  <c r="E271" i="21"/>
  <c r="D271" i="21"/>
  <c r="C271" i="21"/>
  <c r="B271" i="21"/>
  <c r="B272" i="21" s="1"/>
  <c r="C256" i="21"/>
  <c r="D256" i="21"/>
  <c r="E256" i="21"/>
  <c r="F256" i="21"/>
  <c r="G256" i="21"/>
  <c r="H256" i="21"/>
  <c r="I256" i="21"/>
  <c r="J256" i="21"/>
  <c r="K256" i="21"/>
  <c r="L256" i="21"/>
  <c r="M256" i="21"/>
  <c r="N256" i="21"/>
  <c r="O256" i="21"/>
  <c r="P256" i="21"/>
  <c r="Q256" i="21"/>
  <c r="R256" i="21"/>
  <c r="S256" i="21"/>
  <c r="T256" i="21"/>
  <c r="U256" i="21"/>
  <c r="U257" i="21" s="1"/>
  <c r="B256" i="21"/>
  <c r="B257" i="21" s="1"/>
  <c r="W252" i="21"/>
  <c r="F248" i="21"/>
  <c r="I248" i="21" s="1"/>
  <c r="C251" i="21" s="1"/>
  <c r="C252" i="21" s="1"/>
  <c r="D248" i="21"/>
  <c r="U178" i="21" l="1"/>
  <c r="AA122" i="4"/>
  <c r="H122" i="4"/>
  <c r="C257" i="21"/>
  <c r="T257" i="21"/>
  <c r="Z122" i="4" s="1"/>
  <c r="S257" i="21"/>
  <c r="Y122" i="4" s="1"/>
  <c r="Q257" i="21"/>
  <c r="W122" i="4" s="1"/>
  <c r="P257" i="21"/>
  <c r="V122" i="4" s="1"/>
  <c r="O257" i="21"/>
  <c r="U122" i="4" s="1"/>
  <c r="R257" i="21"/>
  <c r="X122" i="4" s="1"/>
  <c r="I251" i="21"/>
  <c r="H251" i="21"/>
  <c r="G251" i="21"/>
  <c r="F251" i="21"/>
  <c r="B251" i="21"/>
  <c r="E251" i="21"/>
  <c r="L251" i="21"/>
  <c r="D251" i="21"/>
  <c r="D252" i="21" s="1"/>
  <c r="D257" i="21" s="1"/>
  <c r="J251" i="21"/>
  <c r="K251" i="21"/>
  <c r="C192" i="21"/>
  <c r="I121" i="4" s="1"/>
  <c r="D192" i="21"/>
  <c r="J121" i="4" s="1"/>
  <c r="E192" i="21"/>
  <c r="K121" i="4" s="1"/>
  <c r="F192" i="21"/>
  <c r="L121" i="4" s="1"/>
  <c r="G192" i="21"/>
  <c r="M121" i="4" s="1"/>
  <c r="H192" i="21"/>
  <c r="N121" i="4" s="1"/>
  <c r="I192" i="21"/>
  <c r="O121" i="4" s="1"/>
  <c r="J192" i="21"/>
  <c r="P121" i="4" s="1"/>
  <c r="K192" i="21"/>
  <c r="Q121" i="4" s="1"/>
  <c r="L192" i="21"/>
  <c r="M192" i="21"/>
  <c r="B192" i="21"/>
  <c r="H121" i="4" s="1"/>
  <c r="D210" i="21"/>
  <c r="F210" i="21"/>
  <c r="K120" i="4" s="1"/>
  <c r="G210" i="21"/>
  <c r="L120" i="4" s="1"/>
  <c r="H210" i="21"/>
  <c r="M120" i="4" s="1"/>
  <c r="I210" i="21"/>
  <c r="N120" i="4" s="1"/>
  <c r="J210" i="21"/>
  <c r="O120" i="4" s="1"/>
  <c r="K210" i="21"/>
  <c r="P120" i="4" s="1"/>
  <c r="L210" i="21"/>
  <c r="Q120" i="4" s="1"/>
  <c r="M210" i="21"/>
  <c r="R120" i="4" s="1"/>
  <c r="N210" i="21"/>
  <c r="S120" i="4" s="1"/>
  <c r="O210" i="21"/>
  <c r="T120" i="4" s="1"/>
  <c r="P210" i="21"/>
  <c r="U120" i="4" s="1"/>
  <c r="Q210" i="21"/>
  <c r="V120" i="4" s="1"/>
  <c r="R210" i="21"/>
  <c r="W120" i="4" s="1"/>
  <c r="S210" i="21"/>
  <c r="X120" i="4" s="1"/>
  <c r="T210" i="21"/>
  <c r="Y120" i="4" s="1"/>
  <c r="U210" i="21"/>
  <c r="Z120" i="4" s="1"/>
  <c r="V210" i="21"/>
  <c r="AA120" i="4" s="1"/>
  <c r="W210" i="21"/>
  <c r="AB120" i="4" s="1"/>
  <c r="X210" i="21"/>
  <c r="Y210" i="21"/>
  <c r="Z210" i="21"/>
  <c r="C210" i="21"/>
  <c r="H120" i="4" s="1"/>
  <c r="V178" i="21" l="1"/>
  <c r="E252" i="21"/>
  <c r="F252" i="21" s="1"/>
  <c r="F257" i="21" s="1"/>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E42" i="21"/>
  <c r="F42" i="21"/>
  <c r="G42" i="21"/>
  <c r="H42" i="21"/>
  <c r="I42" i="21"/>
  <c r="E43" i="21"/>
  <c r="F43" i="21"/>
  <c r="G43" i="21"/>
  <c r="H43" i="21"/>
  <c r="I43" i="21"/>
  <c r="E44" i="21"/>
  <c r="F44" i="21"/>
  <c r="G44" i="21"/>
  <c r="H44" i="21"/>
  <c r="I44" i="21"/>
  <c r="E45" i="21"/>
  <c r="F45" i="21"/>
  <c r="G45" i="21"/>
  <c r="H45" i="21"/>
  <c r="I45" i="21"/>
  <c r="E46" i="21"/>
  <c r="F46" i="21"/>
  <c r="G46" i="21"/>
  <c r="H46" i="21"/>
  <c r="I46" i="21"/>
  <c r="E47" i="21"/>
  <c r="F47" i="21"/>
  <c r="G47" i="21"/>
  <c r="H47" i="21"/>
  <c r="I47" i="21"/>
  <c r="E52" i="21"/>
  <c r="F52" i="21"/>
  <c r="G52" i="21"/>
  <c r="H52" i="21"/>
  <c r="I52" i="21"/>
  <c r="E53" i="21"/>
  <c r="F53" i="21"/>
  <c r="G53" i="21"/>
  <c r="H53" i="21"/>
  <c r="I53" i="21"/>
  <c r="E54" i="21"/>
  <c r="F54" i="21"/>
  <c r="G54" i="21"/>
  <c r="H54" i="21"/>
  <c r="I54" i="21"/>
  <c r="E55" i="21"/>
  <c r="F55" i="21"/>
  <c r="G55" i="21"/>
  <c r="H55" i="21"/>
  <c r="I55" i="21"/>
  <c r="E56" i="21"/>
  <c r="F56" i="21"/>
  <c r="G56" i="21"/>
  <c r="H56" i="21"/>
  <c r="I56" i="21"/>
  <c r="E57" i="21"/>
  <c r="F57" i="21"/>
  <c r="G57" i="21"/>
  <c r="H57" i="21"/>
  <c r="I57" i="21"/>
  <c r="H126" i="21"/>
  <c r="H146" i="21"/>
  <c r="J146" i="21" s="1"/>
  <c r="H161" i="21" s="1"/>
  <c r="H147" i="21"/>
  <c r="J147" i="21" s="1"/>
  <c r="D152" i="21"/>
  <c r="H181" i="21"/>
  <c r="H182" i="21"/>
  <c r="D186" i="21"/>
  <c r="H198" i="21"/>
  <c r="H219" i="21"/>
  <c r="N236" i="21"/>
  <c r="F240" i="21"/>
  <c r="G240" i="21" l="1"/>
  <c r="H240" i="21" s="1"/>
  <c r="I240" i="21" s="1"/>
  <c r="J240" i="21" s="1"/>
  <c r="K240" i="21" s="1"/>
  <c r="L240" i="21" s="1"/>
  <c r="M240" i="21" s="1"/>
  <c r="N240" i="21" s="1"/>
  <c r="O240" i="21" s="1"/>
  <c r="P240" i="21" s="1"/>
  <c r="Q240" i="21" s="1"/>
  <c r="R240" i="21" s="1"/>
  <c r="S240" i="21" s="1"/>
  <c r="T240" i="21" s="1"/>
  <c r="U240" i="21" s="1"/>
  <c r="V240" i="21" s="1"/>
  <c r="G66" i="21"/>
  <c r="G252" i="21"/>
  <c r="G257" i="21" s="1"/>
  <c r="I64" i="21"/>
  <c r="E257" i="21"/>
  <c r="G63" i="21"/>
  <c r="H67" i="21"/>
  <c r="E66" i="21"/>
  <c r="G64" i="21"/>
  <c r="I62" i="21"/>
  <c r="F126" i="21"/>
  <c r="H64" i="21"/>
  <c r="E63" i="21"/>
  <c r="F64" i="21"/>
  <c r="H65" i="21"/>
  <c r="I65" i="21"/>
  <c r="E64" i="21"/>
  <c r="H63" i="21"/>
  <c r="F63" i="21"/>
  <c r="G67" i="21"/>
  <c r="H62" i="21"/>
  <c r="J45" i="21"/>
  <c r="E67" i="21"/>
  <c r="G65" i="21"/>
  <c r="I63" i="21"/>
  <c r="F62" i="21"/>
  <c r="I66" i="21"/>
  <c r="V126" i="21"/>
  <c r="H66" i="21"/>
  <c r="J46" i="21"/>
  <c r="T126" i="21"/>
  <c r="J47" i="21"/>
  <c r="J44" i="21"/>
  <c r="E62" i="21"/>
  <c r="E65" i="21"/>
  <c r="O126" i="21"/>
  <c r="I67" i="21"/>
  <c r="J56" i="21"/>
  <c r="J54" i="21"/>
  <c r="D161" i="21" s="1"/>
  <c r="G62" i="21"/>
  <c r="N126" i="21"/>
  <c r="G126" i="21"/>
  <c r="J42" i="21"/>
  <c r="J52" i="21"/>
  <c r="D71" i="21" s="1"/>
  <c r="F65" i="21"/>
  <c r="U126" i="21"/>
  <c r="M126" i="21"/>
  <c r="E126" i="21"/>
  <c r="J43" i="21"/>
  <c r="L126" i="21"/>
  <c r="S126" i="21"/>
  <c r="K126" i="21"/>
  <c r="F66" i="21"/>
  <c r="J53" i="21"/>
  <c r="C71" i="21" s="1"/>
  <c r="J126" i="21"/>
  <c r="J57" i="21"/>
  <c r="R126" i="21"/>
  <c r="Q126" i="21"/>
  <c r="I126" i="21"/>
  <c r="F67" i="21"/>
  <c r="J55" i="21"/>
  <c r="E161" i="21" s="1"/>
  <c r="P126" i="21"/>
  <c r="I161" i="21"/>
  <c r="B107" i="21" l="1"/>
  <c r="G125" i="21"/>
  <c r="H252" i="21"/>
  <c r="H257" i="21" s="1"/>
  <c r="E71" i="21"/>
  <c r="F349" i="21" s="1"/>
  <c r="J62" i="21"/>
  <c r="J67" i="21"/>
  <c r="J66" i="21"/>
  <c r="J64" i="21"/>
  <c r="J63" i="21"/>
  <c r="J65" i="21"/>
  <c r="B71" i="21"/>
  <c r="B157" i="21" s="1"/>
  <c r="F161" i="21"/>
  <c r="J161" i="21"/>
  <c r="F125" i="21"/>
  <c r="C157" i="21"/>
  <c r="G169" i="21"/>
  <c r="D157" i="21"/>
  <c r="H169" i="21" l="1"/>
  <c r="F71" i="21"/>
  <c r="G349" i="21" s="1"/>
  <c r="C107" i="21"/>
  <c r="I252" i="21"/>
  <c r="H125" i="21"/>
  <c r="G202" i="21"/>
  <c r="E157" i="21"/>
  <c r="E168" i="21" s="1"/>
  <c r="B161" i="21"/>
  <c r="C161" i="21" s="1"/>
  <c r="G161" i="21"/>
  <c r="K161" i="21"/>
  <c r="H202" i="21" l="1"/>
  <c r="I169" i="21"/>
  <c r="D107" i="21"/>
  <c r="K125" i="21"/>
  <c r="I125" i="21"/>
  <c r="G71" i="21"/>
  <c r="H349" i="21" s="1"/>
  <c r="F157" i="21"/>
  <c r="F168" i="21" s="1"/>
  <c r="J252" i="21"/>
  <c r="I257" i="21"/>
  <c r="L161" i="21"/>
  <c r="J125" i="21" l="1"/>
  <c r="J169" i="21"/>
  <c r="E107" i="21"/>
  <c r="I202" i="21"/>
  <c r="G157" i="21"/>
  <c r="G168" i="21" s="1"/>
  <c r="H71" i="21"/>
  <c r="I349" i="21" s="1"/>
  <c r="L125" i="21"/>
  <c r="J257" i="21"/>
  <c r="K252" i="21"/>
  <c r="M161" i="21"/>
  <c r="L61" i="15"/>
  <c r="AA74" i="15"/>
  <c r="CE108" i="15"/>
  <c r="BG102" i="15"/>
  <c r="AW81" i="15"/>
  <c r="BR42" i="15"/>
  <c r="AA106" i="15"/>
  <c r="BG25" i="15"/>
  <c r="AC31" i="15"/>
  <c r="M37" i="15"/>
  <c r="AQ53" i="15"/>
  <c r="V63" i="15"/>
  <c r="DA63" i="15"/>
  <c r="AR39" i="15"/>
  <c r="BV63" i="15"/>
  <c r="BB54" i="15"/>
  <c r="CC17" i="15"/>
  <c r="BG81" i="15"/>
  <c r="BF86" i="15"/>
  <c r="BU92" i="15"/>
  <c r="BA14" i="15"/>
  <c r="BZ94" i="15"/>
  <c r="T68" i="15"/>
  <c r="Z88" i="16"/>
  <c r="AW26" i="15"/>
  <c r="BI26" i="15"/>
  <c r="T25" i="15"/>
  <c r="BJ53" i="15"/>
  <c r="CA88" i="16"/>
  <c r="AH54" i="15"/>
  <c r="BR76" i="15"/>
  <c r="O107" i="15"/>
  <c r="AT31" i="15"/>
  <c r="AC59" i="15"/>
  <c r="N64" i="15"/>
  <c r="AD54" i="15"/>
  <c r="O79" i="15"/>
  <c r="AD39" i="15"/>
  <c r="BU32" i="15"/>
  <c r="BG14" i="15"/>
  <c r="CT61" i="15"/>
  <c r="BG71" i="15"/>
  <c r="CQ92" i="15"/>
  <c r="X104" i="15"/>
  <c r="AW61" i="15"/>
  <c r="AB49" i="15"/>
  <c r="AC85" i="15"/>
  <c r="AU82" i="15"/>
  <c r="BR49" i="15"/>
  <c r="AZ103" i="15"/>
  <c r="AC34" i="15"/>
  <c r="Q70" i="15"/>
  <c r="W96" i="15"/>
  <c r="BT75" i="15"/>
  <c r="I102" i="15"/>
  <c r="W57" i="15"/>
  <c r="AC50" i="15"/>
  <c r="BD17" i="15"/>
  <c r="CX48" i="15"/>
  <c r="DC55" i="15"/>
  <c r="AW94" i="15"/>
  <c r="L70" i="15"/>
  <c r="BW18" i="15"/>
  <c r="AA110" i="15"/>
  <c r="Z94" i="15"/>
  <c r="BS35" i="15"/>
  <c r="AJ92" i="15"/>
  <c r="BK37" i="15"/>
  <c r="BQ108" i="15"/>
  <c r="U82" i="15"/>
  <c r="CC108" i="15"/>
  <c r="N62" i="15"/>
  <c r="CV13" i="15"/>
  <c r="CS88" i="15"/>
  <c r="Y65" i="15"/>
  <c r="AV104" i="15"/>
  <c r="CX97" i="15"/>
  <c r="Y20" i="15"/>
  <c r="BL36" i="15"/>
  <c r="AM61" i="15"/>
  <c r="BP49" i="15"/>
  <c r="Z110" i="15"/>
  <c r="AR49" i="15"/>
  <c r="BB88" i="16"/>
  <c r="BL104" i="15"/>
  <c r="AB93" i="15"/>
  <c r="U92" i="15"/>
  <c r="U52" i="15"/>
  <c r="AX75" i="15"/>
  <c r="CY69" i="15"/>
  <c r="P62" i="15"/>
  <c r="AE23" i="15"/>
  <c r="AC28" i="15"/>
  <c r="BG37" i="15"/>
  <c r="AZ70" i="15"/>
  <c r="K28" i="15"/>
  <c r="AT71" i="15"/>
  <c r="BI90" i="15"/>
  <c r="CH64" i="15"/>
  <c r="T29" i="15"/>
  <c r="AB24" i="15"/>
  <c r="J77" i="15"/>
  <c r="AH79" i="15"/>
  <c r="R49" i="15"/>
  <c r="AL42" i="15"/>
  <c r="J110" i="15"/>
  <c r="K27" i="15"/>
  <c r="CS16" i="15"/>
  <c r="AN85" i="15"/>
  <c r="BD121" i="15"/>
  <c r="CX19" i="15"/>
  <c r="CD32" i="15"/>
  <c r="AZ37" i="15"/>
  <c r="BQ70" i="15"/>
  <c r="CB50" i="15"/>
  <c r="AJ30" i="15"/>
  <c r="AN106" i="15"/>
  <c r="AM108" i="15"/>
  <c r="BL88" i="16"/>
  <c r="AS14" i="15"/>
  <c r="N73" i="15"/>
  <c r="CH38" i="15"/>
  <c r="O59" i="15"/>
  <c r="CK14" i="15"/>
  <c r="CW65" i="15"/>
  <c r="Z53" i="15"/>
  <c r="AK47" i="15"/>
  <c r="CV105" i="15"/>
  <c r="L85" i="15"/>
  <c r="CO90" i="15"/>
  <c r="CH12" i="15"/>
  <c r="DA41" i="15"/>
  <c r="AI123" i="15"/>
  <c r="P57" i="15"/>
  <c r="AR73" i="15"/>
  <c r="V88" i="15"/>
  <c r="Y108" i="15"/>
  <c r="CX32" i="15"/>
  <c r="N104" i="15"/>
  <c r="AF74" i="15"/>
  <c r="AF85" i="15"/>
  <c r="BY35" i="15"/>
  <c r="BW95" i="15"/>
  <c r="CG76" i="15"/>
  <c r="P86" i="15"/>
  <c r="N77" i="15"/>
  <c r="Z79" i="15"/>
  <c r="CQ59" i="15"/>
  <c r="BW24" i="15"/>
  <c r="BJ59" i="15"/>
  <c r="AJ108" i="15"/>
  <c r="CF103" i="15"/>
  <c r="I53" i="15"/>
  <c r="H97" i="15"/>
  <c r="AA99" i="15"/>
  <c r="Q104" i="15"/>
  <c r="AH107" i="15"/>
  <c r="BE84" i="15"/>
  <c r="BM88" i="16"/>
  <c r="AF35" i="15"/>
  <c r="AB23" i="15"/>
  <c r="AB39" i="15"/>
  <c r="AI18" i="15"/>
  <c r="BM108" i="15"/>
  <c r="AZ90" i="15"/>
  <c r="AZ80" i="15"/>
  <c r="AD84" i="15"/>
  <c r="AE70" i="15"/>
  <c r="S16" i="15"/>
  <c r="N110" i="15"/>
  <c r="AV61" i="15"/>
  <c r="N14" i="15"/>
  <c r="CX81" i="15"/>
  <c r="L65" i="15"/>
  <c r="S85" i="15"/>
  <c r="I49" i="15"/>
  <c r="AM80" i="15"/>
  <c r="AF50" i="15"/>
  <c r="BS26" i="15"/>
  <c r="AF38" i="15"/>
  <c r="AX99" i="15"/>
  <c r="Y51" i="15"/>
  <c r="AC35" i="15"/>
  <c r="W27" i="15"/>
  <c r="BL17" i="15"/>
  <c r="AI14" i="15"/>
  <c r="AI101" i="15"/>
  <c r="R50" i="15"/>
  <c r="H15" i="15"/>
  <c r="R40" i="15"/>
  <c r="CE83" i="15"/>
  <c r="M79" i="15"/>
  <c r="S109" i="15"/>
  <c r="AI25" i="15"/>
  <c r="X17" i="15"/>
  <c r="K109" i="15"/>
  <c r="O110" i="15"/>
  <c r="CL85" i="15"/>
  <c r="BN58" i="15"/>
  <c r="BB80" i="15"/>
  <c r="AY107" i="15"/>
  <c r="S63" i="15"/>
  <c r="AD109" i="15"/>
  <c r="AB36" i="15"/>
  <c r="CK63" i="15"/>
  <c r="BN38" i="15"/>
  <c r="AN121" i="15"/>
  <c r="H23" i="15"/>
  <c r="AX88" i="16"/>
  <c r="CH108" i="15"/>
  <c r="BB16" i="15"/>
  <c r="BN101" i="15"/>
  <c r="V110" i="15"/>
  <c r="CG64" i="15"/>
  <c r="BN103" i="15"/>
  <c r="CK19" i="15"/>
  <c r="BK93" i="15"/>
  <c r="H84" i="15"/>
  <c r="AG85" i="15"/>
  <c r="W84" i="15"/>
  <c r="Y98" i="15"/>
  <c r="BG80" i="15"/>
  <c r="BB29" i="15"/>
  <c r="L111" i="15"/>
  <c r="AL106" i="15"/>
  <c r="BA121" i="15"/>
  <c r="BO109" i="15"/>
  <c r="AR18" i="15"/>
  <c r="CR88" i="16"/>
  <c r="AH12" i="15"/>
  <c r="BB15" i="15"/>
  <c r="BZ106" i="15"/>
  <c r="AF46" i="15"/>
  <c r="AA24" i="15"/>
  <c r="AZ66" i="15"/>
  <c r="AI87" i="15"/>
  <c r="R79" i="15"/>
  <c r="AB59" i="15"/>
  <c r="L27" i="15"/>
  <c r="CC73" i="15"/>
  <c r="AZ16" i="15"/>
  <c r="AJ37" i="15"/>
  <c r="CA65" i="15"/>
  <c r="X39" i="15"/>
  <c r="T63" i="15"/>
  <c r="Z71" i="15"/>
  <c r="AP95" i="15"/>
  <c r="AW18" i="15"/>
  <c r="CJ47" i="15"/>
  <c r="BZ83" i="15"/>
  <c r="H76" i="15"/>
  <c r="Z49" i="15"/>
  <c r="BH122" i="15"/>
  <c r="AX25" i="15"/>
  <c r="CF106" i="15"/>
  <c r="AP60" i="15"/>
  <c r="BG36" i="15"/>
  <c r="AJ75" i="15"/>
  <c r="AG46" i="15"/>
  <c r="AK75" i="15"/>
  <c r="AD25" i="15"/>
  <c r="AD15" i="15"/>
  <c r="CN54" i="15"/>
  <c r="AB31" i="15"/>
  <c r="BG125" i="15"/>
  <c r="AN51" i="15"/>
  <c r="BS98" i="15"/>
  <c r="AY40" i="15"/>
  <c r="BV38" i="15"/>
  <c r="AJ109" i="15"/>
  <c r="CD106" i="15"/>
  <c r="CE55" i="15"/>
  <c r="AB30" i="15"/>
  <c r="BC129" i="15"/>
  <c r="AG61" i="15"/>
  <c r="T82" i="15"/>
  <c r="CP79" i="15"/>
  <c r="L62" i="15"/>
  <c r="V40" i="15"/>
  <c r="V27" i="15"/>
  <c r="X35" i="15"/>
  <c r="O109" i="15"/>
  <c r="AO120" i="15"/>
  <c r="J37" i="15"/>
  <c r="CL105" i="15"/>
  <c r="AZ105" i="15"/>
  <c r="BA29" i="15"/>
  <c r="CW82" i="15"/>
  <c r="BN30" i="15"/>
  <c r="J128" i="15"/>
  <c r="P14" i="15"/>
  <c r="AM85" i="15"/>
  <c r="AZ72" i="15"/>
  <c r="P80" i="15"/>
  <c r="Z25" i="15"/>
  <c r="AH50" i="15"/>
  <c r="AZ12" i="15"/>
  <c r="AE97" i="15"/>
  <c r="AW68" i="15"/>
  <c r="J25" i="15"/>
  <c r="AE79" i="15"/>
  <c r="T108" i="15"/>
  <c r="I73" i="15"/>
  <c r="AA42" i="15"/>
  <c r="I50" i="15"/>
  <c r="AW34" i="15"/>
  <c r="V48" i="15"/>
  <c r="CB37" i="15"/>
  <c r="Q27" i="15"/>
  <c r="AU75" i="15"/>
  <c r="H31" i="15"/>
  <c r="L68" i="15"/>
  <c r="BO71" i="15"/>
  <c r="H72" i="15"/>
  <c r="BO73" i="15"/>
  <c r="BL102" i="15"/>
  <c r="BO47" i="15"/>
  <c r="N12" i="15"/>
  <c r="AG50" i="15"/>
  <c r="BA73" i="15"/>
  <c r="AA35" i="15"/>
  <c r="Y94" i="15"/>
  <c r="U53" i="15"/>
  <c r="AF103" i="15"/>
  <c r="BM99" i="15"/>
  <c r="CU58" i="15"/>
  <c r="CT57" i="15"/>
  <c r="AB12" i="15"/>
  <c r="CK61" i="15"/>
  <c r="K98" i="15"/>
  <c r="BH102" i="15"/>
  <c r="AG90" i="15"/>
  <c r="L13" i="15"/>
  <c r="CO60" i="15"/>
  <c r="K31" i="15"/>
  <c r="CB84" i="15"/>
  <c r="I80" i="15"/>
  <c r="S121" i="15"/>
  <c r="AR108" i="15"/>
  <c r="AA85" i="15"/>
  <c r="CA124" i="15"/>
  <c r="J84" i="15"/>
  <c r="P110" i="15"/>
  <c r="CC48" i="15"/>
  <c r="BH60" i="15"/>
  <c r="CK36" i="15"/>
  <c r="CM88" i="16"/>
  <c r="Y129" i="15"/>
  <c r="AD90" i="15"/>
  <c r="L53" i="15"/>
  <c r="BF84" i="15"/>
  <c r="AP23" i="15"/>
  <c r="AP58" i="15"/>
  <c r="Y68" i="15"/>
  <c r="AG98" i="15"/>
  <c r="AB105" i="15"/>
  <c r="AT70" i="15"/>
  <c r="CE28" i="15"/>
  <c r="DA124" i="15"/>
  <c r="V47" i="15"/>
  <c r="AC84" i="15"/>
  <c r="AN36" i="15"/>
  <c r="S18" i="15"/>
  <c r="AE59" i="15"/>
  <c r="AT61" i="15"/>
  <c r="AR88" i="16"/>
  <c r="BN86" i="15"/>
  <c r="AP97" i="15"/>
  <c r="DC32" i="15"/>
  <c r="AY20" i="15"/>
  <c r="BU86" i="15"/>
  <c r="AO69" i="15"/>
  <c r="AM93" i="15"/>
  <c r="BM101" i="15"/>
  <c r="AM60" i="15"/>
  <c r="AE104" i="15"/>
  <c r="Y30" i="15"/>
  <c r="CT88" i="16"/>
  <c r="W49" i="15"/>
  <c r="AE26" i="15"/>
  <c r="BJ52" i="15"/>
  <c r="S25" i="15"/>
  <c r="CN103" i="15"/>
  <c r="CS88" i="16"/>
  <c r="Z99" i="15"/>
  <c r="AL71" i="15"/>
  <c r="S68" i="15"/>
  <c r="AX34" i="15"/>
  <c r="AC37" i="15"/>
  <c r="BB79" i="15"/>
  <c r="AZ29" i="15"/>
  <c r="BY54" i="15"/>
  <c r="BH13" i="15"/>
  <c r="N65" i="15"/>
  <c r="Z18" i="15"/>
  <c r="Y15" i="15"/>
  <c r="CY30" i="15"/>
  <c r="AW103" i="15"/>
  <c r="AD97" i="15"/>
  <c r="AJ49" i="15"/>
  <c r="K59" i="15"/>
  <c r="O60" i="15"/>
  <c r="Y96" i="15"/>
  <c r="CW35" i="15"/>
  <c r="CV102" i="15"/>
  <c r="I69" i="15"/>
  <c r="AC74" i="15"/>
  <c r="AK97" i="15"/>
  <c r="CG127" i="15"/>
  <c r="W20" i="15"/>
  <c r="L42" i="15"/>
  <c r="J79" i="15"/>
  <c r="BM20" i="15"/>
  <c r="CT105" i="15"/>
  <c r="M86" i="15"/>
  <c r="X15" i="15"/>
  <c r="W73" i="15"/>
  <c r="H37" i="15"/>
  <c r="AZ79" i="15"/>
  <c r="W24" i="15"/>
  <c r="AJ18" i="15"/>
  <c r="AQ27" i="15"/>
  <c r="DB49" i="15"/>
  <c r="AF79" i="15"/>
  <c r="Z34" i="15"/>
  <c r="AG54" i="15"/>
  <c r="BU52" i="15"/>
  <c r="AB75" i="15"/>
  <c r="M68" i="15"/>
  <c r="CS35" i="15"/>
  <c r="CQ42" i="15"/>
  <c r="AI74" i="15"/>
  <c r="BJ54" i="15"/>
  <c r="AN102" i="15"/>
  <c r="DC50" i="15"/>
  <c r="K16" i="15"/>
  <c r="J80" i="15"/>
  <c r="AM14" i="15"/>
  <c r="I61" i="15"/>
  <c r="AK34" i="15"/>
  <c r="BB61" i="15"/>
  <c r="R92" i="15"/>
  <c r="Q108" i="15"/>
  <c r="CM104" i="15"/>
  <c r="AS92" i="15"/>
  <c r="Z28" i="15"/>
  <c r="AV75" i="15"/>
  <c r="W80" i="15"/>
  <c r="AE31" i="15"/>
  <c r="M42" i="15"/>
  <c r="BT55" i="15"/>
  <c r="AW109" i="15"/>
  <c r="AT75" i="15"/>
  <c r="DC27" i="15"/>
  <c r="Z65" i="15"/>
  <c r="DB36" i="15"/>
  <c r="N60" i="15"/>
  <c r="AO53" i="15"/>
  <c r="K71" i="15"/>
  <c r="CN79" i="15"/>
  <c r="U43" i="15"/>
  <c r="CR72" i="15"/>
  <c r="BI49" i="15"/>
  <c r="AH65" i="15"/>
  <c r="AX79" i="15"/>
  <c r="Y23" i="15"/>
  <c r="Z39" i="15"/>
  <c r="AP76" i="15"/>
  <c r="AZ110" i="15"/>
  <c r="BL38" i="15"/>
  <c r="N25" i="15"/>
  <c r="BX65" i="15"/>
  <c r="BH25" i="15"/>
  <c r="BX52" i="15"/>
  <c r="Q15" i="15"/>
  <c r="Q127" i="15"/>
  <c r="Q41" i="15"/>
  <c r="U48" i="15"/>
  <c r="AM90" i="15"/>
  <c r="S101" i="15"/>
  <c r="BS39" i="15"/>
  <c r="I79" i="15"/>
  <c r="AN42" i="15"/>
  <c r="H62" i="15"/>
  <c r="AU64" i="15"/>
  <c r="BQ92" i="15"/>
  <c r="AJ20" i="15"/>
  <c r="AD17" i="15"/>
  <c r="BF29" i="15"/>
  <c r="AT73" i="15"/>
  <c r="CB96" i="15"/>
  <c r="I48" i="15"/>
  <c r="AJ123" i="15"/>
  <c r="CQ85" i="15"/>
  <c r="BW102" i="15"/>
  <c r="AA62" i="15"/>
  <c r="V39" i="15"/>
  <c r="AL86" i="15"/>
  <c r="BG69" i="15"/>
  <c r="CG60" i="15"/>
  <c r="AK38" i="15"/>
  <c r="Z111" i="15"/>
  <c r="M59" i="15"/>
  <c r="BE46" i="15"/>
  <c r="BT128" i="15"/>
  <c r="N109" i="15"/>
  <c r="BT12" i="15"/>
  <c r="AG21" i="15"/>
  <c r="AQ16" i="15"/>
  <c r="R27" i="15"/>
  <c r="BX109" i="15"/>
  <c r="DA57" i="15"/>
  <c r="AF47" i="15"/>
  <c r="AR62" i="15"/>
  <c r="X110" i="15"/>
  <c r="J18" i="15"/>
  <c r="U85" i="15"/>
  <c r="N69" i="15"/>
  <c r="AL27" i="15"/>
  <c r="U20" i="15"/>
  <c r="BR123" i="15"/>
  <c r="AY29" i="15"/>
  <c r="BV29" i="15"/>
  <c r="AH34" i="15"/>
  <c r="V86" i="15"/>
  <c r="AH51" i="15"/>
  <c r="BU84" i="15"/>
  <c r="BS103" i="15"/>
  <c r="CB24" i="15"/>
  <c r="CY85" i="15"/>
  <c r="AN47" i="15"/>
  <c r="O36" i="15"/>
  <c r="Y53" i="15"/>
  <c r="BA54" i="15"/>
  <c r="BH72" i="15"/>
  <c r="Y47" i="15"/>
  <c r="BR29" i="15"/>
  <c r="BA48" i="15"/>
  <c r="CD28" i="15"/>
  <c r="AO26" i="15"/>
  <c r="AF109" i="15"/>
  <c r="K20" i="15"/>
  <c r="AY69" i="15"/>
  <c r="BU61" i="15"/>
  <c r="L31" i="15"/>
  <c r="M98" i="15"/>
  <c r="L94" i="15"/>
  <c r="CT99" i="15"/>
  <c r="AN17" i="15"/>
  <c r="AN26" i="15"/>
  <c r="W64" i="15"/>
  <c r="P15" i="15"/>
  <c r="AQ98" i="15"/>
  <c r="P65" i="15"/>
  <c r="M63" i="15"/>
  <c r="CE88" i="16"/>
  <c r="AE54" i="15"/>
  <c r="O17" i="15"/>
  <c r="CF20" i="15"/>
  <c r="AZ82" i="15"/>
  <c r="CR96" i="15"/>
  <c r="CA96" i="15"/>
  <c r="AT88" i="15"/>
  <c r="W116" i="15"/>
  <c r="AN88" i="16"/>
  <c r="AH39" i="15"/>
  <c r="CS120" i="15"/>
  <c r="Z54" i="15"/>
  <c r="BY121" i="15"/>
  <c r="AW59" i="15"/>
  <c r="X29" i="15"/>
  <c r="K53" i="15"/>
  <c r="N35" i="15"/>
  <c r="AJ51" i="15"/>
  <c r="AP36" i="15"/>
  <c r="BC28" i="15"/>
  <c r="CF59" i="15"/>
  <c r="BK124" i="15"/>
  <c r="BW48" i="15"/>
  <c r="AQ77" i="15"/>
  <c r="AB62" i="15"/>
  <c r="AG103" i="15"/>
  <c r="AE12" i="15"/>
  <c r="V59" i="15"/>
  <c r="H101" i="15"/>
  <c r="BC84" i="15"/>
  <c r="AR127" i="15"/>
  <c r="CH57" i="15"/>
  <c r="CZ64" i="15"/>
  <c r="BE124" i="15"/>
  <c r="AX106" i="15"/>
  <c r="CZ34" i="15"/>
  <c r="BT24" i="15"/>
  <c r="L86" i="15"/>
  <c r="AT85" i="15"/>
  <c r="AL96" i="15"/>
  <c r="P41" i="15"/>
  <c r="R47" i="15"/>
  <c r="CW88" i="16"/>
  <c r="V84" i="15"/>
  <c r="BX57" i="15"/>
  <c r="H30" i="15"/>
  <c r="AB108" i="15"/>
  <c r="CS58" i="15"/>
  <c r="BP73" i="15"/>
  <c r="AC24" i="15"/>
  <c r="S83" i="15"/>
  <c r="BE99" i="15"/>
  <c r="CW124" i="15"/>
  <c r="AL57" i="15"/>
  <c r="X40" i="15"/>
  <c r="I68" i="15"/>
  <c r="T76" i="15"/>
  <c r="BI73" i="15"/>
  <c r="BQ101" i="15"/>
  <c r="AS26" i="15"/>
  <c r="AM12" i="15"/>
  <c r="W47" i="15"/>
  <c r="CD95" i="15"/>
  <c r="U71" i="15"/>
  <c r="S49" i="15"/>
  <c r="J13" i="15"/>
  <c r="BX101" i="15"/>
  <c r="J97" i="15"/>
  <c r="AG121" i="15"/>
  <c r="AS34" i="15"/>
  <c r="J76" i="15"/>
  <c r="CB54" i="15"/>
  <c r="CX15" i="15"/>
  <c r="BP70" i="15"/>
  <c r="W71" i="15"/>
  <c r="AH90" i="15"/>
  <c r="O57" i="15"/>
  <c r="CI95" i="15"/>
  <c r="N13" i="15"/>
  <c r="AM127" i="15"/>
  <c r="AA51" i="15"/>
  <c r="Q34" i="15"/>
  <c r="V24" i="15"/>
  <c r="BC20" i="15"/>
  <c r="AA23" i="15"/>
  <c r="BI25" i="15"/>
  <c r="BM30" i="15"/>
  <c r="BH80" i="15"/>
  <c r="AX90" i="15"/>
  <c r="CY23" i="15"/>
  <c r="H20" i="15"/>
  <c r="CL60" i="15"/>
  <c r="X37" i="15"/>
  <c r="I82" i="15"/>
  <c r="CF87" i="15"/>
  <c r="AB80" i="15"/>
  <c r="AX18" i="15"/>
  <c r="AL20" i="15"/>
  <c r="W12" i="15"/>
  <c r="O128" i="15"/>
  <c r="BO60" i="15"/>
  <c r="CP80" i="15"/>
  <c r="AC72" i="15"/>
  <c r="X20" i="15"/>
  <c r="Z72" i="15"/>
  <c r="AU18" i="15"/>
  <c r="AN75" i="15"/>
  <c r="N23" i="15"/>
  <c r="J92" i="15"/>
  <c r="BG86" i="15"/>
  <c r="BI95" i="15"/>
  <c r="Q65" i="15"/>
  <c r="Q76" i="15"/>
  <c r="N85" i="15"/>
  <c r="L105" i="15"/>
  <c r="AR110" i="15"/>
  <c r="AC105" i="15"/>
  <c r="AU73" i="15"/>
  <c r="AH81" i="15"/>
  <c r="CW36" i="15"/>
  <c r="BK66" i="15"/>
  <c r="BY101" i="15"/>
  <c r="BC87" i="15"/>
  <c r="CX42" i="15"/>
  <c r="M13" i="15"/>
  <c r="Q50" i="15"/>
  <c r="BU69" i="15"/>
  <c r="CD26" i="15"/>
  <c r="AN39" i="15"/>
  <c r="J15" i="15"/>
  <c r="AC95" i="15"/>
  <c r="BC38" i="15"/>
  <c r="AY87" i="15"/>
  <c r="AC88" i="16"/>
  <c r="AD82" i="15"/>
  <c r="H86" i="15"/>
  <c r="U109" i="15"/>
  <c r="Z103" i="15"/>
  <c r="BW19" i="15"/>
  <c r="M28" i="15"/>
  <c r="Y106" i="15"/>
  <c r="N18" i="15"/>
  <c r="BU24" i="15"/>
  <c r="AH36" i="15"/>
  <c r="BF18" i="15"/>
  <c r="AD42" i="15"/>
  <c r="V66" i="15"/>
  <c r="X65" i="15"/>
  <c r="BA64" i="15"/>
  <c r="CM102" i="15"/>
  <c r="CG72" i="15"/>
  <c r="BM62" i="15"/>
  <c r="CC36" i="15"/>
  <c r="Z102" i="15"/>
  <c r="AP14" i="15"/>
  <c r="Z38" i="15"/>
  <c r="AX82" i="15"/>
  <c r="AO13" i="15"/>
  <c r="DC58" i="15"/>
  <c r="CJ62" i="15"/>
  <c r="CR62" i="15"/>
  <c r="AN73" i="15"/>
  <c r="BJ70" i="15"/>
  <c r="DB27" i="15"/>
  <c r="P108" i="15"/>
  <c r="K65" i="15"/>
  <c r="Q102" i="15"/>
  <c r="AY54" i="15"/>
  <c r="J69" i="15"/>
  <c r="Y92" i="15"/>
  <c r="CT31" i="15"/>
  <c r="V42" i="15"/>
  <c r="T94" i="15"/>
  <c r="CK37" i="15"/>
  <c r="CO16" i="15"/>
  <c r="X71" i="15"/>
  <c r="I13" i="15"/>
  <c r="CO42" i="15"/>
  <c r="O15" i="15"/>
  <c r="AU106" i="15"/>
  <c r="V74" i="15"/>
  <c r="J42" i="15"/>
  <c r="T58" i="15"/>
  <c r="BL96" i="15"/>
  <c r="CD25" i="15"/>
  <c r="AI97" i="15"/>
  <c r="AO73" i="15"/>
  <c r="AV60" i="15"/>
  <c r="CY52" i="15"/>
  <c r="S60" i="15"/>
  <c r="O63" i="15"/>
  <c r="T72" i="15"/>
  <c r="S61" i="15"/>
  <c r="BI14" i="15"/>
  <c r="S47" i="15"/>
  <c r="CT87" i="15"/>
  <c r="AM88" i="16"/>
  <c r="BB57" i="15"/>
  <c r="I41" i="15"/>
  <c r="AP30" i="15"/>
  <c r="L93" i="15"/>
  <c r="BX49" i="15"/>
  <c r="N79" i="15"/>
  <c r="BT65" i="15"/>
  <c r="CS121" i="15"/>
  <c r="N26" i="15"/>
  <c r="Q87" i="15"/>
  <c r="R46" i="15"/>
  <c r="AF14" i="15"/>
  <c r="AR27" i="15"/>
  <c r="AA29" i="15"/>
  <c r="I91" i="15"/>
  <c r="BL92" i="15"/>
  <c r="BO12" i="15"/>
  <c r="N54" i="15"/>
  <c r="CX16" i="15"/>
  <c r="AI41" i="15"/>
  <c r="AY95" i="15"/>
  <c r="AR90" i="15"/>
  <c r="AF53" i="15"/>
  <c r="X69" i="15"/>
  <c r="AK107" i="15"/>
  <c r="S62" i="15"/>
  <c r="N40" i="15"/>
  <c r="CL43" i="15"/>
  <c r="J87" i="15"/>
  <c r="W75" i="15"/>
  <c r="T98" i="15"/>
  <c r="CL42" i="15"/>
  <c r="DB54" i="15"/>
  <c r="AN12" i="15"/>
  <c r="I20" i="15"/>
  <c r="AL99" i="15"/>
  <c r="AO38" i="15"/>
  <c r="BB20" i="15"/>
  <c r="X59" i="15"/>
  <c r="CC88" i="16"/>
  <c r="BX88" i="16"/>
  <c r="BJ82" i="15"/>
  <c r="S98" i="15"/>
  <c r="U24" i="15"/>
  <c r="AQ101" i="15"/>
  <c r="X26" i="15"/>
  <c r="Y34" i="15"/>
  <c r="DA27" i="15"/>
  <c r="BG55" i="15"/>
  <c r="AO34" i="15"/>
  <c r="AR12" i="15"/>
  <c r="V32" i="15"/>
  <c r="BE37" i="15"/>
  <c r="BU16" i="15"/>
  <c r="S57" i="15"/>
  <c r="BO95" i="15"/>
  <c r="AA59" i="15"/>
  <c r="AH31" i="15"/>
  <c r="AF105" i="15"/>
  <c r="S76" i="15"/>
  <c r="BF14" i="15"/>
  <c r="AN37" i="15"/>
  <c r="H61" i="15"/>
  <c r="U46" i="15"/>
  <c r="AY85" i="15"/>
  <c r="BA129" i="15"/>
  <c r="AF55" i="15"/>
  <c r="N92" i="15"/>
  <c r="CS84" i="15"/>
  <c r="BD53" i="15"/>
  <c r="P46" i="15"/>
  <c r="AN34" i="15"/>
  <c r="BS49" i="15"/>
  <c r="AM43" i="15"/>
  <c r="N105" i="15"/>
  <c r="R105" i="15"/>
  <c r="P18" i="15"/>
  <c r="CJ61" i="15"/>
  <c r="AI93" i="15"/>
  <c r="R16" i="15"/>
  <c r="K43" i="15"/>
  <c r="BJ34" i="15"/>
  <c r="CH40" i="15"/>
  <c r="DA31" i="15"/>
  <c r="AL98" i="15"/>
  <c r="Q42" i="15"/>
  <c r="DB125" i="15"/>
  <c r="BY90" i="15"/>
  <c r="P50" i="15"/>
  <c r="T47" i="15"/>
  <c r="L99" i="15"/>
  <c r="AT84" i="15"/>
  <c r="AF99" i="15"/>
  <c r="N80" i="15"/>
  <c r="Y60" i="15"/>
  <c r="T105" i="15"/>
  <c r="R28" i="15"/>
  <c r="AO85" i="15"/>
  <c r="Y93" i="15"/>
  <c r="BC37" i="15"/>
  <c r="N94" i="15"/>
  <c r="AK66" i="15"/>
  <c r="AE65" i="15"/>
  <c r="W92" i="15"/>
  <c r="BH81" i="15"/>
  <c r="BS74" i="15"/>
  <c r="W59" i="15"/>
  <c r="T61" i="15"/>
  <c r="AF60" i="15"/>
  <c r="CI107" i="15"/>
  <c r="CW103" i="15"/>
  <c r="U99" i="15"/>
  <c r="AM125" i="15"/>
  <c r="CB83" i="15"/>
  <c r="AR20" i="15"/>
  <c r="AH68" i="15"/>
  <c r="AX63" i="15"/>
  <c r="CR120" i="15"/>
  <c r="AW66" i="15"/>
  <c r="AR101" i="15"/>
  <c r="AM73" i="15"/>
  <c r="CY101" i="15"/>
  <c r="BM64" i="15"/>
  <c r="M35" i="15"/>
  <c r="CK88" i="16"/>
  <c r="Z26" i="15"/>
  <c r="J102" i="15"/>
  <c r="P70" i="15"/>
  <c r="K46" i="15"/>
  <c r="AS23" i="15"/>
  <c r="U75" i="15"/>
  <c r="AW50" i="15"/>
  <c r="BB84" i="15"/>
  <c r="AG60" i="15"/>
  <c r="R60" i="15"/>
  <c r="AG93" i="15"/>
  <c r="I34" i="15"/>
  <c r="BT60" i="15"/>
  <c r="I24" i="15"/>
  <c r="AP31" i="15"/>
  <c r="I62" i="15"/>
  <c r="J60" i="15"/>
  <c r="AJ53" i="15"/>
  <c r="BT31" i="15"/>
  <c r="AQ36" i="15"/>
  <c r="AI90" i="15"/>
  <c r="BR106" i="15"/>
  <c r="Q129" i="15"/>
  <c r="BZ46" i="15"/>
  <c r="BN80" i="15"/>
  <c r="CN53" i="15"/>
  <c r="AM120" i="15"/>
  <c r="BF35" i="15"/>
  <c r="AF29" i="15"/>
  <c r="AA38" i="15"/>
  <c r="Q51" i="15"/>
  <c r="BE103" i="15"/>
  <c r="BA80" i="15"/>
  <c r="AT46" i="15"/>
  <c r="AM54" i="15"/>
  <c r="O73" i="15"/>
  <c r="BT13" i="15"/>
  <c r="AE55" i="15"/>
  <c r="M41" i="15"/>
  <c r="Q62" i="15"/>
  <c r="K34" i="15"/>
  <c r="AN40" i="15"/>
  <c r="BJ90" i="15"/>
  <c r="AM96" i="15"/>
  <c r="CB88" i="15"/>
  <c r="BQ58" i="15"/>
  <c r="DA23" i="15"/>
  <c r="CD108" i="15"/>
  <c r="AV46" i="15"/>
  <c r="CV123" i="15"/>
  <c r="BR26" i="15"/>
  <c r="AT60" i="15"/>
  <c r="AO23" i="15"/>
  <c r="CO50" i="15"/>
  <c r="U79" i="15"/>
  <c r="CC41" i="15"/>
  <c r="AN54" i="15"/>
  <c r="AT30" i="15"/>
  <c r="BK36" i="15"/>
  <c r="AC46" i="15"/>
  <c r="BC75" i="15"/>
  <c r="AV31" i="15"/>
  <c r="AM50" i="15"/>
  <c r="M108" i="15"/>
  <c r="J16" i="15"/>
  <c r="BD76" i="15"/>
  <c r="Q81" i="15"/>
  <c r="AX73" i="15"/>
  <c r="BS95" i="15"/>
  <c r="T17" i="15"/>
  <c r="AB101" i="15"/>
  <c r="CY73" i="15"/>
  <c r="R93" i="15"/>
  <c r="AF97" i="15"/>
  <c r="CZ74" i="15"/>
  <c r="L88" i="16"/>
  <c r="O74" i="15"/>
  <c r="N74" i="15"/>
  <c r="AB34" i="15"/>
  <c r="AP99" i="15"/>
  <c r="AG38" i="15"/>
  <c r="AO37" i="15"/>
  <c r="K108" i="15"/>
  <c r="AL94" i="15"/>
  <c r="AN50" i="15"/>
  <c r="K23" i="15"/>
  <c r="AA21" i="15"/>
  <c r="CS99" i="15"/>
  <c r="AG26" i="15"/>
  <c r="BC63" i="15"/>
  <c r="CX99" i="15"/>
  <c r="BP83" i="15"/>
  <c r="U88" i="16"/>
  <c r="CG110" i="15"/>
  <c r="CF63" i="15"/>
  <c r="AE29" i="15"/>
  <c r="X107" i="15"/>
  <c r="Y36" i="15"/>
  <c r="BV70" i="15"/>
  <c r="BG64" i="15"/>
  <c r="I87" i="15"/>
  <c r="X83" i="15"/>
  <c r="O70" i="15"/>
  <c r="AO19" i="15"/>
  <c r="O14" i="15"/>
  <c r="AY58" i="15"/>
  <c r="BH104" i="15"/>
  <c r="CU99" i="15"/>
  <c r="Q75" i="15"/>
  <c r="CT30" i="15"/>
  <c r="K70" i="15"/>
  <c r="AK80" i="15"/>
  <c r="AG17" i="15"/>
  <c r="O30" i="15"/>
  <c r="AF73" i="15"/>
  <c r="M51" i="15"/>
  <c r="K87" i="15"/>
  <c r="AV47" i="15"/>
  <c r="O94" i="15"/>
  <c r="DA86" i="15"/>
  <c r="BA88" i="16"/>
  <c r="AH94" i="15"/>
  <c r="H91" i="15"/>
  <c r="CK74" i="15"/>
  <c r="BC47" i="15"/>
  <c r="AV125" i="15"/>
  <c r="BI81" i="15"/>
  <c r="H68" i="15"/>
  <c r="CD57" i="15"/>
  <c r="BK53" i="15"/>
  <c r="BG116" i="15"/>
  <c r="AF77" i="15"/>
  <c r="AO82" i="15"/>
  <c r="Q58" i="15"/>
  <c r="BW72" i="15"/>
  <c r="BU80" i="15"/>
  <c r="CG53" i="15"/>
  <c r="AG41" i="15"/>
  <c r="AA75" i="15"/>
  <c r="BV88" i="16"/>
  <c r="AZ42" i="15"/>
  <c r="P59" i="15"/>
  <c r="N102" i="15"/>
  <c r="AB81" i="15"/>
  <c r="CJ71" i="15"/>
  <c r="AX110" i="15"/>
  <c r="DB74" i="15"/>
  <c r="CT94" i="15"/>
  <c r="BF60" i="15"/>
  <c r="DC94" i="15"/>
  <c r="BL52" i="15"/>
  <c r="Q29" i="15"/>
  <c r="CQ103" i="15"/>
  <c r="CO13" i="15"/>
  <c r="BD109" i="15"/>
  <c r="BV92" i="15"/>
  <c r="AD52" i="15"/>
  <c r="CL79" i="15"/>
  <c r="I109" i="15"/>
  <c r="BW41" i="15"/>
  <c r="AE62" i="15"/>
  <c r="BK58" i="15"/>
  <c r="R36" i="15"/>
  <c r="CA98" i="15"/>
  <c r="DA54" i="15"/>
  <c r="BA97" i="15"/>
  <c r="BO87" i="15"/>
  <c r="CM75" i="15"/>
  <c r="AX38" i="15"/>
  <c r="AH105" i="15"/>
  <c r="AH97" i="15"/>
  <c r="BL35" i="15"/>
  <c r="CC75" i="15"/>
  <c r="AP96" i="15"/>
  <c r="CO107" i="15"/>
  <c r="AY43" i="15"/>
  <c r="I98" i="15"/>
  <c r="BV20" i="15"/>
  <c r="Y58" i="15"/>
  <c r="BJ99" i="15"/>
  <c r="AS88" i="15"/>
  <c r="CK12" i="15"/>
  <c r="AU63" i="15"/>
  <c r="AA82" i="15"/>
  <c r="CO88" i="16"/>
  <c r="BU75" i="15"/>
  <c r="CD66" i="15"/>
  <c r="AQ71" i="15"/>
  <c r="AQ13" i="15"/>
  <c r="V103" i="15"/>
  <c r="Z42" i="15"/>
  <c r="AF18" i="15"/>
  <c r="AE51" i="15"/>
  <c r="AI62" i="15"/>
  <c r="AQ104" i="15"/>
  <c r="CM110" i="15"/>
  <c r="AA34" i="15"/>
  <c r="DB80" i="15"/>
  <c r="AA102" i="15"/>
  <c r="AH99" i="15"/>
  <c r="AE107" i="15"/>
  <c r="H105" i="15"/>
  <c r="CF69" i="15"/>
  <c r="AY102" i="15"/>
  <c r="BY32" i="15"/>
  <c r="CD27" i="15"/>
  <c r="AG24" i="15"/>
  <c r="V106" i="15"/>
  <c r="P19" i="15"/>
  <c r="CI88" i="16"/>
  <c r="Q98" i="15"/>
  <c r="AR25" i="15"/>
  <c r="AM41" i="15"/>
  <c r="O53" i="15"/>
  <c r="I99" i="15"/>
  <c r="AK110" i="15"/>
  <c r="CT70" i="15"/>
  <c r="CG75" i="15"/>
  <c r="AR93" i="15"/>
  <c r="CP82" i="15"/>
  <c r="CH69" i="15"/>
  <c r="X62" i="15"/>
  <c r="M111" i="15"/>
  <c r="AV106" i="15"/>
  <c r="M19" i="15"/>
  <c r="CW81" i="15"/>
  <c r="CR63" i="15"/>
  <c r="CG26" i="15"/>
  <c r="BE127" i="15"/>
  <c r="W70" i="15"/>
  <c r="CF27" i="15"/>
  <c r="BE97" i="15"/>
  <c r="BG26" i="15"/>
  <c r="Y49" i="15"/>
  <c r="P92" i="15"/>
  <c r="AX24" i="15"/>
  <c r="CT29" i="15"/>
  <c r="CG108" i="15"/>
  <c r="BY17" i="15"/>
  <c r="S41" i="15"/>
  <c r="CN80" i="15"/>
  <c r="CC72" i="15"/>
  <c r="BI47" i="15"/>
  <c r="CZ37" i="15"/>
  <c r="CB76" i="15"/>
  <c r="AP25" i="15"/>
  <c r="P58" i="15"/>
  <c r="BA18" i="15"/>
  <c r="AI80" i="15"/>
  <c r="AD16" i="15"/>
  <c r="BV13" i="15"/>
  <c r="BY15" i="15"/>
  <c r="Y46" i="15"/>
  <c r="AO58" i="15"/>
  <c r="AF108" i="15"/>
  <c r="AR91" i="15"/>
  <c r="AU77" i="15"/>
  <c r="BM71" i="15"/>
  <c r="AD108" i="15"/>
  <c r="AF86" i="15"/>
  <c r="CN74" i="15"/>
  <c r="AF54" i="15"/>
  <c r="N43" i="15"/>
  <c r="BE95" i="15"/>
  <c r="BZ35" i="15"/>
  <c r="O83" i="15"/>
  <c r="AP68" i="15"/>
  <c r="BO30" i="15"/>
  <c r="AQ46" i="15"/>
  <c r="H57" i="15"/>
  <c r="M39" i="15"/>
  <c r="BN36" i="15"/>
  <c r="Q16" i="15"/>
  <c r="AJ34" i="15"/>
  <c r="Z101" i="15"/>
  <c r="AK46" i="15"/>
  <c r="AX86" i="15"/>
  <c r="CH106" i="15"/>
  <c r="Q88" i="16"/>
  <c r="O54" i="15"/>
  <c r="AT52" i="15"/>
  <c r="BK106" i="15"/>
  <c r="BR24" i="15"/>
  <c r="BH87" i="15"/>
  <c r="BB109" i="15"/>
  <c r="AE35" i="15"/>
  <c r="AU86" i="15"/>
  <c r="AE88" i="16"/>
  <c r="BO52" i="15"/>
  <c r="CP110" i="15"/>
  <c r="BK20" i="15"/>
  <c r="M84" i="15"/>
  <c r="U18" i="15"/>
  <c r="BJ46" i="15"/>
  <c r="N19" i="15"/>
  <c r="S110" i="15"/>
  <c r="CL82" i="15"/>
  <c r="AF81" i="15"/>
  <c r="S14" i="15"/>
  <c r="H25" i="15"/>
  <c r="BT70" i="15"/>
  <c r="CI50" i="15"/>
  <c r="AL81" i="15"/>
  <c r="DB88" i="16"/>
  <c r="Z69" i="15"/>
  <c r="BR66" i="15"/>
  <c r="BH73" i="15"/>
  <c r="CW85" i="15"/>
  <c r="H12" i="15"/>
  <c r="J85" i="15"/>
  <c r="K69" i="15"/>
  <c r="X41" i="15"/>
  <c r="AL88" i="16"/>
  <c r="V64" i="15"/>
  <c r="AA68" i="15"/>
  <c r="CU62" i="15"/>
  <c r="J40" i="15"/>
  <c r="AS27" i="15"/>
  <c r="CP49" i="15"/>
  <c r="AM98" i="15"/>
  <c r="V46" i="15"/>
  <c r="AP81" i="15"/>
  <c r="BI62" i="15"/>
  <c r="CB62" i="15"/>
  <c r="AL123" i="15"/>
  <c r="O38" i="15"/>
  <c r="I18" i="15"/>
  <c r="AM37" i="15"/>
  <c r="AV72" i="15"/>
  <c r="CX28" i="15"/>
  <c r="H109" i="15"/>
  <c r="AJ48" i="15"/>
  <c r="BJ88" i="16"/>
  <c r="T129" i="15"/>
  <c r="R25" i="15"/>
  <c r="BG105" i="15"/>
  <c r="O87" i="15"/>
  <c r="BF58" i="15"/>
  <c r="BA65" i="15"/>
  <c r="AI40" i="15"/>
  <c r="R80" i="15"/>
  <c r="BF104" i="15"/>
  <c r="BL37" i="15"/>
  <c r="BA49" i="15"/>
  <c r="AC53" i="15"/>
  <c r="Z109" i="15"/>
  <c r="AG53" i="15"/>
  <c r="H54" i="15"/>
  <c r="S74" i="15"/>
  <c r="AB50" i="15"/>
  <c r="BH61" i="15"/>
  <c r="AA71" i="15"/>
  <c r="CM12" i="15"/>
  <c r="CO52" i="15"/>
  <c r="AZ14" i="15"/>
  <c r="V97" i="15"/>
  <c r="Q60" i="15"/>
  <c r="BC50" i="15"/>
  <c r="BB35" i="15"/>
  <c r="AD60" i="15"/>
  <c r="BL66" i="15"/>
  <c r="CH28" i="15"/>
  <c r="BD39" i="15"/>
  <c r="O61" i="15"/>
  <c r="CJ123" i="15"/>
  <c r="AJ27" i="15"/>
  <c r="Q32" i="15"/>
  <c r="BF68" i="15"/>
  <c r="CD129" i="15"/>
  <c r="CD71" i="15"/>
  <c r="CI121" i="15"/>
  <c r="O34" i="15"/>
  <c r="Z29" i="15"/>
  <c r="AD36" i="15"/>
  <c r="R75" i="15"/>
  <c r="AW30" i="15"/>
  <c r="CT50" i="15"/>
  <c r="BH34" i="15"/>
  <c r="AV26" i="15"/>
  <c r="AW74" i="15"/>
  <c r="CJ42" i="15"/>
  <c r="AO57" i="15"/>
  <c r="CG77" i="15"/>
  <c r="AR30" i="15"/>
  <c r="AP109" i="15"/>
  <c r="AC49" i="15"/>
  <c r="U34" i="15"/>
  <c r="CI52" i="15"/>
  <c r="AO101" i="15"/>
  <c r="CX55" i="15"/>
  <c r="BT43" i="15"/>
  <c r="X74" i="15"/>
  <c r="BR40" i="15"/>
  <c r="CS103" i="15"/>
  <c r="AI98" i="15"/>
  <c r="DA95" i="15"/>
  <c r="CS47" i="15"/>
  <c r="BI75" i="15"/>
  <c r="AM107" i="15"/>
  <c r="AR74" i="15"/>
  <c r="CD69" i="15"/>
  <c r="CO124" i="15"/>
  <c r="S12" i="15"/>
  <c r="BA104" i="15"/>
  <c r="W16" i="15"/>
  <c r="DA20" i="15"/>
  <c r="AB19" i="15"/>
  <c r="CP19" i="15"/>
  <c r="CB14" i="15"/>
  <c r="T59" i="15"/>
  <c r="BR17" i="15"/>
  <c r="Q83" i="15"/>
  <c r="AW36" i="15"/>
  <c r="AB28" i="15"/>
  <c r="J53" i="15"/>
  <c r="BF108" i="15"/>
  <c r="AV18" i="15"/>
  <c r="CF98" i="15"/>
  <c r="V51" i="15"/>
  <c r="L35" i="15"/>
  <c r="AG83" i="15"/>
  <c r="BR105" i="15"/>
  <c r="U76" i="15"/>
  <c r="AE32" i="15"/>
  <c r="U110" i="15"/>
  <c r="S31" i="15"/>
  <c r="AO93" i="15"/>
  <c r="AV71" i="15"/>
  <c r="AD65" i="15"/>
  <c r="AU30" i="15"/>
  <c r="CK87" i="15"/>
  <c r="Q64" i="15"/>
  <c r="BM39" i="15"/>
  <c r="BO15" i="15"/>
  <c r="BU51" i="15"/>
  <c r="AK77" i="15"/>
  <c r="AO52" i="15"/>
  <c r="CL75" i="15"/>
  <c r="I46" i="15"/>
  <c r="T74" i="15"/>
  <c r="AL38" i="15"/>
  <c r="W40" i="15"/>
  <c r="BI87" i="15"/>
  <c r="AV51" i="15"/>
  <c r="BH17" i="15"/>
  <c r="AH19" i="15"/>
  <c r="P61" i="15"/>
  <c r="AF91" i="15"/>
  <c r="CS124" i="15"/>
  <c r="R81" i="15"/>
  <c r="V109" i="15"/>
  <c r="N59" i="15"/>
  <c r="I63" i="15"/>
  <c r="AM87" i="15"/>
  <c r="AA58" i="15"/>
  <c r="K88" i="15"/>
  <c r="O68" i="15"/>
  <c r="BK121" i="15"/>
  <c r="BD79" i="15"/>
  <c r="AQ28" i="15"/>
  <c r="BP68" i="15"/>
  <c r="T54" i="15"/>
  <c r="AV88" i="16"/>
  <c r="AU19" i="15"/>
  <c r="AI55" i="15"/>
  <c r="BV30" i="15"/>
  <c r="L124" i="15"/>
  <c r="AV42" i="15"/>
  <c r="CD46" i="15"/>
  <c r="CA34" i="15"/>
  <c r="BH51" i="15"/>
  <c r="CQ88" i="15"/>
  <c r="AS39" i="15"/>
  <c r="T85" i="15"/>
  <c r="AE85" i="15"/>
  <c r="AD80" i="15"/>
  <c r="W87" i="15"/>
  <c r="AM34" i="15"/>
  <c r="CJ91" i="15"/>
  <c r="AR75" i="15"/>
  <c r="CR51" i="15"/>
  <c r="CY71" i="15"/>
  <c r="CT63" i="15"/>
  <c r="AR40" i="15"/>
  <c r="BL88" i="15"/>
  <c r="AY83" i="15"/>
  <c r="V80" i="15"/>
  <c r="AG86" i="15"/>
  <c r="AA101" i="15"/>
  <c r="BN76" i="15"/>
  <c r="P31" i="15"/>
  <c r="CW105" i="15"/>
  <c r="M125" i="15"/>
  <c r="AN68" i="15"/>
  <c r="AB26" i="15"/>
  <c r="BP110" i="15"/>
  <c r="BF95" i="15"/>
  <c r="X50" i="15"/>
  <c r="BP93" i="15"/>
  <c r="CM31" i="15"/>
  <c r="AX52" i="15"/>
  <c r="BK125" i="15"/>
  <c r="CJ36" i="15"/>
  <c r="N88" i="16"/>
  <c r="AA81" i="15"/>
  <c r="M50" i="15"/>
  <c r="DA16" i="15"/>
  <c r="AX83" i="15"/>
  <c r="BC86" i="15"/>
  <c r="BB111" i="15"/>
  <c r="T92" i="15"/>
  <c r="Q68" i="15"/>
  <c r="CG55" i="15"/>
  <c r="AA87" i="15"/>
  <c r="N71" i="15"/>
  <c r="AG80" i="15"/>
  <c r="X87" i="15"/>
  <c r="L82" i="15"/>
  <c r="K105" i="15"/>
  <c r="W88" i="16"/>
  <c r="BC12" i="15"/>
  <c r="Q35" i="15"/>
  <c r="AX102" i="15"/>
  <c r="W83" i="15"/>
  <c r="AS29" i="15"/>
  <c r="BL34" i="15"/>
  <c r="AH41" i="15"/>
  <c r="P29" i="15"/>
  <c r="AH103" i="15"/>
  <c r="CA81" i="15"/>
  <c r="CV92" i="15"/>
  <c r="BZ68" i="15"/>
  <c r="BZ93" i="15"/>
  <c r="AM83" i="15"/>
  <c r="BD68" i="15"/>
  <c r="BM83" i="15"/>
  <c r="I92" i="15"/>
  <c r="AP104" i="15"/>
  <c r="W32" i="15"/>
  <c r="BM19" i="15"/>
  <c r="I40" i="15"/>
  <c r="I88" i="16"/>
  <c r="BQ30" i="15"/>
  <c r="AU36" i="15"/>
  <c r="P106" i="15"/>
  <c r="AY82" i="15"/>
  <c r="P98" i="15"/>
  <c r="BE26" i="15"/>
  <c r="CZ36" i="15"/>
  <c r="BA79" i="15"/>
  <c r="P73" i="15"/>
  <c r="AL103" i="15"/>
  <c r="T84" i="15"/>
  <c r="AD76" i="15"/>
  <c r="AM92" i="15"/>
  <c r="AW48" i="15"/>
  <c r="AU59" i="15"/>
  <c r="S106" i="15"/>
  <c r="AB70" i="15"/>
  <c r="AB98" i="15"/>
  <c r="AH46" i="15"/>
  <c r="BS101" i="15"/>
  <c r="BI57" i="15"/>
  <c r="Z73" i="15"/>
  <c r="AT109" i="15"/>
  <c r="Y52" i="15"/>
  <c r="CL102" i="15"/>
  <c r="AO32" i="15"/>
  <c r="CH54" i="15"/>
  <c r="M83" i="15"/>
  <c r="BT102" i="15"/>
  <c r="AO12" i="15"/>
  <c r="CV84" i="15"/>
  <c r="BT94" i="15"/>
  <c r="BV47" i="15"/>
  <c r="BC34" i="15"/>
  <c r="BU128" i="15"/>
  <c r="BS18" i="15"/>
  <c r="AI26" i="15"/>
  <c r="J19" i="15"/>
  <c r="V19" i="15"/>
  <c r="CH87" i="15"/>
  <c r="CB73" i="15"/>
  <c r="BU129" i="15"/>
  <c r="BD97" i="15"/>
  <c r="CZ29" i="15"/>
  <c r="CF32" i="15"/>
  <c r="AI53" i="15"/>
  <c r="CF28" i="15"/>
  <c r="BM69" i="15"/>
  <c r="AN59" i="15"/>
  <c r="BK72" i="15"/>
  <c r="L83" i="15"/>
  <c r="N108" i="15"/>
  <c r="X97" i="15"/>
  <c r="Y105" i="15"/>
  <c r="CO32" i="15"/>
  <c r="AZ93" i="15"/>
  <c r="BU106" i="15"/>
  <c r="J57" i="15"/>
  <c r="K60" i="15"/>
  <c r="BO62" i="15"/>
  <c r="CJ41" i="15"/>
  <c r="AK90" i="15"/>
  <c r="AK79" i="15"/>
  <c r="S38" i="15"/>
  <c r="AM59" i="15"/>
  <c r="DA68" i="15"/>
  <c r="AH102" i="15"/>
  <c r="AR86" i="15"/>
  <c r="CX61" i="15"/>
  <c r="R37" i="15"/>
  <c r="AK49" i="15"/>
  <c r="AA127" i="15"/>
  <c r="AJ19" i="15"/>
  <c r="CP122" i="15"/>
  <c r="Q107" i="15"/>
  <c r="DB69" i="15"/>
  <c r="AH15" i="15"/>
  <c r="CM19" i="15"/>
  <c r="CS90" i="15"/>
  <c r="AL102" i="15"/>
  <c r="AI81" i="15"/>
  <c r="AT98" i="15"/>
  <c r="BM48" i="15"/>
  <c r="AV49" i="15"/>
  <c r="BL43" i="15"/>
  <c r="DB128" i="15"/>
  <c r="CY49" i="15"/>
  <c r="AE109" i="15"/>
  <c r="V127" i="15"/>
  <c r="AG96" i="15"/>
  <c r="AP98" i="15"/>
  <c r="CH121" i="15"/>
  <c r="AN69" i="15"/>
  <c r="CR65" i="15"/>
  <c r="CB87" i="15"/>
  <c r="BZ13" i="15"/>
  <c r="L75" i="15"/>
  <c r="BA16" i="15"/>
  <c r="CD17" i="15"/>
  <c r="BY38" i="15"/>
  <c r="BE86" i="15"/>
  <c r="N83" i="15"/>
  <c r="P94" i="15"/>
  <c r="L49" i="15"/>
  <c r="Y110" i="15"/>
  <c r="BE62" i="15"/>
  <c r="CD110" i="15"/>
  <c r="AT97" i="15"/>
  <c r="CM97" i="15"/>
  <c r="CB17" i="15"/>
  <c r="AT39" i="15"/>
  <c r="AK71" i="15"/>
  <c r="X109" i="15"/>
  <c r="BU30" i="15"/>
  <c r="X129" i="15"/>
  <c r="AN57" i="15"/>
  <c r="L12" i="15"/>
  <c r="AL49" i="15"/>
  <c r="P54" i="15"/>
  <c r="S48" i="15"/>
  <c r="L32" i="15"/>
  <c r="CZ32" i="15"/>
  <c r="AC17" i="15"/>
  <c r="CP24" i="15"/>
  <c r="AT38" i="15"/>
  <c r="AC30" i="15"/>
  <c r="AK17" i="15"/>
  <c r="AW49" i="15"/>
  <c r="Z47" i="15"/>
  <c r="V31" i="15"/>
  <c r="I59" i="15"/>
  <c r="CP74" i="15"/>
  <c r="V16" i="15"/>
  <c r="BG84" i="15"/>
  <c r="BH94" i="15"/>
  <c r="M85" i="15"/>
  <c r="CE12" i="15"/>
  <c r="BB59" i="15"/>
  <c r="R83" i="15"/>
  <c r="AV101" i="15"/>
  <c r="L48" i="15"/>
  <c r="AB109" i="15"/>
  <c r="CO35" i="15"/>
  <c r="AL36" i="15"/>
  <c r="AG43" i="15"/>
  <c r="AO99" i="15"/>
  <c r="AP41" i="15"/>
  <c r="H47" i="15"/>
  <c r="J108" i="15"/>
  <c r="AM62" i="15"/>
  <c r="H73" i="15"/>
  <c r="AN83" i="15"/>
  <c r="CI93" i="15"/>
  <c r="BB31" i="15"/>
  <c r="AQ42" i="15"/>
  <c r="M94" i="15"/>
  <c r="BH63" i="15"/>
  <c r="BK94" i="15"/>
  <c r="BO90" i="15"/>
  <c r="AK124" i="15"/>
  <c r="K49" i="15"/>
  <c r="BC124" i="15"/>
  <c r="V23" i="15"/>
  <c r="N86" i="15"/>
  <c r="AP86" i="15"/>
  <c r="O125" i="15"/>
  <c r="AP51" i="15"/>
  <c r="CB46" i="15"/>
  <c r="AH24" i="15"/>
  <c r="BH41" i="15"/>
  <c r="I83" i="15"/>
  <c r="AC63" i="15"/>
  <c r="BD98" i="15"/>
  <c r="CL59" i="15"/>
  <c r="CK103" i="15"/>
  <c r="W72" i="15"/>
  <c r="Z36" i="15"/>
  <c r="R48" i="15"/>
  <c r="P85" i="15"/>
  <c r="DC25" i="15"/>
  <c r="X86" i="15"/>
  <c r="BZ38" i="15"/>
  <c r="R111" i="15"/>
  <c r="BM70" i="15"/>
  <c r="CQ25" i="15"/>
  <c r="O108" i="15"/>
  <c r="S28" i="15"/>
  <c r="L21" i="15"/>
  <c r="J47" i="15"/>
  <c r="BA106" i="15"/>
  <c r="CP17" i="15"/>
  <c r="BE21" i="15"/>
  <c r="CE111" i="15"/>
  <c r="AO28" i="15"/>
  <c r="BK24" i="15"/>
  <c r="BK71" i="15"/>
  <c r="AE38" i="15"/>
  <c r="P64" i="15"/>
  <c r="P97" i="15"/>
  <c r="Z50" i="15"/>
  <c r="CZ88" i="16"/>
  <c r="BH15" i="15"/>
  <c r="BW60" i="15"/>
  <c r="AA25" i="15"/>
  <c r="CD109" i="15"/>
  <c r="CY87" i="15"/>
  <c r="BB108" i="15"/>
  <c r="AX49" i="15"/>
  <c r="CP81" i="15"/>
  <c r="BC98" i="15"/>
  <c r="AF19" i="15"/>
  <c r="BS21" i="15"/>
  <c r="CS81" i="15"/>
  <c r="BS14" i="15"/>
  <c r="BR19" i="15"/>
  <c r="AY14" i="15"/>
  <c r="V36" i="15"/>
  <c r="BX41" i="15"/>
  <c r="CD96" i="15"/>
  <c r="CL15" i="15"/>
  <c r="AC80" i="15"/>
  <c r="BC29" i="15"/>
  <c r="T24" i="15"/>
  <c r="R103" i="15"/>
  <c r="BS15" i="15"/>
  <c r="AY101" i="15"/>
  <c r="L38" i="15"/>
  <c r="AW63" i="15"/>
  <c r="M64" i="15"/>
  <c r="AA31" i="15"/>
  <c r="V38" i="15"/>
  <c r="AH30" i="15"/>
  <c r="T31" i="15"/>
  <c r="J23" i="15"/>
  <c r="M25" i="15"/>
  <c r="AI110" i="15"/>
  <c r="AJ86" i="15"/>
  <c r="CY46" i="15"/>
  <c r="BN84" i="15"/>
  <c r="X53" i="15"/>
  <c r="N15" i="15"/>
  <c r="H13" i="15"/>
  <c r="O20" i="15"/>
  <c r="CN52" i="15"/>
  <c r="S37" i="15"/>
  <c r="AW104" i="15"/>
  <c r="AA55" i="15"/>
  <c r="CY26" i="15"/>
  <c r="CG70" i="15"/>
  <c r="S88" i="16"/>
  <c r="CZ70" i="15"/>
  <c r="AH69" i="15"/>
  <c r="W74" i="15"/>
  <c r="BT82" i="15"/>
  <c r="BS23" i="15"/>
  <c r="AG27" i="15"/>
  <c r="AO63" i="15"/>
  <c r="BO86" i="15"/>
  <c r="AD101" i="15"/>
  <c r="Z16" i="15"/>
  <c r="CH30" i="15"/>
  <c r="V17" i="15"/>
  <c r="Q52" i="15"/>
  <c r="CI98" i="15"/>
  <c r="CK30" i="15"/>
  <c r="AV34" i="15"/>
  <c r="T103" i="15"/>
  <c r="AA18" i="15"/>
  <c r="J31" i="15"/>
  <c r="AD74" i="15"/>
  <c r="CC61" i="15"/>
  <c r="AE30" i="15"/>
  <c r="BP29" i="15"/>
  <c r="I42" i="15"/>
  <c r="BO97" i="15"/>
  <c r="CE110" i="15"/>
  <c r="AS123" i="15"/>
  <c r="BI24" i="15"/>
  <c r="H51" i="15"/>
  <c r="AC38" i="15"/>
  <c r="Q94" i="15"/>
  <c r="AP105" i="15"/>
  <c r="BU88" i="16"/>
  <c r="BE47" i="15"/>
  <c r="BR38" i="15"/>
  <c r="AE17" i="15"/>
  <c r="AH84" i="15"/>
  <c r="Q109" i="15"/>
  <c r="BY123" i="15"/>
  <c r="Z68" i="15"/>
  <c r="CK52" i="15"/>
  <c r="CK75" i="15"/>
  <c r="CT101" i="15"/>
  <c r="AZ36" i="15"/>
  <c r="AZ31" i="15"/>
  <c r="BN50" i="15"/>
  <c r="CM68" i="15"/>
  <c r="AY106" i="15"/>
  <c r="BU101" i="15"/>
  <c r="AV97" i="15"/>
  <c r="BO19" i="15"/>
  <c r="CE74" i="15"/>
  <c r="AQ14" i="15"/>
  <c r="CY48" i="15"/>
  <c r="BW70" i="15"/>
  <c r="AA12" i="15"/>
  <c r="BZ98" i="15"/>
  <c r="AW96" i="15"/>
  <c r="AS64" i="15"/>
  <c r="AW107" i="15"/>
  <c r="N81" i="15"/>
  <c r="CP30" i="15"/>
  <c r="CK54" i="15"/>
  <c r="BW71" i="15"/>
  <c r="CU85" i="15"/>
  <c r="AX123" i="15"/>
  <c r="CH34" i="15"/>
  <c r="BD86" i="15"/>
  <c r="P111" i="15"/>
  <c r="AT63" i="15"/>
  <c r="AY68" i="15"/>
  <c r="AR109" i="15"/>
  <c r="AM18" i="15"/>
  <c r="BB53" i="15"/>
  <c r="K57" i="15"/>
  <c r="BG49" i="15"/>
  <c r="R12" i="15"/>
  <c r="BY55" i="15"/>
  <c r="BI65" i="15"/>
  <c r="BG47" i="15"/>
  <c r="X58" i="15"/>
  <c r="BC88" i="15"/>
  <c r="AL104" i="15"/>
  <c r="AG51" i="15"/>
  <c r="DC66" i="15"/>
  <c r="BV127" i="15"/>
  <c r="AV58" i="15"/>
  <c r="P71" i="15"/>
  <c r="CE103" i="15"/>
  <c r="CU54" i="15"/>
  <c r="AH14" i="15"/>
  <c r="CZ88" i="15"/>
  <c r="BR92" i="15"/>
  <c r="BE88" i="15"/>
  <c r="BU74" i="15"/>
  <c r="BE19" i="15"/>
  <c r="AZ101" i="15"/>
  <c r="AG58" i="15"/>
  <c r="AK108" i="15"/>
  <c r="AA107" i="15"/>
  <c r="X94" i="15"/>
  <c r="AC92" i="15"/>
  <c r="CY124" i="15"/>
  <c r="O101" i="15"/>
  <c r="AE39" i="15"/>
  <c r="BX123" i="15"/>
  <c r="CC60" i="15"/>
  <c r="BH84" i="15"/>
  <c r="CR46" i="15"/>
  <c r="R57" i="15"/>
  <c r="S40" i="15"/>
  <c r="BS124" i="15"/>
  <c r="P75" i="15"/>
  <c r="AM40" i="15"/>
  <c r="BW104" i="15"/>
  <c r="BP36" i="15"/>
  <c r="CB43" i="15"/>
  <c r="CJ46" i="15"/>
  <c r="CG14" i="15"/>
  <c r="AX42" i="15"/>
  <c r="BH98" i="15"/>
  <c r="AO103" i="15"/>
  <c r="O62" i="15"/>
  <c r="Z19" i="15"/>
  <c r="AB42" i="15"/>
  <c r="CH19" i="15"/>
  <c r="CA38" i="15"/>
  <c r="AJ74" i="15"/>
  <c r="P60" i="15"/>
  <c r="CI61" i="15"/>
  <c r="CP50" i="15"/>
  <c r="BL26" i="15"/>
  <c r="AJ43" i="15"/>
  <c r="I15" i="15"/>
  <c r="CR40" i="15"/>
  <c r="BG29" i="15"/>
  <c r="T93" i="15"/>
  <c r="T70" i="15"/>
  <c r="BG12" i="15"/>
  <c r="L30" i="15"/>
  <c r="BQ13" i="15"/>
  <c r="N107" i="15"/>
  <c r="V28" i="15"/>
  <c r="AH20" i="15"/>
  <c r="CC85" i="15"/>
  <c r="L17" i="15"/>
  <c r="AS15" i="15"/>
  <c r="AI77" i="15"/>
  <c r="CB111" i="15"/>
  <c r="BS81" i="15"/>
  <c r="BD42" i="15"/>
  <c r="T110" i="15"/>
  <c r="O86" i="15"/>
  <c r="AS127" i="15"/>
  <c r="AC116" i="15"/>
  <c r="BG73" i="15"/>
  <c r="AB85" i="15"/>
  <c r="J107" i="15"/>
  <c r="AY37" i="15"/>
  <c r="V61" i="15"/>
  <c r="AJ81" i="15"/>
  <c r="CT64" i="15"/>
  <c r="AW88" i="16"/>
  <c r="AK30" i="15"/>
  <c r="AM99" i="15"/>
  <c r="R61" i="15"/>
  <c r="N75" i="15"/>
  <c r="CW97" i="15"/>
  <c r="BI31" i="15"/>
  <c r="AY32" i="15"/>
  <c r="CG27" i="15"/>
  <c r="BC109" i="15"/>
  <c r="K102" i="15"/>
  <c r="AY42" i="15"/>
  <c r="AA92" i="15"/>
  <c r="BR108" i="15"/>
  <c r="CW74" i="15"/>
  <c r="CE96" i="15"/>
  <c r="BL90" i="15"/>
  <c r="AI29" i="15"/>
  <c r="H59" i="15"/>
  <c r="DC15" i="15"/>
  <c r="CR32" i="15"/>
  <c r="BN48" i="15"/>
  <c r="BZ101" i="15"/>
  <c r="AZ41" i="15"/>
  <c r="AI51" i="15"/>
  <c r="BS122" i="15"/>
  <c r="CO96" i="15"/>
  <c r="AH64" i="15"/>
  <c r="BX125" i="15"/>
  <c r="AB37" i="15"/>
  <c r="AW102" i="15"/>
  <c r="T69" i="15"/>
  <c r="AU41" i="15"/>
  <c r="BS111" i="15"/>
  <c r="M76" i="15"/>
  <c r="CU31" i="15"/>
  <c r="CU107" i="15"/>
  <c r="AJ58" i="15"/>
  <c r="R70" i="15"/>
  <c r="BY57" i="15"/>
  <c r="BJ102" i="15"/>
  <c r="AY49" i="15"/>
  <c r="Z104" i="15"/>
  <c r="CL21" i="15"/>
  <c r="AU123" i="15"/>
  <c r="W107" i="15"/>
  <c r="U21" i="15"/>
  <c r="CS30" i="15"/>
  <c r="CO127" i="15"/>
  <c r="J103" i="15"/>
  <c r="Q12" i="15"/>
  <c r="CZ92" i="15"/>
  <c r="H90" i="15"/>
  <c r="AA57" i="15"/>
  <c r="BX51" i="15"/>
  <c r="AV80" i="15"/>
  <c r="CV65" i="15"/>
  <c r="X52" i="15"/>
  <c r="CA61" i="15"/>
  <c r="AB63" i="15"/>
  <c r="Y14" i="15"/>
  <c r="AW15" i="15"/>
  <c r="U93" i="15"/>
  <c r="AN72" i="15"/>
  <c r="CH73" i="15"/>
  <c r="CQ84" i="15"/>
  <c r="T128" i="15"/>
  <c r="CZ14" i="15"/>
  <c r="AT80" i="15"/>
  <c r="CQ14" i="15"/>
  <c r="S19" i="15"/>
  <c r="AS104" i="15"/>
  <c r="O66" i="15"/>
  <c r="V79" i="15"/>
  <c r="Z51" i="15"/>
  <c r="DA109" i="15"/>
  <c r="H53" i="15"/>
  <c r="BN88" i="15"/>
  <c r="DC103" i="15"/>
  <c r="AF61" i="15"/>
  <c r="BT35" i="15"/>
  <c r="AB102" i="15"/>
  <c r="U96" i="15"/>
  <c r="J106" i="15"/>
  <c r="Z27" i="15"/>
  <c r="S13" i="15"/>
  <c r="AX53" i="15"/>
  <c r="AS46" i="15"/>
  <c r="X47" i="15"/>
  <c r="AN74" i="15"/>
  <c r="CQ70" i="15"/>
  <c r="AL109" i="15"/>
  <c r="AY103" i="15"/>
  <c r="V65" i="15"/>
  <c r="S51" i="15"/>
  <c r="H74" i="15"/>
  <c r="BO54" i="15"/>
  <c r="AD70" i="15"/>
  <c r="AG48" i="15"/>
  <c r="AA72" i="15"/>
  <c r="BG98" i="15"/>
  <c r="AB87" i="15"/>
  <c r="CC65" i="15"/>
  <c r="AZ99" i="15"/>
  <c r="AY79" i="15"/>
  <c r="AA36" i="15"/>
  <c r="DA103" i="15"/>
  <c r="BM94" i="15"/>
  <c r="AF63" i="15"/>
  <c r="Y83" i="15"/>
  <c r="AL84" i="15"/>
  <c r="I76" i="15"/>
  <c r="Z105" i="15"/>
  <c r="V15" i="15"/>
  <c r="N17" i="15"/>
  <c r="CR27" i="15"/>
  <c r="CY41" i="15"/>
  <c r="AZ13" i="15"/>
  <c r="BT73" i="15"/>
  <c r="DB66" i="15"/>
  <c r="AH70" i="15"/>
  <c r="AO40" i="15"/>
  <c r="AT101" i="15"/>
  <c r="S35" i="15"/>
  <c r="CP92" i="15"/>
  <c r="AA39" i="15"/>
  <c r="BZ90" i="15"/>
  <c r="AL48" i="15"/>
  <c r="O106" i="15"/>
  <c r="T66" i="15"/>
  <c r="BG21" i="15"/>
  <c r="J26" i="15"/>
  <c r="AI59" i="15"/>
  <c r="CF30" i="15"/>
  <c r="AY28" i="15"/>
  <c r="CG52" i="15"/>
  <c r="AI63" i="15"/>
  <c r="V12" i="15"/>
  <c r="BT34" i="15"/>
  <c r="BK65" i="15"/>
  <c r="CE17" i="15"/>
  <c r="AP88" i="15"/>
  <c r="CJ107" i="15"/>
  <c r="AA79" i="15"/>
  <c r="AF104" i="15"/>
  <c r="AQ79" i="15"/>
  <c r="DB82" i="15"/>
  <c r="AA123" i="15"/>
  <c r="BQ102" i="15"/>
  <c r="BM37" i="15"/>
  <c r="L14" i="15"/>
  <c r="BE59" i="15"/>
  <c r="AB121" i="15"/>
  <c r="AT111" i="15"/>
  <c r="J74" i="15"/>
  <c r="CW128" i="15"/>
  <c r="AF88" i="16"/>
  <c r="CN59" i="15"/>
  <c r="R15" i="15"/>
  <c r="CT129" i="15"/>
  <c r="AQ86" i="15"/>
  <c r="CY31" i="15"/>
  <c r="AQ52" i="15"/>
  <c r="L25" i="15"/>
  <c r="AW28" i="15"/>
  <c r="BQ125" i="15"/>
  <c r="W39" i="15"/>
  <c r="AU74" i="15"/>
  <c r="BL25" i="15"/>
  <c r="CS50" i="15"/>
  <c r="AW38" i="15"/>
  <c r="BB32" i="15"/>
  <c r="CY39" i="15"/>
  <c r="BT120" i="15"/>
  <c r="CG102" i="15"/>
  <c r="AI36" i="15"/>
  <c r="K24" i="15"/>
  <c r="AL52" i="15"/>
  <c r="R74" i="15"/>
  <c r="BQ71" i="15"/>
  <c r="K84" i="15"/>
  <c r="Q54" i="15"/>
  <c r="BL99" i="15"/>
  <c r="CZ69" i="15"/>
  <c r="AW83" i="15"/>
  <c r="AO122" i="15"/>
  <c r="J54" i="15"/>
  <c r="AI99" i="15"/>
  <c r="J91" i="15"/>
  <c r="N53" i="15"/>
  <c r="BU13" i="15"/>
  <c r="AT50" i="15"/>
  <c r="AZ77" i="15"/>
  <c r="CG31" i="15"/>
  <c r="BG88" i="16"/>
  <c r="AD88" i="16"/>
  <c r="AA109" i="15"/>
  <c r="AD96" i="15"/>
  <c r="BQ25" i="15"/>
  <c r="S59" i="15"/>
  <c r="DC71" i="15"/>
  <c r="AO61" i="15"/>
  <c r="AV65" i="15"/>
  <c r="CC76" i="15"/>
  <c r="BJ51" i="15"/>
  <c r="AZ97" i="15"/>
  <c r="AX31" i="15"/>
  <c r="O31" i="15"/>
  <c r="CJ116" i="15"/>
  <c r="CF41" i="15"/>
  <c r="T18" i="15"/>
  <c r="AK12" i="15"/>
  <c r="AA53" i="15"/>
  <c r="BZ19" i="15"/>
  <c r="X93" i="15"/>
  <c r="AU79" i="15"/>
  <c r="Q73" i="15"/>
  <c r="AJ106" i="15"/>
  <c r="CX124" i="15"/>
  <c r="BN94" i="15"/>
  <c r="BC16" i="15"/>
  <c r="BT125" i="15"/>
  <c r="Y27" i="15"/>
  <c r="BZ27" i="15"/>
  <c r="AG87" i="15"/>
  <c r="O97" i="15"/>
  <c r="J71" i="15"/>
  <c r="O98" i="15"/>
  <c r="CQ15" i="15"/>
  <c r="T27" i="15"/>
  <c r="BV19" i="15"/>
  <c r="L96" i="15"/>
  <c r="CK73" i="15"/>
  <c r="CL77" i="15"/>
  <c r="R29" i="15"/>
  <c r="H38" i="15"/>
  <c r="CX62" i="15"/>
  <c r="S92" i="15"/>
  <c r="Z24" i="15"/>
  <c r="I37" i="15"/>
  <c r="CI76" i="15"/>
  <c r="AU28" i="15"/>
  <c r="CS34" i="15"/>
  <c r="BX98" i="15"/>
  <c r="S17" i="15"/>
  <c r="AI71" i="15"/>
  <c r="AI13" i="15"/>
  <c r="M21" i="15"/>
  <c r="BG99" i="15"/>
  <c r="Z64" i="15"/>
  <c r="V93" i="15"/>
  <c r="AI16" i="15"/>
  <c r="AE110" i="15"/>
  <c r="BY76" i="15"/>
  <c r="AQ74" i="15"/>
  <c r="AG105" i="15"/>
  <c r="CV106" i="15"/>
  <c r="O96" i="15"/>
  <c r="AZ57" i="15"/>
  <c r="K79" i="15"/>
  <c r="CD52" i="15"/>
  <c r="Y76" i="15"/>
  <c r="BV98" i="15"/>
  <c r="CI82" i="15"/>
  <c r="X108" i="15"/>
  <c r="AO129" i="15"/>
  <c r="AE68" i="15"/>
  <c r="BG58" i="15"/>
  <c r="O104" i="15"/>
  <c r="BI28" i="15"/>
  <c r="CT74" i="15"/>
  <c r="W23" i="15"/>
  <c r="BE24" i="15"/>
  <c r="AA86" i="15"/>
  <c r="AO102" i="15"/>
  <c r="BS20" i="15"/>
  <c r="P125" i="15"/>
  <c r="Z32" i="15"/>
  <c r="BX48" i="15"/>
  <c r="BM107" i="15"/>
  <c r="DA51" i="15"/>
  <c r="BF39" i="15"/>
  <c r="BW21" i="15"/>
  <c r="I30" i="15"/>
  <c r="N34" i="15"/>
  <c r="BR84" i="15"/>
  <c r="O49" i="15"/>
  <c r="BB36" i="15"/>
  <c r="L71" i="15"/>
  <c r="U61" i="15"/>
  <c r="AY64" i="15"/>
  <c r="CX90" i="15"/>
  <c r="W36" i="15"/>
  <c r="CQ62" i="15"/>
  <c r="AX87" i="15"/>
  <c r="Y101" i="15"/>
  <c r="CK122" i="15"/>
  <c r="BK96" i="15"/>
  <c r="V25" i="15"/>
  <c r="O129" i="15"/>
  <c r="AT77" i="15"/>
  <c r="BA84" i="15"/>
  <c r="DA34" i="15"/>
  <c r="CQ20" i="15"/>
  <c r="AU38" i="15"/>
  <c r="CS102" i="15"/>
  <c r="BZ43" i="15"/>
  <c r="W77" i="15"/>
  <c r="BD88" i="16"/>
  <c r="AJ15" i="15"/>
  <c r="CC87" i="15"/>
  <c r="T53" i="15"/>
  <c r="R94" i="15"/>
  <c r="AI31" i="15"/>
  <c r="AP16" i="15"/>
  <c r="U87" i="15"/>
  <c r="CF127" i="15"/>
  <c r="CJ54" i="15"/>
  <c r="CT69" i="15"/>
  <c r="CD63" i="15"/>
  <c r="AH120" i="15"/>
  <c r="AN55" i="15"/>
  <c r="AG40" i="15"/>
  <c r="AY24" i="15"/>
  <c r="CY17" i="15"/>
  <c r="AO88" i="16"/>
  <c r="AL15" i="15"/>
  <c r="T26" i="15"/>
  <c r="BI69" i="15"/>
  <c r="BH120" i="15"/>
  <c r="Q30" i="15"/>
  <c r="BV77" i="15"/>
  <c r="R76" i="15"/>
  <c r="K82" i="15"/>
  <c r="AM102" i="15"/>
  <c r="AO104" i="15"/>
  <c r="O82" i="15"/>
  <c r="AD19" i="15"/>
  <c r="AR95" i="15"/>
  <c r="CU29" i="15"/>
  <c r="AD106" i="15"/>
  <c r="BL63" i="15"/>
  <c r="AH88" i="16"/>
  <c r="BP54" i="15"/>
  <c r="AG18" i="15"/>
  <c r="CL13" i="15"/>
  <c r="BL110" i="15"/>
  <c r="AV30" i="15"/>
  <c r="AD48" i="15"/>
  <c r="BF27" i="15"/>
  <c r="I29" i="15"/>
  <c r="BG15" i="15"/>
  <c r="AN93" i="15"/>
  <c r="V88" i="16"/>
  <c r="AR92" i="15"/>
  <c r="L36" i="15"/>
  <c r="CE94" i="15"/>
  <c r="H106" i="15"/>
  <c r="AQ12" i="15"/>
  <c r="AK20" i="15"/>
  <c r="J24" i="15"/>
  <c r="CI90" i="15"/>
  <c r="AD26" i="15"/>
  <c r="BJ106" i="15"/>
  <c r="BH40" i="15"/>
  <c r="CC54" i="15"/>
  <c r="AY12" i="15"/>
  <c r="CW16" i="15"/>
  <c r="AS54" i="15"/>
  <c r="AN52" i="15"/>
  <c r="AF111" i="15"/>
  <c r="CH105" i="15"/>
  <c r="CT92" i="15"/>
  <c r="DB102" i="15"/>
  <c r="DA93" i="15"/>
  <c r="CP120" i="15"/>
  <c r="AE101" i="15"/>
  <c r="AW54" i="15"/>
  <c r="BK12" i="15"/>
  <c r="AL90" i="15"/>
  <c r="AP47" i="15"/>
  <c r="AV92" i="15"/>
  <c r="CW29" i="15"/>
  <c r="CS122" i="15"/>
  <c r="CL17" i="15"/>
  <c r="K40" i="15"/>
  <c r="AF69" i="15"/>
  <c r="AB38" i="15"/>
  <c r="CO51" i="15"/>
  <c r="CU48" i="15"/>
  <c r="O93" i="15"/>
  <c r="T106" i="15"/>
  <c r="R30" i="15"/>
  <c r="BL97" i="15"/>
  <c r="BQ46" i="15"/>
  <c r="CB82" i="15"/>
  <c r="CR50" i="15"/>
  <c r="AK18" i="15"/>
  <c r="J29" i="15"/>
  <c r="Z93" i="15"/>
  <c r="AY94" i="15"/>
  <c r="AJ17" i="15"/>
  <c r="DB98" i="15"/>
  <c r="AC42" i="15"/>
  <c r="CR57" i="15"/>
  <c r="AS48" i="15"/>
  <c r="K50" i="15"/>
  <c r="CQ30" i="15"/>
  <c r="CM106" i="15"/>
  <c r="AR121" i="15"/>
  <c r="O92" i="15"/>
  <c r="AZ28" i="15"/>
  <c r="M81" i="15"/>
  <c r="CZ110" i="15"/>
  <c r="CU41" i="15"/>
  <c r="CT53" i="15"/>
  <c r="X72" i="15"/>
  <c r="CM122" i="15"/>
  <c r="BB27" i="15"/>
  <c r="CC104" i="15"/>
  <c r="AN80" i="15"/>
  <c r="S93" i="15"/>
  <c r="BH23" i="15"/>
  <c r="CA92" i="15"/>
  <c r="N111" i="15"/>
  <c r="DC76" i="15"/>
  <c r="BE60" i="15"/>
  <c r="CB60" i="15"/>
  <c r="Y28" i="15"/>
  <c r="BS86" i="15"/>
  <c r="AZ26" i="15"/>
  <c r="AX46" i="15"/>
  <c r="BT25" i="15"/>
  <c r="AQ37" i="15"/>
  <c r="AS38" i="15"/>
  <c r="CK40" i="15"/>
  <c r="AS82" i="15"/>
  <c r="AD124" i="15"/>
  <c r="AW73" i="15"/>
  <c r="Q18" i="15"/>
  <c r="H60" i="15"/>
  <c r="T81" i="15"/>
  <c r="AX80" i="15"/>
  <c r="BK17" i="15"/>
  <c r="BA51" i="15"/>
  <c r="O41" i="15"/>
  <c r="CQ76" i="15"/>
  <c r="CW60" i="15"/>
  <c r="CY93" i="15"/>
  <c r="CN41" i="15"/>
  <c r="BW40" i="15"/>
  <c r="CK116" i="15"/>
  <c r="T30" i="15"/>
  <c r="CR55" i="15"/>
  <c r="Z88" i="15"/>
  <c r="AI65" i="15"/>
  <c r="Q92" i="15"/>
  <c r="AG99" i="15"/>
  <c r="CS57" i="15"/>
  <c r="BR101" i="15"/>
  <c r="V81" i="15"/>
  <c r="AS36" i="15"/>
  <c r="N16" i="15"/>
  <c r="P39" i="15"/>
  <c r="AN95" i="15"/>
  <c r="CC35" i="15"/>
  <c r="AL59" i="15"/>
  <c r="AI79" i="15"/>
  <c r="AK125" i="15"/>
  <c r="AE40" i="15"/>
  <c r="BT76" i="15"/>
  <c r="CV35" i="15"/>
  <c r="W19" i="15"/>
  <c r="AY70" i="15"/>
  <c r="AU99" i="15"/>
  <c r="U58" i="15"/>
  <c r="T16" i="15"/>
  <c r="BP102" i="15"/>
  <c r="CT108" i="15"/>
  <c r="AB41" i="15"/>
  <c r="AE42" i="15"/>
  <c r="BB47" i="15"/>
  <c r="BO21" i="15"/>
  <c r="S24" i="15"/>
  <c r="CW75" i="15"/>
  <c r="BA25" i="15"/>
  <c r="AE15" i="15"/>
  <c r="I116" i="15"/>
  <c r="CE69" i="15"/>
  <c r="CR95" i="15"/>
  <c r="BM81" i="15"/>
  <c r="X32" i="15"/>
  <c r="CI109" i="15"/>
  <c r="BE66" i="15"/>
  <c r="M101" i="15"/>
  <c r="CP109" i="15"/>
  <c r="AG104" i="15"/>
  <c r="AL39" i="15"/>
  <c r="AJ59" i="15"/>
  <c r="CD42" i="15"/>
  <c r="BL15" i="15"/>
  <c r="AL16" i="15"/>
  <c r="CS29" i="15"/>
  <c r="Y19" i="15"/>
  <c r="AT72" i="15"/>
  <c r="X82" i="15"/>
  <c r="AF48" i="15"/>
  <c r="AA103" i="15"/>
  <c r="BN74" i="15"/>
  <c r="CI71" i="15"/>
  <c r="BK79" i="15"/>
  <c r="AJ23" i="15"/>
  <c r="CA86" i="15"/>
  <c r="AY80" i="15"/>
  <c r="CP106" i="15"/>
  <c r="BE28" i="15"/>
  <c r="CV81" i="15"/>
  <c r="N72" i="15"/>
  <c r="Q99" i="15"/>
  <c r="R51" i="15"/>
  <c r="BY46" i="15"/>
  <c r="CQ79" i="15"/>
  <c r="DA25" i="15"/>
  <c r="DA83" i="15"/>
  <c r="AT94" i="15"/>
  <c r="BF41" i="15"/>
  <c r="BO24" i="15"/>
  <c r="BO37" i="15"/>
  <c r="BP50" i="15"/>
  <c r="CL110" i="15"/>
  <c r="M31" i="15"/>
  <c r="AA28" i="15"/>
  <c r="CG84" i="15"/>
  <c r="Q72" i="15"/>
  <c r="CT96" i="15"/>
  <c r="BV71" i="15"/>
  <c r="BN34" i="15"/>
  <c r="CD58" i="15"/>
  <c r="CZ66" i="15"/>
  <c r="AV57" i="15"/>
  <c r="BT87" i="15"/>
  <c r="BD125" i="15"/>
  <c r="BH30" i="15"/>
  <c r="CL81" i="15"/>
  <c r="BV84" i="15"/>
  <c r="BD122" i="15"/>
  <c r="J120" i="15"/>
  <c r="Y48" i="15"/>
  <c r="CA107" i="15"/>
  <c r="BB129" i="15"/>
  <c r="S64" i="15"/>
  <c r="BI96" i="15"/>
  <c r="CB25" i="15"/>
  <c r="AK104" i="15"/>
  <c r="CS128" i="15"/>
  <c r="H29" i="15"/>
  <c r="AK109" i="15"/>
  <c r="CA13" i="15"/>
  <c r="P48" i="15"/>
  <c r="AR116" i="15"/>
  <c r="CV76" i="15"/>
  <c r="M49" i="15"/>
  <c r="CB58" i="15"/>
  <c r="CX96" i="15"/>
  <c r="BK55" i="15"/>
  <c r="BH19" i="15"/>
  <c r="CN25" i="15"/>
  <c r="BE128" i="15"/>
  <c r="CA105" i="15"/>
  <c r="Y59" i="15"/>
  <c r="BU96" i="15"/>
  <c r="AT106" i="15"/>
  <c r="DA72" i="15"/>
  <c r="CM108" i="15"/>
  <c r="AN30" i="15"/>
  <c r="AD18" i="15"/>
  <c r="DC59" i="15"/>
  <c r="CI37" i="15"/>
  <c r="R64" i="15"/>
  <c r="BT23" i="15"/>
  <c r="CG65" i="15"/>
  <c r="BS13" i="15"/>
  <c r="BY87" i="15"/>
  <c r="BN70" i="15"/>
  <c r="AC36" i="15"/>
  <c r="BR73" i="15"/>
  <c r="M40" i="15"/>
  <c r="CJ60" i="15"/>
  <c r="BV52" i="15"/>
  <c r="J14" i="15"/>
  <c r="AG111" i="15"/>
  <c r="AU93" i="15"/>
  <c r="BI16" i="15"/>
  <c r="K15" i="15"/>
  <c r="AF64" i="15"/>
  <c r="P116" i="15"/>
  <c r="CO72" i="15"/>
  <c r="J41" i="15"/>
  <c r="P105" i="15"/>
  <c r="AV62" i="15"/>
  <c r="BL75" i="15"/>
  <c r="AX109" i="15"/>
  <c r="CY40" i="15"/>
  <c r="AJ12" i="15"/>
  <c r="CT90" i="15"/>
  <c r="M71" i="15"/>
  <c r="R53" i="15"/>
  <c r="AJ16" i="15"/>
  <c r="N42" i="15"/>
  <c r="AU17" i="15"/>
  <c r="AQ57" i="15"/>
  <c r="J111" i="15"/>
  <c r="CP70" i="15"/>
  <c r="CM17" i="15"/>
  <c r="AR123" i="15"/>
  <c r="BC88" i="16"/>
  <c r="Q49" i="15"/>
  <c r="Y72" i="15"/>
  <c r="BQ59" i="15"/>
  <c r="BB69" i="15"/>
  <c r="AV52" i="15"/>
  <c r="U12" i="15"/>
  <c r="Y71" i="15"/>
  <c r="AD46" i="15"/>
  <c r="CX18" i="15"/>
  <c r="BD36" i="15"/>
  <c r="Y88" i="16"/>
  <c r="BH59" i="15"/>
  <c r="AH106" i="15"/>
  <c r="Q61" i="15"/>
  <c r="N46" i="15"/>
  <c r="Q80" i="15"/>
  <c r="Y103" i="15"/>
  <c r="DB41" i="15"/>
  <c r="BK123" i="15"/>
  <c r="CJ52" i="15"/>
  <c r="BI43" i="15"/>
  <c r="Q17" i="15"/>
  <c r="BL109" i="15"/>
  <c r="BR98" i="15"/>
  <c r="CT128" i="15"/>
  <c r="BK103" i="15"/>
  <c r="BN98" i="15"/>
  <c r="AW31" i="15"/>
  <c r="AB18" i="15"/>
  <c r="T23" i="15"/>
  <c r="Z80" i="15"/>
  <c r="Y62" i="15"/>
  <c r="BL28" i="15"/>
  <c r="BP47" i="15"/>
  <c r="BY83" i="15"/>
  <c r="BY82" i="15"/>
  <c r="AM51" i="15"/>
  <c r="V20" i="15"/>
  <c r="AN108" i="15"/>
  <c r="CB59" i="15"/>
  <c r="Q106" i="15"/>
  <c r="AH60" i="15"/>
  <c r="CW24" i="15"/>
  <c r="Z48" i="15"/>
  <c r="CV85" i="15"/>
  <c r="BJ110" i="15"/>
  <c r="BX32" i="15"/>
  <c r="CA54" i="15"/>
  <c r="BV82" i="15"/>
  <c r="CK83" i="15"/>
  <c r="V104" i="15"/>
  <c r="DB42" i="15"/>
  <c r="BR74" i="15"/>
  <c r="BS40" i="15"/>
  <c r="AX43" i="15"/>
  <c r="CX103" i="15"/>
  <c r="CP96" i="15"/>
  <c r="CD88" i="16"/>
  <c r="L97" i="15"/>
  <c r="AI96" i="15"/>
  <c r="BV116" i="15"/>
  <c r="CL88" i="15"/>
  <c r="BU60" i="15"/>
  <c r="AJ28" i="15"/>
  <c r="BV107" i="15"/>
  <c r="BC24" i="15"/>
  <c r="CZ102" i="15"/>
  <c r="N51" i="15"/>
  <c r="U59" i="15"/>
  <c r="BH49" i="15"/>
  <c r="BQ63" i="15"/>
  <c r="CI88" i="15"/>
  <c r="CB85" i="15"/>
  <c r="CB127" i="15"/>
  <c r="T32" i="15"/>
  <c r="L63" i="15"/>
  <c r="AK106" i="15"/>
  <c r="CP55" i="15"/>
  <c r="CT36" i="15"/>
  <c r="K103" i="15"/>
  <c r="CN49" i="15"/>
  <c r="BM31" i="15"/>
  <c r="BR53" i="15"/>
  <c r="AG25" i="15"/>
  <c r="BB97" i="15"/>
  <c r="AG73" i="15"/>
  <c r="BN82" i="15"/>
  <c r="BW47" i="15"/>
  <c r="CZ24" i="15"/>
  <c r="V52" i="15"/>
  <c r="AR58" i="15"/>
  <c r="Z70" i="15"/>
  <c r="W13" i="15"/>
  <c r="T28" i="15"/>
  <c r="O71" i="15"/>
  <c r="BV93" i="15"/>
  <c r="BO85" i="15"/>
  <c r="DB116" i="15"/>
  <c r="AR96" i="15"/>
  <c r="I97" i="15"/>
  <c r="V50" i="15"/>
  <c r="AD79" i="15"/>
  <c r="BH82" i="15"/>
  <c r="BO48" i="15"/>
  <c r="I26" i="15"/>
  <c r="J65" i="15"/>
  <c r="CC98" i="15"/>
  <c r="BO34" i="15"/>
  <c r="AS88" i="16"/>
  <c r="BZ110" i="15"/>
  <c r="H50" i="15"/>
  <c r="Y74" i="15"/>
  <c r="H96" i="15"/>
  <c r="DB121" i="15"/>
  <c r="CA19" i="15"/>
  <c r="AE96" i="15"/>
  <c r="M74" i="15"/>
  <c r="BH110" i="15"/>
  <c r="CR30" i="15"/>
  <c r="AD49" i="15"/>
  <c r="BP87" i="15"/>
  <c r="X24" i="15"/>
  <c r="AZ40" i="15"/>
  <c r="BV101" i="15"/>
  <c r="Z61" i="15"/>
  <c r="BE58" i="15"/>
  <c r="BJ68" i="15"/>
  <c r="DB20" i="15"/>
  <c r="CE92" i="15"/>
  <c r="U47" i="15"/>
  <c r="X64" i="15"/>
  <c r="AS71" i="15"/>
  <c r="T65" i="15"/>
  <c r="AI19" i="15"/>
  <c r="L46" i="15"/>
  <c r="K104" i="15"/>
  <c r="CD37" i="15"/>
  <c r="R58" i="15"/>
  <c r="AC32" i="15"/>
  <c r="BS28" i="15"/>
  <c r="BV108" i="15"/>
  <c r="AH47" i="15"/>
  <c r="AK19" i="15"/>
  <c r="CW59" i="15"/>
  <c r="CM96" i="15"/>
  <c r="AE34" i="15"/>
  <c r="N87" i="15"/>
  <c r="AD66" i="15"/>
  <c r="M106" i="15"/>
  <c r="CC120" i="15"/>
  <c r="BU58" i="15"/>
  <c r="L24" i="15"/>
  <c r="BB90" i="15"/>
  <c r="BA52" i="15"/>
  <c r="Z98" i="15"/>
  <c r="AM24" i="15"/>
  <c r="BB102" i="15"/>
  <c r="AV123" i="15"/>
  <c r="N32" i="15"/>
  <c r="AE94" i="15"/>
  <c r="AE90" i="15"/>
  <c r="O19" i="15"/>
  <c r="BY72" i="15"/>
  <c r="BD95" i="15"/>
  <c r="M47" i="15"/>
  <c r="AH92" i="15"/>
  <c r="BB116" i="15"/>
  <c r="AB106" i="15"/>
  <c r="BI30" i="15"/>
  <c r="AD121" i="15"/>
  <c r="BE61" i="15"/>
  <c r="CA120" i="15"/>
  <c r="BI13" i="15"/>
  <c r="AH127" i="15"/>
  <c r="BI34" i="15"/>
  <c r="R54" i="15"/>
  <c r="CE72" i="15"/>
  <c r="CQ17" i="15"/>
  <c r="BE120" i="15"/>
  <c r="AT34" i="15"/>
  <c r="BH121" i="15"/>
  <c r="AF17" i="15"/>
  <c r="R110" i="15"/>
  <c r="BW79" i="15"/>
  <c r="AJ103" i="15"/>
  <c r="CJ69" i="15"/>
  <c r="BQ23" i="15"/>
  <c r="J63" i="15"/>
  <c r="CI34" i="15"/>
  <c r="BW15" i="15"/>
  <c r="BW57" i="15"/>
  <c r="AO50" i="15"/>
  <c r="AP63" i="15"/>
  <c r="CD61" i="15"/>
  <c r="AO116" i="15"/>
  <c r="CU127" i="15"/>
  <c r="P23" i="15"/>
  <c r="BJ37" i="15"/>
  <c r="CM128" i="15"/>
  <c r="BA98" i="15"/>
  <c r="CK97" i="15"/>
  <c r="BJ58" i="15"/>
  <c r="BN59" i="15"/>
  <c r="AS40" i="15"/>
  <c r="T41" i="15"/>
  <c r="BL64" i="15"/>
  <c r="AX47" i="15"/>
  <c r="K94" i="15"/>
  <c r="BF72" i="15"/>
  <c r="AP17" i="15"/>
  <c r="AT105" i="15"/>
  <c r="BT129" i="15"/>
  <c r="BG31" i="15"/>
  <c r="AC14" i="15"/>
  <c r="CC50" i="15"/>
  <c r="BY95" i="15"/>
  <c r="AN35" i="15"/>
  <c r="CP88" i="16"/>
  <c r="AH73" i="15"/>
  <c r="AT20" i="15"/>
  <c r="J104" i="15"/>
  <c r="V71" i="15"/>
  <c r="BI82" i="15"/>
  <c r="BT88" i="16"/>
  <c r="BA102" i="15"/>
  <c r="AX66" i="15"/>
  <c r="AR55" i="15"/>
  <c r="BC102" i="15"/>
  <c r="CD99" i="15"/>
  <c r="Y97" i="15"/>
  <c r="BK25" i="15"/>
  <c r="K91" i="15"/>
  <c r="AL105" i="15"/>
  <c r="AR60" i="15"/>
  <c r="S80" i="15"/>
  <c r="AV64" i="15"/>
  <c r="BR69" i="15"/>
  <c r="AD53" i="15"/>
  <c r="AY26" i="15"/>
  <c r="AT15" i="15"/>
  <c r="CC77" i="15"/>
  <c r="CJ125" i="15"/>
  <c r="BE63" i="15"/>
  <c r="BP18" i="15"/>
  <c r="AQ60" i="15"/>
  <c r="BX92" i="15"/>
  <c r="L92" i="15"/>
  <c r="AA98" i="15"/>
  <c r="S72" i="15"/>
  <c r="BO104" i="15"/>
  <c r="H108" i="15"/>
  <c r="CG12" i="15"/>
  <c r="AL87" i="15"/>
  <c r="CM93" i="15"/>
  <c r="AF40" i="15"/>
  <c r="Y12" i="15"/>
  <c r="CX40" i="15"/>
  <c r="CG58" i="15"/>
  <c r="S97" i="15"/>
  <c r="J98" i="15"/>
  <c r="X51" i="15"/>
  <c r="CO53" i="15"/>
  <c r="BX43" i="15"/>
  <c r="AU68" i="15"/>
  <c r="R20" i="15"/>
  <c r="AQ92" i="15"/>
  <c r="AB74" i="15"/>
  <c r="BR15" i="15"/>
  <c r="CK60" i="15"/>
  <c r="AF25" i="15"/>
  <c r="BV49" i="15"/>
  <c r="AL64" i="15"/>
  <c r="I105" i="15"/>
  <c r="Z96" i="15"/>
  <c r="P99" i="15"/>
  <c r="CA62" i="15"/>
  <c r="BN85" i="15"/>
  <c r="AC79" i="15"/>
  <c r="J51" i="15"/>
  <c r="Z12" i="15"/>
  <c r="V92" i="15"/>
  <c r="AB47" i="15"/>
  <c r="AX19" i="15"/>
  <c r="AI27" i="15"/>
  <c r="AN49" i="15"/>
  <c r="AX51" i="15"/>
  <c r="AD73" i="15"/>
  <c r="AF125" i="15"/>
  <c r="AA49" i="15"/>
  <c r="V29" i="15"/>
  <c r="CO14" i="15"/>
  <c r="AU128" i="15"/>
  <c r="CK105" i="15"/>
  <c r="CG18" i="15"/>
  <c r="BJ84" i="15"/>
  <c r="U65" i="15"/>
  <c r="CF116" i="15"/>
  <c r="H98" i="15"/>
  <c r="AX69" i="15"/>
  <c r="W85" i="15"/>
  <c r="BS104" i="15"/>
  <c r="CL62" i="15"/>
  <c r="M55" i="15"/>
  <c r="N50" i="15"/>
  <c r="AF32" i="15"/>
  <c r="Q24" i="15"/>
  <c r="AB27" i="15"/>
  <c r="CS24" i="15"/>
  <c r="AN71" i="15"/>
  <c r="AK51" i="15"/>
  <c r="CD76" i="15"/>
  <c r="AZ111" i="15"/>
  <c r="CT48" i="15"/>
  <c r="CA97" i="15"/>
  <c r="AJ73" i="15"/>
  <c r="CM15" i="15"/>
  <c r="CX60" i="15"/>
  <c r="CP26" i="15"/>
  <c r="AS76" i="15"/>
  <c r="AS87" i="15"/>
  <c r="AU90" i="15"/>
  <c r="X99" i="15"/>
  <c r="BL51" i="15"/>
  <c r="AU24" i="15"/>
  <c r="CX98" i="15"/>
  <c r="J124" i="15"/>
  <c r="CX71" i="15"/>
  <c r="CU86" i="15"/>
  <c r="CO55" i="15"/>
  <c r="AX122" i="15"/>
  <c r="I81" i="15"/>
  <c r="CZ35" i="15"/>
  <c r="AK39" i="15"/>
  <c r="S75" i="15"/>
  <c r="AV120" i="15"/>
  <c r="BK76" i="15"/>
  <c r="BV43" i="15"/>
  <c r="BF62" i="15"/>
  <c r="CO62" i="15"/>
  <c r="R101" i="15"/>
  <c r="BX82" i="15"/>
  <c r="BO29" i="15"/>
  <c r="AA52" i="15"/>
  <c r="AQ54" i="15"/>
  <c r="BV18" i="15"/>
  <c r="L52" i="15"/>
  <c r="AM36" i="15"/>
  <c r="AK84" i="15"/>
  <c r="AQ50" i="15"/>
  <c r="Y24" i="15"/>
  <c r="CJ86" i="15"/>
  <c r="T13" i="15"/>
  <c r="AN19" i="15"/>
  <c r="AT95" i="15"/>
  <c r="CL93" i="15"/>
  <c r="U84" i="15"/>
  <c r="BB73" i="15"/>
  <c r="AB65" i="15"/>
  <c r="K92" i="15"/>
  <c r="AU98" i="15"/>
  <c r="W76" i="15"/>
  <c r="BJ20" i="15"/>
  <c r="BT42" i="15"/>
  <c r="AP40" i="15"/>
  <c r="M62" i="15"/>
  <c r="X13" i="15"/>
  <c r="BU99" i="15"/>
  <c r="AV24" i="15"/>
  <c r="M88" i="16"/>
  <c r="T107" i="15"/>
  <c r="BK110" i="15"/>
  <c r="AK37" i="15"/>
  <c r="BN27" i="15"/>
  <c r="V49" i="15"/>
  <c r="K18" i="15"/>
  <c r="AD61" i="15"/>
  <c r="AC98" i="15"/>
  <c r="BX106" i="15"/>
  <c r="Y86" i="15"/>
  <c r="BA17" i="15"/>
  <c r="CX123" i="15"/>
  <c r="AX93" i="15"/>
  <c r="AK86" i="15"/>
  <c r="AG16" i="15"/>
  <c r="BG74" i="15"/>
  <c r="I36" i="15"/>
  <c r="AU16" i="15"/>
  <c r="CT124" i="15"/>
  <c r="DA40" i="15"/>
  <c r="BL129" i="15"/>
  <c r="AK27" i="15"/>
  <c r="CN96" i="15"/>
  <c r="BZ51" i="15"/>
  <c r="AB32" i="15"/>
  <c r="AM30" i="15"/>
  <c r="AJ90" i="15"/>
  <c r="H88" i="16"/>
  <c r="CE53" i="15"/>
  <c r="AC94" i="15"/>
  <c r="H32" i="15"/>
  <c r="CC83" i="15"/>
  <c r="CV54" i="15"/>
  <c r="AU23" i="15"/>
  <c r="AE36" i="15"/>
  <c r="AI68" i="15"/>
  <c r="AE66" i="15"/>
  <c r="BW69" i="15"/>
  <c r="AF87" i="15"/>
  <c r="L50" i="15"/>
  <c r="Z97" i="15"/>
  <c r="AG128" i="15"/>
  <c r="CA125" i="15"/>
  <c r="V13" i="15"/>
  <c r="S42" i="15"/>
  <c r="X55" i="15"/>
  <c r="O47" i="15"/>
  <c r="X79" i="15"/>
  <c r="O27" i="15"/>
  <c r="AL51" i="15"/>
  <c r="BF88" i="16"/>
  <c r="AC109" i="15"/>
  <c r="I86" i="15"/>
  <c r="AA37" i="15"/>
  <c r="CP68" i="15"/>
  <c r="BJ74" i="15"/>
  <c r="BZ92" i="15"/>
  <c r="CA59" i="15"/>
  <c r="AI32" i="15"/>
  <c r="AQ99" i="15"/>
  <c r="BX42" i="15"/>
  <c r="AE77" i="15"/>
  <c r="BO88" i="16"/>
  <c r="T43" i="15"/>
  <c r="AK36" i="15"/>
  <c r="DB65" i="15"/>
  <c r="AU52" i="15"/>
  <c r="CG81" i="15"/>
  <c r="CY16" i="15"/>
  <c r="CN99" i="15"/>
  <c r="CU36" i="15"/>
  <c r="CB38" i="15"/>
  <c r="BS64" i="15"/>
  <c r="AQ106" i="15"/>
  <c r="T91" i="15"/>
  <c r="BP75" i="15"/>
  <c r="AL21" i="15"/>
  <c r="O72" i="15"/>
  <c r="AN109" i="15"/>
  <c r="T60" i="15"/>
  <c r="U73" i="15"/>
  <c r="BM52" i="15"/>
  <c r="CX122" i="15"/>
  <c r="BR48" i="15"/>
  <c r="CC102" i="15"/>
  <c r="CS80" i="15"/>
  <c r="BO108" i="15"/>
  <c r="BC81" i="15"/>
  <c r="DA85" i="15"/>
  <c r="P103" i="15"/>
  <c r="AJ14" i="15"/>
  <c r="CC57" i="15"/>
  <c r="BD24" i="15"/>
  <c r="K83" i="15"/>
  <c r="AW35" i="15"/>
  <c r="CT122" i="15"/>
  <c r="BU116" i="15"/>
  <c r="AF52" i="15"/>
  <c r="CA60" i="15"/>
  <c r="BS77" i="15"/>
  <c r="I104" i="15"/>
  <c r="BY29" i="15"/>
  <c r="AP92" i="15"/>
  <c r="K42" i="15"/>
  <c r="AG79" i="15"/>
  <c r="BT14" i="15"/>
  <c r="P28" i="15"/>
  <c r="L37" i="15"/>
  <c r="CG128" i="15"/>
  <c r="AY98" i="15"/>
  <c r="N101" i="15"/>
  <c r="S53" i="15"/>
  <c r="CT121" i="15"/>
  <c r="AO31" i="15"/>
  <c r="H42" i="15"/>
  <c r="S73" i="15"/>
  <c r="AH101" i="15"/>
  <c r="CQ72" i="15"/>
  <c r="BH65" i="15"/>
  <c r="AL72" i="15"/>
  <c r="Y87" i="15"/>
  <c r="AL28" i="15"/>
  <c r="AD94" i="15"/>
  <c r="O58" i="15"/>
  <c r="CX52" i="15"/>
  <c r="R17" i="15"/>
  <c r="AJ82" i="15"/>
  <c r="AW128" i="15"/>
  <c r="T36" i="15"/>
  <c r="CW13" i="15"/>
  <c r="AB17" i="15"/>
  <c r="CN63" i="15"/>
  <c r="W82" i="15"/>
  <c r="BG87" i="15"/>
  <c r="AP46" i="15"/>
  <c r="X46" i="15"/>
  <c r="BZ69" i="15"/>
  <c r="CI31" i="15"/>
  <c r="U31" i="15"/>
  <c r="AA97" i="15"/>
  <c r="BZ24" i="15"/>
  <c r="BC26" i="15"/>
  <c r="P17" i="15"/>
  <c r="K81" i="15"/>
  <c r="Z57" i="15"/>
  <c r="L34" i="15"/>
  <c r="Q59" i="15"/>
  <c r="BN75" i="15"/>
  <c r="CN51" i="15"/>
  <c r="BH28" i="15"/>
  <c r="BP104" i="15"/>
  <c r="AW14" i="15"/>
  <c r="AG29" i="15"/>
  <c r="BC35" i="15"/>
  <c r="AV88" i="15"/>
  <c r="BJ86" i="15"/>
  <c r="BF80" i="15"/>
  <c r="AX70" i="15"/>
  <c r="BR90" i="15"/>
  <c r="BH38" i="15"/>
  <c r="M54" i="15"/>
  <c r="CL46" i="15"/>
  <c r="AM17" i="15"/>
  <c r="AJ54" i="15"/>
  <c r="CE15" i="15"/>
  <c r="Y25" i="15"/>
  <c r="L110" i="15"/>
  <c r="CB32" i="15"/>
  <c r="L29" i="15"/>
  <c r="BD54" i="15"/>
  <c r="BY129" i="15"/>
  <c r="K61" i="15"/>
  <c r="J38" i="15"/>
  <c r="CX93" i="15"/>
  <c r="I64" i="15"/>
  <c r="BN104" i="15"/>
  <c r="L129" i="15"/>
  <c r="BN116" i="15"/>
  <c r="AV12" i="15"/>
  <c r="AL110" i="15"/>
  <c r="J73" i="15"/>
  <c r="AA93" i="15"/>
  <c r="AV48" i="15"/>
  <c r="AE72" i="15"/>
  <c r="CS97" i="15"/>
  <c r="BH64" i="15"/>
  <c r="Y111" i="15"/>
  <c r="BD90" i="15"/>
  <c r="AD87" i="15"/>
  <c r="Q23" i="15"/>
  <c r="AP59" i="15"/>
  <c r="CW18" i="15"/>
  <c r="BS29" i="15"/>
  <c r="AI72" i="15"/>
  <c r="J86" i="15"/>
  <c r="BW124" i="15"/>
  <c r="N48" i="15"/>
  <c r="BY84" i="15"/>
  <c r="AN96" i="15"/>
  <c r="AT116" i="15"/>
  <c r="CL61" i="15"/>
  <c r="X80" i="15"/>
  <c r="AK123" i="15"/>
  <c r="AP64" i="15"/>
  <c r="BO98" i="15"/>
  <c r="CQ69" i="15"/>
  <c r="P109" i="15"/>
  <c r="CU59" i="15"/>
  <c r="BD104" i="15"/>
  <c r="AD86" i="15"/>
  <c r="BX24" i="15"/>
  <c r="AB104" i="15"/>
  <c r="AD43" i="15"/>
  <c r="R39" i="15"/>
  <c r="L40" i="15"/>
  <c r="L47" i="15"/>
  <c r="BN13" i="15"/>
  <c r="AS109" i="15"/>
  <c r="BE36" i="15"/>
  <c r="AW23" i="15"/>
  <c r="AP48" i="15"/>
  <c r="BA50" i="15"/>
  <c r="DC86" i="15"/>
  <c r="CP91" i="15"/>
  <c r="BU81" i="15"/>
  <c r="N38" i="15"/>
  <c r="AX37" i="15"/>
  <c r="W14" i="15"/>
  <c r="O65" i="15"/>
  <c r="BY102" i="15"/>
  <c r="AE102" i="15"/>
  <c r="L125" i="15"/>
  <c r="AP19" i="15"/>
  <c r="AI46" i="15"/>
  <c r="Q43" i="15"/>
  <c r="BT38" i="15"/>
  <c r="CG48" i="15"/>
  <c r="BW85" i="15"/>
  <c r="CE73" i="15"/>
  <c r="BQ75" i="15"/>
  <c r="AI109" i="15"/>
  <c r="BT90" i="15"/>
  <c r="CO38" i="15"/>
  <c r="Y107" i="15"/>
  <c r="T88" i="16"/>
  <c r="BC106" i="15"/>
  <c r="AQ84" i="15"/>
  <c r="AA60" i="15"/>
  <c r="CP18" i="15"/>
  <c r="CN122" i="15"/>
  <c r="CL23" i="15"/>
  <c r="AW87" i="15"/>
  <c r="AD59" i="15"/>
  <c r="AF27" i="15"/>
  <c r="T124" i="15"/>
  <c r="BE82" i="15"/>
  <c r="CS104" i="15"/>
  <c r="AR13" i="15"/>
  <c r="CH18" i="15"/>
  <c r="CX74" i="15"/>
  <c r="CT93" i="15"/>
  <c r="AB71" i="15"/>
  <c r="T34" i="15"/>
  <c r="CY34" i="15"/>
  <c r="AU72" i="15"/>
  <c r="BN52" i="15"/>
  <c r="X23" i="15"/>
  <c r="CY125" i="15"/>
  <c r="AZ47" i="15"/>
  <c r="CS61" i="15"/>
  <c r="BS82" i="15"/>
  <c r="BJ69" i="15"/>
  <c r="U26" i="15"/>
  <c r="W97" i="15"/>
  <c r="AK65" i="15"/>
  <c r="DB97" i="15"/>
  <c r="CR76" i="15"/>
  <c r="X14" i="15"/>
  <c r="AT66" i="15"/>
  <c r="AU107" i="15"/>
  <c r="AX15" i="15"/>
  <c r="BK88" i="15"/>
  <c r="AT93" i="15"/>
  <c r="CA80" i="15"/>
  <c r="W102" i="15"/>
  <c r="CU37" i="15"/>
  <c r="AR82" i="15"/>
  <c r="U98" i="15"/>
  <c r="AA108" i="15"/>
  <c r="CW26" i="15"/>
  <c r="AR124" i="15"/>
  <c r="BM38" i="15"/>
  <c r="AR69" i="15"/>
  <c r="O24" i="15"/>
  <c r="AB13" i="15"/>
  <c r="BE87" i="15"/>
  <c r="AL14" i="15"/>
  <c r="BK83" i="15"/>
  <c r="H16" i="15"/>
  <c r="CR66" i="15"/>
  <c r="BU57" i="15"/>
  <c r="BR86" i="15"/>
  <c r="CL28" i="15"/>
  <c r="BZ23" i="15"/>
  <c r="BQ42" i="15"/>
  <c r="CP87" i="15"/>
  <c r="BQ41" i="15"/>
  <c r="AQ87" i="15"/>
  <c r="AZ124" i="15"/>
  <c r="AG39" i="15"/>
  <c r="BM13" i="15"/>
  <c r="AB20" i="15"/>
  <c r="CG25" i="15"/>
  <c r="CW92" i="15"/>
  <c r="BT39" i="15"/>
  <c r="DB52" i="15"/>
  <c r="BK101" i="15"/>
  <c r="CL101" i="15"/>
  <c r="T35" i="15"/>
  <c r="BR83" i="15"/>
  <c r="AR37" i="15"/>
  <c r="AU57" i="15"/>
  <c r="BH55" i="15"/>
  <c r="BQ19" i="15"/>
  <c r="AU35" i="15"/>
  <c r="BG57" i="15"/>
  <c r="Y81" i="15"/>
  <c r="AI54" i="15"/>
  <c r="CK123" i="15"/>
  <c r="CG82" i="15"/>
  <c r="CL27" i="15"/>
  <c r="BX128" i="15"/>
  <c r="AH72" i="15"/>
  <c r="CE122" i="15"/>
  <c r="Z55" i="15"/>
  <c r="CS32" i="15"/>
  <c r="BZ87" i="15"/>
  <c r="CM23" i="15"/>
  <c r="DA59" i="15"/>
  <c r="AB84" i="15"/>
  <c r="CQ61" i="15"/>
  <c r="AV79" i="15"/>
  <c r="CZ38" i="15"/>
  <c r="AN25" i="15"/>
  <c r="AU76" i="15"/>
  <c r="BU90" i="15"/>
  <c r="CO63" i="15"/>
  <c r="CQ34" i="15"/>
  <c r="DB48" i="15"/>
  <c r="BH37" i="15"/>
  <c r="CU105" i="15"/>
  <c r="CI41" i="15"/>
  <c r="AO121" i="15"/>
  <c r="AU29" i="15"/>
  <c r="CU101" i="15"/>
  <c r="CH59" i="15"/>
  <c r="AC12" i="15"/>
  <c r="AL23" i="15"/>
  <c r="I25" i="15"/>
  <c r="U64" i="15"/>
  <c r="T75" i="15"/>
  <c r="X48" i="15"/>
  <c r="AW110" i="15"/>
  <c r="BH83" i="15"/>
  <c r="T37" i="15"/>
  <c r="M20" i="15"/>
  <c r="CA111" i="15"/>
  <c r="AQ76" i="15"/>
  <c r="AE48" i="15"/>
  <c r="CX64" i="15"/>
  <c r="L106" i="15"/>
  <c r="CL120" i="15"/>
  <c r="Q57" i="15"/>
  <c r="CQ93" i="15"/>
  <c r="K51" i="15"/>
  <c r="AO48" i="15"/>
  <c r="DA108" i="15"/>
  <c r="J48" i="15"/>
  <c r="O16" i="15"/>
  <c r="Y31" i="15"/>
  <c r="AB46" i="15"/>
  <c r="R84" i="15"/>
  <c r="R109" i="15"/>
  <c r="CR101" i="15"/>
  <c r="BG122" i="15"/>
  <c r="AM48" i="15"/>
  <c r="AP71" i="15"/>
  <c r="DB73" i="15"/>
  <c r="H63" i="15"/>
  <c r="CQ51" i="15"/>
  <c r="M110" i="15"/>
  <c r="CW120" i="15"/>
  <c r="BC52" i="15"/>
  <c r="AP79" i="15"/>
  <c r="BK73" i="15"/>
  <c r="BB39" i="15"/>
  <c r="BH123" i="15"/>
  <c r="CU120" i="15"/>
  <c r="BG20" i="15"/>
  <c r="AQ124" i="15"/>
  <c r="Q88" i="15"/>
  <c r="AK92" i="15"/>
  <c r="CG42" i="15"/>
  <c r="L101" i="15"/>
  <c r="X61" i="15"/>
  <c r="AG36" i="15"/>
  <c r="CD39" i="15"/>
  <c r="AE63" i="15"/>
  <c r="CQ32" i="15"/>
  <c r="R98" i="15"/>
  <c r="BW46" i="15"/>
  <c r="AF30" i="15"/>
  <c r="AY88" i="16"/>
  <c r="U49" i="15"/>
  <c r="BO121" i="15"/>
  <c r="BM84" i="15"/>
  <c r="CK46" i="15"/>
  <c r="BS73" i="15"/>
  <c r="AE74" i="15"/>
  <c r="BM77" i="15"/>
  <c r="AF66" i="15"/>
  <c r="CU57" i="15"/>
  <c r="U81" i="15"/>
  <c r="O28" i="15"/>
  <c r="AJ96" i="15"/>
  <c r="BC97" i="15"/>
  <c r="CC40" i="15"/>
  <c r="AQ69" i="15"/>
  <c r="CC81" i="15"/>
  <c r="CZ60" i="15"/>
  <c r="BP74" i="15"/>
  <c r="U74" i="15"/>
  <c r="CR14" i="15"/>
  <c r="CA52" i="15"/>
  <c r="BW82" i="15"/>
  <c r="CK17" i="15"/>
  <c r="AU47" i="15"/>
  <c r="BT68" i="15"/>
  <c r="AU54" i="15"/>
  <c r="AL34" i="15"/>
  <c r="AL31" i="15"/>
  <c r="DB124" i="15"/>
  <c r="K30" i="15"/>
  <c r="BW65" i="15"/>
  <c r="Q110" i="15"/>
  <c r="CD85" i="15"/>
  <c r="AM84" i="15"/>
  <c r="AX61" i="15"/>
  <c r="BB65" i="15"/>
  <c r="AQ59" i="15"/>
  <c r="AN23" i="15"/>
  <c r="Q69" i="15"/>
  <c r="BD128" i="15"/>
  <c r="W58" i="15"/>
  <c r="CI101" i="15"/>
  <c r="BC73" i="15"/>
  <c r="AX72" i="15"/>
  <c r="P88" i="16"/>
  <c r="BO51" i="15"/>
  <c r="L74" i="15"/>
  <c r="CT123" i="15"/>
  <c r="W17" i="15"/>
  <c r="AB61" i="15"/>
  <c r="CU83" i="15"/>
  <c r="BV87" i="15"/>
  <c r="BA87" i="15"/>
  <c r="BY19" i="15"/>
  <c r="CX70" i="15"/>
  <c r="AR47" i="15"/>
  <c r="U106" i="15"/>
  <c r="L102" i="15"/>
  <c r="BU73" i="15"/>
  <c r="AB66" i="15"/>
  <c r="CQ111" i="15"/>
  <c r="CM84" i="15"/>
  <c r="BV42" i="15"/>
  <c r="AY127" i="15"/>
  <c r="AC58" i="15"/>
  <c r="CC111" i="15"/>
  <c r="CQ63" i="15"/>
  <c r="BH26" i="15"/>
  <c r="J27" i="15"/>
  <c r="BI120" i="15"/>
  <c r="DC40" i="15"/>
  <c r="AL12" i="15"/>
  <c r="CQ101" i="15"/>
  <c r="AW52" i="15"/>
  <c r="AT108" i="15"/>
  <c r="BQ98" i="15"/>
  <c r="Y29" i="15"/>
  <c r="BC80" i="15"/>
  <c r="AG82" i="15"/>
  <c r="CY96" i="15"/>
  <c r="AM95" i="15"/>
  <c r="DA77" i="15"/>
  <c r="M16" i="15"/>
  <c r="O42" i="15"/>
  <c r="CK86" i="15"/>
  <c r="AB29" i="15"/>
  <c r="X73" i="15"/>
  <c r="DA49" i="15"/>
  <c r="AS31" i="15"/>
  <c r="U14" i="15"/>
  <c r="CF88" i="16"/>
  <c r="M99" i="15"/>
  <c r="AP94" i="15"/>
  <c r="AJ88" i="16"/>
  <c r="AM46" i="15"/>
  <c r="AI70" i="15"/>
  <c r="CE57" i="15"/>
  <c r="BU47" i="15"/>
  <c r="BK111" i="15"/>
  <c r="AT57" i="15"/>
  <c r="V82" i="15"/>
  <c r="BJ25" i="15"/>
  <c r="CN66" i="15"/>
  <c r="R41" i="15"/>
  <c r="AG63" i="15"/>
  <c r="DA26" i="15"/>
  <c r="CV37" i="15"/>
  <c r="DA88" i="15"/>
  <c r="U70" i="15"/>
  <c r="AE83" i="15"/>
  <c r="X85" i="15"/>
  <c r="AU58" i="15"/>
  <c r="BX88" i="15"/>
  <c r="CC58" i="15"/>
  <c r="DB92" i="15"/>
  <c r="BV26" i="15"/>
  <c r="CH49" i="15"/>
  <c r="V62" i="15"/>
  <c r="AL129" i="15"/>
  <c r="BN108" i="15"/>
  <c r="AR106" i="15"/>
  <c r="BA36" i="15"/>
  <c r="AL101" i="15"/>
  <c r="CO19" i="15"/>
  <c r="BM23" i="15"/>
  <c r="CW46" i="15"/>
  <c r="AJ88" i="15"/>
  <c r="BO35" i="15"/>
  <c r="AG107" i="15"/>
  <c r="AF20" i="15"/>
  <c r="BA92" i="15"/>
  <c r="BD83" i="15"/>
  <c r="CL128" i="15"/>
  <c r="BL72" i="15"/>
  <c r="BM63" i="15"/>
  <c r="DB61" i="15"/>
  <c r="CZ50" i="15"/>
  <c r="CE127" i="15"/>
  <c r="BU41" i="15"/>
  <c r="CN62" i="15"/>
  <c r="BH69" i="15"/>
  <c r="CR121" i="15"/>
  <c r="CN102" i="15"/>
  <c r="BH95" i="15"/>
  <c r="AQ64" i="15"/>
  <c r="BB24" i="15"/>
  <c r="N63" i="15"/>
  <c r="BV104" i="15"/>
  <c r="I66" i="15"/>
  <c r="CK42" i="15"/>
  <c r="Q63" i="15"/>
  <c r="AS66" i="15"/>
  <c r="BB18" i="15"/>
  <c r="K76" i="15"/>
  <c r="BW120" i="15"/>
  <c r="P34" i="15"/>
  <c r="AU27" i="15"/>
  <c r="CW61" i="15"/>
  <c r="CW58" i="15"/>
  <c r="CW40" i="15"/>
  <c r="BH88" i="15"/>
  <c r="BA83" i="15"/>
  <c r="AW29" i="15"/>
  <c r="T123" i="15"/>
  <c r="AO76" i="15"/>
  <c r="BI101" i="15"/>
  <c r="BS94" i="15"/>
  <c r="AF24" i="15"/>
  <c r="AL120" i="15"/>
  <c r="K48" i="15"/>
  <c r="CO29" i="15"/>
  <c r="H19" i="15"/>
  <c r="Z84" i="15"/>
  <c r="L59" i="15"/>
  <c r="R82" i="15"/>
  <c r="CW54" i="15"/>
  <c r="P128" i="15"/>
  <c r="CX29" i="15"/>
  <c r="BU21" i="15"/>
  <c r="CP73" i="15"/>
  <c r="CO98" i="15"/>
  <c r="BB75" i="15"/>
  <c r="M18" i="15"/>
  <c r="CI28" i="15"/>
  <c r="BP69" i="15"/>
  <c r="N123" i="15"/>
  <c r="CF71" i="15"/>
  <c r="CP23" i="15"/>
  <c r="W55" i="15"/>
  <c r="CQ82" i="15"/>
  <c r="CU88" i="16"/>
  <c r="V69" i="15"/>
  <c r="AZ73" i="15"/>
  <c r="AV74" i="15"/>
  <c r="CQ18" i="15"/>
  <c r="CX58" i="15"/>
  <c r="CD82" i="15"/>
  <c r="CI102" i="15"/>
  <c r="CH82" i="15"/>
  <c r="AY15" i="15"/>
  <c r="AK74" i="15"/>
  <c r="BR14" i="15"/>
  <c r="CN61" i="15"/>
  <c r="AB72" i="15"/>
  <c r="CZ106" i="15"/>
  <c r="BV24" i="15"/>
  <c r="BS48" i="15"/>
  <c r="AF68" i="15"/>
  <c r="CW30" i="15"/>
  <c r="CW111" i="15"/>
  <c r="BF38" i="15"/>
  <c r="AV13" i="15"/>
  <c r="AG31" i="15"/>
  <c r="BI61" i="15"/>
  <c r="BN122" i="15"/>
  <c r="CC90" i="15"/>
  <c r="AI92" i="15"/>
  <c r="AK76" i="15"/>
  <c r="CW96" i="15"/>
  <c r="T52" i="15"/>
  <c r="H69" i="15"/>
  <c r="L64" i="15"/>
  <c r="BI85" i="15"/>
  <c r="CB57" i="15"/>
  <c r="AD127" i="15"/>
  <c r="AO21" i="15"/>
  <c r="CR79" i="15"/>
  <c r="V70" i="15"/>
  <c r="BM35" i="15"/>
  <c r="AU62" i="15"/>
  <c r="BK120" i="15"/>
  <c r="AG23" i="15"/>
  <c r="BY59" i="15"/>
  <c r="BU98" i="15"/>
  <c r="AN20" i="15"/>
  <c r="R71" i="15"/>
  <c r="BR41" i="15"/>
  <c r="CR110" i="15"/>
  <c r="T49" i="15"/>
  <c r="M103" i="15"/>
  <c r="I12" i="15"/>
  <c r="AZ109" i="15"/>
  <c r="BH48" i="15"/>
  <c r="AV94" i="15"/>
  <c r="BE75" i="15"/>
  <c r="DC18" i="15"/>
  <c r="BS79" i="15"/>
  <c r="AJ122" i="15"/>
  <c r="DB110" i="15"/>
  <c r="AT122" i="15"/>
  <c r="H75" i="15"/>
  <c r="BG104" i="15"/>
  <c r="CS65" i="15"/>
  <c r="CN105" i="15"/>
  <c r="BB52" i="15"/>
  <c r="CH15" i="15"/>
  <c r="CV46" i="15"/>
  <c r="AV107" i="15"/>
  <c r="BI27" i="15"/>
  <c r="AI124" i="15"/>
  <c r="CF72" i="15"/>
  <c r="CO97" i="15"/>
  <c r="BN62" i="15"/>
  <c r="V102" i="15"/>
  <c r="BV17" i="15"/>
  <c r="M87" i="15"/>
  <c r="CL104" i="15"/>
  <c r="CN15" i="15"/>
  <c r="AM21" i="15"/>
  <c r="X12" i="15"/>
  <c r="CP103" i="15"/>
  <c r="CZ82" i="15"/>
  <c r="AL69" i="15"/>
  <c r="BC69" i="15"/>
  <c r="AK69" i="15"/>
  <c r="CT103" i="15"/>
  <c r="L91" i="15"/>
  <c r="AW77" i="15"/>
  <c r="BW49" i="15"/>
  <c r="BQ99" i="15"/>
  <c r="CF102" i="15"/>
  <c r="CB69" i="15"/>
  <c r="CR53" i="15"/>
  <c r="S99" i="15"/>
  <c r="AV19" i="15"/>
  <c r="BA13" i="15"/>
  <c r="CP38" i="15"/>
  <c r="AD107" i="15"/>
  <c r="CR98" i="15"/>
  <c r="Q25" i="15"/>
  <c r="W68" i="15"/>
  <c r="K101" i="15"/>
  <c r="CS66" i="15"/>
  <c r="AZ83" i="15"/>
  <c r="CG34" i="15"/>
  <c r="H49" i="15"/>
  <c r="W127" i="15"/>
  <c r="BN55" i="15"/>
  <c r="AO47" i="15"/>
  <c r="I52" i="15"/>
  <c r="J123" i="15"/>
  <c r="CB124" i="15"/>
  <c r="CK51" i="15"/>
  <c r="CR71" i="15"/>
  <c r="CZ125" i="15"/>
  <c r="BM41" i="15"/>
  <c r="CG88" i="16"/>
  <c r="BD15" i="15"/>
  <c r="BF49" i="15"/>
  <c r="DB101" i="15"/>
  <c r="CG39" i="15"/>
  <c r="CI17" i="15"/>
  <c r="AR70" i="15"/>
  <c r="CI53" i="15"/>
  <c r="X96" i="15"/>
  <c r="BX104" i="15"/>
  <c r="AC108" i="15"/>
  <c r="BM74" i="15"/>
  <c r="BW27" i="15"/>
  <c r="AW19" i="15"/>
  <c r="AD58" i="15"/>
  <c r="BW62" i="15"/>
  <c r="AT14" i="15"/>
  <c r="BY58" i="15"/>
  <c r="AC76" i="15"/>
  <c r="Q82" i="15"/>
  <c r="BU14" i="15"/>
  <c r="AC16" i="15"/>
  <c r="CC93" i="15"/>
  <c r="AA17" i="15"/>
  <c r="AF58" i="15"/>
  <c r="CQ21" i="15"/>
  <c r="AF62" i="15"/>
  <c r="DC53" i="15"/>
  <c r="X106" i="15"/>
  <c r="BP38" i="15"/>
  <c r="AD92" i="15"/>
  <c r="CR108" i="15"/>
  <c r="AO88" i="15"/>
  <c r="AN14" i="15"/>
  <c r="AG84" i="15"/>
  <c r="AH74" i="15"/>
  <c r="CD121" i="15"/>
  <c r="BU83" i="15"/>
  <c r="M65" i="15"/>
  <c r="BV94" i="15"/>
  <c r="K13" i="15"/>
  <c r="N28" i="15"/>
  <c r="X81" i="15"/>
  <c r="CW57" i="15"/>
  <c r="AM106" i="15"/>
  <c r="CO80" i="15"/>
  <c r="CH107" i="15"/>
  <c r="AQ111" i="15"/>
  <c r="CV34" i="15"/>
  <c r="BT30" i="15"/>
  <c r="BM79" i="15"/>
  <c r="BH74" i="15"/>
  <c r="CJ106" i="15"/>
  <c r="BR95" i="15"/>
  <c r="BX28" i="15"/>
  <c r="AK105" i="15"/>
  <c r="AA46" i="15"/>
  <c r="BQ94" i="15"/>
  <c r="CB88" i="16"/>
  <c r="CA121" i="15"/>
  <c r="BF77" i="15"/>
  <c r="CQ57" i="15"/>
  <c r="BQ35" i="15"/>
  <c r="AN28" i="15"/>
  <c r="BM54" i="15"/>
  <c r="CH39" i="15"/>
  <c r="CG95" i="15"/>
  <c r="AD85" i="15"/>
  <c r="H85" i="15"/>
  <c r="H64" i="15"/>
  <c r="AT25" i="15"/>
  <c r="AW95" i="15"/>
  <c r="U51" i="15"/>
  <c r="BG61" i="15"/>
  <c r="AF75" i="15"/>
  <c r="M30" i="15"/>
  <c r="CH81" i="15"/>
  <c r="CC71" i="15"/>
  <c r="CR58" i="15"/>
  <c r="AD40" i="15"/>
  <c r="V68" i="15"/>
  <c r="BC122" i="15"/>
  <c r="BP127" i="15"/>
  <c r="CW77" i="15"/>
  <c r="BN39" i="15"/>
  <c r="AP12" i="15"/>
  <c r="BB50" i="15"/>
  <c r="CZ109" i="15"/>
  <c r="AX68" i="15"/>
  <c r="CR111" i="15"/>
  <c r="AN111" i="15"/>
  <c r="BB83" i="15"/>
  <c r="BQ47" i="15"/>
  <c r="BO26" i="15"/>
  <c r="Z106" i="15"/>
  <c r="AW25" i="15"/>
  <c r="CL86" i="15"/>
  <c r="CA42" i="15"/>
  <c r="AV36" i="15"/>
  <c r="CB12" i="15"/>
  <c r="BT53" i="15"/>
  <c r="CA40" i="15"/>
  <c r="BP17" i="15"/>
  <c r="CD83" i="15"/>
  <c r="AO30" i="15"/>
  <c r="AA54" i="15"/>
  <c r="R38" i="15"/>
  <c r="BX108" i="15"/>
  <c r="X63" i="15"/>
  <c r="CO64" i="15"/>
  <c r="AW24" i="15"/>
  <c r="BS27" i="15"/>
  <c r="CR41" i="15"/>
  <c r="BA27" i="15"/>
  <c r="AM110" i="15"/>
  <c r="CH123" i="15"/>
  <c r="AR80" i="15"/>
  <c r="BH76" i="15"/>
  <c r="AA63" i="15"/>
  <c r="BF75" i="15"/>
  <c r="BD25" i="15"/>
  <c r="AQ94" i="15"/>
  <c r="L84" i="15"/>
  <c r="V96" i="15"/>
  <c r="BG46" i="15"/>
  <c r="CA32" i="15"/>
  <c r="P52" i="15"/>
  <c r="W48" i="15"/>
  <c r="H92" i="15"/>
  <c r="AJ68" i="15"/>
  <c r="AA50" i="15"/>
  <c r="AQ34" i="15"/>
  <c r="CF60" i="15"/>
  <c r="H21" i="15"/>
  <c r="AJ62" i="15"/>
  <c r="H81" i="15"/>
  <c r="P35" i="15"/>
  <c r="P27" i="15"/>
  <c r="AE60" i="15"/>
  <c r="P102" i="15"/>
  <c r="AI57" i="15"/>
  <c r="AC43" i="15"/>
  <c r="AB82" i="15"/>
  <c r="BH105" i="15"/>
  <c r="AY99" i="15"/>
  <c r="W106" i="15"/>
  <c r="I93" i="15"/>
  <c r="AJ95" i="15"/>
  <c r="CX92" i="15"/>
  <c r="BM93" i="15"/>
  <c r="AT65" i="15"/>
  <c r="AD81" i="15"/>
  <c r="AS103" i="15"/>
  <c r="L81" i="15"/>
  <c r="BT103" i="15"/>
  <c r="BK109" i="15"/>
  <c r="AI64" i="15"/>
  <c r="AR36" i="15"/>
  <c r="N39" i="15"/>
  <c r="CG101" i="15"/>
  <c r="CA53" i="15"/>
  <c r="BR110" i="15"/>
  <c r="BF19" i="15"/>
  <c r="AM79" i="15"/>
  <c r="BP21" i="15"/>
  <c r="BS36" i="15"/>
  <c r="CO79" i="15"/>
  <c r="BZ54" i="15"/>
  <c r="CE40" i="15"/>
  <c r="BF52" i="15"/>
  <c r="W53" i="15"/>
  <c r="CS21" i="15"/>
  <c r="AM63" i="15"/>
  <c r="CR83" i="15"/>
  <c r="BD64" i="15"/>
  <c r="CM21" i="15"/>
  <c r="AY72" i="15"/>
  <c r="BM92" i="15"/>
  <c r="AR83" i="15"/>
  <c r="BS68" i="15"/>
  <c r="U63" i="15"/>
  <c r="CN47" i="15"/>
  <c r="AL32" i="15"/>
  <c r="P69" i="15"/>
  <c r="BR96" i="15"/>
  <c r="BG65" i="15"/>
  <c r="N58" i="15"/>
  <c r="P16" i="15"/>
  <c r="AL76" i="15"/>
  <c r="BW97" i="15"/>
  <c r="BA19" i="15"/>
  <c r="AF23" i="15"/>
  <c r="AK116" i="15"/>
  <c r="P101" i="15"/>
  <c r="BN15" i="15"/>
  <c r="AM20" i="15"/>
  <c r="AP77" i="15"/>
  <c r="K127" i="15"/>
  <c r="BP12" i="15"/>
  <c r="P30" i="15"/>
  <c r="CP37" i="15"/>
  <c r="CK57" i="15"/>
  <c r="AI86" i="15"/>
  <c r="Z58" i="15"/>
  <c r="CT104" i="15"/>
  <c r="CS82" i="15"/>
  <c r="X76" i="15"/>
  <c r="Q53" i="15"/>
  <c r="CM63" i="15"/>
  <c r="P40" i="15"/>
  <c r="Z37" i="15"/>
  <c r="BB101" i="15"/>
  <c r="CL48" i="15"/>
  <c r="M46" i="15"/>
  <c r="AC68" i="15"/>
  <c r="AH40" i="15"/>
  <c r="AK120" i="15"/>
  <c r="BP61" i="15"/>
  <c r="AQ93" i="15"/>
  <c r="AB15" i="15"/>
  <c r="AO83" i="15"/>
  <c r="U86" i="15"/>
  <c r="P42" i="15"/>
  <c r="BL128" i="15"/>
  <c r="AQ17" i="15"/>
  <c r="AC107" i="15"/>
  <c r="BE85" i="15"/>
  <c r="BE65" i="15"/>
  <c r="AU26" i="15"/>
  <c r="L109" i="15"/>
  <c r="CF61" i="15"/>
  <c r="AU49" i="15"/>
  <c r="X101" i="15"/>
  <c r="AL97" i="15"/>
  <c r="BM120" i="15"/>
  <c r="CA47" i="15"/>
  <c r="AC69" i="15"/>
  <c r="CI18" i="15"/>
  <c r="AK85" i="15"/>
  <c r="CN83" i="15"/>
  <c r="CD92" i="15"/>
  <c r="BN54" i="15"/>
  <c r="Y26" i="15"/>
  <c r="Q26" i="15"/>
  <c r="BE108" i="15"/>
  <c r="BV123" i="15"/>
  <c r="AN32" i="15"/>
  <c r="AY61" i="15"/>
  <c r="AA121" i="15"/>
  <c r="BX29" i="15"/>
  <c r="AK13" i="15"/>
  <c r="AQ105" i="15"/>
  <c r="BG120" i="15"/>
  <c r="BK41" i="15"/>
  <c r="P51" i="15"/>
  <c r="CB49" i="15"/>
  <c r="AF124" i="15"/>
  <c r="DA125" i="15"/>
  <c r="AQ103" i="15"/>
  <c r="P24" i="15"/>
  <c r="AQ30" i="15"/>
  <c r="N70" i="15"/>
  <c r="AK102" i="15"/>
  <c r="BI39" i="15"/>
  <c r="R107" i="15"/>
  <c r="CZ30" i="15"/>
  <c r="AX101" i="15"/>
  <c r="T109" i="15"/>
  <c r="CU110" i="15"/>
  <c r="BF30" i="15"/>
  <c r="AN70" i="15"/>
  <c r="AA20" i="15"/>
  <c r="CO43" i="15"/>
  <c r="CU12" i="15"/>
  <c r="AG14" i="15"/>
  <c r="AH16" i="15"/>
  <c r="CA16" i="15"/>
  <c r="AZ58" i="15"/>
  <c r="L103" i="15"/>
  <c r="AR17" i="15"/>
  <c r="O26" i="15"/>
  <c r="AX116" i="15"/>
  <c r="AQ82" i="15"/>
  <c r="AC97" i="15"/>
  <c r="CE38" i="15"/>
  <c r="AB16" i="15"/>
  <c r="BB51" i="15"/>
  <c r="AE58" i="15"/>
  <c r="BF42" i="15"/>
  <c r="CV77" i="15"/>
  <c r="CY42" i="15"/>
  <c r="BP40" i="15"/>
  <c r="AH80" i="15"/>
  <c r="AI58" i="15"/>
  <c r="CM29" i="15"/>
  <c r="BI98" i="15"/>
  <c r="S128" i="15"/>
  <c r="AK26" i="15"/>
  <c r="M88" i="15"/>
  <c r="R23" i="15"/>
  <c r="V83" i="15"/>
  <c r="AO71" i="15"/>
  <c r="AB92" i="15"/>
  <c r="CA63" i="15"/>
  <c r="U127" i="15"/>
  <c r="CA79" i="15"/>
  <c r="U15" i="15"/>
  <c r="CM80" i="15"/>
  <c r="AM103" i="15"/>
  <c r="BE93" i="15"/>
  <c r="AA91" i="15"/>
  <c r="BC68" i="15"/>
  <c r="BO123" i="15"/>
  <c r="BI84" i="15"/>
  <c r="CO18" i="15"/>
  <c r="BV50" i="15"/>
  <c r="AO42" i="15"/>
  <c r="CR104" i="15"/>
  <c r="R43" i="15"/>
  <c r="CV39" i="15"/>
  <c r="BC53" i="15"/>
  <c r="W29" i="15"/>
  <c r="BJ43" i="15"/>
  <c r="AS77" i="15"/>
  <c r="V107" i="15"/>
  <c r="AE28" i="15"/>
  <c r="T104" i="15"/>
  <c r="AK70" i="15"/>
  <c r="BC30" i="15"/>
  <c r="AR88" i="15"/>
  <c r="L73" i="15"/>
  <c r="AZ52" i="15"/>
  <c r="CO95" i="15"/>
  <c r="O12" i="15"/>
  <c r="BM47" i="15"/>
  <c r="DC31" i="15"/>
  <c r="AD62" i="15"/>
  <c r="AJ127" i="15"/>
  <c r="CG96" i="15"/>
  <c r="AU70" i="15"/>
  <c r="AK16" i="15"/>
  <c r="BD41" i="15"/>
  <c r="BC96" i="15"/>
  <c r="AY105" i="15"/>
  <c r="CY83" i="15"/>
  <c r="AI38" i="15"/>
  <c r="U23" i="15"/>
  <c r="U19" i="15"/>
  <c r="DC111" i="15"/>
  <c r="BQ53" i="15"/>
  <c r="BX12" i="15"/>
  <c r="CU49" i="15"/>
  <c r="CB28" i="15"/>
  <c r="CZ16" i="15"/>
  <c r="CQ86" i="15"/>
  <c r="V21" i="15"/>
  <c r="AN105" i="15"/>
  <c r="Z63" i="15"/>
  <c r="J28" i="15"/>
  <c r="CA36" i="15"/>
  <c r="CK66" i="15"/>
  <c r="J20" i="15"/>
  <c r="BL13" i="15"/>
  <c r="CV18" i="15"/>
  <c r="BB63" i="15"/>
  <c r="CM28" i="15"/>
  <c r="K75" i="15"/>
  <c r="AS41" i="15"/>
  <c r="J83" i="15"/>
  <c r="CG94" i="15"/>
  <c r="DA37" i="15"/>
  <c r="X34" i="15"/>
  <c r="BO39" i="15"/>
  <c r="BU37" i="15"/>
  <c r="J49" i="15"/>
  <c r="CL103" i="15"/>
  <c r="CO99" i="15"/>
  <c r="Z86" i="15"/>
  <c r="BR68" i="15"/>
  <c r="T55" i="15"/>
  <c r="BX93" i="15"/>
  <c r="BK88" i="16"/>
  <c r="I31" i="15"/>
  <c r="AI84" i="15"/>
  <c r="DB104" i="15"/>
  <c r="T96" i="15"/>
  <c r="AB99" i="15"/>
  <c r="R34" i="15"/>
  <c r="I75" i="15"/>
  <c r="AH61" i="15"/>
  <c r="AQ102" i="15"/>
  <c r="AF83" i="15"/>
  <c r="AU84" i="15"/>
  <c r="AL47" i="15"/>
  <c r="AH63" i="15"/>
  <c r="CI51" i="15"/>
  <c r="BQ76" i="15"/>
  <c r="AU103" i="15"/>
  <c r="AX17" i="15"/>
  <c r="BJ12" i="15"/>
  <c r="N98" i="15"/>
  <c r="CP127" i="15"/>
  <c r="AG68" i="15"/>
  <c r="CL88" i="16"/>
  <c r="P77" i="15"/>
  <c r="S15" i="15"/>
  <c r="CV50" i="15"/>
  <c r="AQ73" i="15"/>
  <c r="CG98" i="15"/>
  <c r="BI37" i="15"/>
  <c r="AX97" i="15"/>
  <c r="BL50" i="15"/>
  <c r="Y75" i="15"/>
  <c r="AZ51" i="15"/>
  <c r="AW75" i="15"/>
  <c r="S96" i="15"/>
  <c r="BC42" i="15"/>
  <c r="S34" i="15"/>
  <c r="AZ98" i="15"/>
  <c r="CU69" i="15"/>
  <c r="BS106" i="15"/>
  <c r="CT110" i="15"/>
  <c r="CN31" i="15"/>
  <c r="BJ31" i="15"/>
  <c r="BJ108" i="15"/>
  <c r="AJ83" i="15"/>
  <c r="DA70" i="15"/>
  <c r="Y104" i="15"/>
  <c r="S58" i="15"/>
  <c r="AP26" i="15"/>
  <c r="AK82" i="15"/>
  <c r="Y73" i="15"/>
  <c r="CX25" i="15"/>
  <c r="CB21" i="15"/>
  <c r="CS85" i="15"/>
  <c r="AG65" i="15"/>
  <c r="W35" i="15"/>
  <c r="DB63" i="15"/>
  <c r="CS52" i="15"/>
  <c r="BF65" i="15"/>
  <c r="CZ28" i="15"/>
  <c r="BX77" i="15"/>
  <c r="AQ107" i="15"/>
  <c r="AU91" i="15"/>
  <c r="BP28" i="15"/>
  <c r="BQ12" i="15"/>
  <c r="AA83" i="15"/>
  <c r="N84" i="15"/>
  <c r="CE51" i="15"/>
  <c r="I127" i="15"/>
  <c r="CJ128" i="15"/>
  <c r="O76" i="15"/>
  <c r="BL61" i="15"/>
  <c r="AR43" i="15"/>
  <c r="BS55" i="15"/>
  <c r="DC98" i="15"/>
  <c r="CR42" i="15"/>
  <c r="BU108" i="15"/>
  <c r="BR77" i="15"/>
  <c r="S102" i="15"/>
  <c r="AM15" i="15"/>
  <c r="S84" i="15"/>
  <c r="BB128" i="15"/>
  <c r="DB96" i="15"/>
  <c r="BO40" i="15"/>
  <c r="S108" i="15"/>
  <c r="L55" i="15"/>
  <c r="CL109" i="15"/>
  <c r="Q90" i="15"/>
  <c r="CE105" i="15"/>
  <c r="CB30" i="15"/>
  <c r="T71" i="15"/>
  <c r="DC88" i="15"/>
  <c r="BO53" i="15"/>
  <c r="AL93" i="15"/>
  <c r="AG109" i="15"/>
  <c r="J17" i="15"/>
  <c r="BC17" i="15"/>
  <c r="O75" i="15"/>
  <c r="CI128" i="15"/>
  <c r="CZ90" i="15"/>
  <c r="CS108" i="15"/>
  <c r="AL24" i="15"/>
  <c r="DC122" i="15"/>
  <c r="BC94" i="15"/>
  <c r="V123" i="15"/>
  <c r="BV41" i="15"/>
  <c r="AA77" i="15"/>
  <c r="BP92" i="15"/>
  <c r="AY57" i="15"/>
  <c r="AY31" i="15"/>
  <c r="BX37" i="15"/>
  <c r="CP16" i="15"/>
  <c r="CM18" i="15"/>
  <c r="R106" i="15"/>
  <c r="AZ48" i="15"/>
  <c r="BJ55" i="15"/>
  <c r="CF43" i="15"/>
  <c r="AW125" i="15"/>
  <c r="BT37" i="15"/>
  <c r="CS101" i="15"/>
  <c r="AR31" i="15"/>
  <c r="CV122" i="15"/>
  <c r="AQ85" i="15"/>
  <c r="AB57" i="15"/>
  <c r="AG37" i="15"/>
  <c r="Y39" i="15"/>
  <c r="AD38" i="15"/>
  <c r="BU46" i="15"/>
  <c r="CL50" i="15"/>
  <c r="BT61" i="15"/>
  <c r="AF70" i="15"/>
  <c r="W108" i="15"/>
  <c r="BD91" i="15"/>
  <c r="AQ39" i="15"/>
  <c r="CS54" i="15"/>
  <c r="AO96" i="15"/>
  <c r="CC43" i="15"/>
  <c r="BT106" i="15"/>
  <c r="AM25" i="15"/>
  <c r="BP105" i="15"/>
  <c r="BO14" i="15"/>
  <c r="AR19" i="15"/>
  <c r="Y63" i="15"/>
  <c r="CQ98" i="15"/>
  <c r="BJ62" i="15"/>
  <c r="AN64" i="15"/>
  <c r="CV120" i="15"/>
  <c r="DC38" i="15"/>
  <c r="CZ84" i="15"/>
  <c r="J82" i="15"/>
  <c r="BF74" i="15"/>
  <c r="AI102" i="15"/>
  <c r="DC13" i="15"/>
  <c r="AJ64" i="15"/>
  <c r="CI16" i="15"/>
  <c r="DA88" i="16"/>
  <c r="CI64" i="15"/>
  <c r="AO77" i="15"/>
  <c r="J88" i="15"/>
  <c r="Y16" i="15"/>
  <c r="BT107" i="15"/>
  <c r="BQ26" i="15"/>
  <c r="AS68" i="15"/>
  <c r="AS63" i="15"/>
  <c r="AT29" i="15"/>
  <c r="AC40" i="15"/>
  <c r="BP31" i="15"/>
  <c r="AD111" i="15"/>
  <c r="BZ26" i="15"/>
  <c r="BR30" i="15"/>
  <c r="BL108" i="15"/>
  <c r="X28" i="15"/>
  <c r="BV68" i="15"/>
  <c r="L60" i="15"/>
  <c r="AQ63" i="15"/>
  <c r="AR16" i="15"/>
  <c r="CY50" i="15"/>
  <c r="L51" i="15"/>
  <c r="P76" i="15"/>
  <c r="AF92" i="15"/>
  <c r="BW39" i="15"/>
  <c r="BN99" i="15"/>
  <c r="BN73" i="15"/>
  <c r="CT102" i="15"/>
  <c r="AT127" i="15"/>
  <c r="BM82" i="15"/>
  <c r="U25" i="15"/>
  <c r="I107" i="15"/>
  <c r="CA25" i="15"/>
  <c r="AN86" i="15"/>
  <c r="AI34" i="15"/>
  <c r="J52" i="15"/>
  <c r="AT99" i="15"/>
  <c r="AN18" i="15"/>
  <c r="CJ30" i="15"/>
  <c r="H103" i="15"/>
  <c r="CB70" i="15"/>
  <c r="CT86" i="15"/>
  <c r="AH55" i="15"/>
  <c r="AD128" i="15"/>
  <c r="CV129" i="15"/>
  <c r="V108" i="15"/>
  <c r="BH18" i="15"/>
  <c r="BF121" i="15"/>
  <c r="BK102" i="15"/>
  <c r="CS76" i="15"/>
  <c r="BF122" i="15"/>
  <c r="BO50" i="15"/>
  <c r="BL81" i="15"/>
  <c r="N106" i="15"/>
  <c r="BP63" i="15"/>
  <c r="AY27" i="15"/>
  <c r="CH50" i="15"/>
  <c r="AL80" i="15"/>
  <c r="Q103" i="15"/>
  <c r="CK29" i="15"/>
  <c r="CC63" i="15"/>
  <c r="BE54" i="15"/>
  <c r="CG13" i="15"/>
  <c r="BW38" i="15"/>
  <c r="BK95" i="15"/>
  <c r="CS28" i="15"/>
  <c r="BB104" i="15"/>
  <c r="AE61" i="15"/>
  <c r="CN110" i="15"/>
  <c r="CN71" i="15"/>
  <c r="BJ101" i="15"/>
  <c r="CH77" i="15"/>
  <c r="BR27" i="15"/>
  <c r="AR63" i="15"/>
  <c r="BK28" i="15"/>
  <c r="BS70" i="15"/>
  <c r="Q97" i="15"/>
  <c r="BJ24" i="15"/>
  <c r="CV70" i="15"/>
  <c r="CV87" i="15"/>
  <c r="AY66" i="15"/>
  <c r="BW107" i="15"/>
  <c r="DB129" i="15"/>
  <c r="O35" i="15"/>
  <c r="AQ24" i="15"/>
  <c r="BR36" i="15"/>
  <c r="I21" i="15"/>
  <c r="BA124" i="15"/>
  <c r="BA125" i="15"/>
  <c r="AI15" i="15"/>
  <c r="AD120" i="15"/>
  <c r="BY49" i="15"/>
  <c r="Q14" i="15"/>
  <c r="BL47" i="15"/>
  <c r="M34" i="15"/>
  <c r="AK87" i="15"/>
  <c r="DA92" i="15"/>
  <c r="BO77" i="15"/>
  <c r="Q66" i="15"/>
  <c r="AY121" i="15"/>
  <c r="AB83" i="15"/>
  <c r="BR50" i="15"/>
  <c r="V91" i="15"/>
  <c r="CS43" i="15"/>
  <c r="BG83" i="15"/>
  <c r="CM124" i="15"/>
  <c r="T19" i="15"/>
  <c r="DB16" i="15"/>
  <c r="CZ76" i="15"/>
  <c r="CM66" i="15"/>
  <c r="BD103" i="15"/>
  <c r="AX54" i="15"/>
  <c r="AO60" i="15"/>
  <c r="AC96" i="15"/>
  <c r="DC121" i="15"/>
  <c r="BG109" i="15"/>
  <c r="CX83" i="15"/>
  <c r="CS70" i="15"/>
  <c r="AI17" i="15"/>
  <c r="BV111" i="15"/>
  <c r="BB17" i="15"/>
  <c r="U69" i="15"/>
  <c r="AU110" i="15"/>
  <c r="BJ80" i="15"/>
  <c r="AM72" i="15"/>
  <c r="AI37" i="15"/>
  <c r="BE43" i="15"/>
  <c r="CY57" i="15"/>
  <c r="Z14" i="15"/>
  <c r="BX47" i="15"/>
  <c r="CD12" i="15"/>
  <c r="CW23" i="15"/>
  <c r="BH91" i="15"/>
  <c r="CB68" i="15"/>
  <c r="BO96" i="15"/>
  <c r="AB35" i="15"/>
  <c r="K124" i="15"/>
  <c r="BU55" i="15"/>
  <c r="AX108" i="15"/>
  <c r="CN73" i="15"/>
  <c r="BV37" i="15"/>
  <c r="BA58" i="15"/>
  <c r="R108" i="15"/>
  <c r="AB111" i="15"/>
  <c r="BO124" i="15"/>
  <c r="AA84" i="15"/>
  <c r="AU48" i="15"/>
  <c r="BF55" i="15"/>
  <c r="H48" i="15"/>
  <c r="AF26" i="15"/>
  <c r="K14" i="15"/>
  <c r="BX72" i="15"/>
  <c r="BM61" i="15"/>
  <c r="T62" i="15"/>
  <c r="CG99" i="15"/>
  <c r="BC74" i="15"/>
  <c r="BN26" i="15"/>
  <c r="AE99" i="15"/>
  <c r="BE17" i="15"/>
  <c r="CR84" i="15"/>
  <c r="AT88" i="16"/>
  <c r="O123" i="15"/>
  <c r="CV83" i="15"/>
  <c r="AQ29" i="15"/>
  <c r="I58" i="15"/>
  <c r="BC36" i="15"/>
  <c r="Z13" i="15"/>
  <c r="CU68" i="15"/>
  <c r="CN87" i="15"/>
  <c r="BQ21" i="15"/>
  <c r="AY51" i="15"/>
  <c r="BO16" i="15"/>
  <c r="P96" i="15"/>
  <c r="CS110" i="15"/>
  <c r="CW93" i="15"/>
  <c r="AK40" i="15"/>
  <c r="BW53" i="15"/>
  <c r="BB58" i="15"/>
  <c r="J93" i="15"/>
  <c r="M107" i="15"/>
  <c r="AH53" i="15"/>
  <c r="CE123" i="15"/>
  <c r="AT18" i="15"/>
  <c r="H58" i="15"/>
  <c r="CR52" i="15"/>
  <c r="CS129" i="15"/>
  <c r="BT105" i="15"/>
  <c r="CJ50" i="15"/>
  <c r="AR48" i="15"/>
  <c r="CL92" i="15"/>
  <c r="AD91" i="15"/>
  <c r="AA66" i="15"/>
  <c r="K29" i="15"/>
  <c r="AA94" i="15"/>
  <c r="BW128" i="15"/>
  <c r="AG92" i="15"/>
  <c r="BF21" i="15"/>
  <c r="BG43" i="15"/>
  <c r="BX23" i="15"/>
  <c r="M93" i="15"/>
  <c r="AX60" i="15"/>
  <c r="AJ104" i="15"/>
  <c r="BF93" i="15"/>
  <c r="BX25" i="15"/>
  <c r="BR97" i="15"/>
  <c r="CE50" i="15"/>
  <c r="AF106" i="15"/>
  <c r="BZ76" i="15"/>
  <c r="CZ23" i="15"/>
  <c r="AS37" i="15"/>
  <c r="AY77" i="15"/>
  <c r="AZ63" i="15"/>
  <c r="T99" i="15"/>
  <c r="CR94" i="15"/>
  <c r="BM60" i="15"/>
  <c r="V105" i="15"/>
  <c r="U102" i="15"/>
  <c r="AE41" i="15"/>
  <c r="AQ97" i="15"/>
  <c r="CQ109" i="15"/>
  <c r="AY123" i="15"/>
  <c r="BN95" i="15"/>
  <c r="CB122" i="15"/>
  <c r="AU95" i="15"/>
  <c r="BP58" i="15"/>
  <c r="BK87" i="15"/>
  <c r="CK39" i="15"/>
  <c r="I125" i="15"/>
  <c r="CE71" i="15"/>
  <c r="AV40" i="15"/>
  <c r="CH109" i="15"/>
  <c r="CB121" i="15"/>
  <c r="AD27" i="15"/>
  <c r="CX80" i="15"/>
  <c r="BN23" i="15"/>
  <c r="AN127" i="15"/>
  <c r="AK88" i="16"/>
  <c r="AQ72" i="15"/>
  <c r="U40" i="15"/>
  <c r="CY84" i="15"/>
  <c r="BP108" i="15"/>
  <c r="CH51" i="15"/>
  <c r="AS90" i="15"/>
  <c r="BL58" i="15"/>
  <c r="CU40" i="15"/>
  <c r="CQ97" i="15"/>
  <c r="BW96" i="15"/>
  <c r="BU23" i="15"/>
  <c r="CV43" i="15"/>
  <c r="CP63" i="15"/>
  <c r="AK58" i="15"/>
  <c r="BI92" i="15"/>
  <c r="CD43" i="15"/>
  <c r="BX17" i="15"/>
  <c r="BX120" i="15"/>
  <c r="BM128" i="15"/>
  <c r="AP29" i="15"/>
  <c r="CX65" i="15"/>
  <c r="CX53" i="15"/>
  <c r="CC59" i="15"/>
  <c r="CM43" i="15"/>
  <c r="AZ18" i="15"/>
  <c r="CT88" i="15"/>
  <c r="AG70" i="15"/>
  <c r="CY111" i="15"/>
  <c r="AB97" i="15"/>
  <c r="BH116" i="15"/>
  <c r="AN31" i="15"/>
  <c r="BR28" i="15"/>
  <c r="O48" i="15"/>
  <c r="BU26" i="15"/>
  <c r="BB121" i="15"/>
  <c r="AY104" i="15"/>
  <c r="U111" i="15"/>
  <c r="BX76" i="15"/>
  <c r="W109" i="15"/>
  <c r="N36" i="15"/>
  <c r="BQ103" i="15"/>
  <c r="BN88" i="16"/>
  <c r="AI48" i="15"/>
  <c r="AU109" i="15"/>
  <c r="AL83" i="15"/>
  <c r="CB128" i="15"/>
  <c r="M72" i="15"/>
  <c r="BA95" i="15"/>
  <c r="BZ79" i="15"/>
  <c r="S77" i="15"/>
  <c r="Q48" i="15"/>
  <c r="R42" i="15"/>
  <c r="AG116" i="15"/>
  <c r="AS72" i="15"/>
  <c r="R85" i="15"/>
  <c r="BE125" i="15"/>
  <c r="CG47" i="15"/>
  <c r="AN58" i="15"/>
  <c r="AU32" i="15"/>
  <c r="AZ81" i="15"/>
  <c r="CW32" i="15"/>
  <c r="CP46" i="15"/>
  <c r="I39" i="15"/>
  <c r="BG19" i="15"/>
  <c r="CP107" i="15"/>
  <c r="AK48" i="15"/>
  <c r="J101" i="15"/>
  <c r="DC88" i="16"/>
  <c r="CJ21" i="15"/>
  <c r="BT50" i="15"/>
  <c r="AE81" i="15"/>
  <c r="CN104" i="15"/>
  <c r="DC90" i="15"/>
  <c r="AP32" i="15"/>
  <c r="AZ125" i="15"/>
  <c r="X16" i="15"/>
  <c r="CZ105" i="15"/>
  <c r="DC106" i="15"/>
  <c r="BA86" i="15"/>
  <c r="AG20" i="15"/>
  <c r="AG62" i="15"/>
  <c r="AX74" i="15"/>
  <c r="DC30" i="15"/>
  <c r="BM102" i="15"/>
  <c r="CZ124" i="15"/>
  <c r="CR97" i="15"/>
  <c r="CG17" i="15"/>
  <c r="BY30" i="15"/>
  <c r="CA35" i="15"/>
  <c r="AF15" i="15"/>
  <c r="O64" i="15"/>
  <c r="BW87" i="15"/>
  <c r="BT28" i="15"/>
  <c r="CQ54" i="15"/>
  <c r="AS96" i="15"/>
  <c r="AR103" i="15"/>
  <c r="M48" i="15"/>
  <c r="AF51" i="15"/>
  <c r="CX17" i="15"/>
  <c r="J61" i="15"/>
  <c r="BW94" i="15"/>
  <c r="BD40" i="15"/>
  <c r="AI95" i="15"/>
  <c r="AA70" i="15"/>
  <c r="AA30" i="15"/>
  <c r="AO128" i="15"/>
  <c r="CK129" i="15"/>
  <c r="CF58" i="15"/>
  <c r="BI79" i="15"/>
  <c r="AF59" i="15"/>
  <c r="AZ68" i="15"/>
  <c r="CP85" i="15"/>
  <c r="BA47" i="15"/>
  <c r="BX124" i="15"/>
  <c r="CP27" i="15"/>
  <c r="AW92" i="15"/>
  <c r="CH52" i="15"/>
  <c r="CZ94" i="15"/>
  <c r="BJ94" i="15"/>
  <c r="AU81" i="15"/>
  <c r="CZ26" i="15"/>
  <c r="BB48" i="15"/>
  <c r="BN12" i="15"/>
  <c r="H18" i="15"/>
  <c r="U29" i="15"/>
  <c r="BE50" i="15"/>
  <c r="AM128" i="15"/>
  <c r="BJ39" i="15"/>
  <c r="BH71" i="15"/>
  <c r="CM62" i="15"/>
  <c r="AH110" i="15"/>
  <c r="O77" i="15"/>
  <c r="AK50" i="15"/>
  <c r="AL26" i="15"/>
  <c r="H82" i="15"/>
  <c r="BO122" i="15"/>
  <c r="BZ16" i="15"/>
  <c r="BZ62" i="15"/>
  <c r="CV55" i="15"/>
  <c r="W50" i="15"/>
  <c r="BN63" i="15"/>
  <c r="K19" i="15"/>
  <c r="CP108" i="15"/>
  <c r="I51" i="15"/>
  <c r="AH104" i="15"/>
  <c r="I23" i="15"/>
  <c r="CN48" i="15"/>
  <c r="CJ18" i="15"/>
  <c r="CP88" i="15"/>
  <c r="AK88" i="15"/>
  <c r="CK64" i="15"/>
  <c r="Z66" i="15"/>
  <c r="AO68" i="15"/>
  <c r="BU107" i="15"/>
  <c r="BR61" i="15"/>
  <c r="BU25" i="15"/>
  <c r="K47" i="15"/>
  <c r="BW20" i="15"/>
  <c r="CV60" i="15"/>
  <c r="BC128" i="15"/>
  <c r="BT18" i="15"/>
  <c r="BI127" i="15"/>
  <c r="CV66" i="15"/>
  <c r="AO97" i="15"/>
  <c r="BA96" i="15"/>
  <c r="CS74" i="15"/>
  <c r="CA72" i="15"/>
  <c r="BQ29" i="15"/>
  <c r="BC61" i="15"/>
  <c r="CK18" i="15"/>
  <c r="L76" i="15"/>
  <c r="AU129" i="15"/>
  <c r="R88" i="15"/>
  <c r="BP16" i="15"/>
  <c r="L123" i="15"/>
  <c r="AJ125" i="15"/>
  <c r="CY108" i="15"/>
  <c r="T73" i="15"/>
  <c r="BP15" i="15"/>
  <c r="BJ92" i="15"/>
  <c r="BZ82" i="15"/>
  <c r="BQ93" i="15"/>
  <c r="CH110" i="15"/>
  <c r="CJ88" i="16"/>
  <c r="CV88" i="16"/>
  <c r="CH14" i="15"/>
  <c r="N82" i="15"/>
  <c r="V30" i="15"/>
  <c r="CG109" i="15"/>
  <c r="AX71" i="15"/>
  <c r="CR15" i="15"/>
  <c r="AG81" i="15"/>
  <c r="AU66" i="15"/>
  <c r="CT16" i="15"/>
  <c r="AI83" i="15"/>
  <c r="AC123" i="15"/>
  <c r="CR86" i="15"/>
  <c r="M80" i="15"/>
  <c r="BK34" i="15"/>
  <c r="L98" i="15"/>
  <c r="BK50" i="15"/>
  <c r="CQ125" i="15"/>
  <c r="BT85" i="15"/>
  <c r="BJ123" i="15"/>
  <c r="N97" i="15"/>
  <c r="CL63" i="15"/>
  <c r="AX94" i="15"/>
  <c r="BZ55" i="15"/>
  <c r="AZ50" i="15"/>
  <c r="CO110" i="15"/>
  <c r="BE51" i="15"/>
  <c r="AH58" i="15"/>
  <c r="AB96" i="15"/>
  <c r="BG96" i="15"/>
  <c r="AM121" i="15"/>
  <c r="W69" i="15"/>
  <c r="CJ24" i="15"/>
  <c r="AM29" i="15"/>
  <c r="BR31" i="15"/>
  <c r="AE24" i="15"/>
  <c r="BM105" i="15"/>
  <c r="CH86" i="15"/>
  <c r="CM52" i="15"/>
  <c r="DA129" i="15"/>
  <c r="AG97" i="15"/>
  <c r="S70" i="15"/>
  <c r="BQ61" i="15"/>
  <c r="AD20" i="15"/>
  <c r="CS49" i="15"/>
  <c r="CF95" i="15"/>
  <c r="CW52" i="15"/>
  <c r="BR63" i="15"/>
  <c r="AY16" i="15"/>
  <c r="BE57" i="15"/>
  <c r="AW121" i="15"/>
  <c r="AN77" i="15"/>
  <c r="BI55" i="15"/>
  <c r="H79" i="15"/>
  <c r="AM86" i="15"/>
  <c r="CB80" i="15"/>
  <c r="AQ47" i="15"/>
  <c r="BS84" i="15"/>
  <c r="L16" i="15"/>
  <c r="M102" i="15"/>
  <c r="CF86" i="15"/>
  <c r="AE128" i="15"/>
  <c r="BZ97" i="15"/>
  <c r="AZ87" i="15"/>
  <c r="BC19" i="15"/>
  <c r="H66" i="15"/>
  <c r="AN60" i="15"/>
  <c r="BQ39" i="15"/>
  <c r="AJ26" i="15"/>
  <c r="AW122" i="15"/>
  <c r="CE35" i="15"/>
  <c r="AY46" i="15"/>
  <c r="P93" i="15"/>
  <c r="CO108" i="15"/>
  <c r="BT86" i="15"/>
  <c r="AC26" i="15"/>
  <c r="W52" i="15"/>
  <c r="CW21" i="15"/>
  <c r="CE32" i="15"/>
  <c r="BU70" i="15"/>
  <c r="AJ57" i="15"/>
  <c r="CC92" i="15"/>
  <c r="CA116" i="15"/>
  <c r="CJ35" i="15"/>
  <c r="CM51" i="15"/>
  <c r="BU49" i="15"/>
  <c r="J105" i="15"/>
  <c r="X88" i="16"/>
  <c r="BO74" i="15"/>
  <c r="AW80" i="15"/>
  <c r="CL55" i="15"/>
  <c r="W62" i="15"/>
  <c r="AT96" i="15"/>
  <c r="S27" i="15"/>
  <c r="CX46" i="15"/>
  <c r="CS55" i="15"/>
  <c r="AC64" i="15"/>
  <c r="AY48" i="15"/>
  <c r="AF65" i="15"/>
  <c r="BO81" i="15"/>
  <c r="Y124" i="15"/>
  <c r="CQ49" i="15"/>
  <c r="K58" i="15"/>
  <c r="CK92" i="15"/>
  <c r="S20" i="15"/>
  <c r="AH96" i="15"/>
  <c r="CU92" i="15"/>
  <c r="BB64" i="15"/>
  <c r="CH84" i="15"/>
  <c r="CS77" i="15"/>
  <c r="AE53" i="15"/>
  <c r="DC125" i="15"/>
  <c r="J30" i="15"/>
  <c r="BY92" i="15"/>
  <c r="BA110" i="15"/>
  <c r="U88" i="15"/>
  <c r="BB127" i="15"/>
  <c r="N127" i="15"/>
  <c r="N49" i="15"/>
  <c r="BJ73" i="15"/>
  <c r="CI110" i="15"/>
  <c r="AD50" i="15"/>
  <c r="AE80" i="15"/>
  <c r="P82" i="15"/>
  <c r="AT12" i="15"/>
  <c r="BY86" i="15"/>
  <c r="BW101" i="15"/>
  <c r="CS48" i="15"/>
  <c r="AG69" i="15"/>
  <c r="AU50" i="15"/>
  <c r="CC62" i="15"/>
  <c r="BG75" i="15"/>
  <c r="S26" i="15"/>
  <c r="I19" i="15"/>
  <c r="AR26" i="15"/>
  <c r="CS27" i="15"/>
  <c r="DA66" i="15"/>
  <c r="AM28" i="15"/>
  <c r="BS43" i="15"/>
  <c r="CF37" i="15"/>
  <c r="CO116" i="15"/>
  <c r="AU105" i="15"/>
  <c r="AI105" i="15"/>
  <c r="CO46" i="15"/>
  <c r="CB74" i="15"/>
  <c r="AN29" i="15"/>
  <c r="AR125" i="15"/>
  <c r="AP20" i="15"/>
  <c r="CN72" i="15"/>
  <c r="BM14" i="15"/>
  <c r="CR90" i="15"/>
  <c r="AI108" i="15"/>
  <c r="CD49" i="15"/>
  <c r="BO70" i="15"/>
  <c r="AU92" i="15"/>
  <c r="BD18" i="15"/>
  <c r="AD28" i="15"/>
  <c r="BE49" i="15"/>
  <c r="BT108" i="15"/>
  <c r="BE68" i="15"/>
  <c r="AZ96" i="15"/>
  <c r="CI72" i="15"/>
  <c r="AF107" i="15"/>
  <c r="N20" i="15"/>
  <c r="AD68" i="15"/>
  <c r="AA26" i="15"/>
  <c r="AY91" i="15"/>
  <c r="V37" i="15"/>
  <c r="AC47" i="15"/>
  <c r="CJ49" i="15"/>
  <c r="V41" i="15"/>
  <c r="CT41" i="15"/>
  <c r="U72" i="15"/>
  <c r="BM21" i="15"/>
  <c r="CH23" i="15"/>
  <c r="AB122" i="15"/>
  <c r="BK21" i="15"/>
  <c r="Z74" i="15"/>
  <c r="CY65" i="15"/>
  <c r="AP74" i="15"/>
  <c r="DA17" i="15"/>
  <c r="CX39" i="15"/>
  <c r="CG19" i="15"/>
  <c r="CO77" i="15"/>
  <c r="V85" i="15"/>
  <c r="AG108" i="15"/>
  <c r="CW108" i="15"/>
  <c r="Y109" i="15"/>
  <c r="AC82" i="15"/>
  <c r="BX31" i="15"/>
  <c r="BM76" i="15"/>
  <c r="DA98" i="15"/>
  <c r="BU127" i="15"/>
  <c r="BE27" i="15"/>
  <c r="X127" i="15"/>
  <c r="K52" i="15"/>
  <c r="CB104" i="15"/>
  <c r="AT58" i="15"/>
  <c r="AU88" i="16"/>
  <c r="Z121" i="15"/>
  <c r="BJ63" i="15"/>
  <c r="BU31" i="15"/>
  <c r="CZ122" i="15"/>
  <c r="Z52" i="15"/>
  <c r="CQ104" i="15"/>
  <c r="BA93" i="15"/>
  <c r="AO94" i="15"/>
  <c r="BS50" i="15"/>
  <c r="BN61" i="15"/>
  <c r="CV97" i="15"/>
  <c r="DB93" i="15"/>
  <c r="BT51" i="15"/>
  <c r="AF31" i="15"/>
  <c r="BC57" i="15"/>
  <c r="CE59" i="15"/>
  <c r="AP37" i="15"/>
  <c r="AQ122" i="15"/>
  <c r="BE34" i="15"/>
  <c r="BR34" i="15"/>
  <c r="BA26" i="15"/>
  <c r="BL105" i="15"/>
  <c r="CY116" i="15"/>
  <c r="BV34" i="15"/>
  <c r="CP72" i="15"/>
  <c r="BE80" i="15"/>
  <c r="T88" i="15"/>
  <c r="W25" i="15"/>
  <c r="M73" i="15"/>
  <c r="CP15" i="15"/>
  <c r="DC14" i="15"/>
  <c r="AX91" i="15"/>
  <c r="AD13" i="15"/>
  <c r="T125" i="15"/>
  <c r="BA46" i="15"/>
  <c r="R102" i="15"/>
  <c r="AZ88" i="15"/>
  <c r="CC91" i="15"/>
  <c r="DA99" i="15"/>
  <c r="BK13" i="15"/>
  <c r="CW98" i="15"/>
  <c r="BZ123" i="15"/>
  <c r="DB26" i="15"/>
  <c r="BE77" i="15"/>
  <c r="CH42" i="15"/>
  <c r="BZ50" i="15"/>
  <c r="AA16" i="15"/>
  <c r="AE20" i="15"/>
  <c r="AE37" i="15"/>
  <c r="CT32" i="15"/>
  <c r="CV14" i="15"/>
  <c r="CJ51" i="15"/>
  <c r="AM42" i="15"/>
  <c r="AW120" i="15"/>
  <c r="U60" i="15"/>
  <c r="W54" i="15"/>
  <c r="BI97" i="15"/>
  <c r="AN101" i="15"/>
  <c r="AP80" i="15"/>
  <c r="BM68" i="15"/>
  <c r="K66" i="15"/>
  <c r="BJ47" i="15"/>
  <c r="N99" i="15"/>
  <c r="CT55" i="15"/>
  <c r="M29" i="15"/>
  <c r="CQ80" i="15"/>
  <c r="CD125" i="15"/>
  <c r="AG30" i="15"/>
  <c r="AC27" i="15"/>
  <c r="AE106" i="15"/>
  <c r="U57" i="15"/>
  <c r="BK32" i="15"/>
  <c r="CA74" i="15"/>
  <c r="Z60" i="15"/>
  <c r="CP101" i="15"/>
  <c r="AI75" i="15"/>
  <c r="BR43" i="15"/>
  <c r="BF70" i="15"/>
  <c r="AH29" i="15"/>
  <c r="CB101" i="15"/>
  <c r="O50" i="15"/>
  <c r="AF36" i="15"/>
  <c r="CN109" i="15"/>
  <c r="CT76" i="15"/>
  <c r="AV55" i="15"/>
  <c r="CL37" i="15"/>
  <c r="U101" i="15"/>
  <c r="BI18" i="15"/>
  <c r="AH108" i="15"/>
  <c r="AZ64" i="15"/>
  <c r="CV128" i="15"/>
  <c r="AT74" i="15"/>
  <c r="AT36" i="15"/>
  <c r="CR91" i="15"/>
  <c r="AK60" i="15"/>
  <c r="CJ74" i="15"/>
  <c r="CZ53" i="15"/>
  <c r="AI28" i="15"/>
  <c r="R59" i="15"/>
  <c r="CQ31" i="15"/>
  <c r="Z35" i="15"/>
  <c r="AS121" i="15"/>
  <c r="CT75" i="15"/>
  <c r="AR34" i="15"/>
  <c r="BL87" i="15"/>
  <c r="T127" i="15"/>
  <c r="AU111" i="15"/>
  <c r="CT47" i="15"/>
  <c r="CX116" i="15"/>
  <c r="CQ19" i="15"/>
  <c r="CN36" i="15"/>
  <c r="CH80" i="15"/>
  <c r="BB71" i="15"/>
  <c r="BT57" i="15"/>
  <c r="CL57" i="15"/>
  <c r="DB85" i="15"/>
  <c r="AF13" i="15"/>
  <c r="P55" i="15"/>
  <c r="BV76" i="15"/>
  <c r="BT36" i="15"/>
  <c r="BF54" i="15"/>
  <c r="BX116" i="15"/>
  <c r="BW51" i="15"/>
  <c r="AH23" i="15"/>
  <c r="AJ69" i="15"/>
  <c r="O124" i="15"/>
  <c r="CF83" i="15"/>
  <c r="BF64" i="15"/>
  <c r="BO94" i="15"/>
  <c r="AE105" i="15"/>
  <c r="CE52" i="15"/>
  <c r="BJ28" i="15"/>
  <c r="CV51" i="15"/>
  <c r="BL76" i="15"/>
  <c r="CZ95" i="15"/>
  <c r="AP42" i="15"/>
  <c r="BG41" i="15"/>
  <c r="AB58" i="15"/>
  <c r="CJ63" i="15"/>
  <c r="T38" i="15"/>
  <c r="V111" i="15"/>
  <c r="CV86" i="15"/>
  <c r="AG15" i="15"/>
  <c r="BD55" i="15"/>
  <c r="AH111" i="15"/>
  <c r="BF46" i="15"/>
  <c r="BT109" i="15"/>
  <c r="U123" i="15"/>
  <c r="CT35" i="15"/>
  <c r="CR116" i="15"/>
  <c r="CZ57" i="15"/>
  <c r="AU34" i="15"/>
  <c r="AS128" i="15"/>
  <c r="AS120" i="15"/>
  <c r="CL99" i="15"/>
  <c r="BL79" i="15"/>
  <c r="BQ48" i="15"/>
  <c r="AP50" i="15"/>
  <c r="CL52" i="15"/>
  <c r="CC69" i="15"/>
  <c r="BY21" i="15"/>
  <c r="W93" i="15"/>
  <c r="CC51" i="15"/>
  <c r="K99" i="15"/>
  <c r="CF40" i="15"/>
  <c r="CO86" i="15"/>
  <c r="AI116" i="15"/>
  <c r="S127" i="15"/>
  <c r="BG54" i="15"/>
  <c r="M32" i="15"/>
  <c r="AW127" i="15"/>
  <c r="AZ39" i="15"/>
  <c r="BF123" i="15"/>
  <c r="BO20" i="15"/>
  <c r="AH129" i="15"/>
  <c r="AT37" i="15"/>
  <c r="BM86" i="15"/>
  <c r="CB109" i="15"/>
  <c r="BD102" i="15"/>
  <c r="BU53" i="15"/>
  <c r="AM76" i="15"/>
  <c r="BD28" i="15"/>
  <c r="AM65" i="15"/>
  <c r="AP28" i="15"/>
  <c r="AM55" i="15"/>
  <c r="BU109" i="15"/>
  <c r="BX18" i="15"/>
  <c r="CQ36" i="15"/>
  <c r="CA103" i="15"/>
  <c r="BF24" i="15"/>
  <c r="U108" i="15"/>
  <c r="AN104" i="15"/>
  <c r="CE97" i="15"/>
  <c r="J39" i="15"/>
  <c r="BG28" i="15"/>
  <c r="AR32" i="15"/>
  <c r="S66" i="15"/>
  <c r="AW57" i="15"/>
  <c r="AR84" i="15"/>
  <c r="BM104" i="15"/>
  <c r="AN41" i="15"/>
  <c r="BP81" i="15"/>
  <c r="AH124" i="15"/>
  <c r="BD62" i="15"/>
  <c r="AA96" i="15"/>
  <c r="BJ103" i="15"/>
  <c r="DC12" i="15"/>
  <c r="Y41" i="15"/>
  <c r="CG105" i="15"/>
  <c r="CV96" i="15"/>
  <c r="CC103" i="15"/>
  <c r="K12" i="15"/>
  <c r="CQ110" i="15"/>
  <c r="L108" i="15"/>
  <c r="AG49" i="15"/>
  <c r="BC41" i="15"/>
  <c r="AT110" i="15"/>
  <c r="Z85" i="15"/>
  <c r="AX16" i="15"/>
  <c r="CS92" i="15"/>
  <c r="AB64" i="15"/>
  <c r="BZ59" i="15"/>
  <c r="BE98" i="15"/>
  <c r="BU40" i="15"/>
  <c r="AC101" i="15"/>
  <c r="CP42" i="15"/>
  <c r="BS53" i="15"/>
  <c r="AC90" i="15"/>
  <c r="DA128" i="15"/>
  <c r="BV60" i="15"/>
  <c r="BB81" i="15"/>
  <c r="M36" i="15"/>
  <c r="Q20" i="15"/>
  <c r="BP26" i="15"/>
  <c r="BT63" i="15"/>
  <c r="J35" i="15"/>
  <c r="BT80" i="15"/>
  <c r="CF99" i="15"/>
  <c r="BM50" i="15"/>
  <c r="CX88" i="16"/>
  <c r="CD81" i="15"/>
  <c r="W30" i="15"/>
  <c r="Y50" i="15"/>
  <c r="BZ57" i="15"/>
  <c r="CZ41" i="15"/>
  <c r="BI88" i="16"/>
  <c r="CU125" i="15"/>
  <c r="AD55" i="15"/>
  <c r="CN81" i="15"/>
  <c r="R13" i="15"/>
  <c r="CE76" i="15"/>
  <c r="DC81" i="15"/>
  <c r="BR58" i="15"/>
  <c r="CW70" i="15"/>
  <c r="AW76" i="15"/>
  <c r="S36" i="15"/>
  <c r="V77" i="15"/>
  <c r="AH109" i="15"/>
  <c r="CA50" i="15"/>
  <c r="CY55" i="15"/>
  <c r="AN62" i="15"/>
  <c r="Q13" i="15"/>
  <c r="DA58" i="15"/>
  <c r="AW21" i="15"/>
  <c r="CJ38" i="15"/>
  <c r="CF97" i="15"/>
  <c r="BY106" i="15"/>
  <c r="BG17" i="15"/>
  <c r="CR29" i="15"/>
  <c r="BV85" i="15"/>
  <c r="CP97" i="15"/>
  <c r="CU71" i="15"/>
  <c r="CW63" i="15"/>
  <c r="CL108" i="15"/>
  <c r="BO55" i="15"/>
  <c r="BD105" i="15"/>
  <c r="O88" i="15"/>
  <c r="AE88" i="15"/>
  <c r="I85" i="15"/>
  <c r="CK71" i="15"/>
  <c r="X31" i="15"/>
  <c r="AP101" i="15"/>
  <c r="AU53" i="15"/>
  <c r="BU17" i="15"/>
  <c r="BQ111" i="15"/>
  <c r="BR94" i="15"/>
  <c r="CF51" i="15"/>
  <c r="AR85" i="15"/>
  <c r="AT24" i="15"/>
  <c r="AJ76" i="15"/>
  <c r="BP90" i="15"/>
  <c r="O29" i="15"/>
  <c r="Q47" i="15"/>
  <c r="AP24" i="15"/>
  <c r="I103" i="15"/>
  <c r="AQ70" i="15"/>
  <c r="AV96" i="15"/>
  <c r="M12" i="15"/>
  <c r="U16" i="15"/>
  <c r="AP127" i="15"/>
  <c r="CL49" i="15"/>
  <c r="AC51" i="15"/>
  <c r="CM88" i="15"/>
  <c r="BF63" i="15"/>
  <c r="BW90" i="15"/>
  <c r="CE25" i="15"/>
  <c r="CM32" i="15"/>
  <c r="AW64" i="15"/>
  <c r="CX21" i="15"/>
  <c r="AW90" i="15"/>
  <c r="BC64" i="15"/>
  <c r="P47" i="15"/>
  <c r="T87" i="15"/>
  <c r="BW109" i="15"/>
  <c r="AR14" i="15"/>
  <c r="BZ99" i="15"/>
  <c r="BH35" i="15"/>
  <c r="BF83" i="15"/>
  <c r="AA64" i="15"/>
  <c r="AC54" i="15"/>
  <c r="AJ63" i="15"/>
  <c r="CE99" i="15"/>
  <c r="L54" i="15"/>
  <c r="BZ109" i="15"/>
  <c r="BI41" i="15"/>
  <c r="AR128" i="15"/>
  <c r="AC120" i="15"/>
  <c r="BY88" i="16"/>
  <c r="BO58" i="15"/>
  <c r="BQ123" i="15"/>
  <c r="CL16" i="15"/>
  <c r="K80" i="15"/>
  <c r="BD30" i="15"/>
  <c r="AL75" i="15"/>
  <c r="AI88" i="16"/>
  <c r="CY54" i="15"/>
  <c r="AS99" i="15"/>
  <c r="T102" i="15"/>
  <c r="DA96" i="15"/>
  <c r="AM109" i="15"/>
  <c r="DA39" i="15"/>
  <c r="CK23" i="15"/>
  <c r="BI38" i="15"/>
  <c r="CP12" i="15"/>
  <c r="J32" i="15"/>
  <c r="CJ20" i="15"/>
  <c r="AT17" i="15"/>
  <c r="CX41" i="15"/>
  <c r="CE85" i="15"/>
  <c r="BQ28" i="15"/>
  <c r="CW90" i="15"/>
  <c r="CV108" i="15"/>
  <c r="X103" i="15"/>
  <c r="BW58" i="15"/>
  <c r="AH62" i="15"/>
  <c r="BK108" i="15"/>
  <c r="AX36" i="15"/>
  <c r="Q19" i="15"/>
  <c r="BM29" i="15"/>
  <c r="BG63" i="15"/>
  <c r="CZ31" i="15"/>
  <c r="AA47" i="15"/>
  <c r="BO68" i="15"/>
  <c r="CE124" i="15"/>
  <c r="DC23" i="15"/>
  <c r="AH35" i="15"/>
  <c r="DB90" i="15"/>
  <c r="X92" i="15"/>
  <c r="CT49" i="15"/>
  <c r="CQ96" i="15"/>
  <c r="CI30" i="15"/>
  <c r="AP34" i="15"/>
  <c r="CR102" i="15"/>
  <c r="CC86" i="15"/>
  <c r="AJ105" i="15"/>
  <c r="BI42" i="15"/>
  <c r="BF129" i="15"/>
  <c r="CA29" i="15"/>
  <c r="U28" i="15"/>
  <c r="X25" i="15"/>
  <c r="CH58" i="15"/>
  <c r="AD64" i="15"/>
  <c r="CF94" i="15"/>
  <c r="AJ99" i="15"/>
  <c r="AN79" i="15"/>
  <c r="CS86" i="15"/>
  <c r="CX63" i="15"/>
  <c r="CL96" i="15"/>
  <c r="CQ13" i="15"/>
  <c r="CC14" i="15"/>
  <c r="AR61" i="15"/>
  <c r="AH75" i="15"/>
  <c r="CN40" i="15"/>
  <c r="AU104" i="15"/>
  <c r="AO86" i="15"/>
  <c r="AZ121" i="15"/>
  <c r="AP107" i="15"/>
  <c r="U39" i="15"/>
  <c r="AL73" i="15"/>
  <c r="BW74" i="15"/>
  <c r="BI91" i="15"/>
  <c r="BP129" i="15"/>
  <c r="CP95" i="15"/>
  <c r="W28" i="15"/>
  <c r="BD61" i="15"/>
  <c r="CT25" i="15"/>
  <c r="AM75" i="15"/>
  <c r="CD24" i="15"/>
  <c r="AI111" i="15"/>
  <c r="BO18" i="15"/>
  <c r="CW121" i="15"/>
  <c r="AJ71" i="15"/>
  <c r="CH102" i="15"/>
  <c r="BY107" i="15"/>
  <c r="M43" i="15"/>
  <c r="BO41" i="15"/>
  <c r="BW30" i="15"/>
  <c r="J127" i="15"/>
  <c r="AL58" i="15"/>
  <c r="U66" i="15"/>
  <c r="AJ39" i="15"/>
  <c r="DA123" i="15"/>
  <c r="BI23" i="15"/>
  <c r="CY107" i="15"/>
  <c r="CR61" i="15"/>
  <c r="CO20" i="15"/>
  <c r="BD51" i="15"/>
  <c r="BD57" i="15"/>
  <c r="AC62" i="15"/>
  <c r="M52" i="15"/>
  <c r="CM53" i="15"/>
  <c r="AG57" i="15"/>
  <c r="BS42" i="15"/>
  <c r="AY65" i="15"/>
  <c r="CH75" i="15"/>
  <c r="AY73" i="15"/>
  <c r="P68" i="15"/>
  <c r="CZ25" i="15"/>
  <c r="AN27" i="15"/>
  <c r="BQ31" i="15"/>
  <c r="CX76" i="15"/>
  <c r="AA41" i="15"/>
  <c r="CE129" i="15"/>
  <c r="CQ81" i="15"/>
  <c r="BI125" i="15"/>
  <c r="BM72" i="15"/>
  <c r="BG93" i="15"/>
  <c r="AL111" i="15"/>
  <c r="AS110" i="15"/>
  <c r="BV39" i="15"/>
  <c r="CL24" i="15"/>
  <c r="CF105" i="15"/>
  <c r="CC25" i="15"/>
  <c r="AI104" i="15"/>
  <c r="CS116" i="15"/>
  <c r="AK59" i="15"/>
  <c r="H94" i="15"/>
  <c r="AH27" i="15"/>
  <c r="AO39" i="15"/>
  <c r="BX122" i="15"/>
  <c r="J55" i="15"/>
  <c r="BV53" i="15"/>
  <c r="DB18" i="15"/>
  <c r="CO48" i="15"/>
  <c r="BL62" i="15"/>
  <c r="CO71" i="15"/>
  <c r="AN21" i="15"/>
  <c r="CP128" i="15"/>
  <c r="CY122" i="15"/>
  <c r="K73" i="15"/>
  <c r="I108" i="15"/>
  <c r="AK42" i="15"/>
  <c r="AV81" i="15"/>
  <c r="Y18" i="15"/>
  <c r="BS58" i="15"/>
  <c r="AK41" i="15"/>
  <c r="CI68" i="15"/>
  <c r="Y42" i="15"/>
  <c r="I123" i="15"/>
  <c r="DC83" i="15"/>
  <c r="X102" i="15"/>
  <c r="P72" i="15"/>
  <c r="AO16" i="15"/>
  <c r="CM27" i="15"/>
  <c r="R65" i="15"/>
  <c r="AQ88" i="15"/>
  <c r="BV23" i="15"/>
  <c r="P13" i="15"/>
  <c r="AK73" i="15"/>
  <c r="AC15" i="15"/>
  <c r="P26" i="15"/>
  <c r="BA105" i="15"/>
  <c r="L127" i="15"/>
  <c r="BQ104" i="15"/>
  <c r="BK80" i="15"/>
  <c r="BX63" i="15"/>
  <c r="BI19" i="15"/>
  <c r="W104" i="15"/>
  <c r="CA102" i="15"/>
  <c r="BW35" i="15"/>
  <c r="CT27" i="15"/>
  <c r="BO127" i="15"/>
  <c r="DA71" i="15"/>
  <c r="CU96" i="15"/>
  <c r="BF31" i="15"/>
  <c r="U36" i="15"/>
  <c r="AZ94" i="15"/>
  <c r="BW125" i="15"/>
  <c r="Q79" i="15"/>
  <c r="AR79" i="15"/>
  <c r="CJ121" i="15"/>
  <c r="CC13" i="15"/>
  <c r="BJ61" i="15"/>
  <c r="BA122" i="15"/>
  <c r="Z40" i="15"/>
  <c r="BY68" i="15"/>
  <c r="AI20" i="15"/>
  <c r="Z128" i="15"/>
  <c r="AS50" i="15"/>
  <c r="CK21" i="15"/>
  <c r="AL68" i="15"/>
  <c r="CY77" i="15"/>
  <c r="CT34" i="15"/>
  <c r="CD102" i="15"/>
  <c r="BP88" i="16"/>
  <c r="BY128" i="15"/>
  <c r="BT17" i="15"/>
  <c r="CJ31" i="15"/>
  <c r="AP84" i="15"/>
  <c r="AM104" i="15"/>
  <c r="CX94" i="15"/>
  <c r="BS66" i="15"/>
  <c r="CC128" i="15"/>
  <c r="CB35" i="15"/>
  <c r="BQ81" i="15"/>
  <c r="BO82" i="15"/>
  <c r="T101" i="15"/>
  <c r="I28" i="15"/>
  <c r="X121" i="15"/>
  <c r="BH109" i="15"/>
  <c r="CF36" i="15"/>
  <c r="BH39" i="15"/>
  <c r="BC31" i="15"/>
  <c r="AU21" i="15"/>
  <c r="BC90" i="15"/>
  <c r="AA69" i="15"/>
  <c r="CP69" i="15"/>
  <c r="CS96" i="15"/>
  <c r="BD106" i="15"/>
  <c r="CH68" i="15"/>
  <c r="AO90" i="15"/>
  <c r="CZ107" i="15"/>
  <c r="BG77" i="15"/>
  <c r="CN121" i="15"/>
  <c r="H83" i="15"/>
  <c r="CV88" i="15"/>
  <c r="AW86" i="15"/>
  <c r="AD103" i="15"/>
  <c r="K63" i="15"/>
  <c r="BN20" i="15"/>
  <c r="AP82" i="15"/>
  <c r="BI109" i="15"/>
  <c r="CR60" i="15"/>
  <c r="BZ64" i="15"/>
  <c r="I60" i="15"/>
  <c r="CU76" i="15"/>
  <c r="AV39" i="15"/>
  <c r="CU47" i="15"/>
  <c r="CQ105" i="15"/>
  <c r="BK27" i="15"/>
  <c r="CM42" i="15"/>
  <c r="CC82" i="15"/>
  <c r="S86" i="15"/>
  <c r="S46" i="15"/>
  <c r="CD120" i="15"/>
  <c r="BR91" i="15"/>
  <c r="AK32" i="15"/>
  <c r="CY20" i="15"/>
  <c r="BJ120" i="15"/>
  <c r="AN110" i="15"/>
  <c r="Y40" i="15"/>
  <c r="BZ111" i="15"/>
  <c r="CI127" i="15"/>
  <c r="DC57" i="15"/>
  <c r="DA55" i="15"/>
  <c r="K21" i="15"/>
  <c r="BK29" i="15"/>
  <c r="BJ122" i="15"/>
  <c r="Q86" i="15"/>
  <c r="AE127" i="15"/>
  <c r="BS99" i="15"/>
  <c r="CW123" i="15"/>
  <c r="BU29" i="15"/>
  <c r="AF116" i="15"/>
  <c r="CY28" i="15"/>
  <c r="AC127" i="15"/>
  <c r="AX128" i="15"/>
  <c r="CV64" i="15"/>
  <c r="W121" i="15"/>
  <c r="BX21" i="15"/>
  <c r="CE41" i="15"/>
  <c r="BC85" i="15"/>
  <c r="AY63" i="15"/>
  <c r="CC30" i="15"/>
  <c r="AF94" i="15"/>
  <c r="BN51" i="15"/>
  <c r="CP60" i="15"/>
  <c r="AV27" i="15"/>
  <c r="AW53" i="15"/>
  <c r="CY24" i="15"/>
  <c r="BC58" i="15"/>
  <c r="BY16" i="15"/>
  <c r="CG24" i="15"/>
  <c r="CD128" i="15"/>
  <c r="AP120" i="15"/>
  <c r="AX77" i="15"/>
  <c r="BC121" i="15"/>
  <c r="CU73" i="15"/>
  <c r="AC102" i="15"/>
  <c r="AD34" i="15"/>
  <c r="X54" i="15"/>
  <c r="AE108" i="15"/>
  <c r="CK31" i="15"/>
  <c r="AP35" i="15"/>
  <c r="AT21" i="15"/>
  <c r="N29" i="15"/>
  <c r="CS26" i="15"/>
  <c r="CB90" i="15"/>
  <c r="Z76" i="15"/>
  <c r="BU27" i="15"/>
  <c r="J75" i="15"/>
  <c r="CP62" i="15"/>
  <c r="L107" i="15"/>
  <c r="I90" i="15"/>
  <c r="O69" i="15"/>
  <c r="AZ86" i="15"/>
  <c r="J88" i="16"/>
  <c r="AI85" i="15"/>
  <c r="AJ121" i="15"/>
  <c r="AQ19" i="15"/>
  <c r="R18" i="15"/>
  <c r="BY70" i="15"/>
  <c r="BL19" i="15"/>
  <c r="BZ15" i="15"/>
  <c r="BB93" i="15"/>
  <c r="CK81" i="15"/>
  <c r="DC109" i="15"/>
  <c r="N128" i="15"/>
  <c r="H104" i="15"/>
  <c r="CK88" i="15"/>
  <c r="CJ66" i="15"/>
  <c r="BB25" i="15"/>
  <c r="CJ80" i="15"/>
  <c r="AY59" i="15"/>
  <c r="CH101" i="15"/>
  <c r="BJ95" i="15"/>
  <c r="AJ101" i="15"/>
  <c r="CN94" i="15"/>
  <c r="BH29" i="15"/>
  <c r="CF92" i="15"/>
  <c r="AW60" i="15"/>
  <c r="CF25" i="15"/>
  <c r="AA48" i="15"/>
  <c r="BE79" i="15"/>
  <c r="AK98" i="15"/>
  <c r="CJ72" i="15"/>
  <c r="I71" i="15"/>
  <c r="CG40" i="15"/>
  <c r="BA12" i="15"/>
  <c r="AO92" i="15"/>
  <c r="BX102" i="15"/>
  <c r="AL107" i="15"/>
  <c r="CK59" i="15"/>
  <c r="CY74" i="15"/>
  <c r="AQ110" i="15"/>
  <c r="DB75" i="15"/>
  <c r="R91" i="15"/>
  <c r="CP39" i="15"/>
  <c r="CG71" i="15"/>
  <c r="BP46" i="15"/>
  <c r="AS12" i="15"/>
  <c r="CH90" i="15"/>
  <c r="CA94" i="15"/>
  <c r="BJ18" i="15"/>
  <c r="BG107" i="15"/>
  <c r="BG32" i="15"/>
  <c r="CB15" i="15"/>
  <c r="BZ29" i="15"/>
  <c r="AC57" i="15"/>
  <c r="BU64" i="15"/>
  <c r="AE95" i="15"/>
  <c r="CU38" i="15"/>
  <c r="AK83" i="15"/>
  <c r="BT71" i="15"/>
  <c r="AH85" i="15"/>
  <c r="V72" i="15"/>
  <c r="BJ40" i="15"/>
  <c r="AZ25" i="15"/>
  <c r="BR37" i="15"/>
  <c r="BE35" i="15"/>
  <c r="BL65" i="15"/>
  <c r="BH111" i="15"/>
  <c r="BB23" i="15"/>
  <c r="BZ36" i="15"/>
  <c r="AN128" i="15"/>
  <c r="CI48" i="15"/>
  <c r="CV121" i="15"/>
  <c r="CC95" i="15"/>
  <c r="AB53" i="15"/>
  <c r="T86" i="15"/>
  <c r="CW62" i="15"/>
  <c r="CZ127" i="15"/>
  <c r="CG121" i="15"/>
  <c r="CU24" i="15"/>
  <c r="AT59" i="15"/>
  <c r="BX111" i="15"/>
  <c r="S123" i="15"/>
  <c r="CV26" i="15"/>
  <c r="DA61" i="15"/>
  <c r="CC74" i="15"/>
  <c r="AK101" i="15"/>
  <c r="AF16" i="15"/>
  <c r="BC116" i="15"/>
  <c r="AF93" i="15"/>
  <c r="CS123" i="15"/>
  <c r="BI51" i="15"/>
  <c r="AC99" i="15"/>
  <c r="BF20" i="15"/>
  <c r="BQ14" i="15"/>
  <c r="BH125" i="15"/>
  <c r="CI104" i="15"/>
  <c r="CN128" i="15"/>
  <c r="AV63" i="15"/>
  <c r="BV86" i="15"/>
  <c r="BR85" i="15"/>
  <c r="CV40" i="15"/>
  <c r="CC28" i="15"/>
  <c r="CX84" i="15"/>
  <c r="AW27" i="15"/>
  <c r="AH87" i="15"/>
  <c r="AS57" i="15"/>
  <c r="AC110" i="15"/>
  <c r="AE64" i="15"/>
  <c r="AQ62" i="15"/>
  <c r="CJ76" i="15"/>
  <c r="AP106" i="15"/>
  <c r="CM36" i="15"/>
  <c r="CT38" i="15"/>
  <c r="BP76" i="15"/>
  <c r="BZ40" i="15"/>
  <c r="AU80" i="15"/>
  <c r="CU19" i="15"/>
  <c r="J58" i="15"/>
  <c r="BU124" i="15"/>
  <c r="CH48" i="15"/>
  <c r="AO81" i="15"/>
  <c r="AV124" i="15"/>
  <c r="CW122" i="15"/>
  <c r="AQ95" i="15"/>
  <c r="M24" i="15"/>
  <c r="AV77" i="15"/>
  <c r="AI120" i="15"/>
  <c r="AJ65" i="15"/>
  <c r="BD120" i="15"/>
  <c r="AT103" i="15"/>
  <c r="DB57" i="15"/>
  <c r="BX85" i="15"/>
  <c r="BT101" i="15"/>
  <c r="BX20" i="15"/>
  <c r="I96" i="15"/>
  <c r="BJ19" i="15"/>
  <c r="CL35" i="15"/>
  <c r="P37" i="15"/>
  <c r="BC39" i="15"/>
  <c r="BW77" i="15"/>
  <c r="CB99" i="15"/>
  <c r="Q125" i="15"/>
  <c r="AU25" i="15"/>
  <c r="CF68" i="15"/>
  <c r="BH108" i="15"/>
  <c r="AP88" i="16"/>
  <c r="BQ91" i="15"/>
  <c r="BQ121" i="15"/>
  <c r="CK49" i="15"/>
  <c r="P83" i="15"/>
  <c r="H41" i="15"/>
  <c r="BG24" i="15"/>
  <c r="BZ81" i="15"/>
  <c r="BY47" i="15"/>
  <c r="CB34" i="15"/>
  <c r="K35" i="15"/>
  <c r="BQ65" i="15"/>
  <c r="CU97" i="15"/>
  <c r="AG52" i="15"/>
  <c r="AL53" i="15"/>
  <c r="CN85" i="15"/>
  <c r="AW116" i="15"/>
  <c r="AN92" i="15"/>
  <c r="CP41" i="15"/>
  <c r="K38" i="15"/>
  <c r="BT15" i="15"/>
  <c r="AC61" i="15"/>
  <c r="AY92" i="15"/>
  <c r="AW72" i="15"/>
  <c r="BV121" i="15"/>
  <c r="BI70" i="15"/>
  <c r="CT77" i="15"/>
  <c r="W38" i="15"/>
  <c r="BW36" i="15"/>
  <c r="Q84" i="15"/>
  <c r="CG23" i="15"/>
  <c r="AJ87" i="15"/>
  <c r="BM95" i="15"/>
  <c r="AT19" i="15"/>
  <c r="DA80" i="15"/>
  <c r="CZ21" i="15"/>
  <c r="DA19" i="15"/>
  <c r="AZ88" i="16"/>
  <c r="AF101" i="15"/>
  <c r="AK23" i="15"/>
  <c r="BO106" i="15"/>
  <c r="BN92" i="15"/>
  <c r="CM58" i="15"/>
  <c r="H80" i="15"/>
  <c r="BY39" i="15"/>
  <c r="W124" i="15"/>
  <c r="BN28" i="15"/>
  <c r="K107" i="15"/>
  <c r="BF107" i="15"/>
  <c r="T21" i="15"/>
  <c r="CI58" i="15"/>
  <c r="BO79" i="15"/>
  <c r="CN28" i="15"/>
  <c r="CC27" i="15"/>
  <c r="CV21" i="15"/>
  <c r="CA68" i="15"/>
  <c r="CS69" i="15"/>
  <c r="CQ127" i="15"/>
  <c r="S124" i="15"/>
  <c r="AJ24" i="15"/>
  <c r="AW20" i="15"/>
  <c r="CG15" i="15"/>
  <c r="H107" i="15"/>
  <c r="Q36" i="15"/>
  <c r="AR111" i="15"/>
  <c r="BB49" i="15"/>
  <c r="AO59" i="15"/>
  <c r="CM86" i="15"/>
  <c r="BZ75" i="15"/>
  <c r="BT58" i="15"/>
  <c r="AO111" i="15"/>
  <c r="BO103" i="15"/>
  <c r="CS15" i="15"/>
  <c r="AB55" i="15"/>
  <c r="BK46" i="15"/>
  <c r="BW32" i="15"/>
  <c r="BM58" i="15"/>
  <c r="CM123" i="15"/>
  <c r="J50" i="15"/>
  <c r="U116" i="15"/>
  <c r="J109" i="15"/>
  <c r="BH12" i="15"/>
  <c r="CM65" i="15"/>
  <c r="BL29" i="15"/>
  <c r="CO17" i="15"/>
  <c r="BF96" i="15"/>
  <c r="AT53" i="15"/>
  <c r="BV27" i="15"/>
  <c r="AE69" i="15"/>
  <c r="CR122" i="15"/>
  <c r="CR105" i="15"/>
  <c r="BU85" i="15"/>
  <c r="CO76" i="15"/>
  <c r="J62" i="15"/>
  <c r="BL98" i="15"/>
  <c r="CB75" i="15"/>
  <c r="H93" i="15"/>
  <c r="DC17" i="15"/>
  <c r="CH16" i="15"/>
  <c r="CX35" i="15"/>
  <c r="BX15" i="15"/>
  <c r="CE26" i="15"/>
  <c r="BZ48" i="15"/>
  <c r="Q128" i="15"/>
  <c r="Y54" i="15"/>
  <c r="O43" i="15"/>
  <c r="AN129" i="15"/>
  <c r="AO49" i="15"/>
  <c r="BY110" i="15"/>
  <c r="CJ43" i="15"/>
  <c r="CE125" i="15"/>
  <c r="AK31" i="15"/>
  <c r="CM116" i="15"/>
  <c r="W60" i="15"/>
  <c r="CN43" i="15"/>
  <c r="BO59" i="15"/>
  <c r="AM16" i="15"/>
  <c r="CD47" i="15"/>
  <c r="AP129" i="15"/>
  <c r="CX86" i="15"/>
  <c r="BS41" i="15"/>
  <c r="J96" i="15"/>
  <c r="BH85" i="15"/>
  <c r="BG70" i="15"/>
  <c r="BS88" i="15"/>
  <c r="CX59" i="15"/>
  <c r="DC107" i="15"/>
  <c r="CJ81" i="15"/>
  <c r="BQ107" i="15"/>
  <c r="S43" i="15"/>
  <c r="CA64" i="15"/>
  <c r="AF37" i="15"/>
  <c r="CY79" i="15"/>
  <c r="CB95" i="15"/>
  <c r="BT72" i="15"/>
  <c r="U83" i="15"/>
  <c r="CC42" i="15"/>
  <c r="BS93" i="15"/>
  <c r="R88" i="16"/>
  <c r="BP32" i="15"/>
  <c r="DC96" i="15"/>
  <c r="AP18" i="15"/>
  <c r="AN48" i="15"/>
  <c r="CU109" i="15"/>
  <c r="CE101" i="15"/>
  <c r="K36" i="15"/>
  <c r="S79" i="15"/>
  <c r="Y80" i="15"/>
  <c r="Y70" i="15"/>
  <c r="BN128" i="15"/>
  <c r="AR98" i="15"/>
  <c r="CM77" i="15"/>
  <c r="DA28" i="15"/>
  <c r="R66" i="15"/>
  <c r="AN103" i="15"/>
  <c r="CH20" i="15"/>
  <c r="DB81" i="15"/>
  <c r="R52" i="15"/>
  <c r="CX87" i="15"/>
  <c r="CI122" i="15"/>
  <c r="CR47" i="15"/>
  <c r="CO73" i="15"/>
  <c r="V26" i="15"/>
  <c r="N103" i="15"/>
  <c r="AZ129" i="15"/>
  <c r="BO49" i="15"/>
  <c r="O99" i="15"/>
  <c r="AA13" i="15"/>
  <c r="S50" i="15"/>
  <c r="AE14" i="15"/>
  <c r="CO94" i="15"/>
  <c r="AX64" i="15"/>
  <c r="AE71" i="15"/>
  <c r="AH86" i="15"/>
  <c r="BM97" i="15"/>
  <c r="BI108" i="15"/>
  <c r="Y37" i="15"/>
  <c r="CJ26" i="15"/>
  <c r="AZ23" i="15"/>
  <c r="CJ27" i="15"/>
  <c r="BN24" i="15"/>
  <c r="BI88" i="15"/>
  <c r="BZ73" i="15"/>
  <c r="I101" i="15"/>
  <c r="AV20" i="15"/>
  <c r="AC41" i="15"/>
  <c r="AT107" i="15"/>
  <c r="S21" i="15"/>
  <c r="AX129" i="15"/>
  <c r="R72" i="15"/>
  <c r="AG88" i="15"/>
  <c r="AN94" i="15"/>
  <c r="AW58" i="15"/>
  <c r="BZ84" i="15"/>
  <c r="BB42" i="15"/>
  <c r="BA70" i="15"/>
  <c r="BF94" i="15"/>
  <c r="BZ120" i="15"/>
  <c r="BS19" i="15"/>
  <c r="AI12" i="15"/>
  <c r="AC124" i="15"/>
  <c r="CQ90" i="15"/>
  <c r="Z108" i="15"/>
  <c r="CO74" i="15"/>
  <c r="BW127" i="15"/>
  <c r="BC27" i="15"/>
  <c r="Y21" i="15"/>
  <c r="T15" i="15"/>
  <c r="BO42" i="15"/>
  <c r="CF65" i="15"/>
  <c r="CP125" i="15"/>
  <c r="CJ95" i="15"/>
  <c r="BR62" i="15"/>
  <c r="CX95" i="15"/>
  <c r="CQ95" i="15"/>
  <c r="CI85" i="15"/>
  <c r="BE90" i="15"/>
  <c r="CI40" i="15"/>
  <c r="U94" i="15"/>
  <c r="BC60" i="15"/>
  <c r="BV48" i="15"/>
  <c r="BR71" i="15"/>
  <c r="BS123" i="15"/>
  <c r="CV103" i="15"/>
  <c r="AY17" i="15"/>
  <c r="AZ53" i="15"/>
  <c r="AO20" i="15"/>
  <c r="CW109" i="15"/>
  <c r="AH123" i="15"/>
  <c r="AV43" i="15"/>
  <c r="AV16" i="15"/>
  <c r="AG122" i="15"/>
  <c r="CZ129" i="15"/>
  <c r="AS24" i="15"/>
  <c r="CX77" i="15"/>
  <c r="N88" i="15"/>
  <c r="BH36" i="15"/>
  <c r="BH31" i="15"/>
  <c r="BA63" i="15"/>
  <c r="AH98" i="15"/>
  <c r="CM81" i="15"/>
  <c r="AM64" i="15"/>
  <c r="CE18" i="15"/>
  <c r="P38" i="15"/>
  <c r="BL103" i="15"/>
  <c r="AC13" i="15"/>
  <c r="R128" i="15"/>
  <c r="DC60" i="15"/>
  <c r="CZ91" i="15"/>
  <c r="CP102" i="15"/>
  <c r="BN57" i="15"/>
  <c r="CL84" i="15"/>
  <c r="BR124" i="15"/>
  <c r="CC121" i="15"/>
  <c r="BI29" i="15"/>
  <c r="AA128" i="15"/>
  <c r="CR25" i="15"/>
  <c r="AE93" i="15"/>
  <c r="CS98" i="15"/>
  <c r="BB26" i="15"/>
  <c r="CF120" i="15"/>
  <c r="N52" i="15"/>
  <c r="DB103" i="15"/>
  <c r="BJ109" i="15"/>
  <c r="O111" i="15"/>
  <c r="Z21" i="15"/>
  <c r="BF102" i="15"/>
  <c r="CC16" i="15"/>
  <c r="N66" i="15"/>
  <c r="BF101" i="15"/>
  <c r="CD35" i="15"/>
  <c r="CW37" i="15"/>
  <c r="CX23" i="15"/>
  <c r="AS74" i="15"/>
  <c r="CR88" i="15"/>
  <c r="CU34" i="15"/>
  <c r="CP121" i="15"/>
  <c r="CF124" i="15"/>
  <c r="AD41" i="15"/>
  <c r="BR52" i="15"/>
  <c r="AG42" i="15"/>
  <c r="CK94" i="15"/>
  <c r="CJ48" i="15"/>
  <c r="CY62" i="15"/>
  <c r="AR35" i="15"/>
  <c r="AN66" i="15"/>
  <c r="CO59" i="15"/>
  <c r="BU19" i="15"/>
  <c r="DC62" i="15"/>
  <c r="AY125" i="15"/>
  <c r="CN21" i="15"/>
  <c r="CU79" i="15"/>
  <c r="CF101" i="15"/>
  <c r="CN19" i="15"/>
  <c r="AV86" i="15"/>
  <c r="BO27" i="15"/>
  <c r="CJ37" i="15"/>
  <c r="BE105" i="15"/>
  <c r="AR24" i="15"/>
  <c r="U68" i="15"/>
  <c r="M92" i="15"/>
  <c r="AJ98" i="15"/>
  <c r="P63" i="15"/>
  <c r="BN42" i="15"/>
  <c r="AW124" i="15"/>
  <c r="CK80" i="15"/>
  <c r="BG53" i="15"/>
  <c r="BJ30" i="15"/>
  <c r="AL65" i="15"/>
  <c r="BH58" i="15"/>
  <c r="AS108" i="15"/>
  <c r="CT91" i="15"/>
  <c r="CT14" i="15"/>
  <c r="T83" i="15"/>
  <c r="AN107" i="15"/>
  <c r="BJ57" i="15"/>
  <c r="AU88" i="15"/>
  <c r="AG76" i="15"/>
  <c r="CU74" i="15"/>
  <c r="AR87" i="15"/>
  <c r="AV37" i="15"/>
  <c r="CH61" i="15"/>
  <c r="BI74" i="15"/>
  <c r="BP60" i="15"/>
  <c r="AZ30" i="15"/>
  <c r="X19" i="15"/>
  <c r="AE124" i="15"/>
  <c r="BN69" i="15"/>
  <c r="CZ47" i="15"/>
  <c r="CB48" i="15"/>
  <c r="CG32" i="15"/>
  <c r="AY60" i="15"/>
  <c r="AN98" i="15"/>
  <c r="CW87" i="15"/>
  <c r="CC124" i="15"/>
  <c r="V55" i="15"/>
  <c r="BN72" i="15"/>
  <c r="AB124" i="15"/>
  <c r="BQ69" i="15"/>
  <c r="BT52" i="15"/>
  <c r="BS46" i="15"/>
  <c r="CG61" i="15"/>
  <c r="CS73" i="15"/>
  <c r="BB87" i="15"/>
  <c r="BZ41" i="15"/>
  <c r="Z81" i="15"/>
  <c r="BV75" i="15"/>
  <c r="CL122" i="15"/>
  <c r="CB129" i="15"/>
  <c r="BM66" i="15"/>
  <c r="AZ32" i="15"/>
  <c r="CS18" i="15"/>
  <c r="BD129" i="15"/>
  <c r="AS105" i="15"/>
  <c r="CU98" i="15"/>
  <c r="R104" i="15"/>
  <c r="CF18" i="15"/>
  <c r="AO106" i="15"/>
  <c r="O52" i="15"/>
  <c r="Q111" i="15"/>
  <c r="AN24" i="15"/>
  <c r="N27" i="15"/>
  <c r="BE23" i="15"/>
  <c r="CR123" i="15"/>
  <c r="M66" i="15"/>
  <c r="BQ24" i="15"/>
  <c r="AS94" i="15"/>
  <c r="AQ41" i="15"/>
  <c r="CN88" i="15"/>
  <c r="CF73" i="15"/>
  <c r="AK63" i="15"/>
  <c r="BY124" i="15"/>
  <c r="BE76" i="15"/>
  <c r="V54" i="15"/>
  <c r="V98" i="15"/>
  <c r="AO64" i="15"/>
  <c r="AJ102" i="15"/>
  <c r="AI76" i="15"/>
  <c r="AL29" i="15"/>
  <c r="BW105" i="15"/>
  <c r="CA88" i="15"/>
  <c r="BT19" i="15"/>
  <c r="DC70" i="15"/>
  <c r="BH20" i="15"/>
  <c r="AY21" i="15"/>
  <c r="R14" i="15"/>
  <c r="CI19" i="15"/>
  <c r="CD48" i="15"/>
  <c r="CP76" i="15"/>
  <c r="AD104" i="15"/>
  <c r="BE25" i="15"/>
  <c r="AT104" i="15"/>
  <c r="BM51" i="15"/>
  <c r="BT41" i="15"/>
  <c r="DB51" i="15"/>
  <c r="CK93" i="15"/>
  <c r="CC52" i="15"/>
  <c r="BA39" i="15"/>
  <c r="BD21" i="15"/>
  <c r="BR88" i="15"/>
  <c r="BG39" i="15"/>
  <c r="CR37" i="15"/>
  <c r="DA69" i="15"/>
  <c r="BA75" i="15"/>
  <c r="BS75" i="15"/>
  <c r="AH77" i="15"/>
  <c r="U50" i="15"/>
  <c r="CY58" i="15"/>
  <c r="AS59" i="15"/>
  <c r="BJ15" i="15"/>
  <c r="AH116" i="15"/>
  <c r="BD63" i="15"/>
  <c r="I70" i="15"/>
  <c r="BE102" i="15"/>
  <c r="CI108" i="15"/>
  <c r="BT98" i="15"/>
  <c r="BC32" i="15"/>
  <c r="CK91" i="15"/>
  <c r="BI17" i="15"/>
  <c r="AF71" i="15"/>
  <c r="CL40" i="15"/>
  <c r="BM91" i="15"/>
  <c r="CL30" i="15"/>
  <c r="J59" i="15"/>
  <c r="BE72" i="15"/>
  <c r="CK85" i="15"/>
  <c r="AM88" i="15"/>
  <c r="CG88" i="15"/>
  <c r="K77" i="15"/>
  <c r="BV80" i="15"/>
  <c r="DA84" i="15"/>
  <c r="CC80" i="15"/>
  <c r="CT19" i="15"/>
  <c r="BE121" i="15"/>
  <c r="T46" i="15"/>
  <c r="BO129" i="15"/>
  <c r="BI54" i="15"/>
  <c r="AU71" i="15"/>
  <c r="CV68" i="15"/>
  <c r="M57" i="15"/>
  <c r="W103" i="15"/>
  <c r="AQ88" i="16"/>
  <c r="N129" i="15"/>
  <c r="BE31" i="15"/>
  <c r="AH48" i="15"/>
  <c r="BV120" i="15"/>
  <c r="CA69" i="15"/>
  <c r="CM16" i="15"/>
  <c r="BJ27" i="15"/>
  <c r="X68" i="15"/>
  <c r="BN83" i="15"/>
  <c r="BS128" i="15"/>
  <c r="AW13" i="15"/>
  <c r="CN124" i="15"/>
  <c r="AZ60" i="15"/>
  <c r="AB54" i="15"/>
  <c r="BM80" i="15"/>
  <c r="CJ108" i="15"/>
  <c r="AR94" i="15"/>
  <c r="CU66" i="15"/>
  <c r="BV16" i="15"/>
  <c r="CG54" i="15"/>
  <c r="CB47" i="15"/>
  <c r="AY97" i="15"/>
  <c r="CR125" i="15"/>
  <c r="Y17" i="15"/>
  <c r="AR71" i="15"/>
  <c r="CX127" i="15"/>
  <c r="AA32" i="15"/>
  <c r="CN37" i="15"/>
  <c r="K88" i="16"/>
  <c r="CH37" i="15"/>
  <c r="BU93" i="15"/>
  <c r="H116" i="15"/>
  <c r="X36" i="15"/>
  <c r="V75" i="15"/>
  <c r="CZ97" i="15"/>
  <c r="CJ70" i="15"/>
  <c r="CI75" i="15"/>
  <c r="BU95" i="15"/>
  <c r="AY47" i="15"/>
  <c r="BC99" i="15"/>
  <c r="BO38" i="15"/>
  <c r="AG47" i="15"/>
  <c r="AL92" i="15"/>
  <c r="CF12" i="15"/>
  <c r="M96" i="15"/>
  <c r="BU39" i="15"/>
  <c r="AD105" i="15"/>
  <c r="BF120" i="15"/>
  <c r="BV102" i="15"/>
  <c r="N41" i="15"/>
  <c r="BC77" i="15"/>
  <c r="M105" i="15"/>
  <c r="L88" i="15"/>
  <c r="BM87" i="15"/>
  <c r="CH65" i="15"/>
  <c r="BP80" i="15"/>
  <c r="N57" i="15"/>
  <c r="AR104" i="15"/>
  <c r="BB76" i="15"/>
  <c r="BI103" i="15"/>
  <c r="CN42" i="15"/>
  <c r="AM123" i="15"/>
  <c r="BS37" i="15"/>
  <c r="BS92" i="15"/>
  <c r="AD37" i="15"/>
  <c r="BE41" i="15"/>
  <c r="CZ96" i="15"/>
  <c r="BC55" i="15"/>
  <c r="BA41" i="15"/>
  <c r="CJ98" i="15"/>
  <c r="AA80" i="15"/>
  <c r="BV21" i="15"/>
  <c r="J64" i="15"/>
  <c r="X38" i="15"/>
  <c r="CV48" i="15"/>
  <c r="CP28" i="15"/>
  <c r="AL61" i="15"/>
  <c r="DC41" i="15"/>
  <c r="AQ120" i="15"/>
  <c r="BF36" i="15"/>
  <c r="S69" i="15"/>
  <c r="AD57" i="15"/>
  <c r="AD35" i="15"/>
  <c r="AY18" i="15"/>
  <c r="CS109" i="15"/>
  <c r="CF53" i="15"/>
  <c r="L87" i="15"/>
  <c r="AM111" i="15"/>
  <c r="CE65" i="15"/>
  <c r="BL60" i="15"/>
  <c r="BY18" i="15"/>
  <c r="CM120" i="15"/>
  <c r="Y13" i="15"/>
  <c r="DA30" i="15"/>
  <c r="CZ86" i="15"/>
  <c r="AO123" i="15"/>
  <c r="BQ77" i="15"/>
  <c r="BN107" i="15"/>
  <c r="AY13" i="15"/>
  <c r="AO54" i="15"/>
  <c r="CJ127" i="15"/>
  <c r="AU42" i="15"/>
  <c r="BA76" i="15"/>
  <c r="H125" i="15"/>
  <c r="BZ125" i="15"/>
  <c r="CF91" i="15"/>
  <c r="BJ121" i="15"/>
  <c r="AQ48" i="15"/>
  <c r="U103" i="15"/>
  <c r="BU54" i="15"/>
  <c r="DA65" i="15"/>
  <c r="M129" i="15"/>
  <c r="O80" i="15"/>
  <c r="BP52" i="15"/>
  <c r="O40" i="15"/>
  <c r="I128" i="15"/>
  <c r="BL53" i="15"/>
  <c r="Y125" i="15"/>
  <c r="BI111" i="15"/>
  <c r="BU50" i="15"/>
  <c r="AI66" i="15"/>
  <c r="P21" i="15"/>
  <c r="AU96" i="15"/>
  <c r="CD77" i="15"/>
  <c r="BT84" i="15"/>
  <c r="BB110" i="15"/>
  <c r="CA55" i="15"/>
  <c r="AC19" i="15"/>
  <c r="BQ55" i="15"/>
  <c r="BQ34" i="15"/>
  <c r="CJ65" i="15"/>
  <c r="R21" i="15"/>
  <c r="AM82" i="15"/>
  <c r="AQ61" i="15"/>
  <c r="AL54" i="15"/>
  <c r="U105" i="15"/>
  <c r="V129" i="15"/>
  <c r="CE95" i="15"/>
  <c r="AN38" i="15"/>
  <c r="BZ129" i="15"/>
  <c r="CD104" i="15"/>
  <c r="BJ38" i="15"/>
  <c r="AE121" i="15"/>
  <c r="AM124" i="15"/>
  <c r="CE47" i="15"/>
  <c r="CF38" i="15"/>
  <c r="AI107" i="15"/>
  <c r="BG128" i="15"/>
  <c r="AB51" i="15"/>
  <c r="X42" i="15"/>
  <c r="L116" i="15"/>
  <c r="BC107" i="15"/>
  <c r="BV128" i="15"/>
  <c r="S81" i="15"/>
  <c r="BR16" i="15"/>
  <c r="CS13" i="15"/>
  <c r="BC92" i="15"/>
  <c r="AA43" i="15"/>
  <c r="BD84" i="15"/>
  <c r="AV109" i="15"/>
  <c r="AM19" i="15"/>
  <c r="CO54" i="15"/>
  <c r="BY26" i="15"/>
  <c r="X43" i="15"/>
  <c r="CS25" i="15"/>
  <c r="Z123" i="15"/>
  <c r="CP64" i="15"/>
  <c r="BL124" i="15"/>
  <c r="AM77" i="15"/>
  <c r="R31" i="15"/>
  <c r="BB68" i="15"/>
  <c r="AO84" i="15"/>
  <c r="CH26" i="15"/>
  <c r="CL95" i="15"/>
  <c r="AP69" i="15"/>
  <c r="AQ55" i="15"/>
  <c r="CN68" i="15"/>
  <c r="CJ23" i="15"/>
  <c r="BV97" i="15"/>
  <c r="AS83" i="15"/>
  <c r="BC95" i="15"/>
  <c r="J21" i="15"/>
  <c r="CG129" i="15"/>
  <c r="CI66" i="15"/>
  <c r="CA87" i="15"/>
  <c r="DB13" i="15"/>
  <c r="CE80" i="15"/>
  <c r="CR129" i="15"/>
  <c r="AZ85" i="15"/>
  <c r="AS28" i="15"/>
  <c r="CK79" i="15"/>
  <c r="CK84" i="15"/>
  <c r="DC104" i="15"/>
  <c r="CU124" i="15"/>
  <c r="CD73" i="15"/>
  <c r="CD53" i="15"/>
  <c r="CY123" i="15"/>
  <c r="CI74" i="15"/>
  <c r="CC53" i="15"/>
  <c r="BD80" i="15"/>
  <c r="DA32" i="15"/>
  <c r="CE82" i="15"/>
  <c r="S104" i="15"/>
  <c r="BT32" i="15"/>
  <c r="AQ58" i="15"/>
  <c r="CW76" i="15"/>
  <c r="CU103" i="15"/>
  <c r="DB68" i="15"/>
  <c r="CN60" i="15"/>
  <c r="CM70" i="15"/>
  <c r="BP123" i="15"/>
  <c r="AJ124" i="15"/>
  <c r="CN64" i="15"/>
  <c r="CZ20" i="15"/>
  <c r="CI116" i="15"/>
  <c r="AX48" i="15"/>
  <c r="N91" i="15"/>
  <c r="AI43" i="15"/>
  <c r="CV57" i="15"/>
  <c r="BK51" i="15"/>
  <c r="BK128" i="15"/>
  <c r="CY120" i="15"/>
  <c r="AN88" i="15"/>
  <c r="AX104" i="15"/>
  <c r="AA27" i="15"/>
  <c r="BO63" i="15"/>
  <c r="BR128" i="15"/>
  <c r="BO66" i="15"/>
  <c r="BF124" i="15"/>
  <c r="DC116" i="15"/>
  <c r="H87" i="15"/>
  <c r="AE13" i="15"/>
  <c r="AF43" i="15"/>
  <c r="CJ12" i="15"/>
  <c r="BC101" i="15"/>
  <c r="BL85" i="15"/>
  <c r="BV72" i="15"/>
  <c r="BZ34" i="15"/>
  <c r="CX101" i="15"/>
  <c r="CY29" i="15"/>
  <c r="BV79" i="15"/>
  <c r="BV96" i="15"/>
  <c r="AX105" i="15"/>
  <c r="AP87" i="15"/>
  <c r="CZ81" i="15"/>
  <c r="I74" i="15"/>
  <c r="CD74" i="15"/>
  <c r="BI129" i="15"/>
  <c r="BR81" i="15"/>
  <c r="T20" i="15"/>
  <c r="AL79" i="15"/>
  <c r="BH52" i="15"/>
  <c r="BK77" i="15"/>
  <c r="AB88" i="16"/>
  <c r="I38" i="15"/>
  <c r="CI62" i="15"/>
  <c r="BV46" i="15"/>
  <c r="BC48" i="15"/>
  <c r="BE52" i="15"/>
  <c r="AD99" i="15"/>
  <c r="AK28" i="15"/>
  <c r="AD77" i="15"/>
  <c r="AW70" i="15"/>
  <c r="AV129" i="15"/>
  <c r="U30" i="15"/>
  <c r="CK34" i="15"/>
  <c r="CQ26" i="15"/>
  <c r="CU42" i="15"/>
  <c r="CN58" i="15"/>
  <c r="CK62" i="15"/>
  <c r="S125" i="15"/>
  <c r="CT26" i="15"/>
  <c r="Z41" i="15"/>
  <c r="DC123" i="15"/>
  <c r="AX55" i="15"/>
  <c r="CR31" i="15"/>
  <c r="BK30" i="15"/>
  <c r="CY14" i="15"/>
  <c r="BI59" i="15"/>
  <c r="CY76" i="15"/>
  <c r="AC70" i="15"/>
  <c r="AL55" i="15"/>
  <c r="J72" i="15"/>
  <c r="AZ123" i="15"/>
  <c r="CV42" i="15"/>
  <c r="DB71" i="15"/>
  <c r="BL73" i="15"/>
  <c r="CN106" i="15"/>
  <c r="AY34" i="15"/>
  <c r="AU14" i="15"/>
  <c r="P107" i="15"/>
  <c r="I65" i="15"/>
  <c r="BP48" i="15"/>
  <c r="CB29" i="15"/>
  <c r="CU77" i="15"/>
  <c r="BE40" i="15"/>
  <c r="AD116" i="15"/>
  <c r="CI77" i="15"/>
  <c r="CD87" i="15"/>
  <c r="CS83" i="15"/>
  <c r="V58" i="15"/>
  <c r="CI55" i="15"/>
  <c r="CK95" i="15"/>
  <c r="W15" i="15"/>
  <c r="CS105" i="15"/>
  <c r="AD102" i="15"/>
  <c r="BM43" i="15"/>
  <c r="BB92" i="15"/>
  <c r="W51" i="15"/>
  <c r="BU120" i="15"/>
  <c r="CJ111" i="15"/>
  <c r="BH93" i="15"/>
  <c r="BB60" i="15"/>
  <c r="R69" i="15"/>
  <c r="CE27" i="15"/>
  <c r="AY62" i="15"/>
  <c r="BH32" i="15"/>
  <c r="CW83" i="15"/>
  <c r="AI30" i="15"/>
  <c r="BM25" i="15"/>
  <c r="BE29" i="15"/>
  <c r="BA62" i="15"/>
  <c r="BW34" i="15"/>
  <c r="CV124" i="15"/>
  <c r="DA12" i="15"/>
  <c r="AO36" i="15"/>
  <c r="CU106" i="15"/>
  <c r="BC125" i="15"/>
  <c r="BJ116" i="15"/>
  <c r="AR53" i="15"/>
  <c r="BY91" i="15"/>
  <c r="BG76" i="15"/>
  <c r="CO106" i="15"/>
  <c r="AC71" i="15"/>
  <c r="BH106" i="15"/>
  <c r="CF49" i="15"/>
  <c r="AS97" i="15"/>
  <c r="CK13" i="15"/>
  <c r="CT116" i="15"/>
  <c r="Y35" i="15"/>
  <c r="BA127" i="15"/>
  <c r="BS76" i="15"/>
  <c r="BP82" i="15"/>
  <c r="CO28" i="15"/>
  <c r="X90" i="15"/>
  <c r="AX111" i="15"/>
  <c r="U55" i="15"/>
  <c r="CW19" i="15"/>
  <c r="AO65" i="15"/>
  <c r="CK102" i="15"/>
  <c r="L43" i="15"/>
  <c r="CU21" i="15"/>
  <c r="CZ123" i="15"/>
  <c r="AY23" i="15"/>
  <c r="BP27" i="15"/>
  <c r="BR55" i="15"/>
  <c r="BX59" i="15"/>
  <c r="CR68" i="15"/>
  <c r="AP72" i="15"/>
  <c r="BM65" i="15"/>
  <c r="BD27" i="15"/>
  <c r="Z82" i="15"/>
  <c r="AS60" i="15"/>
  <c r="CT125" i="15"/>
  <c r="AG127" i="15"/>
  <c r="AS30" i="15"/>
  <c r="AP15" i="15"/>
  <c r="CQ50" i="15"/>
  <c r="BX90" i="15"/>
  <c r="BP106" i="15"/>
  <c r="CX43" i="15"/>
  <c r="CH41" i="15"/>
  <c r="CJ109" i="15"/>
  <c r="DC63" i="15"/>
  <c r="AS93" i="15"/>
  <c r="X111" i="15"/>
  <c r="AS16" i="15"/>
  <c r="CX129" i="15"/>
  <c r="BZ66" i="15"/>
  <c r="BQ62" i="15"/>
  <c r="CA14" i="15"/>
  <c r="M127" i="15"/>
  <c r="AO124" i="15"/>
  <c r="CH122" i="15"/>
  <c r="AH59" i="15"/>
  <c r="Y127" i="15"/>
  <c r="BJ60" i="15"/>
  <c r="BL42" i="15"/>
  <c r="AL13" i="15"/>
  <c r="BZ127" i="15"/>
  <c r="AS95" i="15"/>
  <c r="CR49" i="15"/>
  <c r="BO84" i="15"/>
  <c r="BI20" i="15"/>
  <c r="BV90" i="15"/>
  <c r="BP86" i="15"/>
  <c r="BC62" i="15"/>
  <c r="AA76" i="15"/>
  <c r="BW29" i="15"/>
  <c r="AO75" i="15"/>
  <c r="AF98" i="15"/>
  <c r="CI49" i="15"/>
  <c r="BN87" i="15"/>
  <c r="AZ19" i="15"/>
  <c r="DA79" i="15"/>
  <c r="R26" i="15"/>
  <c r="CQ116" i="15"/>
  <c r="AJ25" i="15"/>
  <c r="Q39" i="15"/>
  <c r="DB28" i="15"/>
  <c r="W31" i="15"/>
  <c r="CC70" i="15"/>
  <c r="BU38" i="15"/>
  <c r="CU15" i="15"/>
  <c r="CX54" i="15"/>
  <c r="BM40" i="15"/>
  <c r="BA109" i="15"/>
  <c r="Y99" i="15"/>
  <c r="DB83" i="15"/>
  <c r="AV29" i="15"/>
  <c r="CR13" i="15"/>
  <c r="K62" i="15"/>
  <c r="AP110" i="15"/>
  <c r="CD72" i="15"/>
  <c r="CK28" i="15"/>
  <c r="CI73" i="15"/>
  <c r="BQ36" i="15"/>
  <c r="AY96" i="15"/>
  <c r="DC54" i="15"/>
  <c r="CQ74" i="15"/>
  <c r="BF98" i="15"/>
  <c r="BP96" i="15"/>
  <c r="CK128" i="15"/>
  <c r="BU63" i="15"/>
  <c r="BR59" i="15"/>
  <c r="BY125" i="15"/>
  <c r="AZ95" i="15"/>
  <c r="CM24" i="15"/>
  <c r="AX124" i="15"/>
  <c r="DB109" i="15"/>
  <c r="AC125" i="15"/>
  <c r="AV32" i="15"/>
  <c r="M60" i="15"/>
  <c r="CK50" i="15"/>
  <c r="BK70" i="15"/>
  <c r="CO93" i="15"/>
  <c r="W94" i="15"/>
  <c r="CP21" i="15"/>
  <c r="AV111" i="15"/>
  <c r="BJ76" i="15"/>
  <c r="CY82" i="15"/>
  <c r="AU83" i="15"/>
  <c r="AX84" i="15"/>
  <c r="CK48" i="15"/>
  <c r="BU34" i="15"/>
  <c r="CN90" i="15"/>
  <c r="BG108" i="15"/>
  <c r="AQ25" i="15"/>
  <c r="CB79" i="15"/>
  <c r="AY52" i="15"/>
  <c r="AM13" i="15"/>
  <c r="R123" i="15"/>
  <c r="AA129" i="15"/>
  <c r="AV50" i="15"/>
  <c r="AH66" i="15"/>
  <c r="CO66" i="15"/>
  <c r="CY88" i="15"/>
  <c r="BW17" i="15"/>
  <c r="CH103" i="15"/>
  <c r="AL63" i="15"/>
  <c r="BW103" i="15"/>
  <c r="CD14" i="15"/>
  <c r="AY129" i="15"/>
  <c r="AD88" i="15"/>
  <c r="CM41" i="15"/>
  <c r="AS42" i="15"/>
  <c r="AL91" i="15"/>
  <c r="AJ120" i="15"/>
  <c r="AX85" i="15"/>
  <c r="AS53" i="15"/>
  <c r="CN70" i="15"/>
  <c r="BU125" i="15"/>
  <c r="CJ79" i="15"/>
  <c r="AF120" i="15"/>
  <c r="U42" i="15"/>
  <c r="BC43" i="15"/>
  <c r="CU121" i="15"/>
  <c r="CE49" i="15"/>
  <c r="BU82" i="15"/>
  <c r="CG21" i="15"/>
  <c r="S107" i="15"/>
  <c r="O127" i="15"/>
  <c r="BG23" i="15"/>
  <c r="BF16" i="15"/>
  <c r="AW85" i="15"/>
  <c r="BM127" i="15"/>
  <c r="CQ102" i="15"/>
  <c r="I110" i="15"/>
  <c r="BT110" i="15"/>
  <c r="CM85" i="15"/>
  <c r="BL120" i="15"/>
  <c r="BB124" i="15"/>
  <c r="BA35" i="15"/>
  <c r="BJ87" i="15"/>
  <c r="BO83" i="15"/>
  <c r="BK64" i="15"/>
  <c r="CK32" i="15"/>
  <c r="CD23" i="15"/>
  <c r="CA122" i="15"/>
  <c r="BA82" i="15"/>
  <c r="CO87" i="15"/>
  <c r="M17" i="15"/>
  <c r="AS75" i="15"/>
  <c r="CT15" i="15"/>
  <c r="BX69" i="15"/>
  <c r="N47" i="15"/>
  <c r="CU50" i="15"/>
  <c r="BZ104" i="15"/>
  <c r="CM39" i="15"/>
  <c r="BY88" i="15"/>
  <c r="BH101" i="15"/>
  <c r="BO69" i="15"/>
  <c r="BO88" i="15"/>
  <c r="H36" i="15"/>
  <c r="CB91" i="15"/>
  <c r="CH92" i="15"/>
  <c r="BS97" i="15"/>
  <c r="Z20" i="15"/>
  <c r="CE54" i="15"/>
  <c r="BT21" i="15"/>
  <c r="CX73" i="15"/>
  <c r="S103" i="15"/>
  <c r="V125" i="15"/>
  <c r="CM47" i="15"/>
  <c r="CF111" i="15"/>
  <c r="CE60" i="15"/>
  <c r="V35" i="15"/>
  <c r="CI46" i="15"/>
  <c r="AS101" i="15"/>
  <c r="X105" i="15"/>
  <c r="CY106" i="15"/>
  <c r="BW31" i="15"/>
  <c r="AI121" i="15"/>
  <c r="CS46" i="15"/>
  <c r="AZ27" i="15"/>
  <c r="CV109" i="15"/>
  <c r="BA20" i="15"/>
  <c r="S94" i="15"/>
  <c r="DC37" i="15"/>
  <c r="CM105" i="15"/>
  <c r="BX86" i="15"/>
  <c r="BU36" i="15"/>
  <c r="AR57" i="15"/>
  <c r="BG72" i="15"/>
  <c r="BJ50" i="15"/>
  <c r="BA116" i="15"/>
  <c r="BS83" i="15"/>
  <c r="Z30" i="15"/>
  <c r="S39" i="15"/>
  <c r="AT51" i="15"/>
  <c r="CZ68" i="15"/>
  <c r="AD63" i="15"/>
  <c r="BC108" i="15"/>
  <c r="CR12" i="15"/>
  <c r="BP101" i="15"/>
  <c r="CP51" i="15"/>
  <c r="X75" i="15"/>
  <c r="CP99" i="15"/>
  <c r="CZ99" i="15"/>
  <c r="CL94" i="15"/>
  <c r="H128" i="15"/>
  <c r="U13" i="15"/>
  <c r="BM122" i="15"/>
  <c r="CB36" i="15"/>
  <c r="BA28" i="15"/>
  <c r="AB86" i="15"/>
  <c r="BU43" i="15"/>
  <c r="CP32" i="15"/>
  <c r="CC29" i="15"/>
  <c r="AU116" i="15"/>
  <c r="AT23" i="15"/>
  <c r="CQ53" i="15"/>
  <c r="BD19" i="15"/>
  <c r="BB85" i="15"/>
  <c r="CS14" i="15"/>
  <c r="BQ68" i="15"/>
  <c r="CN26" i="15"/>
  <c r="BV15" i="15"/>
  <c r="DB35" i="15"/>
  <c r="AS58" i="15"/>
  <c r="Z62" i="15"/>
  <c r="CH21" i="15"/>
  <c r="BV106" i="15"/>
  <c r="BI40" i="15"/>
  <c r="CJ17" i="15"/>
  <c r="AX98" i="15"/>
  <c r="CX104" i="15"/>
  <c r="AQ91" i="15"/>
  <c r="DC36" i="15"/>
  <c r="BU20" i="15"/>
  <c r="AZ38" i="15"/>
  <c r="BR57" i="15"/>
  <c r="BP91" i="15"/>
  <c r="CU13" i="15"/>
  <c r="BN81" i="15"/>
  <c r="BR18" i="15"/>
  <c r="BB55" i="15"/>
  <c r="CR48" i="15"/>
  <c r="CW64" i="15"/>
  <c r="AM94" i="15"/>
  <c r="AN53" i="15"/>
  <c r="BU62" i="15"/>
  <c r="AX12" i="15"/>
  <c r="AO95" i="15"/>
  <c r="BX13" i="15"/>
  <c r="BY111" i="15"/>
  <c r="BN90" i="15"/>
  <c r="BN121" i="15"/>
  <c r="P66" i="15"/>
  <c r="CR18" i="15"/>
  <c r="Y43" i="15"/>
  <c r="CC84" i="15"/>
  <c r="AS35" i="15"/>
  <c r="CM74" i="15"/>
  <c r="DA73" i="15"/>
  <c r="X125" i="15"/>
  <c r="BR93" i="15"/>
  <c r="AR23" i="15"/>
  <c r="CJ16" i="15"/>
  <c r="AS107" i="15"/>
  <c r="CZ43" i="15"/>
  <c r="AH71" i="15"/>
  <c r="CR36" i="15"/>
  <c r="AC86" i="15"/>
  <c r="AZ21" i="15"/>
  <c r="CG106" i="15"/>
  <c r="AA65" i="15"/>
  <c r="BK40" i="15"/>
  <c r="BL31" i="15"/>
  <c r="AU85" i="15"/>
  <c r="BV12" i="15"/>
  <c r="W43" i="15"/>
  <c r="Q46" i="15"/>
  <c r="AP54" i="15"/>
  <c r="BB19" i="15"/>
  <c r="V57" i="15"/>
  <c r="AF84" i="15"/>
  <c r="BD14" i="15"/>
  <c r="AF39" i="15"/>
  <c r="H123" i="15"/>
  <c r="CQ16" i="15"/>
  <c r="CM46" i="15"/>
  <c r="CF48" i="15"/>
  <c r="BM34" i="15"/>
  <c r="DB111" i="15"/>
  <c r="AB68" i="15"/>
  <c r="CE39" i="15"/>
  <c r="AK93" i="15"/>
  <c r="BY25" i="15"/>
  <c r="BF50" i="15"/>
  <c r="DB25" i="15"/>
  <c r="CN46" i="15"/>
  <c r="CP84" i="15"/>
  <c r="BV40" i="15"/>
  <c r="AM26" i="15"/>
  <c r="BM53" i="15"/>
  <c r="BN14" i="15"/>
  <c r="AY109" i="15"/>
  <c r="BW99" i="15"/>
  <c r="DC16" i="15"/>
  <c r="DC80" i="15"/>
  <c r="BJ23" i="15"/>
  <c r="CC46" i="15"/>
  <c r="W21" i="15"/>
  <c r="CH93" i="15"/>
  <c r="BO25" i="15"/>
  <c r="CG57" i="15"/>
  <c r="V34" i="15"/>
  <c r="AZ15" i="15"/>
  <c r="AQ127" i="15"/>
  <c r="CO37" i="15"/>
  <c r="BX71" i="15"/>
  <c r="DC52" i="15"/>
  <c r="BR12" i="15"/>
  <c r="CL107" i="15"/>
  <c r="BJ21" i="15"/>
  <c r="CC26" i="15"/>
  <c r="DC129" i="15"/>
  <c r="CR39" i="15"/>
  <c r="BT104" i="15"/>
  <c r="BN71" i="15"/>
  <c r="CV111" i="15"/>
  <c r="BD111" i="15"/>
  <c r="AT49" i="15"/>
  <c r="CN39" i="15"/>
  <c r="AQ96" i="15"/>
  <c r="BR23" i="15"/>
  <c r="BM18" i="15"/>
  <c r="AA125" i="15"/>
  <c r="AQ108" i="15"/>
  <c r="CD40" i="15"/>
  <c r="BO43" i="15"/>
  <c r="CO82" i="15"/>
  <c r="R127" i="15"/>
  <c r="BY73" i="15"/>
  <c r="AR97" i="15"/>
  <c r="S65" i="15"/>
  <c r="BK127" i="15"/>
  <c r="W66" i="15"/>
  <c r="CP29" i="15"/>
  <c r="CX85" i="15"/>
  <c r="BQ16" i="15"/>
  <c r="CC97" i="15"/>
  <c r="BQ110" i="15"/>
  <c r="CJ28" i="15"/>
  <c r="CJ75" i="15"/>
  <c r="BJ98" i="15"/>
  <c r="AC66" i="15"/>
  <c r="CW72" i="15"/>
  <c r="BL46" i="15"/>
  <c r="CD116" i="15"/>
  <c r="DC39" i="15"/>
  <c r="M104" i="15"/>
  <c r="BQ74" i="15"/>
  <c r="CO49" i="15"/>
  <c r="CF26" i="15"/>
  <c r="AN120" i="15"/>
  <c r="BU94" i="15"/>
  <c r="Z90" i="15"/>
  <c r="CK124" i="15"/>
  <c r="AP91" i="15"/>
  <c r="CL71" i="15"/>
  <c r="BN65" i="15"/>
  <c r="CC23" i="15"/>
  <c r="CB103" i="15"/>
  <c r="BL30" i="15"/>
  <c r="CZ17" i="15"/>
  <c r="AT55" i="15"/>
  <c r="BK97" i="15"/>
  <c r="BI60" i="15"/>
  <c r="CO21" i="15"/>
  <c r="AU125" i="15"/>
  <c r="CL129" i="15"/>
  <c r="BG85" i="15"/>
  <c r="BK74" i="15"/>
  <c r="CM87" i="15"/>
  <c r="BG94" i="15"/>
  <c r="Q91" i="15"/>
  <c r="CH13" i="15"/>
  <c r="CI27" i="15"/>
  <c r="BX95" i="15"/>
  <c r="BJ16" i="15"/>
  <c r="CU122" i="15"/>
  <c r="H26" i="15"/>
  <c r="BA38" i="15"/>
  <c r="BK107" i="15"/>
  <c r="BW75" i="15"/>
  <c r="CI92" i="15"/>
  <c r="CG124" i="15"/>
  <c r="W86" i="15"/>
  <c r="Q85" i="15"/>
  <c r="M70" i="15"/>
  <c r="BT26" i="15"/>
  <c r="CK68" i="15"/>
  <c r="BO111" i="15"/>
  <c r="W101" i="15"/>
  <c r="DB14" i="15"/>
  <c r="BZ95" i="15"/>
  <c r="CN92" i="15"/>
  <c r="BQ97" i="15"/>
  <c r="CM49" i="15"/>
  <c r="AU55" i="15"/>
  <c r="BK129" i="15"/>
  <c r="L58" i="15"/>
  <c r="BN17" i="15"/>
  <c r="BV14" i="15"/>
  <c r="AW39" i="15"/>
  <c r="O13" i="15"/>
  <c r="H65" i="15"/>
  <c r="BV109" i="15"/>
  <c r="CP13" i="15"/>
  <c r="CC123" i="15"/>
  <c r="AB76" i="15"/>
  <c r="BQ32" i="15"/>
  <c r="W79" i="15"/>
  <c r="AB94" i="15"/>
  <c r="CQ47" i="15"/>
  <c r="Y82" i="15"/>
  <c r="CX107" i="15"/>
  <c r="CZ71" i="15"/>
  <c r="CD68" i="15"/>
  <c r="BG97" i="15"/>
  <c r="AZ104" i="15"/>
  <c r="CE107" i="15"/>
  <c r="CV125" i="15"/>
  <c r="BA94" i="15"/>
  <c r="CB81" i="15"/>
  <c r="CE121" i="15"/>
  <c r="AS49" i="15"/>
  <c r="BJ128" i="15"/>
  <c r="AY30" i="15"/>
  <c r="AT83" i="15"/>
  <c r="CS62" i="15"/>
  <c r="DC21" i="15"/>
  <c r="CE30" i="15"/>
  <c r="W37" i="15"/>
  <c r="BC103" i="15"/>
  <c r="CD41" i="15"/>
  <c r="AQ65" i="15"/>
  <c r="CP52" i="15"/>
  <c r="BP121" i="15"/>
  <c r="BX35" i="15"/>
  <c r="BR80" i="15"/>
  <c r="BY74" i="15"/>
  <c r="AX81" i="15"/>
  <c r="CG63" i="15"/>
  <c r="R63" i="15"/>
  <c r="BO17" i="15"/>
  <c r="BA40" i="15"/>
  <c r="AS116" i="15"/>
  <c r="BH77" i="15"/>
  <c r="AO66" i="15"/>
  <c r="BH96" i="15"/>
  <c r="AI125" i="15"/>
  <c r="CP105" i="15"/>
  <c r="AC121" i="15"/>
  <c r="CY129" i="15"/>
  <c r="CZ18" i="15"/>
  <c r="BA30" i="15"/>
  <c r="AT76" i="15"/>
  <c r="BI94" i="15"/>
  <c r="CA110" i="15"/>
  <c r="AN122" i="15"/>
  <c r="BU48" i="15"/>
  <c r="AH49" i="15"/>
  <c r="BK15" i="15"/>
  <c r="CN98" i="15"/>
  <c r="AK81" i="15"/>
  <c r="BS47" i="15"/>
  <c r="BN68" i="15"/>
  <c r="CF24" i="15"/>
  <c r="T80" i="15"/>
  <c r="Q74" i="15"/>
  <c r="CD107" i="15"/>
  <c r="CC64" i="15"/>
  <c r="DC24" i="15"/>
  <c r="CR74" i="15"/>
  <c r="BL68" i="15"/>
  <c r="CL64" i="15"/>
  <c r="AT62" i="15"/>
  <c r="AV103" i="15"/>
  <c r="AB116" i="15"/>
  <c r="L15" i="15"/>
  <c r="AJ80" i="15"/>
  <c r="DA50" i="15"/>
  <c r="CC68" i="15"/>
  <c r="M69" i="15"/>
  <c r="BC25" i="15"/>
  <c r="J94" i="15"/>
  <c r="BL74" i="15"/>
  <c r="CX26" i="15"/>
  <c r="Z83" i="15"/>
  <c r="S87" i="15"/>
  <c r="AZ92" i="15"/>
  <c r="AR21" i="15"/>
  <c r="H52" i="15"/>
  <c r="CR93" i="15"/>
  <c r="S54" i="15"/>
  <c r="CD18" i="15"/>
  <c r="DB34" i="15"/>
  <c r="BP95" i="15"/>
  <c r="L80" i="15"/>
  <c r="BI72" i="15"/>
  <c r="CH62" i="15"/>
  <c r="BR46" i="15"/>
  <c r="CM20" i="15"/>
  <c r="BK38" i="15"/>
  <c r="CM13" i="15"/>
  <c r="CL58" i="15"/>
  <c r="BN16" i="15"/>
  <c r="BQ18" i="15"/>
  <c r="CZ59" i="15"/>
  <c r="AS84" i="15"/>
  <c r="I106" i="15"/>
  <c r="BB95" i="15"/>
  <c r="BV35" i="15"/>
  <c r="BO99" i="15"/>
  <c r="AI103" i="15"/>
  <c r="CP47" i="15"/>
  <c r="CZ120" i="15"/>
  <c r="R32" i="15"/>
  <c r="AJ40" i="15"/>
  <c r="DA36" i="15"/>
  <c r="CE87" i="15"/>
  <c r="AQ66" i="15"/>
  <c r="Y91" i="15"/>
  <c r="BX121" i="15"/>
  <c r="DC124" i="15"/>
  <c r="CU28" i="15"/>
  <c r="Z75" i="15"/>
  <c r="AU43" i="15"/>
  <c r="CR109" i="15"/>
  <c r="BX80" i="15"/>
  <c r="AW16" i="15"/>
  <c r="AJ77" i="15"/>
  <c r="BQ72" i="15"/>
  <c r="BR64" i="15"/>
  <c r="BA120" i="15"/>
  <c r="AJ38" i="15"/>
  <c r="CN14" i="15"/>
  <c r="DA64" i="15"/>
  <c r="CL68" i="15"/>
  <c r="CJ13" i="15"/>
  <c r="AC23" i="15"/>
  <c r="AO80" i="15"/>
  <c r="AJ70" i="15"/>
  <c r="BT27" i="15"/>
  <c r="CU72" i="15"/>
  <c r="CK16" i="15"/>
  <c r="CY105" i="15"/>
  <c r="CU70" i="15"/>
  <c r="AL127" i="15"/>
  <c r="BD75" i="15"/>
  <c r="AG94" i="15"/>
  <c r="CM76" i="15"/>
  <c r="BF15" i="15"/>
  <c r="CC88" i="15"/>
  <c r="BE129" i="15"/>
  <c r="Y88" i="15"/>
  <c r="CE75" i="15"/>
  <c r="CL111" i="15"/>
  <c r="CR128" i="15"/>
  <c r="CD90" i="15"/>
  <c r="CL66" i="15"/>
  <c r="AN99" i="15"/>
  <c r="I111" i="15"/>
  <c r="AV108" i="15"/>
  <c r="CF14" i="15"/>
  <c r="CV53" i="15"/>
  <c r="CS23" i="15"/>
  <c r="CO104" i="15"/>
  <c r="AP116" i="15"/>
  <c r="CF66" i="15"/>
  <c r="AM91" i="15"/>
  <c r="CH63" i="15"/>
  <c r="CL123" i="15"/>
  <c r="DA102" i="15"/>
  <c r="AA90" i="15"/>
  <c r="BM103" i="15"/>
  <c r="AH52" i="15"/>
  <c r="AI91" i="15"/>
  <c r="BB21" i="15"/>
  <c r="AL30" i="15"/>
  <c r="CG59" i="15"/>
  <c r="BL55" i="15"/>
  <c r="S71" i="15"/>
  <c r="CG50" i="15"/>
  <c r="AD51" i="15"/>
  <c r="CG28" i="15"/>
  <c r="AN76" i="15"/>
  <c r="BD12" i="15"/>
  <c r="BW93" i="15"/>
  <c r="BY52" i="15"/>
  <c r="BI102" i="15"/>
  <c r="BB86" i="15"/>
  <c r="CU51" i="15"/>
  <c r="BJ13" i="15"/>
  <c r="AU39" i="15"/>
  <c r="CA95" i="15"/>
  <c r="L79" i="15"/>
  <c r="P104" i="15"/>
  <c r="AM71" i="15"/>
  <c r="BL86" i="15"/>
  <c r="BS72" i="15"/>
  <c r="AE123" i="15"/>
  <c r="H34" i="15"/>
  <c r="BW98" i="15"/>
  <c r="BU66" i="15"/>
  <c r="M97" i="15"/>
  <c r="AN65" i="15"/>
  <c r="AJ72" i="15"/>
  <c r="BD96" i="15"/>
  <c r="BQ88" i="16"/>
  <c r="CU111" i="15"/>
  <c r="BU88" i="15"/>
  <c r="AF96" i="15"/>
  <c r="AC73" i="15"/>
  <c r="V99" i="15"/>
  <c r="AG12" i="15"/>
  <c r="AP65" i="15"/>
  <c r="U37" i="15"/>
  <c r="P43" i="15"/>
  <c r="CB110" i="15"/>
  <c r="BN91" i="15"/>
  <c r="R55" i="15"/>
  <c r="AQ129" i="15"/>
  <c r="H102" i="15"/>
  <c r="CM71" i="15"/>
  <c r="BV110" i="15"/>
  <c r="BJ96" i="15"/>
  <c r="BY28" i="15"/>
  <c r="P87" i="15"/>
  <c r="X49" i="15"/>
  <c r="BH27" i="15"/>
  <c r="AF123" i="15"/>
  <c r="AB107" i="15"/>
  <c r="CT39" i="15"/>
  <c r="BT59" i="15"/>
  <c r="CX69" i="15"/>
  <c r="CY35" i="15"/>
  <c r="AF121" i="15"/>
  <c r="CV127" i="15"/>
  <c r="DA76" i="15"/>
  <c r="BX40" i="15"/>
  <c r="Y84" i="15"/>
  <c r="I55" i="15"/>
  <c r="BB62" i="15"/>
  <c r="AG64" i="15"/>
  <c r="BB77" i="15"/>
  <c r="T48" i="15"/>
  <c r="N55" i="15"/>
  <c r="AI128" i="15"/>
  <c r="BU35" i="15"/>
  <c r="BB14" i="15"/>
  <c r="BX62" i="15"/>
  <c r="BX16" i="15"/>
  <c r="S116" i="15"/>
  <c r="AU12" i="15"/>
  <c r="BC72" i="15"/>
  <c r="DA116" i="15"/>
  <c r="BB88" i="15"/>
  <c r="P84" i="15"/>
  <c r="AA73" i="15"/>
  <c r="BJ65" i="15"/>
  <c r="BK18" i="15"/>
  <c r="BV36" i="15"/>
  <c r="AX13" i="15"/>
  <c r="CB123" i="15"/>
  <c r="CZ46" i="15"/>
  <c r="CQ65" i="15"/>
  <c r="BJ36" i="15"/>
  <c r="CW79" i="15"/>
  <c r="BH129" i="15"/>
  <c r="BN111" i="15"/>
  <c r="M27" i="15"/>
  <c r="K37" i="15"/>
  <c r="CI111" i="15"/>
  <c r="AJ79" i="15"/>
  <c r="BS12" i="15"/>
  <c r="AC77" i="15"/>
  <c r="BS127" i="15"/>
  <c r="CB120" i="15"/>
  <c r="BD101" i="15"/>
  <c r="BD43" i="15"/>
  <c r="CA48" i="15"/>
  <c r="CM60" i="15"/>
  <c r="CO120" i="15"/>
  <c r="AP21" i="15"/>
  <c r="CW73" i="15"/>
  <c r="CI29" i="15"/>
  <c r="CL26" i="15"/>
  <c r="BW80" i="15"/>
  <c r="X98" i="15"/>
  <c r="BD116" i="15"/>
  <c r="BM125" i="15"/>
  <c r="AN82" i="15"/>
  <c r="CZ77" i="15"/>
  <c r="CO129" i="15"/>
  <c r="AJ29" i="15"/>
  <c r="AM129" i="15"/>
  <c r="AE92" i="15"/>
  <c r="W128" i="15"/>
  <c r="CQ68" i="15"/>
  <c r="CU128" i="15"/>
  <c r="AE43" i="15"/>
  <c r="Q71" i="15"/>
  <c r="CK65" i="15"/>
  <c r="CL106" i="15"/>
  <c r="BF99" i="15"/>
  <c r="CO39" i="15"/>
  <c r="AJ52" i="15"/>
  <c r="BN43" i="15"/>
  <c r="CL121" i="15"/>
  <c r="CW68" i="15"/>
  <c r="CT72" i="15"/>
  <c r="CV61" i="15"/>
  <c r="BP119" i="15"/>
  <c r="CC55" i="15"/>
  <c r="AG32" i="15"/>
  <c r="CB55" i="15"/>
  <c r="CB77" i="15"/>
  <c r="BX34" i="15"/>
  <c r="CV52" i="15"/>
  <c r="BW68" i="15"/>
  <c r="BC23" i="15"/>
  <c r="DA127" i="15"/>
  <c r="BO76" i="15"/>
  <c r="DB50" i="15"/>
  <c r="BW83" i="15"/>
  <c r="AM119" i="15"/>
  <c r="CL12" i="15"/>
  <c r="AM52" i="15"/>
  <c r="CU75" i="15"/>
  <c r="CF121" i="15"/>
  <c r="T51" i="15"/>
  <c r="Z23" i="15"/>
  <c r="DA82" i="15"/>
  <c r="DA111" i="15"/>
  <c r="BK49" i="15"/>
  <c r="CI87" i="15"/>
  <c r="CY13" i="15"/>
  <c r="CA18" i="15"/>
  <c r="BI66" i="15"/>
  <c r="W110" i="15"/>
  <c r="CU84" i="15"/>
  <c r="BR39" i="15"/>
  <c r="H46" i="15"/>
  <c r="AO74" i="15"/>
  <c r="AV90" i="15"/>
  <c r="BT99" i="15"/>
  <c r="BF105" i="15"/>
  <c r="CV116" i="15"/>
  <c r="BQ96" i="15"/>
  <c r="BL71" i="15"/>
  <c r="CK125" i="15"/>
  <c r="AK53" i="15"/>
  <c r="AP121" i="15"/>
  <c r="CV24" i="15"/>
  <c r="CG43" i="15"/>
  <c r="AD122" i="15"/>
  <c r="BW26" i="15"/>
  <c r="AS81" i="15"/>
  <c r="DC28" i="15"/>
  <c r="AD75" i="15"/>
  <c r="CR85" i="15"/>
  <c r="BQ57" i="15"/>
  <c r="AV98" i="15"/>
  <c r="CN127" i="15"/>
  <c r="AB69" i="15"/>
  <c r="BL127" i="15"/>
  <c r="CG38" i="15"/>
  <c r="DC102" i="15"/>
  <c r="W63" i="15"/>
  <c r="CI36" i="15"/>
  <c r="BS80" i="15"/>
  <c r="CL32" i="15"/>
  <c r="CH91" i="15"/>
  <c r="CG41" i="15"/>
  <c r="N116" i="15"/>
  <c r="CF125" i="15"/>
  <c r="CZ55" i="15"/>
  <c r="AY53" i="15"/>
  <c r="BQ51" i="15"/>
  <c r="AO55" i="15"/>
  <c r="BY120" i="15"/>
  <c r="BV65" i="15"/>
  <c r="CR80" i="15"/>
  <c r="BI86" i="15"/>
  <c r="CG66" i="15"/>
  <c r="S52" i="15"/>
  <c r="X84" i="15"/>
  <c r="R86" i="15"/>
  <c r="AH88" i="15"/>
  <c r="BK52" i="15"/>
  <c r="T77" i="15"/>
  <c r="BL59" i="15"/>
  <c r="CE36" i="15"/>
  <c r="BW63" i="15"/>
  <c r="AG91" i="15"/>
  <c r="BM26" i="15"/>
  <c r="BD81" i="15"/>
  <c r="AQ20" i="15"/>
  <c r="BK63" i="15"/>
  <c r="AN90" i="15"/>
  <c r="BK60" i="15"/>
  <c r="CU102" i="15"/>
  <c r="BC83" i="15"/>
  <c r="AP124" i="15"/>
  <c r="BL84" i="15"/>
  <c r="CM103" i="15"/>
  <c r="BS60" i="15"/>
  <c r="CA70" i="15"/>
  <c r="BQ127" i="15"/>
  <c r="BT48" i="15"/>
  <c r="H127" i="15"/>
  <c r="CC105" i="15"/>
  <c r="CH27" i="15"/>
  <c r="AC122" i="15"/>
  <c r="BR119" i="15"/>
  <c r="CA57" i="15"/>
  <c r="BP122" i="15"/>
  <c r="CF29" i="15"/>
  <c r="BG111" i="15"/>
  <c r="CH111" i="15"/>
  <c r="BA24" i="15"/>
  <c r="CT58" i="15"/>
  <c r="BN124" i="15"/>
  <c r="BH70" i="15"/>
  <c r="DB59" i="15"/>
  <c r="CF129" i="15"/>
  <c r="CB107" i="15"/>
  <c r="DA94" i="15"/>
  <c r="CZ52" i="15"/>
  <c r="R129" i="15"/>
  <c r="AT81" i="15"/>
  <c r="CU55" i="15"/>
  <c r="BH97" i="15"/>
  <c r="BM73" i="15"/>
  <c r="AX40" i="15"/>
  <c r="CD34" i="15"/>
  <c r="BJ49" i="15"/>
  <c r="CL73" i="15"/>
  <c r="AX32" i="15"/>
  <c r="BE111" i="15"/>
  <c r="R116" i="15"/>
  <c r="BV55" i="15"/>
  <c r="CI54" i="15"/>
  <c r="AW119" i="15"/>
  <c r="CT120" i="15"/>
  <c r="BR99" i="15"/>
  <c r="BQ128" i="15"/>
  <c r="BQ80" i="15"/>
  <c r="CE37" i="15"/>
  <c r="CO103" i="15"/>
  <c r="CN123" i="15"/>
  <c r="BK84" i="15"/>
  <c r="O46" i="15"/>
  <c r="AZ128" i="15"/>
  <c r="AK121" i="15"/>
  <c r="BL121" i="15"/>
  <c r="CF57" i="15"/>
  <c r="CT42" i="15"/>
  <c r="AI60" i="15"/>
  <c r="AI61" i="15"/>
  <c r="BD73" i="15"/>
  <c r="BS30" i="15"/>
  <c r="CA106" i="15"/>
  <c r="T116" i="15"/>
  <c r="P121" i="15"/>
  <c r="DA119" i="15"/>
  <c r="AY25" i="15"/>
  <c r="BR103" i="15"/>
  <c r="BP109" i="15"/>
  <c r="BW59" i="15"/>
  <c r="BU42" i="15"/>
  <c r="AW43" i="15"/>
  <c r="H39" i="15"/>
  <c r="BC91" i="15"/>
  <c r="AL41" i="15"/>
  <c r="BR60" i="15"/>
  <c r="DA29" i="15"/>
  <c r="CH129" i="15"/>
  <c r="U124" i="15"/>
  <c r="AD30" i="15"/>
  <c r="Z43" i="15"/>
  <c r="CV59" i="15"/>
  <c r="BA85" i="15"/>
  <c r="AO70" i="15"/>
  <c r="BT92" i="15"/>
  <c r="CA127" i="15"/>
  <c r="BB74" i="15"/>
  <c r="CR106" i="15"/>
  <c r="CE14" i="15"/>
  <c r="AR42" i="15"/>
  <c r="AP52" i="15"/>
  <c r="AC75" i="15"/>
  <c r="X77" i="15"/>
  <c r="BL70" i="15"/>
  <c r="CL51" i="15"/>
  <c r="CQ60" i="15"/>
  <c r="BE55" i="15"/>
  <c r="BH68" i="15"/>
  <c r="CK72" i="15"/>
  <c r="CE63" i="15"/>
  <c r="CX102" i="15"/>
  <c r="CM40" i="15"/>
  <c r="DB23" i="15"/>
  <c r="DC79" i="15"/>
  <c r="N96" i="15"/>
  <c r="CM129" i="15"/>
  <c r="AC103" i="15"/>
  <c r="AW108" i="15"/>
  <c r="CZ54" i="15"/>
  <c r="CP59" i="15"/>
  <c r="CH116" i="15"/>
  <c r="BD99" i="15"/>
  <c r="BI64" i="15"/>
  <c r="BF81" i="15"/>
  <c r="BC54" i="15"/>
  <c r="BU76" i="15"/>
  <c r="CB72" i="15"/>
  <c r="AG88" i="16"/>
  <c r="AP90" i="15"/>
  <c r="AS85" i="15"/>
  <c r="CQ46" i="15"/>
  <c r="AK68" i="15"/>
  <c r="CH29" i="15"/>
  <c r="BW106" i="15"/>
  <c r="AW65" i="15"/>
  <c r="CI23" i="15"/>
  <c r="Q116" i="15"/>
  <c r="CB65" i="15"/>
  <c r="M14" i="15"/>
  <c r="CN107" i="15"/>
  <c r="CV41" i="15"/>
  <c r="BO65" i="15"/>
  <c r="AT69" i="15"/>
  <c r="CV95" i="15"/>
  <c r="AI106" i="15"/>
  <c r="CV98" i="15"/>
  <c r="BS108" i="15"/>
  <c r="BS31" i="15"/>
  <c r="CC106" i="15"/>
  <c r="BG16" i="15"/>
  <c r="CZ128" i="15"/>
  <c r="CT65" i="15"/>
  <c r="AD123" i="15"/>
  <c r="AC106" i="15"/>
  <c r="BR87" i="15"/>
  <c r="BM42" i="15"/>
  <c r="CV58" i="15"/>
  <c r="AJ55" i="15"/>
  <c r="AL70" i="15"/>
  <c r="AL88" i="15"/>
  <c r="BZ39" i="15"/>
  <c r="BC49" i="15"/>
  <c r="BY42" i="15"/>
  <c r="BP37" i="15"/>
  <c r="DA81" i="15"/>
  <c r="CU80" i="15"/>
  <c r="AS43" i="15"/>
  <c r="CH17" i="15"/>
  <c r="CI99" i="15"/>
  <c r="BO80" i="15"/>
  <c r="BY34" i="15"/>
  <c r="CN27" i="15"/>
  <c r="U104" i="15"/>
  <c r="BS17" i="15"/>
  <c r="BA37" i="15"/>
  <c r="BP120" i="15"/>
  <c r="CJ82" i="15"/>
  <c r="CD119" i="15"/>
  <c r="DB39" i="15"/>
  <c r="CU91" i="15"/>
  <c r="AL119" i="15"/>
  <c r="AM101" i="15"/>
  <c r="AM74" i="15"/>
  <c r="K39" i="15"/>
  <c r="AZ20" i="15"/>
  <c r="CW106" i="15"/>
  <c r="CK82" i="15"/>
  <c r="R125" i="15"/>
  <c r="CJ122" i="15"/>
  <c r="BU103" i="15"/>
  <c r="X122" i="15"/>
  <c r="CL127" i="15"/>
  <c r="AE125" i="15"/>
  <c r="CB108" i="15"/>
  <c r="BU121" i="15"/>
  <c r="DB55" i="15"/>
  <c r="AB14" i="15"/>
  <c r="BA43" i="15"/>
  <c r="CT81" i="15"/>
  <c r="AL18" i="15"/>
  <c r="AZ69" i="15"/>
  <c r="CP75" i="15"/>
  <c r="BC111" i="15"/>
  <c r="CH79" i="15"/>
  <c r="BJ129" i="15"/>
  <c r="BV73" i="15"/>
  <c r="CA49" i="15"/>
  <c r="BS57" i="15"/>
  <c r="CL125" i="15"/>
  <c r="Z31" i="15"/>
  <c r="AR122" i="15"/>
  <c r="CG125" i="15"/>
  <c r="CG69" i="15"/>
  <c r="AF122" i="15"/>
  <c r="BD49" i="15"/>
  <c r="CK53" i="15"/>
  <c r="AQ125" i="15"/>
  <c r="AR46" i="15"/>
  <c r="BW55" i="15"/>
  <c r="BT40" i="15"/>
  <c r="BA69" i="15"/>
  <c r="AR102" i="15"/>
  <c r="CU32" i="15"/>
  <c r="CI124" i="15"/>
  <c r="BT74" i="15"/>
  <c r="K111" i="15"/>
  <c r="BA90" i="15"/>
  <c r="CF96" i="15"/>
  <c r="CB63" i="15"/>
  <c r="AK127" i="15"/>
  <c r="CA129" i="15"/>
  <c r="AS124" i="15"/>
  <c r="AR50" i="15"/>
  <c r="CD86" i="15"/>
  <c r="BG90" i="15"/>
  <c r="CD55" i="15"/>
  <c r="AQ23" i="15"/>
  <c r="BG91" i="15"/>
  <c r="AM57" i="15"/>
  <c r="BF111" i="15"/>
  <c r="BX87" i="15"/>
  <c r="L19" i="15"/>
  <c r="AQ68" i="15"/>
  <c r="BO93" i="15"/>
  <c r="AI129" i="15"/>
  <c r="BT16" i="15"/>
  <c r="CO15" i="15"/>
  <c r="AI82" i="15"/>
  <c r="BS24" i="15"/>
  <c r="BP79" i="15"/>
  <c r="AQ116" i="15"/>
  <c r="BH92" i="15"/>
  <c r="DC20" i="15"/>
  <c r="CQ121" i="15"/>
  <c r="BN79" i="15"/>
  <c r="T12" i="15"/>
  <c r="AG34" i="15"/>
  <c r="W105" i="15"/>
  <c r="CS87" i="15"/>
  <c r="H88" i="15"/>
  <c r="CI65" i="15"/>
  <c r="CZ15" i="15"/>
  <c r="CV38" i="15"/>
  <c r="I32" i="15"/>
  <c r="CP98" i="15"/>
  <c r="M15" i="15"/>
  <c r="BU18" i="15"/>
  <c r="CQ27" i="15"/>
  <c r="CM30" i="15"/>
  <c r="BF23" i="15"/>
  <c r="L18" i="15"/>
  <c r="BM36" i="15"/>
  <c r="CL98" i="15"/>
  <c r="K123" i="15"/>
  <c r="BT62" i="15"/>
  <c r="M77" i="15"/>
  <c r="CB94" i="15"/>
  <c r="AP122" i="15"/>
  <c r="M58" i="15"/>
  <c r="BL20" i="15"/>
  <c r="CG123" i="15"/>
  <c r="AV82" i="15"/>
  <c r="CA58" i="15"/>
  <c r="H43" i="15"/>
  <c r="CE102" i="15"/>
  <c r="BE64" i="15"/>
  <c r="CC18" i="15"/>
  <c r="O39" i="15"/>
  <c r="BR21" i="15"/>
  <c r="T64" i="15"/>
  <c r="CB31" i="15"/>
  <c r="BP116" i="15"/>
  <c r="BQ50" i="15"/>
  <c r="CZ80" i="15"/>
  <c r="AL60" i="15"/>
  <c r="CS12" i="15"/>
  <c r="AY122" i="15"/>
  <c r="AG102" i="15"/>
  <c r="Z92" i="15"/>
  <c r="CW43" i="15"/>
  <c r="BV54" i="15"/>
  <c r="CI79" i="15"/>
  <c r="CN38" i="15"/>
  <c r="BX50" i="15"/>
  <c r="BY41" i="15"/>
  <c r="BD52" i="15"/>
  <c r="CQ39" i="15"/>
  <c r="AS125" i="15"/>
  <c r="AT91" i="15"/>
  <c r="M38" i="15"/>
  <c r="DB40" i="15"/>
  <c r="CQ106" i="15"/>
  <c r="BP72" i="15"/>
  <c r="BM16" i="15"/>
  <c r="AG72" i="15"/>
  <c r="CA24" i="15"/>
  <c r="BN77" i="15"/>
  <c r="AX103" i="15"/>
  <c r="BQ109" i="15"/>
  <c r="CS71" i="15"/>
  <c r="CY47" i="15"/>
  <c r="BW86" i="15"/>
  <c r="BP77" i="15"/>
  <c r="AO15" i="15"/>
  <c r="BL39" i="15"/>
  <c r="CQ122" i="15"/>
  <c r="CW107" i="15"/>
  <c r="AZ65" i="15"/>
  <c r="BK99" i="15"/>
  <c r="BN32" i="15"/>
  <c r="BW88" i="16"/>
  <c r="CW91" i="15"/>
  <c r="CV79" i="15"/>
  <c r="BD47" i="15"/>
  <c r="AW101" i="15"/>
  <c r="DB43" i="15"/>
  <c r="AP66" i="15"/>
  <c r="AW17" i="15"/>
  <c r="AP49" i="15"/>
  <c r="BD93" i="15"/>
  <c r="CQ87" i="15"/>
  <c r="CV99" i="15"/>
  <c r="AE87" i="15"/>
  <c r="BM106" i="15"/>
  <c r="BV64" i="15"/>
  <c r="BF43" i="15"/>
  <c r="BE88" i="16"/>
  <c r="BB34" i="15"/>
  <c r="BN64" i="15"/>
  <c r="CY12" i="15"/>
  <c r="R35" i="15"/>
  <c r="BO110" i="15"/>
  <c r="BB99" i="15"/>
  <c r="DB47" i="15"/>
  <c r="BG40" i="15"/>
  <c r="CF85" i="15"/>
  <c r="BV57" i="15"/>
  <c r="CA17" i="15"/>
  <c r="DC91" i="15"/>
  <c r="K17" i="15"/>
  <c r="CY70" i="15"/>
  <c r="DC119" i="15"/>
  <c r="BY51" i="15"/>
  <c r="DA90" i="15"/>
  <c r="AV119" i="15"/>
  <c r="BP103" i="15"/>
  <c r="BN93" i="15"/>
  <c r="CP31" i="15"/>
  <c r="L90" i="15"/>
  <c r="CC96" i="15"/>
  <c r="CA77" i="15"/>
  <c r="BD123" i="15"/>
  <c r="BP34" i="15"/>
  <c r="CH36" i="15"/>
  <c r="BN40" i="15"/>
  <c r="S82" i="15"/>
  <c r="U90" i="15"/>
  <c r="CO101" i="15"/>
  <c r="CW86" i="15"/>
  <c r="BG50" i="15"/>
  <c r="BD92" i="15"/>
  <c r="BD13" i="15"/>
  <c r="O120" i="15"/>
  <c r="CG16" i="15"/>
  <c r="CQ75" i="15"/>
  <c r="CZ101" i="15"/>
  <c r="DB87" i="15"/>
  <c r="V122" i="15"/>
  <c r="L69" i="15"/>
  <c r="CW47" i="15"/>
  <c r="BP71" i="15"/>
  <c r="CH95" i="15"/>
  <c r="AW12" i="15"/>
  <c r="DC101" i="15"/>
  <c r="CI119" i="15"/>
  <c r="CG29" i="15"/>
  <c r="BK105" i="15"/>
  <c r="CW99" i="15"/>
  <c r="BL106" i="15"/>
  <c r="BO101" i="15"/>
  <c r="BZ18" i="15"/>
  <c r="CP116" i="15"/>
  <c r="CG51" i="15"/>
  <c r="BH46" i="15"/>
  <c r="CC49" i="15"/>
  <c r="BY43" i="15"/>
  <c r="AQ75" i="15"/>
  <c r="CQ66" i="15"/>
  <c r="AZ119" i="15"/>
  <c r="R19" i="15"/>
  <c r="CW51" i="15"/>
  <c r="CQ40" i="15"/>
  <c r="BK68" i="15"/>
  <c r="BP128" i="15"/>
  <c r="U38" i="15"/>
  <c r="AY110" i="15"/>
  <c r="AC25" i="15"/>
  <c r="AH82" i="15"/>
  <c r="BV25" i="15"/>
  <c r="CP48" i="15"/>
  <c r="BW54" i="15"/>
  <c r="BG129" i="15"/>
  <c r="CM34" i="15"/>
  <c r="Q40" i="15"/>
  <c r="BG121" i="15"/>
  <c r="BZ80" i="15"/>
  <c r="BJ17" i="15"/>
  <c r="AG75" i="15"/>
  <c r="AE122" i="15"/>
  <c r="CS19" i="15"/>
  <c r="AE82" i="15"/>
  <c r="BC14" i="15"/>
  <c r="BQ17" i="15"/>
  <c r="V101" i="15"/>
  <c r="BS116" i="15"/>
  <c r="AX57" i="15"/>
  <c r="CP65" i="15"/>
  <c r="BC93" i="15"/>
  <c r="AM23" i="15"/>
  <c r="AT121" i="15"/>
  <c r="O51" i="15"/>
  <c r="AE19" i="15"/>
  <c r="CF13" i="15"/>
  <c r="AN87" i="15"/>
  <c r="BQ87" i="15"/>
  <c r="BE92" i="15"/>
  <c r="Q96" i="15"/>
  <c r="BI76" i="15"/>
  <c r="DA53" i="15"/>
  <c r="AO72" i="15"/>
  <c r="CR82" i="15"/>
  <c r="CF47" i="15"/>
  <c r="N93" i="15"/>
  <c r="W88" i="15"/>
  <c r="CY68" i="15"/>
  <c r="AP43" i="15"/>
  <c r="AH122" i="15"/>
  <c r="BF79" i="15"/>
  <c r="CL18" i="15"/>
  <c r="BA42" i="15"/>
  <c r="AB21" i="15"/>
  <c r="AQ32" i="15"/>
  <c r="CN17" i="15"/>
  <c r="BL27" i="15"/>
  <c r="BB12" i="15"/>
  <c r="I119" i="15"/>
  <c r="I88" i="15"/>
  <c r="CM59" i="15"/>
  <c r="BQ82" i="15"/>
  <c r="CE66" i="15"/>
  <c r="CB125" i="15"/>
  <c r="BI106" i="15"/>
  <c r="BU91" i="15"/>
  <c r="CB20" i="15"/>
  <c r="BS129" i="15"/>
  <c r="Z59" i="15"/>
  <c r="BY108" i="15"/>
  <c r="AC18" i="15"/>
  <c r="BJ79" i="15"/>
  <c r="CN77" i="15"/>
  <c r="CI83" i="15"/>
  <c r="BF106" i="15"/>
  <c r="CJ32" i="15"/>
  <c r="AS70" i="15"/>
  <c r="Z77" i="15"/>
  <c r="AV99" i="15"/>
  <c r="J46" i="15"/>
  <c r="CH46" i="15"/>
  <c r="AV102" i="15"/>
  <c r="Y85" i="15"/>
  <c r="BG79" i="15"/>
  <c r="AK72" i="15"/>
  <c r="CD103" i="15"/>
  <c r="BT122" i="15"/>
  <c r="BM110" i="15"/>
  <c r="CV91" i="15"/>
  <c r="CH53" i="15"/>
  <c r="CM25" i="15"/>
  <c r="BP19" i="15"/>
  <c r="CB86" i="15"/>
  <c r="BO46" i="15"/>
  <c r="AO14" i="15"/>
  <c r="BC21" i="15"/>
  <c r="CM26" i="15"/>
  <c r="BR107" i="15"/>
  <c r="AH32" i="15"/>
  <c r="CI125" i="15"/>
  <c r="AC20" i="15"/>
  <c r="CJ19" i="15"/>
  <c r="CT66" i="15"/>
  <c r="Z91" i="15"/>
  <c r="BI53" i="15"/>
  <c r="CK127" i="15"/>
  <c r="BP98" i="15"/>
  <c r="BX36" i="15"/>
  <c r="BY66" i="15"/>
  <c r="W129" i="15"/>
  <c r="BZ116" i="15"/>
  <c r="CM57" i="15"/>
  <c r="AX28" i="15"/>
  <c r="CO92" i="15"/>
  <c r="Q101" i="15"/>
  <c r="AO35" i="15"/>
  <c r="AA104" i="15"/>
  <c r="BD50" i="15"/>
  <c r="AD29" i="15"/>
  <c r="I120" i="15"/>
  <c r="CF16" i="15"/>
  <c r="BV91" i="15"/>
  <c r="AV70" i="15"/>
  <c r="BE104" i="15"/>
  <c r="CL83" i="15"/>
  <c r="AT120" i="15"/>
  <c r="BW108" i="15"/>
  <c r="X30" i="15"/>
  <c r="BA99" i="15"/>
  <c r="CG20" i="15"/>
  <c r="BT111" i="15"/>
  <c r="BF85" i="15"/>
  <c r="CD111" i="15"/>
  <c r="AS51" i="15"/>
  <c r="AX65" i="15"/>
  <c r="BE18" i="15"/>
  <c r="BY48" i="15"/>
  <c r="BS51" i="15"/>
  <c r="BO75" i="15"/>
  <c r="CL90" i="15"/>
  <c r="CA123" i="15"/>
  <c r="O105" i="15"/>
  <c r="CE84" i="15"/>
  <c r="AD32" i="15"/>
  <c r="CM48" i="15"/>
  <c r="BX97" i="15"/>
  <c r="AL66" i="15"/>
  <c r="BG35" i="15"/>
  <c r="AX125" i="15"/>
  <c r="AC93" i="15"/>
  <c r="BF69" i="15"/>
  <c r="DC35" i="15"/>
  <c r="J43" i="15"/>
  <c r="CQ55" i="15"/>
  <c r="AS18" i="15"/>
  <c r="BQ54" i="15"/>
  <c r="Q55" i="15"/>
  <c r="DB79" i="15"/>
  <c r="CQ12" i="15"/>
  <c r="CP71" i="15"/>
  <c r="CK109" i="15"/>
  <c r="AK61" i="15"/>
  <c r="BK23" i="15"/>
  <c r="BB37" i="15"/>
  <c r="BV51" i="15"/>
  <c r="BX83" i="15"/>
  <c r="AS20" i="15"/>
  <c r="AN123" i="15"/>
  <c r="O37" i="15"/>
  <c r="BZ65" i="15"/>
  <c r="BU71" i="15"/>
  <c r="CQ58" i="15"/>
  <c r="BP24" i="15"/>
  <c r="J99" i="15"/>
  <c r="AQ35" i="15"/>
  <c r="BW110" i="15"/>
  <c r="AP61" i="15"/>
  <c r="CU14" i="15"/>
  <c r="CP25" i="15"/>
  <c r="CL20" i="15"/>
  <c r="CV104" i="15"/>
  <c r="BK91" i="15"/>
  <c r="AW42" i="15"/>
  <c r="AZ17" i="15"/>
  <c r="AX23" i="15"/>
  <c r="CS111" i="15"/>
  <c r="AF42" i="15"/>
  <c r="AQ26" i="15"/>
  <c r="BD65" i="15"/>
  <c r="BD37" i="15"/>
  <c r="AV93" i="15"/>
  <c r="CN24" i="15"/>
  <c r="CJ84" i="15"/>
  <c r="AK43" i="15"/>
  <c r="CJ87" i="15"/>
  <c r="CX30" i="15"/>
  <c r="CL36" i="15"/>
  <c r="BU110" i="15"/>
  <c r="AI47" i="15"/>
  <c r="AI127" i="15"/>
  <c r="CX91" i="15"/>
  <c r="CE98" i="15"/>
  <c r="BD35" i="15"/>
  <c r="BF71" i="15"/>
  <c r="AH57" i="15"/>
  <c r="BD74" i="15"/>
  <c r="AW79" i="15"/>
  <c r="CA73" i="15"/>
  <c r="CA128" i="15"/>
  <c r="BX110" i="15"/>
  <c r="BF25" i="15"/>
  <c r="CP94" i="15"/>
  <c r="AJ46" i="15"/>
  <c r="BX54" i="15"/>
  <c r="CC38" i="15"/>
  <c r="AM81" i="15"/>
  <c r="CQ94" i="15"/>
  <c r="AZ71" i="15"/>
  <c r="X70" i="15"/>
  <c r="AZ43" i="15"/>
  <c r="AU13" i="15"/>
  <c r="CK119" i="15"/>
  <c r="AH21" i="15"/>
  <c r="AL122" i="15"/>
  <c r="J34" i="15"/>
  <c r="CK108" i="15"/>
  <c r="AU46" i="15"/>
  <c r="AM39" i="15"/>
  <c r="W18" i="15"/>
  <c r="BI83" i="15"/>
  <c r="V90" i="15"/>
  <c r="AA105" i="15"/>
  <c r="BH21" i="15"/>
  <c r="CY81" i="15"/>
  <c r="CM98" i="15"/>
  <c r="P79" i="15"/>
  <c r="O103" i="15"/>
  <c r="BG103" i="15"/>
  <c r="AS80" i="15"/>
  <c r="BO31" i="15"/>
  <c r="CK26" i="15"/>
  <c r="CP20" i="15"/>
  <c r="CZ87" i="15"/>
  <c r="BH119" i="15"/>
  <c r="AR52" i="15"/>
  <c r="Y38" i="15"/>
  <c r="CG97" i="15"/>
  <c r="CH71" i="15"/>
  <c r="BW111" i="15"/>
  <c r="AX20" i="15"/>
  <c r="AS32" i="15"/>
  <c r="BH42" i="15"/>
  <c r="BD88" i="15"/>
  <c r="S91" i="15"/>
  <c r="R99" i="15"/>
  <c r="AX58" i="15"/>
  <c r="CR23" i="15"/>
  <c r="CQ35" i="15"/>
  <c r="CE29" i="15"/>
  <c r="BN127" i="15"/>
  <c r="Z15" i="15"/>
  <c r="BY27" i="15"/>
  <c r="CV49" i="15"/>
  <c r="CD54" i="15"/>
  <c r="AL46" i="15"/>
  <c r="BL122" i="15"/>
  <c r="CN20" i="15"/>
  <c r="CI70" i="15"/>
  <c r="AD12" i="15"/>
  <c r="Y123" i="15"/>
  <c r="CC127" i="15"/>
  <c r="CO41" i="15"/>
  <c r="CS119" i="15"/>
  <c r="CC39" i="15"/>
  <c r="CJ97" i="15"/>
  <c r="CU94" i="15"/>
  <c r="DC92" i="15"/>
  <c r="DA121" i="15"/>
  <c r="BK31" i="15"/>
  <c r="BZ28" i="15"/>
  <c r="CN125" i="15"/>
  <c r="CD93" i="15"/>
  <c r="CV29" i="15"/>
  <c r="CT40" i="15"/>
  <c r="O18" i="15"/>
  <c r="BN41" i="15"/>
  <c r="W90" i="15"/>
  <c r="CN13" i="15"/>
  <c r="CM73" i="15"/>
  <c r="AK21" i="15"/>
  <c r="AX95" i="15"/>
  <c r="BF92" i="15"/>
  <c r="BP111" i="15"/>
  <c r="BK61" i="15"/>
  <c r="AN63" i="15"/>
  <c r="CU20" i="15"/>
  <c r="AG59" i="15"/>
  <c r="AL95" i="15"/>
  <c r="BZ72" i="15"/>
  <c r="CV30" i="15"/>
  <c r="CW102" i="15"/>
  <c r="BR127" i="15"/>
  <c r="CP83" i="15"/>
  <c r="CG46" i="15"/>
  <c r="BC127" i="15"/>
  <c r="Q124" i="15"/>
  <c r="BY12" i="15"/>
  <c r="BW91" i="15"/>
  <c r="AG35" i="15"/>
  <c r="BK14" i="15"/>
  <c r="AB88" i="15"/>
  <c r="CE48" i="15"/>
  <c r="BY63" i="15"/>
  <c r="AW98" i="15"/>
  <c r="AY41" i="15"/>
  <c r="AV105" i="15"/>
  <c r="AC83" i="15"/>
  <c r="BR102" i="15"/>
  <c r="CS79" i="15"/>
  <c r="CC24" i="15"/>
  <c r="CU53" i="15"/>
  <c r="AL17" i="15"/>
  <c r="BP39" i="15"/>
  <c r="CI69" i="15"/>
  <c r="K64" i="15"/>
  <c r="BY75" i="15"/>
  <c r="AS52" i="15"/>
  <c r="BE15" i="15"/>
  <c r="BZ86" i="15"/>
  <c r="BH47" i="15"/>
  <c r="AB25" i="15"/>
  <c r="DB127" i="15"/>
  <c r="AY90" i="15"/>
  <c r="O102" i="15"/>
  <c r="H28" i="15"/>
  <c r="I17" i="15"/>
  <c r="CY88" i="16"/>
  <c r="AO110" i="15"/>
  <c r="W91" i="15"/>
  <c r="BV124" i="15"/>
  <c r="AK52" i="15"/>
  <c r="H111" i="15"/>
  <c r="AP39" i="15"/>
  <c r="BV74" i="15"/>
  <c r="R97" i="15"/>
  <c r="BY69" i="15"/>
  <c r="BS16" i="15"/>
  <c r="BY62" i="15"/>
  <c r="AI122" i="15"/>
  <c r="BW76" i="15"/>
  <c r="BM17" i="15"/>
  <c r="CK107" i="15"/>
  <c r="AD31" i="15"/>
  <c r="H124" i="15"/>
  <c r="BA123" i="15"/>
  <c r="AG120" i="15"/>
  <c r="CS41" i="15"/>
  <c r="BW92" i="15"/>
  <c r="CD29" i="15"/>
  <c r="CW55" i="15"/>
  <c r="BD34" i="15"/>
  <c r="CK77" i="15"/>
  <c r="BB40" i="15"/>
  <c r="K25" i="15"/>
  <c r="BK98" i="15"/>
  <c r="BE107" i="15"/>
  <c r="K125" i="15"/>
  <c r="CD65" i="15"/>
  <c r="BO61" i="15"/>
  <c r="X57" i="15"/>
  <c r="BQ116" i="15"/>
  <c r="CM94" i="15"/>
  <c r="BV31" i="15"/>
  <c r="BF48" i="15"/>
  <c r="CN116" i="15"/>
  <c r="M61" i="15"/>
  <c r="AM49" i="15"/>
  <c r="CW95" i="15"/>
  <c r="CN23" i="15"/>
  <c r="L39" i="15"/>
  <c r="CT18" i="15"/>
  <c r="L41" i="15"/>
  <c r="AK29" i="15"/>
  <c r="AT16" i="15"/>
  <c r="CU81" i="15"/>
  <c r="O23" i="15"/>
  <c r="BM15" i="15"/>
  <c r="BB38" i="15"/>
  <c r="CI38" i="15"/>
  <c r="CO31" i="15"/>
  <c r="CY80" i="15"/>
  <c r="CX79" i="15"/>
  <c r="AW99" i="15"/>
  <c r="BX66" i="15"/>
  <c r="AB43" i="15"/>
  <c r="AK95" i="15"/>
  <c r="CB52" i="15"/>
  <c r="AY111" i="15"/>
  <c r="CV27" i="15"/>
  <c r="BO116" i="15"/>
  <c r="CR35" i="15"/>
  <c r="S105" i="15"/>
  <c r="CK69" i="15"/>
  <c r="CD101" i="15"/>
  <c r="AJ42" i="15"/>
  <c r="CQ129" i="15"/>
  <c r="CX50" i="15"/>
  <c r="CO75" i="15"/>
  <c r="BV122" i="15"/>
  <c r="CE79" i="15"/>
  <c r="CJ94" i="15"/>
  <c r="AD47" i="15"/>
  <c r="H99" i="15"/>
  <c r="BY80" i="15"/>
  <c r="CE120" i="15"/>
  <c r="CD16" i="15"/>
  <c r="AH38" i="15"/>
  <c r="BA15" i="15"/>
  <c r="BM57" i="15"/>
  <c r="DA107" i="15"/>
  <c r="CS37" i="15"/>
  <c r="AK122" i="15"/>
  <c r="AL125" i="15"/>
  <c r="CN34" i="15"/>
  <c r="CZ104" i="15"/>
  <c r="BP43" i="15"/>
  <c r="CO123" i="15"/>
  <c r="CM127" i="15"/>
  <c r="AU120" i="15"/>
  <c r="P81" i="15"/>
  <c r="AU102" i="15"/>
  <c r="AZ35" i="15"/>
  <c r="BY127" i="15"/>
  <c r="CO91" i="15"/>
  <c r="AJ91" i="15"/>
  <c r="BY93" i="15"/>
  <c r="CY102" i="15"/>
  <c r="BU28" i="15"/>
  <c r="CL124" i="15"/>
  <c r="BZ124" i="15"/>
  <c r="BN96" i="15"/>
  <c r="CQ52" i="15"/>
  <c r="CV119" i="15"/>
  <c r="CW14" i="15"/>
  <c r="BQ49" i="15"/>
  <c r="DC127" i="15"/>
  <c r="CB13" i="15"/>
  <c r="CR43" i="15"/>
  <c r="CL25" i="15"/>
  <c r="N121" i="15"/>
  <c r="BN102" i="15"/>
  <c r="BQ90" i="15"/>
  <c r="CI32" i="15"/>
  <c r="CD60" i="15"/>
  <c r="AR120" i="15"/>
  <c r="AJ94" i="15"/>
  <c r="BN19" i="15"/>
  <c r="CQ128" i="15"/>
  <c r="AC128" i="15"/>
  <c r="AZ62" i="15"/>
  <c r="DA101" i="15"/>
  <c r="BZ63" i="15"/>
  <c r="T97" i="15"/>
  <c r="CR103" i="15"/>
  <c r="Y77" i="15"/>
  <c r="BR121" i="15"/>
  <c r="CC94" i="15"/>
  <c r="BL54" i="15"/>
  <c r="CT51" i="15"/>
  <c r="CT24" i="15"/>
  <c r="CD50" i="15"/>
  <c r="BF87" i="15"/>
  <c r="I54" i="15"/>
  <c r="CE88" i="15"/>
  <c r="Q38" i="15"/>
  <c r="CI24" i="15"/>
  <c r="DC64" i="15"/>
  <c r="CR24" i="15"/>
  <c r="BV66" i="15"/>
  <c r="DC43" i="15"/>
  <c r="CI81" i="15"/>
  <c r="K32" i="15"/>
  <c r="N68" i="15"/>
  <c r="CS93" i="15"/>
  <c r="CL41" i="15"/>
  <c r="BU104" i="15"/>
  <c r="BN21" i="15"/>
  <c r="CT12" i="15"/>
  <c r="CO12" i="15"/>
  <c r="AB90" i="15"/>
  <c r="BN37" i="15"/>
  <c r="AS111" i="15"/>
  <c r="BX96" i="15"/>
  <c r="CV63" i="15"/>
  <c r="K106" i="15"/>
  <c r="K55" i="15"/>
  <c r="CW129" i="15"/>
  <c r="AF102" i="15"/>
  <c r="CA12" i="15"/>
  <c r="CH99" i="15"/>
  <c r="BN109" i="15"/>
  <c r="CF70" i="15"/>
  <c r="CV110" i="15"/>
  <c r="BC123" i="15"/>
  <c r="AR72" i="15"/>
  <c r="W111" i="15"/>
  <c r="AL128" i="15"/>
  <c r="CS60" i="15"/>
  <c r="CG83" i="15"/>
  <c r="DC49" i="15"/>
  <c r="CL119" i="15"/>
  <c r="BT79" i="15"/>
  <c r="BZ88" i="16"/>
  <c r="AK94" i="15"/>
  <c r="BB94" i="15"/>
  <c r="CF46" i="15"/>
  <c r="AB77" i="15"/>
  <c r="CO84" i="15"/>
  <c r="CQ119" i="15"/>
  <c r="DB29" i="15"/>
  <c r="AL82" i="15"/>
  <c r="CW71" i="15"/>
  <c r="CC129" i="15"/>
  <c r="BU122" i="15"/>
  <c r="BX127" i="15"/>
  <c r="AT119" i="15"/>
  <c r="BH86" i="15"/>
  <c r="AA116" i="15"/>
  <c r="BX58" i="15"/>
  <c r="CV62" i="15"/>
  <c r="AN97" i="15"/>
  <c r="CO24" i="15"/>
  <c r="AF21" i="15"/>
  <c r="CN91" i="15"/>
  <c r="DA52" i="15"/>
  <c r="O81" i="15"/>
  <c r="CF81" i="15"/>
  <c r="BV59" i="15"/>
  <c r="BP94" i="15"/>
  <c r="DA105" i="15"/>
  <c r="T121" i="15"/>
  <c r="AS122" i="15"/>
  <c r="DB119" i="15"/>
  <c r="BY94" i="15"/>
  <c r="CE106" i="15"/>
  <c r="T120" i="15"/>
  <c r="AB123" i="15"/>
  <c r="AK111" i="15"/>
  <c r="AM58" i="15"/>
  <c r="BO64" i="15"/>
  <c r="CM111" i="15"/>
  <c r="AJ84" i="15"/>
  <c r="T40" i="15"/>
  <c r="CK27" i="15"/>
  <c r="AJ61" i="15"/>
  <c r="BN97" i="15"/>
  <c r="CS51" i="15"/>
  <c r="AP103" i="15"/>
  <c r="BF13" i="15"/>
  <c r="AI24" i="15"/>
  <c r="CV47" i="15"/>
  <c r="O21" i="15"/>
  <c r="I16" i="15"/>
  <c r="DB24" i="15"/>
  <c r="BQ79" i="15"/>
  <c r="BX46" i="15"/>
  <c r="BL101" i="15"/>
  <c r="BY97" i="15"/>
  <c r="BL57" i="15"/>
  <c r="CJ88" i="15"/>
  <c r="CS40" i="15"/>
  <c r="CQ123" i="15"/>
  <c r="CN35" i="15"/>
  <c r="BI104" i="15"/>
  <c r="AM68" i="15"/>
  <c r="AV66" i="15"/>
  <c r="N30" i="15"/>
  <c r="AT48" i="15"/>
  <c r="AU37" i="15"/>
  <c r="AV69" i="15"/>
  <c r="K90" i="15"/>
  <c r="M90" i="15"/>
  <c r="CO65" i="15"/>
  <c r="AB73" i="15"/>
  <c r="DA15" i="15"/>
  <c r="AV128" i="15"/>
  <c r="AV122" i="15"/>
  <c r="CI103" i="15"/>
  <c r="CZ12" i="15"/>
  <c r="CF88" i="15"/>
  <c r="AT42" i="15"/>
  <c r="CR99" i="15"/>
  <c r="AP13" i="15"/>
  <c r="AX35" i="15"/>
  <c r="BD119" i="15"/>
  <c r="BH90" i="15"/>
  <c r="AC81" i="15"/>
  <c r="K128" i="15"/>
  <c r="CU27" i="15"/>
  <c r="BW66" i="15"/>
  <c r="BH14" i="15"/>
  <c r="BH57" i="15"/>
  <c r="AG28" i="15"/>
  <c r="CJ85" i="15"/>
  <c r="CR54" i="15"/>
  <c r="BM121" i="15"/>
  <c r="AN119" i="15"/>
  <c r="Z122" i="15"/>
  <c r="CO57" i="15"/>
  <c r="CH96" i="15"/>
  <c r="CN111" i="15"/>
  <c r="CB61" i="15"/>
  <c r="AJ110" i="15"/>
  <c r="BS121" i="15"/>
  <c r="DB106" i="15"/>
  <c r="CS59" i="15"/>
  <c r="CJ103" i="15"/>
  <c r="CT80" i="15"/>
  <c r="BZ47" i="15"/>
  <c r="I35" i="15"/>
  <c r="AZ49" i="15"/>
  <c r="DB123" i="15"/>
  <c r="AE86" i="15"/>
  <c r="DB31" i="15"/>
  <c r="AE75" i="15"/>
  <c r="M121" i="15"/>
  <c r="BB105" i="15"/>
  <c r="AM38" i="15"/>
  <c r="AV14" i="15"/>
  <c r="AS19" i="15"/>
  <c r="CZ40" i="15"/>
  <c r="BE101" i="15"/>
  <c r="AK99" i="15"/>
  <c r="CE21" i="15"/>
  <c r="BR65" i="15"/>
  <c r="CF108" i="15"/>
  <c r="BW50" i="15"/>
  <c r="AX76" i="15"/>
  <c r="CU52" i="15"/>
  <c r="CH98" i="15"/>
  <c r="Z46" i="15"/>
  <c r="AY36" i="15"/>
  <c r="BR116" i="15"/>
  <c r="BB28" i="15"/>
  <c r="CQ29" i="15"/>
  <c r="CC122" i="15"/>
  <c r="AE120" i="15"/>
  <c r="CO121" i="15"/>
  <c r="AG66" i="15"/>
  <c r="CU43" i="15"/>
  <c r="AN46" i="15"/>
  <c r="CO122" i="15"/>
  <c r="CW53" i="15"/>
  <c r="AY19" i="15"/>
  <c r="CX110" i="15"/>
  <c r="AO91" i="15"/>
  <c r="BF37" i="15"/>
  <c r="AP55" i="15"/>
  <c r="AW46" i="15"/>
  <c r="DA74" i="15"/>
  <c r="BL12" i="15"/>
  <c r="M91" i="15"/>
  <c r="CY25" i="15"/>
  <c r="AV91" i="15"/>
  <c r="CT111" i="15"/>
  <c r="AS13" i="15"/>
  <c r="DB38" i="15"/>
  <c r="BX55" i="15"/>
  <c r="BV81" i="15"/>
  <c r="CD80" i="15"/>
  <c r="CU16" i="15"/>
  <c r="CS75" i="15"/>
  <c r="BE109" i="15"/>
  <c r="CZ63" i="15"/>
  <c r="CY121" i="15"/>
  <c r="BZ14" i="15"/>
  <c r="BO36" i="15"/>
  <c r="AJ35" i="15"/>
  <c r="U54" i="15"/>
  <c r="BA66" i="15"/>
  <c r="BI52" i="15"/>
  <c r="CG111" i="15"/>
  <c r="BI124" i="15"/>
  <c r="BS125" i="15"/>
  <c r="CP58" i="15"/>
  <c r="CW38" i="15"/>
  <c r="CM79" i="15"/>
  <c r="BP124" i="15"/>
  <c r="CO34" i="15"/>
  <c r="BF12" i="15"/>
  <c r="P127" i="15"/>
  <c r="CY127" i="15"/>
  <c r="AP102" i="15"/>
  <c r="CG93" i="15"/>
  <c r="CZ42" i="15"/>
  <c r="AW55" i="15"/>
  <c r="CF90" i="15"/>
  <c r="DC48" i="15"/>
  <c r="CD97" i="15"/>
  <c r="BY105" i="15"/>
  <c r="CJ96" i="15"/>
  <c r="K129" i="15"/>
  <c r="DC61" i="15"/>
  <c r="BH66" i="15"/>
  <c r="CY99" i="15"/>
  <c r="N125" i="15"/>
  <c r="BF47" i="15"/>
  <c r="BA119" i="15"/>
  <c r="AK64" i="15"/>
  <c r="BE94" i="15"/>
  <c r="CL19" i="15"/>
  <c r="N61" i="15"/>
  <c r="BS91" i="15"/>
  <c r="I72" i="15"/>
  <c r="CE13" i="15"/>
  <c r="CD105" i="15"/>
  <c r="BP97" i="15"/>
  <c r="CM38" i="15"/>
  <c r="BF110" i="15"/>
  <c r="AV23" i="15"/>
  <c r="CW84" i="15"/>
  <c r="CW17" i="15"/>
  <c r="I43" i="15"/>
  <c r="CB39" i="15"/>
  <c r="R68" i="15"/>
  <c r="CF21" i="15"/>
  <c r="AE27" i="15"/>
  <c r="AT125" i="15"/>
  <c r="CL14" i="15"/>
  <c r="CT68" i="15"/>
  <c r="CP111" i="15"/>
  <c r="AG13" i="15"/>
  <c r="P36" i="15"/>
  <c r="BX14" i="15"/>
  <c r="BM85" i="15"/>
  <c r="L20" i="15"/>
  <c r="L23" i="15"/>
  <c r="AW111" i="15"/>
  <c r="BD29" i="15"/>
  <c r="DA14" i="15"/>
  <c r="BP23" i="15"/>
  <c r="AV84" i="15"/>
  <c r="BI21" i="15"/>
  <c r="CH60" i="15"/>
  <c r="DC82" i="15"/>
  <c r="Y90" i="15"/>
  <c r="AN81" i="15"/>
  <c r="CH76" i="15"/>
  <c r="CH94" i="15"/>
  <c r="BJ48" i="15"/>
  <c r="J12" i="15"/>
  <c r="P129" i="15"/>
  <c r="V73" i="15"/>
  <c r="CN84" i="15"/>
  <c r="CT107" i="15"/>
  <c r="BR122" i="15"/>
  <c r="CZ79" i="15"/>
  <c r="DB37" i="15"/>
  <c r="AT35" i="15"/>
  <c r="AQ109" i="15"/>
  <c r="CZ98" i="15"/>
  <c r="CI60" i="15"/>
  <c r="AL50" i="15"/>
  <c r="AW91" i="15"/>
  <c r="CB19" i="15"/>
  <c r="AO79" i="15"/>
  <c r="AI49" i="15"/>
  <c r="AF129" i="15"/>
  <c r="CV19" i="15"/>
  <c r="AG106" i="15"/>
  <c r="BY31" i="15"/>
  <c r="AX39" i="15"/>
  <c r="Z125" i="15"/>
  <c r="BK48" i="15"/>
  <c r="AS25" i="15"/>
  <c r="CV72" i="15"/>
  <c r="V14" i="15"/>
  <c r="BB98" i="15"/>
  <c r="AV73" i="15"/>
  <c r="CG73" i="15"/>
  <c r="CV80" i="15"/>
  <c r="BE53" i="15"/>
  <c r="BZ42" i="15"/>
  <c r="AL40" i="15"/>
  <c r="CU90" i="15"/>
  <c r="CR70" i="15"/>
  <c r="CT46" i="15"/>
  <c r="BG68" i="15"/>
  <c r="AP119" i="15"/>
  <c r="AD129" i="15"/>
  <c r="BE91" i="15"/>
  <c r="CR26" i="15"/>
  <c r="BI15" i="15"/>
  <c r="CO111" i="15"/>
  <c r="AJ66" i="15"/>
  <c r="AR41" i="15"/>
  <c r="BF91" i="15"/>
  <c r="DB58" i="15"/>
  <c r="BU72" i="15"/>
  <c r="CB97" i="15"/>
  <c r="T42" i="15"/>
  <c r="CO40" i="15"/>
  <c r="CK15" i="15"/>
  <c r="CE61" i="15"/>
  <c r="BG123" i="15"/>
  <c r="AO29" i="15"/>
  <c r="AR64" i="15"/>
  <c r="CD70" i="15"/>
  <c r="BD110" i="15"/>
  <c r="L66" i="15"/>
  <c r="AJ85" i="15"/>
  <c r="CZ49" i="15"/>
  <c r="BI58" i="15"/>
  <c r="BM28" i="15"/>
  <c r="AO109" i="15"/>
  <c r="AC52" i="15"/>
  <c r="BH103" i="15"/>
  <c r="BT81" i="15"/>
  <c r="CH70" i="15"/>
  <c r="BM123" i="15"/>
  <c r="BH107" i="15"/>
  <c r="CO70" i="15"/>
  <c r="DA43" i="15"/>
  <c r="BU123" i="15"/>
  <c r="BJ124" i="15"/>
  <c r="CB23" i="15"/>
  <c r="K93" i="15"/>
  <c r="CG62" i="15"/>
  <c r="BE110" i="15"/>
  <c r="CY95" i="15"/>
  <c r="CZ19" i="15"/>
  <c r="AW40" i="15"/>
  <c r="CU23" i="15"/>
  <c r="AR129" i="15"/>
  <c r="BA55" i="15"/>
  <c r="BG106" i="15"/>
  <c r="CO47" i="15"/>
  <c r="CO109" i="15"/>
  <c r="CC21" i="15"/>
  <c r="BR51" i="15"/>
  <c r="AT82" i="15"/>
  <c r="BH127" i="15"/>
  <c r="CE86" i="15"/>
  <c r="CQ43" i="15"/>
  <c r="CV93" i="15"/>
  <c r="K72" i="15"/>
  <c r="BP53" i="15"/>
  <c r="CP61" i="15"/>
  <c r="CY51" i="15"/>
  <c r="BQ40" i="15"/>
  <c r="O55" i="15"/>
  <c r="AT32" i="15"/>
  <c r="AZ102" i="15"/>
  <c r="CI63" i="15"/>
  <c r="AN116" i="15"/>
  <c r="CF123" i="15"/>
  <c r="BF97" i="15"/>
  <c r="CV20" i="15"/>
  <c r="BZ103" i="15"/>
  <c r="BL95" i="15"/>
  <c r="BR13" i="15"/>
  <c r="CA82" i="15"/>
  <c r="CO30" i="15"/>
  <c r="AL37" i="15"/>
  <c r="AD93" i="15"/>
  <c r="BA21" i="15"/>
  <c r="AB79" i="15"/>
  <c r="CE46" i="15"/>
  <c r="AV17" i="15"/>
  <c r="K85" i="15"/>
  <c r="BX81" i="15"/>
  <c r="CF84" i="15"/>
  <c r="L26" i="15"/>
  <c r="CN69" i="15"/>
  <c r="BH124" i="15"/>
  <c r="CA109" i="15"/>
  <c r="AZ34" i="15"/>
  <c r="CW15" i="15"/>
  <c r="AX127" i="15"/>
  <c r="BG82" i="15"/>
  <c r="BZ85" i="15"/>
  <c r="AL19" i="15"/>
  <c r="AU51" i="15"/>
  <c r="S120" i="15"/>
  <c r="CJ73" i="15"/>
  <c r="S29" i="15"/>
  <c r="CC19" i="15"/>
  <c r="CX20" i="15"/>
  <c r="CN88" i="16"/>
  <c r="CQ88" i="16"/>
  <c r="CQ83" i="15"/>
  <c r="CG103" i="15"/>
  <c r="BZ49" i="15"/>
  <c r="CT73" i="15"/>
  <c r="AE84" i="15"/>
  <c r="AQ40" i="15"/>
  <c r="BE116" i="15"/>
  <c r="BL21" i="15"/>
  <c r="BY65" i="15"/>
  <c r="CI15" i="15"/>
  <c r="CX51" i="15"/>
  <c r="CR64" i="15"/>
  <c r="BM116" i="15"/>
  <c r="AA122" i="15"/>
  <c r="BJ83" i="15"/>
  <c r="CD59" i="15"/>
  <c r="CB93" i="15"/>
  <c r="CC47" i="15"/>
  <c r="AU94" i="15"/>
  <c r="R96" i="15"/>
  <c r="CW69" i="15"/>
  <c r="AI73" i="15"/>
  <c r="BN60" i="15"/>
  <c r="CQ28" i="15"/>
  <c r="BR88" i="16"/>
  <c r="BV129" i="15"/>
  <c r="AQ80" i="15"/>
  <c r="Z107" i="15"/>
  <c r="AV53" i="15"/>
  <c r="CS39" i="15"/>
  <c r="CT79" i="15"/>
  <c r="AE50" i="15"/>
  <c r="CQ77" i="15"/>
  <c r="AB60" i="15"/>
  <c r="BH54" i="15"/>
  <c r="CF64" i="15"/>
  <c r="AM116" i="15"/>
  <c r="DA75" i="15"/>
  <c r="CZ93" i="15"/>
  <c r="BL18" i="15"/>
  <c r="CB51" i="15"/>
  <c r="Z124" i="15"/>
  <c r="DB32" i="15"/>
  <c r="H77" i="15"/>
  <c r="K110" i="15"/>
  <c r="W41" i="15"/>
  <c r="Y57" i="15"/>
  <c r="CK120" i="15"/>
  <c r="AF72" i="15"/>
  <c r="L72" i="15"/>
  <c r="BO125" i="15"/>
  <c r="AE21" i="15"/>
  <c r="BM24" i="15"/>
  <c r="CY43" i="15"/>
  <c r="AX27" i="15"/>
  <c r="CI20" i="15"/>
  <c r="AG101" i="15"/>
  <c r="BY85" i="15"/>
  <c r="BN47" i="15"/>
  <c r="CY75" i="15"/>
  <c r="AU31" i="15"/>
  <c r="BW129" i="15"/>
  <c r="AF90" i="15"/>
  <c r="CJ101" i="15"/>
  <c r="AW129" i="15"/>
  <c r="BO23" i="15"/>
  <c r="CX75" i="15"/>
  <c r="CY98" i="15"/>
  <c r="H55" i="15"/>
  <c r="BB72" i="15"/>
  <c r="AY55" i="15"/>
  <c r="BZ122" i="15"/>
  <c r="M116" i="15"/>
  <c r="BJ42" i="15"/>
  <c r="BD70" i="15"/>
  <c r="BG95" i="15"/>
  <c r="AU121" i="15"/>
  <c r="BB41" i="15"/>
  <c r="CE19" i="15"/>
  <c r="AH17" i="15"/>
  <c r="CK106" i="15"/>
  <c r="CW49" i="15"/>
  <c r="BI46" i="15"/>
  <c r="BF109" i="15"/>
  <c r="U27" i="15"/>
  <c r="BK122" i="15"/>
  <c r="BT49" i="15"/>
  <c r="CW41" i="15"/>
  <c r="AD72" i="15"/>
  <c r="AR59" i="15"/>
  <c r="BX60" i="15"/>
  <c r="BX84" i="15"/>
  <c r="CD91" i="15"/>
  <c r="AW97" i="15"/>
  <c r="BM119" i="15"/>
  <c r="BM32" i="15"/>
  <c r="CO69" i="15"/>
  <c r="AH13" i="15"/>
  <c r="AS65" i="15"/>
  <c r="DC95" i="15"/>
  <c r="CL116" i="15"/>
  <c r="CP77" i="15"/>
  <c r="BN105" i="15"/>
  <c r="BK59" i="15"/>
  <c r="BJ105" i="15"/>
  <c r="BC18" i="15"/>
  <c r="CD123" i="15"/>
  <c r="CU63" i="15"/>
  <c r="AC65" i="15"/>
  <c r="L57" i="15"/>
  <c r="BE70" i="15"/>
  <c r="CV17" i="15"/>
  <c r="CS38" i="15"/>
  <c r="CO88" i="15"/>
  <c r="V116" i="15"/>
  <c r="P53" i="15"/>
  <c r="BB13" i="15"/>
  <c r="BX107" i="15"/>
  <c r="J81" i="15"/>
  <c r="O84" i="15"/>
  <c r="BV125" i="15"/>
  <c r="BB123" i="15"/>
  <c r="BP107" i="15"/>
  <c r="AL74" i="15"/>
  <c r="AZ122" i="15"/>
  <c r="W125" i="15"/>
  <c r="CK43" i="15"/>
  <c r="BK62" i="15"/>
  <c r="CD51" i="15"/>
  <c r="BL77" i="15"/>
  <c r="BH75" i="15"/>
  <c r="AG95" i="15"/>
  <c r="AS69" i="15"/>
  <c r="AK57" i="15"/>
  <c r="DC99" i="15"/>
  <c r="CF109" i="15"/>
  <c r="DC68" i="15"/>
  <c r="BH62" i="15"/>
  <c r="CU25" i="15"/>
  <c r="CA91" i="15"/>
  <c r="BI119" i="15"/>
  <c r="CR69" i="15"/>
  <c r="BB122" i="15"/>
  <c r="BY103" i="15"/>
  <c r="DA110" i="15"/>
  <c r="AC21" i="15"/>
  <c r="CQ107" i="15"/>
  <c r="BN123" i="15"/>
  <c r="CP129" i="15"/>
  <c r="BT88" i="15"/>
  <c r="AN16" i="15"/>
  <c r="AL116" i="15"/>
  <c r="BC105" i="15"/>
  <c r="CT28" i="15"/>
  <c r="U128" i="15"/>
  <c r="BR129" i="15"/>
  <c r="CQ37" i="15"/>
  <c r="Q31" i="15"/>
  <c r="CR19" i="15"/>
  <c r="U129" i="15"/>
  <c r="AA88" i="16"/>
  <c r="DC47" i="15"/>
  <c r="CY64" i="15"/>
  <c r="CM109" i="15"/>
  <c r="AH83" i="15"/>
  <c r="CO128" i="15"/>
  <c r="CZ121" i="15"/>
  <c r="CQ23" i="15"/>
  <c r="J116" i="15"/>
  <c r="CD88" i="15"/>
  <c r="CG92" i="15"/>
  <c r="CD20" i="15"/>
  <c r="AO62" i="15"/>
  <c r="CI35" i="15"/>
  <c r="P88" i="15"/>
  <c r="CX27" i="15"/>
  <c r="AN125" i="15"/>
  <c r="BD38" i="15"/>
  <c r="AR66" i="15"/>
  <c r="AC104" i="15"/>
  <c r="BK47" i="15"/>
  <c r="J90" i="15"/>
  <c r="BD32" i="15"/>
  <c r="CY18" i="15"/>
  <c r="BC76" i="15"/>
  <c r="Y55" i="15"/>
  <c r="CH66" i="15"/>
  <c r="BF119" i="15"/>
  <c r="CV25" i="15"/>
  <c r="BY20" i="15"/>
  <c r="AA88" i="15"/>
  <c r="BX26" i="15"/>
  <c r="CR92" i="15"/>
  <c r="BR47" i="15"/>
  <c r="CB98" i="15"/>
  <c r="CH83" i="15"/>
  <c r="CY61" i="15"/>
  <c r="CI26" i="15"/>
  <c r="AV83" i="15"/>
  <c r="AY71" i="15"/>
  <c r="CP86" i="15"/>
  <c r="AV38" i="15"/>
  <c r="BT47" i="15"/>
  <c r="BJ26" i="15"/>
  <c r="CJ59" i="15"/>
  <c r="CC31" i="15"/>
  <c r="BJ111" i="15"/>
  <c r="BK54" i="15"/>
  <c r="BX99" i="15"/>
  <c r="BF53" i="15"/>
  <c r="CU64" i="15"/>
  <c r="BP41" i="15"/>
  <c r="BL49" i="15"/>
  <c r="BU68" i="15"/>
  <c r="BA111" i="15"/>
  <c r="AZ91" i="15"/>
  <c r="BQ27" i="15"/>
  <c r="DC75" i="15"/>
  <c r="CN76" i="15"/>
  <c r="AO87" i="15"/>
  <c r="J36" i="15"/>
  <c r="AQ119" i="15"/>
  <c r="AA124" i="15"/>
  <c r="CP53" i="15"/>
  <c r="CP57" i="15"/>
  <c r="AK119" i="15"/>
  <c r="AC29" i="15"/>
  <c r="BI48" i="15"/>
  <c r="CL65" i="15"/>
  <c r="BW16" i="15"/>
  <c r="U97" i="15"/>
  <c r="BL119" i="15"/>
  <c r="CX82" i="15"/>
  <c r="CV36" i="15"/>
  <c r="AI35" i="15"/>
  <c r="BJ29" i="15"/>
  <c r="BY40" i="15"/>
  <c r="BN110" i="15"/>
  <c r="CK110" i="15"/>
  <c r="W122" i="15"/>
  <c r="BW25" i="15"/>
  <c r="CM95" i="15"/>
  <c r="CF35" i="15"/>
  <c r="R87" i="15"/>
  <c r="CJ102" i="15"/>
  <c r="CI105" i="15"/>
  <c r="BT123" i="15"/>
  <c r="L120" i="15"/>
  <c r="CB106" i="15"/>
  <c r="CO119" i="15"/>
  <c r="BI35" i="15"/>
  <c r="AN15" i="15"/>
  <c r="AQ18" i="15"/>
  <c r="X18" i="15"/>
  <c r="BM12" i="15"/>
  <c r="CX72" i="15"/>
  <c r="DB21" i="15"/>
  <c r="U17" i="15"/>
  <c r="BW61" i="15"/>
  <c r="BR32" i="15"/>
  <c r="CH25" i="15"/>
  <c r="BW123" i="15"/>
  <c r="AJ111" i="15"/>
  <c r="CU119" i="15"/>
  <c r="BD69" i="15"/>
  <c r="CC107" i="15"/>
  <c r="BK90" i="15"/>
  <c r="AG110" i="15"/>
  <c r="CE70" i="15"/>
  <c r="CY59" i="15"/>
  <c r="BG52" i="15"/>
  <c r="CX68" i="15"/>
  <c r="AM32" i="15"/>
  <c r="AV110" i="15"/>
  <c r="AR54" i="15"/>
  <c r="AR119" i="15"/>
  <c r="CH31" i="15"/>
  <c r="BE14" i="15"/>
  <c r="X60" i="15"/>
  <c r="BY24" i="15"/>
  <c r="BE20" i="15"/>
  <c r="AY88" i="15"/>
  <c r="AD83" i="15"/>
  <c r="M128" i="15"/>
  <c r="CF79" i="15"/>
  <c r="AT87" i="15"/>
  <c r="BL93" i="15"/>
  <c r="AD95" i="15"/>
  <c r="CX36" i="15"/>
  <c r="CF75" i="15"/>
  <c r="CC15" i="15"/>
  <c r="AX41" i="15"/>
  <c r="CK101" i="15"/>
  <c r="BD71" i="15"/>
  <c r="BO120" i="15"/>
  <c r="CT84" i="15"/>
  <c r="AH43" i="15"/>
  <c r="BX19" i="15"/>
  <c r="CV32" i="15"/>
  <c r="AD14" i="15"/>
  <c r="CG87" i="15"/>
  <c r="CR16" i="15"/>
  <c r="BI105" i="15"/>
  <c r="AF49" i="15"/>
  <c r="DB76" i="15"/>
  <c r="AO46" i="15"/>
  <c r="BD26" i="15"/>
  <c r="DC19" i="15"/>
  <c r="CR38" i="15"/>
  <c r="AZ59" i="15"/>
  <c r="CN55" i="15"/>
  <c r="AH42" i="15"/>
  <c r="U77" i="15"/>
  <c r="BS61" i="15"/>
  <c r="AK91" i="15"/>
  <c r="AQ38" i="15"/>
  <c r="BA23" i="15"/>
  <c r="CY128" i="15"/>
  <c r="AP57" i="15"/>
  <c r="W61" i="15"/>
  <c r="CN12" i="15"/>
  <c r="CJ15" i="15"/>
  <c r="AI69" i="15"/>
  <c r="BF40" i="15"/>
  <c r="AE129" i="15"/>
  <c r="U35" i="15"/>
  <c r="BE74" i="15"/>
  <c r="AK103" i="15"/>
  <c r="BN31" i="15"/>
  <c r="BU105" i="15"/>
  <c r="CU26" i="15"/>
  <c r="CV94" i="15"/>
  <c r="Q28" i="15"/>
  <c r="DC97" i="15"/>
  <c r="W98" i="15"/>
  <c r="BD59" i="15"/>
  <c r="BR25" i="15"/>
  <c r="BK16" i="15"/>
  <c r="CD98" i="15"/>
  <c r="AO108" i="15"/>
  <c r="AS61" i="15"/>
  <c r="CM101" i="15"/>
  <c r="AP93" i="15"/>
  <c r="CQ24" i="15"/>
  <c r="CX24" i="15"/>
  <c r="CQ41" i="15"/>
  <c r="CQ38" i="15"/>
  <c r="BF73" i="15"/>
  <c r="BN106" i="15"/>
  <c r="CE68" i="15"/>
  <c r="AB103" i="15"/>
  <c r="AL124" i="15"/>
  <c r="AM69" i="15"/>
  <c r="CZ111" i="15"/>
  <c r="CS20" i="15"/>
  <c r="CG49" i="15"/>
  <c r="AE73" i="15"/>
  <c r="CK111" i="15"/>
  <c r="BL24" i="15"/>
  <c r="BS107" i="15"/>
  <c r="AN43" i="15"/>
  <c r="Y64" i="15"/>
  <c r="BA34" i="15"/>
  <c r="P91" i="15"/>
  <c r="CO25" i="15"/>
  <c r="BA103" i="15"/>
  <c r="AY93" i="15"/>
  <c r="AL85" i="15"/>
  <c r="CW125" i="15"/>
  <c r="CI86" i="15"/>
  <c r="AN13" i="15"/>
  <c r="R62" i="15"/>
  <c r="AH37" i="15"/>
  <c r="CP123" i="15"/>
  <c r="CV74" i="15"/>
  <c r="X91" i="15"/>
  <c r="CS17" i="15"/>
  <c r="N76" i="15"/>
  <c r="DB84" i="15"/>
  <c r="CX34" i="15"/>
  <c r="BE81" i="15"/>
  <c r="AD125" i="15"/>
  <c r="CV73" i="15"/>
  <c r="BF116" i="15"/>
  <c r="R24" i="15"/>
  <c r="CR107" i="15"/>
  <c r="DA24" i="15"/>
  <c r="CJ77" i="15"/>
  <c r="CX120" i="15"/>
  <c r="BQ122" i="15"/>
  <c r="DB107" i="15"/>
  <c r="BL23" i="15"/>
  <c r="BS52" i="15"/>
  <c r="CF119" i="15"/>
  <c r="AY75" i="15"/>
  <c r="AP27" i="15"/>
  <c r="BN120" i="15"/>
  <c r="J70" i="15"/>
  <c r="CM69" i="15"/>
  <c r="BF125" i="15"/>
  <c r="BV62" i="15"/>
  <c r="BA74" i="15"/>
  <c r="CP36" i="15"/>
  <c r="AC55" i="15"/>
  <c r="AW84" i="15"/>
  <c r="CE119" i="15"/>
  <c r="BC51" i="15"/>
  <c r="CK35" i="15"/>
  <c r="AY39" i="15"/>
  <c r="AQ90" i="15"/>
  <c r="CD19" i="15"/>
  <c r="BP35" i="15"/>
  <c r="DA87" i="15"/>
  <c r="CB119" i="15"/>
  <c r="BI110" i="15"/>
  <c r="CZ103" i="15"/>
  <c r="CJ34" i="15"/>
  <c r="CT106" i="15"/>
  <c r="AZ84" i="15"/>
  <c r="AD21" i="15"/>
  <c r="CN57" i="15"/>
  <c r="CQ91" i="15"/>
  <c r="X120" i="15"/>
  <c r="BB82" i="15"/>
  <c r="BG13" i="15"/>
  <c r="Q21" i="15"/>
  <c r="AS62" i="15"/>
  <c r="AF127" i="15"/>
  <c r="Z120" i="15"/>
  <c r="CW119" i="15"/>
  <c r="BW14" i="15"/>
  <c r="AX21" i="15"/>
  <c r="CX66" i="15"/>
  <c r="BE122" i="15"/>
  <c r="AE52" i="15"/>
  <c r="Y79" i="15"/>
  <c r="BY37" i="15"/>
  <c r="CV69" i="15"/>
  <c r="P90" i="15"/>
  <c r="AO17" i="15"/>
  <c r="BL69" i="15"/>
  <c r="AZ106" i="15"/>
  <c r="CX108" i="15"/>
  <c r="CM119" i="15"/>
  <c r="BE106" i="15"/>
  <c r="AE116" i="15"/>
  <c r="CK41" i="15"/>
  <c r="BE42" i="15"/>
  <c r="CU61" i="15"/>
  <c r="BC79" i="15"/>
  <c r="BD46" i="15"/>
  <c r="CN129" i="15"/>
  <c r="CY119" i="15"/>
  <c r="T111" i="15"/>
  <c r="CM55" i="15"/>
  <c r="DB108" i="15"/>
  <c r="AW123" i="15"/>
  <c r="AG19" i="15"/>
  <c r="AM31" i="15"/>
  <c r="DC120" i="15"/>
  <c r="CG86" i="15"/>
  <c r="AZ108" i="15"/>
  <c r="H14" i="15"/>
  <c r="CH85" i="15"/>
  <c r="CK55" i="15"/>
  <c r="AU119" i="15"/>
  <c r="BY64" i="15"/>
  <c r="BX70" i="15"/>
  <c r="CP93" i="15"/>
  <c r="CM125" i="15"/>
  <c r="AY76" i="15"/>
  <c r="BV83" i="15"/>
  <c r="CI129" i="15"/>
  <c r="AP111" i="15"/>
  <c r="CQ124" i="15"/>
  <c r="AS102" i="15"/>
  <c r="CG119" i="15"/>
  <c r="CA66" i="15"/>
  <c r="CW101" i="15"/>
  <c r="CG107" i="15"/>
  <c r="CW127" i="15"/>
  <c r="CJ92" i="15"/>
  <c r="CC12" i="15"/>
  <c r="BD85" i="15"/>
  <c r="P120" i="15"/>
  <c r="Y122" i="15"/>
  <c r="BD87" i="15"/>
  <c r="CM107" i="15"/>
  <c r="CF104" i="15"/>
  <c r="BN66" i="15"/>
  <c r="AH128" i="15"/>
  <c r="BH43" i="15"/>
  <c r="DB91" i="15"/>
  <c r="CA93" i="15"/>
  <c r="BW64" i="15"/>
  <c r="R121" i="15"/>
  <c r="BE13" i="15"/>
  <c r="AP62" i="15"/>
  <c r="M123" i="15"/>
  <c r="BN125" i="15"/>
  <c r="CK24" i="15"/>
  <c r="AH91" i="15"/>
  <c r="DA104" i="15"/>
  <c r="BS62" i="15"/>
  <c r="AO24" i="15"/>
  <c r="AP125" i="15"/>
  <c r="BG101" i="15"/>
  <c r="BO107" i="15"/>
  <c r="AA40" i="15"/>
  <c r="CI96" i="15"/>
  <c r="BC110" i="15"/>
  <c r="BZ17" i="15"/>
  <c r="DA60" i="15"/>
  <c r="CJ93" i="15"/>
  <c r="BW73" i="15"/>
  <c r="BE30" i="15"/>
  <c r="BP25" i="15"/>
  <c r="BG18" i="15"/>
  <c r="AW37" i="15"/>
  <c r="BP20" i="15"/>
  <c r="CI21" i="15"/>
  <c r="CX12" i="15"/>
  <c r="AX88" i="15"/>
  <c r="CE42" i="15"/>
  <c r="AK35" i="15"/>
  <c r="CX13" i="15"/>
  <c r="AB125" i="15"/>
  <c r="BF90" i="15"/>
  <c r="BG119" i="15"/>
  <c r="AW47" i="15"/>
  <c r="CS95" i="15"/>
  <c r="BR72" i="15"/>
  <c r="AJ107" i="15"/>
  <c r="BG124" i="15"/>
  <c r="CJ104" i="15"/>
  <c r="S88" i="15"/>
  <c r="BR79" i="15"/>
  <c r="CE24" i="15"/>
  <c r="CH74" i="15"/>
  <c r="BQ129" i="15"/>
  <c r="T14" i="15"/>
  <c r="AN84" i="15"/>
  <c r="P20" i="15"/>
  <c r="DB77" i="15"/>
  <c r="Z87" i="15"/>
  <c r="CJ110" i="15"/>
  <c r="CJ90" i="15"/>
  <c r="BD20" i="15"/>
  <c r="CA71" i="15"/>
  <c r="CY97" i="15"/>
  <c r="N124" i="15"/>
  <c r="AS98" i="15"/>
  <c r="K41" i="15"/>
  <c r="BI77" i="15"/>
  <c r="CZ75" i="15"/>
  <c r="AG125" i="15"/>
  <c r="CW42" i="15"/>
  <c r="CE31" i="15"/>
  <c r="AQ21" i="15"/>
  <c r="CG80" i="15"/>
  <c r="BM59" i="15"/>
  <c r="CH128" i="15"/>
  <c r="BD48" i="15"/>
  <c r="BH79" i="15"/>
  <c r="BP84" i="15"/>
  <c r="BH88" i="16"/>
  <c r="AJ41" i="15"/>
  <c r="BJ104" i="15"/>
  <c r="BJ66" i="15"/>
  <c r="BA53" i="15"/>
  <c r="CJ120" i="15"/>
  <c r="BN25" i="15"/>
  <c r="BG66" i="15"/>
  <c r="CV75" i="15"/>
  <c r="BU79" i="15"/>
  <c r="K86" i="15"/>
  <c r="BR109" i="15"/>
  <c r="AN91" i="15"/>
  <c r="CE43" i="15"/>
  <c r="BH99" i="15"/>
  <c r="CX121" i="15"/>
  <c r="I84" i="15"/>
  <c r="CF80" i="15"/>
  <c r="CC20" i="15"/>
  <c r="CH24" i="15"/>
  <c r="CG74" i="15"/>
  <c r="CS125" i="15"/>
  <c r="CN93" i="15"/>
  <c r="AE46" i="15"/>
  <c r="CU39" i="15"/>
  <c r="N21" i="15"/>
  <c r="S111" i="15"/>
  <c r="AU60" i="15"/>
  <c r="DC128" i="15"/>
  <c r="W65" i="15"/>
  <c r="CK98" i="15"/>
  <c r="AI39" i="15"/>
  <c r="CM91" i="15"/>
  <c r="AU101" i="15"/>
  <c r="BY98" i="15"/>
  <c r="BY116" i="15"/>
  <c r="AY38" i="15"/>
  <c r="CX31" i="15"/>
  <c r="BX53" i="15"/>
  <c r="AT40" i="15"/>
  <c r="K116" i="15"/>
  <c r="BI36" i="15"/>
  <c r="CJ68" i="15"/>
  <c r="AX59" i="15"/>
  <c r="DA91" i="15"/>
  <c r="BP42" i="15"/>
  <c r="AU97" i="15"/>
  <c r="AT79" i="15"/>
  <c r="U32" i="15"/>
  <c r="CB64" i="15"/>
  <c r="AA61" i="15"/>
  <c r="BI71" i="15"/>
  <c r="BV88" i="15"/>
  <c r="CW88" i="15"/>
  <c r="CI57" i="15"/>
  <c r="CE16" i="15"/>
  <c r="AT123" i="15"/>
  <c r="H120" i="15"/>
  <c r="DC26" i="15"/>
  <c r="CQ73" i="15"/>
  <c r="CH119" i="15"/>
  <c r="CY91" i="15"/>
  <c r="AY120" i="15"/>
  <c r="O25" i="15"/>
  <c r="BZ121" i="15"/>
  <c r="AH76" i="15"/>
  <c r="AT54" i="15"/>
  <c r="BA32" i="15"/>
  <c r="BJ119" i="15"/>
  <c r="N37" i="15"/>
  <c r="AW106" i="15"/>
  <c r="AY74" i="15"/>
  <c r="BQ43" i="15"/>
  <c r="P12" i="15"/>
  <c r="BS38" i="15"/>
  <c r="DB70" i="15"/>
  <c r="CB16" i="15"/>
  <c r="CF74" i="15"/>
  <c r="AD119" i="15"/>
  <c r="AT124" i="15"/>
  <c r="N24" i="15"/>
  <c r="BL94" i="15"/>
  <c r="AZ75" i="15"/>
  <c r="U80" i="15"/>
  <c r="CX106" i="15"/>
  <c r="AE91" i="15"/>
  <c r="BA61" i="15"/>
  <c r="BS102" i="15"/>
  <c r="AE18" i="15"/>
  <c r="M26" i="15"/>
  <c r="CA43" i="15"/>
  <c r="BA77" i="15"/>
  <c r="CV31" i="15"/>
  <c r="AL121" i="15"/>
  <c r="CU129" i="15"/>
  <c r="T39" i="15"/>
  <c r="W34" i="15"/>
  <c r="Q77" i="15"/>
  <c r="AH28" i="15"/>
  <c r="AF119" i="15"/>
  <c r="Z17" i="15"/>
  <c r="BT127" i="15"/>
  <c r="CK76" i="15"/>
  <c r="CC34" i="15"/>
  <c r="CS53" i="15"/>
  <c r="CI43" i="15"/>
  <c r="AL62" i="15"/>
  <c r="AY128" i="15"/>
  <c r="DB86" i="15"/>
  <c r="AJ128" i="15"/>
  <c r="CR20" i="15"/>
  <c r="DC110" i="15"/>
  <c r="CK104" i="15"/>
  <c r="BZ105" i="15"/>
  <c r="BK42" i="15"/>
  <c r="CY94" i="15"/>
  <c r="V53" i="15"/>
  <c r="BJ35" i="15"/>
  <c r="BL125" i="15"/>
  <c r="CG35" i="15"/>
  <c r="CR34" i="15"/>
  <c r="BN35" i="15"/>
  <c r="CX37" i="15"/>
  <c r="CX125" i="15"/>
  <c r="CJ105" i="15"/>
  <c r="CJ57" i="15"/>
  <c r="AB120" i="15"/>
  <c r="AV25" i="15"/>
  <c r="BE48" i="15"/>
  <c r="AT90" i="15"/>
  <c r="BI116" i="15"/>
  <c r="AZ127" i="15"/>
  <c r="AV95" i="15"/>
  <c r="AO18" i="15"/>
  <c r="BB96" i="15"/>
  <c r="CO83" i="15"/>
  <c r="BZ70" i="15"/>
  <c r="CJ99" i="15"/>
  <c r="BZ60" i="15"/>
  <c r="CJ124" i="15"/>
  <c r="CA39" i="15"/>
  <c r="CY110" i="15"/>
  <c r="BD127" i="15"/>
  <c r="CM35" i="15"/>
  <c r="AJ119" i="15"/>
  <c r="CL91" i="15"/>
  <c r="BX27" i="15"/>
  <c r="BS69" i="15"/>
  <c r="AJ31" i="15"/>
  <c r="AV68" i="15"/>
  <c r="BW23" i="15"/>
  <c r="CD124" i="15"/>
  <c r="AJ60" i="15"/>
  <c r="CC101" i="15"/>
  <c r="BP57" i="15"/>
  <c r="BY60" i="15"/>
  <c r="AM97" i="15"/>
  <c r="BM98" i="15"/>
  <c r="AK24" i="15"/>
  <c r="AL25" i="15"/>
  <c r="CW25" i="15"/>
  <c r="BI121" i="15"/>
  <c r="CN108" i="15"/>
  <c r="BR70" i="15"/>
  <c r="CX14" i="15"/>
  <c r="BI99" i="15"/>
  <c r="AU69" i="15"/>
  <c r="BH50" i="15"/>
  <c r="CC66" i="15"/>
  <c r="U120" i="15"/>
  <c r="AW32" i="15"/>
  <c r="U62" i="15"/>
  <c r="AZ116" i="15"/>
  <c r="CI47" i="15"/>
  <c r="BB103" i="15"/>
  <c r="AM105" i="15"/>
  <c r="AV76" i="15"/>
  <c r="CN75" i="15"/>
  <c r="CU82" i="15"/>
  <c r="CS94" i="15"/>
  <c r="BK85" i="15"/>
  <c r="BL123" i="15"/>
  <c r="J125" i="15"/>
  <c r="CZ39" i="15"/>
  <c r="BW12" i="15"/>
  <c r="DA62" i="15"/>
  <c r="AS106" i="15"/>
  <c r="CA15" i="15"/>
  <c r="BA91" i="15"/>
  <c r="CE93" i="15"/>
  <c r="CJ58" i="15"/>
  <c r="BE38" i="15"/>
  <c r="CB18" i="15"/>
  <c r="CZ13" i="15"/>
  <c r="BW42" i="15"/>
  <c r="BX129" i="15"/>
  <c r="BB66" i="15"/>
  <c r="BT20" i="15"/>
  <c r="BA108" i="15"/>
  <c r="BU12" i="15"/>
  <c r="AV121" i="15"/>
  <c r="CH35" i="15"/>
  <c r="DC77" i="15"/>
  <c r="CJ39" i="15"/>
  <c r="AG74" i="15"/>
  <c r="BJ85" i="15"/>
  <c r="CI39" i="15"/>
  <c r="BC71" i="15"/>
  <c r="BR35" i="15"/>
  <c r="BU102" i="15"/>
  <c r="BV69" i="15"/>
  <c r="AU20" i="15"/>
  <c r="BL80" i="15"/>
  <c r="BO13" i="15"/>
  <c r="AR15" i="15"/>
  <c r="CD31" i="15"/>
  <c r="AB128" i="15"/>
  <c r="BW84" i="15"/>
  <c r="CP34" i="15"/>
  <c r="M124" i="15"/>
  <c r="CO68" i="15"/>
  <c r="CQ108" i="15"/>
  <c r="BJ64" i="15"/>
  <c r="AW93" i="15"/>
  <c r="AU124" i="15"/>
  <c r="AR65" i="15"/>
  <c r="Y66" i="15"/>
  <c r="AB127" i="15"/>
  <c r="BB43" i="15"/>
  <c r="J129" i="15"/>
  <c r="BO91" i="15"/>
  <c r="BY81" i="15"/>
  <c r="BT93" i="15"/>
  <c r="BE69" i="15"/>
  <c r="AJ32" i="15"/>
  <c r="DC85" i="15"/>
  <c r="AU15" i="15"/>
  <c r="CA104" i="15"/>
  <c r="V60" i="15"/>
  <c r="CX57" i="15"/>
  <c r="CI97" i="15"/>
  <c r="BP14" i="15"/>
  <c r="AV15" i="15"/>
  <c r="BU87" i="15"/>
  <c r="BZ108" i="15"/>
  <c r="BB120" i="15"/>
  <c r="BR111" i="15"/>
  <c r="BD108" i="15"/>
  <c r="BA72" i="15"/>
  <c r="DB46" i="15"/>
  <c r="CC109" i="15"/>
  <c r="R73" i="15"/>
  <c r="BX30" i="15"/>
  <c r="O116" i="15"/>
  <c r="BV28" i="15"/>
  <c r="BH24" i="15"/>
  <c r="L128" i="15"/>
  <c r="AO41" i="15"/>
  <c r="H129" i="15"/>
  <c r="BG38" i="15"/>
  <c r="AC48" i="15"/>
  <c r="BE71" i="15"/>
  <c r="CE91" i="15"/>
  <c r="CA41" i="15"/>
  <c r="CE109" i="15"/>
  <c r="CL39" i="15"/>
  <c r="CU18" i="15"/>
  <c r="BZ31" i="15"/>
  <c r="CO27" i="15"/>
  <c r="BB70" i="15"/>
  <c r="M53" i="15"/>
  <c r="P32" i="15"/>
  <c r="AD71" i="15"/>
  <c r="BJ32" i="15"/>
  <c r="K97" i="15"/>
  <c r="AC60" i="15"/>
  <c r="BZ32" i="15"/>
  <c r="CF34" i="15"/>
  <c r="AJ13" i="15"/>
  <c r="BY99" i="15"/>
  <c r="CW27" i="15"/>
  <c r="BZ53" i="15"/>
  <c r="BV103" i="15"/>
  <c r="CV12" i="15"/>
  <c r="BJ14" i="15"/>
  <c r="CH125" i="15"/>
  <c r="AE25" i="15"/>
  <c r="AE76" i="15"/>
  <c r="BT77" i="15"/>
  <c r="AF95" i="15"/>
  <c r="H71" i="15"/>
  <c r="BN49" i="15"/>
  <c r="CN97" i="15"/>
  <c r="BY71" i="15"/>
  <c r="CE34" i="15"/>
  <c r="BA68" i="15"/>
  <c r="P25" i="15"/>
  <c r="CT21" i="15"/>
  <c r="M82" i="15"/>
  <c r="AW88" i="15"/>
  <c r="CY27" i="15"/>
  <c r="CV90" i="15"/>
  <c r="CM64" i="15"/>
  <c r="DB60" i="15"/>
  <c r="AI42" i="15"/>
  <c r="AM66" i="15"/>
  <c r="AE111" i="15"/>
  <c r="CT82" i="15"/>
  <c r="CC116" i="15"/>
  <c r="CY32" i="15"/>
  <c r="BC59" i="15"/>
  <c r="CM83" i="15"/>
  <c r="CE58" i="15"/>
  <c r="CU104" i="15"/>
  <c r="AG55" i="15"/>
  <c r="AN61" i="15"/>
  <c r="AX96" i="15"/>
  <c r="AH26" i="15"/>
  <c r="BJ81" i="15"/>
  <c r="CR73" i="15"/>
  <c r="AE57" i="15"/>
  <c r="AX14" i="15"/>
  <c r="BF34" i="15"/>
  <c r="BK19" i="15"/>
  <c r="V128" i="15"/>
  <c r="BQ88" i="15"/>
  <c r="CR75" i="15"/>
  <c r="CF15" i="15"/>
  <c r="CI59" i="15"/>
  <c r="BX105" i="15"/>
  <c r="BC82" i="15"/>
  <c r="CL70" i="15"/>
  <c r="AA120" i="15"/>
  <c r="CN29" i="15"/>
  <c r="CX47" i="15"/>
  <c r="BS120" i="15"/>
  <c r="BZ52" i="15"/>
  <c r="U122" i="15"/>
  <c r="AI50" i="15"/>
  <c r="BD31" i="15"/>
  <c r="BC119" i="15"/>
  <c r="CT85" i="15"/>
  <c r="CR21" i="15"/>
  <c r="CT119" i="15"/>
  <c r="J68" i="15"/>
  <c r="AO125" i="15"/>
  <c r="BO32" i="15"/>
  <c r="CW104" i="15"/>
  <c r="AW62" i="15"/>
  <c r="BE32" i="15"/>
  <c r="AD98" i="15"/>
  <c r="AQ128" i="15"/>
  <c r="I47" i="15"/>
  <c r="CF122" i="15"/>
  <c r="CA108" i="15"/>
  <c r="CJ29" i="15"/>
  <c r="AK96" i="15"/>
  <c r="CL74" i="15"/>
  <c r="AL108" i="15"/>
  <c r="CB40" i="15"/>
  <c r="CN65" i="15"/>
  <c r="CW20" i="15"/>
  <c r="CI120" i="15"/>
  <c r="AD24" i="15"/>
  <c r="AG119" i="15"/>
  <c r="DB12" i="15"/>
  <c r="DC72" i="15"/>
  <c r="AO127" i="15"/>
  <c r="AT41" i="15"/>
  <c r="BS87" i="15"/>
  <c r="CK38" i="15"/>
  <c r="BW81" i="15"/>
  <c r="BT121" i="15"/>
  <c r="AR29" i="15"/>
  <c r="CC99" i="15"/>
  <c r="BD124" i="15"/>
  <c r="CM14" i="15"/>
  <c r="BQ85" i="15"/>
  <c r="CT62" i="15"/>
  <c r="CW110" i="15"/>
  <c r="V121" i="15"/>
  <c r="AA14" i="15"/>
  <c r="BG127" i="15"/>
  <c r="AX30" i="15"/>
  <c r="CI106" i="15"/>
  <c r="CJ14" i="15"/>
  <c r="BM55" i="15"/>
  <c r="CS36" i="15"/>
  <c r="BK104" i="15"/>
  <c r="BT124" i="15"/>
  <c r="CW34" i="15"/>
  <c r="BB125" i="15"/>
  <c r="K121" i="15"/>
  <c r="BZ91" i="15"/>
  <c r="AK62" i="15"/>
  <c r="CL29" i="15"/>
  <c r="AU61" i="15"/>
  <c r="BF66" i="15"/>
  <c r="CL38" i="15"/>
  <c r="CG30" i="15"/>
  <c r="BQ52" i="15"/>
  <c r="K68" i="15"/>
  <c r="AM35" i="15"/>
  <c r="CF54" i="15"/>
  <c r="Q37" i="15"/>
  <c r="BS34" i="15"/>
  <c r="CH120" i="15"/>
  <c r="BB30" i="15"/>
  <c r="CG68" i="15"/>
  <c r="DA46" i="15"/>
  <c r="CF82" i="15"/>
  <c r="BL48" i="15"/>
  <c r="AV116" i="15"/>
  <c r="AC87" i="15"/>
  <c r="AT13" i="15"/>
  <c r="W123" i="15"/>
  <c r="BX38" i="15"/>
  <c r="CE77" i="15"/>
  <c r="H40" i="15"/>
  <c r="AP108" i="15"/>
  <c r="CW12" i="15"/>
  <c r="CE81" i="15"/>
  <c r="BU59" i="15"/>
  <c r="CO102" i="15"/>
  <c r="CF76" i="15"/>
  <c r="CW28" i="15"/>
  <c r="AT26" i="15"/>
  <c r="BT83" i="15"/>
  <c r="BX68" i="15"/>
  <c r="CQ71" i="15"/>
  <c r="S129" i="15"/>
  <c r="AG77" i="15"/>
  <c r="H70" i="15"/>
  <c r="BS25" i="15"/>
  <c r="BS63" i="15"/>
  <c r="CK58" i="15"/>
  <c r="AE47" i="15"/>
  <c r="CL76" i="15"/>
  <c r="AW41" i="15"/>
  <c r="AS129" i="15"/>
  <c r="CH97" i="15"/>
  <c r="BU111" i="15"/>
  <c r="AV21" i="15"/>
  <c r="AB110" i="15"/>
  <c r="AU40" i="15"/>
  <c r="BV32" i="15"/>
  <c r="BH53" i="15"/>
  <c r="CP124" i="15"/>
  <c r="BI128" i="15"/>
  <c r="CS107" i="15"/>
  <c r="CF128" i="15"/>
  <c r="CB92" i="15"/>
  <c r="BJ71" i="15"/>
  <c r="BK69" i="15"/>
  <c r="AZ55" i="15"/>
  <c r="AR68" i="15"/>
  <c r="CY66" i="15"/>
  <c r="AP128" i="15"/>
  <c r="M109" i="15"/>
  <c r="CM90" i="15"/>
  <c r="BT95" i="15"/>
  <c r="AU87" i="15"/>
  <c r="AJ116" i="15"/>
  <c r="BC15" i="15"/>
  <c r="BF59" i="15"/>
  <c r="CK47" i="15"/>
  <c r="Q105" i="15"/>
  <c r="CU93" i="15"/>
  <c r="BL91" i="15"/>
  <c r="CB26" i="15"/>
  <c r="BO102" i="15"/>
  <c r="CY21" i="15"/>
  <c r="AB129" i="15"/>
  <c r="V87" i="15"/>
  <c r="BZ20" i="15"/>
  <c r="AN124" i="15"/>
  <c r="BW13" i="15"/>
  <c r="BN29" i="15"/>
  <c r="CT97" i="15"/>
  <c r="BS59" i="15"/>
  <c r="BE119" i="15"/>
  <c r="AL43" i="15"/>
  <c r="AC39" i="15"/>
  <c r="CT23" i="15"/>
  <c r="X116" i="15"/>
  <c r="AB40" i="15"/>
  <c r="AZ46" i="15"/>
  <c r="BK75" i="15"/>
  <c r="X66" i="15"/>
  <c r="CN101" i="15"/>
  <c r="CR127" i="15"/>
  <c r="CA31" i="15"/>
  <c r="AQ81" i="15"/>
  <c r="BO128" i="15"/>
  <c r="BQ120" i="15"/>
  <c r="CN95" i="15"/>
  <c r="BR104" i="15"/>
  <c r="CT13" i="15"/>
  <c r="K54" i="15"/>
  <c r="BY96" i="15"/>
  <c r="H110" i="15"/>
  <c r="BY61" i="15"/>
  <c r="BE83" i="15"/>
  <c r="BF57" i="15"/>
  <c r="CT60" i="15"/>
  <c r="BD72" i="15"/>
  <c r="P74" i="15"/>
  <c r="DC34" i="15"/>
  <c r="BA88" i="15"/>
  <c r="BQ66" i="15"/>
  <c r="CZ73" i="15"/>
  <c r="L28" i="15"/>
  <c r="CN50" i="15"/>
  <c r="BW122" i="15"/>
  <c r="AT86" i="15"/>
  <c r="BS32" i="15"/>
  <c r="CO58" i="15"/>
  <c r="DC84" i="15"/>
  <c r="BZ88" i="15"/>
  <c r="AC129" i="15"/>
  <c r="CH127" i="15"/>
  <c r="CK121" i="15"/>
  <c r="S32" i="15"/>
  <c r="CR81" i="15"/>
  <c r="I129" i="15"/>
  <c r="CC125" i="15"/>
  <c r="CB66" i="15"/>
  <c r="K74" i="15"/>
  <c r="CF107" i="15"/>
  <c r="CE23" i="15"/>
  <c r="BS85" i="15"/>
  <c r="BL40" i="15"/>
  <c r="CA28" i="15"/>
  <c r="BQ86" i="15"/>
  <c r="BC46" i="15"/>
  <c r="P124" i="15"/>
  <c r="CZ85" i="15"/>
  <c r="T57" i="15"/>
  <c r="CC37" i="15"/>
  <c r="AX92" i="15"/>
  <c r="BI107" i="15"/>
  <c r="S90" i="15"/>
  <c r="CY38" i="15"/>
  <c r="AX120" i="15"/>
  <c r="AG123" i="15"/>
  <c r="BX61" i="15"/>
  <c r="CD38" i="15"/>
  <c r="AP123" i="15"/>
  <c r="CG85" i="15"/>
  <c r="CZ108" i="15"/>
  <c r="AI52" i="15"/>
  <c r="CW66" i="15"/>
  <c r="AJ129" i="15"/>
  <c r="AO119" i="15"/>
  <c r="AD23" i="15"/>
  <c r="BQ15" i="15"/>
  <c r="CH47" i="15"/>
  <c r="CY86" i="15"/>
  <c r="N90" i="15"/>
  <c r="BM124" i="15"/>
  <c r="AE16" i="15"/>
  <c r="CY92" i="15"/>
  <c r="CL31" i="15"/>
  <c r="AI94" i="15"/>
  <c r="CI12" i="15"/>
  <c r="AC91" i="15"/>
  <c r="T50" i="15"/>
  <c r="DC73" i="15"/>
  <c r="BG59" i="15"/>
  <c r="BV61" i="15"/>
  <c r="BZ128" i="15"/>
  <c r="BU97" i="15"/>
  <c r="P123" i="15"/>
  <c r="CU46" i="15"/>
  <c r="CL80" i="15"/>
  <c r="AJ36" i="15"/>
  <c r="CF19" i="15"/>
  <c r="AQ123" i="15"/>
  <c r="CT52" i="15"/>
  <c r="CA21" i="15"/>
  <c r="BA31" i="15"/>
  <c r="CD64" i="15"/>
  <c r="BD82" i="15"/>
  <c r="DC69" i="15"/>
  <c r="AM70" i="15"/>
  <c r="Y128" i="15"/>
  <c r="CP40" i="15"/>
  <c r="CT98" i="15"/>
  <c r="CF31" i="15"/>
  <c r="BP88" i="15"/>
  <c r="S55" i="15"/>
  <c r="BP64" i="15"/>
  <c r="CA85" i="15"/>
  <c r="BF82" i="15"/>
  <c r="AS79" i="15"/>
  <c r="CM72" i="15"/>
  <c r="CG120" i="15"/>
  <c r="CM61" i="15"/>
  <c r="CO85" i="15"/>
  <c r="AG124" i="15"/>
  <c r="AQ83" i="15"/>
  <c r="DC46" i="15"/>
  <c r="O32" i="15"/>
  <c r="CA37" i="15"/>
  <c r="AA111" i="15"/>
  <c r="BO28" i="15"/>
  <c r="CR87" i="15"/>
  <c r="BL82" i="15"/>
  <c r="CS91" i="15"/>
  <c r="BV105" i="15"/>
  <c r="AR81" i="15"/>
  <c r="AS17" i="15"/>
  <c r="AY108" i="15"/>
  <c r="AV59" i="15"/>
  <c r="BV119" i="15"/>
  <c r="CA84" i="15"/>
  <c r="CG116" i="15"/>
  <c r="AH25" i="15"/>
  <c r="CW39" i="15"/>
  <c r="BW43" i="15"/>
  <c r="AF12" i="15"/>
  <c r="BQ20" i="15"/>
  <c r="X123" i="15"/>
  <c r="DA106" i="15"/>
  <c r="R124" i="15"/>
  <c r="BQ105" i="15"/>
  <c r="CB105" i="15"/>
  <c r="BT66" i="15"/>
  <c r="BG110" i="15"/>
  <c r="H27" i="15"/>
  <c r="CL72" i="15"/>
  <c r="BY13" i="15"/>
  <c r="AT27" i="15"/>
  <c r="CZ48" i="15"/>
  <c r="CE116" i="15"/>
  <c r="CI123" i="15"/>
  <c r="AK129" i="15"/>
  <c r="BP51" i="15"/>
  <c r="CW116" i="15"/>
  <c r="BZ119" i="15"/>
  <c r="AK128" i="15"/>
  <c r="BC70" i="15"/>
  <c r="BK119" i="15"/>
  <c r="CE64" i="15"/>
  <c r="AR38" i="15"/>
  <c r="CG91" i="15"/>
  <c r="CF17" i="15"/>
  <c r="CL97" i="15"/>
  <c r="CV23" i="15"/>
  <c r="BP66" i="15"/>
  <c r="CT43" i="15"/>
  <c r="BQ83" i="15"/>
  <c r="AK25" i="15"/>
  <c r="H24" i="15"/>
  <c r="AF88" i="15"/>
  <c r="CZ83" i="15"/>
  <c r="V43" i="15"/>
  <c r="CI91" i="15"/>
  <c r="BK116" i="15"/>
  <c r="BA57" i="15"/>
  <c r="CN30" i="15"/>
  <c r="AU108" i="15"/>
  <c r="R120" i="15"/>
  <c r="BX119" i="15"/>
  <c r="Y102" i="15"/>
  <c r="BJ75" i="15"/>
  <c r="BZ74" i="15"/>
  <c r="CM121" i="15"/>
  <c r="CU116" i="15"/>
  <c r="CU95" i="15"/>
  <c r="BE96" i="15"/>
  <c r="V18" i="15"/>
  <c r="AP83" i="15"/>
  <c r="CA20" i="15"/>
  <c r="BA101" i="15"/>
  <c r="CD79" i="15"/>
  <c r="BU15" i="15"/>
  <c r="CU123" i="15"/>
  <c r="BX74" i="15"/>
  <c r="AO98" i="15"/>
  <c r="CQ48" i="15"/>
  <c r="CR59" i="15"/>
  <c r="BN46" i="15"/>
  <c r="Z129" i="15"/>
  <c r="CA26" i="15"/>
  <c r="BV95" i="15"/>
  <c r="CJ64" i="15"/>
  <c r="AF41" i="15"/>
  <c r="BS71" i="15"/>
  <c r="CI25" i="15"/>
  <c r="CX111" i="15"/>
  <c r="CX128" i="15"/>
  <c r="AW105" i="15"/>
  <c r="BK39" i="15"/>
  <c r="AF82" i="15"/>
  <c r="AY124" i="15"/>
  <c r="BQ124" i="15"/>
  <c r="H35" i="15"/>
  <c r="CU30" i="15"/>
  <c r="DB95" i="15"/>
  <c r="CH43" i="15"/>
  <c r="CD122" i="15"/>
  <c r="BY79" i="15"/>
  <c r="O88" i="16"/>
  <c r="BE123" i="15"/>
  <c r="BB119" i="15"/>
  <c r="CQ64" i="15"/>
  <c r="CL54" i="15"/>
  <c r="CY63" i="15"/>
  <c r="AS86" i="15"/>
  <c r="CE20" i="15"/>
  <c r="CS64" i="15"/>
  <c r="AH95" i="15"/>
  <c r="DC105" i="15"/>
  <c r="CW31" i="15"/>
  <c r="BD58" i="15"/>
  <c r="DB72" i="15"/>
  <c r="AL77" i="15"/>
  <c r="CU35" i="15"/>
  <c r="BY122" i="15"/>
  <c r="BM111" i="15"/>
  <c r="CZ72" i="15"/>
  <c r="CP35" i="15"/>
  <c r="Q121" i="15"/>
  <c r="CF93" i="15"/>
  <c r="BR20" i="15"/>
  <c r="U41" i="15"/>
  <c r="CW50" i="15"/>
  <c r="BQ38" i="15"/>
  <c r="CT54" i="15"/>
  <c r="BD107" i="15"/>
  <c r="AE49" i="15"/>
  <c r="CY60" i="15"/>
  <c r="CJ119" i="15"/>
  <c r="Y61" i="15"/>
  <c r="CY104" i="15"/>
  <c r="AF128" i="15"/>
  <c r="CV15" i="15"/>
  <c r="CM54" i="15"/>
  <c r="CP104" i="15"/>
  <c r="CH72" i="15"/>
  <c r="K26" i="15"/>
  <c r="BZ37" i="15"/>
  <c r="CM92" i="15"/>
  <c r="DB105" i="15"/>
  <c r="AI23" i="15"/>
  <c r="DA42" i="15"/>
  <c r="CT127" i="15"/>
  <c r="BG34" i="15"/>
  <c r="BQ73" i="15"/>
  <c r="AU127" i="15"/>
  <c r="X128" i="15"/>
  <c r="BM27" i="15"/>
  <c r="CZ116" i="15"/>
  <c r="AY116" i="15"/>
  <c r="CN32" i="15"/>
  <c r="AR76" i="15"/>
  <c r="BO57" i="15"/>
  <c r="CZ65" i="15"/>
  <c r="CL47" i="15"/>
  <c r="BX91" i="15"/>
  <c r="CO26" i="15"/>
  <c r="BI32" i="15"/>
  <c r="BJ97" i="15"/>
  <c r="P49" i="15"/>
  <c r="AJ50" i="15"/>
  <c r="DC74" i="15"/>
  <c r="AR99" i="15"/>
  <c r="CB41" i="15"/>
  <c r="AY35" i="15"/>
  <c r="BF32" i="15"/>
  <c r="BL107" i="15"/>
  <c r="AU122" i="15"/>
  <c r="AA19" i="15"/>
  <c r="CD36" i="15"/>
  <c r="BM96" i="15"/>
  <c r="CY37" i="15"/>
  <c r="AJ47" i="15"/>
  <c r="BF103" i="15"/>
  <c r="AB52" i="15"/>
  <c r="N120" i="15"/>
  <c r="CK20" i="15"/>
  <c r="N31" i="15"/>
  <c r="CT17" i="15"/>
  <c r="BI12" i="15"/>
  <c r="AZ61" i="15"/>
  <c r="BB106" i="15"/>
  <c r="R90" i="15"/>
  <c r="BK81" i="15"/>
  <c r="CY72" i="15"/>
  <c r="AT43" i="15"/>
  <c r="DA18" i="15"/>
  <c r="AQ49" i="15"/>
  <c r="CO105" i="15"/>
  <c r="CJ55" i="15"/>
  <c r="AP73" i="15"/>
  <c r="I14" i="15"/>
  <c r="CF23" i="15"/>
  <c r="CV82" i="15"/>
  <c r="BT64" i="15"/>
  <c r="Y32" i="15"/>
  <c r="Q123" i="15"/>
  <c r="CO61" i="15"/>
  <c r="CK70" i="15"/>
  <c r="W42" i="15"/>
  <c r="BO105" i="15"/>
  <c r="AP75" i="15"/>
  <c r="BF17" i="15"/>
  <c r="BG51" i="15"/>
  <c r="BJ77" i="15"/>
  <c r="CY19" i="15"/>
  <c r="CM82" i="15"/>
  <c r="AS47" i="15"/>
  <c r="BX64" i="15"/>
  <c r="AM27" i="15"/>
  <c r="BI50" i="15"/>
  <c r="CT95" i="15"/>
  <c r="AP70" i="15"/>
  <c r="BQ60" i="15"/>
  <c r="BP13" i="15"/>
  <c r="DA122" i="15"/>
  <c r="BQ64" i="15"/>
  <c r="CT20" i="15"/>
  <c r="AS73" i="15"/>
  <c r="CA75" i="15"/>
  <c r="DC87" i="15"/>
  <c r="CB53" i="15"/>
  <c r="BJ88" i="15"/>
  <c r="BD16" i="15"/>
  <c r="BY119" i="15"/>
  <c r="BK35" i="15"/>
  <c r="CP14" i="15"/>
  <c r="BG48" i="15"/>
  <c r="CJ25" i="15"/>
  <c r="AO107" i="15"/>
  <c r="Q93" i="15"/>
  <c r="CZ62" i="15"/>
  <c r="CW80" i="15"/>
  <c r="K120" i="15"/>
  <c r="DB62" i="15"/>
  <c r="BM49" i="15"/>
  <c r="BK82" i="15"/>
  <c r="U125" i="15"/>
  <c r="AH119" i="15"/>
  <c r="CY36" i="15"/>
  <c r="AV85" i="15"/>
  <c r="BI123" i="15"/>
  <c r="CG36" i="15"/>
  <c r="CB42" i="15"/>
  <c r="AT68" i="15"/>
  <c r="AS55" i="15"/>
  <c r="AF57" i="15"/>
  <c r="CK90" i="15"/>
  <c r="AG129" i="15"/>
  <c r="CJ129" i="15"/>
  <c r="CN86" i="15"/>
  <c r="BO119" i="15"/>
  <c r="CS72" i="15"/>
  <c r="CE104" i="15"/>
  <c r="CH88" i="15"/>
  <c r="AZ107" i="15"/>
  <c r="AX26" i="15"/>
  <c r="X21" i="15"/>
  <c r="CG104" i="15"/>
  <c r="U91" i="15"/>
  <c r="CD94" i="15"/>
  <c r="AP38" i="15"/>
  <c r="AX121" i="15"/>
  <c r="AQ31" i="15"/>
  <c r="CE90" i="15"/>
  <c r="BF128" i="15"/>
  <c r="CT37" i="15"/>
  <c r="DA38" i="15"/>
  <c r="O90" i="15"/>
  <c r="BP62" i="15"/>
  <c r="V94" i="15"/>
  <c r="CC79" i="15"/>
  <c r="BQ37" i="15"/>
  <c r="X27" i="15"/>
  <c r="AO25" i="15"/>
  <c r="BZ107" i="15"/>
  <c r="CU87" i="15"/>
  <c r="AH18" i="15"/>
  <c r="U121" i="15"/>
  <c r="CF62" i="15"/>
  <c r="BV58" i="15"/>
  <c r="BJ91" i="15"/>
  <c r="AO105" i="15"/>
  <c r="BT116" i="15"/>
  <c r="CF110" i="15"/>
  <c r="BP125" i="15"/>
  <c r="AE119" i="15"/>
  <c r="BF76" i="15"/>
  <c r="AF34" i="15"/>
  <c r="DA47" i="15"/>
  <c r="BP65" i="15"/>
  <c r="CL53" i="15"/>
  <c r="AR105" i="15"/>
  <c r="CJ83" i="15"/>
  <c r="CT59" i="15"/>
  <c r="Z127" i="15"/>
  <c r="AM53" i="15"/>
  <c r="BT54" i="15"/>
  <c r="BN53" i="15"/>
  <c r="BX73" i="15"/>
  <c r="AF28" i="15"/>
  <c r="CT71" i="15"/>
  <c r="BL32" i="15"/>
  <c r="BA59" i="15"/>
  <c r="BA71" i="15"/>
  <c r="H119" i="15"/>
  <c r="CT83" i="15"/>
  <c r="Z116" i="15"/>
  <c r="BD66" i="15"/>
  <c r="CA51" i="15"/>
  <c r="CL69" i="15"/>
  <c r="BC13" i="15"/>
  <c r="CI42" i="15"/>
  <c r="BL16" i="15"/>
  <c r="BJ125" i="15"/>
  <c r="AJ21" i="15"/>
  <c r="BB107" i="15"/>
  <c r="CF52" i="15"/>
  <c r="BT97" i="15"/>
  <c r="CY109" i="15"/>
  <c r="BP85" i="15"/>
  <c r="AE103" i="15"/>
  <c r="BY23" i="15"/>
  <c r="K96" i="15"/>
  <c r="CA90" i="15"/>
  <c r="CH124" i="15"/>
  <c r="I121" i="15"/>
  <c r="BK86" i="15"/>
  <c r="AO27" i="15"/>
  <c r="BK43" i="15"/>
  <c r="AR28" i="15"/>
  <c r="AU65" i="15"/>
  <c r="V76" i="15"/>
  <c r="BZ58" i="15"/>
  <c r="CX109" i="15"/>
  <c r="BJ93" i="15"/>
  <c r="AE98" i="15"/>
  <c r="BB46" i="15"/>
  <c r="CZ27" i="15"/>
  <c r="X88" i="15"/>
  <c r="AR77" i="15"/>
  <c r="BF61" i="15"/>
  <c r="BF51" i="15"/>
  <c r="CT109" i="15"/>
  <c r="BL41" i="15"/>
  <c r="CS106" i="15"/>
  <c r="BZ12" i="15"/>
  <c r="BO92" i="15"/>
  <c r="BY14" i="15"/>
  <c r="CA99" i="15"/>
  <c r="CO125" i="15"/>
  <c r="BX75" i="15"/>
  <c r="AY86" i="15"/>
  <c r="AJ97" i="15"/>
  <c r="AF110" i="15"/>
  <c r="BS65" i="15"/>
  <c r="BG88" i="15"/>
  <c r="DC29" i="15"/>
  <c r="CF39" i="15"/>
  <c r="CF42" i="15"/>
  <c r="DC42" i="15"/>
  <c r="BD60" i="15"/>
  <c r="CN120" i="15"/>
  <c r="BG60" i="15"/>
  <c r="AY119" i="15"/>
  <c r="Q120" i="15"/>
  <c r="BC65" i="15"/>
  <c r="Y69" i="15"/>
  <c r="BQ106" i="15"/>
  <c r="AH125" i="15"/>
  <c r="AH93" i="15"/>
  <c r="CX49" i="15"/>
  <c r="CX38" i="15"/>
  <c r="CN16" i="15"/>
  <c r="M120" i="15"/>
  <c r="BZ96" i="15"/>
  <c r="AS91" i="15"/>
  <c r="AA15" i="15"/>
  <c r="BE73" i="15"/>
  <c r="CC119" i="15"/>
  <c r="AZ74" i="15"/>
  <c r="AG71" i="15"/>
  <c r="CA83" i="15"/>
  <c r="BF88" i="15"/>
  <c r="BY36" i="15"/>
  <c r="DA13" i="15"/>
  <c r="BM90" i="15"/>
  <c r="BS119" i="15"/>
  <c r="BI63" i="15"/>
  <c r="S23" i="15"/>
  <c r="AI21" i="15"/>
  <c r="AJ93" i="15"/>
  <c r="BY53" i="15"/>
  <c r="CH55" i="15"/>
  <c r="DB15" i="15"/>
  <c r="BA107" i="15"/>
  <c r="O121" i="15"/>
  <c r="CP66" i="15"/>
  <c r="CW94" i="15"/>
  <c r="BB91" i="15"/>
  <c r="AQ43" i="15"/>
  <c r="T90" i="15"/>
  <c r="CD75" i="15"/>
  <c r="BZ71" i="15"/>
  <c r="BS90" i="15"/>
  <c r="CR119" i="15"/>
  <c r="BW88" i="15"/>
  <c r="BZ30" i="15"/>
  <c r="CC32" i="15"/>
  <c r="CR28" i="15"/>
  <c r="BM109" i="15"/>
  <c r="S30" i="15"/>
  <c r="AV54" i="15"/>
  <c r="AX107" i="15"/>
  <c r="AP85" i="15"/>
  <c r="W46" i="15"/>
  <c r="CQ99" i="15"/>
  <c r="DC65" i="15"/>
  <c r="CD84" i="15"/>
  <c r="AZ76" i="15"/>
  <c r="CR77" i="15"/>
  <c r="BA128" i="15"/>
  <c r="CS63" i="15"/>
  <c r="CO81" i="15"/>
  <c r="CH32" i="15"/>
  <c r="BT96" i="15"/>
  <c r="BS110" i="15"/>
  <c r="BG92" i="15"/>
  <c r="BS105" i="15"/>
  <c r="BM88" i="15"/>
  <c r="AB91" i="15"/>
  <c r="CS127" i="15"/>
  <c r="BW119" i="15"/>
  <c r="L121" i="15"/>
  <c r="CG37" i="15"/>
  <c r="DC93" i="15"/>
  <c r="W81" i="15"/>
  <c r="CQ120" i="15"/>
  <c r="CS31" i="15"/>
  <c r="BK92" i="15"/>
  <c r="BM46" i="15"/>
  <c r="BW121" i="15"/>
  <c r="BE12" i="15"/>
  <c r="AI88" i="15"/>
  <c r="BI93" i="15"/>
  <c r="AX119" i="15"/>
  <c r="AV35" i="15"/>
  <c r="AW51" i="15"/>
  <c r="BL116" i="15"/>
  <c r="CJ53" i="15"/>
  <c r="DB30" i="15"/>
  <c r="AV28" i="15"/>
  <c r="CB102" i="15"/>
  <c r="CA27" i="15"/>
  <c r="BM75" i="15"/>
  <c r="Y120" i="15"/>
  <c r="CD127" i="15"/>
  <c r="AS119" i="15"/>
  <c r="CP54" i="15"/>
  <c r="CH88" i="16"/>
  <c r="AX50" i="15"/>
  <c r="DB88" i="15"/>
  <c r="Y121" i="15"/>
  <c r="AQ15" i="15"/>
  <c r="BD94" i="15"/>
  <c r="AW71" i="15"/>
  <c r="AW82" i="15"/>
  <c r="CB27" i="15"/>
  <c r="AK14" i="15"/>
  <c r="AT102" i="15"/>
  <c r="BT91" i="15"/>
  <c r="CZ119" i="15"/>
  <c r="H122" i="15"/>
  <c r="BU77" i="15"/>
  <c r="BC104" i="15"/>
  <c r="CI13" i="15"/>
  <c r="AT47" i="15"/>
  <c r="BD23" i="15"/>
  <c r="AR51" i="15"/>
  <c r="BI68" i="15"/>
  <c r="I57" i="15"/>
  <c r="V124" i="15"/>
  <c r="H121" i="15"/>
  <c r="DA97" i="15"/>
  <c r="BM129" i="15"/>
  <c r="I124" i="15"/>
  <c r="BR54" i="15"/>
  <c r="AM47" i="15"/>
  <c r="CM99" i="15"/>
  <c r="CY90" i="15"/>
  <c r="DB53" i="15"/>
  <c r="O85" i="15"/>
  <c r="AZ24" i="15"/>
  <c r="AY50" i="15"/>
  <c r="AY81" i="15"/>
  <c r="CK25" i="15"/>
  <c r="BX79" i="15"/>
  <c r="AV127" i="15"/>
  <c r="CG122" i="15"/>
  <c r="BG62" i="15"/>
  <c r="CU88" i="15"/>
  <c r="BO72" i="15"/>
  <c r="CL87" i="15"/>
  <c r="CB71" i="15"/>
  <c r="CL34" i="15"/>
  <c r="AV41" i="15"/>
  <c r="BR82" i="15"/>
  <c r="DA120" i="15"/>
  <c r="CP119" i="15"/>
  <c r="AX62" i="15"/>
  <c r="AY84" i="15"/>
  <c r="BH128" i="15"/>
  <c r="BP99" i="15"/>
  <c r="BE16" i="15"/>
  <c r="AT92" i="15"/>
  <c r="CD13" i="15"/>
  <c r="BZ102" i="15"/>
  <c r="BD77" i="15"/>
  <c r="BZ21" i="15"/>
  <c r="CA23" i="15"/>
  <c r="BT119" i="15"/>
  <c r="BH16" i="15"/>
  <c r="BP59" i="15"/>
  <c r="CH104" i="15"/>
  <c r="AL35" i="15"/>
  <c r="BI122" i="15"/>
  <c r="CN119" i="15"/>
  <c r="CI14" i="15"/>
  <c r="BG30" i="15"/>
  <c r="BX39" i="15"/>
  <c r="CM37" i="15"/>
  <c r="CV28" i="15"/>
  <c r="BW52" i="15"/>
  <c r="T79" i="15"/>
  <c r="CS68" i="15"/>
  <c r="AP53" i="15"/>
  <c r="CC110" i="15"/>
  <c r="DC108" i="15"/>
  <c r="AQ51" i="15"/>
  <c r="AM122" i="15"/>
  <c r="BU65" i="15"/>
  <c r="BJ107" i="15"/>
  <c r="CN18" i="15"/>
  <c r="CD62" i="15"/>
  <c r="BT46" i="15"/>
  <c r="BJ72" i="15"/>
  <c r="CF55" i="15"/>
  <c r="BY104" i="15"/>
  <c r="AK54" i="15"/>
  <c r="BW116" i="15"/>
  <c r="BJ41" i="15"/>
  <c r="I94" i="15"/>
  <c r="BG27" i="15"/>
  <c r="AO43" i="15"/>
  <c r="BK57" i="15"/>
  <c r="CA101" i="15"/>
  <c r="CO23" i="15"/>
  <c r="J121" i="15"/>
  <c r="CY103" i="15"/>
  <c r="CD30" i="15"/>
  <c r="CY15" i="15"/>
  <c r="AT129" i="15"/>
  <c r="CA46" i="15"/>
  <c r="W99" i="15"/>
  <c r="BW37" i="15"/>
  <c r="L77" i="15"/>
  <c r="BL111" i="15"/>
  <c r="CA30" i="15"/>
  <c r="DA48" i="15"/>
  <c r="AS21" i="15"/>
  <c r="CD21" i="15"/>
  <c r="CI94" i="15"/>
  <c r="CP43" i="15"/>
  <c r="CY53" i="15"/>
  <c r="DB17" i="15"/>
  <c r="BP55" i="15"/>
  <c r="AW69" i="15"/>
  <c r="CZ51" i="15"/>
  <c r="CK99" i="15"/>
  <c r="BW28" i="15"/>
  <c r="BF28" i="15"/>
  <c r="CA119" i="15"/>
  <c r="BJ127" i="15"/>
  <c r="CI84" i="15"/>
  <c r="CG90" i="15"/>
  <c r="W120" i="15"/>
  <c r="J66" i="15"/>
  <c r="BA81" i="15"/>
  <c r="DB120" i="15"/>
  <c r="I27" i="15"/>
  <c r="CF50" i="15"/>
  <c r="AT128" i="15"/>
  <c r="AK55" i="15"/>
  <c r="CO36" i="15"/>
  <c r="AB48" i="15"/>
  <c r="CP90" i="15"/>
  <c r="AV87" i="15"/>
  <c r="AZ120" i="15"/>
  <c r="BY77" i="15"/>
  <c r="CA76" i="15"/>
  <c r="CU60" i="15"/>
  <c r="W26" i="15"/>
  <c r="O91" i="15"/>
  <c r="CI80" i="15"/>
  <c r="BY50" i="15"/>
  <c r="AZ54" i="15"/>
  <c r="BC120" i="15"/>
  <c r="DB64" i="15"/>
  <c r="CU65" i="15"/>
  <c r="DA35" i="15"/>
  <c r="DC51" i="15"/>
  <c r="CR17" i="15"/>
  <c r="AF76" i="15"/>
  <c r="BF26" i="15"/>
  <c r="BX103" i="15"/>
  <c r="CX105" i="15"/>
  <c r="CR124" i="15"/>
  <c r="AR107" i="15"/>
  <c r="CX88" i="15"/>
  <c r="BZ25" i="15"/>
  <c r="BX94" i="15"/>
  <c r="BI80" i="15"/>
  <c r="BZ77" i="15"/>
  <c r="BZ61" i="15"/>
  <c r="CM50" i="15"/>
  <c r="BQ95" i="15"/>
  <c r="BE39" i="15"/>
  <c r="BF127" i="15"/>
  <c r="BR125" i="15"/>
  <c r="BT69" i="15"/>
  <c r="X124" i="15"/>
  <c r="CV107" i="15"/>
  <c r="DA21" i="15"/>
  <c r="BL14" i="15"/>
  <c r="I77" i="15"/>
  <c r="BS54" i="15"/>
  <c r="CD15" i="15"/>
  <c r="BU119" i="15"/>
  <c r="CU17" i="15"/>
  <c r="AH121" i="15"/>
  <c r="BR75" i="15"/>
  <c r="H17" i="15"/>
  <c r="BP30" i="15"/>
  <c r="CG79" i="15"/>
  <c r="CU108" i="15"/>
  <c r="CK96" i="15"/>
  <c r="U107" i="15"/>
  <c r="AQ121" i="15"/>
  <c r="BS109" i="15"/>
  <c r="CV16" i="15"/>
  <c r="CN82" i="15"/>
  <c r="L104" i="15"/>
  <c r="Y116" i="15"/>
  <c r="CF77" i="15"/>
  <c r="AI119" i="15"/>
  <c r="BN18" i="15"/>
  <c r="BT29" i="15"/>
  <c r="AK15" i="15"/>
  <c r="DB94" i="15"/>
  <c r="BA60" i="15"/>
  <c r="AT28" i="15"/>
  <c r="AD69" i="15"/>
  <c r="DB99" i="15"/>
  <c r="CV101" i="15"/>
  <c r="AT64" i="15"/>
  <c r="BY109" i="15"/>
  <c r="BR120" i="15"/>
  <c r="BS96" i="15"/>
  <c r="AC111" i="15"/>
  <c r="BL83" i="15"/>
  <c r="AF80" i="15"/>
  <c r="AC88" i="15"/>
  <c r="CE128" i="15"/>
  <c r="V120" i="15"/>
  <c r="CS42" i="15"/>
  <c r="BS88" i="16"/>
  <c r="DB19" i="15"/>
  <c r="CE62" i="15"/>
  <c r="R77" i="15"/>
  <c r="AD110" i="15"/>
  <c r="BC40" i="15"/>
  <c r="BN129" i="15"/>
  <c r="CZ61" i="15"/>
  <c r="DB122" i="15"/>
  <c r="BQ84" i="15"/>
  <c r="BN119" i="15"/>
  <c r="BC66" i="15"/>
  <c r="BG42" i="15"/>
  <c r="CV71" i="15"/>
  <c r="BQ119" i="15"/>
  <c r="CZ58" i="15"/>
  <c r="CW48" i="15"/>
  <c r="BV99" i="15"/>
  <c r="CJ40" i="15"/>
  <c r="AX29" i="15"/>
  <c r="BK26" i="15"/>
  <c r="CB116" i="15"/>
  <c r="AO51" i="15"/>
  <c r="M23" i="15"/>
  <c r="CX119" i="15"/>
  <c r="CX118" i="15" l="1"/>
  <c r="M22" i="15"/>
  <c r="BQ118" i="15"/>
  <c r="BN118" i="15"/>
  <c r="CV100" i="15"/>
  <c r="AI118" i="15"/>
  <c r="CG78" i="15"/>
  <c r="F17" i="15"/>
  <c r="G17" i="15"/>
  <c r="BU118" i="15"/>
  <c r="DA132" i="15"/>
  <c r="BF126" i="15"/>
  <c r="CP89" i="15"/>
  <c r="CG89" i="15"/>
  <c r="BJ126" i="15"/>
  <c r="CA118" i="15"/>
  <c r="CD132" i="15"/>
  <c r="AS132" i="15"/>
  <c r="CA45" i="15"/>
  <c r="CO22" i="15"/>
  <c r="CA100" i="15"/>
  <c r="BK56" i="15"/>
  <c r="BT45" i="15"/>
  <c r="CS67" i="15"/>
  <c r="T78" i="15"/>
  <c r="CN118" i="15"/>
  <c r="BT118" i="15"/>
  <c r="CA22" i="15"/>
  <c r="BZ132" i="15"/>
  <c r="CP118" i="15"/>
  <c r="CL33" i="15"/>
  <c r="AV126" i="15"/>
  <c r="BX78" i="15"/>
  <c r="CY89" i="15"/>
  <c r="F121" i="15"/>
  <c r="G121" i="15"/>
  <c r="I56" i="15"/>
  <c r="BI67" i="15"/>
  <c r="BD22" i="15"/>
  <c r="CZ118" i="15"/>
  <c r="AS118" i="15"/>
  <c r="CD126" i="15"/>
  <c r="AX118" i="15"/>
  <c r="BM45" i="15"/>
  <c r="BW118" i="15"/>
  <c r="CS126" i="15"/>
  <c r="W45" i="15"/>
  <c r="CR118" i="15"/>
  <c r="BS89" i="15"/>
  <c r="AI132" i="15"/>
  <c r="S22" i="15"/>
  <c r="BS118" i="15"/>
  <c r="BM89" i="15"/>
  <c r="CC118" i="15"/>
  <c r="AY118" i="15"/>
  <c r="BB45" i="15"/>
  <c r="CA89" i="15"/>
  <c r="BY22" i="15"/>
  <c r="AJ132" i="15"/>
  <c r="H118" i="15"/>
  <c r="Z126" i="15"/>
  <c r="AF33" i="15"/>
  <c r="AE118" i="15"/>
  <c r="CC78" i="15"/>
  <c r="CE89" i="15"/>
  <c r="X132" i="15"/>
  <c r="BO118" i="15"/>
  <c r="CK89" i="15"/>
  <c r="AF56" i="15"/>
  <c r="AT67" i="15"/>
  <c r="AH118" i="15"/>
  <c r="BY118" i="15"/>
  <c r="CT11" i="15"/>
  <c r="CT8" i="15"/>
  <c r="CF22" i="15"/>
  <c r="CK11" i="15"/>
  <c r="CK8" i="15"/>
  <c r="BO56" i="15"/>
  <c r="AU126" i="15"/>
  <c r="BG33" i="15"/>
  <c r="CT126" i="15"/>
  <c r="AI22" i="15"/>
  <c r="CJ118" i="15"/>
  <c r="BR11" i="15"/>
  <c r="BR8" i="15"/>
  <c r="CE8" i="15"/>
  <c r="CE11" i="15"/>
  <c r="BB118" i="15"/>
  <c r="BY78" i="15"/>
  <c r="F35" i="15"/>
  <c r="G35" i="15"/>
  <c r="BN45" i="15"/>
  <c r="CD78" i="15"/>
  <c r="BA100" i="15"/>
  <c r="CA11" i="15"/>
  <c r="CA8" i="15"/>
  <c r="BX118" i="15"/>
  <c r="BA56" i="15"/>
  <c r="F24" i="15"/>
  <c r="G24" i="15"/>
  <c r="CV22" i="15"/>
  <c r="BK118" i="15"/>
  <c r="BZ118" i="15"/>
  <c r="G27" i="15"/>
  <c r="F27" i="15"/>
  <c r="BQ8" i="15"/>
  <c r="BQ11" i="15"/>
  <c r="BV118" i="15"/>
  <c r="DC45" i="15"/>
  <c r="AS78" i="15"/>
  <c r="CA132" i="15"/>
  <c r="CU45" i="15"/>
  <c r="AD22" i="15"/>
  <c r="AO118" i="15"/>
  <c r="T56" i="15"/>
  <c r="BC45" i="15"/>
  <c r="CE22" i="15"/>
  <c r="CH126" i="15"/>
  <c r="DC33" i="15"/>
  <c r="BF56" i="15"/>
  <c r="G110" i="15"/>
  <c r="F110" i="15"/>
  <c r="CR126" i="15"/>
  <c r="CN100" i="15"/>
  <c r="AZ45" i="15"/>
  <c r="CT22" i="15"/>
  <c r="BE118" i="15"/>
  <c r="BZ11" i="15"/>
  <c r="BZ8" i="15"/>
  <c r="CY132" i="15"/>
  <c r="CM89" i="15"/>
  <c r="AR67" i="15"/>
  <c r="AV132" i="15"/>
  <c r="G70" i="15"/>
  <c r="F70" i="15"/>
  <c r="BX67" i="15"/>
  <c r="G40" i="15"/>
  <c r="F40" i="15"/>
  <c r="DA45" i="15"/>
  <c r="CG67" i="15"/>
  <c r="BS33" i="15"/>
  <c r="K67" i="15"/>
  <c r="CW33" i="15"/>
  <c r="BG126" i="15"/>
  <c r="AO126" i="15"/>
  <c r="AG118" i="15"/>
  <c r="CW11" i="15"/>
  <c r="CW8" i="15"/>
  <c r="J67" i="15"/>
  <c r="CT118" i="15"/>
  <c r="CR132" i="15"/>
  <c r="BC118" i="15"/>
  <c r="BF33" i="15"/>
  <c r="AE56" i="15"/>
  <c r="CV89" i="15"/>
  <c r="CT132" i="15"/>
  <c r="BA67" i="15"/>
  <c r="CE33" i="15"/>
  <c r="G71" i="15"/>
  <c r="F71" i="15"/>
  <c r="CF33" i="15"/>
  <c r="G129" i="15"/>
  <c r="F129" i="15"/>
  <c r="DB45" i="15"/>
  <c r="CX56" i="15"/>
  <c r="AB126" i="15"/>
  <c r="CO67" i="15"/>
  <c r="CP33" i="15"/>
  <c r="AU11" i="15"/>
  <c r="AU8" i="15"/>
  <c r="BT11" i="15"/>
  <c r="BT8" i="15"/>
  <c r="BP56" i="15"/>
  <c r="CC100" i="15"/>
  <c r="BW22" i="15"/>
  <c r="AV67" i="15"/>
  <c r="AJ118" i="15"/>
  <c r="BD126" i="15"/>
  <c r="AZ126" i="15"/>
  <c r="AT89" i="15"/>
  <c r="CJ56" i="15"/>
  <c r="CR33" i="15"/>
  <c r="CR8" i="15"/>
  <c r="CR11" i="15"/>
  <c r="CC33" i="15"/>
  <c r="BT126" i="15"/>
  <c r="AF118" i="15"/>
  <c r="W33" i="15"/>
  <c r="AD118" i="15"/>
  <c r="BJ118" i="15"/>
  <c r="CH118" i="15"/>
  <c r="F120" i="15"/>
  <c r="G120" i="15"/>
  <c r="CI56" i="15"/>
  <c r="AT78" i="15"/>
  <c r="CJ67" i="15"/>
  <c r="AU100" i="15"/>
  <c r="N132" i="15"/>
  <c r="AE45" i="15"/>
  <c r="CC8" i="15"/>
  <c r="CC11" i="15"/>
  <c r="BU78" i="15"/>
  <c r="BH78" i="15"/>
  <c r="AQ132" i="15"/>
  <c r="BD8" i="15"/>
  <c r="BD11" i="15"/>
  <c r="CJ89" i="15"/>
  <c r="P11" i="15"/>
  <c r="P8" i="15"/>
  <c r="BR78" i="15"/>
  <c r="BG118" i="15"/>
  <c r="BF89" i="15"/>
  <c r="CI132" i="15"/>
  <c r="BP11" i="15"/>
  <c r="BP8" i="15"/>
  <c r="BG100" i="15"/>
  <c r="CW126" i="15"/>
  <c r="CW100" i="15"/>
  <c r="CG118" i="15"/>
  <c r="AU118" i="15"/>
  <c r="G14" i="15"/>
  <c r="F14" i="15"/>
  <c r="CY118" i="15"/>
  <c r="BD45" i="15"/>
  <c r="BC78" i="15"/>
  <c r="CM118" i="15"/>
  <c r="Y78" i="15"/>
  <c r="AX132" i="15"/>
  <c r="CW118" i="15"/>
  <c r="CW117" i="15" s="1"/>
  <c r="AF126" i="15"/>
  <c r="Q132" i="15"/>
  <c r="CN56" i="15"/>
  <c r="AD132" i="15"/>
  <c r="CJ33" i="15"/>
  <c r="CB118" i="15"/>
  <c r="AQ89" i="15"/>
  <c r="CE118" i="15"/>
  <c r="CF118" i="15"/>
  <c r="BL22" i="15"/>
  <c r="CX33" i="15"/>
  <c r="BA33" i="15"/>
  <c r="CS8" i="15"/>
  <c r="CS11" i="15"/>
  <c r="CE67" i="15"/>
  <c r="CM100" i="15"/>
  <c r="AP56" i="15"/>
  <c r="BA22" i="15"/>
  <c r="AO45" i="15"/>
  <c r="CK100" i="15"/>
  <c r="CF78" i="15"/>
  <c r="BE11" i="15"/>
  <c r="BE8" i="15"/>
  <c r="AR118" i="15"/>
  <c r="CX67" i="15"/>
  <c r="BK89" i="15"/>
  <c r="CU118" i="15"/>
  <c r="DB132" i="15"/>
  <c r="CO118" i="15"/>
  <c r="BL118" i="15"/>
  <c r="AK118" i="15"/>
  <c r="CP56" i="15"/>
  <c r="AQ118" i="15"/>
  <c r="BU67" i="15"/>
  <c r="BY11" i="15"/>
  <c r="BY8" i="15"/>
  <c r="BF118" i="15"/>
  <c r="CD8" i="15"/>
  <c r="CD11" i="15"/>
  <c r="CQ22" i="15"/>
  <c r="AC132" i="15"/>
  <c r="BI118" i="15"/>
  <c r="DC67" i="15"/>
  <c r="AK56" i="15"/>
  <c r="L56" i="15"/>
  <c r="BM118" i="15"/>
  <c r="BI45" i="15"/>
  <c r="G55" i="15"/>
  <c r="F55" i="15"/>
  <c r="BO22" i="15"/>
  <c r="CJ100" i="15"/>
  <c r="AF89" i="15"/>
  <c r="AG100" i="15"/>
  <c r="CI8" i="15"/>
  <c r="CI11" i="15"/>
  <c r="AE132" i="15"/>
  <c r="Y56" i="15"/>
  <c r="F77" i="15"/>
  <c r="G77" i="15"/>
  <c r="CT78" i="15"/>
  <c r="BL132" i="15"/>
  <c r="CX8" i="15"/>
  <c r="CX11" i="15"/>
  <c r="AX126" i="15"/>
  <c r="AZ33" i="15"/>
  <c r="CE45" i="15"/>
  <c r="AB78" i="15"/>
  <c r="BA132" i="15"/>
  <c r="CV11" i="15"/>
  <c r="CV8" i="15"/>
  <c r="BH126" i="15"/>
  <c r="CC132" i="15"/>
  <c r="CU22" i="15"/>
  <c r="CB22" i="15"/>
  <c r="AP118" i="15"/>
  <c r="BG67" i="15"/>
  <c r="CT45" i="15"/>
  <c r="CU89" i="15"/>
  <c r="AO78" i="15"/>
  <c r="CZ78" i="15"/>
  <c r="BI132" i="15"/>
  <c r="BP22" i="15"/>
  <c r="L22" i="15"/>
  <c r="L8" i="15"/>
  <c r="L11" i="15"/>
  <c r="CT67" i="15"/>
  <c r="CF132" i="15"/>
  <c r="R67" i="15"/>
  <c r="AV22" i="15"/>
  <c r="BA118" i="15"/>
  <c r="CF89" i="15"/>
  <c r="CY126" i="15"/>
  <c r="P126" i="15"/>
  <c r="CO33" i="15"/>
  <c r="CM78" i="15"/>
  <c r="AW45" i="15"/>
  <c r="AN45" i="15"/>
  <c r="Z45" i="15"/>
  <c r="CE132" i="15"/>
  <c r="BE100" i="15"/>
  <c r="CO56" i="15"/>
  <c r="AN118" i="15"/>
  <c r="BH56" i="15"/>
  <c r="BH89" i="15"/>
  <c r="BD118" i="15"/>
  <c r="AM67" i="15"/>
  <c r="BL56" i="15"/>
  <c r="BL100" i="15"/>
  <c r="BX45" i="15"/>
  <c r="BQ78" i="15"/>
  <c r="O132" i="15"/>
  <c r="DB118" i="15"/>
  <c r="AF132" i="15"/>
  <c r="AT118" i="15"/>
  <c r="BX126" i="15"/>
  <c r="CQ118" i="15"/>
  <c r="CF45" i="15"/>
  <c r="BT78" i="15"/>
  <c r="CL118" i="15"/>
  <c r="BN132" i="15"/>
  <c r="N67" i="15"/>
  <c r="DA100" i="15"/>
  <c r="BQ89" i="15"/>
  <c r="DC126" i="15"/>
  <c r="CV118" i="15"/>
  <c r="BY126" i="15"/>
  <c r="CM126" i="15"/>
  <c r="CN33" i="15"/>
  <c r="BM56" i="15"/>
  <c r="F99" i="15"/>
  <c r="G99" i="15"/>
  <c r="CE78" i="15"/>
  <c r="CD100" i="15"/>
  <c r="CX78" i="15"/>
  <c r="O22" i="15"/>
  <c r="CN22" i="15"/>
  <c r="X56" i="15"/>
  <c r="BD33" i="15"/>
  <c r="F124" i="15"/>
  <c r="G124" i="15"/>
  <c r="F111" i="15"/>
  <c r="G111" i="15"/>
  <c r="F28" i="15"/>
  <c r="G28" i="15"/>
  <c r="AY89" i="15"/>
  <c r="DB126" i="15"/>
  <c r="CS78" i="15"/>
  <c r="BC126" i="15"/>
  <c r="CG45" i="15"/>
  <c r="BR126" i="15"/>
  <c r="CU11" i="15"/>
  <c r="CU8" i="15"/>
  <c r="AK132" i="15"/>
  <c r="CS118" i="15"/>
  <c r="CC126" i="15"/>
  <c r="CN8" i="15"/>
  <c r="CN11" i="15"/>
  <c r="AL45" i="15"/>
  <c r="BN126" i="15"/>
  <c r="CR22" i="15"/>
  <c r="AX11" i="15"/>
  <c r="AX8" i="15"/>
  <c r="BH118" i="15"/>
  <c r="CP8" i="15"/>
  <c r="CP11" i="15"/>
  <c r="P78" i="15"/>
  <c r="BH132" i="15"/>
  <c r="AU45" i="15"/>
  <c r="J33" i="15"/>
  <c r="AH132" i="15"/>
  <c r="CK118" i="15"/>
  <c r="AJ45" i="15"/>
  <c r="AW78" i="15"/>
  <c r="AH56" i="15"/>
  <c r="AI126" i="15"/>
  <c r="AX22" i="15"/>
  <c r="CL8" i="15"/>
  <c r="CL11" i="15"/>
  <c r="AS8" i="15"/>
  <c r="AS11" i="15"/>
  <c r="BK22" i="15"/>
  <c r="DB78" i="15"/>
  <c r="CL89" i="15"/>
  <c r="CG11" i="15"/>
  <c r="CG8" i="15"/>
  <c r="Q100" i="15"/>
  <c r="CM56" i="15"/>
  <c r="CK126" i="15"/>
  <c r="AC8" i="15"/>
  <c r="AC11" i="15"/>
  <c r="BC132" i="15"/>
  <c r="BO45" i="15"/>
  <c r="BG78" i="15"/>
  <c r="CH45" i="15"/>
  <c r="J45" i="15"/>
  <c r="BJ78" i="15"/>
  <c r="CB8" i="15"/>
  <c r="CB11" i="15"/>
  <c r="AB132" i="15"/>
  <c r="BF78" i="15"/>
  <c r="CY67" i="15"/>
  <c r="AM22" i="15"/>
  <c r="AX56" i="15"/>
  <c r="V100" i="15"/>
  <c r="CM33" i="15"/>
  <c r="BK67" i="15"/>
  <c r="AZ118" i="15"/>
  <c r="BH45" i="15"/>
  <c r="BO100" i="15"/>
  <c r="CI118" i="15"/>
  <c r="DC100" i="15"/>
  <c r="CZ100" i="15"/>
  <c r="CO100" i="15"/>
  <c r="BP33" i="15"/>
  <c r="AV118" i="15"/>
  <c r="DA89" i="15"/>
  <c r="DC118" i="15"/>
  <c r="BV56" i="15"/>
  <c r="BB33" i="15"/>
  <c r="AW100" i="15"/>
  <c r="CV78" i="15"/>
  <c r="CI78" i="15"/>
  <c r="BR132" i="15"/>
  <c r="G43" i="15"/>
  <c r="F43" i="15"/>
  <c r="BL8" i="15"/>
  <c r="BL11" i="15"/>
  <c r="BF22" i="15"/>
  <c r="F88" i="15"/>
  <c r="G88" i="15"/>
  <c r="AG33" i="15"/>
  <c r="BN78" i="15"/>
  <c r="DC8" i="15"/>
  <c r="DC11" i="15"/>
  <c r="BP78" i="15"/>
  <c r="AQ67" i="15"/>
  <c r="AM56" i="15"/>
  <c r="AQ22" i="15"/>
  <c r="BG89" i="15"/>
  <c r="AK126" i="15"/>
  <c r="BA89" i="15"/>
  <c r="AR45" i="15"/>
  <c r="BS56" i="15"/>
  <c r="CH78" i="15"/>
  <c r="CL126" i="15"/>
  <c r="AZ11" i="15"/>
  <c r="AZ8" i="15"/>
  <c r="AM100" i="15"/>
  <c r="AL118" i="15"/>
  <c r="CD118" i="15"/>
  <c r="BY33" i="15"/>
  <c r="CI22" i="15"/>
  <c r="AK67" i="15"/>
  <c r="CQ45" i="15"/>
  <c r="AP89" i="15"/>
  <c r="DC78" i="15"/>
  <c r="DB22" i="15"/>
  <c r="BH67" i="15"/>
  <c r="CA126" i="15"/>
  <c r="F39" i="15"/>
  <c r="G39" i="15"/>
  <c r="DA118" i="15"/>
  <c r="CF56" i="15"/>
  <c r="O45" i="15"/>
  <c r="AW118" i="15"/>
  <c r="CD33" i="15"/>
  <c r="CA56" i="15"/>
  <c r="BR118" i="15"/>
  <c r="G127" i="15"/>
  <c r="F127" i="15"/>
  <c r="H126" i="15"/>
  <c r="BQ126" i="15"/>
  <c r="AN89" i="15"/>
  <c r="AQ11" i="15"/>
  <c r="AQ8" i="15"/>
  <c r="BL126" i="15"/>
  <c r="CN126" i="15"/>
  <c r="BQ56" i="15"/>
  <c r="AV89" i="15"/>
  <c r="H45" i="15"/>
  <c r="G46" i="15"/>
  <c r="F46" i="15"/>
  <c r="Z22" i="15"/>
  <c r="AM118" i="15"/>
  <c r="DA126" i="15"/>
  <c r="BC22" i="15"/>
  <c r="BW67" i="15"/>
  <c r="BX33" i="15"/>
  <c r="BP118" i="15"/>
  <c r="CW67" i="15"/>
  <c r="CQ67" i="15"/>
  <c r="AP132" i="15"/>
  <c r="BD100" i="15"/>
  <c r="BS126" i="15"/>
  <c r="AJ78" i="15"/>
  <c r="CW78" i="15"/>
  <c r="CZ45" i="15"/>
  <c r="CV126" i="15"/>
  <c r="F102" i="15"/>
  <c r="G102" i="15"/>
  <c r="F34" i="15"/>
  <c r="G34" i="15"/>
  <c r="H33" i="15"/>
  <c r="L78" i="15"/>
  <c r="BB132" i="15"/>
  <c r="CS22" i="15"/>
  <c r="CD89" i="15"/>
  <c r="AL126" i="15"/>
  <c r="AC22" i="15"/>
  <c r="CL67" i="15"/>
  <c r="CM11" i="15"/>
  <c r="CM8" i="15"/>
  <c r="BR45" i="15"/>
  <c r="DB33" i="15"/>
  <c r="F52" i="15"/>
  <c r="G52" i="15"/>
  <c r="AR132" i="15"/>
  <c r="CC67" i="15"/>
  <c r="BL67" i="15"/>
  <c r="BN67" i="15"/>
  <c r="DC132" i="15"/>
  <c r="CD67" i="15"/>
  <c r="W78" i="15"/>
  <c r="F65" i="15"/>
  <c r="G65" i="15"/>
  <c r="W100" i="15"/>
  <c r="CK67" i="15"/>
  <c r="F26" i="15"/>
  <c r="G26" i="15"/>
  <c r="CO132" i="15"/>
  <c r="CC22" i="15"/>
  <c r="BL45" i="15"/>
  <c r="BK126" i="15"/>
  <c r="R126" i="15"/>
  <c r="BR22" i="15"/>
  <c r="BJ132" i="15"/>
  <c r="AQ126" i="15"/>
  <c r="V33" i="15"/>
  <c r="CG56" i="15"/>
  <c r="W132" i="15"/>
  <c r="CC45" i="15"/>
  <c r="BJ22" i="15"/>
  <c r="CN45" i="15"/>
  <c r="AB67" i="15"/>
  <c r="BM33" i="15"/>
  <c r="CM45" i="15"/>
  <c r="G123" i="15"/>
  <c r="F123" i="15"/>
  <c r="V56" i="15"/>
  <c r="Q45" i="15"/>
  <c r="AZ132" i="15"/>
  <c r="AR22" i="15"/>
  <c r="BN89" i="15"/>
  <c r="BR56" i="15"/>
  <c r="BU11" i="15"/>
  <c r="BU8" i="15"/>
  <c r="CH132" i="15"/>
  <c r="BQ67" i="15"/>
  <c r="AT22" i="15"/>
  <c r="G128" i="15"/>
  <c r="F128" i="15"/>
  <c r="BP100" i="15"/>
  <c r="CZ67" i="15"/>
  <c r="AR56" i="15"/>
  <c r="BA8" i="15"/>
  <c r="BA11" i="15"/>
  <c r="CS45" i="15"/>
  <c r="AS100" i="15"/>
  <c r="CI45" i="15"/>
  <c r="BT132" i="15"/>
  <c r="Z11" i="15"/>
  <c r="Z8" i="15"/>
  <c r="F36" i="15"/>
  <c r="G36" i="15"/>
  <c r="BH100" i="15"/>
  <c r="CD22" i="15"/>
  <c r="BM126" i="15"/>
  <c r="BG22" i="15"/>
  <c r="O126" i="15"/>
  <c r="CG132" i="15"/>
  <c r="CJ78" i="15"/>
  <c r="CB78" i="15"/>
  <c r="CN89" i="15"/>
  <c r="BU33" i="15"/>
  <c r="CP132" i="15"/>
  <c r="DA78" i="15"/>
  <c r="BV89" i="15"/>
  <c r="BI11" i="15"/>
  <c r="BI8" i="15"/>
  <c r="BZ126" i="15"/>
  <c r="Y126" i="15"/>
  <c r="M126" i="15"/>
  <c r="BX89" i="15"/>
  <c r="AG126" i="15"/>
  <c r="CR67" i="15"/>
  <c r="AY22" i="15"/>
  <c r="CU132" i="15"/>
  <c r="BA126" i="15"/>
  <c r="BW33" i="15"/>
  <c r="AY33" i="15"/>
  <c r="CK33" i="15"/>
  <c r="BV45" i="15"/>
  <c r="AL78" i="15"/>
  <c r="T8" i="15"/>
  <c r="T11" i="15"/>
  <c r="BV78" i="15"/>
  <c r="CX100" i="15"/>
  <c r="BZ33" i="15"/>
  <c r="BC100" i="15"/>
  <c r="F87" i="15"/>
  <c r="G87" i="15"/>
  <c r="CV56" i="15"/>
  <c r="CZ8" i="15"/>
  <c r="CZ11" i="15"/>
  <c r="DB67" i="15"/>
  <c r="CK78" i="15"/>
  <c r="J132" i="15"/>
  <c r="CJ22" i="15"/>
  <c r="CN67" i="15"/>
  <c r="BB67" i="15"/>
  <c r="R132" i="15"/>
  <c r="BQ33" i="15"/>
  <c r="P132" i="15"/>
  <c r="G125" i="15"/>
  <c r="F125" i="15"/>
  <c r="CJ126" i="15"/>
  <c r="AD56" i="15"/>
  <c r="BV132" i="15"/>
  <c r="N56" i="15"/>
  <c r="F116" i="15"/>
  <c r="G116" i="15"/>
  <c r="CX126" i="15"/>
  <c r="CX117" i="15" s="1"/>
  <c r="X67" i="15"/>
  <c r="M56" i="15"/>
  <c r="CV67" i="15"/>
  <c r="T45" i="15"/>
  <c r="BD132" i="15"/>
  <c r="AY132" i="15"/>
  <c r="BH11" i="15"/>
  <c r="BH8" i="15"/>
  <c r="BE22" i="15"/>
  <c r="BS45" i="15"/>
  <c r="BJ56" i="15"/>
  <c r="U67" i="15"/>
  <c r="CF100" i="15"/>
  <c r="CU78" i="15"/>
  <c r="CN132" i="15"/>
  <c r="CU33" i="15"/>
  <c r="CX22" i="15"/>
  <c r="BF100" i="15"/>
  <c r="Z132" i="15"/>
  <c r="BN56" i="15"/>
  <c r="AO8" i="15"/>
  <c r="AO11" i="15"/>
  <c r="BE89" i="15"/>
  <c r="Y132" i="15"/>
  <c r="BW126" i="15"/>
  <c r="CQ89" i="15"/>
  <c r="S132" i="15"/>
  <c r="AV8" i="15"/>
  <c r="AV11" i="15"/>
  <c r="I100" i="15"/>
  <c r="AZ22" i="15"/>
  <c r="CH8" i="15"/>
  <c r="CH11" i="15"/>
  <c r="S78" i="15"/>
  <c r="CE100" i="15"/>
  <c r="CY78" i="15"/>
  <c r="G93" i="15"/>
  <c r="F93" i="15"/>
  <c r="BK45" i="15"/>
  <c r="F107" i="15"/>
  <c r="G107" i="15"/>
  <c r="AW11" i="15"/>
  <c r="AW8" i="15"/>
  <c r="CQ126" i="15"/>
  <c r="CA67" i="15"/>
  <c r="CV132" i="15"/>
  <c r="BO78" i="15"/>
  <c r="T132" i="15"/>
  <c r="G80" i="15"/>
  <c r="F80" i="15"/>
  <c r="AK22" i="15"/>
  <c r="AF100" i="15"/>
  <c r="CZ132" i="15"/>
  <c r="CG22" i="15"/>
  <c r="CB33" i="15"/>
  <c r="G41" i="15"/>
  <c r="F41" i="15"/>
  <c r="CF67" i="15"/>
  <c r="BX8" i="15"/>
  <c r="BX11" i="15"/>
  <c r="BT100" i="15"/>
  <c r="DB56" i="15"/>
  <c r="AS56" i="15"/>
  <c r="BF8" i="15"/>
  <c r="BF11" i="15"/>
  <c r="AK100" i="15"/>
  <c r="CZ126" i="15"/>
  <c r="BB22" i="15"/>
  <c r="AC56" i="15"/>
  <c r="CH89" i="15"/>
  <c r="BP45" i="15"/>
  <c r="BE78" i="15"/>
  <c r="AJ100" i="15"/>
  <c r="CH100" i="15"/>
  <c r="G104" i="15"/>
  <c r="F104" i="15"/>
  <c r="CB89" i="15"/>
  <c r="AT132" i="15"/>
  <c r="AD33" i="15"/>
  <c r="BX132" i="15"/>
  <c r="AC126" i="15"/>
  <c r="AE126" i="15"/>
  <c r="K132" i="15"/>
  <c r="DC56" i="15"/>
  <c r="CI126" i="15"/>
  <c r="CY11" i="15"/>
  <c r="CY8" i="15"/>
  <c r="S45" i="15"/>
  <c r="BN11" i="15"/>
  <c r="BN8" i="15"/>
  <c r="G83" i="15"/>
  <c r="F83" i="15"/>
  <c r="AO89" i="15"/>
  <c r="CH67" i="15"/>
  <c r="BC89" i="15"/>
  <c r="AU132" i="15"/>
  <c r="T100" i="15"/>
  <c r="CT33" i="15"/>
  <c r="AL67" i="15"/>
  <c r="CK132" i="15"/>
  <c r="AI11" i="15"/>
  <c r="AI8" i="15"/>
  <c r="BY67" i="15"/>
  <c r="AR78" i="15"/>
  <c r="Q78" i="15"/>
  <c r="BO126" i="15"/>
  <c r="L126" i="15"/>
  <c r="BV22" i="15"/>
  <c r="CI67" i="15"/>
  <c r="AN132" i="15"/>
  <c r="G94" i="15"/>
  <c r="F94" i="15"/>
  <c r="P67" i="15"/>
  <c r="AG56" i="15"/>
  <c r="BD56" i="15"/>
  <c r="CO8" i="15"/>
  <c r="CO11" i="15"/>
  <c r="BI22" i="15"/>
  <c r="J126" i="15"/>
  <c r="AN78" i="15"/>
  <c r="AP33" i="15"/>
  <c r="DB89" i="15"/>
  <c r="DC22" i="15"/>
  <c r="BO67" i="15"/>
  <c r="CW89" i="15"/>
  <c r="CJ11" i="15"/>
  <c r="CJ8" i="15"/>
  <c r="CK22" i="15"/>
  <c r="AW89" i="15"/>
  <c r="CX132" i="15"/>
  <c r="BW89" i="15"/>
  <c r="AP126" i="15"/>
  <c r="BP89" i="15"/>
  <c r="AP100" i="15"/>
  <c r="AW132" i="15"/>
  <c r="BZ56" i="15"/>
  <c r="Q8" i="15"/>
  <c r="Q11" i="15"/>
  <c r="AC89" i="15"/>
  <c r="AC100" i="15"/>
  <c r="AW56" i="15"/>
  <c r="BO8" i="15"/>
  <c r="BO11" i="15"/>
  <c r="BO10" i="15" s="1"/>
  <c r="AW126" i="15"/>
  <c r="S126" i="15"/>
  <c r="BY132" i="15"/>
  <c r="BL78" i="15"/>
  <c r="AU33" i="15"/>
  <c r="CZ56" i="15"/>
  <c r="BF45" i="15"/>
  <c r="AH22" i="15"/>
  <c r="CL56" i="15"/>
  <c r="BT56" i="15"/>
  <c r="T126" i="15"/>
  <c r="AR33" i="15"/>
  <c r="U100" i="15"/>
  <c r="CB100" i="15"/>
  <c r="CP100" i="15"/>
  <c r="U56" i="15"/>
  <c r="BM67" i="15"/>
  <c r="AN100" i="15"/>
  <c r="AE11" i="15"/>
  <c r="AE8" i="15"/>
  <c r="BA45" i="15"/>
  <c r="BV33" i="15"/>
  <c r="BR33" i="15"/>
  <c r="BE33" i="15"/>
  <c r="BC56" i="15"/>
  <c r="X126" i="15"/>
  <c r="BU126" i="15"/>
  <c r="BK132" i="15"/>
  <c r="CH22" i="15"/>
  <c r="BM132" i="15"/>
  <c r="AD67" i="15"/>
  <c r="N8" i="15"/>
  <c r="N11" i="15"/>
  <c r="BE67" i="15"/>
  <c r="CR89" i="15"/>
  <c r="AP8" i="15"/>
  <c r="AP11" i="15"/>
  <c r="CO45" i="15"/>
  <c r="BW100" i="15"/>
  <c r="N126" i="15"/>
  <c r="BB126" i="15"/>
  <c r="S11" i="15"/>
  <c r="S8" i="15"/>
  <c r="CX45" i="15"/>
  <c r="AJ56" i="15"/>
  <c r="CW132" i="15"/>
  <c r="AY45" i="15"/>
  <c r="F66" i="15"/>
  <c r="G66" i="15"/>
  <c r="F79" i="15"/>
  <c r="H78" i="15"/>
  <c r="G79" i="15"/>
  <c r="BE56" i="15"/>
  <c r="AD8" i="15"/>
  <c r="AD11" i="15"/>
  <c r="BK33" i="15"/>
  <c r="BI126" i="15"/>
  <c r="BW11" i="15"/>
  <c r="BW8" i="15"/>
  <c r="AO67" i="15"/>
  <c r="I22" i="15"/>
  <c r="F82" i="15"/>
  <c r="G82" i="15"/>
  <c r="G18" i="15"/>
  <c r="F18" i="15"/>
  <c r="AZ67" i="15"/>
  <c r="BI78" i="15"/>
  <c r="AG8" i="15"/>
  <c r="AG11" i="15"/>
  <c r="DC89" i="15"/>
  <c r="CJ132" i="15"/>
  <c r="J100" i="15"/>
  <c r="CP45" i="15"/>
  <c r="BZ78" i="15"/>
  <c r="BU22" i="15"/>
  <c r="AS89" i="15"/>
  <c r="AN126" i="15"/>
  <c r="BN22" i="15"/>
  <c r="CZ22" i="15"/>
  <c r="BX22" i="15"/>
  <c r="BF132" i="15"/>
  <c r="G58" i="15"/>
  <c r="F58" i="15"/>
  <c r="BQ132" i="15"/>
  <c r="CU67" i="15"/>
  <c r="G48" i="15"/>
  <c r="F48" i="15"/>
  <c r="CB67" i="15"/>
  <c r="CW22" i="15"/>
  <c r="CY56" i="15"/>
  <c r="M33" i="15"/>
  <c r="I132" i="15"/>
  <c r="BJ100" i="15"/>
  <c r="F103" i="15"/>
  <c r="G103" i="15"/>
  <c r="AI33" i="15"/>
  <c r="AT126" i="15"/>
  <c r="BV67" i="15"/>
  <c r="AS67" i="15"/>
  <c r="BU45" i="15"/>
  <c r="AB56" i="15"/>
  <c r="CS100" i="15"/>
  <c r="AY56" i="15"/>
  <c r="CZ89" i="15"/>
  <c r="I126" i="15"/>
  <c r="CB132" i="15"/>
  <c r="S33" i="15"/>
  <c r="AG67" i="15"/>
  <c r="CP126" i="15"/>
  <c r="R33" i="15"/>
  <c r="BR67" i="15"/>
  <c r="X33" i="15"/>
  <c r="J11" i="15"/>
  <c r="J8" i="15"/>
  <c r="V132" i="15"/>
  <c r="U22" i="15"/>
  <c r="AJ126" i="15"/>
  <c r="BC67" i="15"/>
  <c r="CA78" i="15"/>
  <c r="U126" i="15"/>
  <c r="R22" i="15"/>
  <c r="AA11" i="15"/>
  <c r="AA8" i="15"/>
  <c r="AX100" i="15"/>
  <c r="X100" i="15"/>
  <c r="AC67" i="15"/>
  <c r="M45" i="15"/>
  <c r="BB100" i="15"/>
  <c r="CK56" i="15"/>
  <c r="K126" i="15"/>
  <c r="AM11" i="15"/>
  <c r="AM8" i="15"/>
  <c r="P100" i="15"/>
  <c r="AF22" i="15"/>
  <c r="BS67" i="15"/>
  <c r="CM132" i="15"/>
  <c r="CS132" i="15"/>
  <c r="CO78" i="15"/>
  <c r="BP132" i="15"/>
  <c r="AM78" i="15"/>
  <c r="CG100" i="15"/>
  <c r="AI56" i="15"/>
  <c r="F81" i="15"/>
  <c r="G81" i="15"/>
  <c r="G21" i="15"/>
  <c r="F21" i="15"/>
  <c r="H132" i="15"/>
  <c r="AQ33" i="15"/>
  <c r="AJ67" i="15"/>
  <c r="F92" i="15"/>
  <c r="G92" i="15"/>
  <c r="BG45" i="15"/>
  <c r="AX67" i="15"/>
  <c r="BP126" i="15"/>
  <c r="V67" i="15"/>
  <c r="G64" i="15"/>
  <c r="F64" i="15"/>
  <c r="F85" i="15"/>
  <c r="G85" i="15"/>
  <c r="CQ56" i="15"/>
  <c r="AA45" i="15"/>
  <c r="BM78" i="15"/>
  <c r="CV33" i="15"/>
  <c r="CW56" i="15"/>
  <c r="CQ132" i="15"/>
  <c r="DB100" i="15"/>
  <c r="W126" i="15"/>
  <c r="G49" i="15"/>
  <c r="F49" i="15"/>
  <c r="CG33" i="15"/>
  <c r="K100" i="15"/>
  <c r="W67" i="15"/>
  <c r="AM132" i="15"/>
  <c r="CV45" i="15"/>
  <c r="BS78" i="15"/>
  <c r="AN11" i="15"/>
  <c r="AN8" i="15"/>
  <c r="AG22" i="15"/>
  <c r="CR78" i="15"/>
  <c r="AO132" i="15"/>
  <c r="AD126" i="15"/>
  <c r="CB56" i="15"/>
  <c r="G69" i="15"/>
  <c r="F69" i="15"/>
  <c r="CC89" i="15"/>
  <c r="AF67" i="15"/>
  <c r="CP22" i="15"/>
  <c r="BU132" i="15"/>
  <c r="G19" i="15"/>
  <c r="F19" i="15"/>
  <c r="BI100" i="15"/>
  <c r="P33" i="15"/>
  <c r="CE126" i="15"/>
  <c r="AF8" i="15"/>
  <c r="AF11" i="15"/>
  <c r="CW45" i="15"/>
  <c r="BM22" i="15"/>
  <c r="AL100" i="15"/>
  <c r="AT56" i="15"/>
  <c r="CE56" i="15"/>
  <c r="AM45" i="15"/>
  <c r="CQ100" i="15"/>
  <c r="AY126" i="15"/>
  <c r="CI100" i="15"/>
  <c r="AN22" i="15"/>
  <c r="AL33" i="15"/>
  <c r="BT67" i="15"/>
  <c r="CU56" i="15"/>
  <c r="CK45" i="15"/>
  <c r="BW45" i="15"/>
  <c r="L100" i="15"/>
  <c r="BG11" i="15"/>
  <c r="BG8" i="15"/>
  <c r="AP78" i="15"/>
  <c r="F63" i="15"/>
  <c r="G63" i="15"/>
  <c r="CR100" i="15"/>
  <c r="AB45" i="15"/>
  <c r="Q56" i="15"/>
  <c r="M8" i="15"/>
  <c r="M11" i="15"/>
  <c r="AL22" i="15"/>
  <c r="CU100" i="15"/>
  <c r="CQ33" i="15"/>
  <c r="BU89" i="15"/>
  <c r="AV78" i="15"/>
  <c r="CM22" i="15"/>
  <c r="BG56" i="15"/>
  <c r="AU56" i="15"/>
  <c r="CL100" i="15"/>
  <c r="BK100" i="15"/>
  <c r="AB8" i="15"/>
  <c r="AB11" i="15"/>
  <c r="BZ22" i="15"/>
  <c r="BU56" i="15"/>
  <c r="F16" i="15"/>
  <c r="G16" i="15"/>
  <c r="X22" i="15"/>
  <c r="CY33" i="15"/>
  <c r="T33" i="15"/>
  <c r="CL22" i="15"/>
  <c r="BT89" i="15"/>
  <c r="AI45" i="15"/>
  <c r="AW22" i="15"/>
  <c r="Q22" i="15"/>
  <c r="BD89" i="15"/>
  <c r="CL45" i="15"/>
  <c r="BR89" i="15"/>
  <c r="L33" i="15"/>
  <c r="Z56" i="15"/>
  <c r="X45" i="15"/>
  <c r="AP45" i="15"/>
  <c r="AH100" i="15"/>
  <c r="F42" i="15"/>
  <c r="G42" i="15"/>
  <c r="N100" i="15"/>
  <c r="AG78" i="15"/>
  <c r="CC56" i="15"/>
  <c r="AL132" i="15"/>
  <c r="CP67" i="15"/>
  <c r="X78" i="15"/>
  <c r="AI67" i="15"/>
  <c r="AU22" i="15"/>
  <c r="F32" i="15"/>
  <c r="G32" i="15"/>
  <c r="F88" i="16"/>
  <c r="G88" i="16"/>
  <c r="AJ89" i="15"/>
  <c r="BJ11" i="15"/>
  <c r="BJ8" i="15"/>
  <c r="R100" i="15"/>
  <c r="AU89" i="15"/>
  <c r="G98" i="15"/>
  <c r="F98" i="15"/>
  <c r="AC78" i="15"/>
  <c r="R8" i="15"/>
  <c r="R11" i="15"/>
  <c r="AU67" i="15"/>
  <c r="G108" i="15"/>
  <c r="F108" i="15"/>
  <c r="AT11" i="15"/>
  <c r="AT8" i="15"/>
  <c r="P22" i="15"/>
  <c r="CU126" i="15"/>
  <c r="BW56" i="15"/>
  <c r="CI33" i="15"/>
  <c r="BQ22" i="15"/>
  <c r="BW78" i="15"/>
  <c r="AT33" i="15"/>
  <c r="BI33" i="15"/>
  <c r="AH126" i="15"/>
  <c r="AE89" i="15"/>
  <c r="BB89" i="15"/>
  <c r="AE33" i="15"/>
  <c r="L45" i="15"/>
  <c r="DB11" i="15"/>
  <c r="DB8" i="15"/>
  <c r="BJ67" i="15"/>
  <c r="BV100" i="15"/>
  <c r="F96" i="15"/>
  <c r="G96" i="15"/>
  <c r="G50" i="15"/>
  <c r="F50" i="15"/>
  <c r="BO33" i="15"/>
  <c r="AD78" i="15"/>
  <c r="CB126" i="15"/>
  <c r="V8" i="15"/>
  <c r="V11" i="15"/>
  <c r="T22" i="15"/>
  <c r="N45" i="15"/>
  <c r="AD45" i="15"/>
  <c r="AQ56" i="15"/>
  <c r="CT89" i="15"/>
  <c r="BT22" i="15"/>
  <c r="G29" i="15"/>
  <c r="F29" i="15"/>
  <c r="AV56" i="15"/>
  <c r="BN33" i="15"/>
  <c r="CQ78" i="15"/>
  <c r="BY45" i="15"/>
  <c r="AJ22" i="15"/>
  <c r="BK78" i="15"/>
  <c r="M100" i="15"/>
  <c r="BO132" i="15"/>
  <c r="AI78" i="15"/>
  <c r="BR100" i="15"/>
  <c r="CS56" i="15"/>
  <c r="G60" i="15"/>
  <c r="F60" i="15"/>
  <c r="AX45" i="15"/>
  <c r="BH22" i="15"/>
  <c r="CR56" i="15"/>
  <c r="BQ45" i="15"/>
  <c r="AL89" i="15"/>
  <c r="AE100" i="15"/>
  <c r="CI89" i="15"/>
  <c r="AK8" i="15"/>
  <c r="AK11" i="15"/>
  <c r="F106" i="15"/>
  <c r="G106" i="15"/>
  <c r="CF126" i="15"/>
  <c r="CQ8" i="15"/>
  <c r="CQ11" i="15"/>
  <c r="DA33" i="15"/>
  <c r="Y100" i="15"/>
  <c r="CX89" i="15"/>
  <c r="N33" i="15"/>
  <c r="BW132" i="15"/>
  <c r="BS11" i="15"/>
  <c r="BS8" i="15"/>
  <c r="W22" i="15"/>
  <c r="AE67" i="15"/>
  <c r="K78" i="15"/>
  <c r="AZ56" i="15"/>
  <c r="M132" i="15"/>
  <c r="CS33" i="15"/>
  <c r="G38" i="15"/>
  <c r="F38" i="15"/>
  <c r="AU78" i="15"/>
  <c r="AQ78" i="15"/>
  <c r="AA78" i="15"/>
  <c r="BT33" i="15"/>
  <c r="BG132" i="15"/>
  <c r="BZ89" i="15"/>
  <c r="AT100" i="15"/>
  <c r="AY78" i="15"/>
  <c r="G74" i="15"/>
  <c r="F74" i="15"/>
  <c r="AS45" i="15"/>
  <c r="F53" i="15"/>
  <c r="G53" i="15"/>
  <c r="V78" i="15"/>
  <c r="AA56" i="15"/>
  <c r="G90" i="15"/>
  <c r="F90" i="15"/>
  <c r="CO126" i="15"/>
  <c r="U132" i="15"/>
  <c r="CL132" i="15"/>
  <c r="BY56" i="15"/>
  <c r="BZ100" i="15"/>
  <c r="F59" i="15"/>
  <c r="G59" i="15"/>
  <c r="BL89" i="15"/>
  <c r="AS126" i="15"/>
  <c r="AH8" i="15"/>
  <c r="AH11" i="15"/>
  <c r="CJ45" i="15"/>
  <c r="R56" i="15"/>
  <c r="CR45" i="15"/>
  <c r="O100" i="15"/>
  <c r="AZ100" i="15"/>
  <c r="BV126" i="15"/>
  <c r="K56" i="15"/>
  <c r="AY67" i="15"/>
  <c r="CH33" i="15"/>
  <c r="BU100" i="15"/>
  <c r="CM67" i="15"/>
  <c r="CT100" i="15"/>
  <c r="Z67" i="15"/>
  <c r="F51" i="15"/>
  <c r="G51" i="15"/>
  <c r="AV33" i="15"/>
  <c r="AD100" i="15"/>
  <c r="BS22" i="15"/>
  <c r="O8" i="15"/>
  <c r="O11" i="15"/>
  <c r="G13" i="15"/>
  <c r="F13" i="15"/>
  <c r="CY45" i="15"/>
  <c r="J22" i="15"/>
  <c r="AY100" i="15"/>
  <c r="BS132" i="15"/>
  <c r="BE132" i="15"/>
  <c r="L132" i="15"/>
  <c r="CB45" i="15"/>
  <c r="V22" i="15"/>
  <c r="BO89" i="15"/>
  <c r="G73" i="15"/>
  <c r="F73" i="15"/>
  <c r="G47" i="15"/>
  <c r="F47" i="15"/>
  <c r="AV100" i="15"/>
  <c r="AN56" i="15"/>
  <c r="V126" i="15"/>
  <c r="CS89" i="15"/>
  <c r="AA126" i="15"/>
  <c r="DA67" i="15"/>
  <c r="AK78" i="15"/>
  <c r="AK89" i="15"/>
  <c r="J56" i="15"/>
  <c r="BC33" i="15"/>
  <c r="BI56" i="15"/>
  <c r="BS100" i="15"/>
  <c r="AH45" i="15"/>
  <c r="BA78" i="15"/>
  <c r="BD67" i="15"/>
  <c r="BZ67" i="15"/>
  <c r="BL33" i="15"/>
  <c r="Q67" i="15"/>
  <c r="AN67" i="15"/>
  <c r="AA100" i="15"/>
  <c r="AM33" i="15"/>
  <c r="CA33" i="15"/>
  <c r="CD45" i="15"/>
  <c r="BP67" i="15"/>
  <c r="BD78" i="15"/>
  <c r="O67" i="15"/>
  <c r="I45" i="15"/>
  <c r="DA8" i="15"/>
  <c r="DA11" i="15"/>
  <c r="AO100" i="15"/>
  <c r="U33" i="15"/>
  <c r="AO56" i="15"/>
  <c r="BH33" i="15"/>
  <c r="O33" i="15"/>
  <c r="BF67" i="15"/>
  <c r="F54" i="15"/>
  <c r="G54" i="15"/>
  <c r="G109" i="15"/>
  <c r="F109" i="15"/>
  <c r="V45" i="15"/>
  <c r="AA67" i="15"/>
  <c r="F12" i="15"/>
  <c r="G12" i="15"/>
  <c r="F25" i="15"/>
  <c r="G25" i="15"/>
  <c r="BJ45" i="15"/>
  <c r="BK8" i="15"/>
  <c r="BK11" i="15"/>
  <c r="AK45" i="15"/>
  <c r="Z100" i="15"/>
  <c r="AJ33" i="15"/>
  <c r="F57" i="15"/>
  <c r="H56" i="15"/>
  <c r="G57" i="15"/>
  <c r="AQ45" i="15"/>
  <c r="AP67" i="15"/>
  <c r="Y45" i="15"/>
  <c r="BE126" i="15"/>
  <c r="F105" i="15"/>
  <c r="G105" i="15"/>
  <c r="AA33" i="15"/>
  <c r="BV8" i="15"/>
  <c r="BV11" i="15"/>
  <c r="CL78" i="15"/>
  <c r="CD56" i="15"/>
  <c r="G68" i="15"/>
  <c r="F68" i="15"/>
  <c r="H67" i="15"/>
  <c r="G91" i="15"/>
  <c r="F91" i="15"/>
  <c r="AA132" i="15"/>
  <c r="K22" i="15"/>
  <c r="AB33" i="15"/>
  <c r="AB100" i="15"/>
  <c r="AC45" i="15"/>
  <c r="U78" i="15"/>
  <c r="AO22" i="15"/>
  <c r="AV45" i="15"/>
  <c r="DA22" i="15"/>
  <c r="BJ89" i="15"/>
  <c r="K33" i="15"/>
  <c r="AT45" i="15"/>
  <c r="BZ45" i="15"/>
  <c r="AI89" i="15"/>
  <c r="I33" i="15"/>
  <c r="AS22" i="15"/>
  <c r="K45" i="15"/>
  <c r="CY100" i="15"/>
  <c r="AR100" i="15"/>
  <c r="AH67" i="15"/>
  <c r="AR8" i="15"/>
  <c r="AR11" i="15"/>
  <c r="BY89" i="15"/>
  <c r="BJ33" i="15"/>
  <c r="AN33" i="15"/>
  <c r="P45" i="15"/>
  <c r="U45" i="15"/>
  <c r="F61" i="15"/>
  <c r="G61" i="15"/>
  <c r="S56" i="15"/>
  <c r="AO33" i="15"/>
  <c r="Y33" i="15"/>
  <c r="AQ100" i="15"/>
  <c r="BB11" i="15"/>
  <c r="BB8" i="15"/>
  <c r="I8" i="15"/>
  <c r="I11" i="15"/>
  <c r="AR89" i="15"/>
  <c r="R45" i="15"/>
  <c r="N78" i="15"/>
  <c r="BB56" i="15"/>
  <c r="F86" i="15"/>
  <c r="G86" i="15"/>
  <c r="BY100" i="15"/>
  <c r="N22" i="15"/>
  <c r="X8" i="15"/>
  <c r="X11" i="15"/>
  <c r="AL11" i="15"/>
  <c r="AL8" i="15"/>
  <c r="G20" i="15"/>
  <c r="H8" i="15"/>
  <c r="F8" i="15"/>
  <c r="H11" i="15"/>
  <c r="F20" i="15"/>
  <c r="CY22" i="15"/>
  <c r="AX89" i="15"/>
  <c r="AA22" i="15"/>
  <c r="BC11" i="15"/>
  <c r="BC8" i="15"/>
  <c r="Q33" i="15"/>
  <c r="AM126" i="15"/>
  <c r="O56" i="15"/>
  <c r="AH89" i="15"/>
  <c r="AS33" i="15"/>
  <c r="BX100" i="15"/>
  <c r="BQ100" i="15"/>
  <c r="I67" i="15"/>
  <c r="AL56" i="15"/>
  <c r="F30" i="15"/>
  <c r="G30" i="15"/>
  <c r="BX56" i="15"/>
  <c r="CZ33" i="15"/>
  <c r="CH56" i="15"/>
  <c r="AR126" i="15"/>
  <c r="AR117" i="15" s="1"/>
  <c r="F101" i="15"/>
  <c r="H100" i="15"/>
  <c r="G101" i="15"/>
  <c r="CF11" i="15"/>
  <c r="CF8" i="15"/>
  <c r="K11" i="15"/>
  <c r="K8" i="15"/>
  <c r="AH33" i="15"/>
  <c r="U11" i="15"/>
  <c r="U8" i="15"/>
  <c r="DA56" i="15"/>
  <c r="AG132" i="15"/>
  <c r="BE45" i="15"/>
  <c r="AJ11" i="15"/>
  <c r="AJ8" i="15"/>
  <c r="G62" i="15"/>
  <c r="F62" i="15"/>
  <c r="I78" i="15"/>
  <c r="S100" i="15"/>
  <c r="AM89" i="15"/>
  <c r="Q126" i="15"/>
  <c r="Y22" i="15"/>
  <c r="AX78" i="15"/>
  <c r="CN78" i="15"/>
  <c r="AK33" i="15"/>
  <c r="Z33" i="15"/>
  <c r="AF78" i="15"/>
  <c r="AZ78" i="15"/>
  <c r="F37" i="15"/>
  <c r="G37" i="15"/>
  <c r="BM8" i="15"/>
  <c r="BM11" i="15"/>
  <c r="J78" i="15"/>
  <c r="W8" i="15"/>
  <c r="W11" i="15"/>
  <c r="CG126" i="15"/>
  <c r="BB78" i="15"/>
  <c r="AX33" i="15"/>
  <c r="S67" i="15"/>
  <c r="BM100" i="15"/>
  <c r="AY8" i="15"/>
  <c r="AY11" i="15"/>
  <c r="Y67" i="15"/>
  <c r="AP22" i="15"/>
  <c r="AD89" i="15"/>
  <c r="AG89" i="15"/>
  <c r="CT56" i="15"/>
  <c r="F72" i="15"/>
  <c r="G72" i="15"/>
  <c r="L67" i="15"/>
  <c r="G31" i="15"/>
  <c r="F31" i="15"/>
  <c r="AW33" i="15"/>
  <c r="AE78" i="15"/>
  <c r="AW67" i="15"/>
  <c r="CP78" i="15"/>
  <c r="AG45" i="15"/>
  <c r="G76" i="15"/>
  <c r="F76" i="15"/>
  <c r="R78" i="15"/>
  <c r="AF45" i="15"/>
  <c r="G84" i="15"/>
  <c r="F84" i="15"/>
  <c r="BN100" i="15"/>
  <c r="F23" i="15"/>
  <c r="G23" i="15"/>
  <c r="H22" i="15"/>
  <c r="M78" i="15"/>
  <c r="F15" i="15"/>
  <c r="G15" i="15"/>
  <c r="AI100" i="15"/>
  <c r="AZ89" i="15"/>
  <c r="AB22" i="15"/>
  <c r="F97" i="15"/>
  <c r="G97" i="15"/>
  <c r="Z78" i="15"/>
  <c r="P56" i="15"/>
  <c r="CO89" i="15"/>
  <c r="AH78" i="15"/>
  <c r="BI89" i="15"/>
  <c r="AE22" i="15"/>
  <c r="Y11" i="15"/>
  <c r="Y8" i="15"/>
  <c r="W56" i="15"/>
  <c r="AC33" i="15"/>
  <c r="O78" i="15"/>
  <c r="T67" i="15"/>
  <c r="K169" i="21"/>
  <c r="I71" i="21"/>
  <c r="J349" i="21" s="1"/>
  <c r="M125" i="21"/>
  <c r="J202" i="21"/>
  <c r="F107" i="21"/>
  <c r="H157" i="21"/>
  <c r="H168" i="21" s="1"/>
  <c r="L252" i="21"/>
  <c r="K257" i="21"/>
  <c r="N161" i="21"/>
  <c r="CT44" i="15" l="1"/>
  <c r="CH117" i="15"/>
  <c r="BD117" i="15"/>
  <c r="BX117" i="15"/>
  <c r="CL117" i="15"/>
  <c r="CS117" i="15"/>
  <c r="CC117" i="15"/>
  <c r="BN117" i="15"/>
  <c r="CA117" i="15"/>
  <c r="BZ117" i="15"/>
  <c r="AS117" i="15"/>
  <c r="CD44" i="15"/>
  <c r="BZ44" i="15"/>
  <c r="AU10" i="15"/>
  <c r="AM10" i="15"/>
  <c r="AZ117" i="15"/>
  <c r="CR117" i="15"/>
  <c r="BA44" i="15"/>
  <c r="BA133" i="15" s="1"/>
  <c r="AO117" i="15"/>
  <c r="CU117" i="15"/>
  <c r="CZ117" i="15"/>
  <c r="BS117" i="15"/>
  <c r="BB10" i="15"/>
  <c r="CK117" i="15"/>
  <c r="BB117" i="15"/>
  <c r="CM10" i="15"/>
  <c r="AP10" i="15"/>
  <c r="AH10" i="15"/>
  <c r="H44" i="15"/>
  <c r="BN44" i="15"/>
  <c r="BN133" i="15" s="1"/>
  <c r="BX10" i="15"/>
  <c r="AI117" i="15"/>
  <c r="CP44" i="15"/>
  <c r="CP133" i="15" s="1"/>
  <c r="CE117" i="15"/>
  <c r="AD117" i="15"/>
  <c r="CX44" i="15"/>
  <c r="CX133" i="15" s="1"/>
  <c r="BS10" i="15"/>
  <c r="BW117" i="15"/>
  <c r="X10" i="15"/>
  <c r="CU10" i="15"/>
  <c r="AW10" i="15"/>
  <c r="CC44" i="15"/>
  <c r="CC133" i="15" s="1"/>
  <c r="CB117" i="15"/>
  <c r="AU117" i="15"/>
  <c r="CK44" i="15"/>
  <c r="CK133" i="15" s="1"/>
  <c r="H10" i="15"/>
  <c r="CV44" i="15"/>
  <c r="CV133" i="15" s="1"/>
  <c r="AK10" i="15"/>
  <c r="AF117" i="15"/>
  <c r="CU44" i="15"/>
  <c r="CU133" i="15" s="1"/>
  <c r="DC44" i="15"/>
  <c r="DC133" i="15" s="1"/>
  <c r="AY10" i="15"/>
  <c r="AV10" i="15"/>
  <c r="CJ44" i="15"/>
  <c r="CJ133" i="15" s="1"/>
  <c r="CR10" i="15"/>
  <c r="AP117" i="15"/>
  <c r="CF10" i="15"/>
  <c r="U44" i="15"/>
  <c r="U133" i="15" s="1"/>
  <c r="CG10" i="15"/>
  <c r="BR117" i="15"/>
  <c r="BA117" i="15"/>
  <c r="I44" i="15"/>
  <c r="I133" i="15" s="1"/>
  <c r="BN10" i="15"/>
  <c r="CP117" i="15"/>
  <c r="AA10" i="15"/>
  <c r="CT133" i="15"/>
  <c r="W10" i="15"/>
  <c r="I10" i="15"/>
  <c r="AN10" i="15"/>
  <c r="BZ133" i="15"/>
  <c r="CD133" i="15"/>
  <c r="AQ44" i="15"/>
  <c r="AQ133" i="15" s="1"/>
  <c r="AP44" i="15"/>
  <c r="AP133" i="15" s="1"/>
  <c r="BG44" i="15"/>
  <c r="BG133" i="15" s="1"/>
  <c r="AO44" i="15"/>
  <c r="AO133" i="15" s="1"/>
  <c r="AR10" i="15"/>
  <c r="BP44" i="15"/>
  <c r="BP133" i="15" s="1"/>
  <c r="CN44" i="15"/>
  <c r="CN133" i="15" s="1"/>
  <c r="CR44" i="15"/>
  <c r="CR133" i="15" s="1"/>
  <c r="Z10" i="15"/>
  <c r="AT10" i="15"/>
  <c r="BW44" i="15"/>
  <c r="BW133" i="15" s="1"/>
  <c r="BL10" i="15"/>
  <c r="AX44" i="15"/>
  <c r="AX133" i="15" s="1"/>
  <c r="BL44" i="15"/>
  <c r="BL133" i="15" s="1"/>
  <c r="L10" i="15"/>
  <c r="BH117" i="15"/>
  <c r="CX10" i="15"/>
  <c r="AR44" i="15"/>
  <c r="AR133" i="15" s="1"/>
  <c r="BV117" i="15"/>
  <c r="BY117" i="15"/>
  <c r="H117" i="15"/>
  <c r="Y10" i="15"/>
  <c r="CZ10" i="15"/>
  <c r="AL10" i="15"/>
  <c r="AT44" i="15"/>
  <c r="AT133" i="15" s="1"/>
  <c r="BE117" i="15"/>
  <c r="AD44" i="15"/>
  <c r="AD133" i="15" s="1"/>
  <c r="X44" i="15"/>
  <c r="X133" i="15" s="1"/>
  <c r="AY117" i="15"/>
  <c r="V44" i="15"/>
  <c r="V133" i="15" s="1"/>
  <c r="F78" i="15"/>
  <c r="G100" i="15"/>
  <c r="AY44" i="15"/>
  <c r="AY133" i="15" s="1"/>
  <c r="BI10" i="15"/>
  <c r="AE117" i="15"/>
  <c r="AO10" i="15"/>
  <c r="BS44" i="15"/>
  <c r="BS133" i="15" s="1"/>
  <c r="CJ10" i="15"/>
  <c r="CM44" i="15"/>
  <c r="CV117" i="15"/>
  <c r="CD117" i="15"/>
  <c r="AC10" i="15"/>
  <c r="CL10" i="15"/>
  <c r="BM117" i="15"/>
  <c r="BU44" i="15"/>
  <c r="BU133" i="15" s="1"/>
  <c r="CO44" i="15"/>
  <c r="CO133" i="15" s="1"/>
  <c r="CW10" i="15"/>
  <c r="DC10" i="15"/>
  <c r="CJ117" i="15"/>
  <c r="AH117" i="15"/>
  <c r="W44" i="15"/>
  <c r="BT44" i="15"/>
  <c r="BT133" i="15" s="1"/>
  <c r="AE10" i="15"/>
  <c r="BX44" i="15"/>
  <c r="BX133" i="15" s="1"/>
  <c r="K10" i="15"/>
  <c r="J44" i="15"/>
  <c r="J133" i="15" s="1"/>
  <c r="N44" i="15"/>
  <c r="N133" i="15" s="1"/>
  <c r="BP117" i="15"/>
  <c r="BV10" i="15"/>
  <c r="CI44" i="15"/>
  <c r="CI133" i="15" s="1"/>
  <c r="AQ117" i="15"/>
  <c r="CF117" i="15"/>
  <c r="BJ117" i="15"/>
  <c r="BA10" i="15"/>
  <c r="AT117" i="15"/>
  <c r="BL117" i="15"/>
  <c r="P44" i="15"/>
  <c r="P133" i="15" s="1"/>
  <c r="DC117" i="15"/>
  <c r="AV117" i="15"/>
  <c r="AU44" i="15"/>
  <c r="AU9" i="15" s="1"/>
  <c r="AU7" i="15" s="1"/>
  <c r="BO44" i="15"/>
  <c r="BO9" i="15" s="1"/>
  <c r="BO7" i="15" s="1"/>
  <c r="BQ44" i="15"/>
  <c r="BQ133" i="15" s="1"/>
  <c r="U10" i="15"/>
  <c r="Y44" i="15"/>
  <c r="Y133" i="15" s="1"/>
  <c r="F33" i="15"/>
  <c r="CI10" i="15"/>
  <c r="BC44" i="15"/>
  <c r="BC133" i="15" s="1"/>
  <c r="BW10" i="15"/>
  <c r="AW44" i="15"/>
  <c r="AW133" i="15" s="1"/>
  <c r="AC44" i="15"/>
  <c r="AC133" i="15" s="1"/>
  <c r="CA44" i="15"/>
  <c r="CA133" i="15" s="1"/>
  <c r="BK117" i="15"/>
  <c r="CZ44" i="15"/>
  <c r="CZ133" i="15" s="1"/>
  <c r="AL117" i="15"/>
  <c r="CY44" i="15"/>
  <c r="CY133" i="15" s="1"/>
  <c r="BM44" i="15"/>
  <c r="BM133" i="15" s="1"/>
  <c r="CV10" i="15"/>
  <c r="CM117" i="15"/>
  <c r="AE44" i="15"/>
  <c r="CE44" i="15"/>
  <c r="CE133" i="15" s="1"/>
  <c r="AZ10" i="15"/>
  <c r="O44" i="15"/>
  <c r="O133" i="15" s="1"/>
  <c r="DA117" i="15"/>
  <c r="CN10" i="15"/>
  <c r="AZ44" i="15"/>
  <c r="AZ133" i="15" s="1"/>
  <c r="DA10" i="15"/>
  <c r="AD10" i="15"/>
  <c r="BI117" i="15"/>
  <c r="CK10" i="15"/>
  <c r="CC10" i="15"/>
  <c r="BF10" i="15"/>
  <c r="CT117" i="15"/>
  <c r="BY44" i="15"/>
  <c r="BY133" i="15" s="1"/>
  <c r="CQ10" i="15"/>
  <c r="BG10" i="15"/>
  <c r="CW44" i="15"/>
  <c r="CW133" i="15" s="1"/>
  <c r="BK10" i="15"/>
  <c r="AK117" i="15"/>
  <c r="BC117" i="15"/>
  <c r="CG44" i="15"/>
  <c r="CG133" i="15" s="1"/>
  <c r="BZ10" i="15"/>
  <c r="BZ9" i="15" s="1"/>
  <c r="BZ7" i="15" s="1"/>
  <c r="BB44" i="15"/>
  <c r="BB133" i="15" s="1"/>
  <c r="AA44" i="15"/>
  <c r="AA133" i="15" s="1"/>
  <c r="G45" i="15"/>
  <c r="CO117" i="15"/>
  <c r="AF10" i="15"/>
  <c r="CT10" i="15"/>
  <c r="CT9" i="15" s="1"/>
  <c r="CT7" i="15" s="1"/>
  <c r="O10" i="15"/>
  <c r="K44" i="15"/>
  <c r="K133" i="15" s="1"/>
  <c r="CL44" i="15"/>
  <c r="CL133" i="15" s="1"/>
  <c r="AN117" i="15"/>
  <c r="T44" i="15"/>
  <c r="T133" i="15" s="1"/>
  <c r="AM44" i="15"/>
  <c r="AM133" i="15" s="1"/>
  <c r="DB44" i="15"/>
  <c r="DB133" i="15" s="1"/>
  <c r="CQ117" i="15"/>
  <c r="AV44" i="15"/>
  <c r="AV133" i="15" s="1"/>
  <c r="AN44" i="15"/>
  <c r="AI44" i="15"/>
  <c r="AI133" i="15" s="1"/>
  <c r="Q44" i="15"/>
  <c r="Q133" i="15" s="1"/>
  <c r="F45" i="15"/>
  <c r="BU10" i="15"/>
  <c r="V10" i="15"/>
  <c r="DB10" i="15"/>
  <c r="CD10" i="15"/>
  <c r="CD9" i="15" s="1"/>
  <c r="CD7" i="15" s="1"/>
  <c r="CQ44" i="15"/>
  <c r="CQ133" i="15" s="1"/>
  <c r="AL44" i="15"/>
  <c r="AL133" i="15" s="1"/>
  <c r="CS10" i="15"/>
  <c r="CG117" i="15"/>
  <c r="BT10" i="15"/>
  <c r="CE10" i="15"/>
  <c r="BT117" i="15"/>
  <c r="BQ117" i="15"/>
  <c r="BD44" i="15"/>
  <c r="BD133" i="15" s="1"/>
  <c r="AX10" i="15"/>
  <c r="AF44" i="15"/>
  <c r="AF133" i="15" s="1"/>
  <c r="R44" i="15"/>
  <c r="R133" i="15" s="1"/>
  <c r="AK44" i="15"/>
  <c r="AK133" i="15" s="1"/>
  <c r="AH44" i="15"/>
  <c r="CB44" i="15"/>
  <c r="R10" i="15"/>
  <c r="CI117" i="15"/>
  <c r="BR44" i="15"/>
  <c r="BR133" i="15" s="1"/>
  <c r="AW117" i="15"/>
  <c r="BF117" i="15"/>
  <c r="BD10" i="15"/>
  <c r="BH10" i="15"/>
  <c r="Q10" i="15"/>
  <c r="AJ10" i="15"/>
  <c r="F100" i="15"/>
  <c r="BY10" i="15"/>
  <c r="BR10" i="15"/>
  <c r="CA10" i="15"/>
  <c r="CF44" i="15"/>
  <c r="CF133" i="15" s="1"/>
  <c r="AI10" i="15"/>
  <c r="BU117" i="15"/>
  <c r="BM10" i="15"/>
  <c r="F22" i="15"/>
  <c r="AS44" i="15"/>
  <c r="AS133" i="15" s="1"/>
  <c r="F126" i="15"/>
  <c r="AG10" i="15"/>
  <c r="N10" i="15"/>
  <c r="AM117" i="15"/>
  <c r="AJ117" i="15"/>
  <c r="L44" i="15"/>
  <c r="L133" i="15" s="1"/>
  <c r="BG117" i="15"/>
  <c r="F56" i="15"/>
  <c r="BQ10" i="15"/>
  <c r="AG44" i="15"/>
  <c r="AG133" i="15" s="1"/>
  <c r="T10" i="15"/>
  <c r="BK44" i="15"/>
  <c r="BK133" i="15" s="1"/>
  <c r="BC10" i="15"/>
  <c r="P10" i="15"/>
  <c r="CB10" i="15"/>
  <c r="DA44" i="15"/>
  <c r="DA133" i="15" s="1"/>
  <c r="BO117" i="15"/>
  <c r="F11" i="15"/>
  <c r="BJ10" i="15"/>
  <c r="AB10" i="15"/>
  <c r="M10" i="15"/>
  <c r="J10" i="15"/>
  <c r="S44" i="15"/>
  <c r="S133" i="15" s="1"/>
  <c r="BH44" i="15"/>
  <c r="AJ44" i="15"/>
  <c r="AJ133" i="15" s="1"/>
  <c r="DB117" i="15"/>
  <c r="AX117" i="15"/>
  <c r="BF44" i="15"/>
  <c r="BF133" i="15" s="1"/>
  <c r="BJ44" i="15"/>
  <c r="BJ133" i="15" s="1"/>
  <c r="AQ10" i="15"/>
  <c r="BE10" i="15"/>
  <c r="CO10" i="15"/>
  <c r="CH10" i="15"/>
  <c r="CP10" i="15"/>
  <c r="BP10" i="15"/>
  <c r="BV44" i="15"/>
  <c r="BV133" i="15" s="1"/>
  <c r="CY117" i="15"/>
  <c r="G11" i="15"/>
  <c r="AS10" i="15"/>
  <c r="G78" i="15"/>
  <c r="Z44" i="15"/>
  <c r="Z133" i="15" s="1"/>
  <c r="S10" i="15"/>
  <c r="CH44" i="15"/>
  <c r="CH133" i="15" s="1"/>
  <c r="BI44" i="15"/>
  <c r="BI133" i="15" s="1"/>
  <c r="CS44" i="15"/>
  <c r="CS133" i="15" s="1"/>
  <c r="F132" i="15"/>
  <c r="CY10" i="15"/>
  <c r="BE44" i="15"/>
  <c r="BE133" i="15" s="1"/>
  <c r="G8" i="15"/>
  <c r="G33" i="15"/>
  <c r="AB44" i="15"/>
  <c r="AB133" i="15" s="1"/>
  <c r="AG117" i="15"/>
  <c r="CN117" i="15"/>
  <c r="G132" i="15"/>
  <c r="G22" i="15"/>
  <c r="G126" i="15"/>
  <c r="G56" i="15"/>
  <c r="L169" i="21"/>
  <c r="B183" i="21"/>
  <c r="J71" i="21"/>
  <c r="K349" i="21" s="1"/>
  <c r="N125" i="21"/>
  <c r="K202" i="21"/>
  <c r="I157" i="21"/>
  <c r="I168" i="21" s="1"/>
  <c r="G107" i="21"/>
  <c r="M252" i="21"/>
  <c r="L257" i="21"/>
  <c r="O161" i="21"/>
  <c r="BA9" i="15" l="1"/>
  <c r="BA7" i="15" s="1"/>
  <c r="CM9" i="15"/>
  <c r="CM7" i="15" s="1"/>
  <c r="CP9" i="15"/>
  <c r="CP7" i="15" s="1"/>
  <c r="H9" i="15"/>
  <c r="CC9" i="15"/>
  <c r="CC7" i="15" s="1"/>
  <c r="BN9" i="15"/>
  <c r="BN7" i="15" s="1"/>
  <c r="AH9" i="15"/>
  <c r="AH7" i="15" s="1"/>
  <c r="CX9" i="15"/>
  <c r="CX7" i="15" s="1"/>
  <c r="DC9" i="15"/>
  <c r="DC7" i="15" s="1"/>
  <c r="CU9" i="15"/>
  <c r="CU7" i="15" s="1"/>
  <c r="CK9" i="15"/>
  <c r="CK7" i="15" s="1"/>
  <c r="CV9" i="15"/>
  <c r="CV7" i="15" s="1"/>
  <c r="CJ9" i="15"/>
  <c r="CJ7" i="15" s="1"/>
  <c r="U9" i="15"/>
  <c r="CI9" i="15"/>
  <c r="CI7" i="15" s="1"/>
  <c r="I9" i="15"/>
  <c r="AS9" i="15"/>
  <c r="AS7" i="15" s="1"/>
  <c r="K9" i="15"/>
  <c r="AQ9" i="15"/>
  <c r="AQ7" i="15" s="1"/>
  <c r="BL9" i="15"/>
  <c r="BL7" i="15" s="1"/>
  <c r="BQ9" i="15"/>
  <c r="BQ7" i="15" s="1"/>
  <c r="BO133" i="15"/>
  <c r="CG9" i="15"/>
  <c r="CG7" i="15" s="1"/>
  <c r="Y9" i="15"/>
  <c r="AD9" i="15"/>
  <c r="AD7" i="15" s="1"/>
  <c r="P9" i="15"/>
  <c r="BX9" i="15"/>
  <c r="BX7" i="15" s="1"/>
  <c r="AY9" i="15"/>
  <c r="AY7" i="15" s="1"/>
  <c r="AR9" i="15"/>
  <c r="AR7" i="15" s="1"/>
  <c r="CO9" i="15"/>
  <c r="CO7" i="15" s="1"/>
  <c r="W9" i="15"/>
  <c r="DA9" i="15"/>
  <c r="DA7" i="15" s="1"/>
  <c r="AN9" i="15"/>
  <c r="AN7" i="15" s="1"/>
  <c r="AU133" i="15"/>
  <c r="CZ9" i="15"/>
  <c r="CZ7" i="15" s="1"/>
  <c r="AO9" i="15"/>
  <c r="AO7" i="15" s="1"/>
  <c r="AT9" i="15"/>
  <c r="AT7" i="15" s="1"/>
  <c r="BU9" i="15"/>
  <c r="BU7" i="15" s="1"/>
  <c r="CR9" i="15"/>
  <c r="CR7" i="15" s="1"/>
  <c r="N9" i="15"/>
  <c r="CN9" i="15"/>
  <c r="CN7" i="15" s="1"/>
  <c r="CM133" i="15"/>
  <c r="BT9" i="15"/>
  <c r="BT7" i="15" s="1"/>
  <c r="BG9" i="15"/>
  <c r="BG7" i="15" s="1"/>
  <c r="BP9" i="15"/>
  <c r="BP7" i="15" s="1"/>
  <c r="AX9" i="15"/>
  <c r="AX7" i="15" s="1"/>
  <c r="X9" i="15"/>
  <c r="CY9" i="15"/>
  <c r="CY7" i="15" s="1"/>
  <c r="BS9" i="15"/>
  <c r="BS7" i="15" s="1"/>
  <c r="AP9" i="15"/>
  <c r="AP7" i="15" s="1"/>
  <c r="BW9" i="15"/>
  <c r="BW7" i="15" s="1"/>
  <c r="CW9" i="15"/>
  <c r="CW7" i="15" s="1"/>
  <c r="V9" i="15"/>
  <c r="AE9" i="15"/>
  <c r="AE7" i="15" s="1"/>
  <c r="AG9" i="15"/>
  <c r="AG7" i="15" s="1"/>
  <c r="AZ9" i="15"/>
  <c r="AZ7" i="15" s="1"/>
  <c r="BM9" i="15"/>
  <c r="BM7" i="15" s="1"/>
  <c r="BF9" i="15"/>
  <c r="BF7" i="15" s="1"/>
  <c r="AW9" i="15"/>
  <c r="AW7" i="15" s="1"/>
  <c r="Q9" i="15"/>
  <c r="AE133" i="15"/>
  <c r="BD9" i="15"/>
  <c r="BD7" i="15" s="1"/>
  <c r="AC9" i="15"/>
  <c r="AC7" i="15" s="1"/>
  <c r="BR9" i="15"/>
  <c r="BR7" i="15" s="1"/>
  <c r="CA9" i="15"/>
  <c r="CA7" i="15" s="1"/>
  <c r="L9" i="15"/>
  <c r="CE9" i="15"/>
  <c r="CE7" i="15" s="1"/>
  <c r="O9" i="15"/>
  <c r="BH9" i="15"/>
  <c r="BH7" i="15" s="1"/>
  <c r="BC9" i="15"/>
  <c r="BC7" i="15" s="1"/>
  <c r="AF9" i="15"/>
  <c r="AF7" i="15" s="1"/>
  <c r="CB9" i="15"/>
  <c r="CB7" i="15" s="1"/>
  <c r="BB9" i="15"/>
  <c r="BB7" i="15" s="1"/>
  <c r="CQ9" i="15"/>
  <c r="CQ7" i="15" s="1"/>
  <c r="CS9" i="15"/>
  <c r="CS7" i="15" s="1"/>
  <c r="CL9" i="15"/>
  <c r="CL7" i="15" s="1"/>
  <c r="AV9" i="15"/>
  <c r="AV7" i="15" s="1"/>
  <c r="CB133" i="15"/>
  <c r="F10" i="15"/>
  <c r="T9" i="15"/>
  <c r="AJ9" i="15"/>
  <c r="AJ7" i="15" s="1"/>
  <c r="AI9" i="15"/>
  <c r="AI7" i="15" s="1"/>
  <c r="BY9" i="15"/>
  <c r="BY7" i="15" s="1"/>
  <c r="DB9" i="15"/>
  <c r="DB7" i="15" s="1"/>
  <c r="AA9" i="15"/>
  <c r="BI9" i="15"/>
  <c r="BI7" i="15" s="1"/>
  <c r="S9" i="15"/>
  <c r="BE9" i="15"/>
  <c r="BE7" i="15" s="1"/>
  <c r="AB9" i="15"/>
  <c r="AH133" i="15"/>
  <c r="CH9" i="15"/>
  <c r="CH7" i="15" s="1"/>
  <c r="AM9" i="15"/>
  <c r="AM7" i="15" s="1"/>
  <c r="BJ9" i="15"/>
  <c r="BJ7" i="15" s="1"/>
  <c r="AN133" i="15"/>
  <c r="R9" i="15"/>
  <c r="G10" i="15"/>
  <c r="BV9" i="15"/>
  <c r="BV7" i="15" s="1"/>
  <c r="J9" i="15"/>
  <c r="AK9" i="15"/>
  <c r="AK7" i="15" s="1"/>
  <c r="AL9" i="15"/>
  <c r="AL7" i="15" s="1"/>
  <c r="BK9" i="15"/>
  <c r="BK7" i="15" s="1"/>
  <c r="BH133" i="15"/>
  <c r="CF9" i="15"/>
  <c r="CF7" i="15" s="1"/>
  <c r="Z9" i="15"/>
  <c r="E190" i="21"/>
  <c r="B220" i="21"/>
  <c r="I190" i="21"/>
  <c r="G190" i="21"/>
  <c r="F190" i="21"/>
  <c r="M169" i="21"/>
  <c r="L202" i="21"/>
  <c r="H190" i="21"/>
  <c r="D288" i="21"/>
  <c r="J291" i="21" s="1"/>
  <c r="D187" i="21"/>
  <c r="J157" i="21"/>
  <c r="J168" i="21" s="1"/>
  <c r="O125" i="21"/>
  <c r="K71" i="21"/>
  <c r="L349" i="21" s="1"/>
  <c r="H107" i="21"/>
  <c r="J190" i="21"/>
  <c r="N252" i="21"/>
  <c r="N257" i="21" s="1"/>
  <c r="M257" i="21"/>
  <c r="P161" i="21"/>
  <c r="M202" i="21" l="1"/>
  <c r="E291" i="21"/>
  <c r="F291" i="21"/>
  <c r="G291" i="21"/>
  <c r="H291" i="21"/>
  <c r="I291" i="21"/>
  <c r="K291" i="21"/>
  <c r="L71" i="21"/>
  <c r="M349" i="21" s="1"/>
  <c r="P125" i="21"/>
  <c r="I107" i="21"/>
  <c r="K190" i="21"/>
  <c r="K157" i="21"/>
  <c r="K168" i="21" s="1"/>
  <c r="Q161" i="21"/>
  <c r="L291" i="21" l="1"/>
  <c r="Q125" i="21"/>
  <c r="J107" i="21"/>
  <c r="M71" i="21"/>
  <c r="N349" i="21" s="1"/>
  <c r="L190" i="21"/>
  <c r="L157" i="21"/>
  <c r="L168" i="21" s="1"/>
  <c r="R161" i="21"/>
  <c r="M291" i="21" l="1"/>
  <c r="K107" i="21"/>
  <c r="R125" i="21"/>
  <c r="M190" i="21"/>
  <c r="M157" i="21"/>
  <c r="M168" i="21" s="1"/>
  <c r="N71" i="21"/>
  <c r="O349" i="21" s="1"/>
  <c r="S161" i="21"/>
  <c r="L107" i="21" l="1"/>
  <c r="N291" i="21"/>
  <c r="S125" i="21"/>
  <c r="N157" i="21"/>
  <c r="N168" i="21" s="1"/>
  <c r="O71" i="21"/>
  <c r="P349" i="21" s="1"/>
  <c r="N190" i="21"/>
  <c r="T161" i="21"/>
  <c r="O291" i="21" l="1"/>
  <c r="P71" i="21"/>
  <c r="Q349" i="21" s="1"/>
  <c r="M107" i="21"/>
  <c r="O190" i="21"/>
  <c r="T125" i="21"/>
  <c r="O157" i="21"/>
  <c r="O168" i="21" s="1"/>
  <c r="U161" i="21"/>
  <c r="P190" i="21" l="1"/>
  <c r="P291" i="21"/>
  <c r="P157" i="21"/>
  <c r="P168" i="21" s="1"/>
  <c r="Q71" i="21"/>
  <c r="R349" i="21" s="1"/>
  <c r="N107" i="21"/>
  <c r="U125" i="21"/>
  <c r="V161" i="21"/>
  <c r="Q291" i="21" l="1"/>
  <c r="O107" i="21"/>
  <c r="R71" i="21"/>
  <c r="S349" i="21" s="1"/>
  <c r="Q190" i="21"/>
  <c r="V125" i="21"/>
  <c r="Q157" i="21"/>
  <c r="Q168" i="21" s="1"/>
  <c r="W161" i="21"/>
  <c r="R291" i="21" l="1"/>
  <c r="S71" i="21"/>
  <c r="T349" i="21" s="1"/>
  <c r="R157" i="21"/>
  <c r="R168" i="21" s="1"/>
  <c r="P107" i="21"/>
  <c r="R190" i="21"/>
  <c r="X161" i="21"/>
  <c r="S291" i="21" l="1"/>
  <c r="Q107" i="21"/>
  <c r="S190" i="21"/>
  <c r="S157" i="21"/>
  <c r="S168" i="21" s="1"/>
  <c r="T71" i="21"/>
  <c r="U349" i="21" s="1"/>
  <c r="T291" i="21" l="1"/>
  <c r="U71" i="21"/>
  <c r="V349" i="21" s="1"/>
  <c r="R107" i="21"/>
  <c r="T190" i="21"/>
  <c r="T157" i="21"/>
  <c r="T168" i="21" s="1"/>
  <c r="V71" i="21" l="1"/>
  <c r="U291" i="21"/>
  <c r="U157" i="21"/>
  <c r="U168" i="21" s="1"/>
  <c r="S107" i="21"/>
  <c r="U190" i="21"/>
  <c r="T107" i="21" l="1"/>
  <c r="W71" i="21"/>
  <c r="V190" i="21"/>
  <c r="V291" i="21"/>
  <c r="V157" i="21"/>
  <c r="V168" i="21" s="1"/>
  <c r="W331" i="21" l="1"/>
  <c r="U107" i="21"/>
  <c r="W157" i="21"/>
  <c r="X71" i="21"/>
  <c r="Y71" i="21" s="1"/>
  <c r="Z71" i="21" s="1"/>
  <c r="AA71" i="21" s="1"/>
  <c r="AB71" i="21" s="1"/>
  <c r="AC119" i="4"/>
  <c r="AC119" i="15"/>
  <c r="V107" i="21" l="1"/>
  <c r="X157" i="21"/>
  <c r="AC118" i="15"/>
  <c r="AC117" i="15" s="1"/>
  <c r="O51" i="4"/>
  <c r="N51" i="4"/>
  <c r="L51" i="4"/>
  <c r="O48" i="4"/>
  <c r="N48" i="4"/>
  <c r="M48" i="4"/>
  <c r="L48" i="4"/>
  <c r="K48" i="4"/>
  <c r="J48" i="4"/>
  <c r="O46" i="4"/>
  <c r="N46" i="4"/>
  <c r="M46" i="4"/>
  <c r="L46" i="4"/>
  <c r="K46" i="4"/>
  <c r="CD139" i="19" l="1"/>
  <c r="CH139" i="19"/>
  <c r="CL139" i="19"/>
  <c r="CP139" i="19"/>
  <c r="CT139" i="19"/>
  <c r="CX139" i="19"/>
  <c r="DB139" i="19"/>
  <c r="DF139" i="19"/>
  <c r="DJ139" i="19"/>
  <c r="DN139" i="19"/>
  <c r="DR139" i="19"/>
  <c r="DV139" i="19"/>
  <c r="DZ139" i="19"/>
  <c r="ED139" i="19"/>
  <c r="EH139" i="19"/>
  <c r="EL139" i="19"/>
  <c r="EP139" i="19"/>
  <c r="ET139" i="19"/>
  <c r="EX139" i="19"/>
  <c r="FB139" i="19"/>
  <c r="FF139" i="19"/>
  <c r="FJ139" i="19"/>
  <c r="FN139" i="19"/>
  <c r="FR139" i="19"/>
  <c r="FV139" i="19"/>
  <c r="FZ139" i="19"/>
  <c r="GD139" i="19"/>
  <c r="GH139" i="19"/>
  <c r="GL139" i="19"/>
  <c r="GP139" i="19"/>
  <c r="GT139" i="19"/>
  <c r="GX139" i="19"/>
  <c r="HB139" i="19"/>
  <c r="HF139" i="19"/>
  <c r="HJ139" i="19"/>
  <c r="HN139" i="19"/>
  <c r="HR139" i="19"/>
  <c r="HV139" i="19"/>
  <c r="HZ139" i="19"/>
  <c r="ID139" i="19"/>
  <c r="IH139" i="19"/>
  <c r="IL139" i="19"/>
  <c r="IP139" i="19"/>
  <c r="IT139" i="19"/>
  <c r="IX139" i="19"/>
  <c r="JB139" i="19"/>
  <c r="JF139" i="19"/>
  <c r="JJ139" i="19"/>
  <c r="JN139" i="19"/>
  <c r="JR139" i="19"/>
  <c r="JV139" i="19"/>
  <c r="JZ139" i="19"/>
  <c r="KD139" i="19"/>
  <c r="KH139" i="19"/>
  <c r="KL139" i="19"/>
  <c r="KP139" i="19"/>
  <c r="KT139" i="19"/>
  <c r="KX139" i="19"/>
  <c r="LB139" i="19"/>
  <c r="LF139" i="19"/>
  <c r="LJ139" i="19"/>
  <c r="D146" i="19" l="1"/>
  <c r="D147" i="19"/>
  <c r="D149" i="19"/>
  <c r="D150" i="19"/>
  <c r="D155" i="19"/>
  <c r="D156" i="19"/>
  <c r="D158" i="19"/>
  <c r="D159" i="19"/>
  <c r="G15" i="14" l="1"/>
  <c r="G14" i="14"/>
  <c r="G13" i="14"/>
  <c r="G12" i="14"/>
  <c r="F139" i="19" l="1"/>
  <c r="LJ157" i="19" l="1"/>
  <c r="LF157" i="19"/>
  <c r="LB157" i="19"/>
  <c r="KX157" i="19"/>
  <c r="KT157" i="19"/>
  <c r="KP157" i="19"/>
  <c r="KL157" i="19"/>
  <c r="KH157" i="19"/>
  <c r="KD157" i="19"/>
  <c r="JZ157" i="19"/>
  <c r="JV157" i="19"/>
  <c r="JR157" i="19"/>
  <c r="JN157" i="19"/>
  <c r="JJ157" i="19"/>
  <c r="JF157" i="19"/>
  <c r="JB157" i="19"/>
  <c r="IX157" i="19"/>
  <c r="IT157" i="19"/>
  <c r="IP157" i="19"/>
  <c r="IL157" i="19"/>
  <c r="IH157" i="19"/>
  <c r="ID157" i="19"/>
  <c r="HZ157" i="19"/>
  <c r="HV157" i="19"/>
  <c r="HR157" i="19"/>
  <c r="HN157" i="19"/>
  <c r="HJ157" i="19"/>
  <c r="HF157" i="19"/>
  <c r="HB157" i="19"/>
  <c r="GX157" i="19"/>
  <c r="GT157" i="19"/>
  <c r="GP157" i="19"/>
  <c r="GL157" i="19"/>
  <c r="GH157" i="19"/>
  <c r="GD157" i="19"/>
  <c r="FZ157" i="19"/>
  <c r="FV157" i="19"/>
  <c r="FR157" i="19"/>
  <c r="FN157" i="19"/>
  <c r="FJ157" i="19"/>
  <c r="FF157" i="19"/>
  <c r="FB157" i="19"/>
  <c r="EX157" i="19"/>
  <c r="ET157" i="19"/>
  <c r="EP157" i="19"/>
  <c r="EL157" i="19"/>
  <c r="EH157" i="19"/>
  <c r="ED157" i="19"/>
  <c r="DZ157" i="19"/>
  <c r="DV157" i="19"/>
  <c r="DR157" i="19"/>
  <c r="DN157" i="19"/>
  <c r="DJ157" i="19"/>
  <c r="DF157" i="19"/>
  <c r="DB157" i="19"/>
  <c r="CX157" i="19"/>
  <c r="CT157" i="19"/>
  <c r="CP157" i="19"/>
  <c r="CL157" i="19"/>
  <c r="CH157" i="19"/>
  <c r="CD157" i="19"/>
  <c r="BZ157" i="19"/>
  <c r="BV157" i="19"/>
  <c r="BR157" i="19"/>
  <c r="BN157" i="19"/>
  <c r="BJ157" i="19"/>
  <c r="BF157" i="19"/>
  <c r="BB157" i="19"/>
  <c r="AX157" i="19"/>
  <c r="AT157" i="19"/>
  <c r="AP157" i="19"/>
  <c r="AL157" i="19"/>
  <c r="AH157" i="19"/>
  <c r="AD157" i="19"/>
  <c r="Z157" i="19"/>
  <c r="V157" i="19"/>
  <c r="R157" i="19"/>
  <c r="N157" i="19"/>
  <c r="J157" i="19"/>
  <c r="F157" i="19"/>
  <c r="LJ154" i="19"/>
  <c r="LF154" i="19"/>
  <c r="LB154" i="19"/>
  <c r="KX154" i="19"/>
  <c r="KT154" i="19"/>
  <c r="KP154" i="19"/>
  <c r="KL154" i="19"/>
  <c r="KH154" i="19"/>
  <c r="KD154" i="19"/>
  <c r="JZ154" i="19"/>
  <c r="JV154" i="19"/>
  <c r="JR154" i="19"/>
  <c r="JN154" i="19"/>
  <c r="JJ154" i="19"/>
  <c r="JF154" i="19"/>
  <c r="JB154" i="19"/>
  <c r="IX154" i="19"/>
  <c r="IT154" i="19"/>
  <c r="IP154" i="19"/>
  <c r="IL154" i="19"/>
  <c r="IH154" i="19"/>
  <c r="ID154" i="19"/>
  <c r="HZ154" i="19"/>
  <c r="HV154" i="19"/>
  <c r="HR154" i="19"/>
  <c r="HN154" i="19"/>
  <c r="HJ154" i="19"/>
  <c r="HF154" i="19"/>
  <c r="HB154" i="19"/>
  <c r="GX154" i="19"/>
  <c r="GT154" i="19"/>
  <c r="GP154" i="19"/>
  <c r="GL154" i="19"/>
  <c r="GH154" i="19"/>
  <c r="GD154" i="19"/>
  <c r="FZ154" i="19"/>
  <c r="FV154" i="19"/>
  <c r="FR154" i="19"/>
  <c r="FN154" i="19"/>
  <c r="FJ154" i="19"/>
  <c r="FF154" i="19"/>
  <c r="FB154" i="19"/>
  <c r="EX154" i="19"/>
  <c r="ET154" i="19"/>
  <c r="EP154" i="19"/>
  <c r="EL154" i="19"/>
  <c r="EH154" i="19"/>
  <c r="ED154" i="19"/>
  <c r="DZ154" i="19"/>
  <c r="DV154" i="19"/>
  <c r="DR154" i="19"/>
  <c r="DN154" i="19"/>
  <c r="DJ154" i="19"/>
  <c r="DF154" i="19"/>
  <c r="DB154" i="19"/>
  <c r="CX154" i="19"/>
  <c r="CT154" i="19"/>
  <c r="CP154" i="19"/>
  <c r="CL154" i="19"/>
  <c r="CH154" i="19"/>
  <c r="CD154" i="19"/>
  <c r="BZ154" i="19"/>
  <c r="BV154" i="19"/>
  <c r="BR154" i="19"/>
  <c r="BN154" i="19"/>
  <c r="BJ154" i="19"/>
  <c r="BF154" i="19"/>
  <c r="BB154" i="19"/>
  <c r="AX154" i="19"/>
  <c r="AT154" i="19"/>
  <c r="AP154" i="19"/>
  <c r="AL154" i="19"/>
  <c r="AH154" i="19"/>
  <c r="AD154" i="19"/>
  <c r="Z154" i="19"/>
  <c r="V154" i="19"/>
  <c r="R154" i="19"/>
  <c r="J154" i="19"/>
  <c r="F154" i="19"/>
  <c r="LJ151" i="19"/>
  <c r="LF151" i="19"/>
  <c r="LB151" i="19"/>
  <c r="KX151" i="19"/>
  <c r="KT151" i="19"/>
  <c r="KP151" i="19"/>
  <c r="KL151" i="19"/>
  <c r="KH151" i="19"/>
  <c r="KD151" i="19"/>
  <c r="JZ151" i="19"/>
  <c r="JV151" i="19"/>
  <c r="JR151" i="19"/>
  <c r="JN151" i="19"/>
  <c r="JJ151" i="19"/>
  <c r="JF151" i="19"/>
  <c r="JB151" i="19"/>
  <c r="IX151" i="19"/>
  <c r="IT151" i="19"/>
  <c r="IP151" i="19"/>
  <c r="IL151" i="19"/>
  <c r="IH151" i="19"/>
  <c r="ID151" i="19"/>
  <c r="HZ151" i="19"/>
  <c r="HV151" i="19"/>
  <c r="HR151" i="19"/>
  <c r="HN151" i="19"/>
  <c r="HJ151" i="19"/>
  <c r="HF151" i="19"/>
  <c r="HB151" i="19"/>
  <c r="GX151" i="19"/>
  <c r="GT151" i="19"/>
  <c r="GP151" i="19"/>
  <c r="GL151" i="19"/>
  <c r="GH151" i="19"/>
  <c r="GD151" i="19"/>
  <c r="FZ151" i="19"/>
  <c r="FV151" i="19"/>
  <c r="FR151" i="19"/>
  <c r="FN151" i="19"/>
  <c r="FJ151" i="19"/>
  <c r="FF151" i="19"/>
  <c r="FB151" i="19"/>
  <c r="EX151" i="19"/>
  <c r="ET151" i="19"/>
  <c r="EP151" i="19"/>
  <c r="EL151" i="19"/>
  <c r="EH151" i="19"/>
  <c r="ED151" i="19"/>
  <c r="DZ151" i="19"/>
  <c r="DV151" i="19"/>
  <c r="DR151" i="19"/>
  <c r="DN151" i="19"/>
  <c r="DJ151" i="19"/>
  <c r="DF151" i="19"/>
  <c r="DB151" i="19"/>
  <c r="CX151" i="19"/>
  <c r="CT151" i="19"/>
  <c r="CP151" i="19"/>
  <c r="CL151" i="19"/>
  <c r="CH151" i="19"/>
  <c r="CD151" i="19"/>
  <c r="BZ151" i="19"/>
  <c r="BV151" i="19"/>
  <c r="BR151" i="19"/>
  <c r="BN151" i="19"/>
  <c r="BJ151" i="19"/>
  <c r="BF151" i="19"/>
  <c r="BB151" i="19"/>
  <c r="AX151" i="19"/>
  <c r="AT151" i="19"/>
  <c r="AP151" i="19"/>
  <c r="AL151" i="19"/>
  <c r="F151" i="19"/>
  <c r="LJ148" i="19"/>
  <c r="LF148" i="19"/>
  <c r="LB148" i="19"/>
  <c r="KX148" i="19"/>
  <c r="KT148" i="19"/>
  <c r="KP148" i="19"/>
  <c r="KL148" i="19"/>
  <c r="KH148" i="19"/>
  <c r="KD148" i="19"/>
  <c r="JZ148" i="19"/>
  <c r="JV148" i="19"/>
  <c r="JR148" i="19"/>
  <c r="JN148" i="19"/>
  <c r="JJ148" i="19"/>
  <c r="JF148" i="19"/>
  <c r="JB148" i="19"/>
  <c r="IX148" i="19"/>
  <c r="IT148" i="19"/>
  <c r="IP148" i="19"/>
  <c r="IL148" i="19"/>
  <c r="IH148" i="19"/>
  <c r="ID148" i="19"/>
  <c r="HZ148" i="19"/>
  <c r="HV148" i="19"/>
  <c r="HR148" i="19"/>
  <c r="HN148" i="19"/>
  <c r="HJ148" i="19"/>
  <c r="HF148" i="19"/>
  <c r="HB148" i="19"/>
  <c r="GX148" i="19"/>
  <c r="GT148" i="19"/>
  <c r="GP148" i="19"/>
  <c r="GL148" i="19"/>
  <c r="GH148" i="19"/>
  <c r="GD148" i="19"/>
  <c r="FZ148" i="19"/>
  <c r="FV148" i="19"/>
  <c r="FR148" i="19"/>
  <c r="FN148" i="19"/>
  <c r="FJ148" i="19"/>
  <c r="FF148" i="19"/>
  <c r="FB148" i="19"/>
  <c r="EX148" i="19"/>
  <c r="ET148" i="19"/>
  <c r="EP148" i="19"/>
  <c r="EL148" i="19"/>
  <c r="EH148" i="19"/>
  <c r="ED148" i="19"/>
  <c r="DZ148" i="19"/>
  <c r="DV148" i="19"/>
  <c r="DR148" i="19"/>
  <c r="DN148" i="19"/>
  <c r="DJ148" i="19"/>
  <c r="DF148" i="19"/>
  <c r="DB148" i="19"/>
  <c r="CX148" i="19"/>
  <c r="CT148" i="19"/>
  <c r="CP148" i="19"/>
  <c r="CL148" i="19"/>
  <c r="CH148" i="19"/>
  <c r="CD148" i="19"/>
  <c r="BZ148" i="19"/>
  <c r="BV148" i="19"/>
  <c r="BR148" i="19"/>
  <c r="BN148" i="19"/>
  <c r="BJ148" i="19"/>
  <c r="BF148" i="19"/>
  <c r="BB148" i="19"/>
  <c r="AX148" i="19"/>
  <c r="AT148" i="19"/>
  <c r="AP148" i="19"/>
  <c r="AL148" i="19"/>
  <c r="AH148" i="19"/>
  <c r="AD148" i="19"/>
  <c r="Z148" i="19"/>
  <c r="V148" i="19"/>
  <c r="R148" i="19"/>
  <c r="N148" i="19"/>
  <c r="J148" i="19"/>
  <c r="F148" i="19"/>
  <c r="LJ145" i="19"/>
  <c r="LJ144" i="19" s="1"/>
  <c r="LF145" i="19"/>
  <c r="LF144" i="19" s="1"/>
  <c r="LB145" i="19"/>
  <c r="KX145" i="19"/>
  <c r="KT145" i="19"/>
  <c r="KT144" i="19" s="1"/>
  <c r="KP145" i="19"/>
  <c r="KL145" i="19"/>
  <c r="KH145" i="19"/>
  <c r="KD145" i="19"/>
  <c r="KD144" i="19" s="1"/>
  <c r="JZ145" i="19"/>
  <c r="JZ144" i="19" s="1"/>
  <c r="JV145" i="19"/>
  <c r="JR145" i="19"/>
  <c r="JN145" i="19"/>
  <c r="JN144" i="19" s="1"/>
  <c r="JJ145" i="19"/>
  <c r="JJ144" i="19" s="1"/>
  <c r="JF145" i="19"/>
  <c r="JB145" i="19"/>
  <c r="IX145" i="19"/>
  <c r="IX144" i="19" s="1"/>
  <c r="IT145" i="19"/>
  <c r="IT144" i="19" s="1"/>
  <c r="IP145" i="19"/>
  <c r="IL145" i="19"/>
  <c r="IH145" i="19"/>
  <c r="ID145" i="19"/>
  <c r="ID144" i="19" s="1"/>
  <c r="HZ145" i="19"/>
  <c r="HV145" i="19"/>
  <c r="HR145" i="19"/>
  <c r="HR144" i="19" s="1"/>
  <c r="HN145" i="19"/>
  <c r="HN144" i="19" s="1"/>
  <c r="HJ145" i="19"/>
  <c r="HF145" i="19"/>
  <c r="HB145" i="19"/>
  <c r="HB144" i="19" s="1"/>
  <c r="GX145" i="19"/>
  <c r="GX144" i="19" s="1"/>
  <c r="GT145" i="19"/>
  <c r="GP145" i="19"/>
  <c r="GL145" i="19"/>
  <c r="GL144" i="19" s="1"/>
  <c r="GH145" i="19"/>
  <c r="GH144" i="19" s="1"/>
  <c r="GD145" i="19"/>
  <c r="FZ145" i="19"/>
  <c r="FV145" i="19"/>
  <c r="FV144" i="19" s="1"/>
  <c r="FR145" i="19"/>
  <c r="FR144" i="19" s="1"/>
  <c r="FN145" i="19"/>
  <c r="FJ145" i="19"/>
  <c r="FF145" i="19"/>
  <c r="FF144" i="19" s="1"/>
  <c r="FB145" i="19"/>
  <c r="FB144" i="19" s="1"/>
  <c r="EX145" i="19"/>
  <c r="ET145" i="19"/>
  <c r="EP145" i="19"/>
  <c r="EP144" i="19" s="1"/>
  <c r="EL145" i="19"/>
  <c r="EL144" i="19" s="1"/>
  <c r="EH145" i="19"/>
  <c r="ED145" i="19"/>
  <c r="DZ145" i="19"/>
  <c r="DZ144" i="19" s="1"/>
  <c r="DV145" i="19"/>
  <c r="DV144" i="19" s="1"/>
  <c r="DR145" i="19"/>
  <c r="DN145" i="19"/>
  <c r="DJ145" i="19"/>
  <c r="DJ144" i="19" s="1"/>
  <c r="DF145" i="19"/>
  <c r="DF144" i="19" s="1"/>
  <c r="DB145" i="19"/>
  <c r="CX145" i="19"/>
  <c r="CT145" i="19"/>
  <c r="CT144" i="19" s="1"/>
  <c r="CP145" i="19"/>
  <c r="CP144" i="19" s="1"/>
  <c r="CL145" i="19"/>
  <c r="CH145" i="19"/>
  <c r="CD145" i="19"/>
  <c r="CD144" i="19" s="1"/>
  <c r="BZ145" i="19"/>
  <c r="BZ144" i="19" s="1"/>
  <c r="BV145" i="19"/>
  <c r="BR145" i="19"/>
  <c r="BN145" i="19"/>
  <c r="BN144" i="19" s="1"/>
  <c r="BJ145" i="19"/>
  <c r="BJ144" i="19" s="1"/>
  <c r="BF145" i="19"/>
  <c r="BB145" i="19"/>
  <c r="AX145" i="19"/>
  <c r="AX144" i="19" s="1"/>
  <c r="AT145" i="19"/>
  <c r="AT144" i="19" s="1"/>
  <c r="AP145" i="19"/>
  <c r="AL145" i="19"/>
  <c r="AH145" i="19"/>
  <c r="AD145" i="19"/>
  <c r="Z145" i="19"/>
  <c r="V145" i="19"/>
  <c r="R145" i="19"/>
  <c r="N145" i="19"/>
  <c r="J145" i="19"/>
  <c r="F145" i="19"/>
  <c r="A135" i="19"/>
  <c r="A134" i="19"/>
  <c r="A133" i="19"/>
  <c r="A132" i="19"/>
  <c r="A131" i="19"/>
  <c r="A130" i="19"/>
  <c r="A125" i="19"/>
  <c r="A124" i="19"/>
  <c r="A109" i="19"/>
  <c r="A101" i="19"/>
  <c r="A100" i="19"/>
  <c r="D99" i="19"/>
  <c r="A98" i="19"/>
  <c r="A93" i="19"/>
  <c r="A91" i="19"/>
  <c r="A89" i="19"/>
  <c r="A87" i="19"/>
  <c r="A85" i="19"/>
  <c r="A83" i="19"/>
  <c r="A81" i="19"/>
  <c r="A61" i="19"/>
  <c r="A59" i="19"/>
  <c r="A57" i="19"/>
  <c r="A55" i="19"/>
  <c r="A53" i="19"/>
  <c r="A51" i="19"/>
  <c r="A49" i="19"/>
  <c r="A47" i="19"/>
  <c r="A46" i="19"/>
  <c r="A45" i="19"/>
  <c r="A44" i="19"/>
  <c r="A43" i="19"/>
  <c r="D42" i="19"/>
  <c r="A41" i="19"/>
  <c r="A40" i="19"/>
  <c r="A36" i="19"/>
  <c r="A35" i="19"/>
  <c r="A33" i="19"/>
  <c r="A32" i="19"/>
  <c r="A25" i="19"/>
  <c r="A23" i="19"/>
  <c r="A22" i="19"/>
  <c r="A21" i="19"/>
  <c r="A20" i="19"/>
  <c r="A19" i="19"/>
  <c r="A18" i="19"/>
  <c r="A17" i="19"/>
  <c r="A16" i="19"/>
  <c r="D10" i="19"/>
  <c r="F7" i="19"/>
  <c r="C2" i="19"/>
  <c r="AL144" i="19" l="1"/>
  <c r="KP144" i="19"/>
  <c r="IH144" i="19"/>
  <c r="D148" i="19"/>
  <c r="D154" i="19"/>
  <c r="D157" i="19"/>
  <c r="F144" i="19"/>
  <c r="D145" i="19"/>
  <c r="BB144" i="19"/>
  <c r="BR144" i="19"/>
  <c r="CH144" i="19"/>
  <c r="CX144" i="19"/>
  <c r="DN144" i="19"/>
  <c r="ED144" i="19"/>
  <c r="ET144" i="19"/>
  <c r="FJ144" i="19"/>
  <c r="FZ144" i="19"/>
  <c r="GP144" i="19"/>
  <c r="HF144" i="19"/>
  <c r="HV144" i="19"/>
  <c r="IL144" i="19"/>
  <c r="JB144" i="19"/>
  <c r="JR144" i="19"/>
  <c r="KH144" i="19"/>
  <c r="KX144" i="19"/>
  <c r="AP144" i="19"/>
  <c r="BF144" i="19"/>
  <c r="BV144" i="19"/>
  <c r="CL144" i="19"/>
  <c r="DB144" i="19"/>
  <c r="DR144" i="19"/>
  <c r="EH144" i="19"/>
  <c r="EX144" i="19"/>
  <c r="FN144" i="19"/>
  <c r="GD144" i="19"/>
  <c r="GT144" i="19"/>
  <c r="HJ144" i="19"/>
  <c r="HZ144" i="19"/>
  <c r="IP144" i="19"/>
  <c r="JF144" i="19"/>
  <c r="JV144" i="19"/>
  <c r="KL144" i="19"/>
  <c r="LB144" i="19"/>
  <c r="D9" i="19"/>
  <c r="J7" i="19"/>
  <c r="N7" i="19" l="1"/>
  <c r="R7" i="19" l="1"/>
  <c r="V7" i="19" l="1"/>
  <c r="Z7" i="19" l="1"/>
  <c r="AD7" i="19" l="1"/>
  <c r="AH7" i="19" l="1"/>
  <c r="AL7" i="19" l="1"/>
  <c r="AP7" i="19" l="1"/>
  <c r="AT7" i="19" l="1"/>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CU107" i="14"/>
  <c r="H111" i="14"/>
  <c r="I112" i="14"/>
  <c r="DB112" i="14"/>
  <c r="CE107" i="14"/>
  <c r="CY112" i="14"/>
  <c r="CT111" i="14"/>
  <c r="AO112" i="14"/>
  <c r="DC109" i="14"/>
  <c r="CS108" i="14"/>
  <c r="CH107" i="14"/>
  <c r="J113" i="14"/>
  <c r="BS109" i="14"/>
  <c r="BB108" i="14"/>
  <c r="CA109" i="14"/>
  <c r="BZ109" i="14"/>
  <c r="CP108" i="14"/>
  <c r="BO108" i="14"/>
  <c r="AN109" i="14"/>
  <c r="CV108" i="14"/>
  <c r="BY107" i="14"/>
  <c r="BE113" i="14"/>
  <c r="Y108" i="14"/>
  <c r="CD109" i="14"/>
  <c r="CH111" i="14"/>
  <c r="CP109" i="14"/>
  <c r="AP107" i="14"/>
  <c r="CT108" i="14"/>
  <c r="CO110" i="14"/>
  <c r="BF108" i="14"/>
  <c r="BM109" i="14"/>
  <c r="P108" i="14"/>
  <c r="BF111" i="14"/>
  <c r="BF113" i="14"/>
  <c r="CA113" i="14"/>
  <c r="CK112" i="14"/>
  <c r="AJ112" i="14"/>
  <c r="BP111" i="14"/>
  <c r="Q109" i="14"/>
  <c r="J112" i="14"/>
  <c r="CL107" i="14"/>
  <c r="W111" i="14"/>
  <c r="AD107" i="14"/>
  <c r="AV109" i="14"/>
  <c r="AS112" i="14"/>
  <c r="CW108" i="14"/>
  <c r="CK111" i="14"/>
  <c r="BE110" i="14"/>
  <c r="N108" i="14"/>
  <c r="BL112" i="14"/>
  <c r="BK113" i="14"/>
  <c r="BJ109" i="14"/>
  <c r="O112" i="14"/>
  <c r="BC113" i="14"/>
  <c r="BT107" i="14"/>
  <c r="BK107" i="14"/>
  <c r="X111" i="14"/>
  <c r="CQ108" i="14"/>
  <c r="CL113" i="14"/>
  <c r="AA109" i="14"/>
  <c r="CR111" i="14"/>
  <c r="AZ113" i="14"/>
  <c r="BQ113" i="14"/>
  <c r="H107" i="14"/>
  <c r="BX110" i="14"/>
  <c r="AX111" i="14"/>
  <c r="BX112" i="14"/>
  <c r="CM110" i="14"/>
  <c r="CC112" i="14"/>
  <c r="CV110" i="14"/>
  <c r="AD112" i="14"/>
  <c r="CE109" i="14"/>
  <c r="CI110" i="14"/>
  <c r="L108" i="14"/>
  <c r="AB110" i="14"/>
  <c r="BY113" i="14"/>
  <c r="AU112" i="14"/>
  <c r="CI108" i="14"/>
  <c r="CP107" i="14"/>
  <c r="AD110" i="14"/>
  <c r="CY113" i="14"/>
  <c r="BY109" i="14"/>
  <c r="AK108" i="14"/>
  <c r="BZ111" i="14"/>
  <c r="Y110" i="14"/>
  <c r="CY108" i="14"/>
  <c r="CS112" i="14"/>
  <c r="AW107" i="14"/>
  <c r="CY109" i="14"/>
  <c r="CG107" i="14"/>
  <c r="AM112" i="14"/>
  <c r="S111" i="14"/>
  <c r="CV109" i="14"/>
  <c r="CZ108" i="14"/>
  <c r="BC111" i="14"/>
  <c r="CM113" i="14"/>
  <c r="V110" i="14"/>
  <c r="AM107" i="14"/>
  <c r="AS107" i="14"/>
  <c r="CW113" i="14"/>
  <c r="AC112" i="14"/>
  <c r="CP110" i="14"/>
  <c r="AA108" i="14"/>
  <c r="U111" i="14"/>
  <c r="AN110" i="14"/>
  <c r="S108" i="14"/>
  <c r="T108" i="14"/>
  <c r="AQ111" i="14"/>
  <c r="BR111" i="14"/>
  <c r="AM108" i="14"/>
  <c r="AI108" i="14"/>
  <c r="BE112" i="14"/>
  <c r="AA111" i="14"/>
  <c r="CF111" i="14"/>
  <c r="AV111" i="14"/>
  <c r="BD107" i="14"/>
  <c r="CU108" i="14"/>
  <c r="BA109" i="14"/>
  <c r="CJ112" i="14"/>
  <c r="DA110" i="14"/>
  <c r="V113" i="14"/>
  <c r="BF107" i="14"/>
  <c r="AM113" i="14"/>
  <c r="I113" i="14"/>
  <c r="AI113" i="14"/>
  <c r="AJ109" i="14"/>
  <c r="CL109" i="14"/>
  <c r="Q108" i="14"/>
  <c r="BC109" i="14"/>
  <c r="AZ110" i="14"/>
  <c r="CD108" i="14"/>
  <c r="CU112" i="14"/>
  <c r="CW110" i="14"/>
  <c r="BX111" i="14"/>
  <c r="BH108" i="14"/>
  <c r="DA108" i="14"/>
  <c r="BD112" i="14"/>
  <c r="N109" i="14"/>
  <c r="R109" i="14"/>
  <c r="AK111" i="14"/>
  <c r="BF109" i="14"/>
  <c r="AO111" i="14"/>
  <c r="BL107" i="14"/>
  <c r="CY107" i="14"/>
  <c r="BV108" i="14"/>
  <c r="CK113" i="14"/>
  <c r="BL109" i="14"/>
  <c r="DA111" i="14"/>
  <c r="CL111" i="14"/>
  <c r="CE111" i="14"/>
  <c r="AF108" i="14"/>
  <c r="AJ111" i="14"/>
  <c r="AP108" i="14"/>
  <c r="BI109" i="14"/>
  <c r="AN111" i="14"/>
  <c r="BQ109" i="14"/>
  <c r="BH109" i="14"/>
  <c r="AJ113" i="14"/>
  <c r="BT108" i="14"/>
  <c r="AQ113" i="14"/>
  <c r="R113" i="14"/>
  <c r="BB109" i="14"/>
  <c r="AO107" i="14"/>
  <c r="CF108" i="14"/>
  <c r="K109" i="14"/>
  <c r="CC108" i="14"/>
  <c r="CN113" i="14"/>
  <c r="AH108" i="14"/>
  <c r="BC107" i="14"/>
  <c r="T111" i="14"/>
  <c r="AX112" i="14"/>
  <c r="CV111" i="14"/>
  <c r="BG112" i="14"/>
  <c r="BY110" i="14"/>
  <c r="BO112" i="14"/>
  <c r="BO109" i="14"/>
  <c r="AE107" i="14"/>
  <c r="AP112" i="14"/>
  <c r="CZ107" i="14"/>
  <c r="CE110" i="14"/>
  <c r="BF112" i="14"/>
  <c r="CN111" i="14"/>
  <c r="M112" i="14"/>
  <c r="M108" i="14"/>
  <c r="U108" i="14"/>
  <c r="AY108" i="14"/>
  <c r="AZ108" i="14"/>
  <c r="R111" i="14"/>
  <c r="BM110" i="14"/>
  <c r="BQ107" i="14"/>
  <c r="AV110" i="14"/>
  <c r="AQ107" i="14"/>
  <c r="AS110" i="14"/>
  <c r="AC110" i="14"/>
  <c r="AR113" i="14"/>
  <c r="AC111" i="14"/>
  <c r="DB110" i="14"/>
  <c r="CN108" i="14"/>
  <c r="CP111" i="14"/>
  <c r="T113" i="14"/>
  <c r="BB110" i="14"/>
  <c r="Y113" i="14"/>
  <c r="BF110" i="14"/>
  <c r="BH107" i="14"/>
  <c r="CC109" i="14"/>
  <c r="AV113" i="14"/>
  <c r="AR108" i="14"/>
  <c r="BG110" i="14"/>
  <c r="BS113" i="14"/>
  <c r="CB110" i="14"/>
  <c r="AB108" i="14"/>
  <c r="BH110" i="14"/>
  <c r="CZ111" i="14"/>
  <c r="CE112" i="14"/>
  <c r="CI107" i="14"/>
  <c r="AC107" i="14"/>
  <c r="U112" i="14"/>
  <c r="AW110" i="14"/>
  <c r="BR113" i="14"/>
  <c r="AR110" i="14"/>
  <c r="BZ110" i="14"/>
  <c r="CA108" i="14"/>
  <c r="BK111" i="14"/>
  <c r="BU109" i="14"/>
  <c r="X110" i="14"/>
  <c r="AG111" i="14"/>
  <c r="AW109" i="14"/>
  <c r="BJ111" i="14"/>
  <c r="CB113" i="14"/>
  <c r="AE109" i="14"/>
  <c r="AD113" i="14"/>
  <c r="AU108" i="14"/>
  <c r="M111" i="14"/>
  <c r="P112" i="14"/>
  <c r="BG113" i="14"/>
  <c r="BP113" i="14"/>
  <c r="BG109" i="14"/>
  <c r="AI111" i="14"/>
  <c r="CH109" i="14"/>
  <c r="BS110" i="14"/>
  <c r="AP109" i="14"/>
  <c r="AB113" i="14"/>
  <c r="AU111" i="14"/>
  <c r="AY113" i="14"/>
  <c r="CV112" i="14"/>
  <c r="AW108" i="14"/>
  <c r="CO113" i="14"/>
  <c r="BH113" i="14"/>
  <c r="BU111" i="14"/>
  <c r="AL107" i="14"/>
  <c r="BU107" i="14"/>
  <c r="BS112" i="14"/>
  <c r="AU107" i="14"/>
  <c r="CN112" i="14"/>
  <c r="BW108" i="14"/>
  <c r="CK107" i="14"/>
  <c r="AX108" i="14"/>
  <c r="CO108" i="14"/>
  <c r="CT109" i="14"/>
  <c r="AN113" i="14"/>
  <c r="BJ110" i="14"/>
  <c r="AF109" i="14"/>
  <c r="AZ112" i="14"/>
  <c r="H110" i="14"/>
  <c r="BB113" i="14"/>
  <c r="I107" i="14"/>
  <c r="BW111" i="14"/>
  <c r="C118" i="14"/>
  <c r="Z110" i="14"/>
  <c r="AY112" i="14"/>
  <c r="CL112" i="14"/>
  <c r="AE110" i="14"/>
  <c r="AJ110" i="14"/>
  <c r="BV112" i="14"/>
  <c r="CN110" i="14"/>
  <c r="AW112" i="14"/>
  <c r="BN111" i="14"/>
  <c r="CM109" i="14"/>
  <c r="BD113" i="14"/>
  <c r="O108" i="14"/>
  <c r="AZ107" i="14"/>
  <c r="P109" i="14"/>
  <c r="CU109" i="14"/>
  <c r="CX112" i="14"/>
  <c r="BV110" i="14"/>
  <c r="CQ110" i="14"/>
  <c r="K113" i="14"/>
  <c r="CI109" i="14"/>
  <c r="CC107" i="14"/>
  <c r="AN108" i="14"/>
  <c r="BU108" i="14"/>
  <c r="AV108" i="14"/>
  <c r="CF113" i="14"/>
  <c r="AA113" i="14"/>
  <c r="Z109" i="14"/>
  <c r="AB112" i="14"/>
  <c r="AX109" i="14"/>
  <c r="CW109" i="14"/>
  <c r="AH111" i="14"/>
  <c r="BY112" i="14"/>
  <c r="O111" i="14"/>
  <c r="BP109" i="14"/>
  <c r="BZ112" i="14"/>
  <c r="BC108" i="14"/>
  <c r="AE112" i="14"/>
  <c r="L112" i="14"/>
  <c r="CQ113" i="14"/>
  <c r="BK112" i="14"/>
  <c r="BS111" i="14"/>
  <c r="CH113" i="14"/>
  <c r="AX110" i="14"/>
  <c r="AK109" i="14"/>
  <c r="BO111" i="14"/>
  <c r="Q113" i="14"/>
  <c r="CX109" i="14"/>
  <c r="DC107" i="14"/>
  <c r="BK108" i="14"/>
  <c r="CI113" i="14"/>
  <c r="AT112" i="14"/>
  <c r="CR108" i="14"/>
  <c r="CD112" i="14"/>
  <c r="CZ109" i="14"/>
  <c r="AO110" i="14"/>
  <c r="DC111" i="14"/>
  <c r="CX110" i="14"/>
  <c r="CP112" i="14"/>
  <c r="Z113" i="14"/>
  <c r="H112" i="14"/>
  <c r="M113" i="14"/>
  <c r="BL111" i="14"/>
  <c r="AI110" i="14"/>
  <c r="I108" i="14"/>
  <c r="BM108" i="14"/>
  <c r="Z111" i="14"/>
  <c r="BE108" i="14"/>
  <c r="AO108" i="14"/>
  <c r="AJ108" i="14"/>
  <c r="T109" i="14"/>
  <c r="BQ111" i="14"/>
  <c r="AK113" i="14"/>
  <c r="AL108" i="14"/>
  <c r="BN112" i="14"/>
  <c r="CT112" i="14"/>
  <c r="N112" i="14"/>
  <c r="CK109" i="14"/>
  <c r="U110" i="14"/>
  <c r="DC112" i="14"/>
  <c r="BA108" i="14"/>
  <c r="AC113" i="14"/>
  <c r="BP107" i="14"/>
  <c r="Y112" i="14"/>
  <c r="CK108" i="14"/>
  <c r="BO107" i="14"/>
  <c r="CI111" i="14"/>
  <c r="BQ110" i="14"/>
  <c r="CR109" i="14"/>
  <c r="BX109" i="14"/>
  <c r="CB107" i="14"/>
  <c r="AX107" i="14"/>
  <c r="AT111" i="14"/>
  <c r="BX108" i="14"/>
  <c r="CB112" i="14"/>
  <c r="CG113" i="14"/>
  <c r="AR111" i="14"/>
  <c r="AS111" i="14"/>
  <c r="CU110" i="14"/>
  <c r="BD110" i="14"/>
  <c r="BA113" i="14"/>
  <c r="CC110" i="14"/>
  <c r="CD111" i="14"/>
  <c r="BW107" i="14"/>
  <c r="AM111" i="14"/>
  <c r="V112" i="14"/>
  <c r="AB111" i="14"/>
  <c r="H108" i="14"/>
  <c r="DC110" i="14"/>
  <c r="AX113" i="14"/>
  <c r="BX107" i="14"/>
  <c r="AU113" i="14"/>
  <c r="CA107" i="14"/>
  <c r="BG108" i="14"/>
  <c r="BC110" i="14"/>
  <c r="O109" i="14"/>
  <c r="AZ109" i="14"/>
  <c r="AN107" i="14"/>
  <c r="BU110" i="14"/>
  <c r="BM113" i="14"/>
  <c r="BD111" i="14"/>
  <c r="BQ108" i="14"/>
  <c r="BT113" i="14"/>
  <c r="CC111" i="14"/>
  <c r="AR109" i="14"/>
  <c r="BE107" i="14"/>
  <c r="BH111" i="14"/>
  <c r="AH112" i="14"/>
  <c r="AL111" i="14"/>
  <c r="CX108" i="14"/>
  <c r="CW112" i="14"/>
  <c r="BN110" i="14"/>
  <c r="CD110" i="14"/>
  <c r="BR109" i="14"/>
  <c r="CQ112" i="14"/>
  <c r="DB109" i="14"/>
  <c r="CG111" i="14"/>
  <c r="AI112" i="14"/>
  <c r="CA111" i="14"/>
  <c r="U109" i="14"/>
  <c r="AG109" i="14"/>
  <c r="DB107" i="14"/>
  <c r="AY110" i="14"/>
  <c r="T112" i="14"/>
  <c r="CF107" i="14"/>
  <c r="J111" i="14"/>
  <c r="V108" i="14"/>
  <c r="CG112" i="14"/>
  <c r="S109" i="14"/>
  <c r="BI112" i="14"/>
  <c r="BW113" i="14"/>
  <c r="AY107" i="14"/>
  <c r="AD109" i="14"/>
  <c r="BK109" i="14"/>
  <c r="CN107" i="14"/>
  <c r="BN109" i="14"/>
  <c r="AG108" i="14"/>
  <c r="BJ107" i="14"/>
  <c r="AF111" i="14"/>
  <c r="AK110" i="14"/>
  <c r="CW111" i="14"/>
  <c r="N111" i="14"/>
  <c r="CB111" i="14"/>
  <c r="AY109" i="14"/>
  <c r="BJ112" i="14"/>
  <c r="N113" i="14"/>
  <c r="CG108" i="14"/>
  <c r="AC108" i="14"/>
  <c r="DB108" i="14"/>
  <c r="BA111" i="14"/>
  <c r="AD108" i="14"/>
  <c r="L111" i="14"/>
  <c r="DC108" i="14"/>
  <c r="M109" i="14"/>
  <c r="I109" i="14"/>
  <c r="CJ113" i="14"/>
  <c r="AV107" i="14"/>
  <c r="CM112" i="14"/>
  <c r="CZ110" i="14"/>
  <c r="P113" i="14"/>
  <c r="Z112" i="14"/>
  <c r="BW112" i="14"/>
  <c r="DA112" i="14"/>
  <c r="K108" i="14"/>
  <c r="S112" i="14"/>
  <c r="AK112" i="14"/>
  <c r="AP113" i="14"/>
  <c r="CD107" i="14"/>
  <c r="BX113" i="14"/>
  <c r="CR110" i="14"/>
  <c r="AS113" i="14"/>
  <c r="W112" i="14"/>
  <c r="BO110" i="14"/>
  <c r="BI111" i="14"/>
  <c r="H113" i="14"/>
  <c r="AY111" i="14"/>
  <c r="AW111" i="14"/>
  <c r="CI112" i="14"/>
  <c r="AJ107" i="14"/>
  <c r="CJ111" i="14"/>
  <c r="AM110" i="14"/>
  <c r="L109" i="14"/>
  <c r="AT109" i="14"/>
  <c r="CR107" i="14"/>
  <c r="AG110" i="14"/>
  <c r="BJ113" i="14"/>
  <c r="BM107" i="14"/>
  <c r="L113" i="14"/>
  <c r="AF110" i="14"/>
  <c r="CB108" i="14"/>
  <c r="BM111" i="14"/>
  <c r="CZ113" i="14"/>
  <c r="CT113" i="14"/>
  <c r="V109" i="14"/>
  <c r="CD113" i="14"/>
  <c r="BI107" i="14"/>
  <c r="BL110" i="14"/>
  <c r="BW110" i="14"/>
  <c r="B118" i="14"/>
  <c r="BL113" i="14"/>
  <c r="AU109" i="14"/>
  <c r="BR107" i="14"/>
  <c r="CV113" i="14"/>
  <c r="AG113" i="14"/>
  <c r="BU113" i="14"/>
  <c r="CQ107" i="14"/>
  <c r="BZ107" i="14"/>
  <c r="BS108" i="14"/>
  <c r="BA110" i="14"/>
  <c r="AC109" i="14"/>
  <c r="R112" i="14"/>
  <c r="CH108" i="14"/>
  <c r="AM109" i="14"/>
  <c r="W108" i="14"/>
  <c r="Q112" i="14"/>
  <c r="AH113" i="14"/>
  <c r="BY111" i="14"/>
  <c r="CO111" i="14"/>
  <c r="AE113" i="14"/>
  <c r="CH110" i="14"/>
  <c r="CO112" i="14"/>
  <c r="BZ113" i="14"/>
  <c r="CB109" i="14"/>
  <c r="CS110" i="14"/>
  <c r="CQ111" i="14"/>
  <c r="CP113" i="14"/>
  <c r="AN112" i="14"/>
  <c r="BN108" i="14"/>
  <c r="U113" i="14"/>
  <c r="K111" i="14"/>
  <c r="Q111" i="14"/>
  <c r="BT110" i="14"/>
  <c r="AQ108" i="14"/>
  <c r="BD109" i="14"/>
  <c r="CX113" i="14"/>
  <c r="BG111" i="14"/>
  <c r="CY111" i="14"/>
  <c r="CZ112" i="14"/>
  <c r="CM111" i="14"/>
  <c r="CA112" i="14"/>
  <c r="BJ108" i="14"/>
  <c r="K112" i="14"/>
  <c r="X112" i="14"/>
  <c r="CQ109" i="14"/>
  <c r="CF109" i="14"/>
  <c r="BR108" i="14"/>
  <c r="DA113" i="14"/>
  <c r="X109" i="14"/>
  <c r="BQ112" i="14"/>
  <c r="CJ108" i="14"/>
  <c r="AQ109" i="14"/>
  <c r="O113" i="14"/>
  <c r="DA107" i="14"/>
  <c r="BR112" i="14"/>
  <c r="AA110" i="14"/>
  <c r="CS109" i="14"/>
  <c r="AR107" i="14"/>
  <c r="BP112" i="14"/>
  <c r="BI110" i="14"/>
  <c r="CF110" i="14"/>
  <c r="AL109" i="14"/>
  <c r="AV112" i="14"/>
  <c r="AI109" i="14"/>
  <c r="BT111" i="14"/>
  <c r="BG107" i="14"/>
  <c r="AL110" i="14"/>
  <c r="CS107" i="14"/>
  <c r="AH110" i="14"/>
  <c r="V111" i="14"/>
  <c r="CX107" i="14"/>
  <c r="CU111" i="14"/>
  <c r="BC112" i="14"/>
  <c r="CW107" i="14"/>
  <c r="R108" i="14"/>
  <c r="BS107" i="14"/>
  <c r="CT107" i="14"/>
  <c r="AO109" i="14"/>
  <c r="CJ110" i="14"/>
  <c r="Y109" i="14"/>
  <c r="BV111" i="14"/>
  <c r="CH112" i="14"/>
  <c r="BV109" i="14"/>
  <c r="AE111" i="14"/>
  <c r="W109" i="14"/>
  <c r="BR110" i="14"/>
  <c r="BK110" i="14"/>
  <c r="CO107" i="14"/>
  <c r="CR112" i="14"/>
  <c r="AQ110" i="14"/>
  <c r="AG112" i="14"/>
  <c r="CC113" i="14"/>
  <c r="BA107" i="14"/>
  <c r="AU110" i="14"/>
  <c r="AK107" i="14"/>
  <c r="DB111" i="14"/>
  <c r="BN107" i="14"/>
  <c r="CM107" i="14"/>
  <c r="AZ111" i="14"/>
  <c r="AL113" i="14"/>
  <c r="BV113" i="14"/>
  <c r="CO109" i="14"/>
  <c r="AT113" i="14"/>
  <c r="CU113" i="14"/>
  <c r="BO113" i="14"/>
  <c r="BB112" i="14"/>
  <c r="AF107" i="14"/>
  <c r="AP110" i="14"/>
  <c r="BT112" i="14"/>
  <c r="CL108" i="14"/>
  <c r="CF112" i="14"/>
  <c r="AP111" i="14"/>
  <c r="AS109" i="14"/>
  <c r="BP110" i="14"/>
  <c r="CE113" i="14"/>
  <c r="CL110" i="14"/>
  <c r="BI108" i="14"/>
  <c r="CM108" i="14"/>
  <c r="CY110" i="14"/>
  <c r="BH112" i="14"/>
  <c r="CR113" i="14"/>
  <c r="CV107" i="14"/>
  <c r="AE108" i="14"/>
  <c r="Z108" i="14"/>
  <c r="CG109" i="14"/>
  <c r="BE111" i="14"/>
  <c r="CK110" i="14"/>
  <c r="AT110" i="14"/>
  <c r="BL108" i="14"/>
  <c r="DB113" i="14"/>
  <c r="J109" i="14"/>
  <c r="Y111" i="14"/>
  <c r="BP108" i="14"/>
  <c r="DC113" i="14"/>
  <c r="X108" i="14"/>
  <c r="BA112" i="14"/>
  <c r="P111" i="14"/>
  <c r="C20" i="16"/>
  <c r="CE108" i="14"/>
  <c r="AO113" i="14"/>
  <c r="CJ107" i="14"/>
  <c r="CN109" i="14"/>
  <c r="AS108" i="14"/>
  <c r="CS113" i="14"/>
  <c r="BE109" i="14"/>
  <c r="C20" i="15"/>
  <c r="CT110" i="14"/>
  <c r="AA112" i="14"/>
  <c r="AD111" i="14"/>
  <c r="BU112" i="14"/>
  <c r="BZ108" i="14"/>
  <c r="AF112" i="14"/>
  <c r="CJ109" i="14"/>
  <c r="X113" i="14"/>
  <c r="AF113" i="14"/>
  <c r="BB111" i="14"/>
  <c r="AT108" i="14"/>
  <c r="DA109" i="14"/>
  <c r="AH107" i="14"/>
  <c r="CG110" i="14"/>
  <c r="BB107" i="14"/>
  <c r="BV107" i="14"/>
  <c r="AT107" i="14"/>
  <c r="BM112" i="14"/>
  <c r="W110" i="14"/>
  <c r="AG107" i="14"/>
  <c r="AI107" i="14"/>
  <c r="BY108" i="14"/>
  <c r="AH109" i="14"/>
  <c r="BN113" i="14"/>
  <c r="AR112" i="14"/>
  <c r="CA110" i="14"/>
  <c r="BI113" i="14"/>
  <c r="J108" i="14"/>
  <c r="H109" i="14"/>
  <c r="W113" i="14"/>
  <c r="BW109" i="14"/>
  <c r="AQ112" i="14"/>
  <c r="S113" i="14"/>
  <c r="BT109" i="14"/>
  <c r="CS111" i="14"/>
  <c r="CX111" i="14"/>
  <c r="I111" i="14"/>
  <c r="BD108" i="14"/>
  <c r="AL112" i="14"/>
  <c r="AB109" i="14"/>
  <c r="AW113" i="14"/>
  <c r="G108" i="14" l="1"/>
  <c r="G113" i="14"/>
  <c r="G112" i="14"/>
  <c r="G109" i="14"/>
  <c r="G111" i="14"/>
  <c r="BR7" i="19"/>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H106" i="14"/>
  <c r="C107" i="14"/>
  <c r="B116" i="14"/>
  <c r="C111" i="14"/>
  <c r="C109" i="14"/>
  <c r="C116" i="14"/>
  <c r="C41" i="14"/>
  <c r="C106" i="14"/>
  <c r="C113" i="14"/>
  <c r="C112" i="14"/>
  <c r="C110" i="14"/>
  <c r="C108" i="14"/>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20" i="4"/>
  <c r="DF121"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Y44" i="8" s="1"/>
  <c r="CX45" i="8"/>
  <c r="CW45" i="8"/>
  <c r="CV45" i="8"/>
  <c r="CU45" i="8"/>
  <c r="CT45" i="8"/>
  <c r="CS45" i="8"/>
  <c r="CR45" i="8"/>
  <c r="CQ45" i="8"/>
  <c r="CQ44" i="8" s="1"/>
  <c r="CP45" i="8"/>
  <c r="CO45" i="8"/>
  <c r="CN45" i="8"/>
  <c r="CM45" i="8"/>
  <c r="CL45" i="8"/>
  <c r="CK45" i="8"/>
  <c r="CJ45" i="8"/>
  <c r="CI45" i="8"/>
  <c r="CI44" i="8" s="1"/>
  <c r="CH45" i="8"/>
  <c r="CG45" i="8"/>
  <c r="CF45" i="8"/>
  <c r="CE45" i="8"/>
  <c r="CD45" i="8"/>
  <c r="CC45" i="8"/>
  <c r="CB45" i="8"/>
  <c r="CA45" i="8"/>
  <c r="CA44" i="8" s="1"/>
  <c r="BZ45" i="8"/>
  <c r="BY45" i="8"/>
  <c r="BX45" i="8"/>
  <c r="BW45" i="8"/>
  <c r="BV45" i="8"/>
  <c r="BU45" i="8"/>
  <c r="BT45" i="8"/>
  <c r="BS45" i="8"/>
  <c r="BS44" i="8" s="1"/>
  <c r="BR45" i="8"/>
  <c r="BQ45" i="8"/>
  <c r="BP45" i="8"/>
  <c r="BO45" i="8"/>
  <c r="BN45" i="8"/>
  <c r="BM45" i="8"/>
  <c r="BL45" i="8"/>
  <c r="BK45" i="8"/>
  <c r="BK44" i="8" s="1"/>
  <c r="BJ45" i="8"/>
  <c r="BI45" i="8"/>
  <c r="BH45" i="8"/>
  <c r="BG45" i="8"/>
  <c r="BF45" i="8"/>
  <c r="BE45" i="8"/>
  <c r="BD45" i="8"/>
  <c r="BC45" i="8"/>
  <c r="BC44" i="8" s="1"/>
  <c r="BB45" i="8"/>
  <c r="BA45" i="8"/>
  <c r="AZ45" i="8"/>
  <c r="AY45" i="8"/>
  <c r="AX45" i="8"/>
  <c r="AW45" i="8"/>
  <c r="AV45" i="8"/>
  <c r="AU45" i="8"/>
  <c r="AU44" i="8" s="1"/>
  <c r="AT45" i="8"/>
  <c r="AS45" i="8"/>
  <c r="AR45" i="8"/>
  <c r="AQ45" i="8"/>
  <c r="AP45" i="8"/>
  <c r="AO45" i="8"/>
  <c r="AN45" i="8"/>
  <c r="AM45" i="8"/>
  <c r="AM44" i="8" s="1"/>
  <c r="AL45" i="8"/>
  <c r="AK45" i="8"/>
  <c r="AJ45" i="8"/>
  <c r="AI45" i="8"/>
  <c r="AH45" i="8"/>
  <c r="AG45" i="8"/>
  <c r="AF45" i="8"/>
  <c r="AE45" i="8"/>
  <c r="AE44" i="8" s="1"/>
  <c r="AD45" i="8"/>
  <c r="AC45" i="8"/>
  <c r="AB45" i="8"/>
  <c r="AA45" i="8"/>
  <c r="Z45" i="8"/>
  <c r="Y45" i="8"/>
  <c r="X45" i="8"/>
  <c r="W45" i="8"/>
  <c r="W44" i="8" s="1"/>
  <c r="V45" i="8"/>
  <c r="U45" i="8"/>
  <c r="T45" i="8"/>
  <c r="S45" i="8"/>
  <c r="R45" i="8"/>
  <c r="Q45" i="8"/>
  <c r="P45" i="8"/>
  <c r="O45" i="8"/>
  <c r="O44" i="8" s="1"/>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0" i="4"/>
  <c r="G120" i="4"/>
  <c r="F121" i="4"/>
  <c r="G121" i="4"/>
  <c r="F123" i="4"/>
  <c r="G123" i="4"/>
  <c r="F124" i="4"/>
  <c r="G124" i="4"/>
  <c r="F125" i="4"/>
  <c r="G125" i="4"/>
  <c r="F127" i="4"/>
  <c r="G127" i="4"/>
  <c r="F128" i="4"/>
  <c r="G128" i="4"/>
  <c r="F129" i="4"/>
  <c r="G129" i="4"/>
  <c r="DE111" i="4"/>
  <c r="B110" i="4"/>
  <c r="B109" i="4"/>
  <c r="B108" i="4"/>
  <c r="B107" i="4"/>
  <c r="B106" i="4"/>
  <c r="B99" i="4"/>
  <c r="B98" i="4"/>
  <c r="B97" i="4"/>
  <c r="B96" i="4"/>
  <c r="B33" i="16"/>
  <c r="C127" i="16"/>
  <c r="C33" i="16"/>
  <c r="C100" i="16"/>
  <c r="E111" i="16"/>
  <c r="E52" i="16"/>
  <c r="B22" i="16"/>
  <c r="E71" i="16"/>
  <c r="BT116" i="14"/>
  <c r="C16" i="16"/>
  <c r="C40" i="16"/>
  <c r="E72" i="16"/>
  <c r="AZ116" i="14"/>
  <c r="C88" i="16"/>
  <c r="E121" i="16"/>
  <c r="AL116" i="14"/>
  <c r="E47" i="16"/>
  <c r="E77" i="16"/>
  <c r="B45" i="16"/>
  <c r="E79" i="16"/>
  <c r="BV116" i="14"/>
  <c r="BJ116" i="14"/>
  <c r="C85" i="16"/>
  <c r="E102" i="16"/>
  <c r="C126" i="16"/>
  <c r="C109" i="16"/>
  <c r="E106" i="16"/>
  <c r="C103" i="16"/>
  <c r="E59" i="16"/>
  <c r="E115" i="16"/>
  <c r="C13" i="16"/>
  <c r="C51" i="16"/>
  <c r="DE114" i="16"/>
  <c r="E24" i="16"/>
  <c r="C112" i="16"/>
  <c r="BB116" i="14"/>
  <c r="E114" i="16"/>
  <c r="BA116" i="14"/>
  <c r="C26" i="16"/>
  <c r="E126" i="16"/>
  <c r="C111" i="16"/>
  <c r="E67" i="16"/>
  <c r="E44" i="16"/>
  <c r="E46" i="16"/>
  <c r="E51" i="16"/>
  <c r="E56" i="16"/>
  <c r="AB116" i="14"/>
  <c r="E125" i="16"/>
  <c r="V116" i="14"/>
  <c r="CW116" i="14"/>
  <c r="B117" i="16"/>
  <c r="C62" i="16"/>
  <c r="CX116" i="14"/>
  <c r="C73" i="16"/>
  <c r="O116" i="14"/>
  <c r="C32" i="16"/>
  <c r="C71" i="16"/>
  <c r="C66" i="16"/>
  <c r="CC116" i="14"/>
  <c r="R116" i="14"/>
  <c r="E25" i="16"/>
  <c r="E39" i="16"/>
  <c r="C36" i="16"/>
  <c r="DE113" i="16"/>
  <c r="B118" i="16"/>
  <c r="E88" i="16"/>
  <c r="E48" i="16"/>
  <c r="CG116" i="14"/>
  <c r="E124" i="16"/>
  <c r="AS116" i="14"/>
  <c r="CL116" i="14"/>
  <c r="E63" i="16"/>
  <c r="C83" i="16"/>
  <c r="E30" i="16"/>
  <c r="C77" i="16"/>
  <c r="C57" i="16"/>
  <c r="E81" i="16"/>
  <c r="E62" i="16"/>
  <c r="BN116" i="14"/>
  <c r="AK116" i="14"/>
  <c r="C95" i="16"/>
  <c r="E41" i="16"/>
  <c r="C47" i="16"/>
  <c r="E29" i="16"/>
  <c r="AF116" i="14"/>
  <c r="Q116" i="14"/>
  <c r="C123" i="16"/>
  <c r="E127" i="16"/>
  <c r="E94" i="16"/>
  <c r="BY116" i="14"/>
  <c r="C120" i="16"/>
  <c r="C65" i="16"/>
  <c r="E110" i="16"/>
  <c r="C76" i="16"/>
  <c r="E92" i="16"/>
  <c r="C43" i="16"/>
  <c r="E83" i="16"/>
  <c r="CP116" i="14"/>
  <c r="DA116" i="14"/>
  <c r="E129" i="16"/>
  <c r="E37" i="16"/>
  <c r="CD116" i="14"/>
  <c r="E35" i="16"/>
  <c r="C15" i="16"/>
  <c r="E120" i="16"/>
  <c r="E70" i="16"/>
  <c r="E78" i="16"/>
  <c r="DE112" i="16"/>
  <c r="CI116" i="14"/>
  <c r="C48" i="16"/>
  <c r="E36" i="16"/>
  <c r="B100" i="16"/>
  <c r="C122" i="16"/>
  <c r="C63" i="16"/>
  <c r="CN116" i="14"/>
  <c r="BW116" i="14"/>
  <c r="C99" i="16"/>
  <c r="E158" i="16"/>
  <c r="C46" i="16"/>
  <c r="E84" i="16"/>
  <c r="E119" i="16"/>
  <c r="C55" i="16"/>
  <c r="N116" i="14"/>
  <c r="C110" i="16"/>
  <c r="E50" i="16"/>
  <c r="J116" i="14"/>
  <c r="C118" i="16"/>
  <c r="C52" i="16"/>
  <c r="C19" i="16"/>
  <c r="E23" i="16"/>
  <c r="C50" i="16"/>
  <c r="BG116" i="14"/>
  <c r="AO116" i="14"/>
  <c r="E55" i="16"/>
  <c r="E93" i="16"/>
  <c r="C56" i="16"/>
  <c r="E156" i="16"/>
  <c r="AI116" i="14"/>
  <c r="E66" i="16"/>
  <c r="C25" i="16"/>
  <c r="E31" i="16"/>
  <c r="CY116" i="14"/>
  <c r="BF116" i="14"/>
  <c r="E45" i="16"/>
  <c r="E100" i="16"/>
  <c r="M116" i="14"/>
  <c r="E34" i="16"/>
  <c r="C91" i="16"/>
  <c r="C96" i="16"/>
  <c r="C117" i="16"/>
  <c r="AH116" i="14"/>
  <c r="E58" i="16"/>
  <c r="E18" i="16"/>
  <c r="T116" i="14"/>
  <c r="E54" i="16"/>
  <c r="AX116" i="14"/>
  <c r="DB116" i="14"/>
  <c r="E22" i="16"/>
  <c r="B111" i="16"/>
  <c r="E14" i="16"/>
  <c r="AY116" i="14"/>
  <c r="CR116" i="14"/>
  <c r="C86" i="16"/>
  <c r="E98" i="16"/>
  <c r="C27" i="16"/>
  <c r="CJ116" i="14"/>
  <c r="Z116" i="14"/>
  <c r="C128" i="16"/>
  <c r="C101" i="16"/>
  <c r="CU116" i="14"/>
  <c r="CF116" i="14"/>
  <c r="BX116" i="14"/>
  <c r="E118" i="16"/>
  <c r="E43" i="16"/>
  <c r="K116" i="14"/>
  <c r="C94" i="16"/>
  <c r="C59" i="16"/>
  <c r="C58" i="16"/>
  <c r="C80" i="16"/>
  <c r="B126" i="16"/>
  <c r="AU116" i="14"/>
  <c r="C102" i="16"/>
  <c r="C92" i="16"/>
  <c r="E40" i="16"/>
  <c r="C39" i="16"/>
  <c r="C78" i="16"/>
  <c r="AV116" i="14"/>
  <c r="C12" i="16"/>
  <c r="CK116" i="14"/>
  <c r="E109" i="16"/>
  <c r="C119" i="16"/>
  <c r="E112" i="16"/>
  <c r="CO116" i="14"/>
  <c r="C38" i="16"/>
  <c r="C125" i="16"/>
  <c r="B114" i="16"/>
  <c r="C97" i="16"/>
  <c r="CQ116" i="14"/>
  <c r="E32" i="16"/>
  <c r="AA116" i="14"/>
  <c r="C30" i="16"/>
  <c r="E117" i="16"/>
  <c r="C75" i="16"/>
  <c r="C72" i="16"/>
  <c r="E107" i="16"/>
  <c r="BK116" i="14"/>
  <c r="C105" i="16"/>
  <c r="B67" i="16"/>
  <c r="C113" i="16"/>
  <c r="E91" i="16"/>
  <c r="E17" i="16"/>
  <c r="E89" i="16"/>
  <c r="E65" i="16"/>
  <c r="C53" i="16"/>
  <c r="C67" i="16"/>
  <c r="E75" i="16"/>
  <c r="C17" i="16"/>
  <c r="E13" i="16"/>
  <c r="E87" i="16"/>
  <c r="BE116" i="14"/>
  <c r="E96" i="16"/>
  <c r="C37" i="16"/>
  <c r="C45" i="16"/>
  <c r="C90" i="16"/>
  <c r="DE115" i="16"/>
  <c r="E90" i="16"/>
  <c r="BQ116" i="14"/>
  <c r="AP116" i="14"/>
  <c r="CM116" i="14"/>
  <c r="E12" i="16"/>
  <c r="CZ116" i="14"/>
  <c r="B112" i="16"/>
  <c r="E26" i="16"/>
  <c r="BR116" i="14"/>
  <c r="C89" i="16"/>
  <c r="E86" i="16"/>
  <c r="I116" i="14"/>
  <c r="BM116" i="14"/>
  <c r="AC116" i="14"/>
  <c r="C74" i="16"/>
  <c r="E49" i="16"/>
  <c r="C82" i="16"/>
  <c r="E155" i="16"/>
  <c r="C22" i="16"/>
  <c r="E123" i="16"/>
  <c r="E73" i="16"/>
  <c r="C107" i="16"/>
  <c r="AR116" i="14"/>
  <c r="B113" i="16"/>
  <c r="E113" i="16"/>
  <c r="E103" i="16"/>
  <c r="E105" i="16"/>
  <c r="E157" i="16"/>
  <c r="E60" i="16"/>
  <c r="E95" i="16"/>
  <c r="CT116" i="14"/>
  <c r="E159" i="16"/>
  <c r="C23" i="16"/>
  <c r="C42" i="16"/>
  <c r="AT116" i="14"/>
  <c r="C68" i="16"/>
  <c r="BO116" i="14"/>
  <c r="C35" i="16"/>
  <c r="B78" i="16"/>
  <c r="AE116" i="14"/>
  <c r="BC116" i="14"/>
  <c r="C61" i="16"/>
  <c r="DC116" i="14"/>
  <c r="BH116" i="14"/>
  <c r="E27" i="16"/>
  <c r="W116" i="14"/>
  <c r="E69" i="16"/>
  <c r="E122" i="16"/>
  <c r="C60" i="16"/>
  <c r="C114" i="16"/>
  <c r="E28" i="16"/>
  <c r="E74" i="16"/>
  <c r="B56" i="16"/>
  <c r="AG116" i="14"/>
  <c r="X116" i="14"/>
  <c r="E116" i="16"/>
  <c r="AM116" i="14"/>
  <c r="C21" i="16"/>
  <c r="C14" i="16"/>
  <c r="C18" i="16"/>
  <c r="C44" i="16"/>
  <c r="E42" i="16"/>
  <c r="BS116" i="14"/>
  <c r="E20" i="16"/>
  <c r="E76" i="16"/>
  <c r="BD116" i="14"/>
  <c r="E85" i="16"/>
  <c r="E15" i="16"/>
  <c r="C81" i="16"/>
  <c r="E21" i="16"/>
  <c r="E108" i="16"/>
  <c r="C106" i="16"/>
  <c r="C115" i="16"/>
  <c r="C34" i="16"/>
  <c r="C49" i="16"/>
  <c r="E16" i="16"/>
  <c r="C87" i="16"/>
  <c r="E154" i="16"/>
  <c r="E99" i="16"/>
  <c r="E57" i="16"/>
  <c r="BP116" i="14"/>
  <c r="AJ116" i="14"/>
  <c r="C121" i="16"/>
  <c r="AQ116" i="14"/>
  <c r="CE116" i="14"/>
  <c r="BI116" i="14"/>
  <c r="P116" i="14"/>
  <c r="C70" i="16"/>
  <c r="L116" i="14"/>
  <c r="E80" i="16"/>
  <c r="E61" i="16"/>
  <c r="C98" i="16"/>
  <c r="BZ116" i="14"/>
  <c r="E153" i="16"/>
  <c r="E104" i="16"/>
  <c r="B115" i="16"/>
  <c r="C93" i="16"/>
  <c r="BU116" i="14"/>
  <c r="AN116" i="14"/>
  <c r="H116" i="14"/>
  <c r="CH116" i="14"/>
  <c r="E97" i="16"/>
  <c r="C84" i="16"/>
  <c r="C54" i="16"/>
  <c r="E82" i="16"/>
  <c r="C64" i="16"/>
  <c r="E38" i="16"/>
  <c r="AW116" i="14"/>
  <c r="CA116" i="14"/>
  <c r="E19" i="16"/>
  <c r="DE111" i="16"/>
  <c r="C69" i="16"/>
  <c r="B89" i="16"/>
  <c r="E160" i="16"/>
  <c r="E101" i="16"/>
  <c r="B116" i="16"/>
  <c r="Y116" i="14"/>
  <c r="BL116" i="14"/>
  <c r="C41" i="16"/>
  <c r="DE116" i="16"/>
  <c r="E64" i="16"/>
  <c r="E68" i="16"/>
  <c r="C124" i="16"/>
  <c r="C31" i="16"/>
  <c r="B44" i="16"/>
  <c r="CS116" i="14"/>
  <c r="U116" i="14"/>
  <c r="CB116" i="14"/>
  <c r="C104" i="16"/>
  <c r="E128" i="16"/>
  <c r="C24" i="16"/>
  <c r="E33" i="16"/>
  <c r="C129" i="16"/>
  <c r="C29" i="16"/>
  <c r="C28" i="16"/>
  <c r="C108" i="16"/>
  <c r="E53" i="16"/>
  <c r="AD116" i="14"/>
  <c r="C79" i="16"/>
  <c r="CV116" i="14"/>
  <c r="DF116" i="16" l="1"/>
  <c r="DF111" i="16"/>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C9" i="8" s="1"/>
  <c r="BC7" i="8" s="1"/>
  <c r="BG10" i="8"/>
  <c r="BG9" i="8" s="1"/>
  <c r="BG7" i="8" s="1"/>
  <c r="BK10" i="8"/>
  <c r="BK9" i="8" s="1"/>
  <c r="BK7" i="8" s="1"/>
  <c r="BO10" i="8"/>
  <c r="BS10" i="8"/>
  <c r="BS9" i="8" s="1"/>
  <c r="BS7" i="8" s="1"/>
  <c r="BW10" i="8"/>
  <c r="BW9" i="8" s="1"/>
  <c r="BW7" i="8" s="1"/>
  <c r="CA10" i="8"/>
  <c r="CE10" i="8"/>
  <c r="CE9" i="8" s="1"/>
  <c r="CE7" i="8" s="1"/>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CL10" i="8"/>
  <c r="CL9" i="8" s="1"/>
  <c r="CL7" i="8" s="1"/>
  <c r="CP10" i="8"/>
  <c r="CT10" i="8"/>
  <c r="CX10" i="8"/>
  <c r="DB10" i="8"/>
  <c r="O9" i="8"/>
  <c r="O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L116" i="16"/>
  <c r="AW111" i="16"/>
  <c r="CM116" i="16"/>
  <c r="Y116" i="16"/>
  <c r="S116" i="16"/>
  <c r="CH111" i="16"/>
  <c r="AV116" i="16"/>
  <c r="CV111" i="16"/>
  <c r="P111" i="16"/>
  <c r="Z111" i="16"/>
  <c r="BN116" i="16"/>
  <c r="J116" i="16"/>
  <c r="AO111" i="16"/>
  <c r="AD116" i="16"/>
  <c r="CW111" i="16"/>
  <c r="CJ111" i="16"/>
  <c r="AV111" i="16"/>
  <c r="BA116" i="16"/>
  <c r="AF111" i="16"/>
  <c r="CQ111" i="16"/>
  <c r="BU111" i="16"/>
  <c r="Z116" i="16"/>
  <c r="AK111" i="16"/>
  <c r="BG116" i="16"/>
  <c r="AG111" i="16"/>
  <c r="DB111" i="16"/>
  <c r="BF116" i="16"/>
  <c r="CY111" i="16"/>
  <c r="AU116" i="16"/>
  <c r="BS116" i="16"/>
  <c r="AY116" i="16"/>
  <c r="U116" i="16"/>
  <c r="AS111" i="16"/>
  <c r="CR116" i="16"/>
  <c r="BF111" i="16"/>
  <c r="CF116" i="16"/>
  <c r="AJ111" i="16"/>
  <c r="BH116" i="16"/>
  <c r="BC116" i="16"/>
  <c r="AQ111" i="16"/>
  <c r="AD111" i="16"/>
  <c r="AW116" i="16"/>
  <c r="CA116" i="16"/>
  <c r="S111" i="16"/>
  <c r="BG111" i="16"/>
  <c r="CW116" i="16"/>
  <c r="BO111" i="16"/>
  <c r="Q111" i="16"/>
  <c r="BI111" i="16"/>
  <c r="DA111" i="16"/>
  <c r="CJ116" i="16"/>
  <c r="CX111" i="16"/>
  <c r="N111" i="16"/>
  <c r="CC116" i="16"/>
  <c r="CN111" i="16"/>
  <c r="AO116" i="16"/>
  <c r="CX116" i="16"/>
  <c r="Q116" i="16"/>
  <c r="BM116" i="16"/>
  <c r="BD111" i="16"/>
  <c r="M116" i="16"/>
  <c r="AC116" i="16"/>
  <c r="BC111" i="16"/>
  <c r="L111" i="16"/>
  <c r="CO116" i="16"/>
  <c r="DC111" i="16"/>
  <c r="CQ116" i="16"/>
  <c r="BB111" i="16"/>
  <c r="CE111" i="16"/>
  <c r="AA111" i="16"/>
  <c r="AT111" i="16"/>
  <c r="BZ111" i="16"/>
  <c r="CE116" i="16"/>
  <c r="AB111" i="16"/>
  <c r="CV116" i="16"/>
  <c r="CL111" i="16"/>
  <c r="O116" i="16"/>
  <c r="AQ116" i="16"/>
  <c r="DB116" i="16"/>
  <c r="CA111" i="16"/>
  <c r="DA116" i="16"/>
  <c r="R111" i="16"/>
  <c r="BW116" i="16"/>
  <c r="BA111" i="16"/>
  <c r="AY111" i="16"/>
  <c r="AG116" i="16"/>
  <c r="AC111" i="16"/>
  <c r="I111" i="16"/>
  <c r="CI116" i="16"/>
  <c r="BQ116" i="16"/>
  <c r="J111" i="16"/>
  <c r="V111" i="16"/>
  <c r="N116" i="16"/>
  <c r="R116" i="16"/>
  <c r="AE111" i="16"/>
  <c r="CT116" i="16"/>
  <c r="CG111" i="16"/>
  <c r="AE116" i="16"/>
  <c r="CU111" i="16"/>
  <c r="W111" i="16"/>
  <c r="CM111" i="16"/>
  <c r="BP111" i="16"/>
  <c r="CR111" i="16"/>
  <c r="CO111" i="16"/>
  <c r="CZ111" i="16"/>
  <c r="CS116" i="16"/>
  <c r="CC111" i="16"/>
  <c r="CD111" i="16"/>
  <c r="K111" i="16"/>
  <c r="AL111" i="16"/>
  <c r="AM116" i="16"/>
  <c r="CD116" i="16"/>
  <c r="DC116" i="16"/>
  <c r="BJ116" i="16"/>
  <c r="CT111" i="16"/>
  <c r="BO116" i="16"/>
  <c r="AI111" i="16"/>
  <c r="AH111" i="16"/>
  <c r="BY111" i="16"/>
  <c r="BQ111" i="16"/>
  <c r="T116" i="16"/>
  <c r="BL111" i="16"/>
  <c r="AZ111" i="16"/>
  <c r="BM111" i="16"/>
  <c r="CS111" i="16"/>
  <c r="BV111" i="16"/>
  <c r="X116" i="16"/>
  <c r="AU111" i="16"/>
  <c r="CG116" i="16"/>
  <c r="AR111" i="16"/>
  <c r="AP111" i="16"/>
  <c r="BT111" i="16"/>
  <c r="AB116" i="16"/>
  <c r="X111" i="16"/>
  <c r="BV116" i="16"/>
  <c r="T111" i="16"/>
  <c r="AA116" i="16"/>
  <c r="BX111" i="16"/>
  <c r="AR116" i="16"/>
  <c r="V116" i="16"/>
  <c r="BS111" i="16"/>
  <c r="CN116" i="16"/>
  <c r="BK116" i="16"/>
  <c r="BR111" i="16"/>
  <c r="CH116" i="16"/>
  <c r="W116" i="16"/>
  <c r="H111" i="16"/>
  <c r="CB116" i="16"/>
  <c r="U111" i="16"/>
  <c r="CZ116" i="16"/>
  <c r="AN111" i="16"/>
  <c r="AM111" i="16"/>
  <c r="BU116" i="16"/>
  <c r="AX111" i="16"/>
  <c r="AS116" i="16"/>
  <c r="K116" i="16"/>
  <c r="BP116" i="16"/>
  <c r="AK116" i="16"/>
  <c r="BN111" i="16"/>
  <c r="CF111" i="16"/>
  <c r="AL116" i="16"/>
  <c r="BZ116" i="16"/>
  <c r="BW111" i="16"/>
  <c r="CY116" i="16"/>
  <c r="AH116" i="16"/>
  <c r="AP116" i="16"/>
  <c r="AX116" i="16"/>
  <c r="P116" i="16"/>
  <c r="BE111" i="16"/>
  <c r="CP111" i="16"/>
  <c r="CK116" i="16"/>
  <c r="AN116" i="16"/>
  <c r="BX116" i="16"/>
  <c r="BK111" i="16"/>
  <c r="BL116" i="16"/>
  <c r="BI116" i="16"/>
  <c r="BJ111" i="16"/>
  <c r="BY116" i="16"/>
  <c r="CB111" i="16"/>
  <c r="Y111" i="16"/>
  <c r="O111" i="16"/>
  <c r="CU116" i="16"/>
  <c r="BB116" i="16"/>
  <c r="CK111" i="16"/>
  <c r="CP116" i="16"/>
  <c r="AJ116" i="16"/>
  <c r="M111" i="16"/>
  <c r="I116" i="16"/>
  <c r="AT116" i="16"/>
  <c r="AI116" i="16"/>
  <c r="CI111" i="16"/>
  <c r="BR116" i="16"/>
  <c r="CL116" i="16"/>
  <c r="BH111" i="16"/>
  <c r="AZ116" i="16"/>
  <c r="BE116" i="16"/>
  <c r="BT116" i="16"/>
  <c r="AF116" i="16"/>
  <c r="BD116" i="16"/>
  <c r="H116" i="16"/>
  <c r="F111" i="16" l="1"/>
  <c r="G111" i="16"/>
  <c r="G116" i="16"/>
  <c r="F116" i="16"/>
  <c r="BV9" i="8"/>
  <c r="BV7" i="8" s="1"/>
  <c r="CF9" i="7"/>
  <c r="CF7" i="7" s="1"/>
  <c r="T9" i="7"/>
  <c r="T7" i="7" s="1"/>
  <c r="CQ112" i="7"/>
  <c r="AE112" i="8"/>
  <c r="DB9" i="8"/>
  <c r="DB7" i="8" s="1"/>
  <c r="CX9" i="8"/>
  <c r="CX7" i="8" s="1"/>
  <c r="BG112" i="6"/>
  <c r="AM9" i="6"/>
  <c r="AM7" i="6" s="1"/>
  <c r="AO9" i="7"/>
  <c r="AO7" i="7" s="1"/>
  <c r="AS9" i="8"/>
  <c r="AS7" i="8" s="1"/>
  <c r="AO112" i="6"/>
  <c r="BG112" i="8"/>
  <c r="S112" i="7"/>
  <c r="CZ9" i="5"/>
  <c r="CZ7" i="5" s="1"/>
  <c r="AE9" i="5"/>
  <c r="AE7" i="5" s="1"/>
  <c r="CI9" i="6"/>
  <c r="CI7" i="6" s="1"/>
  <c r="S9" i="6"/>
  <c r="CG112" i="8"/>
  <c r="CA9" i="6"/>
  <c r="CA7" i="6" s="1"/>
  <c r="AQ9" i="6"/>
  <c r="AQ7" i="6" s="1"/>
  <c r="BE9" i="7"/>
  <c r="BE7" i="7" s="1"/>
  <c r="Y9" i="7"/>
  <c r="Y7" i="7" s="1"/>
  <c r="CH9" i="8"/>
  <c r="CH7" i="8" s="1"/>
  <c r="CK112" i="8"/>
  <c r="BO9" i="8"/>
  <c r="BO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DZ7" i="19" l="1"/>
  <c r="F9" i="7"/>
  <c r="DF112" i="7"/>
  <c r="DF112" i="8"/>
  <c r="DF7" i="7"/>
  <c r="DF9" i="7"/>
  <c r="H7" i="8"/>
  <c r="DF7" i="8" s="1"/>
  <c r="DF9" i="8"/>
  <c r="H7" i="6"/>
  <c r="DF9" i="6"/>
  <c r="DF9" i="5"/>
  <c r="G9" i="8"/>
  <c r="G7" i="7"/>
  <c r="G112" i="8"/>
  <c r="F9" i="8"/>
  <c r="G112" i="7"/>
  <c r="G9" i="7"/>
  <c r="G9" i="5"/>
  <c r="F112" i="8"/>
  <c r="F9" i="5"/>
  <c r="G9" i="6"/>
  <c r="F112" i="7"/>
  <c r="F9" i="6"/>
  <c r="E22" i="14"/>
  <c r="F23" i="14"/>
  <c r="E23" i="14"/>
  <c r="L23" i="14"/>
  <c r="L22" i="14"/>
  <c r="F22" i="14"/>
  <c r="E21" i="14"/>
  <c r="F21" i="14"/>
  <c r="F20" i="14"/>
  <c r="E20" i="14"/>
  <c r="G7" i="8" l="1"/>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ET7" i="19" l="1"/>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6"/>
  <c r="S116" i="14"/>
  <c r="G6" i="14"/>
  <c r="B3" i="15"/>
  <c r="G116" i="14" l="1"/>
  <c r="FB7" i="19"/>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CU117" i="14"/>
  <c r="AS117" i="14"/>
  <c r="BV117" i="14"/>
  <c r="AY117" i="14"/>
  <c r="AQ117" i="14"/>
  <c r="DA117" i="14"/>
  <c r="AV117" i="14"/>
  <c r="BG117" i="14"/>
  <c r="BZ117" i="14"/>
  <c r="BI117" i="14"/>
  <c r="BN117" i="14"/>
  <c r="BU117" i="14"/>
  <c r="CY117" i="14"/>
  <c r="CK117" i="14"/>
  <c r="CV117" i="14"/>
  <c r="BS117" i="14"/>
  <c r="AT117" i="14"/>
  <c r="AW117" i="14"/>
  <c r="BX117" i="14"/>
  <c r="CX117" i="14"/>
  <c r="BA117" i="14"/>
  <c r="CB117" i="14"/>
  <c r="BM117" i="14"/>
  <c r="AE117" i="14"/>
  <c r="CS117" i="14"/>
  <c r="BB117" i="14"/>
  <c r="CO117" i="14"/>
  <c r="BK117" i="14"/>
  <c r="BO117" i="14"/>
  <c r="CG117" i="14"/>
  <c r="AD117" i="14"/>
  <c r="AN117" i="14"/>
  <c r="CA117" i="14"/>
  <c r="CJ117" i="14"/>
  <c r="DC117" i="14"/>
  <c r="DB117" i="14"/>
  <c r="CN117" i="14"/>
  <c r="CT117" i="14"/>
  <c r="CQ117" i="14"/>
  <c r="CL117" i="14"/>
  <c r="AX117" i="14"/>
  <c r="CD117" i="14"/>
  <c r="AR117" i="14"/>
  <c r="BC117" i="14"/>
  <c r="AL117" i="14"/>
  <c r="AO117" i="14"/>
  <c r="AM117" i="14"/>
  <c r="CZ117" i="14"/>
  <c r="AF117" i="14"/>
  <c r="BJ117" i="14"/>
  <c r="AJ117" i="14"/>
  <c r="AH117" i="14"/>
  <c r="CC117" i="14"/>
  <c r="CM117" i="14"/>
  <c r="BR117" i="14"/>
  <c r="BD117" i="14"/>
  <c r="BE117" i="14"/>
  <c r="BH117" i="14"/>
  <c r="AZ117" i="14"/>
  <c r="AK117" i="14"/>
  <c r="CF117" i="14"/>
  <c r="BF117" i="14"/>
  <c r="BL117" i="14"/>
  <c r="BW117" i="14"/>
  <c r="BP117" i="14"/>
  <c r="AU117" i="14"/>
  <c r="BQ117" i="14"/>
  <c r="CH117" i="14"/>
  <c r="AC117" i="14"/>
  <c r="CW117" i="14"/>
  <c r="AP117" i="14"/>
  <c r="AG117" i="14"/>
  <c r="CE117" i="14"/>
  <c r="CR117" i="14"/>
  <c r="CI117" i="14"/>
  <c r="AI117" i="14"/>
  <c r="BT117" i="14"/>
  <c r="BY117" i="14"/>
  <c r="CP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Y10" i="10" s="1"/>
  <c r="AQ114" i="4"/>
  <c r="AI114" i="4"/>
  <c r="AI10" i="10" s="1"/>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AD114" i="4"/>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I10" i="10" s="1"/>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R113" i="4"/>
  <c r="W113" i="4"/>
  <c r="AC113" i="4"/>
  <c r="AH113" i="4"/>
  <c r="AM113" i="4"/>
  <c r="AS113" i="4"/>
  <c r="AY113" i="4"/>
  <c r="BG113" i="4"/>
  <c r="BW113" i="4"/>
  <c r="CU113" i="4"/>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L112" i="15"/>
  <c r="CN112" i="15"/>
  <c r="DC112" i="16"/>
  <c r="CX112" i="16"/>
  <c r="CQ112" i="15"/>
  <c r="BM112" i="15"/>
  <c r="CW112" i="15"/>
  <c r="CS112" i="16"/>
  <c r="CC112" i="15"/>
  <c r="BN112" i="16"/>
  <c r="AO112" i="16"/>
  <c r="BW112" i="16"/>
  <c r="AZ112" i="15"/>
  <c r="AS112" i="15"/>
  <c r="DC112" i="15"/>
  <c r="AG112" i="16"/>
  <c r="CE112" i="15"/>
  <c r="BL112" i="15"/>
  <c r="CV112" i="16"/>
  <c r="CL112" i="15"/>
  <c r="BL112" i="16"/>
  <c r="BW112" i="15"/>
  <c r="BO112" i="15"/>
  <c r="DA112" i="16"/>
  <c r="BQ112" i="15"/>
  <c r="BS112" i="16"/>
  <c r="AS112" i="16"/>
  <c r="AW112" i="16"/>
  <c r="AN112" i="15"/>
  <c r="BS112" i="15"/>
  <c r="AQ112" i="15"/>
  <c r="AU112" i="16"/>
  <c r="BH112" i="15"/>
  <c r="AK112" i="15"/>
  <c r="AP112" i="16"/>
  <c r="CF112" i="15"/>
  <c r="AF112" i="16"/>
  <c r="BP112" i="16"/>
  <c r="AE112" i="16"/>
  <c r="BK112" i="16"/>
  <c r="CO112" i="15"/>
  <c r="AU112" i="15"/>
  <c r="CB112" i="15"/>
  <c r="CN112" i="16"/>
  <c r="CF112" i="16"/>
  <c r="CK112" i="16"/>
  <c r="CC112" i="16"/>
  <c r="CR112" i="15"/>
  <c r="DB112" i="16"/>
  <c r="BG112" i="16"/>
  <c r="AD112" i="15"/>
  <c r="AV112" i="16"/>
  <c r="BT112" i="16"/>
  <c r="BE112" i="16"/>
  <c r="BA112" i="16"/>
  <c r="AW112" i="15"/>
  <c r="BX112" i="15"/>
  <c r="AM112" i="15"/>
  <c r="CD112" i="15"/>
  <c r="CQ112" i="16"/>
  <c r="BB112" i="15"/>
  <c r="CA112" i="15"/>
  <c r="AP112" i="15"/>
  <c r="AX112" i="16"/>
  <c r="AO112" i="15"/>
  <c r="BK112" i="15"/>
  <c r="CP112" i="15"/>
  <c r="CL112" i="16"/>
  <c r="BU112" i="15"/>
  <c r="CJ112" i="16"/>
  <c r="BB112" i="16"/>
  <c r="CT112" i="15"/>
  <c r="CY112" i="16"/>
  <c r="AZ112" i="16"/>
  <c r="CT112" i="16"/>
  <c r="BQ112" i="16"/>
  <c r="BV112" i="15"/>
  <c r="BD112" i="15"/>
  <c r="BZ112" i="15"/>
  <c r="AT112" i="15"/>
  <c r="CG112" i="15"/>
  <c r="AY112" i="15"/>
  <c r="CI112" i="16"/>
  <c r="CW112" i="16"/>
  <c r="AI112" i="15"/>
  <c r="CH112" i="15"/>
  <c r="BY112" i="16"/>
  <c r="DB112" i="15"/>
  <c r="CZ112" i="16"/>
  <c r="BR112" i="16"/>
  <c r="BE112" i="15"/>
  <c r="BC112" i="15"/>
  <c r="AJ112" i="16"/>
  <c r="AH112" i="16"/>
  <c r="BX112" i="16"/>
  <c r="BR112" i="15"/>
  <c r="AN112" i="16"/>
  <c r="CE112" i="16"/>
  <c r="AD112" i="16"/>
  <c r="CJ112" i="15"/>
  <c r="CR112" i="16"/>
  <c r="AR112" i="15"/>
  <c r="BO112" i="16"/>
  <c r="AC112" i="15"/>
  <c r="BJ112" i="16"/>
  <c r="BG112" i="15"/>
  <c r="BM112" i="16"/>
  <c r="AY112" i="16"/>
  <c r="BH112" i="16"/>
  <c r="CV112" i="15"/>
  <c r="AX112" i="15"/>
  <c r="CS112" i="15"/>
  <c r="BA112" i="15"/>
  <c r="CB112" i="16"/>
  <c r="BF112" i="16"/>
  <c r="CK112" i="15"/>
  <c r="AC112" i="16"/>
  <c r="AV112" i="15"/>
  <c r="AT112" i="16"/>
  <c r="CZ112" i="15"/>
  <c r="AF112" i="15"/>
  <c r="AR112" i="16"/>
  <c r="BT112" i="15"/>
  <c r="AL112" i="16"/>
  <c r="CH112" i="16"/>
  <c r="BI112" i="15"/>
  <c r="BJ112" i="15"/>
  <c r="CG112" i="16"/>
  <c r="BD112" i="16"/>
  <c r="CM112" i="16"/>
  <c r="CU112" i="16"/>
  <c r="BF112" i="15"/>
  <c r="AQ112" i="16"/>
  <c r="BV112" i="16"/>
  <c r="AM112" i="16"/>
  <c r="AE112" i="15"/>
  <c r="BI112" i="16"/>
  <c r="CA112" i="16"/>
  <c r="CX112" i="15"/>
  <c r="CD112" i="16"/>
  <c r="BU112" i="16"/>
  <c r="AJ112" i="15"/>
  <c r="AG112" i="15"/>
  <c r="CO112" i="16"/>
  <c r="BN112" i="15"/>
  <c r="CM112" i="15"/>
  <c r="BP112" i="15"/>
  <c r="DA112" i="15"/>
  <c r="BY112" i="15"/>
  <c r="AK112" i="16"/>
  <c r="CP112" i="16"/>
  <c r="BZ112" i="16"/>
  <c r="AI112" i="16"/>
  <c r="CY112" i="15"/>
  <c r="BC112" i="16"/>
  <c r="AH112" i="15"/>
  <c r="CU112" i="15"/>
  <c r="CI112" i="15"/>
  <c r="AW135" i="15" l="1"/>
  <c r="AJ135" i="15"/>
  <c r="BO135" i="15"/>
  <c r="CK135" i="15"/>
  <c r="BB135" i="15"/>
  <c r="CQ135" i="15"/>
  <c r="BI135" i="15"/>
  <c r="BX135" i="15"/>
  <c r="BS135" i="15"/>
  <c r="CX135" i="15"/>
  <c r="BK135" i="15"/>
  <c r="CD135" i="15"/>
  <c r="CN135" i="15"/>
  <c r="AK135" i="15"/>
  <c r="BH135" i="15"/>
  <c r="BC135" i="15"/>
  <c r="BR135" i="15"/>
  <c r="AX135" i="15"/>
  <c r="AQ135" i="15"/>
  <c r="CZ135" i="15"/>
  <c r="AR135" i="15"/>
  <c r="AM135" i="15"/>
  <c r="AL135" i="15"/>
  <c r="AH135" i="15"/>
  <c r="CJ135" i="15"/>
  <c r="CA135" i="15"/>
  <c r="AP135" i="15"/>
  <c r="BU135" i="15"/>
  <c r="AI135" i="15"/>
  <c r="CY135" i="15"/>
  <c r="DC135" i="15"/>
  <c r="BT135" i="15"/>
  <c r="CW135" i="15"/>
  <c r="BE135" i="15"/>
  <c r="CS135" i="15"/>
  <c r="CM135" i="15"/>
  <c r="CU135" i="15"/>
  <c r="CT135" i="15"/>
  <c r="BD135" i="15"/>
  <c r="BM135" i="15"/>
  <c r="CC135" i="15"/>
  <c r="AF135" i="15"/>
  <c r="BZ135" i="15"/>
  <c r="BN135" i="15"/>
  <c r="AN135" i="15"/>
  <c r="BA135" i="15"/>
  <c r="BQ135" i="15"/>
  <c r="AS135" i="15"/>
  <c r="CI135" i="15"/>
  <c r="CL135" i="15"/>
  <c r="BJ135" i="15"/>
  <c r="BW135" i="15"/>
  <c r="CV135" i="15"/>
  <c r="CR135" i="15"/>
  <c r="AG135" i="15"/>
  <c r="DB135" i="15"/>
  <c r="CE135" i="15"/>
  <c r="CP135" i="15"/>
  <c r="CH135" i="15"/>
  <c r="BG135" i="15"/>
  <c r="CF135" i="15"/>
  <c r="CB135" i="15"/>
  <c r="CG135" i="15"/>
  <c r="BV135" i="15"/>
  <c r="AT135" i="15"/>
  <c r="BY135" i="15"/>
  <c r="AO135" i="15"/>
  <c r="BP135" i="15"/>
  <c r="BL135" i="15"/>
  <c r="AU135" i="15"/>
  <c r="AC135" i="15"/>
  <c r="AY135" i="15"/>
  <c r="CO135" i="15"/>
  <c r="DA135" i="15"/>
  <c r="AZ135" i="15"/>
  <c r="AV135" i="15"/>
  <c r="AE135" i="15"/>
  <c r="AD135" i="15"/>
  <c r="BF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B122" i="4"/>
  <c r="DE121" i="4"/>
  <c r="B121" i="4"/>
  <c r="DE120"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H118" i="4"/>
  <c r="B113" i="14"/>
  <c r="B109" i="14"/>
  <c r="B110" i="14"/>
  <c r="B107" i="14"/>
  <c r="B108" i="14"/>
  <c r="B112" i="14"/>
  <c r="B111"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78" i="4"/>
  <c r="H44" i="4"/>
  <c r="F33" i="4"/>
  <c r="F56" i="4"/>
  <c r="F45" i="4"/>
  <c r="F78" i="4"/>
  <c r="F11" i="4"/>
  <c r="G19" i="14"/>
  <c r="JZ7" i="19" l="1"/>
  <c r="H12" i="10"/>
  <c r="DF10" i="4"/>
  <c r="G10" i="4"/>
  <c r="H9" i="4"/>
  <c r="C384" i="21" s="1"/>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D233" i="21" s="1"/>
  <c r="E233" i="21" s="1"/>
  <c r="G39" i="4"/>
  <c r="G40" i="4"/>
  <c r="G41" i="4"/>
  <c r="G42" i="4"/>
  <c r="G43" i="4"/>
  <c r="G46" i="4"/>
  <c r="G47" i="4"/>
  <c r="G48" i="4"/>
  <c r="G49" i="4"/>
  <c r="G50" i="4"/>
  <c r="G51" i="4"/>
  <c r="G52" i="4"/>
  <c r="G53" i="4"/>
  <c r="G54" i="4"/>
  <c r="G55" i="4"/>
  <c r="G57" i="4"/>
  <c r="G58" i="4"/>
  <c r="G59" i="4"/>
  <c r="G60" i="4"/>
  <c r="G61" i="4"/>
  <c r="G62" i="4"/>
  <c r="G63" i="4"/>
  <c r="G64" i="4"/>
  <c r="G65" i="4"/>
  <c r="G66" i="4"/>
  <c r="G68" i="4"/>
  <c r="G69" i="4"/>
  <c r="A379" i="21" s="1"/>
  <c r="G70" i="4"/>
  <c r="A380" i="21" s="1"/>
  <c r="G71" i="4"/>
  <c r="G72" i="4"/>
  <c r="G73" i="4"/>
  <c r="G74" i="4"/>
  <c r="G76" i="4"/>
  <c r="G77" i="4"/>
  <c r="G80" i="4"/>
  <c r="G81" i="4"/>
  <c r="G82" i="4"/>
  <c r="G83" i="4"/>
  <c r="G84" i="4"/>
  <c r="G85" i="4"/>
  <c r="G86" i="4"/>
  <c r="G87" i="4"/>
  <c r="G88" i="4"/>
  <c r="G96" i="4"/>
  <c r="G97" i="4"/>
  <c r="G98" i="4"/>
  <c r="G99" i="4"/>
  <c r="G106" i="4"/>
  <c r="G107" i="4"/>
  <c r="G108" i="4"/>
  <c r="G109" i="4"/>
  <c r="G110" i="4"/>
  <c r="D179" i="21" l="1"/>
  <c r="E179" i="21" s="1"/>
  <c r="A382" i="21"/>
  <c r="E323" i="21"/>
  <c r="E331" i="21" s="1"/>
  <c r="F95" i="21"/>
  <c r="F233" i="21"/>
  <c r="E241" i="21"/>
  <c r="E216" i="21"/>
  <c r="E224" i="21" s="1"/>
  <c r="KL7" i="19"/>
  <c r="G100" i="4"/>
  <c r="F10" i="4"/>
  <c r="G8" i="4"/>
  <c r="AG6" i="4"/>
  <c r="G95" i="21" l="1"/>
  <c r="D113" i="21"/>
  <c r="J119" i="4" s="1"/>
  <c r="F179" i="21"/>
  <c r="E191" i="21"/>
  <c r="F323" i="21"/>
  <c r="F331" i="21" s="1"/>
  <c r="F216" i="21"/>
  <c r="F224" i="21" s="1"/>
  <c r="G233" i="21"/>
  <c r="F241" i="21"/>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H95" i="21" l="1"/>
  <c r="E113" i="21"/>
  <c r="K119" i="4" s="1"/>
  <c r="G179" i="21"/>
  <c r="F191" i="21"/>
  <c r="G323" i="21"/>
  <c r="G331" i="21" s="1"/>
  <c r="G216" i="21"/>
  <c r="G224" i="21" s="1"/>
  <c r="H233" i="21"/>
  <c r="G241" i="21"/>
  <c r="H179" i="21"/>
  <c r="G191" i="21"/>
  <c r="I95" i="21"/>
  <c r="F113" i="21"/>
  <c r="L119" i="4" s="1"/>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L107" i="14"/>
  <c r="J107" i="14"/>
  <c r="J119" i="15"/>
  <c r="L119" i="15"/>
  <c r="H323" i="21" l="1"/>
  <c r="H331" i="21" s="1"/>
  <c r="H216" i="21"/>
  <c r="H224" i="21" s="1"/>
  <c r="I179" i="21"/>
  <c r="H191" i="21"/>
  <c r="J95" i="21"/>
  <c r="G113" i="21"/>
  <c r="M119" i="4" s="1"/>
  <c r="I233" i="21"/>
  <c r="H241" i="21"/>
  <c r="BR139" i="19"/>
  <c r="BV139" i="19"/>
  <c r="BZ139"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138" i="19"/>
  <c r="J138" i="19"/>
  <c r="N138" i="19"/>
  <c r="R138" i="19"/>
  <c r="V138" i="19"/>
  <c r="Z138" i="19"/>
  <c r="AD138" i="19"/>
  <c r="AH138" i="19"/>
  <c r="AL138" i="19"/>
  <c r="AP138" i="19"/>
  <c r="AT138" i="19"/>
  <c r="AX138" i="19"/>
  <c r="BB138" i="19"/>
  <c r="BF138" i="19"/>
  <c r="BJ138" i="19"/>
  <c r="BN138" i="19"/>
  <c r="BR138" i="19"/>
  <c r="BV138" i="19"/>
  <c r="BZ138" i="19"/>
  <c r="CD138" i="19"/>
  <c r="CH138" i="19"/>
  <c r="CL138" i="19"/>
  <c r="CP138" i="19"/>
  <c r="CT138" i="19"/>
  <c r="CX138" i="19"/>
  <c r="DB138" i="19"/>
  <c r="DF138" i="19"/>
  <c r="DJ138" i="19"/>
  <c r="DN138" i="19"/>
  <c r="DR138" i="19"/>
  <c r="DV138" i="19"/>
  <c r="DZ138" i="19"/>
  <c r="ED138" i="19"/>
  <c r="EH138" i="19"/>
  <c r="EL138" i="19"/>
  <c r="EP138" i="19"/>
  <c r="ET138" i="19"/>
  <c r="EX138" i="19"/>
  <c r="FB138" i="19"/>
  <c r="FF138" i="19"/>
  <c r="FJ138" i="19"/>
  <c r="FN138" i="19"/>
  <c r="FR138" i="19"/>
  <c r="FV138" i="19"/>
  <c r="FZ138" i="19"/>
  <c r="GD138" i="19"/>
  <c r="GH138" i="19"/>
  <c r="GL138" i="19"/>
  <c r="GP138" i="19"/>
  <c r="GT138" i="19"/>
  <c r="GX138" i="19"/>
  <c r="HB138" i="19"/>
  <c r="HF138" i="19"/>
  <c r="HJ138" i="19"/>
  <c r="HN138" i="19"/>
  <c r="HR138" i="19"/>
  <c r="HV138" i="19"/>
  <c r="HZ138" i="19"/>
  <c r="ID138" i="19"/>
  <c r="IH138" i="19"/>
  <c r="IL138" i="19"/>
  <c r="IP138" i="19"/>
  <c r="IT138" i="19"/>
  <c r="IX138" i="19"/>
  <c r="JB138" i="19"/>
  <c r="JF138" i="19"/>
  <c r="JJ138" i="19"/>
  <c r="JN138" i="19"/>
  <c r="JR138" i="19"/>
  <c r="JV138" i="19"/>
  <c r="JZ138" i="19"/>
  <c r="KD138" i="19"/>
  <c r="KH138" i="19"/>
  <c r="KL138" i="19"/>
  <c r="KT138" i="19"/>
  <c r="KP138" i="19"/>
  <c r="CL137" i="19"/>
  <c r="CP137" i="19"/>
  <c r="CT137" i="19"/>
  <c r="CX137" i="19"/>
  <c r="DB137" i="19"/>
  <c r="DF137" i="19"/>
  <c r="DJ137" i="19"/>
  <c r="DN137" i="19"/>
  <c r="DR137" i="19"/>
  <c r="DV137" i="19"/>
  <c r="DZ137" i="19"/>
  <c r="ED137" i="19"/>
  <c r="EH137" i="19"/>
  <c r="EL137" i="19"/>
  <c r="EP137" i="19"/>
  <c r="ET137" i="19"/>
  <c r="EX137" i="19"/>
  <c r="FB137" i="19"/>
  <c r="FF137" i="19"/>
  <c r="FJ137" i="19"/>
  <c r="FN137" i="19"/>
  <c r="FR137" i="19"/>
  <c r="FV137" i="19"/>
  <c r="FZ137" i="19"/>
  <c r="GD137" i="19"/>
  <c r="GH137" i="19"/>
  <c r="GL137" i="19"/>
  <c r="GP137" i="19"/>
  <c r="GT137" i="19"/>
  <c r="GX137" i="19"/>
  <c r="HB137" i="19"/>
  <c r="HF137" i="19"/>
  <c r="HJ137" i="19"/>
  <c r="HN137" i="19"/>
  <c r="HR137" i="19"/>
  <c r="HV137" i="19"/>
  <c r="HZ137" i="19"/>
  <c r="ID137" i="19"/>
  <c r="IH137" i="19"/>
  <c r="IL137" i="19"/>
  <c r="IP137" i="19"/>
  <c r="IT137" i="19"/>
  <c r="IX137" i="19"/>
  <c r="JB137" i="19"/>
  <c r="JF137" i="19"/>
  <c r="JJ137" i="19"/>
  <c r="JN137" i="19"/>
  <c r="JR137" i="19"/>
  <c r="JV137" i="19"/>
  <c r="JZ137" i="19"/>
  <c r="KD137" i="19"/>
  <c r="KH137" i="19"/>
  <c r="KL137" i="19"/>
  <c r="KT137" i="19"/>
  <c r="KP137" i="19"/>
  <c r="F137" i="19"/>
  <c r="F143"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107" i="14"/>
  <c r="K119" i="15"/>
  <c r="M107" i="14"/>
  <c r="M119" i="15"/>
  <c r="DE12" i="16"/>
  <c r="DE13" i="16"/>
  <c r="I323" i="21" l="1"/>
  <c r="I331" i="21" s="1"/>
  <c r="DF13" i="16"/>
  <c r="DF12" i="16"/>
  <c r="I216" i="21"/>
  <c r="I224" i="21" s="1"/>
  <c r="J233" i="21"/>
  <c r="I241" i="21"/>
  <c r="J179" i="21"/>
  <c r="I191" i="21"/>
  <c r="K95" i="21"/>
  <c r="H113" i="21"/>
  <c r="N119" i="4" s="1"/>
  <c r="KX138" i="19"/>
  <c r="KX6" i="19"/>
  <c r="KX137" i="19"/>
  <c r="F136" i="19"/>
  <c r="IH136" i="19"/>
  <c r="HR136" i="19"/>
  <c r="HJ136" i="19"/>
  <c r="GT136" i="19"/>
  <c r="FV136" i="19"/>
  <c r="FN136" i="19"/>
  <c r="FF136" i="19"/>
  <c r="EP136" i="19"/>
  <c r="DZ136" i="19"/>
  <c r="CT136" i="19"/>
  <c r="JZ136" i="19"/>
  <c r="HV136" i="19"/>
  <c r="HF136" i="19"/>
  <c r="FJ136" i="19"/>
  <c r="ED136" i="19"/>
  <c r="JN136" i="19"/>
  <c r="DJ136" i="19"/>
  <c r="KP136" i="19"/>
  <c r="KL136" i="19"/>
  <c r="KD136" i="19"/>
  <c r="JV136" i="19"/>
  <c r="JF136" i="19"/>
  <c r="IX136" i="19"/>
  <c r="IP136" i="19"/>
  <c r="HZ136" i="19"/>
  <c r="HB136" i="19"/>
  <c r="GL136" i="19"/>
  <c r="GD136" i="19"/>
  <c r="EX136" i="19"/>
  <c r="EH136" i="19"/>
  <c r="DR136" i="19"/>
  <c r="DB136" i="19"/>
  <c r="CL136" i="19"/>
  <c r="KT136" i="19"/>
  <c r="KH136" i="19"/>
  <c r="JR136" i="19"/>
  <c r="JJ136" i="19"/>
  <c r="JB136" i="19"/>
  <c r="IT136" i="19"/>
  <c r="IL136" i="19"/>
  <c r="ID136" i="19"/>
  <c r="HN136" i="19"/>
  <c r="GX136" i="19"/>
  <c r="GP136" i="19"/>
  <c r="GH136" i="19"/>
  <c r="FZ136" i="19"/>
  <c r="FR136" i="19"/>
  <c r="FB136" i="19"/>
  <c r="ET136" i="19"/>
  <c r="EL136" i="19"/>
  <c r="DV136" i="19"/>
  <c r="DN136" i="19"/>
  <c r="DF136" i="19"/>
  <c r="CX136" i="19"/>
  <c r="CP136" i="19"/>
  <c r="F127"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K44" i="4"/>
  <c r="CX13" i="16"/>
  <c r="AM13" i="16"/>
  <c r="AU13" i="16"/>
  <c r="AZ12" i="16"/>
  <c r="AW12" i="16"/>
  <c r="AE13" i="16"/>
  <c r="CO13" i="16"/>
  <c r="AT12" i="16"/>
  <c r="CD12" i="16"/>
  <c r="CM13" i="16"/>
  <c r="AE12" i="16"/>
  <c r="AI12" i="16"/>
  <c r="CY13" i="16"/>
  <c r="AA13" i="16"/>
  <c r="BX12" i="16"/>
  <c r="BY13" i="16"/>
  <c r="BN12" i="16"/>
  <c r="J12" i="16"/>
  <c r="BS13" i="16"/>
  <c r="AG12" i="16"/>
  <c r="BK12" i="16"/>
  <c r="AV13" i="16"/>
  <c r="BB13" i="16"/>
  <c r="CW12" i="16"/>
  <c r="CH12" i="16"/>
  <c r="W13" i="16"/>
  <c r="BH13" i="16"/>
  <c r="Q12" i="16"/>
  <c r="DC13" i="16"/>
  <c r="BD12" i="16"/>
  <c r="CK12" i="16"/>
  <c r="AP12" i="16"/>
  <c r="BK13" i="16"/>
  <c r="CQ12" i="16"/>
  <c r="AL12" i="16"/>
  <c r="BI13" i="16"/>
  <c r="O12" i="16"/>
  <c r="CS13" i="16"/>
  <c r="CZ12" i="16"/>
  <c r="Y13" i="16"/>
  <c r="BV13" i="16"/>
  <c r="AV12" i="16"/>
  <c r="CA13" i="16"/>
  <c r="BP13" i="16"/>
  <c r="M13" i="16"/>
  <c r="AW13" i="16"/>
  <c r="BO13" i="16"/>
  <c r="BY12" i="16"/>
  <c r="CY12" i="16"/>
  <c r="BM12" i="16"/>
  <c r="BX13" i="16"/>
  <c r="BB12" i="16"/>
  <c r="T13" i="16"/>
  <c r="Z13" i="16"/>
  <c r="DB13" i="16"/>
  <c r="CI13" i="16"/>
  <c r="AD13" i="16"/>
  <c r="AO12" i="16"/>
  <c r="BF12" i="16"/>
  <c r="BD13" i="16"/>
  <c r="CP12" i="16"/>
  <c r="AO13" i="16"/>
  <c r="AT13" i="16"/>
  <c r="AR12" i="16"/>
  <c r="CO12" i="16"/>
  <c r="BL13" i="16"/>
  <c r="BU13" i="16"/>
  <c r="AX12" i="16"/>
  <c r="J13" i="16"/>
  <c r="BN13" i="16"/>
  <c r="BU12" i="16"/>
  <c r="CV12" i="16"/>
  <c r="CU12" i="16"/>
  <c r="AG13" i="16"/>
  <c r="H13" i="16"/>
  <c r="AB13" i="16"/>
  <c r="BG13" i="16"/>
  <c r="BA12" i="16"/>
  <c r="DC12" i="16"/>
  <c r="AQ12" i="16"/>
  <c r="CR12" i="16"/>
  <c r="CC13" i="16"/>
  <c r="X13" i="16"/>
  <c r="N13" i="16"/>
  <c r="V13" i="16"/>
  <c r="BM13" i="16"/>
  <c r="BZ13" i="16"/>
  <c r="S13" i="16"/>
  <c r="O13" i="16"/>
  <c r="BP12" i="16"/>
  <c r="CB12" i="16"/>
  <c r="DB12" i="16"/>
  <c r="Q13" i="16"/>
  <c r="AU12" i="16"/>
  <c r="AZ13" i="16"/>
  <c r="AN13" i="16"/>
  <c r="AY12" i="16"/>
  <c r="AF12" i="16"/>
  <c r="K12" i="16"/>
  <c r="CS12" i="16"/>
  <c r="AN12" i="16"/>
  <c r="BA13" i="16"/>
  <c r="AK12" i="16"/>
  <c r="AA12" i="16"/>
  <c r="N12" i="16"/>
  <c r="DA12" i="16"/>
  <c r="AC12" i="16"/>
  <c r="CJ13" i="16"/>
  <c r="AL13" i="16"/>
  <c r="AR13" i="16"/>
  <c r="AS12" i="16"/>
  <c r="T12" i="16"/>
  <c r="AH12" i="16"/>
  <c r="CT12" i="16"/>
  <c r="W12" i="16"/>
  <c r="CT13" i="16"/>
  <c r="AX13" i="16"/>
  <c r="CQ13" i="16"/>
  <c r="BQ12" i="16"/>
  <c r="I13" i="16"/>
  <c r="U13" i="16"/>
  <c r="CI12" i="16"/>
  <c r="P13" i="16"/>
  <c r="BE13" i="16"/>
  <c r="N119" i="15"/>
  <c r="CN12" i="16"/>
  <c r="CP13" i="16"/>
  <c r="U12" i="16"/>
  <c r="CE12" i="16"/>
  <c r="CM12" i="16"/>
  <c r="AQ13" i="16"/>
  <c r="CA12" i="16"/>
  <c r="CG12" i="16"/>
  <c r="AC13" i="16"/>
  <c r="BT13" i="16"/>
  <c r="H12" i="16"/>
  <c r="AK13" i="16"/>
  <c r="CX12" i="16"/>
  <c r="CN13" i="16"/>
  <c r="CB13" i="16"/>
  <c r="BL12" i="16"/>
  <c r="I12" i="16"/>
  <c r="BS12" i="16"/>
  <c r="BJ12" i="16"/>
  <c r="M12" i="16"/>
  <c r="Y12" i="16"/>
  <c r="AB12" i="16"/>
  <c r="X12" i="16"/>
  <c r="BR13" i="16"/>
  <c r="CE13" i="16"/>
  <c r="R12" i="16"/>
  <c r="CG13" i="16"/>
  <c r="R13" i="16"/>
  <c r="BI12" i="16"/>
  <c r="AP13" i="16"/>
  <c r="S12" i="16"/>
  <c r="DA13" i="16"/>
  <c r="CW13" i="16"/>
  <c r="BQ13" i="16"/>
  <c r="BE12" i="16"/>
  <c r="CZ13" i="16"/>
  <c r="CK13" i="16"/>
  <c r="AF13" i="16"/>
  <c r="CL12" i="16"/>
  <c r="AS13" i="16"/>
  <c r="BH12" i="16"/>
  <c r="CF13" i="16"/>
  <c r="P12" i="16"/>
  <c r="AI13" i="16"/>
  <c r="BT12" i="16"/>
  <c r="BO12" i="16"/>
  <c r="CU13" i="16"/>
  <c r="V12" i="16"/>
  <c r="CV13" i="16"/>
  <c r="AJ13" i="16"/>
  <c r="BF13" i="16"/>
  <c r="CL13" i="16"/>
  <c r="BZ12" i="16"/>
  <c r="BC12" i="16"/>
  <c r="CR13" i="16"/>
  <c r="AH13" i="16"/>
  <c r="BV12" i="16"/>
  <c r="BW13" i="16"/>
  <c r="AM12" i="16"/>
  <c r="BW12" i="16"/>
  <c r="CD13" i="16"/>
  <c r="L12" i="16"/>
  <c r="CH13" i="16"/>
  <c r="CJ12" i="16"/>
  <c r="CC12" i="16"/>
  <c r="AY13" i="16"/>
  <c r="BJ13" i="16"/>
  <c r="N107" i="14"/>
  <c r="K13" i="16"/>
  <c r="BC13" i="16"/>
  <c r="L13" i="16"/>
  <c r="BR12" i="16"/>
  <c r="BG12" i="16"/>
  <c r="AD12" i="16"/>
  <c r="J323" i="21" l="1"/>
  <c r="J331" i="21" s="1"/>
  <c r="F13" i="16"/>
  <c r="G13" i="16"/>
  <c r="J216" i="21"/>
  <c r="J224" i="21" s="1"/>
  <c r="L95" i="21"/>
  <c r="I113" i="21"/>
  <c r="O119" i="4" s="1"/>
  <c r="K179" i="21"/>
  <c r="J191" i="21"/>
  <c r="K233" i="21"/>
  <c r="J241" i="21"/>
  <c r="LB138" i="19"/>
  <c r="LB6" i="19"/>
  <c r="LB137" i="19"/>
  <c r="KX136" i="19"/>
  <c r="LF7" i="19"/>
  <c r="Q9" i="4"/>
  <c r="S9" i="4"/>
  <c r="U9" i="4"/>
  <c r="AC9" i="4"/>
  <c r="L9" i="4"/>
  <c r="G384" i="21" s="1"/>
  <c r="T9" i="4"/>
  <c r="AB9" i="4"/>
  <c r="K9" i="4"/>
  <c r="F384" i="21" s="1"/>
  <c r="O9" i="4"/>
  <c r="W9" i="4"/>
  <c r="AE9" i="4"/>
  <c r="N9" i="4"/>
  <c r="I384" i="21" s="1"/>
  <c r="V9" i="4"/>
  <c r="AD9" i="4"/>
  <c r="AF9" i="4"/>
  <c r="P9" i="4"/>
  <c r="X9" i="4"/>
  <c r="Y9" i="4"/>
  <c r="AA9" i="4"/>
  <c r="AG9" i="4"/>
  <c r="J9" i="4"/>
  <c r="E384" i="21" s="1"/>
  <c r="R9" i="4"/>
  <c r="Z9" i="4"/>
  <c r="I9" i="4"/>
  <c r="D384" i="21" s="1"/>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AW9" i="10"/>
  <c r="S12" i="10"/>
  <c r="T12" i="10"/>
  <c r="AB12" i="10"/>
  <c r="O12" i="10"/>
  <c r="W12" i="10"/>
  <c r="AE12" i="10"/>
  <c r="N12" i="10"/>
  <c r="V12" i="10"/>
  <c r="AD12" i="10"/>
  <c r="AA12" i="10"/>
  <c r="AG12" i="10"/>
  <c r="J12" i="10"/>
  <c r="Z12" i="10"/>
  <c r="AC12" i="10"/>
  <c r="L12" i="10"/>
  <c r="Q12" i="10"/>
  <c r="Y12" i="10"/>
  <c r="AF12" i="10"/>
  <c r="I12" i="10"/>
  <c r="P12" i="10"/>
  <c r="X12" i="10"/>
  <c r="K12" i="10"/>
  <c r="R12" i="10"/>
  <c r="U12" i="10"/>
  <c r="X9" i="10"/>
  <c r="G45" i="4"/>
  <c r="G56" i="4"/>
  <c r="Z12" i="16"/>
  <c r="AB118" i="14"/>
  <c r="AZ118" i="14"/>
  <c r="R118" i="14"/>
  <c r="BM118" i="14"/>
  <c r="BB118" i="14"/>
  <c r="CB118" i="14"/>
  <c r="AW118" i="14"/>
  <c r="BY118" i="14"/>
  <c r="CQ118" i="14"/>
  <c r="CP118" i="14"/>
  <c r="BS118" i="14"/>
  <c r="AY118" i="14"/>
  <c r="AG118" i="14"/>
  <c r="CT118" i="14"/>
  <c r="AR118" i="14"/>
  <c r="AO118" i="14"/>
  <c r="BX118" i="14"/>
  <c r="BU118" i="14"/>
  <c r="AQ118" i="14"/>
  <c r="CZ118" i="14"/>
  <c r="AU118" i="14"/>
  <c r="AH118" i="14"/>
  <c r="BI118" i="14"/>
  <c r="CU118" i="14"/>
  <c r="BA118" i="14"/>
  <c r="W118" i="14"/>
  <c r="CF118" i="14"/>
  <c r="CN118" i="14"/>
  <c r="CJ118" i="14"/>
  <c r="BF118" i="14"/>
  <c r="T118" i="14"/>
  <c r="BG118" i="14"/>
  <c r="CV118" i="14"/>
  <c r="BV118" i="14"/>
  <c r="DA118" i="14"/>
  <c r="X118" i="14"/>
  <c r="CK118" i="14"/>
  <c r="P118" i="14"/>
  <c r="V118" i="14"/>
  <c r="CE118" i="14"/>
  <c r="BL118" i="14"/>
  <c r="BN118" i="14"/>
  <c r="AI118" i="14"/>
  <c r="CD118" i="14"/>
  <c r="BR118" i="14"/>
  <c r="BW118" i="14"/>
  <c r="AE118" i="14"/>
  <c r="AD118" i="14"/>
  <c r="BQ118" i="14"/>
  <c r="AJ12" i="16"/>
  <c r="BO118" i="14"/>
  <c r="AV118" i="14"/>
  <c r="DB118" i="14"/>
  <c r="CS118" i="14"/>
  <c r="CF12" i="16"/>
  <c r="AP118" i="14"/>
  <c r="AJ118" i="14"/>
  <c r="AA118" i="14"/>
  <c r="Z118" i="14"/>
  <c r="CG118" i="14"/>
  <c r="U118" i="14"/>
  <c r="AT118" i="14"/>
  <c r="AS118" i="14"/>
  <c r="CL118" i="14"/>
  <c r="BH118" i="14"/>
  <c r="CO118" i="14"/>
  <c r="S118" i="14"/>
  <c r="Y118" i="14"/>
  <c r="BK118" i="14"/>
  <c r="CA118" i="14"/>
  <c r="CR118" i="14"/>
  <c r="CM118" i="14"/>
  <c r="BC118" i="14"/>
  <c r="CH118" i="14"/>
  <c r="CW118" i="14"/>
  <c r="O118" i="14"/>
  <c r="BT118" i="14"/>
  <c r="CX118" i="14"/>
  <c r="AF118" i="14"/>
  <c r="O119" i="15"/>
  <c r="AC118" i="14"/>
  <c r="AK118" i="14"/>
  <c r="BD118" i="14"/>
  <c r="CY118" i="14"/>
  <c r="BZ118" i="14"/>
  <c r="O107" i="14"/>
  <c r="BJ118" i="14"/>
  <c r="DC118" i="14"/>
  <c r="Q118" i="14"/>
  <c r="CC118" i="14"/>
  <c r="CI118" i="14"/>
  <c r="BP118" i="14"/>
  <c r="AX118" i="14"/>
  <c r="BE118" i="14"/>
  <c r="AL118" i="14"/>
  <c r="AM118" i="14"/>
  <c r="AN118" i="14"/>
  <c r="F12" i="16" l="1"/>
  <c r="G12" i="16"/>
  <c r="K323" i="21"/>
  <c r="K331" i="21" s="1"/>
  <c r="K216" i="21"/>
  <c r="K224" i="21" s="1"/>
  <c r="L233" i="21"/>
  <c r="K241" i="21"/>
  <c r="M95" i="21"/>
  <c r="J113" i="21"/>
  <c r="P119" i="4" s="1"/>
  <c r="L179" i="21"/>
  <c r="K191" i="21"/>
  <c r="BR143" i="19"/>
  <c r="AH143" i="19"/>
  <c r="AX143" i="19"/>
  <c r="GP143" i="19"/>
  <c r="FN143" i="19"/>
  <c r="GH143" i="19"/>
  <c r="LB143" i="19"/>
  <c r="HR143" i="19"/>
  <c r="HF143" i="19"/>
  <c r="IH143" i="19"/>
  <c r="DZ143" i="19"/>
  <c r="GX143" i="19"/>
  <c r="HZ143" i="19"/>
  <c r="DR143" i="19"/>
  <c r="JZ143" i="19"/>
  <c r="AL143" i="19"/>
  <c r="AP143" i="19"/>
  <c r="BZ143" i="19"/>
  <c r="CX143" i="19"/>
  <c r="CH143" i="19"/>
  <c r="FB143" i="19"/>
  <c r="DJ143" i="19"/>
  <c r="ET143" i="19"/>
  <c r="KL143" i="19"/>
  <c r="GL143" i="19"/>
  <c r="FZ143" i="19"/>
  <c r="KX143" i="19"/>
  <c r="HJ143" i="19"/>
  <c r="GT143" i="19"/>
  <c r="FR143" i="19"/>
  <c r="KT143" i="19"/>
  <c r="HB143" i="19"/>
  <c r="HV143" i="19"/>
  <c r="AT143" i="19"/>
  <c r="CP143" i="19"/>
  <c r="BB143" i="19"/>
  <c r="BJ143" i="19"/>
  <c r="JJ143" i="19"/>
  <c r="DV143" i="19"/>
  <c r="KP143" i="19"/>
  <c r="JB143" i="19"/>
  <c r="DN143" i="19"/>
  <c r="JV143" i="19"/>
  <c r="FJ143" i="19"/>
  <c r="EL143" i="19"/>
  <c r="KH143" i="19"/>
  <c r="GD143" i="19"/>
  <c r="JN143" i="19"/>
  <c r="ED143" i="19"/>
  <c r="KD143" i="19"/>
  <c r="FV143" i="19"/>
  <c r="EP143" i="19"/>
  <c r="DB143" i="19"/>
  <c r="CL143" i="19"/>
  <c r="CD143" i="19"/>
  <c r="CT143" i="19"/>
  <c r="BF143" i="19"/>
  <c r="ID143" i="19"/>
  <c r="IX143" i="19"/>
  <c r="HN143" i="19"/>
  <c r="IP143" i="19"/>
  <c r="IT143" i="19"/>
  <c r="DF143" i="19"/>
  <c r="JR143" i="19"/>
  <c r="FF143" i="19"/>
  <c r="IL143" i="19"/>
  <c r="JF143" i="19"/>
  <c r="EX143" i="19"/>
  <c r="EH143" i="19"/>
  <c r="BV143" i="19"/>
  <c r="BN143" i="19"/>
  <c r="S384" i="21"/>
  <c r="J384" i="21"/>
  <c r="N384" i="21"/>
  <c r="BD7" i="4"/>
  <c r="BD19" i="10" s="1"/>
  <c r="CT7" i="4"/>
  <c r="CT20" i="10" s="1"/>
  <c r="AW7" i="4"/>
  <c r="AW19" i="10" s="1"/>
  <c r="BB7" i="4"/>
  <c r="BB20" i="10" s="1"/>
  <c r="CW7" i="4"/>
  <c r="CW20" i="10" s="1"/>
  <c r="CG7" i="4"/>
  <c r="CG20" i="10" s="1"/>
  <c r="BK7" i="4"/>
  <c r="BK19" i="10" s="1"/>
  <c r="BH7" i="4"/>
  <c r="BH29" i="11" s="1"/>
  <c r="CZ7" i="4"/>
  <c r="CZ20" i="10" s="1"/>
  <c r="CJ7" i="4"/>
  <c r="CJ20" i="10" s="1"/>
  <c r="BO7" i="4"/>
  <c r="BO20" i="10" s="1"/>
  <c r="AM7" i="4"/>
  <c r="BF7" i="4"/>
  <c r="BF20" i="10" s="1"/>
  <c r="CY7" i="4"/>
  <c r="CY20" i="10" s="1"/>
  <c r="CI7" i="4"/>
  <c r="CI20" i="10" s="1"/>
  <c r="BM7" i="4"/>
  <c r="BM20" i="10" s="1"/>
  <c r="AK7" i="4"/>
  <c r="AK8" i="13" s="1"/>
  <c r="AK11" i="13" s="1"/>
  <c r="BZ7" i="4"/>
  <c r="BZ20" i="10" s="1"/>
  <c r="P9" i="10"/>
  <c r="K384" i="21"/>
  <c r="Q9" i="10"/>
  <c r="L384" i="21"/>
  <c r="U384" i="21"/>
  <c r="AF7" i="4"/>
  <c r="AF19" i="10" s="1"/>
  <c r="W384" i="21"/>
  <c r="AT7" i="4"/>
  <c r="AT20" i="10" s="1"/>
  <c r="CL7" i="4"/>
  <c r="CL8" i="13" s="1"/>
  <c r="CL11" i="13" s="1"/>
  <c r="AI7" i="4"/>
  <c r="AI19" i="10" s="1"/>
  <c r="AR7" i="4"/>
  <c r="AR29" i="11" s="1"/>
  <c r="CS7" i="4"/>
  <c r="CS29" i="11" s="1"/>
  <c r="CC7" i="4"/>
  <c r="CC20" i="10" s="1"/>
  <c r="BC7" i="4"/>
  <c r="BC19" i="10" s="1"/>
  <c r="AZ7" i="4"/>
  <c r="AZ19" i="10" s="1"/>
  <c r="CV7" i="4"/>
  <c r="CV19" i="10" s="1"/>
  <c r="CF7" i="4"/>
  <c r="CF19" i="10" s="1"/>
  <c r="BI7" i="4"/>
  <c r="BI19" i="10" s="1"/>
  <c r="BE7" i="4"/>
  <c r="BE20" i="10" s="1"/>
  <c r="AX7" i="4"/>
  <c r="AX29" i="11" s="1"/>
  <c r="CU7" i="4"/>
  <c r="CU20" i="10" s="1"/>
  <c r="CE7" i="4"/>
  <c r="CE8" i="13" s="1"/>
  <c r="CE11" i="13" s="1"/>
  <c r="BG7" i="4"/>
  <c r="BG20" i="10" s="1"/>
  <c r="CX7" i="4"/>
  <c r="CX20" i="10" s="1"/>
  <c r="BL7" i="4"/>
  <c r="BL20" i="10" s="1"/>
  <c r="R9" i="10"/>
  <c r="M384" i="21"/>
  <c r="AD7" i="4"/>
  <c r="AD29" i="11" s="1"/>
  <c r="O384" i="21"/>
  <c r="V9" i="10"/>
  <c r="Q384" i="21"/>
  <c r="BV7" i="4"/>
  <c r="BV20" i="10" s="1"/>
  <c r="AL7" i="4"/>
  <c r="AL20" i="10" s="1"/>
  <c r="CD7" i="4"/>
  <c r="CD20" i="10" s="1"/>
  <c r="BT7" i="4"/>
  <c r="BT20" i="10" s="1"/>
  <c r="AJ7" i="4"/>
  <c r="AJ20" i="10" s="1"/>
  <c r="CO7" i="4"/>
  <c r="CO19" i="10" s="1"/>
  <c r="BY7" i="4"/>
  <c r="BY8" i="13" s="1"/>
  <c r="BY11" i="13" s="1"/>
  <c r="AV7" i="4"/>
  <c r="AV8" i="13" s="1"/>
  <c r="AV11" i="13" s="1"/>
  <c r="AP7" i="4"/>
  <c r="AP20" i="10" s="1"/>
  <c r="CR7" i="4"/>
  <c r="CR8" i="13" s="1"/>
  <c r="CR11" i="13" s="1"/>
  <c r="CB7" i="4"/>
  <c r="CB29" i="11" s="1"/>
  <c r="BA7" i="4"/>
  <c r="BA20" i="10" s="1"/>
  <c r="BW7" i="4"/>
  <c r="BW20" i="10" s="1"/>
  <c r="AN7" i="4"/>
  <c r="AN19" i="10" s="1"/>
  <c r="CQ7" i="4"/>
  <c r="CQ8" i="13" s="1"/>
  <c r="CQ11" i="13" s="1"/>
  <c r="CA7" i="4"/>
  <c r="CA20" i="10" s="1"/>
  <c r="AY7" i="4"/>
  <c r="AY20" i="10" s="1"/>
  <c r="CP7" i="4"/>
  <c r="CP8" i="13" s="1"/>
  <c r="CP11" i="13" s="1"/>
  <c r="AQ7" i="4"/>
  <c r="AQ19" i="10" s="1"/>
  <c r="AG7" i="4"/>
  <c r="AG19" i="10" s="1"/>
  <c r="AC7" i="4"/>
  <c r="AC19" i="10" s="1"/>
  <c r="V384" i="21"/>
  <c r="AE7" i="4"/>
  <c r="AE19" i="10" s="1"/>
  <c r="P384" i="21"/>
  <c r="BN7" i="4"/>
  <c r="BN29" i="11" s="1"/>
  <c r="DB7" i="4"/>
  <c r="DB20" i="10" s="1"/>
  <c r="BS7" i="4"/>
  <c r="BS20" i="10" s="1"/>
  <c r="BJ7" i="4"/>
  <c r="BJ20" i="10" s="1"/>
  <c r="DA7" i="4"/>
  <c r="DA29" i="11" s="1"/>
  <c r="CK7" i="4"/>
  <c r="CK19" i="10" s="1"/>
  <c r="BQ7" i="4"/>
  <c r="BQ8" i="13" s="1"/>
  <c r="BQ11" i="13" s="1"/>
  <c r="BR7" i="4"/>
  <c r="BR20" i="10" s="1"/>
  <c r="AH7" i="4"/>
  <c r="AH20" i="10" s="1"/>
  <c r="CN7" i="4"/>
  <c r="CN19" i="10" s="1"/>
  <c r="BX7" i="4"/>
  <c r="BX8" i="13" s="1"/>
  <c r="BX11" i="13" s="1"/>
  <c r="AU7" i="4"/>
  <c r="AU20" i="10" s="1"/>
  <c r="BP7" i="4"/>
  <c r="BP20" i="10" s="1"/>
  <c r="DC7" i="4"/>
  <c r="DC19" i="10" s="1"/>
  <c r="CM7" i="4"/>
  <c r="CM20" i="10" s="1"/>
  <c r="BU7" i="4"/>
  <c r="BU20" i="10" s="1"/>
  <c r="AS7" i="4"/>
  <c r="AS20" i="10" s="1"/>
  <c r="CH7" i="4"/>
  <c r="CH29" i="11" s="1"/>
  <c r="AO7" i="4"/>
  <c r="AO20" i="10" s="1"/>
  <c r="T384" i="21"/>
  <c r="R384" i="21"/>
  <c r="AC9" i="10"/>
  <c r="AC13" i="10" s="1"/>
  <c r="LF138" i="19"/>
  <c r="LF6" i="19"/>
  <c r="LF143" i="19"/>
  <c r="LF137" i="19"/>
  <c r="LB136" i="19"/>
  <c r="LJ7" i="19"/>
  <c r="CR9" i="10"/>
  <c r="CR13" i="10" s="1"/>
  <c r="CA9" i="10"/>
  <c r="CA13" i="10" s="1"/>
  <c r="I9" i="10"/>
  <c r="AG9" i="10"/>
  <c r="AG13" i="10" s="1"/>
  <c r="BZ9" i="10"/>
  <c r="BZ13" i="10" s="1"/>
  <c r="BI9" i="10"/>
  <c r="BI13" i="10" s="1"/>
  <c r="BA9" i="10"/>
  <c r="BA13" i="10" s="1"/>
  <c r="BF9" i="10"/>
  <c r="BF13" i="10" s="1"/>
  <c r="AR9" i="10"/>
  <c r="AR13" i="10" s="1"/>
  <c r="AX9" i="10"/>
  <c r="AX13" i="10" s="1"/>
  <c r="Y9" i="10"/>
  <c r="AD9" i="10"/>
  <c r="AD13" i="10" s="1"/>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AF9" i="10"/>
  <c r="AF13" i="10" s="1"/>
  <c r="L9" i="10"/>
  <c r="AE9" i="10"/>
  <c r="AE13" i="10" s="1"/>
  <c r="AB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U9" i="10"/>
  <c r="S9" i="10"/>
  <c r="CT8" i="13"/>
  <c r="CT11" i="13" s="1"/>
  <c r="CY8" i="13"/>
  <c r="CY11" i="13" s="1"/>
  <c r="P107" i="14"/>
  <c r="P119" i="15"/>
  <c r="AM8" i="13" l="1"/>
  <c r="AM11" i="13" s="1"/>
  <c r="AM20" i="10"/>
  <c r="AM19" i="10"/>
  <c r="AM29" i="11"/>
  <c r="L323" i="21"/>
  <c r="L331" i="21" s="1"/>
  <c r="DC20" i="10"/>
  <c r="AN20" i="10"/>
  <c r="CQ20" i="10"/>
  <c r="CJ8" i="13"/>
  <c r="CJ11" i="13" s="1"/>
  <c r="BH8" i="13"/>
  <c r="BH11" i="13" s="1"/>
  <c r="CT29" i="11"/>
  <c r="BC29" i="11"/>
  <c r="BQ29" i="11"/>
  <c r="CI8" i="13"/>
  <c r="CI11" i="13" s="1"/>
  <c r="AT19" i="10"/>
  <c r="BY19" i="10"/>
  <c r="BM8" i="13"/>
  <c r="BM11" i="13" s="1"/>
  <c r="AN29" i="11"/>
  <c r="BF19" i="10"/>
  <c r="CC29" i="11"/>
  <c r="BS19" i="10"/>
  <c r="CK8" i="13"/>
  <c r="CK11" i="13" s="1"/>
  <c r="CD29" i="11"/>
  <c r="AO19" i="10"/>
  <c r="AO8" i="13"/>
  <c r="AO11" i="13" s="1"/>
  <c r="CO8" i="13"/>
  <c r="CO11" i="13" s="1"/>
  <c r="CQ19" i="10"/>
  <c r="CE29" i="11"/>
  <c r="CC8" i="13"/>
  <c r="CC11" i="13" s="1"/>
  <c r="AT8" i="13"/>
  <c r="AT11" i="13" s="1"/>
  <c r="BN8" i="13"/>
  <c r="BN11" i="13" s="1"/>
  <c r="CY29" i="11"/>
  <c r="CE19" i="10"/>
  <c r="CS8" i="13"/>
  <c r="CS11" i="13" s="1"/>
  <c r="CY19" i="10"/>
  <c r="CU29" i="11"/>
  <c r="CK29" i="11"/>
  <c r="AI20" i="10"/>
  <c r="BK20" i="10"/>
  <c r="CT19" i="10"/>
  <c r="BK8" i="13"/>
  <c r="BK11" i="13" s="1"/>
  <c r="CI19" i="10"/>
  <c r="CU19" i="10"/>
  <c r="DC8" i="13"/>
  <c r="DC11" i="13" s="1"/>
  <c r="BK29" i="11"/>
  <c r="BF8" i="13"/>
  <c r="BF11" i="13" s="1"/>
  <c r="AN8" i="13"/>
  <c r="AN11" i="13" s="1"/>
  <c r="BX29" i="11"/>
  <c r="DC29" i="11"/>
  <c r="CB8" i="13"/>
  <c r="CB11" i="13" s="1"/>
  <c r="CG19" i="10"/>
  <c r="BX19" i="10"/>
  <c r="BV8" i="13"/>
  <c r="BV11" i="13" s="1"/>
  <c r="AY8" i="13"/>
  <c r="AY11" i="13" s="1"/>
  <c r="CI29" i="11"/>
  <c r="CO29" i="11"/>
  <c r="BE8" i="13"/>
  <c r="BE11" i="13" s="1"/>
  <c r="CD8" i="13"/>
  <c r="CD11" i="13" s="1"/>
  <c r="BM19" i="10"/>
  <c r="CB19" i="10"/>
  <c r="AR8" i="13"/>
  <c r="AR11" i="13" s="1"/>
  <c r="CW8" i="13"/>
  <c r="CW11" i="13" s="1"/>
  <c r="AI8" i="13"/>
  <c r="AI11" i="13" s="1"/>
  <c r="BM29" i="11"/>
  <c r="CG8" i="13"/>
  <c r="CG11" i="13" s="1"/>
  <c r="BB8" i="13"/>
  <c r="BB11" i="13" s="1"/>
  <c r="BT8" i="13"/>
  <c r="BT11" i="13" s="1"/>
  <c r="CX29" i="11"/>
  <c r="CC19" i="10"/>
  <c r="CE20" i="10"/>
  <c r="BZ8" i="13"/>
  <c r="BZ11" i="13" s="1"/>
  <c r="CQ29" i="11"/>
  <c r="CG29" i="11"/>
  <c r="CX19" i="10"/>
  <c r="CW19" i="10"/>
  <c r="BS8" i="13"/>
  <c r="BS11" i="13" s="1"/>
  <c r="BJ8" i="13"/>
  <c r="BJ11" i="13" s="1"/>
  <c r="BB29" i="11"/>
  <c r="BF29" i="11"/>
  <c r="BB19" i="10"/>
  <c r="BZ29" i="11"/>
  <c r="BA8" i="13"/>
  <c r="BA11" i="13" s="1"/>
  <c r="BZ19" i="10"/>
  <c r="CD19" i="10"/>
  <c r="AQ8" i="13"/>
  <c r="AQ11" i="13" s="1"/>
  <c r="CJ29" i="11"/>
  <c r="CM29" i="11"/>
  <c r="BQ19" i="10"/>
  <c r="BI20" i="10"/>
  <c r="AE20" i="10"/>
  <c r="CB20" i="10"/>
  <c r="BC8" i="13"/>
  <c r="BC11" i="13" s="1"/>
  <c r="CJ19" i="10"/>
  <c r="CM19" i="10"/>
  <c r="AF29" i="11"/>
  <c r="BX20" i="10"/>
  <c r="AF20" i="10"/>
  <c r="BH20" i="10"/>
  <c r="AE29" i="11"/>
  <c r="CV20" i="10"/>
  <c r="AF8" i="13"/>
  <c r="AF11" i="13" s="1"/>
  <c r="BH19" i="10"/>
  <c r="CM8" i="13"/>
  <c r="CM11" i="13" s="1"/>
  <c r="AI29" i="11"/>
  <c r="BQ20" i="10"/>
  <c r="BY20" i="10"/>
  <c r="AE8" i="13"/>
  <c r="AE11" i="13" s="1"/>
  <c r="BI8" i="13"/>
  <c r="BI11" i="13" s="1"/>
  <c r="AQ29" i="11"/>
  <c r="BI29" i="11"/>
  <c r="AQ20" i="10"/>
  <c r="BC20" i="10"/>
  <c r="AP8" i="13"/>
  <c r="AP11" i="13" s="1"/>
  <c r="CV8" i="13"/>
  <c r="CV11" i="13" s="1"/>
  <c r="BY29" i="11"/>
  <c r="AO29" i="11"/>
  <c r="BS29" i="11"/>
  <c r="CK20" i="10"/>
  <c r="BT29" i="11"/>
  <c r="BE19" i="10"/>
  <c r="AD19" i="10"/>
  <c r="BW29" i="11"/>
  <c r="AX20" i="10"/>
  <c r="AJ29" i="11"/>
  <c r="AR19" i="10"/>
  <c r="BA29" i="11"/>
  <c r="BJ29" i="11"/>
  <c r="AU29" i="11"/>
  <c r="AJ8" i="13"/>
  <c r="AJ11" i="13" s="1"/>
  <c r="DA8" i="13"/>
  <c r="DA11" i="13" s="1"/>
  <c r="BW19" i="10"/>
  <c r="AS29" i="11"/>
  <c r="AX19" i="10"/>
  <c r="CV29" i="11"/>
  <c r="AS8" i="13"/>
  <c r="AS11" i="13" s="1"/>
  <c r="AX8" i="13"/>
  <c r="AX11" i="13" s="1"/>
  <c r="CW29" i="11"/>
  <c r="BE29" i="11"/>
  <c r="CS19" i="10"/>
  <c r="AT29" i="11"/>
  <c r="AJ19" i="10"/>
  <c r="BJ19" i="10"/>
  <c r="CS20" i="10"/>
  <c r="AH29" i="11"/>
  <c r="BN19" i="10"/>
  <c r="CP29" i="11"/>
  <c r="CL29" i="11"/>
  <c r="CH20" i="10"/>
  <c r="CH19" i="10"/>
  <c r="DB8" i="13"/>
  <c r="DB11" i="13" s="1"/>
  <c r="AY19" i="10"/>
  <c r="AP19" i="10"/>
  <c r="BV19" i="10"/>
  <c r="AG29" i="11"/>
  <c r="AR20" i="10"/>
  <c r="CO20" i="10"/>
  <c r="BP8" i="13"/>
  <c r="BP11" i="13" s="1"/>
  <c r="BA19" i="10"/>
  <c r="BT19" i="10"/>
  <c r="BP29" i="11"/>
  <c r="DA19" i="10"/>
  <c r="BP19" i="10"/>
  <c r="AY29" i="11"/>
  <c r="AP29" i="11"/>
  <c r="BV29" i="11"/>
  <c r="AS19" i="10"/>
  <c r="AU19" i="10"/>
  <c r="AH19" i="10"/>
  <c r="AC29" i="11"/>
  <c r="DA20" i="10"/>
  <c r="CH8" i="13"/>
  <c r="CH11" i="13" s="1"/>
  <c r="CP19" i="10"/>
  <c r="AL29" i="11"/>
  <c r="CL19" i="10"/>
  <c r="DB19" i="10"/>
  <c r="CP20" i="10"/>
  <c r="CN20" i="10"/>
  <c r="CF20" i="10"/>
  <c r="BU8" i="13"/>
  <c r="BU11" i="13" s="1"/>
  <c r="CR29" i="11"/>
  <c r="AV29" i="11"/>
  <c r="CF29" i="11"/>
  <c r="AZ29" i="11"/>
  <c r="AV20" i="10"/>
  <c r="DB29" i="11"/>
  <c r="CR19" i="10"/>
  <c r="BG29" i="11"/>
  <c r="AZ20" i="10"/>
  <c r="CN8" i="13"/>
  <c r="CN11" i="13" s="1"/>
  <c r="CA29" i="11"/>
  <c r="CZ29" i="11"/>
  <c r="BL29" i="11"/>
  <c r="BU29" i="11"/>
  <c r="CN29" i="11"/>
  <c r="CL20" i="10"/>
  <c r="CR20" i="10"/>
  <c r="CA19" i="10"/>
  <c r="CZ19" i="10"/>
  <c r="BU19" i="10"/>
  <c r="BO8" i="13"/>
  <c r="BO11" i="13" s="1"/>
  <c r="AW20" i="10"/>
  <c r="AZ8" i="13"/>
  <c r="AZ11" i="13" s="1"/>
  <c r="AL8" i="13"/>
  <c r="AL11" i="13" s="1"/>
  <c r="BR8" i="13"/>
  <c r="BR11" i="13" s="1"/>
  <c r="BL8" i="13"/>
  <c r="BL11" i="13" s="1"/>
  <c r="AV19" i="10"/>
  <c r="AL19" i="10"/>
  <c r="BL19" i="10"/>
  <c r="BG19" i="10"/>
  <c r="BG8" i="13"/>
  <c r="BG11" i="13" s="1"/>
  <c r="AK29" i="11"/>
  <c r="BO29" i="11"/>
  <c r="AW29" i="11"/>
  <c r="BD29" i="11"/>
  <c r="BR29" i="11"/>
  <c r="AK20" i="10"/>
  <c r="BD20" i="10"/>
  <c r="AK19" i="10"/>
  <c r="BO19" i="10"/>
  <c r="BR19" i="10"/>
  <c r="BN20" i="10"/>
  <c r="AD20" i="10"/>
  <c r="L216" i="21"/>
  <c r="L224" i="21" s="1"/>
  <c r="N95" i="21"/>
  <c r="K113" i="21"/>
  <c r="Q119" i="4" s="1"/>
  <c r="M179" i="21"/>
  <c r="L191" i="21"/>
  <c r="M233" i="21"/>
  <c r="L241" i="21"/>
  <c r="AG20" i="10"/>
  <c r="AC20" i="10"/>
  <c r="LJ138" i="19"/>
  <c r="LJ6" i="19"/>
  <c r="LJ143" i="19"/>
  <c r="LJ137" i="19"/>
  <c r="LF136"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C8" i="13"/>
  <c r="AC11" i="13" s="1"/>
  <c r="Q119" i="15"/>
  <c r="Q107" i="14"/>
  <c r="D138" i="19" l="1"/>
  <c r="M323" i="21"/>
  <c r="M331" i="21" s="1"/>
  <c r="M216" i="21"/>
  <c r="M224" i="21" s="1"/>
  <c r="N179" i="21"/>
  <c r="M191" i="21"/>
  <c r="N233" i="21"/>
  <c r="M241" i="21"/>
  <c r="O95" i="21"/>
  <c r="L113" i="21"/>
  <c r="R119" i="4" s="1"/>
  <c r="E128" i="19"/>
  <c r="E129" i="19"/>
  <c r="LJ136" i="19"/>
  <c r="B62" i="12"/>
  <c r="B49" i="12"/>
  <c r="B36" i="12"/>
  <c r="B24" i="12"/>
  <c r="B23" i="12"/>
  <c r="B9" i="12"/>
  <c r="B10" i="12"/>
  <c r="B11" i="12"/>
  <c r="B12" i="12"/>
  <c r="B13" i="12"/>
  <c r="B14" i="12"/>
  <c r="B15" i="12"/>
  <c r="B16" i="12"/>
  <c r="B8" i="12"/>
  <c r="D17" i="12"/>
  <c r="B30" i="12"/>
  <c r="E30" i="12" s="1"/>
  <c r="B28" i="12"/>
  <c r="E28" i="12" s="1"/>
  <c r="B26" i="12"/>
  <c r="E26" i="12" s="1"/>
  <c r="R107" i="14"/>
  <c r="R119" i="15"/>
  <c r="N323" i="21" l="1"/>
  <c r="N331" i="21" s="1"/>
  <c r="N216" i="21"/>
  <c r="N224" i="21" s="1"/>
  <c r="P95" i="21"/>
  <c r="M113" i="21"/>
  <c r="S119" i="4" s="1"/>
  <c r="O233" i="21"/>
  <c r="N241" i="21"/>
  <c r="O179" i="21"/>
  <c r="N191" i="21"/>
  <c r="E24" i="12"/>
  <c r="B38" i="12"/>
  <c r="E38" i="12" s="1"/>
  <c r="B44" i="12"/>
  <c r="E44" i="12" s="1"/>
  <c r="B40" i="12"/>
  <c r="E40" i="12" s="1"/>
  <c r="B42" i="12"/>
  <c r="E42" i="12" s="1"/>
  <c r="B29" i="12"/>
  <c r="E29" i="12" s="1"/>
  <c r="B25" i="12"/>
  <c r="E25" i="12" s="1"/>
  <c r="B31" i="12"/>
  <c r="E31" i="12" s="1"/>
  <c r="B27" i="12"/>
  <c r="E27" i="12" s="1"/>
  <c r="S107" i="14"/>
  <c r="S119" i="15"/>
  <c r="O323" i="21" l="1"/>
  <c r="O331" i="21" s="1"/>
  <c r="O216" i="21"/>
  <c r="O224" i="21" s="1"/>
  <c r="P179" i="21"/>
  <c r="O191" i="21"/>
  <c r="Q95" i="21"/>
  <c r="N113" i="21"/>
  <c r="T119" i="4" s="1"/>
  <c r="P233" i="21"/>
  <c r="O241" i="21"/>
  <c r="B57" i="12"/>
  <c r="E57" i="12" s="1"/>
  <c r="B55" i="12"/>
  <c r="E55" i="12" s="1"/>
  <c r="B53" i="12"/>
  <c r="E53" i="12" s="1"/>
  <c r="B51" i="12"/>
  <c r="E51" i="12" s="1"/>
  <c r="B37" i="12"/>
  <c r="E37" i="12" s="1"/>
  <c r="B39" i="12"/>
  <c r="E39" i="12" s="1"/>
  <c r="B43" i="12"/>
  <c r="E43" i="12" s="1"/>
  <c r="B41" i="12"/>
  <c r="E41" i="12" s="1"/>
  <c r="P323" i="21" l="1"/>
  <c r="P331" i="21" s="1"/>
  <c r="P216" i="21"/>
  <c r="Q216" i="21" s="1"/>
  <c r="Q233" i="21"/>
  <c r="P241" i="21"/>
  <c r="R95" i="21"/>
  <c r="O113" i="21"/>
  <c r="U119" i="4" s="1"/>
  <c r="Q179" i="21"/>
  <c r="P191" i="21"/>
  <c r="E64" i="12"/>
  <c r="B77" i="12"/>
  <c r="E77" i="12" s="1"/>
  <c r="E66" i="12"/>
  <c r="B79" i="12"/>
  <c r="E79" i="12" s="1"/>
  <c r="E68" i="12"/>
  <c r="B81" i="12"/>
  <c r="E81" i="12" s="1"/>
  <c r="E70" i="12"/>
  <c r="B83" i="12"/>
  <c r="E83" i="12" s="1"/>
  <c r="B54" i="12"/>
  <c r="E54" i="12" s="1"/>
  <c r="B52" i="12"/>
  <c r="E52" i="12" s="1"/>
  <c r="B56" i="12"/>
  <c r="E56" i="12" s="1"/>
  <c r="B50" i="12"/>
  <c r="E50" i="12" s="1"/>
  <c r="DG14" i="15"/>
  <c r="B101" i="16"/>
  <c r="C62" i="15"/>
  <c r="C22" i="15"/>
  <c r="H19" i="14"/>
  <c r="DG40" i="15"/>
  <c r="E32" i="15"/>
  <c r="DG103" i="15"/>
  <c r="DG18" i="16"/>
  <c r="B98" i="16"/>
  <c r="DG29" i="16"/>
  <c r="DG70" i="16"/>
  <c r="E110" i="15"/>
  <c r="DG79" i="15"/>
  <c r="DG65" i="16"/>
  <c r="C50" i="15"/>
  <c r="C71" i="15"/>
  <c r="DE110" i="15"/>
  <c r="DG102" i="16"/>
  <c r="DG62" i="16"/>
  <c r="DG35" i="15"/>
  <c r="DG53" i="16"/>
  <c r="B55" i="16"/>
  <c r="E68" i="15"/>
  <c r="C46" i="15"/>
  <c r="DG36" i="16"/>
  <c r="DE55" i="16"/>
  <c r="E90" i="15"/>
  <c r="B124" i="16"/>
  <c r="E13" i="15"/>
  <c r="E49" i="15"/>
  <c r="E155" i="15"/>
  <c r="DG75" i="16"/>
  <c r="DG107" i="16"/>
  <c r="C57" i="15"/>
  <c r="DG95" i="15"/>
  <c r="DG74" i="16"/>
  <c r="DE99" i="15"/>
  <c r="E67" i="15"/>
  <c r="DG21" i="15"/>
  <c r="E71" i="15"/>
  <c r="DG28" i="16"/>
  <c r="DG94" i="16"/>
  <c r="DG26" i="16"/>
  <c r="E123" i="15"/>
  <c r="C35" i="15"/>
  <c r="E107" i="15"/>
  <c r="DG16" i="16"/>
  <c r="DG65" i="15"/>
  <c r="C19" i="15"/>
  <c r="DG32" i="16"/>
  <c r="E93" i="15"/>
  <c r="C128" i="15"/>
  <c r="C109" i="15"/>
  <c r="DG106" i="15"/>
  <c r="DG52" i="16"/>
  <c r="E160" i="15"/>
  <c r="E124" i="15"/>
  <c r="DG72" i="16"/>
  <c r="E14" i="15"/>
  <c r="E43" i="15"/>
  <c r="DG93" i="15"/>
  <c r="C54" i="15"/>
  <c r="C72" i="15"/>
  <c r="DE106" i="15"/>
  <c r="DE90" i="16"/>
  <c r="DG77" i="15"/>
  <c r="E100" i="15"/>
  <c r="DG54" i="15"/>
  <c r="DG95" i="16"/>
  <c r="DG24" i="16"/>
  <c r="DE122" i="16"/>
  <c r="Q323" i="21" l="1"/>
  <c r="Q331" i="21" s="1"/>
  <c r="DF90" i="16"/>
  <c r="DH32" i="16"/>
  <c r="DH21" i="15"/>
  <c r="DF55" i="16"/>
  <c r="DH77" i="15"/>
  <c r="DF122" i="16"/>
  <c r="P224" i="21"/>
  <c r="R179" i="21"/>
  <c r="Q191" i="21"/>
  <c r="R233" i="21"/>
  <c r="Q241" i="21"/>
  <c r="U118" i="4"/>
  <c r="U117" i="4" s="1"/>
  <c r="U8" i="10" s="1"/>
  <c r="S95" i="21"/>
  <c r="P113" i="21"/>
  <c r="Q224" i="21"/>
  <c r="R216" i="21"/>
  <c r="J139" i="19"/>
  <c r="E63" i="12"/>
  <c r="B76" i="12"/>
  <c r="E76" i="12" s="1"/>
  <c r="E69" i="12"/>
  <c r="B82" i="12"/>
  <c r="E82" i="12" s="1"/>
  <c r="E65" i="12"/>
  <c r="B78" i="12"/>
  <c r="E78" i="12" s="1"/>
  <c r="E67" i="12"/>
  <c r="B80" i="12"/>
  <c r="E80" i="12" s="1"/>
  <c r="R323" i="21" l="1"/>
  <c r="R331" i="21" s="1"/>
  <c r="V119" i="4"/>
  <c r="V118" i="4" s="1"/>
  <c r="V117" i="4" s="1"/>
  <c r="V8" i="10" s="1"/>
  <c r="R224" i="21"/>
  <c r="S216" i="21"/>
  <c r="S179" i="21"/>
  <c r="R191" i="21"/>
  <c r="T95" i="21"/>
  <c r="Q113" i="21"/>
  <c r="W119" i="4" s="1"/>
  <c r="S233" i="21"/>
  <c r="R241" i="2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DG71" i="15"/>
  <c r="DG80" i="15"/>
  <c r="DE108" i="16"/>
  <c r="E16" i="15"/>
  <c r="DG82" i="15"/>
  <c r="DG64" i="15"/>
  <c r="E122" i="15"/>
  <c r="DE123" i="16"/>
  <c r="DE126" i="15"/>
  <c r="E96" i="15"/>
  <c r="C96" i="15"/>
  <c r="DG19" i="15"/>
  <c r="E118" i="15"/>
  <c r="E102" i="15"/>
  <c r="C89" i="15"/>
  <c r="DE119" i="16"/>
  <c r="E48" i="15"/>
  <c r="DG48" i="15"/>
  <c r="C24" i="15"/>
  <c r="E83" i="15"/>
  <c r="DG90" i="16"/>
  <c r="E26" i="15"/>
  <c r="C82" i="15"/>
  <c r="E39" i="15"/>
  <c r="E38" i="15"/>
  <c r="E128" i="15"/>
  <c r="DG41" i="15"/>
  <c r="DG46" i="15"/>
  <c r="C125" i="15"/>
  <c r="C16" i="15"/>
  <c r="E25" i="15"/>
  <c r="DG59" i="15"/>
  <c r="DG109" i="16"/>
  <c r="E95" i="15"/>
  <c r="E72" i="15"/>
  <c r="C124" i="15"/>
  <c r="B119" i="16"/>
  <c r="B43" i="16"/>
  <c r="B66" i="16"/>
  <c r="C36" i="15"/>
  <c r="B91" i="16"/>
  <c r="K118" i="14"/>
  <c r="B97" i="16"/>
  <c r="DG109" i="15"/>
  <c r="C114" i="15"/>
  <c r="DG38" i="15"/>
  <c r="E47" i="15"/>
  <c r="C21" i="15"/>
  <c r="E40" i="15"/>
  <c r="DG101" i="16"/>
  <c r="DE111" i="15"/>
  <c r="DG68" i="16"/>
  <c r="DG97" i="15"/>
  <c r="DE101" i="16"/>
  <c r="C40" i="15"/>
  <c r="DE128" i="16"/>
  <c r="DG104" i="15"/>
  <c r="E97" i="15"/>
  <c r="C83" i="15"/>
  <c r="DE121" i="16"/>
  <c r="DE102" i="16"/>
  <c r="C97" i="15"/>
  <c r="DG73" i="16"/>
  <c r="U119" i="15"/>
  <c r="C101" i="15"/>
  <c r="DG17" i="16"/>
  <c r="DG68" i="15"/>
  <c r="DE109" i="15"/>
  <c r="E58" i="15"/>
  <c r="E37" i="15"/>
  <c r="DG49" i="15"/>
  <c r="E82" i="15"/>
  <c r="DG77" i="16"/>
  <c r="DG106" i="16"/>
  <c r="E89" i="15"/>
  <c r="DG58" i="16"/>
  <c r="E66" i="15"/>
  <c r="DG60" i="15"/>
  <c r="DG38" i="16"/>
  <c r="C88" i="15"/>
  <c r="DG41" i="16"/>
  <c r="C87" i="15"/>
  <c r="C112" i="15"/>
  <c r="DE112" i="15"/>
  <c r="C118" i="15"/>
  <c r="C92" i="15"/>
  <c r="C56" i="15"/>
  <c r="E34" i="15"/>
  <c r="DG105" i="16"/>
  <c r="DG51" i="16"/>
  <c r="C47" i="15"/>
  <c r="DG66" i="16"/>
  <c r="B93" i="16"/>
  <c r="DE127" i="16"/>
  <c r="C58" i="15"/>
  <c r="DG28" i="15"/>
  <c r="DE103" i="16"/>
  <c r="DG108" i="16"/>
  <c r="DE105" i="16"/>
  <c r="E41" i="15"/>
  <c r="C116" i="15"/>
  <c r="E22" i="15"/>
  <c r="E59" i="15"/>
  <c r="DG103" i="16"/>
  <c r="C110" i="15"/>
  <c r="E153" i="15"/>
  <c r="DG39" i="15"/>
  <c r="C59" i="15"/>
  <c r="E126" i="15"/>
  <c r="C52" i="15"/>
  <c r="B21" i="16"/>
  <c r="C32" i="15"/>
  <c r="DE66" i="16"/>
  <c r="DG40" i="16"/>
  <c r="C93" i="15"/>
  <c r="E88" i="15"/>
  <c r="DG23" i="15"/>
  <c r="DG61" i="15"/>
  <c r="C90" i="15"/>
  <c r="DG84" i="16"/>
  <c r="C30" i="15"/>
  <c r="DG15" i="16"/>
  <c r="DE129" i="16"/>
  <c r="DG58" i="15"/>
  <c r="DG110" i="16"/>
  <c r="DG107" i="15"/>
  <c r="E19" i="15"/>
  <c r="H44" i="14"/>
  <c r="B94" i="16"/>
  <c r="E45" i="15"/>
  <c r="C51" i="15"/>
  <c r="E120" i="15"/>
  <c r="B90" i="16"/>
  <c r="B77" i="16"/>
  <c r="B125" i="16"/>
  <c r="DE93" i="16"/>
  <c r="DG49" i="16"/>
  <c r="DG86" i="15"/>
  <c r="E44" i="15"/>
  <c r="DG66" i="15"/>
  <c r="C68" i="15"/>
  <c r="DG46" i="16"/>
  <c r="C113" i="15"/>
  <c r="E12" i="15"/>
  <c r="DG96" i="15"/>
  <c r="DG51" i="15"/>
  <c r="E35" i="15"/>
  <c r="C48" i="15"/>
  <c r="B122" i="16"/>
  <c r="E127" i="15"/>
  <c r="DE97" i="16"/>
  <c r="DG20" i="16"/>
  <c r="DE107" i="15"/>
  <c r="DG24" i="15"/>
  <c r="DG57" i="15"/>
  <c r="E27" i="15"/>
  <c r="C12" i="15"/>
  <c r="DG82" i="16"/>
  <c r="N118" i="14"/>
  <c r="DE99" i="16"/>
  <c r="DG29" i="15"/>
  <c r="DG69" i="16"/>
  <c r="C14" i="15"/>
  <c r="C104" i="15"/>
  <c r="B99" i="16"/>
  <c r="C127" i="15"/>
  <c r="E101" i="15"/>
  <c r="C99" i="15"/>
  <c r="C73" i="15"/>
  <c r="DG30" i="15"/>
  <c r="DE97" i="15"/>
  <c r="E79" i="15"/>
  <c r="E119" i="15"/>
  <c r="DG14" i="16"/>
  <c r="E154" i="15"/>
  <c r="DG47" i="16"/>
  <c r="L118" i="14"/>
  <c r="E74" i="15"/>
  <c r="C67" i="15"/>
  <c r="DE77" i="16"/>
  <c r="DG60" i="16"/>
  <c r="B121" i="16"/>
  <c r="C38" i="15"/>
  <c r="C27" i="15"/>
  <c r="DG54" i="16"/>
  <c r="DE91" i="16"/>
  <c r="DE21" i="16"/>
  <c r="DG37" i="16"/>
  <c r="DG71" i="16"/>
  <c r="E80" i="15"/>
  <c r="DE98" i="16"/>
  <c r="DG86" i="16"/>
  <c r="DG43" i="16"/>
  <c r="C31" i="15"/>
  <c r="DE108" i="15"/>
  <c r="C37" i="15"/>
  <c r="E76" i="15"/>
  <c r="E77" i="15"/>
  <c r="DG55" i="16"/>
  <c r="DG94" i="15"/>
  <c r="E159" i="15"/>
  <c r="DG55" i="15"/>
  <c r="C81" i="15"/>
  <c r="E117" i="15"/>
  <c r="DG12" i="15"/>
  <c r="DG75" i="15"/>
  <c r="DG80" i="16"/>
  <c r="E125" i="15"/>
  <c r="E112" i="15"/>
  <c r="T107" i="14"/>
  <c r="DG31" i="16"/>
  <c r="C28" i="15"/>
  <c r="DG23" i="16"/>
  <c r="DG91" i="15"/>
  <c r="C63" i="15"/>
  <c r="DG34" i="16"/>
  <c r="C17" i="15"/>
  <c r="E157" i="15"/>
  <c r="DG37" i="15"/>
  <c r="B127" i="16"/>
  <c r="DG81" i="15"/>
  <c r="E52" i="15"/>
  <c r="C41" i="15"/>
  <c r="DG64" i="16"/>
  <c r="E64" i="15"/>
  <c r="E28" i="15"/>
  <c r="DG42" i="15"/>
  <c r="E98" i="15"/>
  <c r="DG12" i="16"/>
  <c r="DG16" i="15"/>
  <c r="C33" i="15"/>
  <c r="E57" i="15"/>
  <c r="DG19" i="16"/>
  <c r="B110" i="16"/>
  <c r="DE117" i="15"/>
  <c r="DG63" i="15"/>
  <c r="C78" i="15"/>
  <c r="DE115" i="15"/>
  <c r="C65" i="15"/>
  <c r="C105" i="15"/>
  <c r="E158" i="15"/>
  <c r="B92" i="16"/>
  <c r="DG53" i="15"/>
  <c r="DG110" i="15"/>
  <c r="DE110" i="16"/>
  <c r="C25" i="15"/>
  <c r="DG47" i="15"/>
  <c r="B106" i="16"/>
  <c r="C45" i="15"/>
  <c r="B128" i="16"/>
  <c r="DG73" i="15"/>
  <c r="C79" i="15"/>
  <c r="DG76" i="16"/>
  <c r="C60" i="15"/>
  <c r="B96" i="16"/>
  <c r="C53" i="15"/>
  <c r="B102" i="16"/>
  <c r="DG83" i="16"/>
  <c r="DE124" i="16"/>
  <c r="C98" i="15"/>
  <c r="DG102" i="15"/>
  <c r="E21" i="15"/>
  <c r="DE95" i="15"/>
  <c r="E42" i="15"/>
  <c r="E104" i="15"/>
  <c r="DG62" i="15"/>
  <c r="C23" i="15"/>
  <c r="E36" i="15"/>
  <c r="DG104" i="16"/>
  <c r="DG69" i="15"/>
  <c r="B129" i="16"/>
  <c r="E91" i="15"/>
  <c r="DE43" i="16"/>
  <c r="C107" i="15"/>
  <c r="DG83" i="15"/>
  <c r="C121" i="15"/>
  <c r="C18" i="15"/>
  <c r="E78" i="15"/>
  <c r="E55" i="15"/>
  <c r="DE113" i="15"/>
  <c r="DG84" i="15"/>
  <c r="DG32" i="15"/>
  <c r="DG13" i="15"/>
  <c r="E121" i="15"/>
  <c r="E114" i="15"/>
  <c r="DG17" i="15"/>
  <c r="E109" i="15"/>
  <c r="E46" i="15"/>
  <c r="C122" i="15"/>
  <c r="E50" i="15"/>
  <c r="DG43" i="15"/>
  <c r="B103" i="16"/>
  <c r="DG90" i="15"/>
  <c r="C49" i="15"/>
  <c r="C70" i="15"/>
  <c r="DG63" i="16"/>
  <c r="DE120" i="16"/>
  <c r="E103" i="15"/>
  <c r="E129" i="15"/>
  <c r="C77" i="15"/>
  <c r="C91" i="15"/>
  <c r="E81" i="15"/>
  <c r="DG13" i="16"/>
  <c r="DE88" i="16"/>
  <c r="E18" i="15"/>
  <c r="C86" i="15"/>
  <c r="DG72" i="15"/>
  <c r="DE98" i="15"/>
  <c r="DG85" i="16"/>
  <c r="DG88" i="16"/>
  <c r="C15" i="15"/>
  <c r="C29" i="15"/>
  <c r="E156" i="15"/>
  <c r="C34" i="15"/>
  <c r="C80" i="15"/>
  <c r="DG61" i="16"/>
  <c r="DG27" i="15"/>
  <c r="C103" i="15"/>
  <c r="DG92" i="15"/>
  <c r="E15" i="15"/>
  <c r="DE96" i="16"/>
  <c r="E29" i="15"/>
  <c r="C64" i="15"/>
  <c r="B108" i="16"/>
  <c r="E63" i="15"/>
  <c r="E61" i="15"/>
  <c r="B88" i="16"/>
  <c r="I118" i="14"/>
  <c r="B107" i="16"/>
  <c r="E84" i="15"/>
  <c r="E51" i="15"/>
  <c r="DG18" i="15"/>
  <c r="B32" i="16"/>
  <c r="DG42" i="16"/>
  <c r="DG27" i="16"/>
  <c r="DG70" i="15"/>
  <c r="DG25" i="16"/>
  <c r="E20" i="15"/>
  <c r="C44" i="15"/>
  <c r="DE107" i="16"/>
  <c r="DG50" i="15"/>
  <c r="E31" i="15"/>
  <c r="C95" i="15"/>
  <c r="DG35" i="16"/>
  <c r="DE116" i="15"/>
  <c r="E113" i="15"/>
  <c r="DE125" i="16"/>
  <c r="DG99" i="16"/>
  <c r="C100" i="15"/>
  <c r="B123" i="16"/>
  <c r="DE104" i="16"/>
  <c r="C115" i="15"/>
  <c r="DG34" i="15"/>
  <c r="E53" i="15"/>
  <c r="B120" i="16"/>
  <c r="DE109" i="16"/>
  <c r="DG76" i="15"/>
  <c r="DG52" i="15"/>
  <c r="DE95" i="16"/>
  <c r="E105" i="15"/>
  <c r="DE92" i="16"/>
  <c r="C55" i="15"/>
  <c r="C111" i="15"/>
  <c r="DG79" i="16"/>
  <c r="DG57" i="16"/>
  <c r="C39" i="15"/>
  <c r="E65" i="15"/>
  <c r="E111" i="15"/>
  <c r="E115" i="15"/>
  <c r="E17" i="15"/>
  <c r="E73" i="15"/>
  <c r="DE94" i="16"/>
  <c r="E56" i="15"/>
  <c r="C43" i="15"/>
  <c r="DG101" i="15"/>
  <c r="C84" i="15"/>
  <c r="DG88" i="15"/>
  <c r="DG50" i="16"/>
  <c r="E60" i="15"/>
  <c r="DE106" i="16"/>
  <c r="B95" i="16"/>
  <c r="B104" i="16"/>
  <c r="C74" i="15"/>
  <c r="C94" i="15"/>
  <c r="DG39" i="16"/>
  <c r="DG99" i="15"/>
  <c r="E106" i="15"/>
  <c r="C66" i="15"/>
  <c r="E30" i="15"/>
  <c r="E23" i="15"/>
  <c r="DG97" i="16"/>
  <c r="C75" i="15"/>
  <c r="DG31" i="15"/>
  <c r="DG48" i="16"/>
  <c r="DG21" i="16"/>
  <c r="C119" i="15"/>
  <c r="DG87" i="16"/>
  <c r="DG59" i="16"/>
  <c r="DG92" i="16"/>
  <c r="DG98" i="15"/>
  <c r="B105" i="16"/>
  <c r="H118" i="14"/>
  <c r="B109" i="16"/>
  <c r="E24" i="15"/>
  <c r="C26" i="15"/>
  <c r="DE96" i="15"/>
  <c r="DG91" i="16"/>
  <c r="DG20" i="15"/>
  <c r="C13" i="15"/>
  <c r="E69" i="15"/>
  <c r="E94" i="15"/>
  <c r="C61" i="15"/>
  <c r="J118" i="14"/>
  <c r="E33" i="15"/>
  <c r="DE32" i="16"/>
  <c r="DG74" i="15"/>
  <c r="C123" i="15"/>
  <c r="C116" i="16"/>
  <c r="E62" i="15"/>
  <c r="C76" i="15"/>
  <c r="DG25" i="15"/>
  <c r="DG81" i="16"/>
  <c r="C129" i="15"/>
  <c r="E75" i="15"/>
  <c r="DE118" i="15"/>
  <c r="E116" i="15"/>
  <c r="DG26" i="15"/>
  <c r="DG30" i="16"/>
  <c r="E92" i="15"/>
  <c r="DG108" i="15"/>
  <c r="DG87" i="15"/>
  <c r="E99" i="15"/>
  <c r="DE114" i="15"/>
  <c r="C120" i="15"/>
  <c r="C117" i="15"/>
  <c r="DG85" i="15"/>
  <c r="DG105" i="15"/>
  <c r="E54" i="15"/>
  <c r="DG98" i="16"/>
  <c r="C106" i="15"/>
  <c r="C69" i="15"/>
  <c r="E70" i="15"/>
  <c r="E87" i="15"/>
  <c r="C108" i="15"/>
  <c r="DG15" i="15"/>
  <c r="DG96" i="16"/>
  <c r="E85" i="15"/>
  <c r="C126" i="15"/>
  <c r="E108" i="15"/>
  <c r="C102" i="15"/>
  <c r="DG36" i="15"/>
  <c r="T119" i="15"/>
  <c r="C42" i="15"/>
  <c r="E86" i="15"/>
  <c r="C85" i="15"/>
  <c r="DG93" i="16"/>
  <c r="DH66" i="15" l="1"/>
  <c r="DF98" i="16"/>
  <c r="DH55" i="15"/>
  <c r="DH88" i="16"/>
  <c r="DF121" i="16"/>
  <c r="DF43" i="16"/>
  <c r="U118" i="15"/>
  <c r="U117" i="15" s="1"/>
  <c r="DF120" i="16"/>
  <c r="DH66" i="16"/>
  <c r="DF103" i="16"/>
  <c r="DF108" i="16"/>
  <c r="DF104" i="16"/>
  <c r="DF127" i="16"/>
  <c r="DF95" i="16"/>
  <c r="DF99" i="16"/>
  <c r="V143" i="19"/>
  <c r="AQ115" i="15"/>
  <c r="AQ147" i="15" s="1"/>
  <c r="BZ115" i="15"/>
  <c r="BZ147" i="15" s="1"/>
  <c r="BU115" i="15"/>
  <c r="BU147" i="15" s="1"/>
  <c r="BK115" i="15"/>
  <c r="BK147" i="15" s="1"/>
  <c r="CH115" i="15"/>
  <c r="CH147" i="15" s="1"/>
  <c r="S115" i="15"/>
  <c r="CE115" i="15"/>
  <c r="CE147" i="15" s="1"/>
  <c r="AP115" i="15"/>
  <c r="AP147" i="15" s="1"/>
  <c r="CF115" i="15"/>
  <c r="CF147" i="15" s="1"/>
  <c r="V115" i="15"/>
  <c r="AA115" i="15"/>
  <c r="AU115" i="15"/>
  <c r="AU147" i="15" s="1"/>
  <c r="X115" i="15"/>
  <c r="BH115" i="15"/>
  <c r="BH147" i="15" s="1"/>
  <c r="AZ115" i="15"/>
  <c r="AZ147" i="15" s="1"/>
  <c r="R115" i="15"/>
  <c r="AG115" i="15"/>
  <c r="AG147" i="15" s="1"/>
  <c r="L115" i="15"/>
  <c r="J115" i="15"/>
  <c r="BQ115" i="15"/>
  <c r="BQ147" i="15" s="1"/>
  <c r="N115" i="15"/>
  <c r="BC115" i="15"/>
  <c r="BC147" i="15" s="1"/>
  <c r="I115" i="15"/>
  <c r="CZ115" i="15"/>
  <c r="CZ147" i="15" s="1"/>
  <c r="AN115" i="15"/>
  <c r="AN147" i="15" s="1"/>
  <c r="BS115" i="15"/>
  <c r="BS147" i="15" s="1"/>
  <c r="AJ115" i="15"/>
  <c r="AJ147" i="15" s="1"/>
  <c r="H115" i="15"/>
  <c r="BY115" i="15"/>
  <c r="BY147" i="15" s="1"/>
  <c r="BM115" i="15"/>
  <c r="BM147" i="15" s="1"/>
  <c r="AW115" i="15"/>
  <c r="AW147" i="15" s="1"/>
  <c r="AC115" i="15"/>
  <c r="AC147" i="15" s="1"/>
  <c r="DC115" i="15"/>
  <c r="DC147" i="15" s="1"/>
  <c r="CS115" i="15"/>
  <c r="CS147" i="15" s="1"/>
  <c r="CU115" i="15"/>
  <c r="CU147" i="15" s="1"/>
  <c r="BF115" i="15"/>
  <c r="BF147" i="15" s="1"/>
  <c r="Q115" i="15"/>
  <c r="CB115" i="15"/>
  <c r="CB147" i="15" s="1"/>
  <c r="BJ115" i="15"/>
  <c r="BJ147" i="15" s="1"/>
  <c r="AB115" i="15"/>
  <c r="CP115" i="15"/>
  <c r="CP147" i="15" s="1"/>
  <c r="K115" i="15"/>
  <c r="BG115" i="15"/>
  <c r="BG147" i="15" s="1"/>
  <c r="BX115" i="15"/>
  <c r="BX147" i="15" s="1"/>
  <c r="CL115" i="15"/>
  <c r="CL147" i="15" s="1"/>
  <c r="CD115" i="15"/>
  <c r="CD147" i="15" s="1"/>
  <c r="M115" i="15"/>
  <c r="CK115" i="15"/>
  <c r="CK147" i="15" s="1"/>
  <c r="CQ115" i="15"/>
  <c r="CQ147" i="15" s="1"/>
  <c r="AS115" i="15"/>
  <c r="AS147" i="15" s="1"/>
  <c r="O115" i="15"/>
  <c r="T115" i="15"/>
  <c r="CC115" i="15"/>
  <c r="CC147" i="15" s="1"/>
  <c r="CJ115" i="15"/>
  <c r="CJ147" i="15" s="1"/>
  <c r="AF115" i="15"/>
  <c r="AF147" i="15" s="1"/>
  <c r="Y115" i="15"/>
  <c r="CN115" i="15"/>
  <c r="CN147" i="15" s="1"/>
  <c r="CW115" i="15"/>
  <c r="CW147" i="15" s="1"/>
  <c r="BW115" i="15"/>
  <c r="BW147" i="15" s="1"/>
  <c r="BE115" i="15"/>
  <c r="BE147" i="15" s="1"/>
  <c r="BV115" i="15"/>
  <c r="BV147" i="15" s="1"/>
  <c r="CA115" i="15"/>
  <c r="CA147" i="15" s="1"/>
  <c r="DB115" i="15"/>
  <c r="DB147" i="15" s="1"/>
  <c r="P115" i="15"/>
  <c r="AD115" i="15"/>
  <c r="AD147" i="15" s="1"/>
  <c r="CR115" i="15"/>
  <c r="CR147" i="15" s="1"/>
  <c r="CV115" i="15"/>
  <c r="CV147" i="15" s="1"/>
  <c r="CY115" i="15"/>
  <c r="CY147" i="15" s="1"/>
  <c r="BT115" i="15"/>
  <c r="BT147" i="15" s="1"/>
  <c r="AK115" i="15"/>
  <c r="AK147" i="15" s="1"/>
  <c r="CM115" i="15"/>
  <c r="CM147" i="15" s="1"/>
  <c r="BO115" i="15"/>
  <c r="BO147" i="15" s="1"/>
  <c r="CT115" i="15"/>
  <c r="CT147" i="15" s="1"/>
  <c r="BL115" i="15"/>
  <c r="BL147" i="15" s="1"/>
  <c r="BB115" i="15"/>
  <c r="BB147" i="15" s="1"/>
  <c r="DA115" i="15"/>
  <c r="DA147" i="15" s="1"/>
  <c r="AV115" i="15"/>
  <c r="AV147" i="15" s="1"/>
  <c r="BN115" i="15"/>
  <c r="BN147" i="15" s="1"/>
  <c r="AX115" i="15"/>
  <c r="AX147" i="15" s="1"/>
  <c r="W115" i="15"/>
  <c r="AM115" i="15"/>
  <c r="AM147" i="15" s="1"/>
  <c r="AH115" i="15"/>
  <c r="AH147" i="15" s="1"/>
  <c r="AT115" i="15"/>
  <c r="AT147" i="15" s="1"/>
  <c r="BR115" i="15"/>
  <c r="BR147" i="15" s="1"/>
  <c r="BA115" i="15"/>
  <c r="BA147" i="15" s="1"/>
  <c r="Z115" i="15"/>
  <c r="CO115" i="15"/>
  <c r="CO147" i="15" s="1"/>
  <c r="AR115" i="15"/>
  <c r="AR147" i="15" s="1"/>
  <c r="AI115" i="15"/>
  <c r="AI147" i="15" s="1"/>
  <c r="CI115" i="15"/>
  <c r="CI147" i="15" s="1"/>
  <c r="U115" i="15"/>
  <c r="BD115" i="15"/>
  <c r="BD147" i="15" s="1"/>
  <c r="AO115" i="15"/>
  <c r="AO147" i="15" s="1"/>
  <c r="CG115" i="15"/>
  <c r="CG147" i="15" s="1"/>
  <c r="BI115" i="15"/>
  <c r="BI147" i="15" s="1"/>
  <c r="AL115" i="15"/>
  <c r="AL147" i="15" s="1"/>
  <c r="AE115" i="15"/>
  <c r="AE147" i="15" s="1"/>
  <c r="BP115" i="15"/>
  <c r="BP147" i="15" s="1"/>
  <c r="AY115" i="15"/>
  <c r="AY147" i="15" s="1"/>
  <c r="CX115" i="15"/>
  <c r="CX147" i="15" s="1"/>
  <c r="BA137" i="15"/>
  <c r="AJ137" i="15"/>
  <c r="BK137" i="15"/>
  <c r="CM137" i="15"/>
  <c r="BC137" i="15"/>
  <c r="AK137" i="15"/>
  <c r="CH137" i="15"/>
  <c r="AZ137" i="15"/>
  <c r="K137" i="15"/>
  <c r="BI137" i="15"/>
  <c r="AW137" i="15"/>
  <c r="I137" i="15"/>
  <c r="CD137" i="15"/>
  <c r="AV137" i="15"/>
  <c r="BM137" i="15"/>
  <c r="CR137" i="15"/>
  <c r="H137" i="15"/>
  <c r="CW137" i="15"/>
  <c r="AL137" i="15"/>
  <c r="DB137" i="15"/>
  <c r="AI137" i="15"/>
  <c r="AS137" i="15"/>
  <c r="CK137" i="15"/>
  <c r="CO137" i="15"/>
  <c r="BU137" i="15"/>
  <c r="CN137" i="15"/>
  <c r="U137" i="15"/>
  <c r="BH137" i="15"/>
  <c r="AA137" i="15"/>
  <c r="BB137" i="15"/>
  <c r="BD137" i="15"/>
  <c r="T137" i="15"/>
  <c r="CI137" i="15"/>
  <c r="CA137" i="15"/>
  <c r="BZ137" i="15"/>
  <c r="AH137" i="15"/>
  <c r="AN137" i="15"/>
  <c r="CB137" i="15"/>
  <c r="AM137" i="15"/>
  <c r="L137" i="15"/>
  <c r="AC137" i="15"/>
  <c r="P137" i="15"/>
  <c r="AT137" i="15"/>
  <c r="AX137" i="15"/>
  <c r="AF137" i="15"/>
  <c r="BJ137" i="15"/>
  <c r="M137" i="15"/>
  <c r="J137" i="15"/>
  <c r="CT137" i="15"/>
  <c r="AY137" i="15"/>
  <c r="V137" i="15"/>
  <c r="Y137" i="15"/>
  <c r="O137" i="15"/>
  <c r="BF137" i="15"/>
  <c r="AB137" i="15"/>
  <c r="AQ137" i="15"/>
  <c r="Q137" i="15"/>
  <c r="BN137" i="15"/>
  <c r="CP137" i="15"/>
  <c r="AR137" i="15"/>
  <c r="CU137" i="15"/>
  <c r="BR137" i="15"/>
  <c r="BY137" i="15"/>
  <c r="CC137" i="15"/>
  <c r="CF137" i="15"/>
  <c r="DC137" i="15"/>
  <c r="W137" i="15"/>
  <c r="S137" i="15"/>
  <c r="AD137" i="15"/>
  <c r="CY137" i="15"/>
  <c r="N137" i="15"/>
  <c r="CG137" i="15"/>
  <c r="CX137" i="15"/>
  <c r="R137" i="15"/>
  <c r="CZ137" i="15"/>
  <c r="AP137" i="15"/>
  <c r="CS137" i="15"/>
  <c r="CE137" i="15"/>
  <c r="DA137" i="15"/>
  <c r="BO137" i="15"/>
  <c r="CV137" i="15"/>
  <c r="BX137" i="15"/>
  <c r="CJ137" i="15"/>
  <c r="CQ137" i="15"/>
  <c r="BP137" i="15"/>
  <c r="AO137" i="15"/>
  <c r="BT137" i="15"/>
  <c r="AU137" i="15"/>
  <c r="BL137" i="15"/>
  <c r="BS137" i="15"/>
  <c r="Z137" i="15"/>
  <c r="BG137" i="15"/>
  <c r="BE137" i="15"/>
  <c r="AG137" i="15"/>
  <c r="BW137" i="15"/>
  <c r="CL137" i="15"/>
  <c r="X137" i="15"/>
  <c r="BQ137" i="15"/>
  <c r="AE137" i="15"/>
  <c r="BV137" i="15"/>
  <c r="DF128" i="16"/>
  <c r="DF88" i="16"/>
  <c r="DH32" i="15"/>
  <c r="DH88" i="15"/>
  <c r="DH55" i="16"/>
  <c r="DF32" i="16"/>
  <c r="DF66" i="16"/>
  <c r="DF106" i="16"/>
  <c r="DF119" i="16"/>
  <c r="DF101" i="16"/>
  <c r="DF91" i="16"/>
  <c r="DF105" i="16"/>
  <c r="DF102" i="16"/>
  <c r="DF123" i="16"/>
  <c r="DF21" i="16"/>
  <c r="N143" i="19"/>
  <c r="DH43" i="16"/>
  <c r="DF93" i="16"/>
  <c r="DF129" i="16"/>
  <c r="DF107" i="16"/>
  <c r="DF97" i="16"/>
  <c r="J143" i="19"/>
  <c r="DF110" i="16"/>
  <c r="AD143" i="19"/>
  <c r="BU114" i="15"/>
  <c r="BU131" i="15" s="1"/>
  <c r="CI114" i="15"/>
  <c r="CI131" i="15" s="1"/>
  <c r="AI114" i="15"/>
  <c r="AI131" i="15" s="1"/>
  <c r="BF114" i="15"/>
  <c r="BF131" i="15" s="1"/>
  <c r="CJ114" i="15"/>
  <c r="CJ131" i="15" s="1"/>
  <c r="AJ114" i="15"/>
  <c r="AJ131" i="15" s="1"/>
  <c r="BR114" i="15"/>
  <c r="BR131" i="15" s="1"/>
  <c r="BS114" i="15"/>
  <c r="BS131" i="15" s="1"/>
  <c r="BO114" i="15"/>
  <c r="BO131" i="15" s="1"/>
  <c r="CQ114" i="15"/>
  <c r="CQ131" i="15" s="1"/>
  <c r="CW114" i="15"/>
  <c r="CW131" i="15" s="1"/>
  <c r="CN114" i="15"/>
  <c r="CN131" i="15" s="1"/>
  <c r="CG114" i="15"/>
  <c r="CG131" i="15" s="1"/>
  <c r="CL114" i="15"/>
  <c r="CL131" i="15" s="1"/>
  <c r="CZ114" i="15"/>
  <c r="CZ131" i="15" s="1"/>
  <c r="BV114" i="15"/>
  <c r="BV131" i="15" s="1"/>
  <c r="AV114" i="15"/>
  <c r="AV131" i="15" s="1"/>
  <c r="BQ114" i="15"/>
  <c r="BQ131" i="15" s="1"/>
  <c r="AL114" i="15"/>
  <c r="AL131" i="15" s="1"/>
  <c r="BN114" i="15"/>
  <c r="BN131" i="15" s="1"/>
  <c r="CR114" i="15"/>
  <c r="CR131" i="15" s="1"/>
  <c r="AM114" i="15"/>
  <c r="AM131" i="15" s="1"/>
  <c r="CX114" i="15"/>
  <c r="CX131" i="15" s="1"/>
  <c r="AH114" i="15"/>
  <c r="AH131" i="15" s="1"/>
  <c r="BA114" i="15"/>
  <c r="BA131" i="15" s="1"/>
  <c r="AE114" i="15"/>
  <c r="AE131" i="15" s="1"/>
  <c r="CD114" i="15"/>
  <c r="CD131" i="15" s="1"/>
  <c r="BW114" i="15"/>
  <c r="BW131" i="15" s="1"/>
  <c r="BX114" i="15"/>
  <c r="BX131" i="15" s="1"/>
  <c r="BD114" i="15"/>
  <c r="BD131" i="15" s="1"/>
  <c r="AW114" i="15"/>
  <c r="AW131" i="15" s="1"/>
  <c r="CV114" i="15"/>
  <c r="CV131" i="15" s="1"/>
  <c r="BP114" i="15"/>
  <c r="BP131" i="15" s="1"/>
  <c r="CS114" i="15"/>
  <c r="CS131" i="15" s="1"/>
  <c r="CM114" i="15"/>
  <c r="CM131" i="15" s="1"/>
  <c r="AG114" i="15"/>
  <c r="AG131" i="15" s="1"/>
  <c r="CH114" i="15"/>
  <c r="CH131" i="15" s="1"/>
  <c r="AD114" i="15"/>
  <c r="AD131" i="15" s="1"/>
  <c r="BG114" i="15"/>
  <c r="BG131" i="15" s="1"/>
  <c r="CU114" i="15"/>
  <c r="CU131" i="15" s="1"/>
  <c r="AP114" i="15"/>
  <c r="AP131" i="15" s="1"/>
  <c r="DC114" i="15"/>
  <c r="DC131" i="15" s="1"/>
  <c r="BK114" i="15"/>
  <c r="BK131" i="15" s="1"/>
  <c r="CY114" i="15"/>
  <c r="CY131" i="15" s="1"/>
  <c r="AT114" i="15"/>
  <c r="AT131" i="15" s="1"/>
  <c r="AN114" i="15"/>
  <c r="AN131" i="15" s="1"/>
  <c r="CA114" i="15"/>
  <c r="CA131" i="15" s="1"/>
  <c r="BT114" i="15"/>
  <c r="BT131" i="15" s="1"/>
  <c r="AZ114" i="15"/>
  <c r="AZ131" i="15" s="1"/>
  <c r="AF114" i="15"/>
  <c r="AF131" i="15" s="1"/>
  <c r="BI114" i="15"/>
  <c r="BI131" i="15" s="1"/>
  <c r="BM114" i="15"/>
  <c r="BM131" i="15" s="1"/>
  <c r="CB114" i="15"/>
  <c r="CB131" i="15" s="1"/>
  <c r="AX114" i="15"/>
  <c r="AX131" i="15" s="1"/>
  <c r="AC114" i="15"/>
  <c r="AC131" i="15" s="1"/>
  <c r="CC114" i="15"/>
  <c r="CC131" i="15" s="1"/>
  <c r="CT114" i="15"/>
  <c r="CT131" i="15" s="1"/>
  <c r="AO114" i="15"/>
  <c r="AO131" i="15" s="1"/>
  <c r="CO114" i="15"/>
  <c r="CO131" i="15" s="1"/>
  <c r="CF114" i="15"/>
  <c r="CF131" i="15" s="1"/>
  <c r="BB114" i="15"/>
  <c r="BB131" i="15" s="1"/>
  <c r="BH114" i="15"/>
  <c r="BH131" i="15" s="1"/>
  <c r="CK114" i="15"/>
  <c r="CK131" i="15" s="1"/>
  <c r="AQ114" i="15"/>
  <c r="AQ131" i="15" s="1"/>
  <c r="CP114" i="15"/>
  <c r="CP131" i="15" s="1"/>
  <c r="BZ114" i="15"/>
  <c r="BZ131" i="15" s="1"/>
  <c r="BC114" i="15"/>
  <c r="BC131" i="15" s="1"/>
  <c r="AU114" i="15"/>
  <c r="AU131" i="15" s="1"/>
  <c r="BL114" i="15"/>
  <c r="BL131" i="15" s="1"/>
  <c r="AR114" i="15"/>
  <c r="AR131" i="15" s="1"/>
  <c r="AK114" i="15"/>
  <c r="AK131" i="15" s="1"/>
  <c r="DB114" i="15"/>
  <c r="DB131" i="15" s="1"/>
  <c r="AS114" i="15"/>
  <c r="AS131" i="15" s="1"/>
  <c r="BJ114" i="15"/>
  <c r="BJ131" i="15" s="1"/>
  <c r="CE114" i="15"/>
  <c r="CE131" i="15" s="1"/>
  <c r="BE114" i="15"/>
  <c r="BE131" i="15" s="1"/>
  <c r="AY114" i="15"/>
  <c r="AY131" i="15" s="1"/>
  <c r="BY114" i="15"/>
  <c r="BY131" i="15" s="1"/>
  <c r="DA114" i="15"/>
  <c r="DA131" i="15" s="1"/>
  <c r="DF92" i="16"/>
  <c r="DF77" i="16"/>
  <c r="DF125" i="16"/>
  <c r="DF109" i="16"/>
  <c r="I113" i="15"/>
  <c r="I130" i="15" s="1"/>
  <c r="AH113" i="15"/>
  <c r="AH130" i="15" s="1"/>
  <c r="AW113" i="15"/>
  <c r="AW130" i="15" s="1"/>
  <c r="S113" i="15"/>
  <c r="S130" i="15" s="1"/>
  <c r="J113" i="15"/>
  <c r="J130" i="15" s="1"/>
  <c r="AU113" i="15"/>
  <c r="AU130" i="15" s="1"/>
  <c r="BV113" i="15"/>
  <c r="BV130" i="15" s="1"/>
  <c r="BD113" i="15"/>
  <c r="BD130" i="15" s="1"/>
  <c r="BG113" i="15"/>
  <c r="BG130" i="15" s="1"/>
  <c r="CH113" i="15"/>
  <c r="CH130" i="15" s="1"/>
  <c r="AC113" i="15"/>
  <c r="AC130" i="15" s="1"/>
  <c r="AQ113" i="15"/>
  <c r="AQ130" i="15" s="1"/>
  <c r="AQ134" i="15" s="1"/>
  <c r="BR113" i="15"/>
  <c r="BR130" i="15" s="1"/>
  <c r="CG113" i="15"/>
  <c r="CG130" i="15" s="1"/>
  <c r="CG134" i="15" s="1"/>
  <c r="BA113" i="15"/>
  <c r="BA130" i="15" s="1"/>
  <c r="AR113" i="15"/>
  <c r="AR130" i="15" s="1"/>
  <c r="CE113" i="15"/>
  <c r="CE130" i="15" s="1"/>
  <c r="Q113" i="15"/>
  <c r="Q130" i="15" s="1"/>
  <c r="CN113" i="15"/>
  <c r="CN130" i="15" s="1"/>
  <c r="CQ113" i="15"/>
  <c r="CQ130" i="15" s="1"/>
  <c r="AM113" i="15"/>
  <c r="AM130" i="15" s="1"/>
  <c r="BY113" i="15"/>
  <c r="BY130" i="15" s="1"/>
  <c r="CM113" i="15"/>
  <c r="CM130" i="15" s="1"/>
  <c r="DB113" i="15"/>
  <c r="DB130" i="15" s="1"/>
  <c r="AB113" i="15"/>
  <c r="AB130" i="15" s="1"/>
  <c r="CK113" i="15"/>
  <c r="CK130" i="15" s="1"/>
  <c r="CB113" i="15"/>
  <c r="CB130" i="15" s="1"/>
  <c r="N113" i="15"/>
  <c r="N130" i="15" s="1"/>
  <c r="T113" i="15"/>
  <c r="T130" i="15" s="1"/>
  <c r="W113" i="15"/>
  <c r="W130" i="15" s="1"/>
  <c r="Z113" i="15"/>
  <c r="Z130" i="15" s="1"/>
  <c r="BW113" i="15"/>
  <c r="BW130" i="15" s="1"/>
  <c r="R113" i="15"/>
  <c r="R130" i="15" s="1"/>
  <c r="AF113" i="15"/>
  <c r="AF130" i="15" s="1"/>
  <c r="AI113" i="15"/>
  <c r="AI130" i="15" s="1"/>
  <c r="BJ113" i="15"/>
  <c r="BJ130" i="15" s="1"/>
  <c r="H113" i="15"/>
  <c r="H130" i="15" s="1"/>
  <c r="K113" i="15"/>
  <c r="K130" i="15" s="1"/>
  <c r="AV113" i="15"/>
  <c r="AV130" i="15" s="1"/>
  <c r="BB113" i="15"/>
  <c r="BB130" i="15" s="1"/>
  <c r="BE113" i="15"/>
  <c r="BE130" i="15" s="1"/>
  <c r="BE134" i="15" s="1"/>
  <c r="BH113" i="15"/>
  <c r="BH130" i="15" s="1"/>
  <c r="BK113" i="15"/>
  <c r="BK130" i="15" s="1"/>
  <c r="CJ113" i="15"/>
  <c r="CJ130" i="15" s="1"/>
  <c r="BP113" i="15"/>
  <c r="BP130" i="15" s="1"/>
  <c r="BS113" i="15"/>
  <c r="BS130" i="15" s="1"/>
  <c r="CT113" i="15"/>
  <c r="CT130" i="15" s="1"/>
  <c r="AP113" i="15"/>
  <c r="AP130" i="15" s="1"/>
  <c r="AS113" i="15"/>
  <c r="AS130" i="15" s="1"/>
  <c r="CF113" i="15"/>
  <c r="CF130" i="15" s="1"/>
  <c r="CL113" i="15"/>
  <c r="CL130" i="15" s="1"/>
  <c r="CL134" i="15" s="1"/>
  <c r="CO113" i="15"/>
  <c r="CO130" i="15" s="1"/>
  <c r="CR113" i="15"/>
  <c r="CR130" i="15" s="1"/>
  <c r="AZ113" i="15"/>
  <c r="AZ130" i="15" s="1"/>
  <c r="AO113" i="15"/>
  <c r="AO130" i="15" s="1"/>
  <c r="CZ113" i="15"/>
  <c r="CZ130" i="15" s="1"/>
  <c r="DC113" i="15"/>
  <c r="DC130" i="15" s="1"/>
  <c r="AY113" i="15"/>
  <c r="AY130" i="15" s="1"/>
  <c r="BZ113" i="15"/>
  <c r="BZ130" i="15" s="1"/>
  <c r="CC113" i="15"/>
  <c r="CC130" i="15" s="1"/>
  <c r="AA113" i="15"/>
  <c r="AA130" i="15" s="1"/>
  <c r="CY113" i="15"/>
  <c r="CY130" i="15" s="1"/>
  <c r="X113" i="15"/>
  <c r="X130" i="15" s="1"/>
  <c r="AK113" i="15"/>
  <c r="AK130" i="15" s="1"/>
  <c r="CV113" i="15"/>
  <c r="CV130" i="15" s="1"/>
  <c r="CW113" i="15"/>
  <c r="CW130" i="15" s="1"/>
  <c r="AD113" i="15"/>
  <c r="AD130" i="15" s="1"/>
  <c r="AG113" i="15"/>
  <c r="AG130" i="15" s="1"/>
  <c r="AJ113" i="15"/>
  <c r="AJ130" i="15" s="1"/>
  <c r="CI113" i="15"/>
  <c r="CI130" i="15" s="1"/>
  <c r="CA113" i="15"/>
  <c r="CA130" i="15" s="1"/>
  <c r="L113" i="15"/>
  <c r="L130" i="15" s="1"/>
  <c r="BI113" i="15"/>
  <c r="BI130" i="15" s="1"/>
  <c r="BI134" i="15" s="1"/>
  <c r="AE113" i="15"/>
  <c r="AE130" i="15" s="1"/>
  <c r="BF113" i="15"/>
  <c r="BF130" i="15" s="1"/>
  <c r="BU113" i="15"/>
  <c r="BU130" i="15" s="1"/>
  <c r="BM113" i="15"/>
  <c r="BM130" i="15" s="1"/>
  <c r="BM134" i="15" s="1"/>
  <c r="BN113" i="15"/>
  <c r="BN130" i="15" s="1"/>
  <c r="BQ113" i="15"/>
  <c r="BQ130" i="15" s="1"/>
  <c r="BQ134" i="15" s="1"/>
  <c r="BT113" i="15"/>
  <c r="BT130" i="15" s="1"/>
  <c r="AN113" i="15"/>
  <c r="AN130" i="15" s="1"/>
  <c r="U113" i="15"/>
  <c r="U130" i="15" s="1"/>
  <c r="AT113" i="15"/>
  <c r="AT130" i="15" s="1"/>
  <c r="CS113" i="15"/>
  <c r="CS130" i="15" s="1"/>
  <c r="CS134" i="15" s="1"/>
  <c r="BO113" i="15"/>
  <c r="BO130" i="15" s="1"/>
  <c r="CP113" i="15"/>
  <c r="CP130" i="15" s="1"/>
  <c r="P113" i="15"/>
  <c r="P130" i="15" s="1"/>
  <c r="CU113" i="15"/>
  <c r="CU130" i="15" s="1"/>
  <c r="CX113" i="15"/>
  <c r="CX130" i="15" s="1"/>
  <c r="DA113" i="15"/>
  <c r="DA130" i="15" s="1"/>
  <c r="O113" i="15"/>
  <c r="O130" i="15" s="1"/>
  <c r="BX113" i="15"/>
  <c r="BX130" i="15" s="1"/>
  <c r="BC113" i="15"/>
  <c r="BC130" i="15" s="1"/>
  <c r="CD113" i="15"/>
  <c r="CD130" i="15" s="1"/>
  <c r="AL113" i="15"/>
  <c r="AL130" i="15" s="1"/>
  <c r="V113" i="15"/>
  <c r="V130" i="15" s="1"/>
  <c r="Y113" i="15"/>
  <c r="Y130" i="15" s="1"/>
  <c r="AX113" i="15"/>
  <c r="AX130" i="15" s="1"/>
  <c r="BL113" i="15"/>
  <c r="BL130" i="15" s="1"/>
  <c r="R143" i="19"/>
  <c r="DH21" i="16"/>
  <c r="BR136" i="15"/>
  <c r="AM136" i="15"/>
  <c r="CP136" i="15"/>
  <c r="CP138" i="15" s="1"/>
  <c r="CA136" i="15"/>
  <c r="CL136" i="15"/>
  <c r="AJ136" i="15"/>
  <c r="CK136" i="15"/>
  <c r="CN136" i="15"/>
  <c r="AS136" i="15"/>
  <c r="DC136" i="15"/>
  <c r="AT136" i="15"/>
  <c r="AT138" i="15" s="1"/>
  <c r="BV136" i="15"/>
  <c r="CF136" i="15"/>
  <c r="AL136" i="15"/>
  <c r="BL136" i="15"/>
  <c r="AW136" i="15"/>
  <c r="CX136" i="15"/>
  <c r="AF136" i="15"/>
  <c r="AK136" i="15"/>
  <c r="CD136" i="15"/>
  <c r="AY136" i="15"/>
  <c r="AR136" i="15"/>
  <c r="BS136" i="15"/>
  <c r="CW136" i="15"/>
  <c r="BI136" i="15"/>
  <c r="BA136" i="15"/>
  <c r="CG136" i="15"/>
  <c r="CB136" i="15"/>
  <c r="BX136" i="15"/>
  <c r="AO136" i="15"/>
  <c r="CM136" i="15"/>
  <c r="AX136" i="15"/>
  <c r="AX138" i="15" s="1"/>
  <c r="CE136" i="15"/>
  <c r="CR136" i="15"/>
  <c r="BO136" i="15"/>
  <c r="AG136" i="15"/>
  <c r="CZ136" i="15"/>
  <c r="CI136" i="15"/>
  <c r="BM136" i="15"/>
  <c r="AH136" i="15"/>
  <c r="CH136" i="15"/>
  <c r="BF136" i="15"/>
  <c r="BZ136" i="15"/>
  <c r="AC136" i="15"/>
  <c r="BE136" i="15"/>
  <c r="BN136" i="15"/>
  <c r="BC136" i="15"/>
  <c r="CJ136" i="15"/>
  <c r="BU136" i="15"/>
  <c r="DA136" i="15"/>
  <c r="BJ136" i="15"/>
  <c r="BW136" i="15"/>
  <c r="AZ136" i="15"/>
  <c r="BD136" i="15"/>
  <c r="BY136" i="15"/>
  <c r="BB136" i="15"/>
  <c r="AP136" i="15"/>
  <c r="AN136" i="15"/>
  <c r="CO136" i="15"/>
  <c r="AU136" i="15"/>
  <c r="BK136" i="15"/>
  <c r="CY136" i="15"/>
  <c r="BG136" i="15"/>
  <c r="CV136" i="15"/>
  <c r="BP136" i="15"/>
  <c r="CQ136" i="15"/>
  <c r="CT136" i="15"/>
  <c r="BQ136" i="15"/>
  <c r="CC136" i="15"/>
  <c r="CU136" i="15"/>
  <c r="AQ136" i="15"/>
  <c r="DB136" i="15"/>
  <c r="DB138" i="15" s="1"/>
  <c r="BT136" i="15"/>
  <c r="AV136" i="15"/>
  <c r="AI136" i="15"/>
  <c r="BH136" i="15"/>
  <c r="AE136" i="15"/>
  <c r="CS136" i="15"/>
  <c r="AD136" i="15"/>
  <c r="DH77" i="16"/>
  <c r="DF96" i="16"/>
  <c r="DF124" i="16"/>
  <c r="DF94" i="16"/>
  <c r="DH43" i="15"/>
  <c r="S323" i="21"/>
  <c r="S331" i="21" s="1"/>
  <c r="T179" i="21"/>
  <c r="S191" i="21"/>
  <c r="T233" i="21"/>
  <c r="S241" i="21"/>
  <c r="W118" i="4"/>
  <c r="W117" i="4" s="1"/>
  <c r="W8" i="10" s="1"/>
  <c r="S224" i="21"/>
  <c r="T216" i="21"/>
  <c r="U95" i="21"/>
  <c r="R113" i="21"/>
  <c r="X119" i="4" s="1"/>
  <c r="CZ134" i="15" l="1"/>
  <c r="CK138" i="15"/>
  <c r="AF138" i="15"/>
  <c r="AI138" i="15"/>
  <c r="AL138" i="15"/>
  <c r="BV134" i="15"/>
  <c r="BF134" i="15"/>
  <c r="CL138" i="15"/>
  <c r="CI134" i="15"/>
  <c r="BS134" i="15"/>
  <c r="BN134" i="15"/>
  <c r="BH134" i="15"/>
  <c r="CE138" i="15"/>
  <c r="CP134" i="15"/>
  <c r="AE134" i="15"/>
  <c r="AD134" i="15"/>
  <c r="CO138" i="15"/>
  <c r="CD134" i="15"/>
  <c r="CU134" i="15"/>
  <c r="BG134" i="15"/>
  <c r="CC134" i="15"/>
  <c r="BO138" i="15"/>
  <c r="CJ138" i="15"/>
  <c r="BG138" i="15"/>
  <c r="CY134" i="15"/>
  <c r="BX134" i="15"/>
  <c r="CI138" i="15"/>
  <c r="BW138" i="15"/>
  <c r="BW134" i="15"/>
  <c r="AH138" i="15"/>
  <c r="CH138" i="15"/>
  <c r="CF138" i="15"/>
  <c r="AI134" i="15"/>
  <c r="BJ134" i="15"/>
  <c r="BF138" i="15"/>
  <c r="BZ138" i="15"/>
  <c r="AC138" i="15"/>
  <c r="BE138" i="15"/>
  <c r="BN138" i="15"/>
  <c r="BC138" i="15"/>
  <c r="AJ138" i="15"/>
  <c r="DC138" i="15"/>
  <c r="BL138" i="15"/>
  <c r="AW138" i="15"/>
  <c r="CX138" i="15"/>
  <c r="AK138" i="15"/>
  <c r="AR138" i="15"/>
  <c r="BS138" i="15"/>
  <c r="CW138" i="15"/>
  <c r="CG138" i="15"/>
  <c r="BX138" i="15"/>
  <c r="AO138" i="15"/>
  <c r="DA138" i="15"/>
  <c r="AZ138" i="15"/>
  <c r="BD138" i="15"/>
  <c r="BY138" i="15"/>
  <c r="BB138" i="15"/>
  <c r="AN138" i="15"/>
  <c r="CY138" i="15"/>
  <c r="CV138" i="15"/>
  <c r="BP138" i="15"/>
  <c r="CQ138" i="15"/>
  <c r="CT138" i="15"/>
  <c r="CU138" i="15"/>
  <c r="AQ138" i="15"/>
  <c r="CS138" i="15"/>
  <c r="AD138" i="15"/>
  <c r="AU134" i="15"/>
  <c r="AY134" i="15"/>
  <c r="CA138" i="15"/>
  <c r="BI138" i="15"/>
  <c r="AG138" i="15"/>
  <c r="AS138" i="15"/>
  <c r="AP134" i="15"/>
  <c r="AR134" i="15"/>
  <c r="BQ138" i="15"/>
  <c r="AV138" i="15"/>
  <c r="AY138" i="15"/>
  <c r="CE134" i="15"/>
  <c r="CK134" i="15"/>
  <c r="CN138" i="15"/>
  <c r="AX134" i="15"/>
  <c r="CD138" i="15"/>
  <c r="BO134" i="15"/>
  <c r="AT134" i="15"/>
  <c r="CT134" i="15"/>
  <c r="BP134" i="15"/>
  <c r="BA138" i="15"/>
  <c r="BU138" i="15"/>
  <c r="AS134" i="15"/>
  <c r="AZ134" i="15"/>
  <c r="BU134" i="15"/>
  <c r="CH134" i="15"/>
  <c r="BA134" i="15"/>
  <c r="BJ138" i="15"/>
  <c r="CB138" i="15"/>
  <c r="AN134" i="15"/>
  <c r="BR138" i="15"/>
  <c r="CJ134" i="15"/>
  <c r="CZ138" i="15"/>
  <c r="CV134" i="15"/>
  <c r="CR134" i="15"/>
  <c r="BB134" i="15"/>
  <c r="BL134" i="15"/>
  <c r="AV134" i="15"/>
  <c r="CB134" i="15"/>
  <c r="AO134" i="15"/>
  <c r="AF134" i="15"/>
  <c r="BR134" i="15"/>
  <c r="AL134" i="15"/>
  <c r="AC134" i="15"/>
  <c r="BC134" i="15"/>
  <c r="BK134" i="15"/>
  <c r="DA134" i="15"/>
  <c r="AW134" i="15"/>
  <c r="AM134" i="15"/>
  <c r="CQ134" i="15"/>
  <c r="CA134" i="15"/>
  <c r="AE138" i="15"/>
  <c r="BM138" i="15"/>
  <c r="AM138" i="15"/>
  <c r="BK138" i="15"/>
  <c r="CW134" i="15"/>
  <c r="BT138" i="15"/>
  <c r="CX134" i="15"/>
  <c r="AK134" i="15"/>
  <c r="CO134" i="15"/>
  <c r="CC138" i="15"/>
  <c r="F115" i="15"/>
  <c r="BV138" i="15"/>
  <c r="F137" i="15"/>
  <c r="CM138" i="15"/>
  <c r="DB134" i="15"/>
  <c r="BT134" i="15"/>
  <c r="AG134" i="15"/>
  <c r="CN134" i="15"/>
  <c r="BH138" i="15"/>
  <c r="AU138" i="15"/>
  <c r="CR138" i="15"/>
  <c r="AP138" i="15"/>
  <c r="CF134" i="15"/>
  <c r="BZ134" i="15"/>
  <c r="BY134" i="15"/>
  <c r="AJ134" i="15"/>
  <c r="DC134" i="15"/>
  <c r="BD134" i="15"/>
  <c r="H133" i="15"/>
  <c r="W133" i="15"/>
  <c r="G115" i="15"/>
  <c r="CM134" i="15"/>
  <c r="AH134" i="15"/>
  <c r="G137" i="15"/>
  <c r="T323" i="21"/>
  <c r="T331" i="21" s="1"/>
  <c r="U233" i="21"/>
  <c r="T241" i="21"/>
  <c r="X118" i="4"/>
  <c r="X117" i="4" s="1"/>
  <c r="X8" i="10" s="1"/>
  <c r="U179" i="21"/>
  <c r="T191" i="21"/>
  <c r="V95" i="21"/>
  <c r="S113" i="21"/>
  <c r="Y119" i="4" s="1"/>
  <c r="T224" i="21"/>
  <c r="U216" i="21"/>
  <c r="E14" i="14"/>
  <c r="E15" i="14"/>
  <c r="U323" i="21" l="1"/>
  <c r="U331" i="21" s="1"/>
  <c r="V179" i="21"/>
  <c r="V191" i="21" s="1"/>
  <c r="U191" i="21"/>
  <c r="U224" i="21"/>
  <c r="V216" i="21"/>
  <c r="V224" i="21" s="1"/>
  <c r="V233" i="21"/>
  <c r="V241" i="21" s="1"/>
  <c r="U241" i="21"/>
  <c r="Y118" i="4"/>
  <c r="Y117" i="4" s="1"/>
  <c r="Y8" i="10" s="1"/>
  <c r="W95" i="21"/>
  <c r="T113" i="21"/>
  <c r="Z119" i="4" s="1"/>
  <c r="J23" i="13"/>
  <c r="DE95" i="6"/>
  <c r="G95" i="6"/>
  <c r="F95" i="6"/>
  <c r="DF95" i="6"/>
  <c r="V323" i="21" l="1"/>
  <c r="V331" i="21" s="1"/>
  <c r="Z118" i="4"/>
  <c r="Z117" i="4" s="1"/>
  <c r="Z8" i="10" s="1"/>
  <c r="X95" i="21"/>
  <c r="V113" i="21" s="1"/>
  <c r="AB119" i="4" s="1"/>
  <c r="U113" i="21"/>
  <c r="AA119" i="4" s="1"/>
  <c r="G90" i="6"/>
  <c r="DF90" i="6"/>
  <c r="AA118" i="4" l="1"/>
  <c r="AA117" i="4" s="1"/>
  <c r="AA8" i="10" s="1"/>
  <c r="AB118" i="4"/>
  <c r="DF119" i="4"/>
  <c r="F119" i="4"/>
  <c r="G119" i="4"/>
  <c r="DE119" i="4"/>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CU106" i="16"/>
  <c r="AW127" i="16"/>
  <c r="I125" i="16"/>
  <c r="DB125" i="16"/>
  <c r="AX32" i="16"/>
  <c r="AS127" i="16"/>
  <c r="BC103" i="16"/>
  <c r="BL93" i="16"/>
  <c r="AU99" i="16"/>
  <c r="AZ125" i="16"/>
  <c r="CL95" i="16"/>
  <c r="CW99" i="16"/>
  <c r="BJ124" i="16"/>
  <c r="R129" i="16"/>
  <c r="AB117" i="4" l="1"/>
  <c r="L55" i="10"/>
  <c r="T45" i="11"/>
  <c r="T55" i="10"/>
  <c r="P45" i="11"/>
  <c r="P55" i="10"/>
  <c r="K45" i="11"/>
  <c r="K55" i="10"/>
  <c r="R55" i="10"/>
  <c r="S45" i="11"/>
  <c r="O55" i="10"/>
  <c r="V45" i="11"/>
  <c r="M45" i="11"/>
  <c r="S55" i="10"/>
  <c r="Q45" i="11"/>
  <c r="N45" i="11"/>
  <c r="U7" i="6"/>
  <c r="AX124" i="16"/>
  <c r="BP127" i="16"/>
  <c r="BX98" i="16"/>
  <c r="BD121" i="16"/>
  <c r="P93" i="16"/>
  <c r="BA121" i="16"/>
  <c r="BP124" i="16"/>
  <c r="W94" i="16"/>
  <c r="I21" i="16"/>
  <c r="AZ127" i="16"/>
  <c r="CV124" i="16"/>
  <c r="CJ127" i="16"/>
  <c r="H90" i="16"/>
  <c r="BN66" i="16"/>
  <c r="AL93" i="16"/>
  <c r="AM91" i="16"/>
  <c r="AT92" i="16"/>
  <c r="AJ92" i="16"/>
  <c r="J129" i="16"/>
  <c r="R107" i="16"/>
  <c r="S124" i="16"/>
  <c r="CN125" i="16"/>
  <c r="CO125" i="16"/>
  <c r="N98" i="16"/>
  <c r="CA122" i="16"/>
  <c r="BG90" i="16"/>
  <c r="CZ121" i="16"/>
  <c r="I91" i="16"/>
  <c r="I119" i="16"/>
  <c r="AG90" i="16"/>
  <c r="BU98" i="16"/>
  <c r="CO121" i="16"/>
  <c r="AW120" i="16"/>
  <c r="S127" i="16"/>
  <c r="CX122" i="16"/>
  <c r="BY125" i="16"/>
  <c r="CV103" i="16"/>
  <c r="AN129" i="16"/>
  <c r="BV107" i="16"/>
  <c r="AS101" i="16"/>
  <c r="M99" i="16"/>
  <c r="BS105" i="16"/>
  <c r="AB108" i="16"/>
  <c r="AU90" i="16"/>
  <c r="DC123" i="16"/>
  <c r="BL92" i="16"/>
  <c r="CC127" i="16"/>
  <c r="AW125" i="16"/>
  <c r="DC103" i="16"/>
  <c r="CR99" i="16"/>
  <c r="BH98" i="16"/>
  <c r="CA101" i="16"/>
  <c r="BS32" i="16"/>
  <c r="CL121" i="16"/>
  <c r="BV98" i="16"/>
  <c r="CP119" i="16"/>
  <c r="CP127" i="16"/>
  <c r="BW98" i="16"/>
  <c r="AQ32" i="16"/>
  <c r="H124" i="16"/>
  <c r="AJ98" i="16"/>
  <c r="CR94" i="16"/>
  <c r="U90" i="16"/>
  <c r="AM90" i="16"/>
  <c r="AY128" i="16"/>
  <c r="Z101" i="16"/>
  <c r="AM32" i="16"/>
  <c r="AN21" i="16"/>
  <c r="AF90" i="16"/>
  <c r="AB122" i="16"/>
  <c r="DB127" i="16"/>
  <c r="AG32" i="16"/>
  <c r="BE98" i="16"/>
  <c r="CN119" i="16"/>
  <c r="BS101" i="16"/>
  <c r="AH90" i="16"/>
  <c r="T105" i="16"/>
  <c r="BE103" i="16"/>
  <c r="DA107" i="16"/>
  <c r="CX104" i="16"/>
  <c r="BR127" i="16"/>
  <c r="Z120" i="16"/>
  <c r="AY108" i="16"/>
  <c r="CU123" i="16"/>
  <c r="W110" i="16"/>
  <c r="BG103" i="16"/>
  <c r="CH123" i="16"/>
  <c r="AG127" i="16"/>
  <c r="O105" i="16"/>
  <c r="AG119" i="16"/>
  <c r="BN77" i="16"/>
  <c r="BZ103" i="16"/>
  <c r="CG32" i="16"/>
  <c r="DC21" i="16"/>
  <c r="CU101" i="16"/>
  <c r="AW105" i="16"/>
  <c r="CE108" i="16"/>
  <c r="AK97" i="16"/>
  <c r="CX91" i="16"/>
  <c r="BY43" i="16"/>
  <c r="AR103" i="16"/>
  <c r="AQ90" i="16"/>
  <c r="Y97" i="16"/>
  <c r="J32" i="16"/>
  <c r="AQ107" i="16"/>
  <c r="AI105" i="16"/>
  <c r="AQ97" i="16"/>
  <c r="Q92" i="16"/>
  <c r="BG92" i="16"/>
  <c r="CP105" i="16"/>
  <c r="I104" i="16"/>
  <c r="AT105" i="16"/>
  <c r="U108" i="16"/>
  <c r="AE109" i="16"/>
  <c r="BE128" i="16"/>
  <c r="AC101" i="16"/>
  <c r="BH129" i="16"/>
  <c r="R92" i="16"/>
  <c r="BY93" i="16"/>
  <c r="AB8" i="10" l="1"/>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G29" i="14"/>
  <c r="F23" i="13"/>
  <c r="G23" i="13"/>
  <c r="L25" i="13"/>
  <c r="V25" i="13"/>
  <c r="R25" i="13"/>
  <c r="N25" i="13"/>
  <c r="Q25" i="13"/>
  <c r="DF112" i="6"/>
  <c r="F95" i="5"/>
  <c r="G95" i="5"/>
  <c r="DF95" i="5"/>
  <c r="DE95" i="5"/>
  <c r="W7" i="6"/>
  <c r="G89" i="6"/>
  <c r="J114" i="5"/>
  <c r="J89" i="5"/>
  <c r="S25" i="13"/>
  <c r="T25" i="13"/>
  <c r="F46" i="10"/>
  <c r="F52" i="10" s="1"/>
  <c r="G46" i="10"/>
  <c r="J49" i="10"/>
  <c r="G112" i="6"/>
  <c r="M25" i="13"/>
  <c r="U25" i="13"/>
  <c r="K25" i="13"/>
  <c r="J25" i="13"/>
  <c r="J21" i="14"/>
  <c r="I21" i="14"/>
  <c r="F53" i="10" l="1"/>
  <c r="F48" i="11"/>
  <c r="F58" i="10"/>
  <c r="F7" i="6"/>
  <c r="F20" i="11" s="1"/>
  <c r="E13" i="14" s="1"/>
  <c r="J112" i="5"/>
  <c r="F49" i="10"/>
  <c r="F51" i="10" s="1"/>
  <c r="O21" i="14" s="1"/>
  <c r="G49" i="10"/>
  <c r="J7" i="5"/>
  <c r="J28" i="10"/>
  <c r="W55" i="10"/>
  <c r="W45" i="11"/>
  <c r="W22" i="13"/>
  <c r="DF7" i="6"/>
  <c r="DF6" i="6" s="1"/>
  <c r="G7" i="6"/>
  <c r="K21" i="14"/>
  <c r="L21" i="14"/>
  <c r="CX32" i="16"/>
  <c r="AW121" i="16"/>
  <c r="BQ105" i="16"/>
  <c r="CK120" i="16"/>
  <c r="BB107" i="16"/>
  <c r="BB124" i="16"/>
  <c r="BX21" i="16"/>
  <c r="Q127" i="16"/>
  <c r="BC98" i="16"/>
  <c r="BT109" i="16"/>
  <c r="BN103" i="16"/>
  <c r="DC125" i="16"/>
  <c r="BR110" i="16"/>
  <c r="W104" i="16"/>
  <c r="H121" i="16"/>
  <c r="DB128" i="16"/>
  <c r="BN92" i="16"/>
  <c r="AP127" i="16"/>
  <c r="BM127" i="16"/>
  <c r="BD101" i="16"/>
  <c r="BG66" i="16"/>
  <c r="L107" i="16"/>
  <c r="Y90" i="16"/>
  <c r="AJ119" i="16"/>
  <c r="U103" i="16"/>
  <c r="H125" i="16"/>
  <c r="AB109" i="16"/>
  <c r="CU128" i="16"/>
  <c r="BF108" i="16"/>
  <c r="CE104" i="16"/>
  <c r="DA110" i="16"/>
  <c r="BY106" i="16"/>
  <c r="BS90" i="16"/>
  <c r="CW128" i="16"/>
  <c r="L128" i="16"/>
  <c r="DC93" i="16"/>
  <c r="BP77" i="16"/>
  <c r="AA129" i="16"/>
  <c r="Y105" i="16"/>
  <c r="I110" i="16"/>
  <c r="CE91" i="16"/>
  <c r="CC123" i="16"/>
  <c r="BX99" i="16"/>
  <c r="CA77" i="16"/>
  <c r="T104" i="16"/>
  <c r="AA96" i="16"/>
  <c r="AK124" i="16"/>
  <c r="BO110" i="16"/>
  <c r="T96" i="16"/>
  <c r="BM109" i="16"/>
  <c r="S66" i="16"/>
  <c r="AG106" i="16"/>
  <c r="V43" i="16"/>
  <c r="BQ103" i="16"/>
  <c r="BE77" i="16"/>
  <c r="AG104" i="16"/>
  <c r="CW66" i="16"/>
  <c r="P94" i="16"/>
  <c r="AG98" i="16"/>
  <c r="U128" i="16"/>
  <c r="DA120" i="16"/>
  <c r="U127" i="16"/>
  <c r="BV101" i="16"/>
  <c r="BM108" i="16"/>
  <c r="J128" i="16"/>
  <c r="CU110" i="16"/>
  <c r="J109" i="16"/>
  <c r="BO107" i="16"/>
  <c r="CH92" i="16"/>
  <c r="BN55" i="16"/>
  <c r="BJ96" i="16"/>
  <c r="CN129" i="16"/>
  <c r="BN98" i="16"/>
  <c r="J99" i="16"/>
  <c r="BZ127" i="16"/>
  <c r="AA55" i="16"/>
  <c r="Z107" i="16"/>
  <c r="BH55" i="16"/>
  <c r="BI120" i="16"/>
  <c r="CC101" i="16"/>
  <c r="AJ127" i="16"/>
  <c r="O99" i="16"/>
  <c r="BQ120" i="16"/>
  <c r="BW32" i="16"/>
  <c r="CM127" i="16"/>
  <c r="CY93" i="16"/>
  <c r="CU43" i="16"/>
  <c r="CE125" i="16"/>
  <c r="X129" i="16"/>
  <c r="AN95" i="16"/>
  <c r="N94" i="16"/>
  <c r="BX123" i="16"/>
  <c r="CC21" i="16"/>
  <c r="CJ110" i="16"/>
  <c r="CI102" i="16"/>
  <c r="P96" i="16"/>
  <c r="V127" i="16"/>
  <c r="CT96" i="16"/>
  <c r="AV108" i="16"/>
  <c r="CV43" i="16"/>
  <c r="BE55" i="16"/>
  <c r="CI106" i="16"/>
  <c r="BV92" i="16"/>
  <c r="P21" i="16"/>
  <c r="CR104" i="16"/>
  <c r="CG102" i="16"/>
  <c r="CR102" i="16"/>
  <c r="U91" i="16"/>
  <c r="AU93" i="16"/>
  <c r="AP66" i="16"/>
  <c r="AC109" i="16"/>
  <c r="BM102" i="16"/>
  <c r="BQ43" i="16"/>
  <c r="Z128" i="16"/>
  <c r="X66" i="16"/>
  <c r="BI95" i="16"/>
  <c r="BS99" i="16"/>
  <c r="AL32" i="16"/>
  <c r="AC125" i="16"/>
  <c r="O90" i="16"/>
  <c r="CJ77" i="16"/>
  <c r="CL92" i="16"/>
  <c r="P128" i="16"/>
  <c r="AC95" i="16"/>
  <c r="CM95" i="16"/>
  <c r="R102" i="16"/>
  <c r="BE104" i="16"/>
  <c r="BH128" i="16"/>
  <c r="BO43" i="16"/>
  <c r="S119" i="16"/>
  <c r="CD55" i="16"/>
  <c r="BD120" i="16"/>
  <c r="BG128" i="16"/>
  <c r="BC102" i="16"/>
  <c r="CL128" i="16"/>
  <c r="AR98" i="16"/>
  <c r="AZ128" i="16"/>
  <c r="BK106" i="16"/>
  <c r="AT66" i="16"/>
  <c r="BS96" i="16"/>
  <c r="CN108" i="16"/>
  <c r="AX91" i="16"/>
  <c r="BZ91" i="16"/>
  <c r="S21" i="16"/>
  <c r="BB96" i="16"/>
  <c r="AS106" i="16"/>
  <c r="AL104" i="16"/>
  <c r="AE120" i="16"/>
  <c r="BH95" i="16"/>
  <c r="BX55" i="16"/>
  <c r="BV104" i="16"/>
  <c r="AG99" i="16"/>
  <c r="BE124" i="16"/>
  <c r="DA91" i="16"/>
  <c r="J90" i="16"/>
  <c r="AQ99" i="16"/>
  <c r="BP21" i="16"/>
  <c r="AI128" i="16"/>
  <c r="BD102" i="16"/>
  <c r="AN104" i="16"/>
  <c r="AR120" i="16"/>
  <c r="BX128" i="16"/>
  <c r="AC107" i="16"/>
  <c r="BW108" i="16"/>
  <c r="BH91" i="16"/>
  <c r="AZ109" i="16"/>
  <c r="AR129" i="16"/>
  <c r="AC97" i="16"/>
  <c r="AK99" i="16"/>
  <c r="M108" i="16"/>
  <c r="BC119" i="16"/>
  <c r="CF110" i="16"/>
  <c r="CW106" i="16"/>
  <c r="AK125" i="16"/>
  <c r="AN128" i="16"/>
  <c r="AG121" i="16"/>
  <c r="BY32" i="16"/>
  <c r="AM101" i="16"/>
  <c r="BM122" i="16"/>
  <c r="V128" i="16"/>
  <c r="AD55" i="16"/>
  <c r="CJ95" i="16"/>
  <c r="BL102" i="16"/>
  <c r="BD97" i="16"/>
  <c r="AU105" i="16"/>
  <c r="AN43" i="16"/>
  <c r="AQ43" i="16"/>
  <c r="T109" i="16"/>
  <c r="BC128" i="16"/>
  <c r="BD90" i="16"/>
  <c r="BJ97" i="16"/>
  <c r="T120" i="16"/>
  <c r="P101" i="16"/>
  <c r="AE77" i="16"/>
  <c r="CY105" i="16"/>
  <c r="K96" i="16"/>
  <c r="BK110" i="16"/>
  <c r="AV90" i="16"/>
  <c r="BA104" i="16"/>
  <c r="V97" i="16"/>
  <c r="DA94" i="16"/>
  <c r="AD90" i="16"/>
  <c r="Q123" i="16"/>
  <c r="CA106" i="16"/>
  <c r="CV120" i="16"/>
  <c r="J127" i="16"/>
  <c r="H103" i="16"/>
  <c r="CH127" i="16"/>
  <c r="DA106" i="16"/>
  <c r="I129" i="16"/>
  <c r="CX106" i="16"/>
  <c r="AE127" i="16"/>
  <c r="O110" i="16"/>
  <c r="AJ122" i="16"/>
  <c r="BN125" i="16"/>
  <c r="X119" i="15"/>
  <c r="CT93" i="16"/>
  <c r="AD121" i="16"/>
  <c r="BC127" i="16"/>
  <c r="AL102" i="16"/>
  <c r="M125" i="16"/>
  <c r="CV96" i="16"/>
  <c r="CI97" i="16"/>
  <c r="T101" i="16"/>
  <c r="CQ105" i="16"/>
  <c r="DB43" i="16"/>
  <c r="H43" i="16"/>
  <c r="AW101" i="16"/>
  <c r="CJ94" i="16"/>
  <c r="CY107" i="16"/>
  <c r="BN95" i="16"/>
  <c r="AW103" i="16"/>
  <c r="AD94" i="16"/>
  <c r="AK127" i="16"/>
  <c r="CI99" i="16"/>
  <c r="AM103" i="16"/>
  <c r="AF32" i="16"/>
  <c r="AT77" i="16"/>
  <c r="AT108" i="16"/>
  <c r="CQ119" i="16"/>
  <c r="CW109" i="16"/>
  <c r="P43" i="16"/>
  <c r="CD106" i="16"/>
  <c r="V108" i="16"/>
  <c r="AJ21" i="16"/>
  <c r="CV93" i="16"/>
  <c r="BW119" i="16"/>
  <c r="CL99" i="16"/>
  <c r="CG93" i="16"/>
  <c r="BQ95" i="16"/>
  <c r="I55" i="16"/>
  <c r="AO97" i="16"/>
  <c r="Q109" i="16"/>
  <c r="DB104" i="16"/>
  <c r="BK104" i="16"/>
  <c r="V92" i="16"/>
  <c r="Z32" i="16"/>
  <c r="AO103" i="16"/>
  <c r="AB129" i="16"/>
  <c r="AS120" i="16"/>
  <c r="P106" i="16"/>
  <c r="AB55" i="16"/>
  <c r="AN92" i="16"/>
  <c r="U110" i="16"/>
  <c r="AX77" i="16"/>
  <c r="S99" i="16"/>
  <c r="CX102" i="16"/>
  <c r="Z99" i="16"/>
  <c r="CJ103" i="16"/>
  <c r="Z103" i="16"/>
  <c r="CX43" i="16"/>
  <c r="J92" i="16"/>
  <c r="CU107" i="16"/>
  <c r="CK91" i="16"/>
  <c r="CN90" i="16"/>
  <c r="CK108" i="16"/>
  <c r="CN98" i="16"/>
  <c r="BT104" i="16"/>
  <c r="AD93" i="16"/>
  <c r="T127" i="16"/>
  <c r="AH101" i="16"/>
  <c r="CP55" i="16"/>
  <c r="R99" i="16"/>
  <c r="DB119" i="16"/>
  <c r="BS95" i="16"/>
  <c r="BQ104" i="16"/>
  <c r="AL94" i="16"/>
  <c r="CJ97" i="16"/>
  <c r="Z122" i="16"/>
  <c r="AV125" i="16"/>
  <c r="BU121" i="16"/>
  <c r="BK123" i="16"/>
  <c r="AP21" i="16"/>
  <c r="DB91" i="16"/>
  <c r="DA129" i="16"/>
  <c r="AC127" i="16"/>
  <c r="AZ120" i="16"/>
  <c r="AC90" i="16"/>
  <c r="BH77" i="16"/>
  <c r="BX96" i="16"/>
  <c r="BT125" i="16"/>
  <c r="AC21" i="16"/>
  <c r="BW95" i="16"/>
  <c r="AH43" i="16"/>
  <c r="BF43" i="16"/>
  <c r="BN96" i="16"/>
  <c r="R98" i="16"/>
  <c r="O98" i="16"/>
  <c r="CN103" i="16"/>
  <c r="AP32" i="16"/>
  <c r="AO91" i="16"/>
  <c r="CD32" i="16"/>
  <c r="K123" i="16"/>
  <c r="K93" i="16"/>
  <c r="BW107" i="16"/>
  <c r="W97" i="16"/>
  <c r="CC125" i="16"/>
  <c r="CD43" i="16"/>
  <c r="CA120" i="16"/>
  <c r="Q101" i="16"/>
  <c r="CM119" i="16"/>
  <c r="DB90" i="16"/>
  <c r="AY95" i="16"/>
  <c r="BY129" i="16"/>
  <c r="BU108" i="16"/>
  <c r="CC121" i="16"/>
  <c r="BM32" i="16"/>
  <c r="CH97" i="16"/>
  <c r="P55" i="16"/>
  <c r="BP103" i="16"/>
  <c r="BL127" i="16"/>
  <c r="AA103" i="16"/>
  <c r="W90" i="16"/>
  <c r="AU108" i="16"/>
  <c r="CN127" i="16"/>
  <c r="AZ77" i="16"/>
  <c r="AQ104" i="16"/>
  <c r="AD21" i="16"/>
  <c r="BV128" i="16"/>
  <c r="DB129" i="16"/>
  <c r="CZ125" i="16"/>
  <c r="CR108" i="16"/>
  <c r="BM101" i="16"/>
  <c r="AO96" i="16"/>
  <c r="X32" i="16"/>
  <c r="S106" i="16"/>
  <c r="P90" i="16"/>
  <c r="AV122" i="16"/>
  <c r="AV101" i="16"/>
  <c r="BQ90" i="16"/>
  <c r="CC108" i="16"/>
  <c r="BM43" i="16"/>
  <c r="AH104" i="16"/>
  <c r="CG110" i="16"/>
  <c r="BM123" i="16"/>
  <c r="AL101" i="16"/>
  <c r="BL119" i="16"/>
  <c r="J124" i="16"/>
  <c r="CP120" i="16"/>
  <c r="CB109" i="16"/>
  <c r="BR77" i="16"/>
  <c r="U77" i="16"/>
  <c r="AE97" i="16"/>
  <c r="BS124" i="16"/>
  <c r="AU125" i="16"/>
  <c r="CR129" i="16"/>
  <c r="U106" i="16"/>
  <c r="CP108" i="16"/>
  <c r="BM98" i="16"/>
  <c r="AM108" i="16"/>
  <c r="BG109" i="16"/>
  <c r="K128" i="16"/>
  <c r="AX97" i="16"/>
  <c r="CM55" i="16"/>
  <c r="CK99" i="16"/>
  <c r="AZ119" i="16"/>
  <c r="V123" i="16"/>
  <c r="BU123" i="16"/>
  <c r="J110" i="16"/>
  <c r="P66" i="16"/>
  <c r="AF95" i="16"/>
  <c r="V94" i="16"/>
  <c r="AH32" i="16"/>
  <c r="AO108" i="16"/>
  <c r="Z98" i="16"/>
  <c r="DA98" i="16"/>
  <c r="CD105" i="16"/>
  <c r="CP124" i="16"/>
  <c r="AE99" i="16"/>
  <c r="BI125" i="16"/>
  <c r="AU103" i="16"/>
  <c r="AT32" i="16"/>
  <c r="K32" i="16"/>
  <c r="AI120" i="16"/>
  <c r="CM122" i="16"/>
  <c r="CI43" i="16"/>
  <c r="AR108" i="16"/>
  <c r="AS66" i="16"/>
  <c r="R93" i="16"/>
  <c r="CH93" i="16"/>
  <c r="BM103" i="16"/>
  <c r="BA120" i="16"/>
  <c r="BY108" i="16"/>
  <c r="BG98" i="16"/>
  <c r="CF104" i="16"/>
  <c r="AO109" i="16"/>
  <c r="CW95" i="16"/>
  <c r="AE43" i="16"/>
  <c r="CB103" i="16"/>
  <c r="CQ120" i="16"/>
  <c r="BT32" i="16"/>
  <c r="AP77" i="16"/>
  <c r="BQ106" i="16"/>
  <c r="CQ92" i="16"/>
  <c r="CB92" i="16"/>
  <c r="BS128" i="16"/>
  <c r="Z106" i="16"/>
  <c r="CD99" i="16"/>
  <c r="Z104" i="16"/>
  <c r="BU102" i="16"/>
  <c r="Y110" i="16"/>
  <c r="Y108" i="16"/>
  <c r="CK96" i="16"/>
  <c r="V104" i="16"/>
  <c r="BC124" i="16"/>
  <c r="AW129" i="16"/>
  <c r="BM125" i="16"/>
  <c r="CX99" i="16"/>
  <c r="N21" i="16"/>
  <c r="CK21" i="16"/>
  <c r="BO21" i="16"/>
  <c r="BV93" i="16"/>
  <c r="X110" i="16"/>
  <c r="CZ99" i="16"/>
  <c r="BS43" i="16"/>
  <c r="V77" i="16"/>
  <c r="J66" i="16"/>
  <c r="X77" i="16"/>
  <c r="AI104" i="16"/>
  <c r="CR127" i="16"/>
  <c r="BG124" i="16"/>
  <c r="BI94" i="16"/>
  <c r="BO105" i="16"/>
  <c r="AQ91" i="16"/>
  <c r="BO55" i="16"/>
  <c r="CB101" i="16"/>
  <c r="BD92" i="16"/>
  <c r="AA127" i="16"/>
  <c r="BW90" i="16"/>
  <c r="BC123" i="16"/>
  <c r="CH90" i="16"/>
  <c r="CB21" i="16"/>
  <c r="AI97" i="16"/>
  <c r="L101" i="16"/>
  <c r="AH94" i="16"/>
  <c r="BL95" i="16"/>
  <c r="AY103" i="16"/>
  <c r="J97" i="16"/>
  <c r="BT128" i="16"/>
  <c r="DC98" i="16"/>
  <c r="DC102" i="16"/>
  <c r="AF96" i="16"/>
  <c r="CT127" i="16"/>
  <c r="O121" i="16"/>
  <c r="AV121" i="16"/>
  <c r="CJ106" i="16"/>
  <c r="AA93" i="16"/>
  <c r="CJ66" i="16"/>
  <c r="BI122" i="16"/>
  <c r="P121" i="16"/>
  <c r="AR77" i="16"/>
  <c r="AW124" i="16"/>
  <c r="BZ106" i="16"/>
  <c r="CT101" i="16"/>
  <c r="AJ109" i="16"/>
  <c r="CT98" i="16"/>
  <c r="BF129" i="16"/>
  <c r="BX107" i="16"/>
  <c r="CP98" i="16"/>
  <c r="CB32" i="16"/>
  <c r="AE123" i="16"/>
  <c r="BZ66" i="16"/>
  <c r="BU125" i="16"/>
  <c r="CA94" i="16"/>
  <c r="CQ129" i="16"/>
  <c r="DB93" i="16"/>
  <c r="X125" i="16"/>
  <c r="Y66" i="16"/>
  <c r="I109" i="16"/>
  <c r="BW66" i="16"/>
  <c r="BE66" i="16"/>
  <c r="BC129" i="16"/>
  <c r="BE32" i="16"/>
  <c r="AV92" i="16"/>
  <c r="W107" i="16"/>
  <c r="AZ103" i="16"/>
  <c r="T97" i="16"/>
  <c r="BA128" i="16"/>
  <c r="BX124" i="16"/>
  <c r="AC106" i="16"/>
  <c r="BX105" i="16"/>
  <c r="AR127" i="16"/>
  <c r="CX123" i="16"/>
  <c r="AK43" i="16"/>
  <c r="AD122" i="16"/>
  <c r="CQ66" i="16"/>
  <c r="W99" i="16"/>
  <c r="BA105" i="16"/>
  <c r="AP121" i="16"/>
  <c r="CY103" i="16"/>
  <c r="CD125" i="16"/>
  <c r="Q120" i="16"/>
  <c r="Q32" i="16"/>
  <c r="AG94" i="16"/>
  <c r="BI77" i="16"/>
  <c r="AX101" i="16"/>
  <c r="R77" i="16"/>
  <c r="N43" i="16"/>
  <c r="AB121" i="16"/>
  <c r="CI128" i="16"/>
  <c r="BD122" i="16"/>
  <c r="AA121" i="16"/>
  <c r="DA101" i="16"/>
  <c r="BF123" i="16"/>
  <c r="CJ119" i="16"/>
  <c r="CD92" i="16"/>
  <c r="AO32" i="16"/>
  <c r="AT121" i="16"/>
  <c r="V124" i="16"/>
  <c r="P104" i="16"/>
  <c r="AI124" i="16"/>
  <c r="P108" i="16"/>
  <c r="CE103" i="16"/>
  <c r="CW119" i="16"/>
  <c r="CX21" i="16"/>
  <c r="CD107" i="16"/>
  <c r="AD66" i="16"/>
  <c r="BT103" i="16"/>
  <c r="X118" i="15" l="1"/>
  <c r="X117" i="15" s="1"/>
  <c r="DB126" i="16"/>
  <c r="J126" i="16"/>
  <c r="BC126" i="16"/>
  <c r="H11" i="12"/>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W89" i="5" l="1"/>
  <c r="W114" i="5"/>
  <c r="W112" i="5" s="1"/>
  <c r="BN139" i="19" l="1"/>
  <c r="N139" i="19"/>
  <c r="W7" i="5"/>
  <c r="W28" i="10"/>
  <c r="V114" i="5"/>
  <c r="V112" i="5" s="1"/>
  <c r="V89" i="5"/>
  <c r="BJ139" i="19" l="1"/>
  <c r="U114" i="5"/>
  <c r="U112" i="5" s="1"/>
  <c r="U89" i="5"/>
  <c r="V7" i="5"/>
  <c r="V28" i="10"/>
  <c r="V31" i="10" s="1"/>
  <c r="W15" i="13"/>
  <c r="W18" i="13" s="1"/>
  <c r="BF139" i="19" l="1"/>
  <c r="T89" i="5"/>
  <c r="T114" i="5"/>
  <c r="T112" i="5" s="1"/>
  <c r="V15" i="13"/>
  <c r="V18" i="13" s="1"/>
  <c r="V37" i="10"/>
  <c r="V37" i="11"/>
  <c r="U7" i="5"/>
  <c r="U28" i="10"/>
  <c r="U31" i="10" s="1"/>
  <c r="BB139" i="19" l="1"/>
  <c r="T7" i="5"/>
  <c r="T28" i="10"/>
  <c r="T31" i="10" s="1"/>
  <c r="S89" i="5"/>
  <c r="S114" i="5"/>
  <c r="S112" i="5" s="1"/>
  <c r="U37" i="10"/>
  <c r="U37" i="11"/>
  <c r="U15" i="13"/>
  <c r="U18" i="13" s="1"/>
  <c r="CH66" i="16"/>
  <c r="AH66" i="16"/>
  <c r="AJ94" i="16"/>
  <c r="CF91" i="16"/>
  <c r="P129" i="16"/>
  <c r="W109" i="16"/>
  <c r="AJ55" i="16"/>
  <c r="CE43" i="16"/>
  <c r="AO93" i="16"/>
  <c r="CI127" i="16"/>
  <c r="CN95" i="16"/>
  <c r="H119" i="16"/>
  <c r="AG128" i="16"/>
  <c r="N119" i="16"/>
  <c r="AL91" i="16"/>
  <c r="AO94" i="16"/>
  <c r="CW21" i="16"/>
  <c r="W105" i="16"/>
  <c r="CI109" i="16"/>
  <c r="BQ55" i="16"/>
  <c r="BL124" i="16"/>
  <c r="BE99" i="16"/>
  <c r="CD110" i="16"/>
  <c r="Q102" i="16"/>
  <c r="DA21" i="16"/>
  <c r="CZ127" i="16"/>
  <c r="CH108" i="16"/>
  <c r="J125" i="16"/>
  <c r="AH122" i="16"/>
  <c r="Z124" i="16"/>
  <c r="BX92" i="16"/>
  <c r="AU124" i="16"/>
  <c r="BC92" i="16"/>
  <c r="DC99" i="16"/>
  <c r="N101" i="16"/>
  <c r="Y127" i="16"/>
  <c r="V125" i="16"/>
  <c r="AK109" i="16"/>
  <c r="AV103" i="16"/>
  <c r="I93" i="16"/>
  <c r="DA77" i="16"/>
  <c r="BI102" i="16"/>
  <c r="BN107" i="16"/>
  <c r="Y101" i="16"/>
  <c r="M123" i="16"/>
  <c r="AB103" i="16"/>
  <c r="AE21" i="16"/>
  <c r="CM124" i="16"/>
  <c r="CA55" i="16"/>
  <c r="AH99" i="16"/>
  <c r="CH124" i="16"/>
  <c r="Y104" i="16"/>
  <c r="J96" i="16"/>
  <c r="AO106" i="16"/>
  <c r="W108" i="16"/>
  <c r="BA109" i="16"/>
  <c r="Y102" i="16"/>
  <c r="BE90" i="16"/>
  <c r="CA110" i="16"/>
  <c r="AY96" i="16"/>
  <c r="AS43" i="16"/>
  <c r="X90" i="16"/>
  <c r="AM94" i="16"/>
  <c r="CC90" i="16"/>
  <c r="AJ32" i="16"/>
  <c r="CX127" i="16"/>
  <c r="DB95" i="16"/>
  <c r="CS101" i="16"/>
  <c r="BU124" i="16"/>
  <c r="BO120" i="16"/>
  <c r="AP90" i="16"/>
  <c r="BF104" i="16"/>
  <c r="BM92" i="16"/>
  <c r="DC120" i="16"/>
  <c r="AK123" i="16"/>
  <c r="BW91" i="16"/>
  <c r="CR98" i="16"/>
  <c r="BM66" i="16"/>
  <c r="BU99" i="16"/>
  <c r="AD127" i="16"/>
  <c r="BS127" i="16"/>
  <c r="CL125" i="16"/>
  <c r="CZ32" i="16"/>
  <c r="CP102" i="16"/>
  <c r="CN93" i="16"/>
  <c r="X109" i="16"/>
  <c r="AY107" i="16"/>
  <c r="DB121" i="16"/>
  <c r="I97" i="16"/>
  <c r="AZ97" i="16"/>
  <c r="CI105" i="16"/>
  <c r="Y103" i="16"/>
  <c r="CD119" i="16"/>
  <c r="BV102" i="16"/>
  <c r="AT99" i="16"/>
  <c r="CY102" i="16"/>
  <c r="BM96" i="16"/>
  <c r="BI109" i="16"/>
  <c r="AZ121" i="16"/>
  <c r="CF120" i="16"/>
  <c r="AX66" i="16"/>
  <c r="AJ93" i="16"/>
  <c r="U109" i="16"/>
  <c r="CK121" i="16"/>
  <c r="CU90" i="16"/>
  <c r="M66" i="16"/>
  <c r="BV43" i="16"/>
  <c r="AU120" i="16"/>
  <c r="BO127" i="16"/>
  <c r="BJ110" i="16"/>
  <c r="CD122" i="16"/>
  <c r="BB32" i="16"/>
  <c r="AP120" i="16"/>
  <c r="AV120" i="16"/>
  <c r="P98" i="16"/>
  <c r="I106" i="16"/>
  <c r="CM96" i="16"/>
  <c r="L91" i="16"/>
  <c r="AW55" i="16"/>
  <c r="CL102" i="16"/>
  <c r="CM66" i="16"/>
  <c r="BC106" i="16"/>
  <c r="BU93" i="16"/>
  <c r="AQ77" i="16"/>
  <c r="BN127" i="16"/>
  <c r="CE129" i="16"/>
  <c r="K43" i="16"/>
  <c r="CC128" i="16"/>
  <c r="CI121" i="16"/>
  <c r="AI129" i="16"/>
  <c r="BF122" i="16"/>
  <c r="Q108" i="16"/>
  <c r="CD108" i="16"/>
  <c r="M121" i="16"/>
  <c r="AJ91" i="16"/>
  <c r="AS92" i="16"/>
  <c r="CT97" i="16"/>
  <c r="BT97" i="16"/>
  <c r="H92" i="16"/>
  <c r="CG123" i="16"/>
  <c r="BX77" i="16"/>
  <c r="O107" i="16"/>
  <c r="AM105" i="16"/>
  <c r="M97" i="16"/>
  <c r="AV77" i="16"/>
  <c r="BB90" i="16"/>
  <c r="AQ66" i="16"/>
  <c r="CJ108" i="16"/>
  <c r="H123" i="16"/>
  <c r="N120" i="16"/>
  <c r="O97" i="16"/>
  <c r="CN109" i="16"/>
  <c r="CA92" i="16"/>
  <c r="BH93" i="16"/>
  <c r="AV21" i="16"/>
  <c r="AH109" i="16"/>
  <c r="BC66" i="16"/>
  <c r="AQ120" i="16"/>
  <c r="AM109" i="16"/>
  <c r="CN21" i="16"/>
  <c r="AQ123" i="16"/>
  <c r="AT124" i="16"/>
  <c r="AY91" i="16"/>
  <c r="BE21" i="16"/>
  <c r="AZ98" i="16"/>
  <c r="AY99" i="16"/>
  <c r="BM119" i="16"/>
  <c r="AZ66" i="16"/>
  <c r="BS21" i="16"/>
  <c r="CF127" i="16"/>
  <c r="CM129" i="16"/>
  <c r="CM92" i="16"/>
  <c r="I102" i="16"/>
  <c r="CR109" i="16"/>
  <c r="CQ90" i="16"/>
  <c r="T123" i="16"/>
  <c r="AE55" i="16"/>
  <c r="CA128" i="16"/>
  <c r="AS109" i="16"/>
  <c r="BR103" i="16"/>
  <c r="CL32" i="16"/>
  <c r="BD128" i="16"/>
  <c r="J101" i="16"/>
  <c r="CQ77" i="16"/>
  <c r="BQ129" i="16"/>
  <c r="CW108" i="16"/>
  <c r="BS94" i="16"/>
  <c r="CP103" i="16"/>
  <c r="CL21" i="16"/>
  <c r="CG66" i="16"/>
  <c r="CR95" i="16"/>
  <c r="BD127" i="16"/>
  <c r="CD93" i="16"/>
  <c r="CB120" i="16"/>
  <c r="BQ124" i="16"/>
  <c r="BW93" i="16"/>
  <c r="AH120" i="16"/>
  <c r="BZ108" i="16"/>
  <c r="BA98" i="16"/>
  <c r="AK77" i="16"/>
  <c r="AI92" i="16"/>
  <c r="BU106" i="16"/>
  <c r="BQ125" i="16"/>
  <c r="BQ99" i="16"/>
  <c r="BD129" i="16"/>
  <c r="CY21" i="16"/>
  <c r="BF95" i="16"/>
  <c r="CQ101" i="16"/>
  <c r="BD66" i="16"/>
  <c r="AB91" i="16"/>
  <c r="CZ66" i="16"/>
  <c r="K119" i="16"/>
  <c r="CK101" i="16"/>
  <c r="CV101" i="16"/>
  <c r="S108" i="16"/>
  <c r="DA128" i="16"/>
  <c r="AN94" i="16"/>
  <c r="AT122" i="16"/>
  <c r="CN66" i="16"/>
  <c r="AF101" i="16"/>
  <c r="CG90" i="16"/>
  <c r="AV105" i="16"/>
  <c r="L121" i="16"/>
  <c r="S96" i="16"/>
  <c r="CT55" i="16"/>
  <c r="Q66" i="16"/>
  <c r="CG121" i="16"/>
  <c r="BZ98" i="16"/>
  <c r="CK122" i="16"/>
  <c r="AH91" i="16"/>
  <c r="BH120" i="16"/>
  <c r="DC94" i="16"/>
  <c r="BV106" i="16"/>
  <c r="CE128" i="16"/>
  <c r="BU43" i="16"/>
  <c r="BN124" i="16"/>
  <c r="CO123" i="16"/>
  <c r="CD128" i="16"/>
  <c r="AI93" i="16"/>
  <c r="CB122" i="16"/>
  <c r="BQ110" i="16"/>
  <c r="AX104" i="16"/>
  <c r="BE92" i="16"/>
  <c r="BH96" i="16"/>
  <c r="O120" i="16"/>
  <c r="AW97" i="16"/>
  <c r="Q128" i="16"/>
  <c r="AX96" i="16"/>
  <c r="DC77" i="16"/>
  <c r="BR95" i="16"/>
  <c r="AE95" i="16"/>
  <c r="Y92" i="16"/>
  <c r="CB96" i="16"/>
  <c r="AJ66" i="16"/>
  <c r="CB119" i="16"/>
  <c r="AL121" i="16"/>
  <c r="P97" i="16"/>
  <c r="AZ110" i="16"/>
  <c r="CK119" i="16"/>
  <c r="AX105" i="16"/>
  <c r="AQ108" i="16"/>
  <c r="DA119" i="16"/>
  <c r="BN94" i="16"/>
  <c r="AM55" i="16"/>
  <c r="CM108" i="16"/>
  <c r="CX108" i="16"/>
  <c r="L94" i="16"/>
  <c r="Z121" i="16"/>
  <c r="BG91" i="16"/>
  <c r="CC66" i="16"/>
  <c r="BW127" i="16"/>
  <c r="AL99" i="16"/>
  <c r="CI103" i="16"/>
  <c r="BP66" i="16"/>
  <c r="CM32" i="16"/>
  <c r="X107" i="16"/>
  <c r="CF32" i="16"/>
  <c r="CG101" i="16"/>
  <c r="H101" i="16"/>
  <c r="BZ90" i="16"/>
  <c r="V103" i="16"/>
  <c r="CM121" i="16"/>
  <c r="CS107" i="16"/>
  <c r="T124" i="16"/>
  <c r="BF66" i="16"/>
  <c r="BH104" i="16"/>
  <c r="CK127" i="16"/>
  <c r="BO102" i="16"/>
  <c r="BU77" i="16"/>
  <c r="AZ129" i="16"/>
  <c r="CH99" i="16"/>
  <c r="V129" i="16"/>
  <c r="CM123" i="16"/>
  <c r="CW122" i="16"/>
  <c r="AD43" i="16"/>
  <c r="BO119" i="16"/>
  <c r="AL97" i="16"/>
  <c r="AS104" i="16"/>
  <c r="CS96" i="16"/>
  <c r="AM92" i="16"/>
  <c r="BT119" i="16"/>
  <c r="BI123" i="16"/>
  <c r="CC97" i="16"/>
  <c r="BU97" i="16"/>
  <c r="AA128" i="16"/>
  <c r="CH32" i="16"/>
  <c r="CS125" i="16"/>
  <c r="K127" i="16"/>
  <c r="CS122" i="16"/>
  <c r="BU119" i="16"/>
  <c r="BX66" i="16"/>
  <c r="CL66" i="16"/>
  <c r="BH108" i="16"/>
  <c r="CQ125" i="16"/>
  <c r="U119" i="16"/>
  <c r="AV129" i="16"/>
  <c r="BB127" i="16"/>
  <c r="DC32" i="16"/>
  <c r="AX106" i="16"/>
  <c r="BK77" i="16"/>
  <c r="AG107" i="16"/>
  <c r="S92" i="16"/>
  <c r="BX103" i="16"/>
  <c r="BL122" i="16"/>
  <c r="BG32" i="16"/>
  <c r="BY107" i="16"/>
  <c r="AT123" i="16"/>
  <c r="AJ102" i="16"/>
  <c r="BS119" i="16"/>
  <c r="BQ97" i="16"/>
  <c r="CH128" i="16"/>
  <c r="BA91" i="16"/>
  <c r="CF43" i="16"/>
  <c r="CG120" i="16"/>
  <c r="BB55" i="16"/>
  <c r="BB92" i="16"/>
  <c r="BU66" i="16"/>
  <c r="M104" i="16"/>
  <c r="AD102" i="16"/>
  <c r="CW120" i="16"/>
  <c r="J77" i="16"/>
  <c r="AL119" i="16"/>
  <c r="CM110" i="16"/>
  <c r="AF125" i="16"/>
  <c r="CT102" i="16"/>
  <c r="AG97" i="16"/>
  <c r="CZ97" i="16"/>
  <c r="BF107" i="16"/>
  <c r="BW43" i="16"/>
  <c r="R125" i="16"/>
  <c r="BP128" i="16"/>
  <c r="BS97" i="16"/>
  <c r="AC99" i="16"/>
  <c r="DB110" i="16"/>
  <c r="DC66" i="16"/>
  <c r="CL43" i="16"/>
  <c r="CW124" i="16"/>
  <c r="BP43" i="16"/>
  <c r="AR104" i="16"/>
  <c r="CG96" i="16"/>
  <c r="BK127" i="16"/>
  <c r="AB66" i="16"/>
  <c r="CM120" i="16"/>
  <c r="CJ98" i="16"/>
  <c r="BQ127" i="16"/>
  <c r="CE106" i="16"/>
  <c r="K55" i="16"/>
  <c r="CS105" i="16"/>
  <c r="AY127" i="16"/>
  <c r="AG109" i="16"/>
  <c r="CX93" i="16"/>
  <c r="S129" i="16"/>
  <c r="AM129" i="16"/>
  <c r="BI110" i="16"/>
  <c r="BS55" i="16"/>
  <c r="CZ94" i="16"/>
  <c r="CK92" i="16"/>
  <c r="CY123" i="16"/>
  <c r="BY91" i="16"/>
  <c r="AJ121" i="16"/>
  <c r="I108" i="16"/>
  <c r="H105" i="16"/>
  <c r="BR102" i="16"/>
  <c r="BW128" i="16"/>
  <c r="CZ43" i="16"/>
  <c r="M120" i="16"/>
  <c r="BB121" i="16"/>
  <c r="DC91" i="16"/>
  <c r="AU101" i="16"/>
  <c r="CY97" i="16"/>
  <c r="AH102" i="16"/>
  <c r="CJ21" i="16"/>
  <c r="P92" i="16"/>
  <c r="BD108" i="16"/>
  <c r="BU105" i="16"/>
  <c r="DB101" i="16"/>
  <c r="AR96" i="16"/>
  <c r="BS122" i="16"/>
  <c r="CX107" i="16"/>
  <c r="AP95" i="16"/>
  <c r="CD124" i="16"/>
  <c r="CY77" i="16"/>
  <c r="CF99" i="16"/>
  <c r="AW94" i="16"/>
  <c r="Q99" i="16"/>
  <c r="AY43" i="16"/>
  <c r="BS123" i="16"/>
  <c r="BE43" i="16"/>
  <c r="U129" i="16"/>
  <c r="AL66" i="16"/>
  <c r="BD93" i="16"/>
  <c r="CF129" i="16"/>
  <c r="CH94" i="16"/>
  <c r="AW104" i="16"/>
  <c r="CS92" i="16"/>
  <c r="AZ102" i="16"/>
  <c r="AQ98" i="16"/>
  <c r="AV55" i="16"/>
  <c r="AI119" i="16"/>
  <c r="BT77" i="16"/>
  <c r="CM21" i="16"/>
  <c r="BV123" i="16"/>
  <c r="BK94" i="16"/>
  <c r="X101" i="16"/>
  <c r="CP122" i="16"/>
  <c r="CC96" i="16"/>
  <c r="CA127" i="16"/>
  <c r="BY77" i="16"/>
  <c r="DC95" i="16"/>
  <c r="CX97" i="16"/>
  <c r="CY120" i="16"/>
  <c r="CP66" i="16"/>
  <c r="H98" i="16"/>
  <c r="BF124" i="16"/>
  <c r="BD55" i="16"/>
  <c r="BT92" i="16"/>
  <c r="CY104" i="16"/>
  <c r="CJ124" i="16"/>
  <c r="BH92" i="16"/>
  <c r="X107" i="14"/>
  <c r="BJ94" i="16"/>
  <c r="AC91" i="16"/>
  <c r="M32" i="16"/>
  <c r="AR109" i="16"/>
  <c r="BY55" i="16"/>
  <c r="I123" i="16"/>
  <c r="BQ93" i="16"/>
  <c r="BW122" i="16"/>
  <c r="DA127" i="16"/>
  <c r="CF97" i="16"/>
  <c r="CN97" i="16"/>
  <c r="AR122" i="16"/>
  <c r="BN109" i="16"/>
  <c r="M77" i="16"/>
  <c r="CH91" i="16"/>
  <c r="BA95" i="16"/>
  <c r="BN93" i="16"/>
  <c r="BK66" i="16"/>
  <c r="BS98" i="16"/>
  <c r="AC124" i="16"/>
  <c r="Y43" i="16"/>
  <c r="BY98" i="16"/>
  <c r="BF32" i="16"/>
  <c r="BG77" i="16"/>
  <c r="CV94" i="16"/>
  <c r="BT110" i="16"/>
  <c r="AE92" i="16"/>
  <c r="Y96" i="16"/>
  <c r="CN122" i="16"/>
  <c r="DC96" i="16"/>
  <c r="CW101" i="16"/>
  <c r="AB96" i="16"/>
  <c r="AV127" i="16"/>
  <c r="BO94" i="16"/>
  <c r="BY123" i="16"/>
  <c r="BL121" i="16"/>
  <c r="AM119" i="16"/>
  <c r="BY97" i="16"/>
  <c r="CH95" i="16"/>
  <c r="AB119" i="15"/>
  <c r="X92" i="16"/>
  <c r="CF125" i="16"/>
  <c r="CA119" i="16"/>
  <c r="CZ21" i="16"/>
  <c r="BE110" i="16"/>
  <c r="BB122" i="16"/>
  <c r="CH77" i="16"/>
  <c r="BL128" i="16"/>
  <c r="CH129" i="16"/>
  <c r="AI43" i="16"/>
  <c r="CT125" i="16"/>
  <c r="AJ125" i="16"/>
  <c r="W92" i="16"/>
  <c r="AW102" i="16"/>
  <c r="BE120" i="16"/>
  <c r="BJ109" i="16"/>
  <c r="BT122" i="16"/>
  <c r="CF98" i="16"/>
  <c r="AS94" i="16"/>
  <c r="CX94" i="16"/>
  <c r="Z77" i="16"/>
  <c r="AO127" i="16"/>
  <c r="AG120" i="16"/>
  <c r="AR92" i="16"/>
  <c r="CA96" i="16"/>
  <c r="CT99" i="16"/>
  <c r="I43" i="16"/>
  <c r="V107" i="16"/>
  <c r="BB123" i="16"/>
  <c r="BG105" i="16"/>
  <c r="AX119" i="16"/>
  <c r="BK119" i="16"/>
  <c r="BD103" i="16"/>
  <c r="CB124" i="16"/>
  <c r="AU95" i="16"/>
  <c r="X94" i="16"/>
  <c r="I98" i="16"/>
  <c r="CC98" i="16"/>
  <c r="AX121" i="16"/>
  <c r="P99" i="16"/>
  <c r="DA123" i="16"/>
  <c r="AS55" i="16"/>
  <c r="H127" i="16"/>
  <c r="AN66" i="16"/>
  <c r="S120" i="16"/>
  <c r="V93" i="16"/>
  <c r="CT103" i="16"/>
  <c r="CV90" i="16"/>
  <c r="BZ109" i="16"/>
  <c r="CU121" i="16"/>
  <c r="AS124" i="16"/>
  <c r="J94" i="16"/>
  <c r="CO94" i="16"/>
  <c r="BQ21" i="16"/>
  <c r="AV123" i="16"/>
  <c r="AA110" i="16"/>
  <c r="L21" i="16"/>
  <c r="BL91" i="16"/>
  <c r="H128" i="16"/>
  <c r="CF128" i="16"/>
  <c r="CR93" i="16"/>
  <c r="N123" i="16"/>
  <c r="Y99" i="16"/>
  <c r="BV124" i="16"/>
  <c r="CS103" i="16"/>
  <c r="CI123" i="16"/>
  <c r="CU108" i="16"/>
  <c r="BG110" i="16"/>
  <c r="CK55" i="16"/>
  <c r="BZ122" i="16"/>
  <c r="AM107" i="16"/>
  <c r="AV104" i="16"/>
  <c r="BX97" i="16"/>
  <c r="BW96" i="16"/>
  <c r="Q124" i="16"/>
  <c r="AQ127" i="16"/>
  <c r="AL123" i="16"/>
  <c r="AK129" i="16"/>
  <c r="Y121" i="16"/>
  <c r="AT101" i="16"/>
  <c r="Y55" i="16"/>
  <c r="CV92" i="16"/>
  <c r="BO106" i="16"/>
  <c r="CU127" i="16"/>
  <c r="CL94" i="16"/>
  <c r="AR21" i="16"/>
  <c r="DA121" i="16"/>
  <c r="AY94" i="16"/>
  <c r="CE32" i="16"/>
  <c r="T43" i="16"/>
  <c r="BU55" i="16"/>
  <c r="CD101" i="16"/>
  <c r="BY120" i="16"/>
  <c r="CW107" i="16"/>
  <c r="BN32" i="16"/>
  <c r="T129" i="16"/>
  <c r="CA99" i="16"/>
  <c r="BV109" i="16"/>
  <c r="BN104" i="16"/>
  <c r="BK101" i="16"/>
  <c r="DA96" i="16"/>
  <c r="T119" i="16"/>
  <c r="V91" i="16"/>
  <c r="AE121" i="16"/>
  <c r="BY21" i="16"/>
  <c r="BG97" i="16"/>
  <c r="P120" i="16"/>
  <c r="BD107" i="16"/>
  <c r="BU104" i="16"/>
  <c r="BL120" i="16"/>
  <c r="I94" i="16"/>
  <c r="BH110" i="16"/>
  <c r="CU102" i="16"/>
  <c r="AC104" i="16"/>
  <c r="AH98" i="16"/>
  <c r="H94" i="16"/>
  <c r="AX99" i="16"/>
  <c r="Y129" i="16"/>
  <c r="CV105" i="16"/>
  <c r="DA103" i="16"/>
  <c r="BR92" i="16"/>
  <c r="BT124" i="16"/>
  <c r="AC110" i="16"/>
  <c r="N121" i="16"/>
  <c r="BI92" i="16"/>
  <c r="DB106" i="16"/>
  <c r="CO32" i="16"/>
  <c r="BI66" i="16"/>
  <c r="CR66" i="16"/>
  <c r="DC107" i="16"/>
  <c r="P102" i="16"/>
  <c r="BY127" i="16"/>
  <c r="AU106" i="16"/>
  <c r="BG122" i="16"/>
  <c r="BH127" i="16"/>
  <c r="N104" i="16"/>
  <c r="DB55" i="16"/>
  <c r="AK107" i="16"/>
  <c r="BY105" i="16"/>
  <c r="CV128" i="16"/>
  <c r="AF124" i="16"/>
  <c r="AR106" i="16"/>
  <c r="AN91" i="16"/>
  <c r="AW110" i="16"/>
  <c r="BI103" i="16"/>
  <c r="CT94" i="16"/>
  <c r="BU92" i="16"/>
  <c r="CI92" i="16"/>
  <c r="AO104" i="16"/>
  <c r="K91" i="16"/>
  <c r="AK66" i="16"/>
  <c r="U92" i="16"/>
  <c r="BL66" i="16"/>
  <c r="CN128" i="16"/>
  <c r="W21" i="16"/>
  <c r="BC95" i="16"/>
  <c r="CA98" i="16"/>
  <c r="AU121" i="16"/>
  <c r="X99" i="16"/>
  <c r="AC120" i="16"/>
  <c r="BP106" i="16"/>
  <c r="BC77" i="16"/>
  <c r="BM99" i="16"/>
  <c r="AM124" i="16"/>
  <c r="AX95" i="16"/>
  <c r="AT119" i="16"/>
  <c r="O123" i="16"/>
  <c r="CD94" i="16"/>
  <c r="CF109" i="16"/>
  <c r="BM105" i="16"/>
  <c r="CP92" i="16"/>
  <c r="BH97" i="16"/>
  <c r="BV91" i="16"/>
  <c r="S97" i="16"/>
  <c r="L108" i="16"/>
  <c r="DC108" i="16"/>
  <c r="AJ77" i="16"/>
  <c r="AH128" i="16"/>
  <c r="CX110" i="16"/>
  <c r="BW129" i="16"/>
  <c r="CO91" i="16"/>
  <c r="CE122" i="16"/>
  <c r="BB106" i="16"/>
  <c r="CF106" i="16"/>
  <c r="CI55" i="16"/>
  <c r="AM77" i="16"/>
  <c r="I105" i="16"/>
  <c r="CB97" i="16"/>
  <c r="S77" i="16"/>
  <c r="AW108" i="16"/>
  <c r="CN120" i="16"/>
  <c r="AX43" i="16"/>
  <c r="BM129" i="16"/>
  <c r="CH122" i="16"/>
  <c r="CN32" i="16"/>
  <c r="CA102" i="16"/>
  <c r="CB43" i="16"/>
  <c r="BZ97" i="16"/>
  <c r="BG123" i="16"/>
  <c r="AB125" i="16"/>
  <c r="CL55" i="16"/>
  <c r="T92" i="16"/>
  <c r="AM127" i="16"/>
  <c r="BG127" i="16"/>
  <c r="BO103" i="16"/>
  <c r="CM99" i="16"/>
  <c r="CK97" i="16"/>
  <c r="CR105" i="16"/>
  <c r="AZ105" i="16"/>
  <c r="CM107" i="16"/>
  <c r="BP55" i="16"/>
  <c r="CO93" i="16"/>
  <c r="CZ95" i="16"/>
  <c r="AL125" i="16"/>
  <c r="R124" i="16"/>
  <c r="BN105" i="16"/>
  <c r="CE109" i="16"/>
  <c r="CX98" i="16"/>
  <c r="BE94" i="16"/>
  <c r="CR92" i="16"/>
  <c r="AJ101" i="16"/>
  <c r="M96" i="16"/>
  <c r="AY21" i="16"/>
  <c r="BB128" i="16"/>
  <c r="AF120" i="16"/>
  <c r="N93" i="16"/>
  <c r="AS105" i="16"/>
  <c r="CQ98" i="16"/>
  <c r="BY92" i="16"/>
  <c r="AZ94" i="16"/>
  <c r="CL104" i="16"/>
  <c r="BL109" i="16"/>
  <c r="AA21" i="16"/>
  <c r="CS91" i="16"/>
  <c r="BD119" i="16"/>
  <c r="BK32" i="16"/>
  <c r="CT129" i="16"/>
  <c r="X96" i="16"/>
  <c r="BF128" i="16"/>
  <c r="AJ105" i="16"/>
  <c r="L110" i="16"/>
  <c r="BD21" i="16"/>
  <c r="CX124" i="16"/>
  <c r="AO124" i="16"/>
  <c r="AA91" i="16"/>
  <c r="M129" i="16"/>
  <c r="T93" i="16"/>
  <c r="CY43" i="16"/>
  <c r="BR55" i="16"/>
  <c r="CW91" i="16"/>
  <c r="BI105" i="16"/>
  <c r="BV94" i="16"/>
  <c r="CS21" i="16"/>
  <c r="V110" i="16"/>
  <c r="X121" i="16"/>
  <c r="AO125" i="16"/>
  <c r="AE110" i="16"/>
  <c r="CM104" i="16"/>
  <c r="CS119" i="16"/>
  <c r="AF107" i="16"/>
  <c r="CE21" i="16"/>
  <c r="AI106" i="16"/>
  <c r="BA106" i="16"/>
  <c r="V119" i="15"/>
  <c r="CA43" i="16"/>
  <c r="AP93" i="16"/>
  <c r="AX92" i="16"/>
  <c r="L32" i="16"/>
  <c r="CD91" i="16"/>
  <c r="DA102" i="16"/>
  <c r="BB125" i="16"/>
  <c r="DB98" i="16"/>
  <c r="K108" i="16"/>
  <c r="CA93" i="16"/>
  <c r="BT55" i="16"/>
  <c r="BK99" i="16"/>
  <c r="CB107" i="16"/>
  <c r="AH127" i="16"/>
  <c r="CU93" i="16"/>
  <c r="BW97" i="16"/>
  <c r="CK106" i="16"/>
  <c r="AF43" i="16"/>
  <c r="CE77" i="16"/>
  <c r="R103" i="16"/>
  <c r="BQ108" i="16"/>
  <c r="AX120" i="16"/>
  <c r="CC120" i="16"/>
  <c r="BX90" i="16"/>
  <c r="BA127" i="16"/>
  <c r="CH101" i="16"/>
  <c r="CX95" i="16"/>
  <c r="BR91" i="16"/>
  <c r="BF99" i="16"/>
  <c r="U98" i="16"/>
  <c r="CE98" i="16"/>
  <c r="K66" i="16"/>
  <c r="AR95" i="16"/>
  <c r="T103" i="16"/>
  <c r="CQ21" i="16"/>
  <c r="AS128" i="16"/>
  <c r="AD99" i="16"/>
  <c r="AC108" i="16"/>
  <c r="BL105" i="16"/>
  <c r="U107" i="14"/>
  <c r="BS125" i="16"/>
  <c r="I128" i="16"/>
  <c r="DC119" i="16"/>
  <c r="CC55" i="16"/>
  <c r="CB91" i="16"/>
  <c r="AW21" i="16"/>
  <c r="AL127" i="16"/>
  <c r="CW93" i="16"/>
  <c r="CV127" i="16"/>
  <c r="BL43" i="16"/>
  <c r="AG21" i="16"/>
  <c r="AT90" i="16"/>
  <c r="BX95" i="16"/>
  <c r="BT43" i="16"/>
  <c r="AH55" i="16"/>
  <c r="AP119" i="16"/>
  <c r="CQ122" i="16"/>
  <c r="CT66" i="16"/>
  <c r="CM101" i="16"/>
  <c r="P127" i="16"/>
  <c r="L99" i="16"/>
  <c r="CC104" i="16"/>
  <c r="BJ123" i="16"/>
  <c r="BB109" i="16"/>
  <c r="AL120" i="16"/>
  <c r="K92" i="16"/>
  <c r="CW94" i="16"/>
  <c r="CU92" i="16"/>
  <c r="CH119" i="16"/>
  <c r="BZ94" i="16"/>
  <c r="CO104" i="16"/>
  <c r="CS121" i="16"/>
  <c r="R109" i="16"/>
  <c r="AO21" i="16"/>
  <c r="AK105" i="16"/>
  <c r="K104" i="16"/>
  <c r="AH119" i="16"/>
  <c r="AB97" i="16"/>
  <c r="AG108" i="16"/>
  <c r="CR110" i="16"/>
  <c r="H110" i="16"/>
  <c r="CK90" i="16"/>
  <c r="CP123" i="16"/>
  <c r="CA104" i="16"/>
  <c r="T121" i="16"/>
  <c r="CP96" i="16"/>
  <c r="BO98" i="16"/>
  <c r="BA55" i="16"/>
  <c r="AC103" i="16"/>
  <c r="W103" i="16"/>
  <c r="CF105" i="16"/>
  <c r="AI32" i="16"/>
  <c r="BF91" i="16"/>
  <c r="AN107" i="16"/>
  <c r="AA104" i="16"/>
  <c r="DA43" i="16"/>
  <c r="I90" i="16"/>
  <c r="AN101" i="16"/>
  <c r="BV32" i="16"/>
  <c r="AH105" i="16"/>
  <c r="CD129" i="16"/>
  <c r="BU94" i="16"/>
  <c r="H106" i="16"/>
  <c r="AJ110" i="16"/>
  <c r="K94" i="16"/>
  <c r="AV99" i="16"/>
  <c r="BQ123" i="16"/>
  <c r="AI55" i="16"/>
  <c r="Q55" i="16"/>
  <c r="AJ124" i="16"/>
  <c r="CN91" i="16"/>
  <c r="W122" i="16"/>
  <c r="BZ123" i="16"/>
  <c r="AW109" i="16"/>
  <c r="S128" i="16"/>
  <c r="AO107" i="16"/>
  <c r="DA95" i="16"/>
  <c r="CH96" i="16"/>
  <c r="CO92" i="16"/>
  <c r="J43" i="16"/>
  <c r="AU91" i="16"/>
  <c r="BA125" i="16"/>
  <c r="AU94" i="16"/>
  <c r="I92" i="16"/>
  <c r="K120" i="16"/>
  <c r="S105" i="16"/>
  <c r="BG104" i="16"/>
  <c r="CT124" i="16"/>
  <c r="AC43" i="16"/>
  <c r="O127" i="16"/>
  <c r="CN104" i="16"/>
  <c r="BZ129" i="16"/>
  <c r="BJ66" i="16"/>
  <c r="BO91" i="16"/>
  <c r="AB107" i="14"/>
  <c r="BR101" i="16"/>
  <c r="BW120" i="16"/>
  <c r="AT94" i="16"/>
  <c r="CD66" i="16"/>
  <c r="CU125" i="16"/>
  <c r="BC105" i="16"/>
  <c r="CO127" i="16"/>
  <c r="AY92" i="16"/>
  <c r="AE128" i="16"/>
  <c r="AW77" i="16"/>
  <c r="BK95" i="16"/>
  <c r="BY96" i="16"/>
  <c r="BS103" i="16"/>
  <c r="AQ105" i="16"/>
  <c r="BL108" i="16"/>
  <c r="CB94" i="16"/>
  <c r="AR123" i="16"/>
  <c r="H120" i="16"/>
  <c r="BQ122" i="16"/>
  <c r="AY66" i="16"/>
  <c r="P123" i="16"/>
  <c r="O119" i="16"/>
  <c r="BV55" i="16"/>
  <c r="O101" i="16"/>
  <c r="DB77" i="16"/>
  <c r="BM121" i="16"/>
  <c r="AM128" i="16"/>
  <c r="AJ107" i="16"/>
  <c r="BE107" i="16"/>
  <c r="AI90" i="16"/>
  <c r="BX125" i="16"/>
  <c r="AD97" i="16"/>
  <c r="CL127" i="16"/>
  <c r="R121" i="16"/>
  <c r="U105" i="16"/>
  <c r="CU32" i="16"/>
  <c r="BQ107" i="16"/>
  <c r="AK104" i="16"/>
  <c r="BT107" i="16"/>
  <c r="CF123" i="16"/>
  <c r="CA90" i="16"/>
  <c r="M55" i="16"/>
  <c r="CG21" i="16"/>
  <c r="AZ99" i="16"/>
  <c r="AD92" i="16"/>
  <c r="BF103" i="16"/>
  <c r="AB99" i="16"/>
  <c r="H66" i="16"/>
  <c r="BV99" i="16"/>
  <c r="K102" i="16"/>
  <c r="BD43" i="16"/>
  <c r="BF93" i="16"/>
  <c r="CS97" i="16"/>
  <c r="AI101" i="16"/>
  <c r="BJ108" i="16"/>
  <c r="AA105" i="16"/>
  <c r="M127" i="16"/>
  <c r="BG108" i="16"/>
  <c r="S121" i="16"/>
  <c r="BJ127" i="16"/>
  <c r="AA107" i="16"/>
  <c r="AA94" i="16"/>
  <c r="CY66" i="16"/>
  <c r="BI43" i="16"/>
  <c r="BA97" i="16"/>
  <c r="AI77" i="16"/>
  <c r="AU127" i="16"/>
  <c r="BC94" i="16"/>
  <c r="U94" i="16"/>
  <c r="CZ128" i="16"/>
  <c r="CK32" i="16"/>
  <c r="CA103" i="16"/>
  <c r="AJ96" i="16"/>
  <c r="BK121" i="16"/>
  <c r="AQ119" i="16"/>
  <c r="S125" i="16"/>
  <c r="BK92" i="16"/>
  <c r="BS109" i="16"/>
  <c r="BH125" i="16"/>
  <c r="AK122" i="16"/>
  <c r="W101" i="16"/>
  <c r="AF66" i="16"/>
  <c r="AU107" i="16"/>
  <c r="AD109" i="16"/>
  <c r="AF102" i="16"/>
  <c r="W91" i="16"/>
  <c r="BS110" i="16"/>
  <c r="AB124" i="16"/>
  <c r="BA32" i="16"/>
  <c r="AM99" i="16"/>
  <c r="CU124" i="16"/>
  <c r="BZ119" i="16"/>
  <c r="BS104" i="16"/>
  <c r="S55" i="16"/>
  <c r="BX102" i="16"/>
  <c r="AA77" i="16"/>
  <c r="Y124" i="16"/>
  <c r="BI127" i="16"/>
  <c r="BZ21" i="16"/>
  <c r="BD96" i="16"/>
  <c r="AR91" i="16"/>
  <c r="AI91" i="16"/>
  <c r="H122" i="16"/>
  <c r="CY101" i="16"/>
  <c r="AF93" i="16"/>
  <c r="BV120" i="16"/>
  <c r="AX90" i="16"/>
  <c r="BC55" i="16"/>
  <c r="BG55" i="16"/>
  <c r="Q97" i="16"/>
  <c r="CQ108" i="16"/>
  <c r="O108" i="16"/>
  <c r="BN119" i="16"/>
  <c r="CZ122" i="16"/>
  <c r="CL109" i="16"/>
  <c r="X104" i="16"/>
  <c r="BQ119" i="16"/>
  <c r="BZ104" i="16"/>
  <c r="T91" i="16"/>
  <c r="AE104" i="16"/>
  <c r="Q103" i="16"/>
  <c r="AC102" i="16"/>
  <c r="CO103" i="16"/>
  <c r="CY32" i="16"/>
  <c r="AN121" i="16"/>
  <c r="AP96" i="16"/>
  <c r="BX122" i="16"/>
  <c r="AH123" i="16"/>
  <c r="AN32" i="16"/>
  <c r="BV108" i="16"/>
  <c r="CR125" i="16"/>
  <c r="BQ109" i="16"/>
  <c r="CW125" i="16"/>
  <c r="CN107" i="16"/>
  <c r="AL43" i="16"/>
  <c r="CK109" i="16"/>
  <c r="BH123" i="16"/>
  <c r="BV121" i="16"/>
  <c r="X55" i="16"/>
  <c r="BL106" i="16"/>
  <c r="BH107" i="16"/>
  <c r="CV108" i="16"/>
  <c r="BJ103" i="16"/>
  <c r="AN125" i="16"/>
  <c r="CD95" i="16"/>
  <c r="AU92" i="16"/>
  <c r="BM106" i="16"/>
  <c r="CF77" i="16"/>
  <c r="AU98" i="16"/>
  <c r="AR125" i="16"/>
  <c r="CP43" i="16"/>
  <c r="BP93" i="16"/>
  <c r="BX32" i="16"/>
  <c r="AO110" i="16"/>
  <c r="BT93" i="16"/>
  <c r="CL96" i="16"/>
  <c r="AX129" i="16"/>
  <c r="BJ95" i="16"/>
  <c r="BT121" i="16"/>
  <c r="AD106" i="16"/>
  <c r="CR103" i="16"/>
  <c r="CS77" i="16"/>
  <c r="BK93" i="16"/>
  <c r="AY106" i="16"/>
  <c r="CK95" i="16"/>
  <c r="H107" i="16"/>
  <c r="AE124" i="16"/>
  <c r="O102" i="16"/>
  <c r="BJ104" i="16"/>
  <c r="CB121" i="16"/>
  <c r="CO128" i="16"/>
  <c r="AS99" i="16"/>
  <c r="BB102" i="16"/>
  <c r="CV122" i="16"/>
  <c r="BT127" i="16"/>
  <c r="CO77" i="16"/>
  <c r="BL98" i="16"/>
  <c r="CO21" i="16"/>
  <c r="S32" i="16"/>
  <c r="BT99" i="16"/>
  <c r="BS107" i="16"/>
  <c r="AW99" i="16"/>
  <c r="BV127" i="16"/>
  <c r="AC96" i="16"/>
  <c r="AB119" i="16"/>
  <c r="S104" i="16"/>
  <c r="DA55" i="16"/>
  <c r="AP109" i="16"/>
  <c r="BC96" i="16"/>
  <c r="Y98" i="16"/>
  <c r="AS123" i="16"/>
  <c r="AN102" i="16"/>
  <c r="CV104" i="16"/>
  <c r="AT104" i="16"/>
  <c r="P77" i="16"/>
  <c r="AX21" i="16"/>
  <c r="AI108" i="16"/>
  <c r="BT21" i="16"/>
  <c r="Y128" i="16"/>
  <c r="AH110" i="16"/>
  <c r="BL104" i="16"/>
  <c r="BP92" i="16"/>
  <c r="BW101" i="16"/>
  <c r="CZ91" i="16"/>
  <c r="AT109" i="16"/>
  <c r="BO128" i="16"/>
  <c r="X108" i="16"/>
  <c r="P124" i="16"/>
  <c r="CG43" i="16"/>
  <c r="BC43" i="16"/>
  <c r="AW32" i="16"/>
  <c r="AZ91" i="16"/>
  <c r="W102" i="16"/>
  <c r="CX129" i="16"/>
  <c r="AM43" i="16"/>
  <c r="BR32" i="16"/>
  <c r="CR119" i="16"/>
  <c r="AM122" i="16"/>
  <c r="CS66" i="16"/>
  <c r="BA123" i="16"/>
  <c r="AT98" i="16"/>
  <c r="AI122" i="16"/>
  <c r="H77" i="16"/>
  <c r="BT102" i="16"/>
  <c r="BQ102" i="16"/>
  <c r="BG101" i="16"/>
  <c r="CS106" i="16"/>
  <c r="CW55" i="16"/>
  <c r="N108" i="16"/>
  <c r="X103" i="16"/>
  <c r="BC107" i="16"/>
  <c r="CC107" i="16"/>
  <c r="CS95" i="16"/>
  <c r="AG77" i="16"/>
  <c r="W107" i="14"/>
  <c r="BZ121" i="16"/>
  <c r="BJ77" i="16"/>
  <c r="O106" i="16"/>
  <c r="CY125" i="16"/>
  <c r="R55" i="16"/>
  <c r="T98" i="16"/>
  <c r="BI99" i="16"/>
  <c r="BE122" i="16"/>
  <c r="AY93" i="16"/>
  <c r="CN94" i="16"/>
  <c r="CS32" i="16"/>
  <c r="BQ101" i="16"/>
  <c r="BB97" i="16"/>
  <c r="BB129" i="16"/>
  <c r="BI32" i="16"/>
  <c r="H96" i="16"/>
  <c r="AJ103" i="16"/>
  <c r="AG96" i="16"/>
  <c r="CV102" i="16"/>
  <c r="AE96" i="16"/>
  <c r="R108" i="16"/>
  <c r="AK121" i="16"/>
  <c r="AB105" i="16"/>
  <c r="AB93" i="16"/>
  <c r="AY77" i="16"/>
  <c r="CG92" i="16"/>
  <c r="CL101" i="16"/>
  <c r="V119" i="16"/>
  <c r="BP97" i="16"/>
  <c r="CP99" i="16"/>
  <c r="U123" i="16"/>
  <c r="CX109" i="16"/>
  <c r="AD105" i="16"/>
  <c r="CM98" i="16"/>
  <c r="AK32" i="16"/>
  <c r="AX103" i="16"/>
  <c r="N125" i="16"/>
  <c r="CR121" i="16"/>
  <c r="BH43" i="16"/>
  <c r="DB123" i="16"/>
  <c r="X105" i="16"/>
  <c r="BE106" i="16"/>
  <c r="Q90" i="16"/>
  <c r="L103" i="16"/>
  <c r="U21" i="16"/>
  <c r="BZ128" i="16"/>
  <c r="BW110" i="16"/>
  <c r="AS98" i="16"/>
  <c r="BX101" i="16"/>
  <c r="BU95" i="16"/>
  <c r="DC128" i="16"/>
  <c r="V102" i="16"/>
  <c r="AT96" i="16"/>
  <c r="AP104" i="16"/>
  <c r="CN96" i="16"/>
  <c r="CB123" i="16"/>
  <c r="CH43" i="16"/>
  <c r="DB94" i="16"/>
  <c r="AH106" i="16"/>
  <c r="BA90" i="16"/>
  <c r="AE90" i="16"/>
  <c r="CY92" i="16"/>
  <c r="BP105" i="16"/>
  <c r="CW32" i="16"/>
  <c r="BX109" i="16"/>
  <c r="BW109" i="16"/>
  <c r="AJ104" i="16"/>
  <c r="DC90" i="16"/>
  <c r="AN124" i="16"/>
  <c r="BP94" i="16"/>
  <c r="CF108" i="16"/>
  <c r="BO90" i="16"/>
  <c r="BN97" i="16"/>
  <c r="CA109" i="16"/>
  <c r="AM93" i="16"/>
  <c r="BT66" i="16"/>
  <c r="AN105" i="16"/>
  <c r="K124" i="16"/>
  <c r="AA120" i="16"/>
  <c r="CP101" i="16"/>
  <c r="AM97" i="16"/>
  <c r="BP95" i="16"/>
  <c r="CT128" i="16"/>
  <c r="Z119" i="16"/>
  <c r="AU66" i="16"/>
  <c r="AF97" i="16"/>
  <c r="J119" i="16"/>
  <c r="BC125" i="16"/>
  <c r="AK101" i="16"/>
  <c r="AA122" i="16"/>
  <c r="CX96" i="16"/>
  <c r="AT97" i="16"/>
  <c r="BR108" i="16"/>
  <c r="BE96" i="16"/>
  <c r="CY94" i="16"/>
  <c r="AL129" i="16"/>
  <c r="AB101" i="16"/>
  <c r="CC103" i="16"/>
  <c r="BZ43" i="16"/>
  <c r="AV94" i="16"/>
  <c r="AZ108" i="16"/>
  <c r="AB92" i="16"/>
  <c r="AY55" i="16"/>
  <c r="CE96" i="16"/>
  <c r="DC124" i="16"/>
  <c r="N32" i="16"/>
  <c r="CO122" i="16"/>
  <c r="BY102" i="16"/>
  <c r="BF96" i="16"/>
  <c r="BP125" i="16"/>
  <c r="CE127" i="16"/>
  <c r="AE91" i="16"/>
  <c r="AP122" i="16"/>
  <c r="BW103" i="16"/>
  <c r="BJ128" i="16"/>
  <c r="AZ124" i="16"/>
  <c r="AB123" i="16"/>
  <c r="AV128" i="16"/>
  <c r="BA129" i="16"/>
  <c r="U96" i="16"/>
  <c r="CU66" i="16"/>
  <c r="Y106" i="16"/>
  <c r="CC43" i="16"/>
  <c r="BC104" i="16"/>
  <c r="AA124" i="16"/>
  <c r="DB92" i="16"/>
  <c r="BF109" i="16"/>
  <c r="CS90" i="16"/>
  <c r="CN101" i="16"/>
  <c r="BZ32" i="16"/>
  <c r="CU122" i="16"/>
  <c r="BJ32" i="16"/>
  <c r="CJ107" i="16"/>
  <c r="N127" i="16"/>
  <c r="T125" i="16"/>
  <c r="AO77" i="16"/>
  <c r="BV77" i="16"/>
  <c r="AU122" i="16"/>
  <c r="BJ99" i="16"/>
  <c r="Z66" i="16"/>
  <c r="CQ110" i="16"/>
  <c r="V105" i="16"/>
  <c r="CV125" i="16"/>
  <c r="BY99" i="16"/>
  <c r="DB109" i="16"/>
  <c r="CH98" i="16"/>
  <c r="CF124" i="16"/>
  <c r="T99" i="16"/>
  <c r="AT125" i="16"/>
  <c r="L127" i="16"/>
  <c r="BZ93" i="16"/>
  <c r="CR122" i="16"/>
  <c r="BD99" i="16"/>
  <c r="BE93" i="16"/>
  <c r="CM102" i="16"/>
  <c r="BO101" i="16"/>
  <c r="AK108" i="16"/>
  <c r="CC124" i="16"/>
  <c r="AB90" i="16"/>
  <c r="I32" i="16"/>
  <c r="CB128" i="16"/>
  <c r="AM120" i="16"/>
  <c r="H108" i="16"/>
  <c r="I121" i="16"/>
  <c r="BF105" i="16"/>
  <c r="AF98" i="16"/>
  <c r="BK102" i="16"/>
  <c r="CD102" i="16"/>
  <c r="AH97" i="16"/>
  <c r="AN123" i="16"/>
  <c r="AG125" i="16"/>
  <c r="CB108" i="16"/>
  <c r="CO55" i="16"/>
  <c r="U97" i="16"/>
  <c r="V109" i="16"/>
  <c r="CB99" i="16"/>
  <c r="N124" i="16"/>
  <c r="CN92" i="16"/>
  <c r="AP108" i="16"/>
  <c r="AY90" i="16"/>
  <c r="CJ43" i="16"/>
  <c r="CU97" i="16"/>
  <c r="BI93" i="16"/>
  <c r="Y93" i="16"/>
  <c r="CT90" i="16"/>
  <c r="BC122" i="16"/>
  <c r="AD91" i="16"/>
  <c r="CA32" i="16"/>
  <c r="CN110" i="16"/>
  <c r="X106" i="16"/>
  <c r="CW43" i="16"/>
  <c r="CF96" i="16"/>
  <c r="CL105" i="16"/>
  <c r="CG109" i="16"/>
  <c r="DC109" i="16"/>
  <c r="CY129" i="16"/>
  <c r="CI77" i="16"/>
  <c r="I99" i="16"/>
  <c r="AR121" i="16"/>
  <c r="CA129" i="16"/>
  <c r="AS125" i="16"/>
  <c r="AP97" i="16"/>
  <c r="AD129" i="16"/>
  <c r="N99" i="16"/>
  <c r="BO122" i="16"/>
  <c r="AP123" i="16"/>
  <c r="CP93" i="16"/>
  <c r="AP105" i="16"/>
  <c r="CF94" i="16"/>
  <c r="CU77" i="16"/>
  <c r="BK109" i="16"/>
  <c r="CA97" i="16"/>
  <c r="N107" i="16"/>
  <c r="AR107" i="16"/>
  <c r="CU119" i="16"/>
  <c r="BD104" i="16"/>
  <c r="CI125" i="16"/>
  <c r="U122" i="16"/>
  <c r="AC32" i="16"/>
  <c r="BU96" i="16"/>
  <c r="AT43" i="16"/>
  <c r="CS94" i="16"/>
  <c r="AY119" i="16"/>
  <c r="N96" i="16"/>
  <c r="BU110" i="16"/>
  <c r="X127" i="16"/>
  <c r="BH99" i="16"/>
  <c r="Z105" i="16"/>
  <c r="V98" i="16"/>
  <c r="CR55" i="16"/>
  <c r="BI129" i="16"/>
  <c r="CZ119" i="16"/>
  <c r="DB96" i="16"/>
  <c r="U102" i="16"/>
  <c r="L93" i="16"/>
  <c r="CX90" i="16"/>
  <c r="O109" i="16"/>
  <c r="AM123" i="16"/>
  <c r="CL93" i="16"/>
  <c r="AV93" i="16"/>
  <c r="CO110" i="16"/>
  <c r="CS99" i="16"/>
  <c r="BT120" i="16"/>
  <c r="AE98" i="16"/>
  <c r="AR102" i="16"/>
  <c r="AA102" i="16"/>
  <c r="CQ93" i="16"/>
  <c r="BY121" i="16"/>
  <c r="BZ99" i="16"/>
  <c r="CM106" i="16"/>
  <c r="AY122" i="16"/>
  <c r="AT95" i="16"/>
  <c r="AM21" i="16"/>
  <c r="Z92" i="16"/>
  <c r="BH94" i="16"/>
  <c r="BO32" i="16"/>
  <c r="CJ121" i="16"/>
  <c r="J105" i="16"/>
  <c r="AI21" i="16"/>
  <c r="S101" i="16"/>
  <c r="CO99" i="16"/>
  <c r="BE127" i="16"/>
  <c r="AN90" i="16"/>
  <c r="L90" i="16"/>
  <c r="CO106" i="16"/>
  <c r="AT128" i="16"/>
  <c r="BB95" i="16"/>
  <c r="I96" i="16"/>
  <c r="CL123" i="16"/>
  <c r="CH125" i="16"/>
  <c r="CY90" i="16"/>
  <c r="CA108" i="16"/>
  <c r="AY121" i="16"/>
  <c r="CC92" i="16"/>
  <c r="N77" i="16"/>
  <c r="CQ127" i="16"/>
  <c r="R96" i="16"/>
  <c r="CD103" i="16"/>
  <c r="CI101" i="16"/>
  <c r="AQ93" i="16"/>
  <c r="R101" i="16"/>
  <c r="H109" i="16"/>
  <c r="AK106" i="16"/>
  <c r="CZ104" i="16"/>
  <c r="BA102" i="16"/>
  <c r="AR97" i="16"/>
  <c r="CO90" i="16"/>
  <c r="BH103" i="16"/>
  <c r="BI106" i="16"/>
  <c r="BL21" i="16"/>
  <c r="AN110" i="16"/>
  <c r="AE105" i="16"/>
  <c r="CE102" i="16"/>
  <c r="AH129" i="16"/>
  <c r="AQ94" i="16"/>
  <c r="CG55" i="16"/>
  <c r="BQ128" i="16"/>
  <c r="BI124" i="16"/>
  <c r="AR94" i="16"/>
  <c r="CC99" i="16"/>
  <c r="BU122" i="16"/>
  <c r="BP119" i="16"/>
  <c r="CV106" i="16"/>
  <c r="J55" i="16"/>
  <c r="AB94" i="16"/>
  <c r="J104" i="16"/>
  <c r="CC105" i="16"/>
  <c r="CH103" i="16"/>
  <c r="CS43" i="16"/>
  <c r="AW91" i="16"/>
  <c r="BZ110" i="16"/>
  <c r="DC101" i="16"/>
  <c r="CN106" i="16"/>
  <c r="BH109" i="16"/>
  <c r="CR90" i="16"/>
  <c r="AN93" i="16"/>
  <c r="BD125" i="16"/>
  <c r="AN122" i="16"/>
  <c r="AR124" i="16"/>
  <c r="AD95" i="16"/>
  <c r="BE108" i="16"/>
  <c r="BN128" i="16"/>
  <c r="CW77" i="16"/>
  <c r="AK102" i="16"/>
  <c r="AP94" i="16"/>
  <c r="P125" i="16"/>
  <c r="X122" i="16"/>
  <c r="BJ92" i="16"/>
  <c r="CZ107" i="16"/>
  <c r="BL55" i="16"/>
  <c r="AY110" i="16"/>
  <c r="AN108" i="16"/>
  <c r="CX92" i="16"/>
  <c r="CJ128" i="16"/>
  <c r="BL110" i="16"/>
  <c r="BF97" i="16"/>
  <c r="L96" i="16"/>
  <c r="J123" i="16"/>
  <c r="BB77" i="16"/>
  <c r="BC90" i="16"/>
  <c r="AU77" i="16"/>
  <c r="DC104" i="16"/>
  <c r="CZ124" i="16"/>
  <c r="AS102" i="16"/>
  <c r="CP77" i="16"/>
  <c r="J93" i="16"/>
  <c r="BB110" i="16"/>
  <c r="AL107" i="16"/>
  <c r="CH105" i="16"/>
  <c r="M43" i="16"/>
  <c r="BA94" i="16"/>
  <c r="CA107" i="16"/>
  <c r="L77" i="16"/>
  <c r="CL129" i="16"/>
  <c r="BE97" i="16"/>
  <c r="BO124" i="16"/>
  <c r="U125" i="16"/>
  <c r="AG95" i="16"/>
  <c r="CV119" i="16"/>
  <c r="AF106" i="16"/>
  <c r="CG119" i="16"/>
  <c r="CM97" i="16"/>
  <c r="AA119" i="16"/>
  <c r="AM110" i="16"/>
  <c r="BB119" i="16"/>
  <c r="BQ77" i="16"/>
  <c r="AH92" i="16"/>
  <c r="O128" i="16"/>
  <c r="BG21" i="16"/>
  <c r="AQ124" i="16"/>
  <c r="CJ104" i="16"/>
  <c r="BN108" i="16"/>
  <c r="AS122" i="16"/>
  <c r="CB110" i="16"/>
  <c r="CT95" i="16"/>
  <c r="CX121" i="16"/>
  <c r="CB105" i="16"/>
  <c r="CU21" i="16"/>
  <c r="BJ21" i="16"/>
  <c r="CM90" i="16"/>
  <c r="BE102" i="16"/>
  <c r="T110" i="16"/>
  <c r="CQ121" i="16"/>
  <c r="AC77" i="16"/>
  <c r="CM77" i="16"/>
  <c r="BJ98" i="16"/>
  <c r="AU43" i="16"/>
  <c r="CB95" i="16"/>
  <c r="J120" i="16"/>
  <c r="BG99" i="16"/>
  <c r="CT32" i="16"/>
  <c r="CX119" i="16"/>
  <c r="AR99" i="16"/>
  <c r="L92" i="16"/>
  <c r="BB120" i="16"/>
  <c r="AW122" i="16"/>
  <c r="CV109" i="16"/>
  <c r="AW92" i="16"/>
  <c r="CT120" i="16"/>
  <c r="AA106" i="16"/>
  <c r="AI66" i="16"/>
  <c r="CZ103" i="16"/>
  <c r="CK105" i="16"/>
  <c r="CB77" i="16"/>
  <c r="CM91" i="16"/>
  <c r="W43" i="16"/>
  <c r="BB66" i="16"/>
  <c r="CQ107" i="16"/>
  <c r="T107" i="16"/>
  <c r="K129" i="16"/>
  <c r="K90" i="16"/>
  <c r="CY108" i="16"/>
  <c r="CX105" i="16"/>
  <c r="O66" i="16"/>
  <c r="CS109" i="16"/>
  <c r="AC66" i="16"/>
  <c r="BL125" i="16"/>
  <c r="BR105" i="16"/>
  <c r="AI110" i="16"/>
  <c r="CT106" i="16"/>
  <c r="CU94" i="16"/>
  <c r="AP129" i="16"/>
  <c r="AZ95" i="16"/>
  <c r="CO108" i="16"/>
  <c r="CV55" i="16"/>
  <c r="BT94" i="16"/>
  <c r="R110" i="16"/>
  <c r="CK124" i="16"/>
  <c r="BX93" i="16"/>
  <c r="Q77" i="16"/>
  <c r="CV95" i="16"/>
  <c r="AO120" i="16"/>
  <c r="AT127" i="16"/>
  <c r="CP129" i="16"/>
  <c r="AI98" i="16"/>
  <c r="CO102" i="16"/>
  <c r="AU119" i="16"/>
  <c r="AG55" i="16"/>
  <c r="BN123" i="16"/>
  <c r="CS110" i="16"/>
  <c r="BN43" i="16"/>
  <c r="DB99" i="16"/>
  <c r="CZ98" i="16"/>
  <c r="AF128" i="16"/>
  <c r="X124" i="16"/>
  <c r="T90" i="16"/>
  <c r="CI21" i="16"/>
  <c r="CM43" i="16"/>
  <c r="AM98" i="16"/>
  <c r="AE119" i="16"/>
  <c r="K105" i="16"/>
  <c r="AQ122" i="16"/>
  <c r="R32" i="16"/>
  <c r="S94" i="16"/>
  <c r="Z107" i="14"/>
  <c r="AZ43" i="16"/>
  <c r="Q125" i="16"/>
  <c r="CX101" i="16"/>
  <c r="P109" i="16"/>
  <c r="AL96" i="16"/>
  <c r="AD107" i="16"/>
  <c r="BF98" i="16"/>
  <c r="CL120" i="16"/>
  <c r="BR94" i="16"/>
  <c r="BZ96" i="16"/>
  <c r="BA96" i="16"/>
  <c r="BK91" i="16"/>
  <c r="AS97" i="16"/>
  <c r="BF110" i="16"/>
  <c r="AR110" i="16"/>
  <c r="BX121" i="16"/>
  <c r="CE95" i="16"/>
  <c r="BS77" i="16"/>
  <c r="AE122" i="16"/>
  <c r="AJ123" i="16"/>
  <c r="L125" i="16"/>
  <c r="AU129" i="16"/>
  <c r="R94" i="16"/>
  <c r="BH66" i="16"/>
  <c r="BB43" i="16"/>
  <c r="AL109" i="16"/>
  <c r="AX125" i="16"/>
  <c r="CJ55" i="16"/>
  <c r="AG129" i="16"/>
  <c r="AB32" i="16"/>
  <c r="CU104" i="16"/>
  <c r="CC110" i="16"/>
  <c r="W55" i="16"/>
  <c r="BJ129" i="16"/>
  <c r="BD124" i="16"/>
  <c r="AN98" i="16"/>
  <c r="AS21" i="16"/>
  <c r="AE93" i="16"/>
  <c r="AH103" i="16"/>
  <c r="BJ125" i="16"/>
  <c r="CM94" i="16"/>
  <c r="AH124" i="16"/>
  <c r="BC21" i="16"/>
  <c r="CF119" i="16"/>
  <c r="CQ95" i="16"/>
  <c r="M107" i="16"/>
  <c r="AM106" i="16"/>
  <c r="AP110" i="16"/>
  <c r="BA77" i="16"/>
  <c r="CU105" i="16"/>
  <c r="BM110" i="16"/>
  <c r="BR90" i="16"/>
  <c r="CG77" i="16"/>
  <c r="CD127" i="16"/>
  <c r="DA93" i="16"/>
  <c r="CG104" i="16"/>
  <c r="AV43" i="16"/>
  <c r="V32" i="16"/>
  <c r="AX102" i="16"/>
  <c r="AA107" i="14"/>
  <c r="CY106" i="16"/>
  <c r="BL129" i="16"/>
  <c r="BR93" i="16"/>
  <c r="BM94" i="16"/>
  <c r="AT106" i="16"/>
  <c r="M119" i="16"/>
  <c r="L124" i="16"/>
  <c r="AM96" i="16"/>
  <c r="AB77" i="16"/>
  <c r="BJ122" i="16"/>
  <c r="AB43" i="16"/>
  <c r="AA99" i="16"/>
  <c r="R119" i="16"/>
  <c r="N97" i="16"/>
  <c r="K125" i="16"/>
  <c r="DA105" i="16"/>
  <c r="BP32" i="16"/>
  <c r="AN77" i="16"/>
  <c r="AX55" i="16"/>
  <c r="BV97" i="16"/>
  <c r="CC122" i="16"/>
  <c r="L102" i="16"/>
  <c r="CB129" i="16"/>
  <c r="N110" i="16"/>
  <c r="BK43" i="16"/>
  <c r="AL77" i="16"/>
  <c r="AU97" i="16"/>
  <c r="AF122" i="16"/>
  <c r="BN110" i="16"/>
  <c r="AT91" i="16"/>
  <c r="N92" i="16"/>
  <c r="AK91" i="16"/>
  <c r="CZ129" i="16"/>
  <c r="T102" i="16"/>
  <c r="BV129" i="16"/>
  <c r="CK93" i="16"/>
  <c r="BN90" i="16"/>
  <c r="AU32" i="16"/>
  <c r="AQ96" i="16"/>
  <c r="AG103" i="16"/>
  <c r="CB102" i="16"/>
  <c r="CI120" i="16"/>
  <c r="L43" i="16"/>
  <c r="BA99" i="16"/>
  <c r="AG66" i="16"/>
  <c r="AV109" i="16"/>
  <c r="CK125" i="16"/>
  <c r="CU99" i="16"/>
  <c r="BQ92" i="16"/>
  <c r="BC97" i="16"/>
  <c r="AN106" i="16"/>
  <c r="CN123" i="16"/>
  <c r="CI98" i="16"/>
  <c r="AZ101" i="16"/>
  <c r="DA90" i="16"/>
  <c r="AD124" i="16"/>
  <c r="AD119" i="16"/>
  <c r="CZ96" i="16"/>
  <c r="CJ96" i="16"/>
  <c r="BD123" i="16"/>
  <c r="AM102" i="16"/>
  <c r="O21" i="16"/>
  <c r="BV95" i="16"/>
  <c r="BK97" i="16"/>
  <c r="V107" i="14"/>
  <c r="BP107" i="16"/>
  <c r="CR120" i="16"/>
  <c r="CO129" i="16"/>
  <c r="M103" i="16"/>
  <c r="BL32" i="16"/>
  <c r="I103" i="16"/>
  <c r="CJ93" i="16"/>
  <c r="M91" i="16"/>
  <c r="CP125" i="16"/>
  <c r="DC121" i="16"/>
  <c r="S98" i="16"/>
  <c r="DB120" i="16"/>
  <c r="AH77" i="16"/>
  <c r="CF107" i="16"/>
  <c r="AL106" i="16"/>
  <c r="BI108" i="16"/>
  <c r="U93" i="16"/>
  <c r="BJ43" i="16"/>
  <c r="CT105" i="16"/>
  <c r="S109" i="16"/>
  <c r="AV107" i="16"/>
  <c r="DC105" i="16"/>
  <c r="AH107" i="16"/>
  <c r="Q106" i="16"/>
  <c r="BR129" i="16"/>
  <c r="AF109" i="16"/>
  <c r="BL97" i="16"/>
  <c r="CE123" i="16"/>
  <c r="AR55" i="16"/>
  <c r="CV66" i="16"/>
  <c r="AA119" i="15"/>
  <c r="CS102" i="16"/>
  <c r="CH102" i="16"/>
  <c r="CI124" i="16"/>
  <c r="CQ96" i="16"/>
  <c r="BD98" i="16"/>
  <c r="Z97" i="16"/>
  <c r="AC105" i="16"/>
  <c r="BR119" i="16"/>
  <c r="CP94" i="16"/>
  <c r="AT103" i="16"/>
  <c r="CW121" i="16"/>
  <c r="BD106" i="16"/>
  <c r="CO107" i="16"/>
  <c r="BJ119" i="16"/>
  <c r="CS123" i="16"/>
  <c r="AY104" i="16"/>
  <c r="CO97" i="16"/>
  <c r="BE101" i="16"/>
  <c r="BQ66" i="16"/>
  <c r="BW102" i="16"/>
  <c r="CJ109" i="16"/>
  <c r="BP104" i="16"/>
  <c r="AY102" i="16"/>
  <c r="AE103" i="16"/>
  <c r="BD77" i="16"/>
  <c r="DC110" i="16"/>
  <c r="CL97" i="16"/>
  <c r="BS93" i="16"/>
  <c r="AD125" i="16"/>
  <c r="V66" i="16"/>
  <c r="CE107" i="16"/>
  <c r="V120" i="16"/>
  <c r="AL103" i="16"/>
  <c r="R90" i="16"/>
  <c r="CS98" i="16"/>
  <c r="Y125" i="16"/>
  <c r="CI66" i="16"/>
  <c r="AZ32" i="16"/>
  <c r="CV32" i="16"/>
  <c r="Y109" i="16"/>
  <c r="BR106" i="16"/>
  <c r="BI98" i="16"/>
  <c r="AY124" i="16"/>
  <c r="DC106" i="16"/>
  <c r="CD90" i="16"/>
  <c r="BR43" i="16"/>
  <c r="CJ129" i="16"/>
  <c r="AI123" i="16"/>
  <c r="BU120" i="16"/>
  <c r="CO120" i="16"/>
  <c r="BB103" i="16"/>
  <c r="CT122" i="16"/>
  <c r="Z102" i="16"/>
  <c r="BH105" i="16"/>
  <c r="J91" i="16"/>
  <c r="I77" i="16"/>
  <c r="S103" i="16"/>
  <c r="BX129" i="16"/>
  <c r="AG124" i="16"/>
  <c r="AP98" i="16"/>
  <c r="CS120" i="16"/>
  <c r="CS55" i="16"/>
  <c r="AQ21" i="16"/>
  <c r="BL123" i="16"/>
  <c r="CP110" i="16"/>
  <c r="AH108" i="16"/>
  <c r="AL108" i="16"/>
  <c r="CH120" i="16"/>
  <c r="BI104" i="16"/>
  <c r="J121" i="16"/>
  <c r="AC93" i="16"/>
  <c r="U55" i="16"/>
  <c r="BA108" i="16"/>
  <c r="BR109" i="16"/>
  <c r="BM77" i="16"/>
  <c r="Q104" i="16"/>
  <c r="AD128" i="16"/>
  <c r="V55" i="16"/>
  <c r="AB128" i="16"/>
  <c r="CX120" i="16"/>
  <c r="AB106" i="16"/>
  <c r="CE99" i="16"/>
  <c r="CQ94" i="16"/>
  <c r="Q119" i="16"/>
  <c r="BT90" i="16"/>
  <c r="V96" i="16"/>
  <c r="H104" i="16"/>
  <c r="CF102" i="16"/>
  <c r="AC119" i="16"/>
  <c r="CD97" i="16"/>
  <c r="I124" i="16"/>
  <c r="CP121" i="16"/>
  <c r="S110" i="16"/>
  <c r="BI55" i="16"/>
  <c r="Q98" i="16"/>
  <c r="DB97" i="16"/>
  <c r="CG99" i="16"/>
  <c r="AV124" i="16"/>
  <c r="AL110" i="16"/>
  <c r="BY124" i="16"/>
  <c r="CG128" i="16"/>
  <c r="AA125" i="16"/>
  <c r="X93" i="16"/>
  <c r="T94" i="16"/>
  <c r="Z125" i="16"/>
  <c r="CJ32" i="16"/>
  <c r="BH90" i="16"/>
  <c r="Y107" i="16"/>
  <c r="BN99" i="16"/>
  <c r="AK94" i="16"/>
  <c r="BA124" i="16"/>
  <c r="Z96" i="16"/>
  <c r="BC93" i="16"/>
  <c r="S90" i="16"/>
  <c r="AY97" i="16"/>
  <c r="BH32" i="16"/>
  <c r="AT120" i="16"/>
  <c r="DB66" i="16"/>
  <c r="BD110" i="16"/>
  <c r="CP107" i="16"/>
  <c r="BJ101" i="16"/>
  <c r="AO119" i="16"/>
  <c r="CR96" i="16"/>
  <c r="CQ55" i="16"/>
  <c r="AJ43" i="16"/>
  <c r="BL107" i="16"/>
  <c r="AO99" i="16"/>
  <c r="CP91" i="16"/>
  <c r="BN21" i="16"/>
  <c r="AV102" i="16"/>
  <c r="AA123" i="16"/>
  <c r="BN121" i="16"/>
  <c r="BX106" i="16"/>
  <c r="M124" i="16"/>
  <c r="BQ94" i="16"/>
  <c r="BD32" i="16"/>
  <c r="AK93" i="16"/>
  <c r="BP91" i="16"/>
  <c r="AZ96" i="16"/>
  <c r="BC110" i="16"/>
  <c r="S43" i="16"/>
  <c r="AJ128" i="16"/>
  <c r="BN101" i="16"/>
  <c r="AA66" i="16"/>
  <c r="AS96" i="16"/>
  <c r="V99" i="16"/>
  <c r="CN105" i="16"/>
  <c r="CV97" i="16"/>
  <c r="AJ129" i="16"/>
  <c r="AP55" i="16"/>
  <c r="Q129" i="16"/>
  <c r="AH95" i="16"/>
  <c r="AK95" i="16"/>
  <c r="AT102" i="16"/>
  <c r="Q105" i="16"/>
  <c r="BO66" i="16"/>
  <c r="AP124" i="16"/>
  <c r="X102" i="16"/>
  <c r="CK110" i="16"/>
  <c r="CZ92" i="16"/>
  <c r="BP98" i="16"/>
  <c r="BF106" i="16"/>
  <c r="BR99" i="16"/>
  <c r="AC94" i="16"/>
  <c r="BJ121" i="16"/>
  <c r="V106" i="16"/>
  <c r="AS77" i="16"/>
  <c r="CG106" i="16"/>
  <c r="CV110" i="16"/>
  <c r="BE119" i="16"/>
  <c r="CV107" i="16"/>
  <c r="W119" i="16"/>
  <c r="AI95" i="16"/>
  <c r="BT105" i="16"/>
  <c r="CT108" i="16"/>
  <c r="AF121" i="16"/>
  <c r="CO43" i="16"/>
  <c r="CO109" i="16"/>
  <c r="BA93" i="16"/>
  <c r="R21" i="16"/>
  <c r="AA43" i="16"/>
  <c r="CE120" i="16"/>
  <c r="AS32" i="16"/>
  <c r="CR106" i="16"/>
  <c r="BZ92" i="16"/>
  <c r="CG91" i="16"/>
  <c r="CQ128" i="16"/>
  <c r="CC93" i="16"/>
  <c r="BO104" i="16"/>
  <c r="CD104" i="16"/>
  <c r="CE97" i="16"/>
  <c r="BH101" i="16"/>
  <c r="AN55" i="16"/>
  <c r="CD77" i="16"/>
  <c r="AG110" i="16"/>
  <c r="AC123" i="16"/>
  <c r="BO121" i="16"/>
  <c r="DB103" i="16"/>
  <c r="CB125" i="16"/>
  <c r="BG94" i="16"/>
  <c r="BP122" i="16"/>
  <c r="BB104" i="16"/>
  <c r="BM107" i="16"/>
  <c r="BZ101" i="16"/>
  <c r="CQ102" i="16"/>
  <c r="CY98" i="16"/>
  <c r="AG102" i="16"/>
  <c r="BR120" i="16"/>
  <c r="BC120" i="16"/>
  <c r="CP109" i="16"/>
  <c r="CI91" i="16"/>
  <c r="AU55" i="16"/>
  <c r="CM105" i="16"/>
  <c r="CQ109" i="16"/>
  <c r="BS129" i="16"/>
  <c r="CZ123" i="16"/>
  <c r="BN91" i="16"/>
  <c r="CJ92" i="16"/>
  <c r="BF125" i="16"/>
  <c r="BP90" i="16"/>
  <c r="AG101" i="16"/>
  <c r="AY101" i="16"/>
  <c r="BR121" i="16"/>
  <c r="K101" i="16"/>
  <c r="P32" i="16"/>
  <c r="AV119" i="16"/>
  <c r="CW105" i="16"/>
  <c r="BV21" i="16"/>
  <c r="DC127" i="16"/>
  <c r="AU104" i="16"/>
  <c r="AP128" i="16"/>
  <c r="BO92" i="16"/>
  <c r="CE101" i="16"/>
  <c r="DC43" i="16"/>
  <c r="CY91" i="16"/>
  <c r="BF121" i="16"/>
  <c r="AM125" i="16"/>
  <c r="CK43" i="16"/>
  <c r="AO102" i="16"/>
  <c r="CG107" i="16"/>
  <c r="CE66" i="16"/>
  <c r="CB98" i="16"/>
  <c r="BZ77" i="16"/>
  <c r="Z110" i="16"/>
  <c r="U107" i="16"/>
  <c r="AR105" i="16"/>
  <c r="BK107" i="16"/>
  <c r="AA90" i="16"/>
  <c r="BW124" i="16"/>
  <c r="CS93" i="16"/>
  <c r="AD32" i="16"/>
  <c r="BT123" i="16"/>
  <c r="CW102" i="16"/>
  <c r="CI107" i="16"/>
  <c r="Z55" i="16"/>
  <c r="AY120" i="16"/>
  <c r="AI107" i="16"/>
  <c r="CJ90" i="16"/>
  <c r="AZ55" i="16"/>
  <c r="AW90" i="16"/>
  <c r="BE95" i="16"/>
  <c r="BJ91" i="16"/>
  <c r="CZ93" i="16"/>
  <c r="H102" i="16"/>
  <c r="BK103" i="16"/>
  <c r="O104" i="16"/>
  <c r="AE102" i="16"/>
  <c r="AO66" i="16"/>
  <c r="AP125" i="16"/>
  <c r="CH107" i="16"/>
  <c r="CF93" i="16"/>
  <c r="CQ104" i="16"/>
  <c r="L66" i="16"/>
  <c r="BG93" i="16"/>
  <c r="Z91" i="16"/>
  <c r="AD120" i="16"/>
  <c r="CL122" i="16"/>
  <c r="CR107" i="16"/>
  <c r="CN55" i="16"/>
  <c r="AK98" i="16"/>
  <c r="Y21" i="16"/>
  <c r="BF77" i="16"/>
  <c r="CE94" i="16"/>
  <c r="L97" i="16"/>
  <c r="DA104" i="16"/>
  <c r="AO95" i="16"/>
  <c r="BP121" i="16"/>
  <c r="BH102" i="16"/>
  <c r="AS90" i="16"/>
  <c r="AJ99" i="16"/>
  <c r="X91" i="16"/>
  <c r="BT101" i="16"/>
  <c r="CG108" i="16"/>
  <c r="BR123" i="16"/>
  <c r="CV123" i="16"/>
  <c r="BC109" i="16"/>
  <c r="BD105" i="16"/>
  <c r="AZ93" i="16"/>
  <c r="BG121" i="16"/>
  <c r="AA92" i="16"/>
  <c r="X98" i="16"/>
  <c r="CB127" i="16"/>
  <c r="CJ122" i="16"/>
  <c r="AC129" i="16"/>
  <c r="CW127" i="16"/>
  <c r="CL110" i="16"/>
  <c r="CZ109" i="16"/>
  <c r="BZ55" i="16"/>
  <c r="BF21" i="16"/>
  <c r="BV66" i="16"/>
  <c r="CW110" i="16"/>
  <c r="CD98" i="16"/>
  <c r="AF105" i="16"/>
  <c r="AP103" i="16"/>
  <c r="L123" i="16"/>
  <c r="CA21" i="16"/>
  <c r="CU91" i="16"/>
  <c r="BR21" i="16"/>
  <c r="AO101" i="16"/>
  <c r="AI96" i="16"/>
  <c r="O94" i="16"/>
  <c r="Q96" i="16"/>
  <c r="BI128" i="16"/>
  <c r="CY122" i="16"/>
  <c r="BV103" i="16"/>
  <c r="CE124" i="16"/>
  <c r="BW92" i="16"/>
  <c r="AV96" i="16"/>
  <c r="CW90" i="16"/>
  <c r="AX94" i="16"/>
  <c r="O93" i="16"/>
  <c r="AK120" i="16"/>
  <c r="AX109" i="16"/>
  <c r="BP110" i="16"/>
  <c r="BC99" i="16"/>
  <c r="CB104" i="16"/>
  <c r="AO105" i="16"/>
  <c r="BP109" i="16"/>
  <c r="BJ90" i="16"/>
  <c r="AC122" i="16"/>
  <c r="AL90" i="16"/>
  <c r="W96" i="16"/>
  <c r="AN97" i="16"/>
  <c r="AE125" i="16"/>
  <c r="AO90" i="16"/>
  <c r="BH106" i="16"/>
  <c r="CH104" i="16"/>
  <c r="Y123" i="16"/>
  <c r="AH21" i="16"/>
  <c r="BW125" i="16"/>
  <c r="AG105" i="16"/>
  <c r="CD109" i="16"/>
  <c r="BB101" i="16"/>
  <c r="AK21" i="16"/>
  <c r="CV91" i="16"/>
  <c r="Y120" i="16"/>
  <c r="BQ96" i="16"/>
  <c r="Z127" i="16"/>
  <c r="AY32" i="16"/>
  <c r="AR66" i="16"/>
  <c r="BE129" i="16"/>
  <c r="CC119" i="16"/>
  <c r="BS66" i="16"/>
  <c r="M128" i="16"/>
  <c r="AR32" i="16"/>
  <c r="M21" i="16"/>
  <c r="AB102" i="16"/>
  <c r="CJ105" i="16"/>
  <c r="CO101" i="16"/>
  <c r="BP96" i="16"/>
  <c r="BV110" i="16"/>
  <c r="CE90" i="16"/>
  <c r="CX103" i="16"/>
  <c r="BW55" i="16"/>
  <c r="BW77" i="16"/>
  <c r="AW43" i="16"/>
  <c r="BK125" i="16"/>
  <c r="DB108" i="16"/>
  <c r="S91" i="16"/>
  <c r="AK90" i="16"/>
  <c r="BE105" i="16"/>
  <c r="BM128" i="16"/>
  <c r="BY109" i="16"/>
  <c r="CC94" i="16"/>
  <c r="BO99" i="16"/>
  <c r="BX119" i="16"/>
  <c r="BI101" i="16"/>
  <c r="K110" i="16"/>
  <c r="AP102" i="16"/>
  <c r="BG106" i="16"/>
  <c r="AK55" i="16"/>
  <c r="CW92" i="16"/>
  <c r="CL106" i="16"/>
  <c r="BY128" i="16"/>
  <c r="S93" i="16"/>
  <c r="H21" i="16"/>
  <c r="CT107" i="16"/>
  <c r="AQ103" i="16"/>
  <c r="BI119" i="16"/>
  <c r="CD120" i="16"/>
  <c r="BS102" i="16"/>
  <c r="CL98" i="16"/>
  <c r="CY127" i="16"/>
  <c r="CI108" i="16"/>
  <c r="BR122" i="16"/>
  <c r="Z129" i="16"/>
  <c r="AV32" i="16"/>
  <c r="AQ55" i="16"/>
  <c r="Y91" i="16"/>
  <c r="BS108" i="16"/>
  <c r="CU109" i="16"/>
  <c r="BI96" i="16"/>
  <c r="AC98" i="16"/>
  <c r="AS107" i="16"/>
  <c r="AS108" i="16"/>
  <c r="CF121" i="16"/>
  <c r="CK94" i="16"/>
  <c r="CK98" i="16"/>
  <c r="AM121" i="16"/>
  <c r="AN96" i="16"/>
  <c r="AN120" i="16"/>
  <c r="DA125" i="16"/>
  <c r="AE101" i="16"/>
  <c r="CY109" i="16"/>
  <c r="AE94" i="16"/>
  <c r="AL55" i="16"/>
  <c r="AP106" i="16"/>
  <c r="CX128" i="16"/>
  <c r="BN122" i="16"/>
  <c r="BJ105" i="16"/>
  <c r="W93" i="16"/>
  <c r="AQ128" i="16"/>
  <c r="CN43" i="16"/>
  <c r="CM93" i="16"/>
  <c r="BM120" i="16"/>
  <c r="BI21" i="16"/>
  <c r="AJ90" i="16"/>
  <c r="BA66" i="16"/>
  <c r="AN109" i="16"/>
  <c r="AF91" i="16"/>
  <c r="AF99" i="16"/>
  <c r="BH21" i="16"/>
  <c r="M102" i="16"/>
  <c r="CH55" i="16"/>
  <c r="AY98" i="16"/>
  <c r="CK128" i="16"/>
  <c r="CZ108" i="16"/>
  <c r="AV110" i="16"/>
  <c r="BM97" i="16"/>
  <c r="K99" i="16"/>
  <c r="BJ93" i="16"/>
  <c r="O43" i="16"/>
  <c r="CB66" i="16"/>
  <c r="N106" i="16"/>
  <c r="AO121" i="16"/>
  <c r="AE107" i="16"/>
  <c r="AX110" i="16"/>
  <c r="CP95" i="16"/>
  <c r="Q121" i="16"/>
  <c r="BC121" i="16"/>
  <c r="BM55" i="16"/>
  <c r="CQ32" i="16"/>
  <c r="BO129" i="16"/>
  <c r="BS121" i="16"/>
  <c r="BR104" i="16"/>
  <c r="BZ105" i="16"/>
  <c r="DA66" i="16"/>
  <c r="AM104" i="16"/>
  <c r="BP129" i="16"/>
  <c r="AP99" i="16"/>
  <c r="J98" i="16"/>
  <c r="BK96" i="16"/>
  <c r="BS120" i="16"/>
  <c r="CT110" i="16"/>
  <c r="Y119" i="15"/>
  <c r="BK105" i="16"/>
  <c r="K98" i="16"/>
  <c r="H55" i="16"/>
  <c r="CI96" i="16"/>
  <c r="CO96" i="16"/>
  <c r="T128" i="16"/>
  <c r="BO77" i="16"/>
  <c r="AL128" i="16"/>
  <c r="DC97" i="16"/>
  <c r="W124" i="16"/>
  <c r="AC55" i="16"/>
  <c r="O77" i="16"/>
  <c r="BB99" i="16"/>
  <c r="CM109" i="16"/>
  <c r="BF90" i="16"/>
  <c r="CA105" i="16"/>
  <c r="CW96" i="16"/>
  <c r="BX91" i="16"/>
  <c r="CA121" i="16"/>
  <c r="BO96" i="16"/>
  <c r="AY129" i="16"/>
  <c r="CZ55" i="16"/>
  <c r="CL107" i="16"/>
  <c r="CA123" i="16"/>
  <c r="AA101" i="16"/>
  <c r="CK66" i="16"/>
  <c r="AQ92" i="16"/>
  <c r="BN102" i="16"/>
  <c r="AY109" i="16"/>
  <c r="DA32" i="16"/>
  <c r="N55" i="16"/>
  <c r="AA109" i="16"/>
  <c r="K107" i="16"/>
  <c r="DB122" i="16"/>
  <c r="CU96" i="16"/>
  <c r="V90" i="16"/>
  <c r="H129" i="16"/>
  <c r="AC128" i="16"/>
  <c r="CP106" i="16"/>
  <c r="AZ104" i="16"/>
  <c r="BL103" i="16"/>
  <c r="BK108" i="16"/>
  <c r="AB104" i="16"/>
  <c r="U43" i="16"/>
  <c r="BS92" i="16"/>
  <c r="BF101" i="16"/>
  <c r="CO98" i="16"/>
  <c r="CG95" i="16"/>
  <c r="BD94" i="16"/>
  <c r="BR98" i="16"/>
  <c r="K109" i="16"/>
  <c r="AD98" i="16"/>
  <c r="CD123" i="16"/>
  <c r="DA97" i="16"/>
  <c r="CH121" i="16"/>
  <c r="CD121" i="16"/>
  <c r="AG92" i="16"/>
  <c r="BU107" i="16"/>
  <c r="CV77" i="16"/>
  <c r="Z21" i="16"/>
  <c r="BO97" i="16"/>
  <c r="BZ102" i="16"/>
  <c r="BQ121" i="16"/>
  <c r="CO124" i="16"/>
  <c r="CW103" i="16"/>
  <c r="AF21" i="16"/>
  <c r="DA99" i="16"/>
  <c r="BK98" i="16"/>
  <c r="R127" i="16"/>
  <c r="BP101" i="16"/>
  <c r="BA107" i="16"/>
  <c r="AB110" i="16"/>
  <c r="BD109" i="16"/>
  <c r="BX104" i="16"/>
  <c r="DC55" i="16"/>
  <c r="BU91" i="16"/>
  <c r="BE123" i="16"/>
  <c r="AD110" i="16"/>
  <c r="BO123" i="16"/>
  <c r="AT21" i="16"/>
  <c r="BG102" i="16"/>
  <c r="BJ107" i="16"/>
  <c r="BV122" i="16"/>
  <c r="BQ98" i="16"/>
  <c r="AH96" i="16"/>
  <c r="AT110" i="16"/>
  <c r="AL122" i="16"/>
  <c r="AG93" i="16"/>
  <c r="CU129" i="16"/>
  <c r="I66" i="16"/>
  <c r="BH119" i="16"/>
  <c r="BY101" i="16"/>
  <c r="BG95" i="16"/>
  <c r="M94" i="16"/>
  <c r="BF120" i="16"/>
  <c r="Z43" i="16"/>
  <c r="BA110" i="16"/>
  <c r="H93" i="16"/>
  <c r="AK96" i="16"/>
  <c r="BG119" i="16"/>
  <c r="BI90" i="16"/>
  <c r="AR90" i="16"/>
  <c r="BC91" i="16"/>
  <c r="AP107" i="16"/>
  <c r="DC122" i="16"/>
  <c r="CT109" i="16"/>
  <c r="BR66" i="16"/>
  <c r="BD91" i="16"/>
  <c r="BR124" i="16"/>
  <c r="CJ91" i="16"/>
  <c r="BF119" i="16"/>
  <c r="BM90" i="16"/>
  <c r="AQ106" i="16"/>
  <c r="AB127" i="16"/>
  <c r="CW104" i="16"/>
  <c r="CN77" i="16"/>
  <c r="CI119" i="16"/>
  <c r="BG125" i="16"/>
  <c r="AZ123" i="16"/>
  <c r="CE105" i="16"/>
  <c r="DB124" i="16"/>
  <c r="AW123" i="16"/>
  <c r="BE109" i="16"/>
  <c r="BI91" i="16"/>
  <c r="CG125" i="16"/>
  <c r="AJ106" i="16"/>
  <c r="M101" i="16"/>
  <c r="CS129" i="16"/>
  <c r="CI122" i="16"/>
  <c r="CX77" i="16"/>
  <c r="CE121" i="16"/>
  <c r="DA92" i="16"/>
  <c r="CF92" i="16"/>
  <c r="AV91" i="16"/>
  <c r="BL96" i="16"/>
  <c r="AE108" i="16"/>
  <c r="BS106" i="16"/>
  <c r="BR125" i="16"/>
  <c r="AD108" i="16"/>
  <c r="M110" i="16"/>
  <c r="AR101" i="16"/>
  <c r="BL99" i="16"/>
  <c r="BH122" i="16"/>
  <c r="M90" i="16"/>
  <c r="N105" i="16"/>
  <c r="DB102" i="16"/>
  <c r="BU101" i="16"/>
  <c r="CP32" i="16"/>
  <c r="H99" i="16"/>
  <c r="T77" i="16"/>
  <c r="CQ123" i="16"/>
  <c r="AK92" i="16"/>
  <c r="CZ101" i="16"/>
  <c r="BJ55" i="16"/>
  <c r="Z123" i="16"/>
  <c r="AO98" i="16"/>
  <c r="BK124" i="16"/>
  <c r="J21" i="16"/>
  <c r="BX110" i="16"/>
  <c r="CT43" i="16"/>
  <c r="AG91" i="16"/>
  <c r="L120" i="16"/>
  <c r="CQ91" i="16"/>
  <c r="DA122" i="16"/>
  <c r="BX120" i="16"/>
  <c r="CQ103" i="16"/>
  <c r="AT107" i="16"/>
  <c r="AV106" i="16"/>
  <c r="CO95" i="16"/>
  <c r="AF129" i="16"/>
  <c r="CX55" i="16"/>
  <c r="BQ32" i="16"/>
  <c r="K121" i="16"/>
  <c r="CT77" i="16"/>
  <c r="BX127" i="16"/>
  <c r="BK128" i="16"/>
  <c r="AS110" i="16"/>
  <c r="AG43" i="16"/>
  <c r="AW128" i="16"/>
  <c r="CN102" i="16"/>
  <c r="BC101" i="16"/>
  <c r="AE129" i="16"/>
  <c r="V101" i="16"/>
  <c r="T32" i="16"/>
  <c r="N103" i="16"/>
  <c r="CV121" i="16"/>
  <c r="AH121" i="16"/>
  <c r="AX98" i="16"/>
  <c r="BZ95" i="16"/>
  <c r="AE66" i="16"/>
  <c r="W119" i="15"/>
  <c r="AN103" i="16"/>
  <c r="BR97" i="16"/>
  <c r="CP90" i="16"/>
  <c r="CK107" i="16"/>
  <c r="AW119" i="16"/>
  <c r="BI107" i="16"/>
  <c r="P119" i="16"/>
  <c r="L129" i="16"/>
  <c r="CX125" i="16"/>
  <c r="X43" i="16"/>
  <c r="AR128" i="16"/>
  <c r="U101" i="16"/>
  <c r="BR96" i="16"/>
  <c r="CR123" i="16"/>
  <c r="CC102" i="16"/>
  <c r="BO108" i="16"/>
  <c r="BZ124" i="16"/>
  <c r="CJ125" i="16"/>
  <c r="CA95" i="16"/>
  <c r="Y107" i="14"/>
  <c r="W32" i="16"/>
  <c r="N90" i="16"/>
  <c r="AX93" i="16"/>
  <c r="AX108" i="16"/>
  <c r="AL95" i="16"/>
  <c r="U32" i="16"/>
  <c r="BJ102" i="16"/>
  <c r="AR93" i="16"/>
  <c r="BK55" i="16"/>
  <c r="CR43" i="16"/>
  <c r="K106" i="16"/>
  <c r="BX43" i="16"/>
  <c r="CE119" i="16"/>
  <c r="AV66" i="16"/>
  <c r="BY90" i="16"/>
  <c r="S102" i="16"/>
  <c r="AJ95" i="16"/>
  <c r="BC32" i="16"/>
  <c r="BU127" i="16"/>
  <c r="AO122" i="16"/>
  <c r="R128" i="16"/>
  <c r="AA108" i="16"/>
  <c r="AX122" i="16"/>
  <c r="CZ102" i="16"/>
  <c r="AL105" i="16"/>
  <c r="AS103" i="16"/>
  <c r="W129" i="16"/>
  <c r="BF94" i="16"/>
  <c r="BA21" i="16"/>
  <c r="Y77" i="16"/>
  <c r="CF66" i="16"/>
  <c r="BJ120" i="16"/>
  <c r="CJ99" i="16"/>
  <c r="O55" i="16"/>
  <c r="CI104" i="16"/>
  <c r="Z90" i="16"/>
  <c r="AI99" i="16"/>
  <c r="CQ99" i="16"/>
  <c r="BO125" i="16"/>
  <c r="AD123" i="16"/>
  <c r="BY66" i="16"/>
  <c r="AF108" i="16"/>
  <c r="CB106" i="16"/>
  <c r="AY125" i="16"/>
  <c r="AC92" i="16"/>
  <c r="Y119" i="16"/>
  <c r="CW98" i="16"/>
  <c r="CS124" i="16"/>
  <c r="W121" i="16"/>
  <c r="AG123" i="16"/>
  <c r="CO105" i="16"/>
  <c r="BF127" i="16"/>
  <c r="AV98" i="16"/>
  <c r="BM124" i="16"/>
  <c r="CA66" i="16"/>
  <c r="BB94" i="16"/>
  <c r="BW94" i="16"/>
  <c r="AJ97" i="16"/>
  <c r="K77" i="16"/>
  <c r="Y94" i="16"/>
  <c r="CF21" i="16"/>
  <c r="BY122" i="16"/>
  <c r="CR124" i="16"/>
  <c r="AA32" i="16"/>
  <c r="CT123" i="16"/>
  <c r="K97" i="16"/>
  <c r="BW21" i="16"/>
  <c r="DB105" i="16"/>
  <c r="CB90" i="16"/>
  <c r="AZ21" i="16"/>
  <c r="L55" i="16"/>
  <c r="BV105" i="16"/>
  <c r="BH124" i="16"/>
  <c r="BK120" i="16"/>
  <c r="CL108" i="16"/>
  <c r="CR97" i="16"/>
  <c r="N102" i="16"/>
  <c r="CW129" i="16"/>
  <c r="DA124" i="16"/>
  <c r="CP104" i="16"/>
  <c r="CK103" i="16"/>
  <c r="CC77" i="16"/>
  <c r="W106" i="16"/>
  <c r="J102" i="16"/>
  <c r="AA98" i="16"/>
  <c r="Q107" i="16"/>
  <c r="BY95" i="16"/>
  <c r="BU128" i="16"/>
  <c r="AV95" i="16"/>
  <c r="R123" i="16"/>
  <c r="AI127" i="16"/>
  <c r="BA92" i="16"/>
  <c r="CS128" i="16"/>
  <c r="P103" i="16"/>
  <c r="BT108" i="16"/>
  <c r="BN106" i="16"/>
  <c r="CG94" i="16"/>
  <c r="BL101" i="16"/>
  <c r="Q43" i="16"/>
  <c r="BZ120" i="16"/>
  <c r="W127" i="16"/>
  <c r="T106" i="16"/>
  <c r="AJ120" i="16"/>
  <c r="N91" i="16"/>
  <c r="CZ90" i="16"/>
  <c r="BA122" i="16"/>
  <c r="DA108" i="16"/>
  <c r="AB21" i="16"/>
  <c r="CC106" i="16"/>
  <c r="AX123" i="16"/>
  <c r="CO66" i="16"/>
  <c r="BB91" i="16"/>
  <c r="R104" i="16"/>
  <c r="BM91" i="16"/>
  <c r="M106" i="16"/>
  <c r="BM21" i="16"/>
  <c r="Q93" i="16"/>
  <c r="Y32" i="16"/>
  <c r="N109" i="16"/>
  <c r="CE110" i="16"/>
  <c r="BE125" i="16"/>
  <c r="BF102" i="16"/>
  <c r="CG103" i="16"/>
  <c r="AD103" i="16"/>
  <c r="CR32" i="16"/>
  <c r="BW104" i="16"/>
  <c r="L109" i="16"/>
  <c r="CJ102" i="16"/>
  <c r="BT106" i="16"/>
  <c r="CD96" i="16"/>
  <c r="O92" i="16"/>
  <c r="AF55" i="16"/>
  <c r="M98" i="16"/>
  <c r="CZ120" i="16"/>
  <c r="BF55" i="16"/>
  <c r="L105" i="16"/>
  <c r="CI32" i="16"/>
  <c r="CS127" i="16"/>
  <c r="AZ90" i="16"/>
  <c r="H97" i="16"/>
  <c r="AN99" i="16"/>
  <c r="AR119" i="16"/>
  <c r="BV119" i="16"/>
  <c r="CR91" i="16"/>
  <c r="CB93" i="16"/>
  <c r="AU110" i="16"/>
  <c r="AZ106" i="16"/>
  <c r="AS91" i="16"/>
  <c r="P91" i="16"/>
  <c r="Q110" i="16"/>
  <c r="CA91" i="16"/>
  <c r="AS95" i="16"/>
  <c r="BY103" i="16"/>
  <c r="BG96" i="16"/>
  <c r="O32" i="16"/>
  <c r="AI102" i="16"/>
  <c r="J107" i="16"/>
  <c r="AD104" i="16"/>
  <c r="AY105" i="16"/>
  <c r="CG122" i="16"/>
  <c r="BL94" i="16"/>
  <c r="W77" i="16"/>
  <c r="BA103" i="16"/>
  <c r="V121" i="16"/>
  <c r="BG107" i="16"/>
  <c r="T108" i="16"/>
  <c r="AU96" i="16"/>
  <c r="CC129" i="16"/>
  <c r="AI103" i="16"/>
  <c r="AU102" i="16"/>
  <c r="V21" i="16"/>
  <c r="BO93" i="16"/>
  <c r="O129" i="16"/>
  <c r="AF94" i="16"/>
  <c r="BS91" i="16"/>
  <c r="AU21" i="16"/>
  <c r="O91" i="16"/>
  <c r="CH21" i="16"/>
  <c r="CU98" i="16"/>
  <c r="I127" i="16"/>
  <c r="BZ125" i="16"/>
  <c r="CK123" i="16"/>
  <c r="U120" i="16"/>
  <c r="CV129" i="16"/>
  <c r="R97" i="16"/>
  <c r="AK110" i="16"/>
  <c r="BU21" i="16"/>
  <c r="AZ107" i="16"/>
  <c r="CR77" i="16"/>
  <c r="Z108" i="16"/>
  <c r="CU55" i="16"/>
  <c r="CH110" i="16"/>
  <c r="N128" i="16"/>
  <c r="CG124" i="16"/>
  <c r="BY110" i="16"/>
  <c r="BP108" i="16"/>
  <c r="CF90" i="16"/>
  <c r="BM95" i="16"/>
  <c r="BY104" i="16"/>
  <c r="CF122" i="16"/>
  <c r="Q94" i="16"/>
  <c r="CN99" i="16"/>
  <c r="CK102" i="16"/>
  <c r="R43" i="16"/>
  <c r="AO123" i="16"/>
  <c r="H91" i="16"/>
  <c r="BB105" i="16"/>
  <c r="Y122" i="16"/>
  <c r="R120" i="16"/>
  <c r="AP91" i="16"/>
  <c r="CK77" i="16"/>
  <c r="CY128" i="16"/>
  <c r="CQ106" i="16"/>
  <c r="BU109" i="16"/>
  <c r="AR43" i="16"/>
  <c r="CY96" i="16"/>
  <c r="AO128" i="16"/>
  <c r="L98" i="16"/>
  <c r="AK119" i="16"/>
  <c r="BW121" i="16"/>
  <c r="CK104" i="16"/>
  <c r="BL90" i="16"/>
  <c r="AL98" i="16"/>
  <c r="CW123" i="16"/>
  <c r="BP123" i="16"/>
  <c r="AN119" i="16"/>
  <c r="BV90" i="16"/>
  <c r="Q91" i="16"/>
  <c r="CM103" i="16"/>
  <c r="W98" i="16"/>
  <c r="CY110" i="16"/>
  <c r="BR107" i="16"/>
  <c r="AP43" i="16"/>
  <c r="CI90" i="16"/>
  <c r="Z93" i="16"/>
  <c r="CE93" i="16"/>
  <c r="CC109" i="16"/>
  <c r="AF119" i="16"/>
  <c r="AL92" i="16"/>
  <c r="X128" i="16"/>
  <c r="CT91" i="16"/>
  <c r="CS104" i="16"/>
  <c r="AJ108" i="16"/>
  <c r="AM95" i="16"/>
  <c r="CA125" i="16"/>
  <c r="BN129" i="16"/>
  <c r="AQ110" i="16"/>
  <c r="I107" i="16"/>
  <c r="T66" i="16"/>
  <c r="AF77" i="16"/>
  <c r="CL90" i="16"/>
  <c r="CF55" i="16"/>
  <c r="CT21" i="16"/>
  <c r="U66" i="16"/>
  <c r="CJ123" i="16"/>
  <c r="AQ129" i="16"/>
  <c r="CW97" i="16"/>
  <c r="AI121" i="16"/>
  <c r="CH109" i="16"/>
  <c r="BT95" i="16"/>
  <c r="W123" i="16"/>
  <c r="CG127" i="16"/>
  <c r="R91" i="16"/>
  <c r="BX108" i="16"/>
  <c r="BC108" i="16"/>
  <c r="AF110" i="16"/>
  <c r="AW66" i="16"/>
  <c r="AZ122" i="16"/>
  <c r="CO119" i="16"/>
  <c r="BU32" i="16"/>
  <c r="BO95" i="16"/>
  <c r="DB32" i="16"/>
  <c r="M109" i="16"/>
  <c r="CU120" i="16"/>
  <c r="O125" i="16"/>
  <c r="X119" i="16"/>
  <c r="BI121" i="16"/>
  <c r="AW95" i="16"/>
  <c r="AT55" i="16"/>
  <c r="DB107" i="16"/>
  <c r="BU103" i="16"/>
  <c r="J103" i="16"/>
  <c r="AP92" i="16"/>
  <c r="X120" i="16"/>
  <c r="BB21" i="16"/>
  <c r="U121" i="16"/>
  <c r="BY119" i="16"/>
  <c r="AE106" i="16"/>
  <c r="H32" i="16"/>
  <c r="AY123" i="16"/>
  <c r="M92" i="16"/>
  <c r="CX66" i="16"/>
  <c r="BT91" i="16"/>
  <c r="AI94" i="16"/>
  <c r="AZ92" i="16"/>
  <c r="DA109" i="16"/>
  <c r="CT104" i="16"/>
  <c r="AX107" i="16"/>
  <c r="AX127" i="16"/>
  <c r="CP21" i="16"/>
  <c r="AI109" i="16"/>
  <c r="CN121" i="16"/>
  <c r="J108" i="16"/>
  <c r="AF103" i="16"/>
  <c r="BW105" i="16"/>
  <c r="BU90" i="16"/>
  <c r="AF104" i="16"/>
  <c r="M105" i="16"/>
  <c r="CS108" i="16"/>
  <c r="CY55" i="16"/>
  <c r="T55" i="16"/>
  <c r="CT121" i="16"/>
  <c r="CC95" i="16"/>
  <c r="CA124" i="16"/>
  <c r="P105" i="16"/>
  <c r="I120" i="16"/>
  <c r="AK128" i="16"/>
  <c r="AW107" i="16"/>
  <c r="BB108" i="16"/>
  <c r="CL119" i="16"/>
  <c r="AS119" i="16"/>
  <c r="O103" i="16"/>
  <c r="AD96" i="16"/>
  <c r="CD21" i="16"/>
  <c r="AU109" i="16"/>
  <c r="AW96" i="16"/>
  <c r="AS129" i="16"/>
  <c r="CY99" i="16"/>
  <c r="CY124" i="16"/>
  <c r="BB98" i="16"/>
  <c r="CG98" i="16"/>
  <c r="P110" i="16"/>
  <c r="S123" i="16"/>
  <c r="AB120" i="16"/>
  <c r="P107" i="16"/>
  <c r="BZ107" i="16"/>
  <c r="AQ95" i="16"/>
  <c r="CZ77" i="16"/>
  <c r="U99" i="16"/>
  <c r="CY119" i="16"/>
  <c r="N66" i="16"/>
  <c r="AQ101" i="16"/>
  <c r="U104" i="16"/>
  <c r="BN120" i="16"/>
  <c r="AX128" i="16"/>
  <c r="CZ110" i="16"/>
  <c r="BT98" i="16"/>
  <c r="Z94" i="16"/>
  <c r="BK129" i="16"/>
  <c r="BW99" i="16"/>
  <c r="CE55" i="16"/>
  <c r="R105" i="16"/>
  <c r="T21" i="16"/>
  <c r="BE91" i="16"/>
  <c r="CT119" i="16"/>
  <c r="I101" i="16"/>
  <c r="CL103" i="16"/>
  <c r="CU95" i="16"/>
  <c r="CV98" i="16"/>
  <c r="BO109" i="16"/>
  <c r="AN127" i="16"/>
  <c r="BG129" i="16"/>
  <c r="CZ106" i="16"/>
  <c r="AG122" i="16"/>
  <c r="L104" i="16"/>
  <c r="AT129" i="16"/>
  <c r="CC91" i="16"/>
  <c r="CQ43" i="16"/>
  <c r="CF103" i="16"/>
  <c r="O124" i="16"/>
  <c r="AM66" i="16"/>
  <c r="AS93" i="16"/>
  <c r="CQ124" i="16"/>
  <c r="CM128" i="16"/>
  <c r="AU128" i="16"/>
  <c r="AS121" i="16"/>
  <c r="AW106" i="16"/>
  <c r="CP128" i="16"/>
  <c r="CR128" i="16"/>
  <c r="BJ106" i="16"/>
  <c r="BE121" i="16"/>
  <c r="BI97" i="16"/>
  <c r="BA119" i="16"/>
  <c r="BD95" i="16"/>
  <c r="X97" i="16"/>
  <c r="M93" i="16"/>
  <c r="O96" i="16"/>
  <c r="AL21" i="16"/>
  <c r="CI110" i="16"/>
  <c r="BP102" i="16"/>
  <c r="BV96" i="16"/>
  <c r="BW106" i="16"/>
  <c r="AE32" i="16"/>
  <c r="N129" i="16"/>
  <c r="W128" i="16"/>
  <c r="X21" i="16"/>
  <c r="AQ102" i="16"/>
  <c r="L119" i="16"/>
  <c r="CL91" i="16"/>
  <c r="R106" i="16"/>
  <c r="CL77" i="16"/>
  <c r="DC129" i="16"/>
  <c r="CG129" i="16"/>
  <c r="BA43" i="16"/>
  <c r="CZ105" i="16"/>
  <c r="BF92" i="16"/>
  <c r="X123" i="16"/>
  <c r="W120" i="16"/>
  <c r="BK90" i="16"/>
  <c r="BP120" i="16"/>
  <c r="CR101" i="16"/>
  <c r="CJ120" i="16"/>
  <c r="CN124" i="16"/>
  <c r="CG105" i="16"/>
  <c r="BX94" i="16"/>
  <c r="Z119" i="15"/>
  <c r="CB55" i="16"/>
  <c r="AU123" i="16"/>
  <c r="AV97" i="16"/>
  <c r="L106" i="16"/>
  <c r="CU103" i="16"/>
  <c r="AK103" i="16"/>
  <c r="AO43" i="16"/>
  <c r="AF92" i="16"/>
  <c r="AC121" i="16"/>
  <c r="J106" i="16"/>
  <c r="BG120" i="16"/>
  <c r="S107" i="16"/>
  <c r="DC92" i="16"/>
  <c r="AO129" i="16"/>
  <c r="AD77" i="16"/>
  <c r="Z109" i="16"/>
  <c r="AH93" i="16"/>
  <c r="BT96" i="16"/>
  <c r="CG97" i="16"/>
  <c r="CV99" i="16"/>
  <c r="AW93" i="16"/>
  <c r="CE92" i="16"/>
  <c r="BY94" i="16"/>
  <c r="CR21" i="16"/>
  <c r="CK129" i="16"/>
  <c r="K103" i="16"/>
  <c r="CY121" i="16"/>
  <c r="CI95" i="16"/>
  <c r="AQ125" i="16"/>
  <c r="AA97" i="16"/>
  <c r="BR128" i="16"/>
  <c r="BK21" i="16"/>
  <c r="K21" i="16"/>
  <c r="W125" i="16"/>
  <c r="AQ109" i="16"/>
  <c r="DB21" i="16"/>
  <c r="BW123" i="16"/>
  <c r="AI125" i="16"/>
  <c r="BK122" i="16"/>
  <c r="V122" i="16"/>
  <c r="CH106" i="16"/>
  <c r="BB93" i="16"/>
  <c r="CC32" i="16"/>
  <c r="BG43" i="16"/>
  <c r="CP97" i="16"/>
  <c r="CT92" i="16"/>
  <c r="CI129" i="16"/>
  <c r="BM104" i="16"/>
  <c r="BA101" i="16"/>
  <c r="AP101" i="16"/>
  <c r="AH125" i="16"/>
  <c r="BM93" i="16"/>
  <c r="CJ101" i="16"/>
  <c r="BL77" i="16"/>
  <c r="CF101" i="16"/>
  <c r="AL124" i="16"/>
  <c r="CI93" i="16"/>
  <c r="AF127" i="16"/>
  <c r="CI94" i="16"/>
  <c r="Q21" i="16"/>
  <c r="AD101" i="16"/>
  <c r="BH121" i="16"/>
  <c r="BQ91" i="16"/>
  <c r="BU129" i="16"/>
  <c r="AO55" i="16"/>
  <c r="CL124" i="16"/>
  <c r="AO92" i="16"/>
  <c r="CV21" i="16"/>
  <c r="AB98" i="16"/>
  <c r="CQ97" i="16"/>
  <c r="U124" i="16"/>
  <c r="W66" i="16"/>
  <c r="AF123" i="16"/>
  <c r="CY95" i="16"/>
  <c r="CF95" i="16"/>
  <c r="AT93" i="16"/>
  <c r="R66" i="16"/>
  <c r="AW98" i="16"/>
  <c r="AQ121" i="16"/>
  <c r="BT129" i="16"/>
  <c r="AB107" i="16"/>
  <c r="BV125" i="16"/>
  <c r="CM125" i="16"/>
  <c r="BP99" i="16"/>
  <c r="CF100" i="16" l="1"/>
  <c r="CF115" i="16"/>
  <c r="CU136" i="16"/>
  <c r="CN114" i="16"/>
  <c r="CN89" i="16"/>
  <c r="BN114" i="16"/>
  <c r="BN89" i="16"/>
  <c r="CS137" i="16"/>
  <c r="CJ115" i="16"/>
  <c r="CJ100" i="16"/>
  <c r="I115" i="16"/>
  <c r="I100" i="16"/>
  <c r="BG115" i="16"/>
  <c r="BG100" i="16"/>
  <c r="CW136" i="16"/>
  <c r="CT118" i="16"/>
  <c r="Z137" i="16"/>
  <c r="BF132" i="16"/>
  <c r="F94" i="16"/>
  <c r="G94" i="16"/>
  <c r="BN100" i="16"/>
  <c r="BN115" i="16"/>
  <c r="G77" i="16"/>
  <c r="F77" i="16"/>
  <c r="AP100" i="16"/>
  <c r="AP115" i="16"/>
  <c r="T132" i="16"/>
  <c r="V137" i="16"/>
  <c r="CU115" i="16"/>
  <c r="CU100" i="16"/>
  <c r="BA115" i="16"/>
  <c r="BA100" i="16"/>
  <c r="CX89" i="16"/>
  <c r="CX114" i="16"/>
  <c r="H137" i="16"/>
  <c r="G106" i="16"/>
  <c r="F106" i="16"/>
  <c r="T126" i="16"/>
  <c r="T100" i="16"/>
  <c r="T115" i="16"/>
  <c r="BM100" i="16"/>
  <c r="BM115" i="16"/>
  <c r="CJ136" i="16"/>
  <c r="BZ136" i="16"/>
  <c r="CW126" i="16"/>
  <c r="BL118" i="16"/>
  <c r="Z126" i="16"/>
  <c r="AJ126" i="16"/>
  <c r="CR118" i="16"/>
  <c r="L100" i="16"/>
  <c r="L115" i="16"/>
  <c r="CZ118" i="16"/>
  <c r="CB100" i="16"/>
  <c r="CB115" i="16"/>
  <c r="F55" i="16"/>
  <c r="G55" i="16"/>
  <c r="AN115" i="16"/>
  <c r="AN100" i="16"/>
  <c r="G90" i="16"/>
  <c r="F90" i="16"/>
  <c r="CB126" i="16"/>
  <c r="BY132" i="16"/>
  <c r="BF89" i="16"/>
  <c r="BF114" i="16"/>
  <c r="BH89" i="16"/>
  <c r="BH114" i="16"/>
  <c r="CC132" i="16"/>
  <c r="CR137" i="16"/>
  <c r="Y118" i="15"/>
  <c r="Y117" i="15" s="1"/>
  <c r="X126" i="16"/>
  <c r="BP132" i="16"/>
  <c r="AM136" i="16"/>
  <c r="CH136" i="16"/>
  <c r="CH137" i="16"/>
  <c r="BQ136" i="16"/>
  <c r="BK115" i="16"/>
  <c r="BK100" i="16"/>
  <c r="CE89" i="16"/>
  <c r="CE114" i="16"/>
  <c r="AY118" i="16"/>
  <c r="AD118" i="16"/>
  <c r="AQ100" i="16"/>
  <c r="AQ115" i="16"/>
  <c r="CA136" i="16"/>
  <c r="AS136" i="16"/>
  <c r="AC132" i="16"/>
  <c r="BW100" i="16"/>
  <c r="BW115" i="16"/>
  <c r="CY118" i="16"/>
  <c r="CW137" i="16"/>
  <c r="V115" i="16"/>
  <c r="V100" i="16"/>
  <c r="DB132" i="16"/>
  <c r="AO115" i="16"/>
  <c r="AO100" i="16"/>
  <c r="CD100" i="16"/>
  <c r="CD115" i="16"/>
  <c r="BV114" i="16"/>
  <c r="BV89" i="16"/>
  <c r="CU118" i="16"/>
  <c r="CK114" i="16"/>
  <c r="CK89" i="16"/>
  <c r="BC100" i="16"/>
  <c r="BC115" i="16"/>
  <c r="BT100" i="16"/>
  <c r="BT115" i="16"/>
  <c r="AQ136" i="16"/>
  <c r="BT132" i="16"/>
  <c r="F110" i="16"/>
  <c r="G110" i="16"/>
  <c r="K132" i="16"/>
  <c r="BZ137" i="16"/>
  <c r="AZ137" i="16"/>
  <c r="AX132" i="16"/>
  <c r="AW126" i="16"/>
  <c r="BK132" i="16"/>
  <c r="P137" i="16"/>
  <c r="AS89" i="16"/>
  <c r="AS114" i="16"/>
  <c r="AH118" i="16"/>
  <c r="AR132" i="16"/>
  <c r="BR126" i="16"/>
  <c r="DA89" i="16"/>
  <c r="DA114" i="16"/>
  <c r="CU126" i="16"/>
  <c r="AO132" i="16"/>
  <c r="BO137" i="16"/>
  <c r="AT137" i="16"/>
  <c r="AN118" i="16"/>
  <c r="BF137" i="16"/>
  <c r="BV118" i="16"/>
  <c r="BX126" i="16"/>
  <c r="AO136" i="16"/>
  <c r="CP118" i="16"/>
  <c r="CI136" i="16"/>
  <c r="AR118" i="16"/>
  <c r="G124" i="16"/>
  <c r="F124" i="16"/>
  <c r="AT115" i="16"/>
  <c r="AT100" i="16"/>
  <c r="AK132" i="16"/>
  <c r="BU126" i="16"/>
  <c r="AZ100" i="16"/>
  <c r="AZ115" i="16"/>
  <c r="CH118" i="16"/>
  <c r="G97" i="16"/>
  <c r="F97" i="16"/>
  <c r="CP136" i="16"/>
  <c r="AC118" i="16"/>
  <c r="AB118" i="16"/>
  <c r="CY137" i="16"/>
  <c r="BP100" i="16"/>
  <c r="BP115" i="16"/>
  <c r="AZ114" i="16"/>
  <c r="AZ89" i="16"/>
  <c r="AC136" i="16"/>
  <c r="AQ126" i="16"/>
  <c r="CX132" i="16"/>
  <c r="BF126" i="16"/>
  <c r="CR132" i="16"/>
  <c r="BV126" i="16"/>
  <c r="CS126" i="16"/>
  <c r="Y132" i="16"/>
  <c r="F104" i="16"/>
  <c r="G104" i="16"/>
  <c r="BW136" i="16"/>
  <c r="AX115" i="16"/>
  <c r="AX100" i="16"/>
  <c r="CC115" i="16"/>
  <c r="CC100" i="16"/>
  <c r="CO136" i="16"/>
  <c r="AV137" i="16"/>
  <c r="N137" i="16"/>
  <c r="BT89" i="16"/>
  <c r="BT114" i="16"/>
  <c r="S132" i="16"/>
  <c r="CO100" i="16"/>
  <c r="CO115" i="16"/>
  <c r="CD132" i="16"/>
  <c r="BB115" i="16"/>
  <c r="BB100" i="16"/>
  <c r="CO132" i="16"/>
  <c r="P126" i="16"/>
  <c r="G91" i="16"/>
  <c r="F91" i="16"/>
  <c r="CM100" i="16"/>
  <c r="CM115" i="16"/>
  <c r="BT126" i="16"/>
  <c r="CU137" i="16"/>
  <c r="R126" i="16"/>
  <c r="X137" i="16"/>
  <c r="CD126" i="16"/>
  <c r="AS118" i="16"/>
  <c r="R132" i="16"/>
  <c r="AP118" i="16"/>
  <c r="AQ89" i="16"/>
  <c r="AQ114" i="16"/>
  <c r="AB137" i="16"/>
  <c r="CL118" i="16"/>
  <c r="AD114" i="16"/>
  <c r="AD89" i="16"/>
  <c r="BR114" i="16"/>
  <c r="BR89" i="16"/>
  <c r="BX136" i="16"/>
  <c r="BP126" i="16"/>
  <c r="AN136" i="16"/>
  <c r="AN137" i="16"/>
  <c r="CT114" i="16"/>
  <c r="CT89" i="16"/>
  <c r="AT114" i="16"/>
  <c r="AT89" i="16"/>
  <c r="AG132" i="16"/>
  <c r="BT137" i="16"/>
  <c r="AG114" i="16"/>
  <c r="AG89" i="16"/>
  <c r="G128" i="16"/>
  <c r="F128" i="16"/>
  <c r="AA118" i="15"/>
  <c r="AA117" i="15" s="1"/>
  <c r="AK126" i="16"/>
  <c r="AJ136" i="16"/>
  <c r="F107" i="16"/>
  <c r="G107" i="16"/>
  <c r="CV126" i="16"/>
  <c r="CK136" i="16"/>
  <c r="L132" i="16"/>
  <c r="AY114" i="16"/>
  <c r="AY89" i="16"/>
  <c r="AY137" i="16"/>
  <c r="AL126" i="16"/>
  <c r="CT115" i="16"/>
  <c r="CT100" i="16"/>
  <c r="S137" i="16"/>
  <c r="AW132" i="16"/>
  <c r="AT126" i="16"/>
  <c r="J132" i="16"/>
  <c r="BQ132" i="16"/>
  <c r="AM137" i="16"/>
  <c r="AL118" i="16"/>
  <c r="U100" i="16"/>
  <c r="U115" i="16"/>
  <c r="AD137" i="16"/>
  <c r="DC118" i="16"/>
  <c r="J137" i="16"/>
  <c r="CC136" i="16"/>
  <c r="CW118" i="16"/>
  <c r="CG136" i="16"/>
  <c r="AA115" i="16"/>
  <c r="AA100" i="16"/>
  <c r="BH132" i="16"/>
  <c r="CQ136" i="16"/>
  <c r="G107" i="14"/>
  <c r="BS132" i="16"/>
  <c r="CV114" i="16"/>
  <c r="CV89" i="16"/>
  <c r="CF118" i="16"/>
  <c r="AC137" i="16"/>
  <c r="BM118" i="16"/>
  <c r="AL137" i="16"/>
  <c r="AF114" i="16"/>
  <c r="AF89" i="16"/>
  <c r="BX132" i="16"/>
  <c r="AS126" i="16"/>
  <c r="BC132" i="16"/>
  <c r="AZ136" i="16"/>
  <c r="CQ132" i="16"/>
  <c r="BE132" i="16"/>
  <c r="CZ100" i="16"/>
  <c r="CZ115" i="16"/>
  <c r="G127" i="16"/>
  <c r="F127" i="16"/>
  <c r="H126" i="16"/>
  <c r="G102" i="16"/>
  <c r="F102" i="16"/>
  <c r="AR136" i="16"/>
  <c r="CH126" i="16"/>
  <c r="CT137" i="16"/>
  <c r="CT136" i="16"/>
  <c r="AR126" i="16"/>
  <c r="F121" i="16"/>
  <c r="G121" i="16"/>
  <c r="BS118" i="16"/>
  <c r="CN132" i="16"/>
  <c r="M132" i="16"/>
  <c r="F108" i="16"/>
  <c r="G108" i="16"/>
  <c r="BM137" i="16"/>
  <c r="AJ89" i="16"/>
  <c r="AJ114" i="16"/>
  <c r="BH115" i="16"/>
  <c r="BH100" i="16"/>
  <c r="L137" i="16"/>
  <c r="CD136" i="16"/>
  <c r="BY137" i="16"/>
  <c r="BL114" i="16"/>
  <c r="BL89" i="16"/>
  <c r="BU132" i="16"/>
  <c r="I132" i="16"/>
  <c r="CX136" i="16"/>
  <c r="BI132" i="16"/>
  <c r="CH115" i="16"/>
  <c r="CH100" i="16"/>
  <c r="AU136" i="16"/>
  <c r="AV132" i="16"/>
  <c r="BU114" i="16"/>
  <c r="BU89" i="16"/>
  <c r="BV136" i="16"/>
  <c r="BX137" i="16"/>
  <c r="BA126" i="16"/>
  <c r="F99" i="16"/>
  <c r="G99" i="16"/>
  <c r="AW114" i="16"/>
  <c r="AW89" i="16"/>
  <c r="BX114" i="16"/>
  <c r="BX89" i="16"/>
  <c r="BD100" i="16"/>
  <c r="BD115" i="16"/>
  <c r="BO115" i="16"/>
  <c r="BO100" i="16"/>
  <c r="BL136" i="16"/>
  <c r="BL137" i="16"/>
  <c r="BK118" i="16"/>
  <c r="AG137" i="16"/>
  <c r="CW114" i="16"/>
  <c r="CW89" i="16"/>
  <c r="BM132" i="16"/>
  <c r="AX118" i="16"/>
  <c r="AS132" i="16"/>
  <c r="AX137" i="16"/>
  <c r="AX136" i="16"/>
  <c r="AH132" i="16"/>
  <c r="BY89" i="16"/>
  <c r="BY114" i="16"/>
  <c r="M137" i="16"/>
  <c r="DC132" i="16"/>
  <c r="G123" i="16"/>
  <c r="F123" i="16"/>
  <c r="BU115" i="16"/>
  <c r="BU100" i="16"/>
  <c r="CJ114" i="16"/>
  <c r="CJ89" i="16"/>
  <c r="BB126" i="16"/>
  <c r="AF118" i="16"/>
  <c r="Z118" i="15"/>
  <c r="Z117" i="15" s="1"/>
  <c r="F43" i="16"/>
  <c r="G43" i="16"/>
  <c r="L126" i="16"/>
  <c r="CK137" i="16"/>
  <c r="U118" i="16"/>
  <c r="BB89" i="16"/>
  <c r="BB114" i="16"/>
  <c r="AQ132" i="16"/>
  <c r="AF132" i="16"/>
  <c r="BF115" i="16"/>
  <c r="BF100" i="16"/>
  <c r="AH126" i="16"/>
  <c r="AG118" i="16"/>
  <c r="AO126" i="16"/>
  <c r="AA137" i="16"/>
  <c r="AN132" i="16"/>
  <c r="BU118" i="16"/>
  <c r="CP132" i="16"/>
  <c r="K126" i="16"/>
  <c r="G92" i="16"/>
  <c r="F92" i="16"/>
  <c r="CI137" i="16"/>
  <c r="CJ118" i="16"/>
  <c r="AX126" i="16"/>
  <c r="AA126" i="16"/>
  <c r="CR100" i="16"/>
  <c r="CR115" i="16"/>
  <c r="DA115" i="16"/>
  <c r="DA100" i="16"/>
  <c r="BR132" i="16"/>
  <c r="CC137" i="16"/>
  <c r="AR100" i="16"/>
  <c r="AR115" i="16"/>
  <c r="AP137" i="16"/>
  <c r="AC115" i="16"/>
  <c r="AC100" i="16"/>
  <c r="AW100" i="16"/>
  <c r="AW115" i="16"/>
  <c r="CX118" i="16"/>
  <c r="CD137" i="16"/>
  <c r="AB132" i="16"/>
  <c r="BT118" i="16"/>
  <c r="AD132" i="16"/>
  <c r="AT132" i="16"/>
  <c r="AM114" i="16"/>
  <c r="AM89" i="16"/>
  <c r="BK89" i="16"/>
  <c r="BK114" i="16"/>
  <c r="N126" i="16"/>
  <c r="DA137" i="16"/>
  <c r="CB136" i="16"/>
  <c r="CJ137" i="16"/>
  <c r="BQ118" i="16"/>
  <c r="G119" i="15"/>
  <c r="F119" i="15"/>
  <c r="V118" i="15"/>
  <c r="V117" i="15" s="1"/>
  <c r="BA137" i="16"/>
  <c r="BL126" i="16"/>
  <c r="CC126" i="16"/>
  <c r="AI136" i="16"/>
  <c r="AI137" i="16"/>
  <c r="BO118" i="16"/>
  <c r="CE132" i="16"/>
  <c r="CZ114" i="16"/>
  <c r="CZ89" i="16"/>
  <c r="CN100" i="16"/>
  <c r="CN115" i="16"/>
  <c r="BN118" i="16"/>
  <c r="BN126" i="16"/>
  <c r="BS137" i="16"/>
  <c r="BS136" i="16"/>
  <c r="AE115" i="16"/>
  <c r="AE100" i="16"/>
  <c r="CQ118" i="16"/>
  <c r="CS114" i="16"/>
  <c r="CS89" i="16"/>
  <c r="CS118" i="16"/>
  <c r="CZ132" i="16"/>
  <c r="CE118" i="16"/>
  <c r="CA118" i="16"/>
  <c r="V126" i="16"/>
  <c r="BK137" i="16"/>
  <c r="DB89" i="16"/>
  <c r="DB114" i="16"/>
  <c r="BC137" i="16"/>
  <c r="BC136" i="16"/>
  <c r="Z100" i="16"/>
  <c r="Z115" i="16"/>
  <c r="CM114" i="16"/>
  <c r="CM89" i="16"/>
  <c r="AZ126" i="16"/>
  <c r="DB118" i="16"/>
  <c r="DB117" i="16" s="1"/>
  <c r="BJ132" i="16"/>
  <c r="AJ118" i="16"/>
  <c r="AB118" i="15"/>
  <c r="AB117" i="15" s="1"/>
  <c r="CU132" i="16"/>
  <c r="CF136" i="16"/>
  <c r="AX114" i="16"/>
  <c r="AX89" i="16"/>
  <c r="O132" i="16"/>
  <c r="Y137" i="16"/>
  <c r="CS132" i="16"/>
  <c r="CK126" i="16"/>
  <c r="T137" i="16"/>
  <c r="AV114" i="16"/>
  <c r="AV89" i="16"/>
  <c r="U137" i="16"/>
  <c r="AM118" i="16"/>
  <c r="BH137" i="16"/>
  <c r="BH136" i="16"/>
  <c r="CY100" i="16"/>
  <c r="CY115" i="16"/>
  <c r="I137" i="16"/>
  <c r="AV115" i="16"/>
  <c r="AV100" i="16"/>
  <c r="W126" i="16"/>
  <c r="G32" i="16"/>
  <c r="F32" i="16"/>
  <c r="AK118" i="16"/>
  <c r="AV126" i="16"/>
  <c r="AE137" i="16"/>
  <c r="BZ132" i="16"/>
  <c r="CW115" i="16"/>
  <c r="CW100" i="16"/>
  <c r="BZ114" i="16"/>
  <c r="BZ89" i="16"/>
  <c r="BG132" i="16"/>
  <c r="BI126" i="16"/>
  <c r="F101" i="16"/>
  <c r="H100" i="16"/>
  <c r="H115" i="16"/>
  <c r="G101" i="16"/>
  <c r="R137" i="16"/>
  <c r="BY118" i="16"/>
  <c r="CG115" i="16"/>
  <c r="CG100" i="16"/>
  <c r="BO126" i="16"/>
  <c r="BL100" i="16"/>
  <c r="BL115" i="16"/>
  <c r="CE126" i="16"/>
  <c r="BD132" i="16"/>
  <c r="BB118" i="16"/>
  <c r="BN132" i="16"/>
  <c r="CU89" i="16"/>
  <c r="CU114" i="16"/>
  <c r="Y118" i="16"/>
  <c r="AA118" i="16"/>
  <c r="BB132" i="16"/>
  <c r="AO89" i="16"/>
  <c r="AO114" i="16"/>
  <c r="BZ118" i="16"/>
  <c r="CA132" i="16"/>
  <c r="BN136" i="16"/>
  <c r="BN137" i="16"/>
  <c r="AS137" i="16"/>
  <c r="CD114" i="16"/>
  <c r="CD89" i="16"/>
  <c r="CG118" i="16"/>
  <c r="CE136" i="16"/>
  <c r="CY136" i="16"/>
  <c r="N132" i="16"/>
  <c r="BW126" i="16"/>
  <c r="AF137" i="16"/>
  <c r="AF136" i="16"/>
  <c r="M115" i="16"/>
  <c r="M100" i="16"/>
  <c r="CV118" i="16"/>
  <c r="DC136" i="16"/>
  <c r="DC137" i="16"/>
  <c r="BD118" i="16"/>
  <c r="BG89" i="16"/>
  <c r="BG114" i="16"/>
  <c r="X132" i="16"/>
  <c r="AG136" i="16"/>
  <c r="AZ118" i="16"/>
  <c r="AJ137" i="16"/>
  <c r="AA132" i="16"/>
  <c r="K137" i="16"/>
  <c r="BA136" i="16"/>
  <c r="CH89" i="16"/>
  <c r="CH114" i="16"/>
  <c r="BV115" i="16"/>
  <c r="BV100" i="16"/>
  <c r="CA137" i="16"/>
  <c r="BR137" i="16"/>
  <c r="AB115" i="16"/>
  <c r="AB100" i="16"/>
  <c r="W115" i="16"/>
  <c r="W100" i="16"/>
  <c r="DA118" i="16"/>
  <c r="CD118" i="16"/>
  <c r="CI114" i="16"/>
  <c r="CI89" i="16"/>
  <c r="BM136" i="16"/>
  <c r="AI126" i="16"/>
  <c r="CC118" i="16"/>
  <c r="BW137" i="16"/>
  <c r="CK118" i="16"/>
  <c r="AH136" i="16"/>
  <c r="AW118" i="16"/>
  <c r="DA126" i="16"/>
  <c r="CE100" i="16"/>
  <c r="CE115" i="16"/>
  <c r="AY132" i="16"/>
  <c r="AW136" i="16"/>
  <c r="AQ118" i="16"/>
  <c r="AV136" i="16"/>
  <c r="AJ115" i="16"/>
  <c r="AJ100" i="16"/>
  <c r="CB118" i="16"/>
  <c r="AS115" i="16"/>
  <c r="AS100" i="16"/>
  <c r="AK115" i="16"/>
  <c r="AK100" i="16"/>
  <c r="AP126" i="16"/>
  <c r="CK132" i="16"/>
  <c r="X118" i="16"/>
  <c r="AC114" i="16"/>
  <c r="AC89" i="16"/>
  <c r="AE136" i="16"/>
  <c r="BY136" i="16"/>
  <c r="BC114" i="16"/>
  <c r="BC89" i="16"/>
  <c r="BR136" i="16"/>
  <c r="BS126" i="16"/>
  <c r="AL132" i="16"/>
  <c r="Z118" i="16"/>
  <c r="AD126" i="16"/>
  <c r="CT126" i="16"/>
  <c r="AU126" i="16"/>
  <c r="DC126" i="16"/>
  <c r="AP132" i="16"/>
  <c r="BP136" i="16"/>
  <c r="Q126" i="16"/>
  <c r="BA132" i="16"/>
  <c r="CF114" i="16"/>
  <c r="CF89" i="16"/>
  <c r="CI118" i="16"/>
  <c r="CY126" i="16"/>
  <c r="BV132" i="16"/>
  <c r="CP115" i="16"/>
  <c r="CP100" i="16"/>
  <c r="BW89" i="16"/>
  <c r="BW114" i="16"/>
  <c r="CJ126" i="16"/>
  <c r="AL100" i="16"/>
  <c r="AL115" i="16"/>
  <c r="G98" i="16"/>
  <c r="F98" i="16"/>
  <c r="W137" i="16"/>
  <c r="BJ126" i="16"/>
  <c r="BS100" i="16"/>
  <c r="BS115" i="16"/>
  <c r="AV118" i="16"/>
  <c r="AP89" i="16"/>
  <c r="AP114" i="16"/>
  <c r="BO136" i="16"/>
  <c r="W118" i="16"/>
  <c r="I126" i="16"/>
  <c r="AB126" i="16"/>
  <c r="P132" i="16"/>
  <c r="M126" i="16"/>
  <c r="BG126" i="16"/>
  <c r="CX100" i="16"/>
  <c r="CX115" i="16"/>
  <c r="BA118" i="16"/>
  <c r="BO114" i="16"/>
  <c r="BO89" i="16"/>
  <c r="AM126" i="16"/>
  <c r="CS115" i="16"/>
  <c r="CS100" i="16"/>
  <c r="CP89" i="16"/>
  <c r="CP114" i="16"/>
  <c r="AQ137" i="16"/>
  <c r="BI118" i="16"/>
  <c r="CA126" i="16"/>
  <c r="DB136" i="16"/>
  <c r="K100" i="16"/>
  <c r="K115" i="16"/>
  <c r="AI100" i="16"/>
  <c r="AI115" i="16"/>
  <c r="CX126" i="16"/>
  <c r="CO118" i="16"/>
  <c r="AJ132" i="16"/>
  <c r="BM114" i="16"/>
  <c r="BM89" i="16"/>
  <c r="DC114" i="16"/>
  <c r="DC89" i="16"/>
  <c r="X100" i="16"/>
  <c r="X115" i="16"/>
  <c r="BV137" i="16"/>
  <c r="CC89" i="16"/>
  <c r="CC114" i="16"/>
  <c r="BF118" i="16"/>
  <c r="AY100" i="16"/>
  <c r="AY115" i="16"/>
  <c r="CB132" i="16"/>
  <c r="AD136" i="16"/>
  <c r="BJ136" i="16"/>
  <c r="BJ137" i="16"/>
  <c r="CA115" i="16"/>
  <c r="CA100" i="16"/>
  <c r="CM132" i="16"/>
  <c r="AH89" i="16"/>
  <c r="AH114" i="16"/>
  <c r="CH132" i="16"/>
  <c r="G66" i="16"/>
  <c r="F66" i="16"/>
  <c r="AY136" i="16"/>
  <c r="G21" i="16"/>
  <c r="H132" i="16"/>
  <c r="F21" i="16"/>
  <c r="AG100" i="16"/>
  <c r="AG115" i="16"/>
  <c r="AI118" i="16"/>
  <c r="CR126" i="16"/>
  <c r="BE89" i="16"/>
  <c r="BE114" i="16"/>
  <c r="BP114" i="16"/>
  <c r="BP89" i="16"/>
  <c r="AE114" i="16"/>
  <c r="AE89" i="16"/>
  <c r="CR89" i="16"/>
  <c r="CR114" i="16"/>
  <c r="CP126" i="16"/>
  <c r="Z132" i="16"/>
  <c r="BA89" i="16"/>
  <c r="BA114" i="16"/>
  <c r="CN118" i="16"/>
  <c r="CP137" i="16"/>
  <c r="BD114" i="16"/>
  <c r="BD89" i="16"/>
  <c r="AH137" i="16"/>
  <c r="CG132" i="16"/>
  <c r="CN137" i="16"/>
  <c r="CV132" i="16"/>
  <c r="AW137" i="16"/>
  <c r="AO137" i="16"/>
  <c r="DC100" i="16"/>
  <c r="DC115" i="16"/>
  <c r="CA89" i="16"/>
  <c r="CA114" i="16"/>
  <c r="CL137" i="16"/>
  <c r="CL136" i="16"/>
  <c r="CG114" i="16"/>
  <c r="CG89" i="16"/>
  <c r="AL114" i="16"/>
  <c r="AL89" i="16"/>
  <c r="AF115" i="16"/>
  <c r="AF100" i="16"/>
  <c r="AE118" i="16"/>
  <c r="CG126" i="16"/>
  <c r="BQ137" i="16"/>
  <c r="CF137" i="16"/>
  <c r="U126" i="16"/>
  <c r="AU132" i="16"/>
  <c r="BB137" i="16"/>
  <c r="AE132" i="16"/>
  <c r="CM126" i="16"/>
  <c r="AO118" i="16"/>
  <c r="BU136" i="16"/>
  <c r="BG137" i="16"/>
  <c r="BX115" i="16"/>
  <c r="BX100" i="16"/>
  <c r="CL126" i="16"/>
  <c r="CV100" i="16"/>
  <c r="CV115" i="16"/>
  <c r="CV136" i="16"/>
  <c r="CV137" i="16"/>
  <c r="BT136" i="16"/>
  <c r="CK100" i="16"/>
  <c r="CK115" i="16"/>
  <c r="Y100" i="16"/>
  <c r="Y115" i="16"/>
  <c r="BP118" i="16"/>
  <c r="CI132" i="16"/>
  <c r="BZ126" i="16"/>
  <c r="AI89" i="16"/>
  <c r="AI114" i="16"/>
  <c r="BQ114" i="16"/>
  <c r="BQ89" i="16"/>
  <c r="BE118" i="16"/>
  <c r="U132" i="16"/>
  <c r="BS89" i="16"/>
  <c r="BS114" i="16"/>
  <c r="AZ132" i="16"/>
  <c r="AR114" i="16"/>
  <c r="AR89" i="16"/>
  <c r="BH126" i="16"/>
  <c r="AP136" i="16"/>
  <c r="CX137" i="16"/>
  <c r="CQ115" i="16"/>
  <c r="CQ100" i="16"/>
  <c r="BE136" i="16"/>
  <c r="BE137" i="16"/>
  <c r="BF136" i="16"/>
  <c r="AC126" i="16"/>
  <c r="BJ115" i="16"/>
  <c r="BJ100" i="16"/>
  <c r="CB89" i="16"/>
  <c r="CB114" i="16"/>
  <c r="BI114" i="16"/>
  <c r="BI89" i="16"/>
  <c r="O137" i="16"/>
  <c r="CY132" i="16"/>
  <c r="BI100" i="16"/>
  <c r="BI115" i="16"/>
  <c r="BE115" i="16"/>
  <c r="BE100" i="16"/>
  <c r="O115" i="16"/>
  <c r="O100" i="16"/>
  <c r="DB115" i="16"/>
  <c r="DB100" i="16"/>
  <c r="Y126" i="16"/>
  <c r="AD100" i="16"/>
  <c r="AD115" i="16"/>
  <c r="BO132" i="16"/>
  <c r="N115" i="16"/>
  <c r="N100" i="16"/>
  <c r="BG118" i="16"/>
  <c r="AU89" i="16"/>
  <c r="AU114" i="16"/>
  <c r="BX118" i="16"/>
  <c r="AU137" i="16"/>
  <c r="BU137" i="16"/>
  <c r="Q137" i="16"/>
  <c r="CJ132" i="16"/>
  <c r="AL136" i="16"/>
  <c r="BL132" i="16"/>
  <c r="BW132" i="16"/>
  <c r="AT118" i="16"/>
  <c r="AH100" i="16"/>
  <c r="AH115" i="16"/>
  <c r="BI136" i="16"/>
  <c r="BI137" i="16"/>
  <c r="G120" i="16"/>
  <c r="F120" i="16"/>
  <c r="AU100" i="16"/>
  <c r="AU115" i="16"/>
  <c r="CO114" i="16"/>
  <c r="CO89" i="16"/>
  <c r="F93" i="16"/>
  <c r="G93" i="16"/>
  <c r="BY126" i="16"/>
  <c r="G125" i="16"/>
  <c r="F125" i="16"/>
  <c r="BC118" i="16"/>
  <c r="BC117" i="16" s="1"/>
  <c r="BP137" i="16"/>
  <c r="CZ126" i="16"/>
  <c r="AM132" i="16"/>
  <c r="DA132" i="16"/>
  <c r="AK137" i="16"/>
  <c r="AK136" i="16"/>
  <c r="BJ118" i="16"/>
  <c r="P115" i="16"/>
  <c r="P100" i="16"/>
  <c r="V118" i="16"/>
  <c r="Q100" i="16"/>
  <c r="Q115" i="16"/>
  <c r="F109" i="16"/>
  <c r="G109" i="16"/>
  <c r="CT132" i="16"/>
  <c r="CL115" i="16"/>
  <c r="CL100" i="16"/>
  <c r="BK136" i="16"/>
  <c r="BD126" i="16"/>
  <c r="R115" i="16"/>
  <c r="R100" i="16"/>
  <c r="G105" i="16"/>
  <c r="F105" i="16"/>
  <c r="CR136" i="16"/>
  <c r="BM126" i="16"/>
  <c r="AT136" i="16"/>
  <c r="AE126" i="16"/>
  <c r="CB137" i="16"/>
  <c r="CI100" i="16"/>
  <c r="CI115" i="16"/>
  <c r="W132" i="16"/>
  <c r="CL132" i="16"/>
  <c r="DA136" i="16"/>
  <c r="CO126" i="16"/>
  <c r="CN126" i="16"/>
  <c r="BD136" i="16"/>
  <c r="BD137" i="16"/>
  <c r="CQ126" i="16"/>
  <c r="CL89" i="16"/>
  <c r="CL114" i="16"/>
  <c r="CQ137" i="16"/>
  <c r="CW132" i="16"/>
  <c r="W118" i="15"/>
  <c r="W117" i="15" s="1"/>
  <c r="AK89" i="16"/>
  <c r="AK114" i="16"/>
  <c r="CS136" i="16"/>
  <c r="Q132" i="16"/>
  <c r="CZ136" i="16"/>
  <c r="CZ137" i="16"/>
  <c r="BJ114" i="16"/>
  <c r="BJ89" i="16"/>
  <c r="BW118" i="16"/>
  <c r="J100" i="16"/>
  <c r="J115" i="16"/>
  <c r="CF132" i="16"/>
  <c r="BG136" i="16"/>
  <c r="BR115" i="16"/>
  <c r="BR100" i="16"/>
  <c r="AG126" i="16"/>
  <c r="BZ115" i="16"/>
  <c r="BZ100" i="16"/>
  <c r="CY89" i="16"/>
  <c r="CY114" i="16"/>
  <c r="AU118" i="16"/>
  <c r="CM136" i="16"/>
  <c r="CM137" i="16"/>
  <c r="F96" i="16"/>
  <c r="G96" i="16"/>
  <c r="G119" i="16"/>
  <c r="H118" i="16"/>
  <c r="F119" i="16"/>
  <c r="CG137" i="16"/>
  <c r="CN136" i="16"/>
  <c r="BY100" i="16"/>
  <c r="BY115" i="16"/>
  <c r="CI126" i="16"/>
  <c r="S126" i="16"/>
  <c r="AY126" i="16"/>
  <c r="AF126" i="16"/>
  <c r="AN126" i="16"/>
  <c r="BB136" i="16"/>
  <c r="BQ100" i="16"/>
  <c r="BQ115" i="16"/>
  <c r="BH118" i="16"/>
  <c r="DB137" i="16"/>
  <c r="O126" i="16"/>
  <c r="AR137" i="16"/>
  <c r="CO137" i="16"/>
  <c r="BR118" i="16"/>
  <c r="CE137" i="16"/>
  <c r="CQ114" i="16"/>
  <c r="CQ89" i="16"/>
  <c r="F103" i="16"/>
  <c r="G103" i="16"/>
  <c r="BQ126" i="16"/>
  <c r="AM100" i="16"/>
  <c r="AM115" i="16"/>
  <c r="AN114" i="16"/>
  <c r="AN89" i="16"/>
  <c r="BE126" i="16"/>
  <c r="CM118" i="16"/>
  <c r="G129" i="16"/>
  <c r="F129" i="16"/>
  <c r="V132" i="16"/>
  <c r="S100" i="16"/>
  <c r="S115" i="16"/>
  <c r="BK126" i="16"/>
  <c r="CF126" i="16"/>
  <c r="AI132" i="16"/>
  <c r="AX139" i="19"/>
  <c r="T37" i="10"/>
  <c r="T37" i="11"/>
  <c r="T15" i="13"/>
  <c r="T18" i="13" s="1"/>
  <c r="R89" i="5"/>
  <c r="R114" i="5"/>
  <c r="R112" i="5" s="1"/>
  <c r="S7" i="5"/>
  <c r="S28" i="10"/>
  <c r="S31" i="10" s="1"/>
  <c r="CL131" i="16" l="1"/>
  <c r="AI131" i="16"/>
  <c r="DB131" i="16"/>
  <c r="CU131" i="16"/>
  <c r="AV117" i="16"/>
  <c r="Y117" i="16"/>
  <c r="BM117" i="16"/>
  <c r="AX131" i="16"/>
  <c r="CV131" i="16"/>
  <c r="BV131" i="16"/>
  <c r="AF131" i="16"/>
  <c r="CD131" i="16"/>
  <c r="AZ117" i="16"/>
  <c r="BI131" i="16"/>
  <c r="DA117" i="16"/>
  <c r="AL117" i="16"/>
  <c r="BT117" i="16"/>
  <c r="AZ131" i="16"/>
  <c r="AD131" i="16"/>
  <c r="CJ131" i="16"/>
  <c r="CS117" i="16"/>
  <c r="CH131" i="16"/>
  <c r="AW117" i="16"/>
  <c r="CG131" i="16"/>
  <c r="DC117" i="16"/>
  <c r="BW117" i="16"/>
  <c r="AY117" i="16"/>
  <c r="BE117" i="16"/>
  <c r="BK117" i="16"/>
  <c r="AS131" i="16"/>
  <c r="BV117" i="16"/>
  <c r="BX131" i="16"/>
  <c r="AM131" i="16"/>
  <c r="CI131" i="16"/>
  <c r="BB117" i="16"/>
  <c r="AA117" i="16"/>
  <c r="AQ117" i="16"/>
  <c r="CB117" i="16"/>
  <c r="BS117" i="16"/>
  <c r="Z117" i="16"/>
  <c r="BA117" i="16"/>
  <c r="AI117" i="16"/>
  <c r="CL117" i="16"/>
  <c r="BP117" i="16"/>
  <c r="AT117" i="16"/>
  <c r="AG117" i="16"/>
  <c r="AU117" i="16"/>
  <c r="H117" i="16"/>
  <c r="BR117" i="16"/>
  <c r="BH131" i="16"/>
  <c r="BB131" i="16"/>
  <c r="BK131" i="16"/>
  <c r="CS131" i="16"/>
  <c r="BT131" i="16"/>
  <c r="AB117" i="16"/>
  <c r="CK117" i="16"/>
  <c r="AK131" i="16"/>
  <c r="CC117" i="16"/>
  <c r="BG117" i="16"/>
  <c r="CE131" i="16"/>
  <c r="BJ117" i="16"/>
  <c r="CF131" i="16"/>
  <c r="CM117" i="16"/>
  <c r="CE117" i="16"/>
  <c r="AX117" i="16"/>
  <c r="BO131" i="16"/>
  <c r="AY131" i="16"/>
  <c r="AG131" i="16"/>
  <c r="BR131" i="16"/>
  <c r="BL117" i="16"/>
  <c r="CG117" i="16"/>
  <c r="BY117" i="16"/>
  <c r="AD117" i="16"/>
  <c r="CX131" i="16"/>
  <c r="CR131" i="16"/>
  <c r="BY131" i="16"/>
  <c r="AQ131" i="16"/>
  <c r="AR117" i="16"/>
  <c r="BD131" i="16"/>
  <c r="BN117" i="16"/>
  <c r="AP117" i="16"/>
  <c r="DA131" i="16"/>
  <c r="BF131" i="16"/>
  <c r="BC131" i="16"/>
  <c r="AS117" i="16"/>
  <c r="BF117" i="16"/>
  <c r="CZ117" i="16"/>
  <c r="BZ117" i="16"/>
  <c r="CF117" i="16"/>
  <c r="CO117" i="16"/>
  <c r="CP117" i="16"/>
  <c r="CT117" i="16"/>
  <c r="X117" i="16"/>
  <c r="AN117" i="16"/>
  <c r="BI117" i="16"/>
  <c r="CV117" i="16"/>
  <c r="AK117" i="16"/>
  <c r="V117" i="16"/>
  <c r="AO117" i="16"/>
  <c r="CW117" i="16"/>
  <c r="AN131" i="16"/>
  <c r="CY131" i="16"/>
  <c r="BJ131" i="16"/>
  <c r="BE131" i="16"/>
  <c r="BZ131" i="16"/>
  <c r="CM131" i="16"/>
  <c r="CW131" i="16"/>
  <c r="AE117" i="16"/>
  <c r="BA131" i="16"/>
  <c r="BO117" i="16"/>
  <c r="AT131" i="16"/>
  <c r="CX117" i="16"/>
  <c r="CB131" i="16"/>
  <c r="AH131" i="16"/>
  <c r="CC131" i="16"/>
  <c r="AW131" i="16"/>
  <c r="AJ131" i="16"/>
  <c r="BH117" i="16"/>
  <c r="BX117" i="16"/>
  <c r="BQ117" i="16"/>
  <c r="CN117" i="16"/>
  <c r="G100" i="16"/>
  <c r="CD117" i="16"/>
  <c r="AJ117" i="16"/>
  <c r="G115" i="16"/>
  <c r="CO131" i="16"/>
  <c r="F137" i="16"/>
  <c r="F126" i="16"/>
  <c r="CA131" i="16"/>
  <c r="AO131" i="16"/>
  <c r="F100" i="16"/>
  <c r="BN131" i="16"/>
  <c r="F132" i="16"/>
  <c r="G137" i="16"/>
  <c r="AR131" i="16"/>
  <c r="AP131" i="16"/>
  <c r="AC131" i="16"/>
  <c r="F115" i="16"/>
  <c r="AU131" i="16"/>
  <c r="DC131" i="16"/>
  <c r="G126" i="16"/>
  <c r="CQ131" i="16"/>
  <c r="BD117" i="16"/>
  <c r="CZ131" i="16"/>
  <c r="U117" i="16"/>
  <c r="AH117" i="16"/>
  <c r="BW131" i="16"/>
  <c r="BG131" i="16"/>
  <c r="BU117" i="16"/>
  <c r="CQ117" i="16"/>
  <c r="BS131" i="16"/>
  <c r="AL131" i="16"/>
  <c r="AM117" i="16"/>
  <c r="BL131" i="16"/>
  <c r="G132" i="16"/>
  <c r="CJ117" i="16"/>
  <c r="AF117" i="16"/>
  <c r="CK131" i="16"/>
  <c r="AE131" i="16"/>
  <c r="BM131" i="16"/>
  <c r="CI117" i="16"/>
  <c r="AV131" i="16"/>
  <c r="BU131" i="16"/>
  <c r="CT131" i="16"/>
  <c r="AC117" i="16"/>
  <c r="CY117" i="16"/>
  <c r="CN131" i="16"/>
  <c r="CU117" i="16"/>
  <c r="BQ131" i="16"/>
  <c r="BP131" i="16"/>
  <c r="CP131" i="16"/>
  <c r="W117" i="16"/>
  <c r="CA117" i="16"/>
  <c r="CH117" i="16"/>
  <c r="CR117" i="16"/>
  <c r="AT139" i="19"/>
  <c r="Q89" i="5"/>
  <c r="Q114" i="5"/>
  <c r="Q112" i="5" s="1"/>
  <c r="S37" i="10"/>
  <c r="S37" i="11"/>
  <c r="S15" i="13"/>
  <c r="S18" i="13" s="1"/>
  <c r="R7" i="5"/>
  <c r="R28" i="10"/>
  <c r="R31" i="10" s="1"/>
  <c r="AP139" i="19" l="1"/>
  <c r="R37" i="10"/>
  <c r="R37" i="11"/>
  <c r="R15" i="13"/>
  <c r="R18" i="13" s="1"/>
  <c r="Q7" i="5"/>
  <c r="Q28" i="10"/>
  <c r="Q31" i="10" s="1"/>
  <c r="P89" i="5"/>
  <c r="P114" i="5"/>
  <c r="P112" i="5" s="1"/>
  <c r="AL139" i="19" l="1"/>
  <c r="Q37" i="10"/>
  <c r="Q37" i="11"/>
  <c r="Q15" i="13"/>
  <c r="Q18" i="13" s="1"/>
  <c r="P7" i="5"/>
  <c r="P28" i="10"/>
  <c r="P31" i="10" s="1"/>
  <c r="O89" i="5"/>
  <c r="O114" i="5"/>
  <c r="O112" i="5" s="1"/>
  <c r="AH139" i="19" l="1"/>
  <c r="O7" i="5"/>
  <c r="O28" i="10"/>
  <c r="O31" i="10" s="1"/>
  <c r="P37" i="11"/>
  <c r="P37" i="10"/>
  <c r="P15" i="13"/>
  <c r="P18" i="13" s="1"/>
  <c r="N114" i="5"/>
  <c r="N112" i="5" s="1"/>
  <c r="N89" i="5"/>
  <c r="AD139" i="19" l="1"/>
  <c r="N7" i="5"/>
  <c r="N28" i="10"/>
  <c r="N31" i="10" s="1"/>
  <c r="O37" i="11"/>
  <c r="O37" i="10"/>
  <c r="O15" i="13"/>
  <c r="O18" i="13" s="1"/>
  <c r="M89" i="5"/>
  <c r="M114" i="5"/>
  <c r="M112" i="5" s="1"/>
  <c r="Z139" i="19" l="1"/>
  <c r="M7" i="5"/>
  <c r="M28" i="10"/>
  <c r="M31" i="10" s="1"/>
  <c r="L89" i="5"/>
  <c r="L114" i="5"/>
  <c r="L112" i="5" s="1"/>
  <c r="N37" i="10"/>
  <c r="N15" i="13"/>
  <c r="N18" i="13" s="1"/>
  <c r="N37" i="11"/>
  <c r="V139" i="19" l="1"/>
  <c r="L7" i="5"/>
  <c r="L28" i="10"/>
  <c r="L31" i="10" s="1"/>
  <c r="K114" i="5"/>
  <c r="K89" i="5"/>
  <c r="DE91" i="5"/>
  <c r="G91" i="5"/>
  <c r="DF91" i="5"/>
  <c r="F91" i="5"/>
  <c r="F89" i="5" s="1"/>
  <c r="DE91" i="4"/>
  <c r="DF91" i="4"/>
  <c r="F91" i="4"/>
  <c r="G91" i="4"/>
  <c r="M37" i="11"/>
  <c r="M37" i="10"/>
  <c r="M15" i="13"/>
  <c r="M18" i="13" s="1"/>
  <c r="I20" i="14"/>
  <c r="F7" i="5" l="1"/>
  <c r="K7" i="5"/>
  <c r="K28" i="10"/>
  <c r="DF89" i="5"/>
  <c r="G89" i="5"/>
  <c r="K112" i="5"/>
  <c r="G114" i="5"/>
  <c r="DF114" i="5"/>
  <c r="F114" i="5"/>
  <c r="F112" i="5" s="1"/>
  <c r="L15" i="13"/>
  <c r="L18" i="13" s="1"/>
  <c r="L37" i="11"/>
  <c r="L37" i="10"/>
  <c r="K20" i="14"/>
  <c r="J20" i="14"/>
  <c r="R139" i="19" l="1"/>
  <c r="D139" i="19"/>
  <c r="K37" i="10"/>
  <c r="K37" i="11"/>
  <c r="K15" i="13"/>
  <c r="DF7" i="5"/>
  <c r="G7" i="5"/>
  <c r="DF112" i="5"/>
  <c r="G112" i="5"/>
  <c r="K31" i="10"/>
  <c r="F28" i="10"/>
  <c r="G28" i="10"/>
  <c r="L20" i="14"/>
  <c r="K18" i="13" l="1"/>
  <c r="G15" i="13"/>
  <c r="F15" i="13"/>
  <c r="F18" i="13" l="1"/>
  <c r="M20" i="14" s="1"/>
  <c r="G18" i="13"/>
  <c r="N20"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V151" i="19" l="1"/>
  <c r="V144" i="19" s="1"/>
  <c r="AD151" i="19"/>
  <c r="AD144" i="19" s="1"/>
  <c r="R151" i="19"/>
  <c r="R144" i="19" s="1"/>
  <c r="AH151" i="19"/>
  <c r="AH144" i="19" s="1"/>
  <c r="N151" i="19"/>
  <c r="N144" i="19" s="1"/>
  <c r="Z151" i="19"/>
  <c r="Z144" i="19" s="1"/>
  <c r="J151" i="19"/>
  <c r="D151" i="19" l="1"/>
  <c r="J144" i="19"/>
  <c r="D144" i="19" s="1"/>
  <c r="D152" i="19"/>
  <c r="I263" i="21"/>
  <c r="P266" i="21" l="1"/>
  <c r="T266" i="21"/>
  <c r="R266" i="21"/>
  <c r="O266" i="21"/>
  <c r="W267" i="21" s="1"/>
  <c r="Q266" i="21"/>
  <c r="S266" i="21"/>
  <c r="B266" i="21"/>
  <c r="C266" i="21"/>
  <c r="C267" i="21" s="1"/>
  <c r="C272" i="21" s="1"/>
  <c r="I122" i="4" s="1"/>
  <c r="N266" i="21"/>
  <c r="D266" i="21"/>
  <c r="D267" i="21" s="1"/>
  <c r="D272" i="21" s="1"/>
  <c r="J122" i="4" s="1"/>
  <c r="H266" i="21"/>
  <c r="J266" i="21"/>
  <c r="M266" i="21"/>
  <c r="K266" i="21"/>
  <c r="F266" i="21"/>
  <c r="L266" i="21"/>
  <c r="E266" i="21"/>
  <c r="I266" i="21"/>
  <c r="M75" i="4"/>
  <c r="G75" i="4" s="1"/>
  <c r="M67" i="4"/>
  <c r="M44" i="4" s="1"/>
  <c r="M9" i="4" s="1"/>
  <c r="H384" i="21" s="1"/>
  <c r="W86" i="14"/>
  <c r="AR58" i="14"/>
  <c r="DA45" i="14"/>
  <c r="B104" i="15"/>
  <c r="AE77" i="14"/>
  <c r="BX79" i="14"/>
  <c r="BK69" i="14"/>
  <c r="AP87" i="14"/>
  <c r="AC90" i="14"/>
  <c r="X105" i="14"/>
  <c r="CV45" i="14"/>
  <c r="I50" i="14"/>
  <c r="BD79" i="14"/>
  <c r="AV99" i="14"/>
  <c r="P73" i="14"/>
  <c r="X59" i="14"/>
  <c r="DE48" i="16"/>
  <c r="AS58" i="14"/>
  <c r="Y87" i="14"/>
  <c r="CQ73" i="14"/>
  <c r="S51" i="14"/>
  <c r="CF46" i="14"/>
  <c r="S34" i="14"/>
  <c r="J49" i="14"/>
  <c r="BM68" i="14"/>
  <c r="U92" i="14"/>
  <c r="CB102" i="14"/>
  <c r="Z91" i="14"/>
  <c r="T65" i="14"/>
  <c r="CJ94" i="14"/>
  <c r="BJ62" i="14"/>
  <c r="CX44" i="14"/>
  <c r="AT62" i="14"/>
  <c r="AD34" i="14"/>
  <c r="AS65" i="14"/>
  <c r="DC44" i="14"/>
  <c r="AD54" i="14"/>
  <c r="T86" i="14"/>
  <c r="Q66" i="14"/>
  <c r="N48" i="14"/>
  <c r="X62" i="14"/>
  <c r="AE96" i="14"/>
  <c r="Q87" i="14"/>
  <c r="R50" i="14"/>
  <c r="AR66" i="14"/>
  <c r="DB76" i="14"/>
  <c r="BD104" i="14"/>
  <c r="CU76" i="14"/>
  <c r="BP63" i="14"/>
  <c r="X57" i="14"/>
  <c r="BS93" i="14"/>
  <c r="B46" i="15"/>
  <c r="AT81" i="14"/>
  <c r="B12" i="16"/>
  <c r="CI92" i="14"/>
  <c r="CJ87" i="14"/>
  <c r="B53" i="14"/>
  <c r="BE85" i="14"/>
  <c r="BG97" i="14"/>
  <c r="BT69" i="14"/>
  <c r="B125" i="15"/>
  <c r="BJ56" i="14"/>
  <c r="AS73" i="14"/>
  <c r="BL77" i="14"/>
  <c r="BG58" i="14"/>
  <c r="AF105" i="14"/>
  <c r="CL101" i="14"/>
  <c r="AL100" i="14"/>
  <c r="AN95" i="14"/>
  <c r="CX60" i="14"/>
  <c r="BY106" i="14"/>
  <c r="AW86" i="14"/>
  <c r="Z103" i="14"/>
  <c r="CE59" i="14"/>
  <c r="AD62" i="14"/>
  <c r="BJ60" i="14"/>
  <c r="AT66" i="14"/>
  <c r="BE79" i="14"/>
  <c r="BB77" i="14"/>
  <c r="Y62" i="14"/>
  <c r="W64" i="14"/>
  <c r="CE95" i="14"/>
  <c r="K106" i="14"/>
  <c r="X88" i="14"/>
  <c r="AU34" i="14"/>
  <c r="J75" i="14"/>
  <c r="BJ105" i="14"/>
  <c r="L91" i="14"/>
  <c r="CE44" i="14"/>
  <c r="B57" i="16"/>
  <c r="BO99" i="14"/>
  <c r="Z105" i="14"/>
  <c r="BE51" i="14"/>
  <c r="AS59" i="14"/>
  <c r="I93" i="14"/>
  <c r="DB86" i="14"/>
  <c r="C102" i="14"/>
  <c r="P69" i="14"/>
  <c r="AR34" i="14"/>
  <c r="AE46" i="14"/>
  <c r="K92" i="14"/>
  <c r="AI73" i="14"/>
  <c r="AI47" i="14"/>
  <c r="AA48" i="14"/>
  <c r="AX104" i="14"/>
  <c r="AQ66" i="14"/>
  <c r="CO86" i="14"/>
  <c r="K81" i="14"/>
  <c r="BU55" i="14"/>
  <c r="AK90" i="14"/>
  <c r="BE88" i="14"/>
  <c r="BT90" i="14"/>
  <c r="AZ87" i="14"/>
  <c r="AD74" i="14"/>
  <c r="BG60" i="14"/>
  <c r="AG56" i="14"/>
  <c r="I51" i="14"/>
  <c r="AU55" i="14"/>
  <c r="J74" i="14"/>
  <c r="BT95" i="14"/>
  <c r="AW90" i="14"/>
  <c r="AE51" i="14"/>
  <c r="AI100" i="14"/>
  <c r="AX54" i="14"/>
  <c r="K99" i="14"/>
  <c r="DE64" i="16"/>
  <c r="BQ45" i="14"/>
  <c r="AI93" i="14"/>
  <c r="CM65" i="14"/>
  <c r="CU65" i="14"/>
  <c r="AE55" i="14"/>
  <c r="I88" i="14"/>
  <c r="BH72" i="14"/>
  <c r="BI85" i="14"/>
  <c r="CS59" i="14"/>
  <c r="CI48" i="14"/>
  <c r="AN48" i="14"/>
  <c r="BN45" i="14"/>
  <c r="AD64" i="14"/>
  <c r="CC72" i="14"/>
  <c r="AB87" i="14"/>
  <c r="BJ63" i="14"/>
  <c r="F153" i="15"/>
  <c r="P88" i="14"/>
  <c r="BR94" i="14"/>
  <c r="DE58" i="16"/>
  <c r="CV69" i="14"/>
  <c r="B109" i="15"/>
  <c r="T60" i="14"/>
  <c r="CY63" i="14"/>
  <c r="CS74" i="14"/>
  <c r="CS67" i="14"/>
  <c r="DE46" i="15"/>
  <c r="B59" i="16"/>
  <c r="BI93" i="14"/>
  <c r="AK53" i="14"/>
  <c r="BA58" i="14"/>
  <c r="DE30" i="15"/>
  <c r="AI95" i="14"/>
  <c r="AK91" i="14"/>
  <c r="BP92" i="14"/>
  <c r="BZ54" i="14"/>
  <c r="CD87" i="14"/>
  <c r="B89" i="14"/>
  <c r="DA72" i="14"/>
  <c r="CU102" i="14"/>
  <c r="AZ99" i="14"/>
  <c r="AG106" i="14"/>
  <c r="AL66" i="14"/>
  <c r="AR90" i="14"/>
  <c r="BQ84" i="14"/>
  <c r="T47" i="14"/>
  <c r="AQ53" i="14"/>
  <c r="CE85" i="14"/>
  <c r="AH91" i="14"/>
  <c r="CO102" i="14"/>
  <c r="B34" i="15"/>
  <c r="Y57" i="14"/>
  <c r="N91" i="14"/>
  <c r="BH97" i="14"/>
  <c r="CW104" i="14"/>
  <c r="AG90" i="14"/>
  <c r="BG54" i="14"/>
  <c r="BL95" i="14"/>
  <c r="AC102" i="14"/>
  <c r="U50" i="14"/>
  <c r="CU85" i="14"/>
  <c r="W83" i="14"/>
  <c r="CS55" i="14"/>
  <c r="AP101" i="14"/>
  <c r="BA59" i="14"/>
  <c r="CA51" i="14"/>
  <c r="CP99" i="14"/>
  <c r="AW49" i="14"/>
  <c r="AP63" i="14"/>
  <c r="Q102" i="14"/>
  <c r="W72" i="14"/>
  <c r="CB44" i="14"/>
  <c r="AH88" i="14"/>
  <c r="AQ87" i="14"/>
  <c r="Y84" i="14"/>
  <c r="Z63" i="14"/>
  <c r="AR85" i="14"/>
  <c r="BE54" i="14"/>
  <c r="M74" i="14"/>
  <c r="H87" i="14"/>
  <c r="DE88" i="15"/>
  <c r="AB94" i="14"/>
  <c r="J34" i="14"/>
  <c r="BE81" i="14"/>
  <c r="H94" i="14"/>
  <c r="BU86" i="14"/>
  <c r="BT100" i="14"/>
  <c r="AF76" i="14"/>
  <c r="AN84" i="14"/>
  <c r="CW85" i="14"/>
  <c r="AK79" i="14"/>
  <c r="CC95" i="14"/>
  <c r="BR49" i="14"/>
  <c r="AE106" i="14"/>
  <c r="M82" i="14"/>
  <c r="AK73" i="14"/>
  <c r="BR85" i="14"/>
  <c r="AH64" i="14"/>
  <c r="CN69" i="14"/>
  <c r="CM55" i="14"/>
  <c r="CV56" i="14"/>
  <c r="Q92" i="14"/>
  <c r="AG79" i="14"/>
  <c r="BA77" i="14"/>
  <c r="X92" i="14"/>
  <c r="CW96" i="14"/>
  <c r="BI57" i="14"/>
  <c r="B53" i="15"/>
  <c r="DB79" i="14"/>
  <c r="CI51" i="14"/>
  <c r="CH74" i="14"/>
  <c r="DB53" i="14"/>
  <c r="CO92" i="14"/>
  <c r="CE97" i="14"/>
  <c r="AE34" i="14"/>
  <c r="BD93" i="14"/>
  <c r="BR72" i="14"/>
  <c r="CR65" i="14"/>
  <c r="AW82" i="14"/>
  <c r="B18" i="15"/>
  <c r="DE36" i="16"/>
  <c r="AT106" i="14"/>
  <c r="CK97" i="14"/>
  <c r="W76" i="14"/>
  <c r="B52" i="15"/>
  <c r="BF97" i="14"/>
  <c r="DB44" i="14"/>
  <c r="AZ84" i="14"/>
  <c r="AD73" i="14"/>
  <c r="AD91" i="14"/>
  <c r="H62" i="14"/>
  <c r="BV72" i="14"/>
  <c r="BP58" i="14"/>
  <c r="CQ105" i="14"/>
  <c r="DC101" i="14"/>
  <c r="BJ73" i="14"/>
  <c r="AL102" i="14"/>
  <c r="CP103" i="14"/>
  <c r="CZ62" i="14"/>
  <c r="CN78" i="14"/>
  <c r="CI106" i="14"/>
  <c r="W78" i="14"/>
  <c r="AD84" i="14"/>
  <c r="BZ90" i="14"/>
  <c r="AE65" i="14"/>
  <c r="CZ57" i="14"/>
  <c r="S92" i="14"/>
  <c r="AF79" i="14"/>
  <c r="AD50" i="14"/>
  <c r="CC78" i="14"/>
  <c r="DE25" i="15"/>
  <c r="Q79" i="14"/>
  <c r="K101" i="14"/>
  <c r="B19" i="16"/>
  <c r="CK44" i="14"/>
  <c r="U66" i="14"/>
  <c r="CR44" i="14"/>
  <c r="AN69" i="14"/>
  <c r="BQ106" i="14"/>
  <c r="BB85" i="14"/>
  <c r="BJ97" i="14"/>
  <c r="J84" i="14"/>
  <c r="C75" i="14"/>
  <c r="AW91" i="14"/>
  <c r="BF67" i="14"/>
  <c r="CT94" i="14"/>
  <c r="BS101" i="14"/>
  <c r="AP75" i="14"/>
  <c r="T67" i="14"/>
  <c r="BV90" i="14"/>
  <c r="CV73" i="14"/>
  <c r="AQ88" i="14"/>
  <c r="CS53" i="14"/>
  <c r="CI94" i="14"/>
  <c r="CS84" i="14"/>
  <c r="BM97" i="14"/>
  <c r="DC104" i="14"/>
  <c r="CF68" i="14"/>
  <c r="AP78" i="14"/>
  <c r="L93" i="14"/>
  <c r="DC56" i="14"/>
  <c r="AM68" i="14"/>
  <c r="K66" i="14"/>
  <c r="BH58" i="14"/>
  <c r="BZ79" i="14"/>
  <c r="S45" i="14"/>
  <c r="CB96" i="14"/>
  <c r="AZ79" i="14"/>
  <c r="BM79" i="14"/>
  <c r="AV65" i="14"/>
  <c r="U57" i="14"/>
  <c r="BV45" i="14"/>
  <c r="CH58" i="14"/>
  <c r="AY88" i="14"/>
  <c r="AY102" i="14"/>
  <c r="B74" i="14"/>
  <c r="DE81" i="16"/>
  <c r="AL49" i="14"/>
  <c r="CM87" i="14"/>
  <c r="AK101" i="14"/>
  <c r="DE38" i="16"/>
  <c r="N85" i="14"/>
  <c r="BT60" i="14"/>
  <c r="BB92" i="14"/>
  <c r="DE91" i="15"/>
  <c r="B13" i="16"/>
  <c r="AC48" i="14"/>
  <c r="AX101" i="14"/>
  <c r="AM85" i="14"/>
  <c r="CR64" i="14"/>
  <c r="BJ103" i="14"/>
  <c r="DA99" i="14"/>
  <c r="BG56" i="14"/>
  <c r="BG103" i="14"/>
  <c r="AC92" i="14"/>
  <c r="CJ51" i="14"/>
  <c r="DA94" i="14"/>
  <c r="BZ74" i="14"/>
  <c r="BV44" i="14"/>
  <c r="AM104" i="14"/>
  <c r="AF86" i="14"/>
  <c r="AR60" i="14"/>
  <c r="C44" i="14"/>
  <c r="BJ46" i="14"/>
  <c r="BY105" i="14"/>
  <c r="BX56" i="14"/>
  <c r="AH79" i="14"/>
  <c r="CG73" i="14"/>
  <c r="CF102" i="14"/>
  <c r="BI78" i="14"/>
  <c r="BS82" i="14"/>
  <c r="AI78" i="14"/>
  <c r="BH47" i="14"/>
  <c r="O93" i="14"/>
  <c r="BC81" i="14"/>
  <c r="BV77" i="14"/>
  <c r="CG54" i="14"/>
  <c r="N100" i="14"/>
  <c r="CJ72" i="14"/>
  <c r="BT99" i="14"/>
  <c r="AB48" i="14"/>
  <c r="O68" i="14"/>
  <c r="AJ97" i="14"/>
  <c r="BW99" i="14"/>
  <c r="BW63" i="14"/>
  <c r="CA67" i="14"/>
  <c r="CI86" i="14"/>
  <c r="BS83" i="14"/>
  <c r="CQ62" i="14"/>
  <c r="M106" i="14"/>
  <c r="AB50" i="14"/>
  <c r="I87" i="14"/>
  <c r="P51" i="14"/>
  <c r="BP95" i="14"/>
  <c r="AF106" i="14"/>
  <c r="BF88" i="14"/>
  <c r="AM101" i="14"/>
  <c r="CW95" i="14"/>
  <c r="H74" i="14"/>
  <c r="BD86" i="14"/>
  <c r="BV50" i="14"/>
  <c r="AL97" i="14"/>
  <c r="AH54" i="14"/>
  <c r="I49" i="14"/>
  <c r="DA87" i="14"/>
  <c r="CE56" i="14"/>
  <c r="BW34" i="14"/>
  <c r="BJ64" i="14"/>
  <c r="CD81" i="14"/>
  <c r="B29" i="16"/>
  <c r="BP79" i="14"/>
  <c r="CB93" i="14"/>
  <c r="AV105" i="14"/>
  <c r="DE46" i="16"/>
  <c r="CS51" i="14"/>
  <c r="CA64" i="14"/>
  <c r="Q53" i="14"/>
  <c r="CC53" i="14"/>
  <c r="AM78" i="14"/>
  <c r="W103" i="14"/>
  <c r="DE65" i="16"/>
  <c r="T66" i="14"/>
  <c r="AY73" i="14"/>
  <c r="AL96" i="14"/>
  <c r="AJ74" i="14"/>
  <c r="BH106" i="14"/>
  <c r="H51" i="14"/>
  <c r="AT57" i="14"/>
  <c r="I91" i="14"/>
  <c r="BT68" i="14"/>
  <c r="CB75" i="14"/>
  <c r="AO48" i="14"/>
  <c r="AK50" i="14"/>
  <c r="X82" i="14"/>
  <c r="Y58" i="14"/>
  <c r="AV57" i="14"/>
  <c r="CK87" i="14"/>
  <c r="Z95" i="14"/>
  <c r="AE75" i="14"/>
  <c r="T102" i="14"/>
  <c r="CB51" i="14"/>
  <c r="AH93" i="14"/>
  <c r="B124" i="15"/>
  <c r="AD105" i="14"/>
  <c r="CO75" i="14"/>
  <c r="BG68" i="14"/>
  <c r="Y44" i="14"/>
  <c r="CG82" i="14"/>
  <c r="CP58" i="14"/>
  <c r="DC46" i="14"/>
  <c r="H59" i="14"/>
  <c r="AA66" i="14"/>
  <c r="B14" i="16"/>
  <c r="CG65" i="14"/>
  <c r="BR54" i="14"/>
  <c r="DE17" i="15"/>
  <c r="AM87" i="14"/>
  <c r="CE54" i="14"/>
  <c r="DA62" i="14"/>
  <c r="AM60" i="14"/>
  <c r="AL75" i="14"/>
  <c r="AI72" i="14"/>
  <c r="Q34" i="14"/>
  <c r="B60" i="15"/>
  <c r="CO90" i="14"/>
  <c r="CZ105" i="14"/>
  <c r="BB49" i="14"/>
  <c r="N96" i="14"/>
  <c r="CW97" i="14"/>
  <c r="S90" i="14"/>
  <c r="AF83" i="14"/>
  <c r="AQ94" i="14"/>
  <c r="CZ72" i="14"/>
  <c r="AU54" i="14"/>
  <c r="DE68" i="16"/>
  <c r="BZ87" i="14"/>
  <c r="C67" i="14"/>
  <c r="Q63" i="14"/>
  <c r="CV81" i="14"/>
  <c r="CJ95" i="14"/>
  <c r="BE106" i="14"/>
  <c r="BK59" i="14"/>
  <c r="AJ88" i="14"/>
  <c r="BK91" i="14"/>
  <c r="BB59" i="14"/>
  <c r="AB34" i="14"/>
  <c r="BO53" i="14"/>
  <c r="B64" i="16"/>
  <c r="DE51" i="16"/>
  <c r="O73" i="14"/>
  <c r="DB96" i="14"/>
  <c r="CG49" i="14"/>
  <c r="W94" i="14"/>
  <c r="AY56" i="14"/>
  <c r="P93" i="14"/>
  <c r="F153" i="16"/>
  <c r="BB87" i="14"/>
  <c r="F158" i="16"/>
  <c r="AB73" i="14"/>
  <c r="AP58" i="14"/>
  <c r="AU74" i="14"/>
  <c r="CB72" i="14"/>
  <c r="AS100" i="14"/>
  <c r="AR96" i="14"/>
  <c r="BR46" i="14"/>
  <c r="K97" i="14"/>
  <c r="AX91" i="14"/>
  <c r="I104" i="14"/>
  <c r="AA106" i="14"/>
  <c r="CE45" i="14"/>
  <c r="CU56" i="14"/>
  <c r="AZ69" i="14"/>
  <c r="BT94" i="14"/>
  <c r="BX94" i="14"/>
  <c r="U72" i="14"/>
  <c r="CH83" i="14"/>
  <c r="AC101" i="14"/>
  <c r="BG53" i="14"/>
  <c r="AT100" i="14"/>
  <c r="S48" i="14"/>
  <c r="L60" i="14"/>
  <c r="CI79" i="14"/>
  <c r="AK76" i="14"/>
  <c r="BK83" i="14"/>
  <c r="BG99" i="14"/>
  <c r="CS56" i="14"/>
  <c r="CI101" i="14"/>
  <c r="BD85" i="14"/>
  <c r="AW56" i="14"/>
  <c r="BK56" i="14"/>
  <c r="AH47" i="14"/>
  <c r="CS57" i="14"/>
  <c r="BJ81" i="14"/>
  <c r="CY97" i="14"/>
  <c r="AB83" i="14"/>
  <c r="J88" i="14"/>
  <c r="R91" i="14"/>
  <c r="DB69" i="14"/>
  <c r="CZ34" i="14"/>
  <c r="CC100" i="14"/>
  <c r="BH34" i="14"/>
  <c r="DE80" i="15"/>
  <c r="BI51" i="14"/>
  <c r="BG64" i="14"/>
  <c r="AO81" i="14"/>
  <c r="Q101" i="14"/>
  <c r="CU100" i="14"/>
  <c r="BT77" i="14"/>
  <c r="AY79" i="14"/>
  <c r="BK99" i="14"/>
  <c r="AH77" i="14"/>
  <c r="W82" i="14"/>
  <c r="DA90" i="14"/>
  <c r="AV79" i="14"/>
  <c r="J103" i="14"/>
  <c r="BO91" i="14"/>
  <c r="AK84" i="14"/>
  <c r="M68" i="14"/>
  <c r="BI83" i="14"/>
  <c r="AE97" i="14"/>
  <c r="Y96" i="14"/>
  <c r="V63" i="14"/>
  <c r="CF103" i="14"/>
  <c r="BK106" i="14"/>
  <c r="AH76" i="14"/>
  <c r="AX103" i="14"/>
  <c r="BA53" i="14"/>
  <c r="AY62" i="14"/>
  <c r="Z76" i="14"/>
  <c r="B27" i="16"/>
  <c r="AE102" i="14"/>
  <c r="DE48" i="15"/>
  <c r="BR84" i="14"/>
  <c r="B24" i="16"/>
  <c r="CP45" i="14"/>
  <c r="BC75" i="14"/>
  <c r="CZ66" i="14"/>
  <c r="DE27" i="15"/>
  <c r="B54" i="14"/>
  <c r="T88" i="14"/>
  <c r="AC46" i="14"/>
  <c r="AD68" i="14"/>
  <c r="CT92" i="14"/>
  <c r="BU44" i="14"/>
  <c r="BT65" i="14"/>
  <c r="AD77" i="14"/>
  <c r="AV77" i="14"/>
  <c r="AU66" i="14"/>
  <c r="AU100" i="14"/>
  <c r="BG81" i="14"/>
  <c r="CM90" i="14"/>
  <c r="AJ73" i="14"/>
  <c r="CF55" i="14"/>
  <c r="CB57" i="14"/>
  <c r="B47" i="15"/>
  <c r="BC54" i="14"/>
  <c r="I101" i="14"/>
  <c r="B107" i="15"/>
  <c r="BP106" i="14"/>
  <c r="BZ63" i="14"/>
  <c r="CR102" i="14"/>
  <c r="U105" i="14"/>
  <c r="Z54" i="14"/>
  <c r="CN106" i="14"/>
  <c r="CY69" i="14"/>
  <c r="AA83" i="14"/>
  <c r="W51" i="14"/>
  <c r="BY102" i="14"/>
  <c r="DC60" i="14"/>
  <c r="K76" i="14"/>
  <c r="AA86" i="14"/>
  <c r="AX66" i="14"/>
  <c r="BR99" i="14"/>
  <c r="P100" i="14"/>
  <c r="BP64" i="14"/>
  <c r="AS96" i="14"/>
  <c r="DE81" i="15"/>
  <c r="BR79" i="14"/>
  <c r="CF77" i="14"/>
  <c r="BT51" i="14"/>
  <c r="CK51" i="14"/>
  <c r="AN67" i="14"/>
  <c r="AP48" i="14"/>
  <c r="AT91" i="14"/>
  <c r="AH92" i="14"/>
  <c r="AK44" i="14"/>
  <c r="BZ105" i="14"/>
  <c r="BD50" i="14"/>
  <c r="BV53" i="14"/>
  <c r="L57" i="14"/>
  <c r="CA56" i="14"/>
  <c r="BX88" i="14"/>
  <c r="BQ95" i="14"/>
  <c r="AM76" i="14"/>
  <c r="BL45" i="14"/>
  <c r="BP56" i="14"/>
  <c r="BW67" i="14"/>
  <c r="CI84" i="14"/>
  <c r="AL45" i="14"/>
  <c r="BG44" i="14"/>
  <c r="BR53" i="14"/>
  <c r="CZ83" i="14"/>
  <c r="CS79" i="14"/>
  <c r="CZ68" i="14"/>
  <c r="DE21" i="15"/>
  <c r="CC44" i="14"/>
  <c r="AG83" i="14"/>
  <c r="X46" i="14"/>
  <c r="DC105" i="14"/>
  <c r="CQ77" i="14"/>
  <c r="CR46" i="14"/>
  <c r="AG81" i="14"/>
  <c r="BP47" i="14"/>
  <c r="BL73" i="14"/>
  <c r="M58" i="14"/>
  <c r="DE84" i="15"/>
  <c r="CT86" i="14"/>
  <c r="CO65" i="14"/>
  <c r="I56" i="14"/>
  <c r="CE105" i="14"/>
  <c r="S72" i="14"/>
  <c r="BT76" i="14"/>
  <c r="AJ63" i="14"/>
  <c r="Q69" i="14"/>
  <c r="BT87" i="14"/>
  <c r="N69" i="14"/>
  <c r="CA104" i="14"/>
  <c r="CN47" i="14"/>
  <c r="AW51" i="14"/>
  <c r="CN48" i="14"/>
  <c r="CB34" i="14"/>
  <c r="CT75" i="14"/>
  <c r="J67" i="14"/>
  <c r="DE119" i="15"/>
  <c r="BL74" i="14"/>
  <c r="BH60" i="14"/>
  <c r="Z47" i="14"/>
  <c r="BP74" i="14"/>
  <c r="AI90" i="14"/>
  <c r="AH82" i="14"/>
  <c r="U67" i="14"/>
  <c r="CY46" i="14"/>
  <c r="M50" i="14"/>
  <c r="BC51" i="14"/>
  <c r="BP101" i="14"/>
  <c r="BO63" i="14"/>
  <c r="AT68" i="14"/>
  <c r="BA102" i="14"/>
  <c r="M48" i="14"/>
  <c r="BL53" i="14"/>
  <c r="O76" i="14"/>
  <c r="W97" i="14"/>
  <c r="BO78" i="14"/>
  <c r="BK103" i="14"/>
  <c r="O99" i="14"/>
  <c r="CD103" i="14"/>
  <c r="AZ55" i="14"/>
  <c r="AT82" i="14"/>
  <c r="Y53" i="14"/>
  <c r="BW96" i="14"/>
  <c r="DA92" i="14"/>
  <c r="CQ86" i="14"/>
  <c r="S88" i="14"/>
  <c r="CX86" i="14"/>
  <c r="B83" i="16"/>
  <c r="CS63" i="14"/>
  <c r="CJ91" i="14"/>
  <c r="AS94" i="14"/>
  <c r="CF44" i="14"/>
  <c r="T58" i="14"/>
  <c r="CB90" i="14"/>
  <c r="CQ72" i="14"/>
  <c r="B87" i="15"/>
  <c r="R68" i="14"/>
  <c r="CA34" i="14"/>
  <c r="BR100" i="14"/>
  <c r="U58" i="14"/>
  <c r="BD102" i="14"/>
  <c r="CN79" i="14"/>
  <c r="AN55" i="14"/>
  <c r="CL88" i="14"/>
  <c r="CH87" i="14"/>
  <c r="BR106" i="14"/>
  <c r="BL99" i="14"/>
  <c r="CL87" i="14"/>
  <c r="CJ106" i="14"/>
  <c r="H67" i="14"/>
  <c r="BA81" i="14"/>
  <c r="CL103" i="14"/>
  <c r="CM56" i="14"/>
  <c r="BW44" i="14"/>
  <c r="CZ90" i="14"/>
  <c r="AL92" i="14"/>
  <c r="BE63" i="14"/>
  <c r="AX55" i="14"/>
  <c r="X68" i="14"/>
  <c r="CS72" i="14"/>
  <c r="BP45" i="14"/>
  <c r="CQ83" i="14"/>
  <c r="CI102" i="14"/>
  <c r="BM99" i="14"/>
  <c r="AJ75" i="14"/>
  <c r="DC84" i="14"/>
  <c r="BK100" i="14"/>
  <c r="BR75" i="14"/>
  <c r="CX58" i="14"/>
  <c r="BZ68" i="14"/>
  <c r="AL104" i="14"/>
  <c r="DA49" i="14"/>
  <c r="BL106" i="14"/>
  <c r="BI64" i="14"/>
  <c r="T95" i="14"/>
  <c r="CR78" i="14"/>
  <c r="AX102" i="14"/>
  <c r="BH95" i="14"/>
  <c r="CX64" i="14"/>
  <c r="AG66" i="14"/>
  <c r="AR50" i="14"/>
  <c r="I102" i="14"/>
  <c r="AZ59" i="14"/>
  <c r="O83" i="14"/>
  <c r="BF62" i="14"/>
  <c r="BA105" i="14"/>
  <c r="AM44" i="14"/>
  <c r="AV72" i="14"/>
  <c r="CZ100" i="14"/>
  <c r="AJ68" i="14"/>
  <c r="AY97" i="14"/>
  <c r="AA81" i="14"/>
  <c r="CE67" i="14"/>
  <c r="AG73" i="14"/>
  <c r="AI104" i="14"/>
  <c r="CT44" i="14"/>
  <c r="CO94" i="14"/>
  <c r="CC48" i="14"/>
  <c r="CN92" i="14"/>
  <c r="BF90" i="14"/>
  <c r="AR77" i="14"/>
  <c r="BO92" i="14"/>
  <c r="BV103" i="14"/>
  <c r="AB53" i="14"/>
  <c r="AK49" i="14"/>
  <c r="Y97" i="14"/>
  <c r="AP127" i="19" l="1"/>
  <c r="JN127" i="19"/>
  <c r="DF46" i="16"/>
  <c r="DF65" i="16"/>
  <c r="C166" i="16"/>
  <c r="C167" i="16"/>
  <c r="C168" i="16"/>
  <c r="D166" i="16"/>
  <c r="D167" i="16"/>
  <c r="KH127" i="19"/>
  <c r="HF127" i="19"/>
  <c r="CP127" i="19"/>
  <c r="DF48" i="16"/>
  <c r="DF81" i="16"/>
  <c r="AX127" i="19"/>
  <c r="DF51" i="16"/>
  <c r="N127" i="19"/>
  <c r="DF64" i="16"/>
  <c r="DF68" i="16"/>
  <c r="CT127" i="19"/>
  <c r="FF127" i="19"/>
  <c r="DF36" i="16"/>
  <c r="ET127" i="19"/>
  <c r="DF58" i="16"/>
  <c r="DF38" i="16"/>
  <c r="KD127" i="19"/>
  <c r="CH127" i="19"/>
  <c r="DF9" i="4"/>
  <c r="G9" i="4"/>
  <c r="X384" i="21"/>
  <c r="H385" i="21" s="1"/>
  <c r="H386" i="21" s="1"/>
  <c r="M95" i="4" s="1"/>
  <c r="J118" i="4"/>
  <c r="J117" i="4" s="1"/>
  <c r="J8" i="10" s="1"/>
  <c r="E267" i="21"/>
  <c r="E272" i="21" s="1"/>
  <c r="K122" i="4" s="1"/>
  <c r="G44" i="4"/>
  <c r="M12" i="10"/>
  <c r="DF44" i="4"/>
  <c r="I118" i="4"/>
  <c r="G67" i="4"/>
  <c r="DF67" i="4"/>
  <c r="DF75" i="4"/>
  <c r="M113" i="4"/>
  <c r="DE75" i="4"/>
  <c r="F75" i="4"/>
  <c r="F67" i="4" s="1"/>
  <c r="F44" i="4" s="1"/>
  <c r="F9" i="4" s="1"/>
  <c r="G266" i="21"/>
  <c r="F267" i="21" l="1"/>
  <c r="F12" i="10"/>
  <c r="G12" i="10"/>
  <c r="K118" i="4"/>
  <c r="K117" i="4" s="1"/>
  <c r="K8" i="10" s="1"/>
  <c r="X385" i="21"/>
  <c r="F385" i="21"/>
  <c r="F386" i="21" s="1"/>
  <c r="K95" i="4" s="1"/>
  <c r="M385" i="21"/>
  <c r="M386" i="21" s="1"/>
  <c r="R95" i="4" s="1"/>
  <c r="S385" i="21"/>
  <c r="S386" i="21" s="1"/>
  <c r="X95" i="4" s="1"/>
  <c r="L385" i="21"/>
  <c r="L386" i="21" s="1"/>
  <c r="Q95" i="4" s="1"/>
  <c r="N385" i="21"/>
  <c r="N386" i="21" s="1"/>
  <c r="S95" i="4" s="1"/>
  <c r="J385" i="21"/>
  <c r="J386" i="21" s="1"/>
  <c r="O95" i="4" s="1"/>
  <c r="D385" i="21"/>
  <c r="D386" i="21" s="1"/>
  <c r="I95" i="4" s="1"/>
  <c r="G385" i="21"/>
  <c r="G386" i="21" s="1"/>
  <c r="L95" i="4" s="1"/>
  <c r="K385" i="21"/>
  <c r="K386" i="21" s="1"/>
  <c r="P95" i="4" s="1"/>
  <c r="W385" i="21"/>
  <c r="W386" i="21" s="1"/>
  <c r="AB95" i="4" s="1"/>
  <c r="P385" i="21"/>
  <c r="P386" i="21" s="1"/>
  <c r="U95" i="4" s="1"/>
  <c r="Q385" i="21"/>
  <c r="Q386" i="21" s="1"/>
  <c r="V95" i="4" s="1"/>
  <c r="V385" i="21"/>
  <c r="V386" i="21" s="1"/>
  <c r="AA95" i="4" s="1"/>
  <c r="I385" i="21"/>
  <c r="I386" i="21" s="1"/>
  <c r="N95" i="4" s="1"/>
  <c r="U385" i="21"/>
  <c r="U386" i="21" s="1"/>
  <c r="Z95" i="4" s="1"/>
  <c r="R385" i="21"/>
  <c r="R386" i="21" s="1"/>
  <c r="W95" i="4" s="1"/>
  <c r="O385" i="21"/>
  <c r="O386" i="21" s="1"/>
  <c r="T95" i="4" s="1"/>
  <c r="E385" i="21"/>
  <c r="E386" i="21" s="1"/>
  <c r="J95" i="4" s="1"/>
  <c r="T385" i="21"/>
  <c r="T386" i="21" s="1"/>
  <c r="Y95" i="4" s="1"/>
  <c r="C385" i="21"/>
  <c r="C386" i="21" s="1"/>
  <c r="DF113" i="4"/>
  <c r="F113" i="4"/>
  <c r="G113" i="4"/>
  <c r="I117" i="4"/>
  <c r="M9" i="10"/>
  <c r="M9" i="13"/>
  <c r="M114" i="4"/>
  <c r="M112" i="4" s="1"/>
  <c r="M89" i="4"/>
  <c r="F272" i="21" l="1"/>
  <c r="L122" i="4" s="1"/>
  <c r="L118" i="4" s="1"/>
  <c r="L117" i="4" s="1"/>
  <c r="L8" i="10" s="1"/>
  <c r="G267" i="21"/>
  <c r="V9" i="13"/>
  <c r="V114" i="4"/>
  <c r="V112" i="4" s="1"/>
  <c r="V89" i="4"/>
  <c r="AB9" i="13"/>
  <c r="AB114" i="4"/>
  <c r="AB112" i="4" s="1"/>
  <c r="AB89" i="4"/>
  <c r="P9" i="13"/>
  <c r="P114" i="4"/>
  <c r="P112" i="4" s="1"/>
  <c r="P89" i="4"/>
  <c r="I9" i="13"/>
  <c r="I114" i="4"/>
  <c r="I112" i="4" s="1"/>
  <c r="I89" i="4"/>
  <c r="J9" i="13"/>
  <c r="J114" i="4"/>
  <c r="J112" i="4" s="1"/>
  <c r="J89" i="4"/>
  <c r="O9" i="13"/>
  <c r="O114" i="4"/>
  <c r="O112" i="4" s="1"/>
  <c r="O89" i="4"/>
  <c r="L9" i="13"/>
  <c r="L114" i="4"/>
  <c r="L112" i="4" s="1"/>
  <c r="L89" i="4"/>
  <c r="T9" i="13"/>
  <c r="T114" i="4"/>
  <c r="T112" i="4" s="1"/>
  <c r="T89" i="4"/>
  <c r="S9" i="13"/>
  <c r="S114" i="4"/>
  <c r="S112" i="4" s="1"/>
  <c r="S89" i="4"/>
  <c r="M10" i="10"/>
  <c r="M7" i="4"/>
  <c r="Y9" i="13"/>
  <c r="Y114" i="4"/>
  <c r="Y112" i="4" s="1"/>
  <c r="Y89" i="4"/>
  <c r="U9" i="13"/>
  <c r="U114" i="4"/>
  <c r="U112" i="4" s="1"/>
  <c r="U89" i="4"/>
  <c r="I8" i="10"/>
  <c r="Z9" i="13"/>
  <c r="Z114" i="4"/>
  <c r="Z112" i="4" s="1"/>
  <c r="Z89" i="4"/>
  <c r="X9" i="13"/>
  <c r="X114" i="4"/>
  <c r="X112" i="4" s="1"/>
  <c r="X89" i="4"/>
  <c r="R9" i="13"/>
  <c r="R114" i="4"/>
  <c r="R112" i="4" s="1"/>
  <c r="R89" i="4"/>
  <c r="G9" i="10"/>
  <c r="F9" i="10"/>
  <c r="X386" i="21"/>
  <c r="H95" i="4"/>
  <c r="W9" i="13"/>
  <c r="W114" i="4"/>
  <c r="W112" i="4" s="1"/>
  <c r="W89" i="4"/>
  <c r="Q9" i="13"/>
  <c r="Q114" i="4"/>
  <c r="Q112" i="4" s="1"/>
  <c r="Q89" i="4"/>
  <c r="N9" i="13"/>
  <c r="N114" i="4"/>
  <c r="N112" i="4" s="1"/>
  <c r="N89" i="4"/>
  <c r="AA9" i="13"/>
  <c r="AA114" i="4"/>
  <c r="AA112" i="4" s="1"/>
  <c r="AA89" i="4"/>
  <c r="K9" i="13"/>
  <c r="K114" i="4"/>
  <c r="K112" i="4" s="1"/>
  <c r="K89" i="4"/>
  <c r="G272" i="21" l="1"/>
  <c r="M122" i="4" s="1"/>
  <c r="M118" i="4" s="1"/>
  <c r="H267" i="21"/>
  <c r="P10" i="10"/>
  <c r="P7" i="4"/>
  <c r="V10" i="10"/>
  <c r="V13" i="10" s="1"/>
  <c r="V7" i="4"/>
  <c r="O10" i="10"/>
  <c r="O7" i="4"/>
  <c r="N10" i="10"/>
  <c r="N7" i="4"/>
  <c r="X7" i="4"/>
  <c r="X10" i="10"/>
  <c r="X13" i="10" s="1"/>
  <c r="J10" i="10"/>
  <c r="J13" i="10" s="1"/>
  <c r="J7" i="4"/>
  <c r="S10" i="10"/>
  <c r="S7" i="4"/>
  <c r="Z7" i="4"/>
  <c r="Z10" i="10"/>
  <c r="Z13" i="10" s="1"/>
  <c r="AB7" i="4"/>
  <c r="AB10" i="10"/>
  <c r="AB13" i="10" s="1"/>
  <c r="U10" i="10"/>
  <c r="U13" i="10" s="1"/>
  <c r="U7" i="4"/>
  <c r="Y7" i="4"/>
  <c r="Y10" i="10"/>
  <c r="Y13" i="10" s="1"/>
  <c r="L10" i="10"/>
  <c r="L13" i="10" s="1"/>
  <c r="L7" i="4"/>
  <c r="I10" i="10"/>
  <c r="I13" i="10" s="1"/>
  <c r="I7" i="4"/>
  <c r="DF95" i="4"/>
  <c r="DE95" i="4"/>
  <c r="DE6" i="4" s="1"/>
  <c r="H9" i="13"/>
  <c r="H114" i="4"/>
  <c r="G95" i="4"/>
  <c r="G89" i="4" s="1"/>
  <c r="H89" i="4"/>
  <c r="F95" i="4"/>
  <c r="F89" i="4" s="1"/>
  <c r="AA7" i="4"/>
  <c r="AA10" i="10"/>
  <c r="AA13" i="10" s="1"/>
  <c r="W10" i="10"/>
  <c r="W13" i="10" s="1"/>
  <c r="W7" i="4"/>
  <c r="T10" i="10"/>
  <c r="T7" i="4"/>
  <c r="K10" i="10"/>
  <c r="K13" i="10" s="1"/>
  <c r="K7" i="4"/>
  <c r="Q10" i="10"/>
  <c r="Q7" i="4"/>
  <c r="R10" i="10"/>
  <c r="R7" i="4"/>
  <c r="M8" i="13"/>
  <c r="M11" i="13" s="1"/>
  <c r="M19" i="10"/>
  <c r="M29" i="11"/>
  <c r="I267" i="21" l="1"/>
  <c r="H272" i="21"/>
  <c r="N122" i="4" s="1"/>
  <c r="N118" i="4" s="1"/>
  <c r="N117" i="4" s="1"/>
  <c r="N8" i="10" s="1"/>
  <c r="N13" i="10" s="1"/>
  <c r="F22" i="10"/>
  <c r="G27" i="14" s="1"/>
  <c r="F7" i="4"/>
  <c r="F114" i="4"/>
  <c r="F112" i="4" s="1"/>
  <c r="DF114" i="4"/>
  <c r="G114" i="4"/>
  <c r="G112" i="4" s="1"/>
  <c r="H112" i="4"/>
  <c r="F32" i="11"/>
  <c r="DF89" i="4"/>
  <c r="H10" i="10"/>
  <c r="H7" i="4"/>
  <c r="I29" i="11"/>
  <c r="I8" i="13"/>
  <c r="I11" i="13" s="1"/>
  <c r="I19" i="10"/>
  <c r="Q19" i="10"/>
  <c r="Q8" i="13"/>
  <c r="Q11" i="13" s="1"/>
  <c r="Q29" i="11"/>
  <c r="S19" i="10"/>
  <c r="S8" i="13"/>
  <c r="S11" i="13" s="1"/>
  <c r="S29" i="11"/>
  <c r="V8" i="13"/>
  <c r="V11" i="13" s="1"/>
  <c r="V19" i="10"/>
  <c r="V29" i="11"/>
  <c r="R29" i="11"/>
  <c r="R19" i="10"/>
  <c r="R8" i="13"/>
  <c r="R11" i="13" s="1"/>
  <c r="AB29" i="11"/>
  <c r="AB8" i="13"/>
  <c r="AB11" i="13" s="1"/>
  <c r="AB20" i="10"/>
  <c r="AB19" i="10"/>
  <c r="J19" i="10"/>
  <c r="J29" i="11"/>
  <c r="J8" i="13"/>
  <c r="J11" i="13" s="1"/>
  <c r="M117" i="4"/>
  <c r="L8" i="13"/>
  <c r="L11" i="13" s="1"/>
  <c r="L19" i="10"/>
  <c r="L29" i="11"/>
  <c r="T29" i="11"/>
  <c r="T19" i="10"/>
  <c r="T8" i="13"/>
  <c r="T11" i="13" s="1"/>
  <c r="O19" i="10"/>
  <c r="O29" i="11"/>
  <c r="O8" i="13"/>
  <c r="O11" i="13" s="1"/>
  <c r="P8" i="13"/>
  <c r="P11" i="13" s="1"/>
  <c r="P29" i="11"/>
  <c r="P19" i="10"/>
  <c r="X20" i="10"/>
  <c r="X8" i="13"/>
  <c r="X11" i="13" s="1"/>
  <c r="X29" i="11"/>
  <c r="X19" i="10"/>
  <c r="G9" i="13"/>
  <c r="F9" i="13"/>
  <c r="Z8" i="13"/>
  <c r="Z11" i="13" s="1"/>
  <c r="Z20" i="10"/>
  <c r="Z19" i="10"/>
  <c r="Z29" i="11"/>
  <c r="K19" i="10"/>
  <c r="K29" i="11"/>
  <c r="K8" i="13"/>
  <c r="K11" i="13" s="1"/>
  <c r="Y19" i="10"/>
  <c r="Y20" i="10"/>
  <c r="Y8" i="13"/>
  <c r="Y11" i="13" s="1"/>
  <c r="Y29" i="11"/>
  <c r="N19" i="10"/>
  <c r="N8" i="13"/>
  <c r="N11" i="13" s="1"/>
  <c r="N29" i="11"/>
  <c r="W19" i="10"/>
  <c r="W8" i="13"/>
  <c r="W11" i="13" s="1"/>
  <c r="W29" i="11"/>
  <c r="AA20" i="10"/>
  <c r="AA8" i="13"/>
  <c r="AA11" i="13" s="1"/>
  <c r="AA29" i="11"/>
  <c r="AA19" i="10"/>
  <c r="U29" i="11"/>
  <c r="U8" i="13"/>
  <c r="U11" i="13" s="1"/>
  <c r="U19" i="10"/>
  <c r="I272" i="21" l="1"/>
  <c r="O122" i="4" s="1"/>
  <c r="J267" i="21"/>
  <c r="M8" i="10"/>
  <c r="F18" i="11"/>
  <c r="J272" i="21"/>
  <c r="P122" i="4" s="1"/>
  <c r="K267" i="21"/>
  <c r="H19" i="10"/>
  <c r="H29" i="11"/>
  <c r="H8" i="13"/>
  <c r="DF7" i="4"/>
  <c r="G7" i="4"/>
  <c r="O118" i="4"/>
  <c r="G10" i="10"/>
  <c r="H13" i="10"/>
  <c r="F10" i="10"/>
  <c r="DF112" i="4"/>
  <c r="AU79" i="14"/>
  <c r="BG69" i="14"/>
  <c r="X60" i="14"/>
  <c r="CT45" i="14"/>
  <c r="L74" i="14"/>
  <c r="CM50" i="14"/>
  <c r="BV58" i="14"/>
  <c r="BP69" i="14"/>
  <c r="BT81" i="14"/>
  <c r="BT102" i="14"/>
  <c r="CV54" i="14"/>
  <c r="DB62" i="14"/>
  <c r="CT49" i="14"/>
  <c r="Q88" i="14"/>
  <c r="L102" i="14"/>
  <c r="AS68" i="14"/>
  <c r="P74" i="14"/>
  <c r="CU79" i="14"/>
  <c r="CM77" i="14"/>
  <c r="BE50" i="14"/>
  <c r="AT51" i="14"/>
  <c r="CD59" i="14"/>
  <c r="C73" i="14"/>
  <c r="CY76" i="14"/>
  <c r="BI100" i="14"/>
  <c r="BS77" i="14"/>
  <c r="AY91" i="14"/>
  <c r="DC100" i="14"/>
  <c r="AE100" i="14"/>
  <c r="BO59" i="14"/>
  <c r="AU59" i="14"/>
  <c r="CH68" i="14"/>
  <c r="AK56" i="14"/>
  <c r="AF84" i="14"/>
  <c r="CL77" i="14"/>
  <c r="B18" i="16"/>
  <c r="C58" i="14"/>
  <c r="AG51" i="14"/>
  <c r="BS50" i="14"/>
  <c r="DA54" i="14"/>
  <c r="AD51" i="14"/>
  <c r="BL46" i="14"/>
  <c r="BR60" i="14"/>
  <c r="CD77" i="14"/>
  <c r="CS100" i="14"/>
  <c r="BB67" i="14"/>
  <c r="AW55" i="14"/>
  <c r="CL57" i="14"/>
  <c r="CW69" i="14"/>
  <c r="AR65" i="14"/>
  <c r="CA105" i="14"/>
  <c r="AP91" i="14"/>
  <c r="W60" i="14"/>
  <c r="AL99" i="14"/>
  <c r="CV91" i="14"/>
  <c r="AV53" i="14"/>
  <c r="DE69" i="15"/>
  <c r="I99" i="14"/>
  <c r="K34" i="14"/>
  <c r="CY81" i="14"/>
  <c r="AG99" i="14"/>
  <c r="CQ59" i="14"/>
  <c r="BV66" i="14"/>
  <c r="AL81" i="14"/>
  <c r="CL53" i="14"/>
  <c r="DE76" i="15"/>
  <c r="CL86" i="14"/>
  <c r="CV64" i="14"/>
  <c r="CU68" i="14"/>
  <c r="S91" i="14"/>
  <c r="AZ96" i="14"/>
  <c r="O55" i="14"/>
  <c r="R95" i="14"/>
  <c r="L54" i="14"/>
  <c r="BN64" i="14"/>
  <c r="AM86" i="14"/>
  <c r="AR64" i="14"/>
  <c r="AN54" i="14"/>
  <c r="DC49" i="14"/>
  <c r="CC55" i="14"/>
  <c r="BL69" i="14"/>
  <c r="AD63" i="14"/>
  <c r="AG75" i="14"/>
  <c r="CW91" i="14"/>
  <c r="DC50" i="14"/>
  <c r="CO54" i="14"/>
  <c r="T94" i="14"/>
  <c r="BQ97" i="14"/>
  <c r="U59" i="14"/>
  <c r="CI64" i="14"/>
  <c r="X69" i="14"/>
  <c r="CR90" i="14"/>
  <c r="BE56" i="14"/>
  <c r="DE124" i="15"/>
  <c r="B45" i="14"/>
  <c r="CI57" i="14"/>
  <c r="O74" i="14"/>
  <c r="BO106" i="14"/>
  <c r="CC77" i="14"/>
  <c r="BN86" i="14"/>
  <c r="AP92" i="14"/>
  <c r="BU69" i="14"/>
  <c r="AI59" i="14"/>
  <c r="AW88" i="14"/>
  <c r="AQ99" i="14"/>
  <c r="BH46" i="14"/>
  <c r="AH69" i="14"/>
  <c r="AJ87" i="14"/>
  <c r="AW69" i="14"/>
  <c r="CI59" i="14"/>
  <c r="AM97" i="14"/>
  <c r="CN91" i="14"/>
  <c r="AM91" i="14"/>
  <c r="BA55" i="14"/>
  <c r="P101" i="14"/>
  <c r="CX48" i="14"/>
  <c r="AQ65" i="14"/>
  <c r="DB100" i="14"/>
  <c r="BR83" i="14"/>
  <c r="CG100" i="14"/>
  <c r="CU53" i="14"/>
  <c r="BT34" i="14"/>
  <c r="AY48" i="14"/>
  <c r="DA58" i="14"/>
  <c r="CE46" i="14"/>
  <c r="AZ92" i="14"/>
  <c r="BQ105" i="14"/>
  <c r="AD82" i="14"/>
  <c r="AP93" i="14"/>
  <c r="J51" i="14"/>
  <c r="BM50" i="14"/>
  <c r="M93" i="14"/>
  <c r="Z68" i="14"/>
  <c r="AW92" i="14"/>
  <c r="BT74" i="14"/>
  <c r="BI50" i="14"/>
  <c r="BE93" i="14"/>
  <c r="CI67" i="14"/>
  <c r="CF56" i="14"/>
  <c r="CD78" i="14"/>
  <c r="CF100" i="14"/>
  <c r="CL48" i="14"/>
  <c r="AB57" i="14"/>
  <c r="AC49" i="14"/>
  <c r="DE41" i="15"/>
  <c r="DC86" i="14"/>
  <c r="BG105" i="14"/>
  <c r="T75" i="14"/>
  <c r="AL62" i="14"/>
  <c r="BR82" i="14"/>
  <c r="CB48" i="14"/>
  <c r="BF68" i="14"/>
  <c r="AY68" i="14"/>
  <c r="CV46" i="14"/>
  <c r="H96" i="14"/>
  <c r="AI79" i="14"/>
  <c r="AK64" i="14"/>
  <c r="BO46" i="14"/>
  <c r="I72" i="14"/>
  <c r="CD45" i="14"/>
  <c r="B67" i="15"/>
  <c r="Z56" i="14"/>
  <c r="AS86" i="14"/>
  <c r="BE99" i="14"/>
  <c r="AN104" i="14"/>
  <c r="BW92" i="14"/>
  <c r="CT57" i="14"/>
  <c r="W90" i="14"/>
  <c r="AG78" i="14"/>
  <c r="CK57" i="14"/>
  <c r="AR53" i="14"/>
  <c r="CQ102" i="14"/>
  <c r="BT96" i="14"/>
  <c r="DE59" i="16"/>
  <c r="CP49" i="14"/>
  <c r="AK57" i="14"/>
  <c r="BK47" i="14"/>
  <c r="P65" i="14"/>
  <c r="BW86" i="14"/>
  <c r="CJ67" i="14"/>
  <c r="BL90" i="14"/>
  <c r="BK85" i="14"/>
  <c r="V62" i="14"/>
  <c r="DB46" i="14"/>
  <c r="CG67" i="14"/>
  <c r="AY86" i="14"/>
  <c r="CT82" i="14"/>
  <c r="S75" i="14"/>
  <c r="AS60" i="14"/>
  <c r="BJ92" i="14"/>
  <c r="AX64" i="14"/>
  <c r="AT55" i="14"/>
  <c r="B67" i="14"/>
  <c r="AA101" i="14"/>
  <c r="X75" i="14"/>
  <c r="Z66" i="14"/>
  <c r="N67" i="14"/>
  <c r="C92" i="14"/>
  <c r="BU58" i="14"/>
  <c r="CK76" i="14"/>
  <c r="AA96" i="14"/>
  <c r="CD73" i="14"/>
  <c r="AG76" i="14"/>
  <c r="AZ53" i="14"/>
  <c r="B25" i="15"/>
  <c r="T104" i="14"/>
  <c r="BD51" i="14"/>
  <c r="B126" i="15"/>
  <c r="B23" i="15"/>
  <c r="AJ45" i="14"/>
  <c r="AJ48" i="14"/>
  <c r="BC59" i="14"/>
  <c r="AJ56" i="14"/>
  <c r="AE54" i="14"/>
  <c r="AL86" i="14"/>
  <c r="H65" i="14"/>
  <c r="CV63" i="14"/>
  <c r="DE85" i="15"/>
  <c r="AO60" i="14"/>
  <c r="CO44" i="14"/>
  <c r="O97" i="14"/>
  <c r="AF93" i="14"/>
  <c r="CB59" i="14"/>
  <c r="DE20" i="15"/>
  <c r="CN105" i="14"/>
  <c r="BZ85" i="14"/>
  <c r="BT48" i="14"/>
  <c r="B103" i="15"/>
  <c r="AU97" i="14"/>
  <c r="CM97" i="14"/>
  <c r="CG92" i="14"/>
  <c r="CW48" i="14"/>
  <c r="BA94" i="14"/>
  <c r="CV97" i="14"/>
  <c r="AX85" i="14"/>
  <c r="X101" i="14"/>
  <c r="AT103" i="14"/>
  <c r="B15" i="16"/>
  <c r="AY81" i="14"/>
  <c r="BU73" i="14"/>
  <c r="N77" i="14"/>
  <c r="BR88" i="14"/>
  <c r="BW93" i="14"/>
  <c r="BC63" i="14"/>
  <c r="B108" i="15"/>
  <c r="CA55" i="14"/>
  <c r="I62" i="14"/>
  <c r="CZ96" i="14"/>
  <c r="DE62" i="16"/>
  <c r="BH84" i="14"/>
  <c r="CG86" i="14"/>
  <c r="B99" i="14"/>
  <c r="BF74" i="14"/>
  <c r="P78" i="14"/>
  <c r="BS45" i="14"/>
  <c r="BX76" i="14"/>
  <c r="CV99" i="14"/>
  <c r="BF55" i="14"/>
  <c r="AS92" i="14"/>
  <c r="CU48" i="14"/>
  <c r="CW77" i="14"/>
  <c r="AI76" i="14"/>
  <c r="BG48" i="14"/>
  <c r="BA86" i="14"/>
  <c r="AY104" i="14"/>
  <c r="DE120" i="15"/>
  <c r="CL99" i="14"/>
  <c r="AU87" i="14"/>
  <c r="BG76" i="14"/>
  <c r="AU77" i="14"/>
  <c r="S58" i="14"/>
  <c r="AW85" i="14"/>
  <c r="BC69" i="14"/>
  <c r="BB45" i="14"/>
  <c r="W67" i="14"/>
  <c r="S78" i="14"/>
  <c r="BT97" i="14"/>
  <c r="BI88" i="14"/>
  <c r="AR63" i="14"/>
  <c r="Q46" i="14"/>
  <c r="DA50" i="14"/>
  <c r="BH67" i="14"/>
  <c r="BT86" i="14"/>
  <c r="CP64" i="14"/>
  <c r="CX57" i="14"/>
  <c r="AG55" i="14"/>
  <c r="CH73" i="14"/>
  <c r="B101" i="14"/>
  <c r="CZ54" i="14"/>
  <c r="CO95" i="14"/>
  <c r="S103" i="14"/>
  <c r="AU94" i="14"/>
  <c r="AB96" i="14"/>
  <c r="S50" i="14"/>
  <c r="X58" i="14"/>
  <c r="AA77" i="14"/>
  <c r="CX63" i="14"/>
  <c r="AA97" i="14"/>
  <c r="B17" i="15"/>
  <c r="CQ100" i="14"/>
  <c r="BR34" i="14"/>
  <c r="BY104" i="14"/>
  <c r="J106" i="14"/>
  <c r="DB51" i="14"/>
  <c r="CK55" i="14"/>
  <c r="B77" i="14"/>
  <c r="B77" i="15"/>
  <c r="CI63" i="14"/>
  <c r="B70" i="14"/>
  <c r="CG84" i="14"/>
  <c r="M59" i="14"/>
  <c r="T83" i="14"/>
  <c r="CG62" i="14"/>
  <c r="CD50" i="14"/>
  <c r="J45" i="14"/>
  <c r="I54" i="14"/>
  <c r="BN90" i="14"/>
  <c r="CW53" i="14"/>
  <c r="BX75" i="14"/>
  <c r="CE84" i="14"/>
  <c r="BD64" i="14"/>
  <c r="BY60" i="14"/>
  <c r="AQ101" i="14"/>
  <c r="AJ34" i="14"/>
  <c r="CU73" i="14"/>
  <c r="C68" i="14"/>
  <c r="K69" i="14"/>
  <c r="BI105" i="14"/>
  <c r="BA90" i="14"/>
  <c r="BR91" i="14"/>
  <c r="AY103" i="14"/>
  <c r="CT88" i="14"/>
  <c r="BX64" i="14"/>
  <c r="Q85" i="14"/>
  <c r="AW57" i="14"/>
  <c r="B57" i="15"/>
  <c r="DE23" i="16"/>
  <c r="B105" i="15"/>
  <c r="CW45" i="14"/>
  <c r="BZ57" i="14"/>
  <c r="CG47" i="14"/>
  <c r="B85" i="15"/>
  <c r="BG102" i="14"/>
  <c r="O50" i="14"/>
  <c r="DE66" i="15"/>
  <c r="J102" i="14"/>
  <c r="CY53" i="14"/>
  <c r="AP45" i="14"/>
  <c r="DC88" i="14"/>
  <c r="F155" i="15"/>
  <c r="AT72" i="14"/>
  <c r="AY90" i="14"/>
  <c r="BI91" i="14"/>
  <c r="CF86" i="14"/>
  <c r="V93" i="14"/>
  <c r="DE14" i="15"/>
  <c r="BO76" i="14"/>
  <c r="AV101" i="14"/>
  <c r="J68" i="14"/>
  <c r="BO79" i="14"/>
  <c r="B79" i="16"/>
  <c r="BU105" i="14"/>
  <c r="U85" i="14"/>
  <c r="AE79" i="14"/>
  <c r="AS82" i="14"/>
  <c r="AO79" i="14"/>
  <c r="N99" i="14"/>
  <c r="AH34" i="14"/>
  <c r="X55" i="14"/>
  <c r="CY62" i="14"/>
  <c r="CS94" i="14"/>
  <c r="DC58" i="14"/>
  <c r="B98" i="15"/>
  <c r="B28" i="15"/>
  <c r="Q76" i="14"/>
  <c r="BM76" i="14"/>
  <c r="BS99" i="14"/>
  <c r="CH106" i="14"/>
  <c r="M102" i="14"/>
  <c r="L58" i="14"/>
  <c r="AX49" i="14"/>
  <c r="K74" i="14"/>
  <c r="P66" i="14"/>
  <c r="BB95" i="14"/>
  <c r="BZ96" i="14"/>
  <c r="BL87" i="14"/>
  <c r="CV68" i="14"/>
  <c r="CT90" i="14"/>
  <c r="BZ62" i="14"/>
  <c r="AD93" i="14"/>
  <c r="CQ87" i="14"/>
  <c r="CZ51" i="14"/>
  <c r="BZ84" i="14"/>
  <c r="DC81" i="14"/>
  <c r="BV68" i="14"/>
  <c r="B57" i="14"/>
  <c r="V72" i="14"/>
  <c r="AG91" i="14"/>
  <c r="U93" i="14"/>
  <c r="B43" i="15"/>
  <c r="AJ106" i="14"/>
  <c r="Q49" i="14"/>
  <c r="B42" i="14"/>
  <c r="AU95" i="14"/>
  <c r="CT48" i="14"/>
  <c r="AI77" i="14"/>
  <c r="DE72" i="15"/>
  <c r="BB44" i="14"/>
  <c r="X79" i="14"/>
  <c r="DA101" i="14"/>
  <c r="BP57" i="14"/>
  <c r="CV55" i="14"/>
  <c r="BR55" i="14"/>
  <c r="Z75" i="14"/>
  <c r="AV64" i="14"/>
  <c r="CM86" i="14"/>
  <c r="BF93" i="14"/>
  <c r="AJ53" i="14"/>
  <c r="AF56" i="14"/>
  <c r="I34" i="14"/>
  <c r="AG104" i="14"/>
  <c r="H66" i="14"/>
  <c r="CQ90" i="14"/>
  <c r="DE31" i="15"/>
  <c r="AZ65" i="14"/>
  <c r="AM55" i="14"/>
  <c r="M72" i="14"/>
  <c r="BC105" i="14"/>
  <c r="CZ101" i="14"/>
  <c r="Z81" i="14"/>
  <c r="T100" i="14"/>
  <c r="C57" i="14"/>
  <c r="B78" i="14"/>
  <c r="CS60" i="14"/>
  <c r="BV91" i="14"/>
  <c r="BA44" i="14"/>
  <c r="S55" i="14"/>
  <c r="BF53" i="14"/>
  <c r="DE75" i="15"/>
  <c r="AM103" i="14"/>
  <c r="CQ103" i="14"/>
  <c r="BY67" i="14"/>
  <c r="BX82" i="14"/>
  <c r="AE76" i="14"/>
  <c r="CD79" i="14"/>
  <c r="BL72" i="14"/>
  <c r="BW73" i="14"/>
  <c r="AF92" i="14"/>
  <c r="AO74" i="14"/>
  <c r="T68" i="14"/>
  <c r="CX66" i="14"/>
  <c r="BS73" i="14"/>
  <c r="BE44" i="14"/>
  <c r="K67" i="14"/>
  <c r="CI88" i="14"/>
  <c r="BU47" i="14"/>
  <c r="BZ101" i="14"/>
  <c r="L45" i="14"/>
  <c r="DB68" i="14"/>
  <c r="X84" i="14"/>
  <c r="B73" i="15"/>
  <c r="CX50" i="14"/>
  <c r="AP62" i="14"/>
  <c r="H56" i="14"/>
  <c r="DC69" i="14"/>
  <c r="BJ84" i="14"/>
  <c r="AJ59" i="14"/>
  <c r="X54" i="14"/>
  <c r="CB54" i="14"/>
  <c r="W48" i="14"/>
  <c r="B25" i="16"/>
  <c r="DA78" i="14"/>
  <c r="AR91" i="14"/>
  <c r="BX77" i="14"/>
  <c r="BN74" i="14"/>
  <c r="BI60" i="14"/>
  <c r="R96" i="14"/>
  <c r="CI97" i="14"/>
  <c r="B34" i="16"/>
  <c r="I66" i="14"/>
  <c r="CF101" i="14"/>
  <c r="BV106" i="14"/>
  <c r="BW94" i="14"/>
  <c r="M56" i="14"/>
  <c r="O58" i="14"/>
  <c r="BK63" i="14"/>
  <c r="Z92" i="14"/>
  <c r="L95" i="14"/>
  <c r="BO55" i="14"/>
  <c r="CG57" i="14"/>
  <c r="CH94" i="14"/>
  <c r="AW104" i="14"/>
  <c r="CD58" i="14"/>
  <c r="F157" i="15"/>
  <c r="AN72" i="14"/>
  <c r="CZ99" i="14"/>
  <c r="BG83" i="14"/>
  <c r="S82" i="14"/>
  <c r="AE50" i="14"/>
  <c r="BJ104" i="14"/>
  <c r="I81" i="14"/>
  <c r="O105" i="14"/>
  <c r="AM50" i="14"/>
  <c r="R78" i="14"/>
  <c r="I90" i="14"/>
  <c r="BF76" i="14"/>
  <c r="CB87" i="14"/>
  <c r="N81" i="14"/>
  <c r="CM57" i="14"/>
  <c r="CU104" i="14"/>
  <c r="CS44" i="14"/>
  <c r="K45" i="14"/>
  <c r="W57" i="14"/>
  <c r="CY56" i="14"/>
  <c r="BU46" i="14"/>
  <c r="DC103" i="14"/>
  <c r="CI54" i="14"/>
  <c r="BZ103" i="14"/>
  <c r="AL72" i="14"/>
  <c r="P95" i="14"/>
  <c r="AI34" i="14"/>
  <c r="AJ67" i="14"/>
  <c r="CT97" i="14"/>
  <c r="P49" i="14"/>
  <c r="CW59" i="14"/>
  <c r="H49" i="14"/>
  <c r="CA87" i="14"/>
  <c r="DE71" i="15"/>
  <c r="AW75" i="14"/>
  <c r="CJ45" i="14"/>
  <c r="BI74" i="14"/>
  <c r="BO83" i="14"/>
  <c r="U94" i="14"/>
  <c r="DE31" i="16"/>
  <c r="K94" i="14"/>
  <c r="AB51" i="14"/>
  <c r="BM51" i="14"/>
  <c r="J62" i="14"/>
  <c r="CS50" i="14"/>
  <c r="C103" i="14"/>
  <c r="AZ73" i="14"/>
  <c r="AV56" i="14"/>
  <c r="CV59" i="14"/>
  <c r="BI90" i="14"/>
  <c r="CM84" i="14"/>
  <c r="BI44" i="14"/>
  <c r="CB58" i="14"/>
  <c r="AY94" i="14"/>
  <c r="DE41" i="16"/>
  <c r="CX65" i="14"/>
  <c r="C101" i="14"/>
  <c r="CW75" i="14"/>
  <c r="CH72" i="14"/>
  <c r="CZ78" i="14"/>
  <c r="P99" i="14"/>
  <c r="DC72" i="14"/>
  <c r="CC76" i="14"/>
  <c r="AJ99" i="14"/>
  <c r="AE67" i="14"/>
  <c r="AZ82" i="14"/>
  <c r="AU67" i="14"/>
  <c r="K100" i="14"/>
  <c r="B106" i="15"/>
  <c r="AH57" i="14"/>
  <c r="BN101" i="14"/>
  <c r="CX77" i="14"/>
  <c r="BS85" i="14"/>
  <c r="U62" i="14"/>
  <c r="AJ104" i="14"/>
  <c r="P77" i="14"/>
  <c r="K55" i="14"/>
  <c r="CP60" i="14"/>
  <c r="BN84" i="14"/>
  <c r="BH103" i="14"/>
  <c r="AY78" i="14"/>
  <c r="BW103" i="14"/>
  <c r="BC74" i="14"/>
  <c r="AQ95" i="14"/>
  <c r="N94" i="14"/>
  <c r="BY45" i="14"/>
  <c r="AB106" i="14"/>
  <c r="AX75" i="14"/>
  <c r="B89" i="15"/>
  <c r="CU62" i="14"/>
  <c r="CI104" i="14"/>
  <c r="DE40" i="15"/>
  <c r="AK81" i="14"/>
  <c r="S84" i="14"/>
  <c r="K82" i="14"/>
  <c r="AS76" i="14"/>
  <c r="BL34" i="14"/>
  <c r="CE69" i="14"/>
  <c r="CK82" i="14"/>
  <c r="B64" i="15"/>
  <c r="CI50" i="14"/>
  <c r="L78" i="14"/>
  <c r="CY77" i="14"/>
  <c r="CL97" i="14"/>
  <c r="AV47" i="14"/>
  <c r="CN45" i="14"/>
  <c r="CK88" i="14"/>
  <c r="AQ60" i="14"/>
  <c r="CD106" i="14"/>
  <c r="DE34" i="16"/>
  <c r="CA78" i="14"/>
  <c r="CL56" i="14"/>
  <c r="B95" i="14"/>
  <c r="CS99" i="14"/>
  <c r="W68" i="14"/>
  <c r="AX92" i="14"/>
  <c r="BX44" i="14"/>
  <c r="CB73" i="14"/>
  <c r="K63" i="14"/>
  <c r="P103" i="14"/>
  <c r="AC50" i="14"/>
  <c r="DE51" i="15"/>
  <c r="BK104" i="14"/>
  <c r="BQ78" i="14"/>
  <c r="AG57" i="14"/>
  <c r="DC95" i="14"/>
  <c r="CH92" i="14"/>
  <c r="R101" i="14"/>
  <c r="BP53" i="14"/>
  <c r="BZ104" i="14"/>
  <c r="R55" i="14"/>
  <c r="V48" i="14"/>
  <c r="DA53" i="14"/>
  <c r="CW57" i="14"/>
  <c r="BO87" i="14"/>
  <c r="BP90" i="14"/>
  <c r="BI55" i="14"/>
  <c r="CV74" i="14"/>
  <c r="DE28" i="15"/>
  <c r="CY91" i="14"/>
  <c r="BF105" i="14"/>
  <c r="BD95" i="14"/>
  <c r="AV60" i="14"/>
  <c r="T106" i="14"/>
  <c r="F160" i="16"/>
  <c r="AY83" i="14"/>
  <c r="L104" i="14"/>
  <c r="AI55" i="14"/>
  <c r="BG57" i="14"/>
  <c r="DA56" i="14"/>
  <c r="AL46" i="14"/>
  <c r="BR97" i="14"/>
  <c r="CH59" i="14"/>
  <c r="CW34" i="14"/>
  <c r="BJ106" i="14"/>
  <c r="U81" i="14"/>
  <c r="CH46" i="14"/>
  <c r="P46" i="14"/>
  <c r="BL96" i="14"/>
  <c r="F156" i="16"/>
  <c r="P48" i="14"/>
  <c r="BA66" i="14"/>
  <c r="DB66" i="14"/>
  <c r="AX100" i="14"/>
  <c r="B48" i="16"/>
  <c r="U65" i="14"/>
  <c r="BU82" i="14"/>
  <c r="CR95" i="14"/>
  <c r="CE55" i="14"/>
  <c r="B42" i="15"/>
  <c r="BB47" i="14"/>
  <c r="AJ60" i="14"/>
  <c r="AU72" i="14"/>
  <c r="BI76" i="14"/>
  <c r="B47" i="16"/>
  <c r="U45" i="14"/>
  <c r="BP86" i="14"/>
  <c r="DA86" i="14"/>
  <c r="AJ95" i="14"/>
  <c r="CC90" i="14"/>
  <c r="DB60" i="14"/>
  <c r="Q48" i="14"/>
  <c r="BW66" i="14"/>
  <c r="AS105" i="14"/>
  <c r="CQ66" i="14"/>
  <c r="BW75" i="14"/>
  <c r="CB95" i="14"/>
  <c r="AA50" i="14"/>
  <c r="BD81" i="14"/>
  <c r="BU88" i="14"/>
  <c r="BC64" i="14"/>
  <c r="CV44" i="14"/>
  <c r="BJ48" i="14"/>
  <c r="AW96" i="14"/>
  <c r="AV91" i="14"/>
  <c r="CT102" i="14"/>
  <c r="AK72" i="14"/>
  <c r="AG95" i="14"/>
  <c r="CW47" i="14"/>
  <c r="V45" i="14"/>
  <c r="Q83" i="14"/>
  <c r="CP83" i="14"/>
  <c r="CU86" i="14"/>
  <c r="AT75" i="14"/>
  <c r="BG63" i="14"/>
  <c r="AF63" i="14"/>
  <c r="AG93" i="14"/>
  <c r="CU83" i="14"/>
  <c r="BD83" i="14"/>
  <c r="BU65" i="14"/>
  <c r="CF76" i="14"/>
  <c r="Q67" i="14"/>
  <c r="CI60" i="14"/>
  <c r="AA102" i="14"/>
  <c r="DE71" i="16"/>
  <c r="AN73" i="14"/>
  <c r="C89" i="14"/>
  <c r="B49" i="14"/>
  <c r="AY92" i="14"/>
  <c r="BJ59" i="14"/>
  <c r="BS100" i="14"/>
  <c r="S60" i="14"/>
  <c r="BS94" i="14"/>
  <c r="BP62" i="14"/>
  <c r="DA95" i="14"/>
  <c r="K62" i="14"/>
  <c r="AQ67" i="14"/>
  <c r="Y78" i="14"/>
  <c r="AV90" i="14"/>
  <c r="U82" i="14"/>
  <c r="CN58" i="14"/>
  <c r="V100" i="14"/>
  <c r="CD102" i="14"/>
  <c r="AK102" i="14"/>
  <c r="BQ57" i="14"/>
  <c r="B31" i="15"/>
  <c r="CP73" i="14"/>
  <c r="C62" i="14"/>
  <c r="B20" i="15"/>
  <c r="BK86" i="14"/>
  <c r="V86" i="14"/>
  <c r="BF94" i="14"/>
  <c r="K68" i="14"/>
  <c r="CT81" i="14"/>
  <c r="AK86" i="14"/>
  <c r="CW68" i="14"/>
  <c r="N105" i="14"/>
  <c r="AR75" i="14"/>
  <c r="BK65" i="14"/>
  <c r="BS68" i="14"/>
  <c r="CD90" i="14"/>
  <c r="K96" i="14"/>
  <c r="BJ76" i="14"/>
  <c r="U100" i="14"/>
  <c r="BN94" i="14"/>
  <c r="AW72" i="14"/>
  <c r="CN85" i="14"/>
  <c r="BI66" i="14"/>
  <c r="BD103" i="14"/>
  <c r="CZ106" i="14"/>
  <c r="CS96" i="14"/>
  <c r="BQ67" i="14"/>
  <c r="T84" i="14"/>
  <c r="CK60" i="14"/>
  <c r="BD73" i="14"/>
  <c r="BI73" i="14"/>
  <c r="CM45" i="14"/>
  <c r="AH96" i="14"/>
  <c r="H73" i="14"/>
  <c r="CA60" i="14"/>
  <c r="BA88" i="14"/>
  <c r="CF74" i="14"/>
  <c r="BC92" i="14"/>
  <c r="BA50" i="14"/>
  <c r="DE25" i="16"/>
  <c r="AC45" i="14"/>
  <c r="O59" i="14"/>
  <c r="CB45" i="14"/>
  <c r="V79" i="14"/>
  <c r="X45" i="14"/>
  <c r="CK69" i="14"/>
  <c r="BY75" i="14"/>
  <c r="CX78" i="14"/>
  <c r="AJ47" i="14"/>
  <c r="J86" i="14"/>
  <c r="CO72" i="14"/>
  <c r="CP65" i="14"/>
  <c r="L44" i="14"/>
  <c r="CB74" i="14"/>
  <c r="AF75" i="14"/>
  <c r="AQ57" i="14"/>
  <c r="AF95" i="14"/>
  <c r="AC81" i="14"/>
  <c r="K64" i="14"/>
  <c r="AU102" i="14"/>
  <c r="CK65" i="14"/>
  <c r="BI77" i="14"/>
  <c r="BK66" i="14"/>
  <c r="BJ72" i="14"/>
  <c r="B94" i="15"/>
  <c r="BC99" i="14"/>
  <c r="X96" i="14"/>
  <c r="CP96" i="14"/>
  <c r="BM94" i="14"/>
  <c r="CA88" i="14"/>
  <c r="DC68" i="14"/>
  <c r="AT67" i="14"/>
  <c r="CY78" i="14"/>
  <c r="DE35" i="16"/>
  <c r="CJ34" i="14"/>
  <c r="AH86" i="14"/>
  <c r="BV51" i="14"/>
  <c r="H53" i="14"/>
  <c r="BT93" i="14"/>
  <c r="CZ59" i="14"/>
  <c r="CC47" i="14"/>
  <c r="AD69" i="14"/>
  <c r="Q104" i="14"/>
  <c r="CM91" i="14"/>
  <c r="BS79" i="14"/>
  <c r="AO106" i="14"/>
  <c r="BE64" i="14"/>
  <c r="DC55" i="14"/>
  <c r="DB63" i="14"/>
  <c r="M103" i="14"/>
  <c r="X66" i="14"/>
  <c r="AG49" i="14"/>
  <c r="CD48" i="14"/>
  <c r="CG46" i="14"/>
  <c r="AV85" i="14"/>
  <c r="CL104" i="14"/>
  <c r="S64" i="14"/>
  <c r="CP78" i="14"/>
  <c r="B102" i="14"/>
  <c r="CM88" i="14"/>
  <c r="BW54" i="14"/>
  <c r="X103" i="14"/>
  <c r="AX56" i="14"/>
  <c r="CH86" i="14"/>
  <c r="BC65" i="14"/>
  <c r="AR81" i="14"/>
  <c r="V84" i="14"/>
  <c r="AF34" i="14"/>
  <c r="DE127" i="15"/>
  <c r="CM47" i="14"/>
  <c r="CZ79" i="14"/>
  <c r="AR95" i="14"/>
  <c r="AD88" i="14"/>
  <c r="BG85" i="14"/>
  <c r="BE91" i="14"/>
  <c r="AM73" i="14"/>
  <c r="CH100" i="14"/>
  <c r="CC103" i="14"/>
  <c r="CH93" i="14"/>
  <c r="BI47" i="14"/>
  <c r="N76" i="14"/>
  <c r="V77" i="14"/>
  <c r="Y59" i="14"/>
  <c r="M75" i="14"/>
  <c r="BS84" i="14"/>
  <c r="AQ58" i="14"/>
  <c r="AG46" i="14"/>
  <c r="T54" i="14"/>
  <c r="W74" i="14"/>
  <c r="CW82" i="14"/>
  <c r="CX82" i="14"/>
  <c r="CO49" i="14"/>
  <c r="AM69" i="14"/>
  <c r="B54" i="16"/>
  <c r="BU49" i="14"/>
  <c r="CQ99" i="14"/>
  <c r="AH65" i="14"/>
  <c r="AV58" i="14"/>
  <c r="B81" i="16"/>
  <c r="BJ91" i="14"/>
  <c r="BU60" i="14"/>
  <c r="P102" i="14"/>
  <c r="CL58" i="14"/>
  <c r="BC53" i="14"/>
  <c r="CP85" i="14"/>
  <c r="BU87" i="14"/>
  <c r="DB104" i="14"/>
  <c r="S93" i="14"/>
  <c r="C71" i="14"/>
  <c r="BB76" i="14"/>
  <c r="BY88" i="14"/>
  <c r="Z69" i="14"/>
  <c r="BO85" i="14"/>
  <c r="BQ99" i="14"/>
  <c r="BC73" i="14"/>
  <c r="B91" i="14"/>
  <c r="BD78" i="14"/>
  <c r="BI54" i="14"/>
  <c r="CC82" i="14"/>
  <c r="CF83" i="14"/>
  <c r="Z79" i="14"/>
  <c r="H85" i="14"/>
  <c r="AH66" i="14"/>
  <c r="J87" i="14"/>
  <c r="AW58" i="14"/>
  <c r="B55" i="14"/>
  <c r="CE62" i="14"/>
  <c r="Q51" i="14"/>
  <c r="CL46" i="14"/>
  <c r="AU101" i="14"/>
  <c r="Q78" i="14"/>
  <c r="CA59" i="14"/>
  <c r="BC56" i="14"/>
  <c r="BM58" i="14"/>
  <c r="CG101" i="14"/>
  <c r="AG77" i="14"/>
  <c r="BA100" i="14"/>
  <c r="L100" i="14"/>
  <c r="BO54" i="14"/>
  <c r="BA54" i="14"/>
  <c r="BQ92" i="14"/>
  <c r="AA67" i="14"/>
  <c r="CK48" i="14"/>
  <c r="BZ86" i="14"/>
  <c r="AB102" i="14"/>
  <c r="CU103" i="14"/>
  <c r="L67" i="14"/>
  <c r="R75" i="14"/>
  <c r="N83" i="14"/>
  <c r="BW105" i="14"/>
  <c r="CI55" i="14"/>
  <c r="CL54" i="14"/>
  <c r="H105" i="14"/>
  <c r="CV58" i="14"/>
  <c r="AA78" i="14"/>
  <c r="DC45" i="14"/>
  <c r="CL100" i="14"/>
  <c r="AL51" i="14"/>
  <c r="BM46" i="14"/>
  <c r="L49" i="14"/>
  <c r="AL60" i="14"/>
  <c r="BW53" i="14"/>
  <c r="CI66" i="14"/>
  <c r="J53" i="14"/>
  <c r="R44" i="14"/>
  <c r="AC91" i="14"/>
  <c r="AR59" i="14"/>
  <c r="CT46" i="14"/>
  <c r="Q68" i="14"/>
  <c r="CY66" i="14"/>
  <c r="BL65" i="14"/>
  <c r="CT79" i="14"/>
  <c r="BC76" i="14"/>
  <c r="Z97" i="14"/>
  <c r="U68" i="14"/>
  <c r="Z85" i="14"/>
  <c r="CQ81" i="14"/>
  <c r="AI66" i="14"/>
  <c r="BI59" i="14"/>
  <c r="AZ77" i="14"/>
  <c r="BU56" i="14"/>
  <c r="BY57" i="14"/>
  <c r="S47" i="14"/>
  <c r="AE95" i="14"/>
  <c r="B76" i="16"/>
  <c r="CZ86" i="14"/>
  <c r="AA75" i="14"/>
  <c r="DE26" i="16"/>
  <c r="CW60" i="14"/>
  <c r="S57" i="14"/>
  <c r="BS47" i="14"/>
  <c r="CU74" i="14"/>
  <c r="BU92" i="14"/>
  <c r="CN57" i="14"/>
  <c r="AN62" i="14"/>
  <c r="AS104" i="14"/>
  <c r="CP50" i="14"/>
  <c r="AB99" i="14"/>
  <c r="AO65" i="14"/>
  <c r="CV60" i="14"/>
  <c r="CE78" i="14"/>
  <c r="AP76" i="14"/>
  <c r="AP73" i="14"/>
  <c r="L106" i="14"/>
  <c r="CG58" i="14"/>
  <c r="AS95" i="14"/>
  <c r="BZ92" i="14"/>
  <c r="AB103" i="14"/>
  <c r="O91" i="14"/>
  <c r="AS56" i="14"/>
  <c r="BM91" i="14"/>
  <c r="BZ88" i="14"/>
  <c r="B58" i="14"/>
  <c r="CO47" i="14"/>
  <c r="Y54" i="14"/>
  <c r="CJ54" i="14"/>
  <c r="B40" i="15"/>
  <c r="AM106" i="14"/>
  <c r="CF92" i="14"/>
  <c r="BS64" i="14"/>
  <c r="CA77" i="14"/>
  <c r="AQ34" i="14"/>
  <c r="CG59" i="14"/>
  <c r="BU76" i="14"/>
  <c r="R99" i="14"/>
  <c r="CQ65" i="14"/>
  <c r="CM101" i="14"/>
  <c r="BG79" i="14"/>
  <c r="BC95" i="14"/>
  <c r="B115" i="15"/>
  <c r="DA76" i="14"/>
  <c r="O47" i="14"/>
  <c r="CK99" i="14"/>
  <c r="DE19" i="16"/>
  <c r="AA87" i="14"/>
  <c r="CO45" i="14"/>
  <c r="B38" i="16"/>
  <c r="DC65" i="14"/>
  <c r="DE18" i="15"/>
  <c r="V56" i="14"/>
  <c r="BW69" i="14"/>
  <c r="AC72" i="14"/>
  <c r="BK97" i="14"/>
  <c r="BC57" i="14"/>
  <c r="AK77" i="14"/>
  <c r="AN81" i="14"/>
  <c r="Q91" i="14"/>
  <c r="BX62" i="14"/>
  <c r="AQ47" i="14"/>
  <c r="CM78" i="14"/>
  <c r="CB104" i="14"/>
  <c r="CS75" i="14"/>
  <c r="AG44" i="14"/>
  <c r="O45" i="14"/>
  <c r="CL92" i="14"/>
  <c r="CM73" i="14"/>
  <c r="AK58" i="14"/>
  <c r="BW49" i="14"/>
  <c r="B35" i="15"/>
  <c r="BM54" i="14"/>
  <c r="CH79" i="14"/>
  <c r="CV51" i="14"/>
  <c r="AW53" i="14"/>
  <c r="AB79" i="14"/>
  <c r="U77" i="14"/>
  <c r="U95" i="14"/>
  <c r="BQ66" i="14"/>
  <c r="T92" i="14"/>
  <c r="X63" i="14"/>
  <c r="BV69" i="14"/>
  <c r="CL64" i="14"/>
  <c r="AU63" i="14"/>
  <c r="BL67" i="14"/>
  <c r="BP82" i="14"/>
  <c r="BA106" i="14"/>
  <c r="BM77" i="14"/>
  <c r="CR73" i="14"/>
  <c r="AK99" i="14"/>
  <c r="AU69" i="14"/>
  <c r="AA49" i="14"/>
  <c r="S79" i="14"/>
  <c r="AH106" i="14"/>
  <c r="BC48" i="14"/>
  <c r="BJ87" i="14"/>
  <c r="AK92" i="14"/>
  <c r="BY48" i="14"/>
  <c r="AO88" i="14"/>
  <c r="BB65" i="14"/>
  <c r="S63" i="14"/>
  <c r="BH86" i="14"/>
  <c r="CX94" i="14"/>
  <c r="CJ56" i="14"/>
  <c r="BJ47" i="14"/>
  <c r="T55" i="14"/>
  <c r="AC53" i="14"/>
  <c r="BX83" i="14"/>
  <c r="BP81" i="14"/>
  <c r="BQ44" i="14"/>
  <c r="T56" i="14"/>
  <c r="AL55" i="14"/>
  <c r="AT73" i="14"/>
  <c r="W79" i="14"/>
  <c r="BC46" i="14"/>
  <c r="BV87" i="14"/>
  <c r="CS78" i="14"/>
  <c r="AJ81" i="14"/>
  <c r="BS75" i="14"/>
  <c r="J65" i="14"/>
  <c r="Q58" i="14"/>
  <c r="AG60" i="14"/>
  <c r="BI45" i="14"/>
  <c r="C65" i="14"/>
  <c r="AG64" i="14"/>
  <c r="CT100" i="14"/>
  <c r="B66" i="14"/>
  <c r="CT63" i="14"/>
  <c r="T101" i="14"/>
  <c r="CM85" i="14"/>
  <c r="Y101" i="14"/>
  <c r="AK65" i="14"/>
  <c r="AF87" i="14"/>
  <c r="AU106" i="14"/>
  <c r="CV50" i="14"/>
  <c r="CY105" i="14"/>
  <c r="Z65" i="14"/>
  <c r="N73" i="14"/>
  <c r="AY82" i="14"/>
  <c r="CQ53" i="14"/>
  <c r="C97" i="14"/>
  <c r="B94" i="14"/>
  <c r="CD51" i="14"/>
  <c r="CY102" i="14"/>
  <c r="CQ74" i="14"/>
  <c r="BE90" i="14"/>
  <c r="CL90" i="14"/>
  <c r="DE30" i="16"/>
  <c r="Z67" i="14"/>
  <c r="CD99" i="14"/>
  <c r="AY65" i="14"/>
  <c r="M77" i="14"/>
  <c r="AE69" i="14"/>
  <c r="T63" i="14"/>
  <c r="H48" i="14"/>
  <c r="B99" i="15"/>
  <c r="R105" i="14"/>
  <c r="CV48" i="14"/>
  <c r="CE68" i="14"/>
  <c r="CF63" i="14"/>
  <c r="I86" i="14"/>
  <c r="BN76" i="14"/>
  <c r="C86" i="14"/>
  <c r="F157" i="16"/>
  <c r="AA72" i="14"/>
  <c r="CC81" i="14"/>
  <c r="BZ77" i="14"/>
  <c r="V76" i="14"/>
  <c r="CO55" i="14"/>
  <c r="CI103" i="14"/>
  <c r="AE64" i="14"/>
  <c r="O75" i="14"/>
  <c r="Y95" i="14"/>
  <c r="AF97" i="14"/>
  <c r="BE68" i="14"/>
  <c r="O90" i="14"/>
  <c r="DA67" i="14"/>
  <c r="AJ50" i="14"/>
  <c r="BZ81" i="14"/>
  <c r="C98" i="14"/>
  <c r="CY101" i="14"/>
  <c r="BE67" i="14"/>
  <c r="BX87" i="14"/>
  <c r="CY60" i="14"/>
  <c r="F159" i="16"/>
  <c r="CB86" i="14"/>
  <c r="CE90" i="14"/>
  <c r="AI46" i="14"/>
  <c r="S95" i="14"/>
  <c r="AH78" i="14"/>
  <c r="BR73" i="14"/>
  <c r="CN82" i="14"/>
  <c r="AZ66" i="14"/>
  <c r="BK57" i="14"/>
  <c r="DB49" i="14"/>
  <c r="N66" i="14"/>
  <c r="DB102" i="14"/>
  <c r="O79" i="14"/>
  <c r="R86" i="14"/>
  <c r="BA76" i="14"/>
  <c r="CH84" i="14"/>
  <c r="BT72" i="14"/>
  <c r="AN78" i="14"/>
  <c r="B69" i="16"/>
  <c r="J83" i="14"/>
  <c r="Y106" i="14"/>
  <c r="DA68" i="14"/>
  <c r="CB55" i="14"/>
  <c r="CA95" i="14"/>
  <c r="AK34" i="14"/>
  <c r="DA34" i="14"/>
  <c r="B40" i="16"/>
  <c r="U63" i="14"/>
  <c r="CP62" i="14"/>
  <c r="C53" i="14"/>
  <c r="V81" i="14"/>
  <c r="H47" i="14"/>
  <c r="CA106" i="14"/>
  <c r="AM84" i="14"/>
  <c r="CC65" i="14"/>
  <c r="I73" i="14"/>
  <c r="CF50" i="14"/>
  <c r="CV65" i="14"/>
  <c r="BG101" i="14"/>
  <c r="AY96" i="14"/>
  <c r="AX63" i="14"/>
  <c r="BQ96" i="14"/>
  <c r="BT46" i="14"/>
  <c r="CN49" i="14"/>
  <c r="M51" i="14"/>
  <c r="AH81" i="14"/>
  <c r="CJ58" i="14"/>
  <c r="AC99" i="14"/>
  <c r="AH55" i="14"/>
  <c r="P105" i="14"/>
  <c r="AL91" i="14"/>
  <c r="BH54" i="14"/>
  <c r="T85" i="14"/>
  <c r="CK94" i="14"/>
  <c r="AL95" i="14"/>
  <c r="AT86" i="14"/>
  <c r="BL64" i="14"/>
  <c r="CJ83" i="14"/>
  <c r="CZ63" i="14"/>
  <c r="AZ86" i="14"/>
  <c r="AQ78" i="14"/>
  <c r="BT79" i="14"/>
  <c r="BS97" i="14"/>
  <c r="T44" i="14"/>
  <c r="CJ102" i="14"/>
  <c r="AJ102" i="14"/>
  <c r="AU73" i="14"/>
  <c r="AZ44" i="14"/>
  <c r="BQ102" i="14"/>
  <c r="CC91" i="14"/>
  <c r="AC56" i="14"/>
  <c r="BX92" i="14"/>
  <c r="BL104" i="14"/>
  <c r="AW54" i="14"/>
  <c r="O104" i="14"/>
  <c r="Q86" i="14"/>
  <c r="AT87" i="14"/>
  <c r="DE32" i="15"/>
  <c r="B97" i="14"/>
  <c r="DE63" i="16"/>
  <c r="F154" i="15"/>
  <c r="CT51" i="14"/>
  <c r="CM96" i="14"/>
  <c r="BB68" i="14"/>
  <c r="AX84" i="14"/>
  <c r="CP63" i="14"/>
  <c r="CM106" i="14"/>
  <c r="L85" i="14"/>
  <c r="C87" i="14"/>
  <c r="CV76" i="14"/>
  <c r="BY56" i="14"/>
  <c r="BO77" i="14"/>
  <c r="CQ94" i="14"/>
  <c r="AF49" i="14"/>
  <c r="CL45" i="14"/>
  <c r="CE86" i="14"/>
  <c r="K57" i="14"/>
  <c r="B26" i="16"/>
  <c r="P67" i="14"/>
  <c r="BX34" i="14"/>
  <c r="BC66" i="14"/>
  <c r="AE48" i="14"/>
  <c r="AA59" i="14"/>
  <c r="W65" i="14"/>
  <c r="S54" i="14"/>
  <c r="BY78" i="14"/>
  <c r="CR75" i="14"/>
  <c r="P47" i="14"/>
  <c r="K72" i="14"/>
  <c r="B35" i="16"/>
  <c r="BC96" i="14"/>
  <c r="T78" i="14"/>
  <c r="BV104" i="14"/>
  <c r="AH46" i="14"/>
  <c r="I92" i="14"/>
  <c r="C54" i="14"/>
  <c r="BP77" i="14"/>
  <c r="BE65" i="14"/>
  <c r="AR76" i="14"/>
  <c r="DE42" i="15"/>
  <c r="DE61" i="16"/>
  <c r="U76" i="14"/>
  <c r="CH75" i="14"/>
  <c r="AX59" i="14"/>
  <c r="BS104" i="14"/>
  <c r="BC83" i="14"/>
  <c r="CQ57" i="14"/>
  <c r="BL88" i="14"/>
  <c r="BL101" i="14"/>
  <c r="BU63" i="14"/>
  <c r="B128" i="15"/>
  <c r="BH87" i="14"/>
  <c r="C95" i="14"/>
  <c r="C61" i="14"/>
  <c r="BR69" i="14"/>
  <c r="BZ97" i="14"/>
  <c r="AG47" i="14"/>
  <c r="CO79" i="14"/>
  <c r="CH44" i="14"/>
  <c r="CE51" i="14"/>
  <c r="CT99" i="14"/>
  <c r="CY49" i="14"/>
  <c r="AN56" i="14"/>
  <c r="AB90" i="14"/>
  <c r="AF64" i="14"/>
  <c r="CS106" i="14"/>
  <c r="I97" i="14"/>
  <c r="BJ66" i="14"/>
  <c r="AE44" i="14"/>
  <c r="AP55" i="14"/>
  <c r="CE96" i="14"/>
  <c r="J79" i="14"/>
  <c r="DB72" i="14"/>
  <c r="BO69" i="14"/>
  <c r="CK105" i="14"/>
  <c r="B72" i="15"/>
  <c r="CN67" i="14"/>
  <c r="CC50" i="14"/>
  <c r="M105" i="14"/>
  <c r="BL54" i="14"/>
  <c r="BJ85" i="14"/>
  <c r="V65" i="14"/>
  <c r="CO50" i="14"/>
  <c r="BE34" i="14"/>
  <c r="AH85" i="14"/>
  <c r="O62" i="14"/>
  <c r="U83" i="14"/>
  <c r="CJ60" i="14"/>
  <c r="BJ95" i="14"/>
  <c r="L88" i="14"/>
  <c r="BK105" i="14"/>
  <c r="N47" i="14"/>
  <c r="CQ75" i="14"/>
  <c r="CK73" i="14"/>
  <c r="CM92" i="14"/>
  <c r="X50" i="14"/>
  <c r="BR101" i="14"/>
  <c r="AJ101" i="14"/>
  <c r="K102" i="14"/>
  <c r="AS45" i="14"/>
  <c r="BF100" i="14"/>
  <c r="CO62" i="14"/>
  <c r="BI94" i="14"/>
  <c r="AS78" i="14"/>
  <c r="CZ88" i="14"/>
  <c r="CU59" i="14"/>
  <c r="DE19" i="15"/>
  <c r="Z86" i="14"/>
  <c r="R83" i="14"/>
  <c r="CL60" i="14"/>
  <c r="BE46" i="14"/>
  <c r="BF66" i="14"/>
  <c r="BZ100" i="14"/>
  <c r="Z34" i="14"/>
  <c r="AC63" i="14"/>
  <c r="AC57" i="14"/>
  <c r="AS106" i="14"/>
  <c r="V55" i="14"/>
  <c r="BL62" i="14"/>
  <c r="CL95" i="14"/>
  <c r="CX103" i="14"/>
  <c r="BC47" i="14"/>
  <c r="BY96" i="14"/>
  <c r="X99" i="14"/>
  <c r="CK34" i="14"/>
  <c r="L94" i="14"/>
  <c r="BA48" i="14"/>
  <c r="AV67" i="14"/>
  <c r="S65" i="14"/>
  <c r="BA73" i="14"/>
  <c r="BL76" i="14"/>
  <c r="BC91" i="14"/>
  <c r="CX90" i="14"/>
  <c r="AO64" i="14"/>
  <c r="CZ53" i="14"/>
  <c r="K65" i="14"/>
  <c r="AM92" i="14"/>
  <c r="BT106" i="14"/>
  <c r="BS34" i="14"/>
  <c r="AZ102" i="14"/>
  <c r="W55" i="14"/>
  <c r="AL47" i="14"/>
  <c r="N57" i="14"/>
  <c r="CL91" i="14"/>
  <c r="CH53" i="14"/>
  <c r="CO69" i="14"/>
  <c r="DE76" i="16"/>
  <c r="BR76" i="14"/>
  <c r="BX100" i="14"/>
  <c r="CF49" i="14"/>
  <c r="BM45" i="14"/>
  <c r="AT34" i="14"/>
  <c r="AJ49" i="14"/>
  <c r="AS84" i="14"/>
  <c r="AO59" i="14"/>
  <c r="DE54" i="15"/>
  <c r="BY90" i="14"/>
  <c r="J96" i="14"/>
  <c r="BY68" i="14"/>
  <c r="AX44" i="14"/>
  <c r="BC86" i="14"/>
  <c r="AK83" i="14"/>
  <c r="BT49" i="14"/>
  <c r="B69" i="15"/>
  <c r="CA101" i="14"/>
  <c r="BW90" i="14"/>
  <c r="AL59" i="14"/>
  <c r="BX95" i="14"/>
  <c r="Y68" i="14"/>
  <c r="AD44" i="14"/>
  <c r="BX48" i="14"/>
  <c r="CP76" i="14"/>
  <c r="CA99" i="14"/>
  <c r="V50" i="14"/>
  <c r="AR45" i="14"/>
  <c r="BP99" i="14"/>
  <c r="CG34" i="14"/>
  <c r="BB55" i="14"/>
  <c r="CP95" i="14"/>
  <c r="BS106" i="14"/>
  <c r="W91" i="14"/>
  <c r="BV46" i="14"/>
  <c r="AJ58" i="14"/>
  <c r="AM79" i="14"/>
  <c r="AA104" i="14"/>
  <c r="BE100" i="14"/>
  <c r="B60" i="14"/>
  <c r="CM72" i="14"/>
  <c r="CB78" i="14"/>
  <c r="AN46" i="14"/>
  <c r="AD75" i="14"/>
  <c r="AN64" i="14"/>
  <c r="CN62" i="14"/>
  <c r="CL79" i="14"/>
  <c r="AS81" i="14"/>
  <c r="L82" i="14"/>
  <c r="CX53" i="14"/>
  <c r="AX34" i="14"/>
  <c r="CD85" i="14"/>
  <c r="CH95" i="14"/>
  <c r="X85" i="14"/>
  <c r="W58" i="14"/>
  <c r="AB86" i="14"/>
  <c r="AE63" i="14"/>
  <c r="BD72" i="14"/>
  <c r="BB69" i="14"/>
  <c r="BV102" i="14"/>
  <c r="FB127" i="19" l="1"/>
  <c r="LB127" i="19"/>
  <c r="DF61" i="16"/>
  <c r="HV127" i="19"/>
  <c r="DF59" i="16"/>
  <c r="C169" i="16"/>
  <c r="DF19" i="16"/>
  <c r="EP127" i="19"/>
  <c r="DF34" i="16"/>
  <c r="K61" i="14"/>
  <c r="DF76" i="16"/>
  <c r="BZ127" i="19"/>
  <c r="DF63" i="16"/>
  <c r="IX127" i="19"/>
  <c r="DR127" i="19"/>
  <c r="DF25" i="16"/>
  <c r="GT127" i="19"/>
  <c r="CX127" i="19"/>
  <c r="IT127" i="19"/>
  <c r="DF35" i="16"/>
  <c r="FR127" i="19"/>
  <c r="R127" i="19"/>
  <c r="DF26" i="16"/>
  <c r="DJ127" i="19"/>
  <c r="DF127" i="19"/>
  <c r="DN127" i="19"/>
  <c r="DF41" i="16"/>
  <c r="DF31" i="16"/>
  <c r="J127" i="19"/>
  <c r="DF30" i="16"/>
  <c r="DF62" i="16"/>
  <c r="DF71" i="16"/>
  <c r="JB127" i="19"/>
  <c r="JR127" i="19"/>
  <c r="DF23" i="16"/>
  <c r="P118" i="4"/>
  <c r="P117" i="4" s="1"/>
  <c r="P8" i="10" s="1"/>
  <c r="P13" i="10" s="1"/>
  <c r="K272" i="21"/>
  <c r="Q122" i="4" s="1"/>
  <c r="L267" i="21"/>
  <c r="H11" i="13"/>
  <c r="G8" i="13"/>
  <c r="F8" i="13"/>
  <c r="O117" i="4"/>
  <c r="F31" i="11"/>
  <c r="F30" i="11"/>
  <c r="G29" i="11"/>
  <c r="F21" i="10"/>
  <c r="F27" i="14" s="1"/>
  <c r="G19" i="10"/>
  <c r="F20" i="10"/>
  <c r="E27" i="14" s="1"/>
  <c r="M13" i="10"/>
  <c r="Q118" i="4" l="1"/>
  <c r="G11" i="13"/>
  <c r="N19" i="14" s="1"/>
  <c r="F11" i="13"/>
  <c r="M19" i="14" s="1"/>
  <c r="O8" i="10"/>
  <c r="L272" i="21"/>
  <c r="R122" i="4" s="1"/>
  <c r="M267" i="21"/>
  <c r="Q117" i="4" l="1"/>
  <c r="R118" i="4"/>
  <c r="R117" i="4" s="1"/>
  <c r="R8" i="10" s="1"/>
  <c r="R13" i="10" s="1"/>
  <c r="O13" i="10"/>
  <c r="M272" i="21"/>
  <c r="S122" i="4" s="1"/>
  <c r="N267" i="21"/>
  <c r="N272" i="21" s="1"/>
  <c r="T122" i="4" s="1"/>
  <c r="S118" i="4" l="1"/>
  <c r="S117" i="4" s="1"/>
  <c r="S8" i="10" s="1"/>
  <c r="S13" i="10" s="1"/>
  <c r="Q8" i="10"/>
  <c r="T118" i="4"/>
  <c r="DE122" i="4"/>
  <c r="DF122" i="4"/>
  <c r="F122" i="4"/>
  <c r="F118" i="4" s="1"/>
  <c r="F117" i="4" s="1"/>
  <c r="G122" i="4"/>
  <c r="T117" i="4" l="1"/>
  <c r="G118" i="4"/>
  <c r="DF118" i="4"/>
  <c r="Q13" i="10"/>
  <c r="T8" i="10" l="1"/>
  <c r="G117" i="4"/>
  <c r="DF117" i="4"/>
  <c r="DF6" i="4" s="1"/>
  <c r="T13" i="10" l="1"/>
  <c r="F8" i="10"/>
  <c r="F16" i="10" s="1"/>
  <c r="G8" i="10"/>
  <c r="H9" i="12" l="1"/>
  <c r="E11" i="14"/>
  <c r="F13" i="10"/>
  <c r="F15" i="10" s="1"/>
  <c r="O19" i="14" s="1"/>
  <c r="F17" i="10"/>
  <c r="G13" i="10"/>
  <c r="L14" i="14" l="1"/>
  <c r="L11" i="14"/>
  <c r="L15" i="14"/>
  <c r="L13" i="14"/>
  <c r="L12" i="14"/>
  <c r="D62" i="12"/>
  <c r="E62" i="12" s="1"/>
  <c r="E71" i="12" s="1"/>
  <c r="D75" i="12"/>
  <c r="E75" i="12" s="1"/>
  <c r="E84" i="12" s="1"/>
  <c r="D36" i="12"/>
  <c r="E36" i="12" s="1"/>
  <c r="E45" i="12" s="1"/>
  <c r="D49" i="12"/>
  <c r="E49" i="12" s="1"/>
  <c r="E58" i="12" s="1"/>
  <c r="D23" i="12"/>
  <c r="AL63" i="14"/>
  <c r="AX94" i="14"/>
  <c r="U81" i="16"/>
  <c r="DA96" i="14"/>
  <c r="CF65" i="14"/>
  <c r="CV92" i="14"/>
  <c r="BI79" i="14"/>
  <c r="AB78" i="14"/>
  <c r="CZ48" i="14"/>
  <c r="BR78" i="14"/>
  <c r="BY84" i="14"/>
  <c r="AD72" i="14"/>
  <c r="CS68" i="14"/>
  <c r="AV103" i="14"/>
  <c r="O44" i="14"/>
  <c r="CK93" i="14"/>
  <c r="BB53" i="14"/>
  <c r="AU104" i="14"/>
  <c r="DC99" i="14"/>
  <c r="AU48" i="14"/>
  <c r="AK60" i="14"/>
  <c r="L95" i="16"/>
  <c r="L83" i="14"/>
  <c r="BA87" i="14"/>
  <c r="DA100" i="14"/>
  <c r="CI19" i="16"/>
  <c r="AP66" i="14"/>
  <c r="P56" i="14"/>
  <c r="M53" i="14"/>
  <c r="AG26" i="16"/>
  <c r="CK79" i="14"/>
  <c r="CR85" i="14"/>
  <c r="AL41" i="16"/>
  <c r="B23" i="16"/>
  <c r="T35" i="16"/>
  <c r="BU64" i="14"/>
  <c r="CP105" i="14"/>
  <c r="AE101" i="14"/>
  <c r="CV96" i="14"/>
  <c r="AM45" i="14"/>
  <c r="AV82" i="14"/>
  <c r="CT56" i="14"/>
  <c r="CE34" i="14"/>
  <c r="AJ90" i="14"/>
  <c r="K19" i="14"/>
  <c r="CU44" i="14"/>
  <c r="BI104" i="14"/>
  <c r="I25" i="16"/>
  <c r="BF73" i="14"/>
  <c r="CW55" i="14"/>
  <c r="CD36" i="16"/>
  <c r="AQ54" i="14"/>
  <c r="Z50" i="14"/>
  <c r="AL81" i="16"/>
  <c r="Q96" i="14"/>
  <c r="AE94" i="14"/>
  <c r="AG62" i="14"/>
  <c r="CP101" i="14"/>
  <c r="CP35" i="16"/>
  <c r="BA79" i="14"/>
  <c r="CX85" i="14"/>
  <c r="B79" i="14"/>
  <c r="AP35" i="16"/>
  <c r="AI68" i="14"/>
  <c r="BS49" i="14"/>
  <c r="CC54" i="14"/>
  <c r="BK55" i="14"/>
  <c r="BM95" i="14"/>
  <c r="CS26" i="16"/>
  <c r="BW102" i="14"/>
  <c r="AY64" i="14"/>
  <c r="DE47" i="16"/>
  <c r="R93" i="14"/>
  <c r="BU54" i="14"/>
  <c r="AO55" i="14"/>
  <c r="O56" i="14"/>
  <c r="AP41" i="16"/>
  <c r="CZ97" i="14"/>
  <c r="CT34" i="14"/>
  <c r="Y103" i="14"/>
  <c r="BM100" i="14"/>
  <c r="B61" i="15"/>
  <c r="N58" i="16"/>
  <c r="Z48" i="14"/>
  <c r="BF82" i="14"/>
  <c r="BV55" i="14"/>
  <c r="Z84" i="14"/>
  <c r="J101" i="14"/>
  <c r="CH76" i="14"/>
  <c r="CD88" i="14"/>
  <c r="AX83" i="14"/>
  <c r="BD65" i="14"/>
  <c r="DA85" i="14"/>
  <c r="R106" i="14"/>
  <c r="Z53" i="14"/>
  <c r="BB93" i="14"/>
  <c r="V46" i="14"/>
  <c r="BQ75" i="14"/>
  <c r="CY34" i="14"/>
  <c r="AC58" i="16"/>
  <c r="CP79" i="14"/>
  <c r="AJ96" i="14"/>
  <c r="AY44" i="14"/>
  <c r="AS53" i="14"/>
  <c r="CV88" i="14"/>
  <c r="W44" i="14"/>
  <c r="AY67" i="14"/>
  <c r="BG51" i="16"/>
  <c r="DA44" i="14"/>
  <c r="N102" i="14"/>
  <c r="AF57" i="14"/>
  <c r="AL78" i="14"/>
  <c r="AV76" i="16"/>
  <c r="DC53" i="14"/>
  <c r="AF50" i="14"/>
  <c r="BA104" i="14"/>
  <c r="Y83" i="14"/>
  <c r="AO75" i="14"/>
  <c r="S94" i="14"/>
  <c r="B37" i="15"/>
  <c r="Z51" i="14"/>
  <c r="BH92" i="14"/>
  <c r="N41" i="16"/>
  <c r="AV55" i="14"/>
  <c r="AC59" i="16"/>
  <c r="CI72" i="14"/>
  <c r="U34" i="14"/>
  <c r="AZ65" i="16"/>
  <c r="O65" i="16"/>
  <c r="DE72" i="16"/>
  <c r="BY46" i="14"/>
  <c r="AS74" i="14"/>
  <c r="AG59" i="16"/>
  <c r="DC58" i="16"/>
  <c r="DC73" i="14"/>
  <c r="CM95" i="14"/>
  <c r="BF59" i="16"/>
  <c r="AO61" i="16"/>
  <c r="BE63" i="16"/>
  <c r="AD87" i="14"/>
  <c r="BJ78" i="14"/>
  <c r="H34" i="14"/>
  <c r="AE62" i="14"/>
  <c r="BR63" i="16"/>
  <c r="K48" i="14"/>
  <c r="DB34" i="14"/>
  <c r="AL64" i="14"/>
  <c r="CL78" i="14"/>
  <c r="M79" i="14"/>
  <c r="BU68" i="16"/>
  <c r="AG97" i="14"/>
  <c r="AH58" i="14"/>
  <c r="BP81" i="16"/>
  <c r="I68" i="14"/>
  <c r="S63" i="16"/>
  <c r="AL46" i="16"/>
  <c r="CM64" i="14"/>
  <c r="CL65" i="14"/>
  <c r="CP97" i="14"/>
  <c r="BF99" i="14"/>
  <c r="CB48" i="16"/>
  <c r="BJ69" i="14"/>
  <c r="BB35" i="16"/>
  <c r="AN91" i="14"/>
  <c r="DB55" i="14"/>
  <c r="CR51" i="14"/>
  <c r="AM34" i="14"/>
  <c r="BO58" i="14"/>
  <c r="CP58" i="16"/>
  <c r="P59" i="14"/>
  <c r="AX68" i="14"/>
  <c r="CM23" i="16"/>
  <c r="AX46" i="16"/>
  <c r="AY71" i="16"/>
  <c r="AW68" i="14"/>
  <c r="CN62" i="16"/>
  <c r="BX63" i="14"/>
  <c r="BW19" i="16"/>
  <c r="C81" i="14"/>
  <c r="N104" i="14"/>
  <c r="BP23" i="16"/>
  <c r="AP34" i="16"/>
  <c r="AY30" i="16"/>
  <c r="BD31" i="16"/>
  <c r="W26" i="16"/>
  <c r="C79" i="14"/>
  <c r="R69" i="14"/>
  <c r="AR65" i="16"/>
  <c r="CM75" i="14"/>
  <c r="AO77" i="14"/>
  <c r="BV95" i="14"/>
  <c r="AC59" i="14"/>
  <c r="DE38" i="15"/>
  <c r="AF78" i="14"/>
  <c r="AW36" i="16"/>
  <c r="CK45" i="14"/>
  <c r="BN19" i="16"/>
  <c r="BT58" i="16"/>
  <c r="AD68" i="16"/>
  <c r="AR68" i="16"/>
  <c r="CV72" i="14"/>
  <c r="CZ75" i="14"/>
  <c r="BV19" i="16"/>
  <c r="CH63" i="14"/>
  <c r="BI35" i="16"/>
  <c r="CB77" i="14"/>
  <c r="CE60" i="14"/>
  <c r="I79" i="14"/>
  <c r="CO105" i="14"/>
  <c r="CW74" i="14"/>
  <c r="AS51" i="14"/>
  <c r="W77" i="14"/>
  <c r="CN65" i="16"/>
  <c r="CT62" i="16"/>
  <c r="L65" i="16"/>
  <c r="BL100" i="14"/>
  <c r="CB81" i="16"/>
  <c r="B48" i="14"/>
  <c r="AI71" i="16"/>
  <c r="BC48" i="16"/>
  <c r="B74" i="16"/>
  <c r="DE50" i="16"/>
  <c r="AL34" i="14"/>
  <c r="J92" i="14"/>
  <c r="CN36" i="16"/>
  <c r="CB79" i="14"/>
  <c r="AZ83" i="14"/>
  <c r="AT90" i="14"/>
  <c r="CY48" i="14"/>
  <c r="Z96" i="14"/>
  <c r="BI64" i="16"/>
  <c r="S77" i="14"/>
  <c r="AO76" i="14"/>
  <c r="V51" i="14"/>
  <c r="T76" i="16"/>
  <c r="CD54" i="14"/>
  <c r="CQ84" i="14"/>
  <c r="I106" i="14"/>
  <c r="BE76" i="16"/>
  <c r="BU61" i="16"/>
  <c r="AW97" i="14"/>
  <c r="X51" i="16"/>
  <c r="X35" i="16"/>
  <c r="CG103" i="14"/>
  <c r="CC46" i="14"/>
  <c r="CZ76" i="14"/>
  <c r="BQ56" i="14"/>
  <c r="AA103" i="14"/>
  <c r="BE34" i="16"/>
  <c r="CW65" i="14"/>
  <c r="BL59" i="14"/>
  <c r="CI62" i="14"/>
  <c r="CX64" i="16"/>
  <c r="CN56" i="14"/>
  <c r="BD91" i="14"/>
  <c r="AE105" i="14"/>
  <c r="BO57" i="14"/>
  <c r="U44" i="14"/>
  <c r="BY95" i="14"/>
  <c r="CP72" i="14"/>
  <c r="AI84" i="14"/>
  <c r="B71" i="16"/>
  <c r="CH34" i="14"/>
  <c r="AR103" i="14"/>
  <c r="R59" i="14"/>
  <c r="BN56" i="14"/>
  <c r="AS75" i="14"/>
  <c r="Q72" i="14"/>
  <c r="T74" i="14"/>
  <c r="L53" i="14"/>
  <c r="N63" i="16"/>
  <c r="H92" i="14"/>
  <c r="BW62" i="14"/>
  <c r="CV77" i="14"/>
  <c r="L71" i="16"/>
  <c r="CK49" i="14"/>
  <c r="CJ46" i="16"/>
  <c r="CX76" i="14"/>
  <c r="AK19" i="16"/>
  <c r="BY83" i="14"/>
  <c r="CI65" i="14"/>
  <c r="BH66" i="14"/>
  <c r="S101" i="14"/>
  <c r="AF104" i="14"/>
  <c r="BO102" i="14"/>
  <c r="BK81" i="16"/>
  <c r="H99" i="14"/>
  <c r="DB58" i="14"/>
  <c r="CT36" i="16"/>
  <c r="CZ84" i="14"/>
  <c r="CN55" i="14"/>
  <c r="BT88" i="14"/>
  <c r="AP103" i="14"/>
  <c r="AY66" i="14"/>
  <c r="AF100" i="14"/>
  <c r="CB92" i="14"/>
  <c r="N79" i="14"/>
  <c r="AI57" i="14"/>
  <c r="BM73" i="14"/>
  <c r="L92" i="14"/>
  <c r="B63" i="15"/>
  <c r="CL64" i="16"/>
  <c r="B88" i="15"/>
  <c r="BY49" i="14"/>
  <c r="BJ45" i="14"/>
  <c r="AE99" i="14"/>
  <c r="BH38" i="16"/>
  <c r="BO45" i="14"/>
  <c r="BA101" i="14"/>
  <c r="CB82" i="14"/>
  <c r="V101" i="14"/>
  <c r="AZ30" i="16"/>
  <c r="K60" i="14"/>
  <c r="BH49" i="14"/>
  <c r="P44" i="14"/>
  <c r="AN93" i="14"/>
  <c r="CH105" i="14"/>
  <c r="CL51" i="14"/>
  <c r="H97" i="14"/>
  <c r="BA47" i="14"/>
  <c r="AB81" i="14"/>
  <c r="Q19" i="16"/>
  <c r="Y63" i="14"/>
  <c r="BG96" i="14"/>
  <c r="CC35" i="16"/>
  <c r="AO105" i="14"/>
  <c r="BE73" i="14"/>
  <c r="K103" i="14"/>
  <c r="CQ95" i="14"/>
  <c r="CT74" i="14"/>
  <c r="BK60" i="14"/>
  <c r="BN53" i="14"/>
  <c r="U112" i="15"/>
  <c r="BR47" i="14"/>
  <c r="AF74" i="14"/>
  <c r="BW25" i="16"/>
  <c r="BR67" i="14"/>
  <c r="AG38" i="16"/>
  <c r="DC85" i="14"/>
  <c r="M54" i="14"/>
  <c r="BZ58" i="14"/>
  <c r="CO91" i="14"/>
  <c r="CX87" i="14"/>
  <c r="BU62" i="14"/>
  <c r="CM53" i="14"/>
  <c r="AH63" i="14"/>
  <c r="BJ41" i="16"/>
  <c r="DC77" i="14"/>
  <c r="AN100" i="14"/>
  <c r="CG63" i="14"/>
  <c r="CB101" i="14"/>
  <c r="CY54" i="14"/>
  <c r="AY58" i="14"/>
  <c r="BX78" i="14"/>
  <c r="CK106" i="14"/>
  <c r="AB95" i="14"/>
  <c r="V87" i="14"/>
  <c r="AO25" i="16"/>
  <c r="AP105" i="14"/>
  <c r="AE85" i="14"/>
  <c r="AW31" i="16"/>
  <c r="BW50" i="14"/>
  <c r="N88" i="14"/>
  <c r="AU62" i="16"/>
  <c r="BR95" i="14"/>
  <c r="BR48" i="14"/>
  <c r="BK62" i="14"/>
  <c r="CK104" i="14"/>
  <c r="DA104" i="14"/>
  <c r="CR66" i="14"/>
  <c r="BU90" i="14"/>
  <c r="R59" i="16"/>
  <c r="V96" i="14"/>
  <c r="AJ91" i="14"/>
  <c r="DB57" i="14"/>
  <c r="CD60" i="14"/>
  <c r="BL75" i="14"/>
  <c r="AJ63" i="16"/>
  <c r="BG65" i="16"/>
  <c r="CT91" i="14"/>
  <c r="BB34" i="14"/>
  <c r="BR81" i="14"/>
  <c r="H84" i="14"/>
  <c r="DC34" i="14"/>
  <c r="L62" i="16"/>
  <c r="AA36" i="16"/>
  <c r="AV34" i="16"/>
  <c r="AZ58" i="14"/>
  <c r="CO59" i="14"/>
  <c r="AQ56" i="14"/>
  <c r="J97" i="14"/>
  <c r="BV71" i="16"/>
  <c r="AD31" i="16"/>
  <c r="Q106" i="14"/>
  <c r="AU59" i="16"/>
  <c r="AB63" i="16"/>
  <c r="AT102" i="14"/>
  <c r="AO46" i="14"/>
  <c r="AI105" i="14"/>
  <c r="U91" i="14"/>
  <c r="AJ76" i="14"/>
  <c r="AI101" i="14"/>
  <c r="I81" i="16"/>
  <c r="AB72" i="14"/>
  <c r="K38" i="16"/>
  <c r="R34" i="16"/>
  <c r="CE77" i="14"/>
  <c r="AH99" i="14"/>
  <c r="Y26" i="16"/>
  <c r="BM65" i="14"/>
  <c r="V23" i="16"/>
  <c r="CW76" i="16"/>
  <c r="AA99" i="14"/>
  <c r="CV76" i="16"/>
  <c r="BO94" i="14"/>
  <c r="BA49" i="14"/>
  <c r="BN63" i="14"/>
  <c r="BP72" i="14"/>
  <c r="BG100" i="14"/>
  <c r="C104" i="14"/>
  <c r="CY93" i="14"/>
  <c r="CN84" i="14"/>
  <c r="CC56" i="14"/>
  <c r="AP100" i="14"/>
  <c r="T97" i="14"/>
  <c r="CZ76" i="16"/>
  <c r="BK46" i="16"/>
  <c r="BO93" i="14"/>
  <c r="AU68" i="16"/>
  <c r="BD90" i="14"/>
  <c r="BY59" i="16"/>
  <c r="AX99" i="14"/>
  <c r="Z82" i="14"/>
  <c r="CI30" i="16"/>
  <c r="Z112" i="15"/>
  <c r="J58" i="16"/>
  <c r="CD23" i="16"/>
  <c r="CJ90" i="14"/>
  <c r="I74" i="14"/>
  <c r="AG102" i="14"/>
  <c r="AS46" i="14"/>
  <c r="AR78" i="14"/>
  <c r="BF75" i="14"/>
  <c r="BT47" i="14"/>
  <c r="AW65" i="14"/>
  <c r="CC26" i="16"/>
  <c r="AS77" i="14"/>
  <c r="T95" i="16"/>
  <c r="AR92" i="14"/>
  <c r="BN102" i="14"/>
  <c r="Y38" i="16"/>
  <c r="B60" i="16"/>
  <c r="BP67" i="14"/>
  <c r="DE83" i="16"/>
  <c r="BV38" i="16"/>
  <c r="CB94" i="14"/>
  <c r="AO53" i="14"/>
  <c r="CJ49" i="14"/>
  <c r="AR97" i="14"/>
  <c r="AE36" i="16"/>
  <c r="B62" i="15"/>
  <c r="DA82" i="14"/>
  <c r="AP102" i="14"/>
  <c r="BX64" i="16"/>
  <c r="CW79" i="14"/>
  <c r="N72" i="14"/>
  <c r="U61" i="16"/>
  <c r="CN96" i="14"/>
  <c r="T69" i="14"/>
  <c r="J68" i="16"/>
  <c r="BA62" i="14"/>
  <c r="V104" i="14"/>
  <c r="AC60" i="14"/>
  <c r="AS25" i="16"/>
  <c r="AB26" i="16"/>
  <c r="AF51" i="16"/>
  <c r="AK66" i="14"/>
  <c r="AD53" i="14"/>
  <c r="AO50" i="14"/>
  <c r="DA88" i="14"/>
  <c r="BE76" i="14"/>
  <c r="BW60" i="14"/>
  <c r="T82" i="14"/>
  <c r="X86" i="14"/>
  <c r="DE82" i="15"/>
  <c r="L81" i="14"/>
  <c r="CT103" i="14"/>
  <c r="AZ75" i="14"/>
  <c r="U31" i="16"/>
  <c r="CU59" i="16"/>
  <c r="P25" i="16"/>
  <c r="AF23" i="16"/>
  <c r="AN30" i="16"/>
  <c r="BQ90" i="14"/>
  <c r="AP104" i="14"/>
  <c r="BQ60" i="14"/>
  <c r="AD103" i="14"/>
  <c r="CO83" i="14"/>
  <c r="X76" i="14"/>
  <c r="J26" i="16"/>
  <c r="DB47" i="14"/>
  <c r="I46" i="14"/>
  <c r="BN93" i="14"/>
  <c r="CH45" i="14"/>
  <c r="DE24" i="15"/>
  <c r="BG55" i="14"/>
  <c r="BQ41" i="16"/>
  <c r="BJ61" i="16"/>
  <c r="AM82" i="14"/>
  <c r="F156" i="15"/>
  <c r="CR48" i="14"/>
  <c r="J99" i="14"/>
  <c r="AK69" i="14"/>
  <c r="R47" i="14"/>
  <c r="C83" i="14"/>
  <c r="AB51" i="16"/>
  <c r="BZ48" i="14"/>
  <c r="BM60" i="14"/>
  <c r="CT76" i="14"/>
  <c r="BN36" i="16"/>
  <c r="CD94" i="14"/>
  <c r="AB49" i="14"/>
  <c r="AR69" i="14"/>
  <c r="N82" i="14"/>
  <c r="B56" i="15"/>
  <c r="AX50" i="14"/>
  <c r="AJ65" i="14"/>
  <c r="AV75" i="14"/>
  <c r="AI64" i="16"/>
  <c r="CZ23" i="16"/>
  <c r="CU60" i="14"/>
  <c r="X53" i="14"/>
  <c r="CB59" i="16"/>
  <c r="BK65" i="16"/>
  <c r="R73" i="14"/>
  <c r="CN63" i="14"/>
  <c r="CG56" i="14"/>
  <c r="CG51" i="14"/>
  <c r="CR101" i="14"/>
  <c r="AD57" i="14"/>
  <c r="L19" i="16"/>
  <c r="AT65" i="14"/>
  <c r="AR93" i="14"/>
  <c r="DE24" i="16"/>
  <c r="DC102" i="14"/>
  <c r="DE63" i="15"/>
  <c r="BA36" i="16"/>
  <c r="AW48" i="14"/>
  <c r="CH56" i="14"/>
  <c r="BF102" i="14"/>
  <c r="BU48" i="16"/>
  <c r="DA84" i="14"/>
  <c r="AC76" i="14"/>
  <c r="M75" i="15"/>
  <c r="BQ64" i="14"/>
  <c r="BF85" i="14"/>
  <c r="BB105" i="14"/>
  <c r="BO75" i="14"/>
  <c r="AH90" i="14"/>
  <c r="CN53" i="14"/>
  <c r="BQ101" i="14"/>
  <c r="CM63" i="14"/>
  <c r="DC54" i="14"/>
  <c r="CY68" i="14"/>
  <c r="CG94" i="14"/>
  <c r="CZ104" i="14"/>
  <c r="DB25" i="16"/>
  <c r="BW83" i="14"/>
  <c r="CU99" i="14"/>
  <c r="AZ105" i="14"/>
  <c r="DC91" i="14"/>
  <c r="CF57" i="14"/>
  <c r="AH59" i="16"/>
  <c r="X72" i="14"/>
  <c r="BP84" i="14"/>
  <c r="BV92" i="14"/>
  <c r="CJ76" i="16"/>
  <c r="W45" i="14"/>
  <c r="DA97" i="14"/>
  <c r="AF38" i="16"/>
  <c r="CE65" i="16"/>
  <c r="CU49" i="14"/>
  <c r="BH64" i="16"/>
  <c r="AT83" i="14"/>
  <c r="H58" i="14"/>
  <c r="CP51" i="14"/>
  <c r="AE103" i="14"/>
  <c r="CI76" i="16"/>
  <c r="CV71" i="16"/>
  <c r="B87" i="14"/>
  <c r="AM95" i="14"/>
  <c r="CZ103" i="14"/>
  <c r="BK72" i="14"/>
  <c r="BW57" i="14"/>
  <c r="Y82" i="14"/>
  <c r="CR55" i="14"/>
  <c r="M78" i="14"/>
  <c r="CW51" i="14"/>
  <c r="L103" i="14"/>
  <c r="CO99" i="14"/>
  <c r="AD81" i="14"/>
  <c r="AK74" i="14"/>
  <c r="BN104" i="14"/>
  <c r="BK49" i="14"/>
  <c r="AB112" i="15"/>
  <c r="AK68" i="14"/>
  <c r="CN97" i="14"/>
  <c r="BI67" i="14"/>
  <c r="AH72" i="14"/>
  <c r="CK86" i="14"/>
  <c r="BX67" i="14"/>
  <c r="CM102" i="14"/>
  <c r="DC81" i="16"/>
  <c r="BJ30" i="16"/>
  <c r="X90" i="14"/>
  <c r="AB91" i="14"/>
  <c r="CY50" i="14"/>
  <c r="B83" i="15"/>
  <c r="BL66" i="14"/>
  <c r="U73" i="14"/>
  <c r="CE35" i="16"/>
  <c r="AU103" i="14"/>
  <c r="CG45" i="14"/>
  <c r="BQ94" i="14"/>
  <c r="AV66" i="14"/>
  <c r="AW58" i="16"/>
  <c r="CU92" i="14"/>
  <c r="B76" i="15"/>
  <c r="S71" i="16"/>
  <c r="AO62" i="14"/>
  <c r="BH41" i="16"/>
  <c r="P58" i="14"/>
  <c r="Y56" i="14"/>
  <c r="BV51" i="16"/>
  <c r="AZ97" i="14"/>
  <c r="CF34" i="14"/>
  <c r="BM68" i="16"/>
  <c r="CY96" i="14"/>
  <c r="P90" i="14"/>
  <c r="AA59" i="16"/>
  <c r="T34" i="16"/>
  <c r="CP31" i="16"/>
  <c r="N112" i="16"/>
  <c r="O46" i="16"/>
  <c r="BN76" i="16"/>
  <c r="BY41" i="16"/>
  <c r="AS79" i="14"/>
  <c r="T63" i="16"/>
  <c r="CX97" i="14"/>
  <c r="X34" i="16"/>
  <c r="DC92" i="14"/>
  <c r="CT96" i="14"/>
  <c r="CM44" i="14"/>
  <c r="AP106" i="14"/>
  <c r="AG63" i="14"/>
  <c r="S81" i="14"/>
  <c r="CZ19" i="16"/>
  <c r="P79" i="14"/>
  <c r="AF82" i="14"/>
  <c r="BY73" i="14"/>
  <c r="AQ92" i="14"/>
  <c r="BV59" i="16"/>
  <c r="AH36" i="16"/>
  <c r="CQ35" i="16"/>
  <c r="B75" i="14"/>
  <c r="BD81" i="16"/>
  <c r="CH62" i="16"/>
  <c r="CV78" i="14"/>
  <c r="AW65" i="16"/>
  <c r="BN81" i="14"/>
  <c r="AA51" i="14"/>
  <c r="AR72" i="14"/>
  <c r="BO49" i="14"/>
  <c r="CQ56" i="14"/>
  <c r="AI102" i="14"/>
  <c r="BA45" i="14"/>
  <c r="AN51" i="16"/>
  <c r="B102" i="15"/>
  <c r="C59" i="14"/>
  <c r="AI49" i="14"/>
  <c r="BP59" i="14"/>
  <c r="AF96" i="14"/>
  <c r="BZ66" i="14"/>
  <c r="CJ36" i="16"/>
  <c r="BM56" i="14"/>
  <c r="H46" i="16"/>
  <c r="AT59" i="16"/>
  <c r="AR101" i="14"/>
  <c r="AY105" i="14"/>
  <c r="BG68" i="16"/>
  <c r="B66" i="15"/>
  <c r="BH59" i="16"/>
  <c r="Z45" i="14"/>
  <c r="BM103" i="14"/>
  <c r="L46" i="16"/>
  <c r="W92" i="14"/>
  <c r="BY94" i="14"/>
  <c r="AO54" i="14"/>
  <c r="BX36" i="16"/>
  <c r="Z60" i="14"/>
  <c r="BN91" i="14"/>
  <c r="AK87" i="14"/>
  <c r="AE19" i="16"/>
  <c r="AW76" i="16"/>
  <c r="AT19" i="16"/>
  <c r="CR81" i="16"/>
  <c r="AQ81" i="16"/>
  <c r="CA81" i="16"/>
  <c r="BI75" i="14"/>
  <c r="CZ31" i="16"/>
  <c r="CD35" i="16"/>
  <c r="K59" i="14"/>
  <c r="CB49" i="14"/>
  <c r="BT73" i="14"/>
  <c r="AR48" i="16"/>
  <c r="AB65" i="16"/>
  <c r="CY94" i="14"/>
  <c r="BA103" i="14"/>
  <c r="P96" i="14"/>
  <c r="CE66" i="14"/>
  <c r="AI99" i="14"/>
  <c r="F159" i="15"/>
  <c r="AX63" i="16"/>
  <c r="CF95" i="14"/>
  <c r="AT26" i="16"/>
  <c r="B50" i="14"/>
  <c r="AS48" i="16"/>
  <c r="AP63" i="16"/>
  <c r="CC49" i="14"/>
  <c r="CL55" i="14"/>
  <c r="AI58" i="16"/>
  <c r="CB85" i="14"/>
  <c r="CN101" i="14"/>
  <c r="BW26" i="16"/>
  <c r="U88" i="14"/>
  <c r="J91" i="14"/>
  <c r="BB102" i="14"/>
  <c r="CK62" i="14"/>
  <c r="V51" i="16"/>
  <c r="CE102" i="14"/>
  <c r="U76" i="16"/>
  <c r="AW77" i="14"/>
  <c r="DB81" i="16"/>
  <c r="T61" i="16"/>
  <c r="BI76" i="16"/>
  <c r="X117" i="14"/>
  <c r="CJ47" i="14"/>
  <c r="V61" i="16"/>
  <c r="DB30" i="16"/>
  <c r="AF53" i="14"/>
  <c r="L25" i="16"/>
  <c r="DB54" i="14"/>
  <c r="O51" i="14"/>
  <c r="BV82" i="14"/>
  <c r="AN48" i="16"/>
  <c r="V49" i="14"/>
  <c r="I59" i="14"/>
  <c r="CW72" i="14"/>
  <c r="BL68" i="14"/>
  <c r="R48" i="14"/>
  <c r="C70" i="14"/>
  <c r="DE93" i="15"/>
  <c r="AD83" i="14"/>
  <c r="B96" i="15"/>
  <c r="CT87" i="14"/>
  <c r="CG30" i="16"/>
  <c r="AA45" i="14"/>
  <c r="Y67" i="14"/>
  <c r="BV35" i="16"/>
  <c r="CN87" i="14"/>
  <c r="BN78" i="14"/>
  <c r="X81" i="14"/>
  <c r="BO71" i="16"/>
  <c r="BL23" i="16"/>
  <c r="CX81" i="14"/>
  <c r="BP76" i="16"/>
  <c r="CI73" i="14"/>
  <c r="BJ88" i="14"/>
  <c r="AL26" i="16"/>
  <c r="CM94" i="14"/>
  <c r="BZ69" i="14"/>
  <c r="AO86" i="14"/>
  <c r="CE49" i="14"/>
  <c r="CH65" i="14"/>
  <c r="O106" i="14"/>
  <c r="AW66" i="14"/>
  <c r="CS65" i="14"/>
  <c r="C105" i="14"/>
  <c r="DE28" i="16"/>
  <c r="CX88" i="14"/>
  <c r="CL50" i="14"/>
  <c r="AQ86" i="14"/>
  <c r="DC67" i="14"/>
  <c r="B32" i="15"/>
  <c r="AI91" i="14"/>
  <c r="BY99" i="14"/>
  <c r="CM100" i="14"/>
  <c r="BO47" i="14"/>
  <c r="CM66" i="14"/>
  <c r="AF88" i="14"/>
  <c r="BK102" i="14"/>
  <c r="BK74" i="14"/>
  <c r="CJ81" i="14"/>
  <c r="AI38" i="16"/>
  <c r="BN46" i="16"/>
  <c r="AS85" i="14"/>
  <c r="BD71" i="16"/>
  <c r="BZ78" i="14"/>
  <c r="BD59" i="14"/>
  <c r="BW79" i="14"/>
  <c r="CD62" i="14"/>
  <c r="BX54" i="14"/>
  <c r="AD96" i="14"/>
  <c r="Z58" i="14"/>
  <c r="BP46" i="14"/>
  <c r="BY51" i="14"/>
  <c r="CY82" i="14"/>
  <c r="BC34" i="14"/>
  <c r="B70" i="16"/>
  <c r="BI102" i="14"/>
  <c r="BD49" i="14"/>
  <c r="U46" i="14"/>
  <c r="DB81" i="14"/>
  <c r="CS46" i="14"/>
  <c r="AJ51" i="14"/>
  <c r="AA105" i="14"/>
  <c r="CX68" i="14"/>
  <c r="T34" i="14"/>
  <c r="BR90" i="14"/>
  <c r="BJ35" i="16"/>
  <c r="AQ55" i="14"/>
  <c r="AD104" i="14"/>
  <c r="BU50" i="14"/>
  <c r="L35" i="16"/>
  <c r="O77" i="14"/>
  <c r="DB74" i="14"/>
  <c r="AI51" i="14"/>
  <c r="P62" i="14"/>
  <c r="X95" i="14"/>
  <c r="H75" i="14"/>
  <c r="AM102" i="14"/>
  <c r="CB81" i="14"/>
  <c r="BG51" i="14"/>
  <c r="AA94" i="14"/>
  <c r="H90" i="14"/>
  <c r="B13" i="15"/>
  <c r="BF69" i="14"/>
  <c r="M84" i="14"/>
  <c r="BN99" i="14"/>
  <c r="AL68" i="14"/>
  <c r="CO53" i="14"/>
  <c r="AC62" i="14"/>
  <c r="AU84" i="14"/>
  <c r="B36" i="15"/>
  <c r="AL82" i="14"/>
  <c r="S100" i="14"/>
  <c r="C78" i="14"/>
  <c r="AK81" i="16"/>
  <c r="CL81" i="14"/>
  <c r="BN95" i="14"/>
  <c r="CQ51" i="16"/>
  <c r="CU54" i="14"/>
  <c r="CW64" i="14"/>
  <c r="BT92" i="14"/>
  <c r="P63" i="14"/>
  <c r="AA84" i="14"/>
  <c r="BI34" i="14"/>
  <c r="R49" i="14"/>
  <c r="AG36" i="16"/>
  <c r="AY106" i="14"/>
  <c r="AP79" i="14"/>
  <c r="CM69" i="14"/>
  <c r="AF90" i="14"/>
  <c r="BF65" i="16"/>
  <c r="AT97" i="14"/>
  <c r="CZ91" i="14"/>
  <c r="DE15" i="15"/>
  <c r="M85" i="14"/>
  <c r="AP65" i="14"/>
  <c r="P85" i="14"/>
  <c r="B68" i="15"/>
  <c r="BF47" i="14"/>
  <c r="AX51" i="16"/>
  <c r="AP49" i="14"/>
  <c r="BZ34" i="16"/>
  <c r="L105" i="14"/>
  <c r="CD97" i="14"/>
  <c r="R100" i="14"/>
  <c r="DE87" i="15"/>
  <c r="W25" i="16"/>
  <c r="CX45" i="14"/>
  <c r="X19" i="16"/>
  <c r="CN46" i="14"/>
  <c r="AJ94" i="14"/>
  <c r="K34" i="16"/>
  <c r="CK25" i="16"/>
  <c r="P62" i="16"/>
  <c r="AN68" i="14"/>
  <c r="CU96" i="14"/>
  <c r="BQ77" i="14"/>
  <c r="CZ82" i="14"/>
  <c r="I63" i="14"/>
  <c r="BC59" i="16"/>
  <c r="AW41" i="16"/>
  <c r="AK94" i="14"/>
  <c r="CR92" i="14"/>
  <c r="AJ62" i="16"/>
  <c r="CI59" i="16"/>
  <c r="BM86" i="14"/>
  <c r="P94" i="14"/>
  <c r="Y85" i="14"/>
  <c r="J46" i="14"/>
  <c r="Z83" i="14"/>
  <c r="BC45" i="14"/>
  <c r="BX66" i="14"/>
  <c r="BB100" i="14"/>
  <c r="BN47" i="14"/>
  <c r="H64" i="16"/>
  <c r="CQ67" i="14"/>
  <c r="BR58" i="16"/>
  <c r="AH50" i="14"/>
  <c r="AP76" i="16"/>
  <c r="BT46" i="16"/>
  <c r="T93" i="14"/>
  <c r="BB83" i="14"/>
  <c r="AF91" i="14"/>
  <c r="CE59" i="16"/>
  <c r="AG85" i="14"/>
  <c r="DC97" i="14"/>
  <c r="R26" i="16"/>
  <c r="Q63" i="16"/>
  <c r="DA63" i="14"/>
  <c r="CK91" i="14"/>
  <c r="BW56" i="14"/>
  <c r="CX81" i="16"/>
  <c r="AE45" i="14"/>
  <c r="BZ41" i="16"/>
  <c r="CJ77" i="14"/>
  <c r="AX59" i="16"/>
  <c r="CE31" i="16"/>
  <c r="BQ47" i="14"/>
  <c r="DB61" i="16"/>
  <c r="X44" i="14"/>
  <c r="BP85" i="14"/>
  <c r="BL47" i="14"/>
  <c r="AU23" i="16"/>
  <c r="DE74" i="16"/>
  <c r="BT50" i="14"/>
  <c r="W53" i="14"/>
  <c r="BU94" i="14"/>
  <c r="CN94" i="14"/>
  <c r="CS103" i="14"/>
  <c r="BO56" i="14"/>
  <c r="AW46" i="14"/>
  <c r="CP64" i="16"/>
  <c r="CF71" i="16"/>
  <c r="AV68" i="14"/>
  <c r="CZ68" i="16"/>
  <c r="AJ83" i="14"/>
  <c r="V25" i="16"/>
  <c r="AC19" i="16"/>
  <c r="CA84" i="14"/>
  <c r="CS73" i="14"/>
  <c r="CO51" i="16"/>
  <c r="BM34" i="14"/>
  <c r="CW83" i="14"/>
  <c r="BK81" i="14"/>
  <c r="BS44" i="14"/>
  <c r="DE94" i="15"/>
  <c r="BH55" i="14"/>
  <c r="BA57" i="14"/>
  <c r="AP30" i="16"/>
  <c r="BY69" i="14"/>
  <c r="BW77" i="14"/>
  <c r="BW68" i="14"/>
  <c r="BZ45" i="14"/>
  <c r="BI106" i="14"/>
  <c r="M63" i="16"/>
  <c r="CE25" i="16"/>
  <c r="AG65" i="16"/>
  <c r="R110" i="14"/>
  <c r="BU68" i="14"/>
  <c r="DB99" i="14"/>
  <c r="BP88" i="14"/>
  <c r="BM92" i="14"/>
  <c r="I82" i="14"/>
  <c r="B70" i="15"/>
  <c r="BT64" i="14"/>
  <c r="BH78" i="14"/>
  <c r="Q44" i="14"/>
  <c r="BD96" i="14"/>
  <c r="AC104" i="14"/>
  <c r="BH101" i="14"/>
  <c r="P76" i="14"/>
  <c r="CG76" i="14"/>
  <c r="BV31" i="16"/>
  <c r="AO94" i="14"/>
  <c r="AB71" i="16"/>
  <c r="CB19" i="16"/>
  <c r="B21" i="15"/>
  <c r="AC64" i="14"/>
  <c r="BL62" i="16"/>
  <c r="AK64" i="16"/>
  <c r="O117" i="14"/>
  <c r="BR68" i="14"/>
  <c r="AN53" i="14"/>
  <c r="DE80" i="16"/>
  <c r="AU36" i="16"/>
  <c r="BQ54" i="14"/>
  <c r="BI82" i="14"/>
  <c r="BO68" i="14"/>
  <c r="CT64" i="14"/>
  <c r="CJ103" i="14"/>
  <c r="BY85" i="14"/>
  <c r="DC47" i="14"/>
  <c r="CJ88" i="14"/>
  <c r="BG87" i="14"/>
  <c r="CA66" i="14"/>
  <c r="CR84" i="14"/>
  <c r="CV93" i="14"/>
  <c r="M91" i="14"/>
  <c r="AO67" i="14"/>
  <c r="AR84" i="14"/>
  <c r="DE12" i="15"/>
  <c r="BT67" i="14"/>
  <c r="AD55" i="14"/>
  <c r="CR62" i="14"/>
  <c r="CT46" i="16"/>
  <c r="AI45" i="14"/>
  <c r="BH83" i="14"/>
  <c r="J47" i="14"/>
  <c r="W69" i="14"/>
  <c r="BY53" i="14"/>
  <c r="Y100" i="14"/>
  <c r="BH69" i="14"/>
  <c r="BS67" i="14"/>
  <c r="DA103" i="14"/>
  <c r="BU25" i="16"/>
  <c r="AM99" i="14"/>
  <c r="AI92" i="14"/>
  <c r="BA31" i="16"/>
  <c r="H78" i="14"/>
  <c r="BW59" i="14"/>
  <c r="CT53" i="14"/>
  <c r="BS60" i="14"/>
  <c r="BJ67" i="14"/>
  <c r="AR87" i="14"/>
  <c r="B43" i="14"/>
  <c r="R94" i="14"/>
  <c r="CJ64" i="16"/>
  <c r="DC66" i="14"/>
  <c r="L73" i="14"/>
  <c r="AC100" i="14"/>
  <c r="BX105" i="14"/>
  <c r="AW105" i="14"/>
  <c r="BU103" i="14"/>
  <c r="AF102" i="14"/>
  <c r="CJ104" i="14"/>
  <c r="I58" i="16"/>
  <c r="AW50" i="14"/>
  <c r="AE74" i="14"/>
  <c r="BX86" i="14"/>
  <c r="CI74" i="14"/>
  <c r="CV84" i="14"/>
  <c r="BA62" i="16"/>
  <c r="AG65" i="14"/>
  <c r="AV73" i="14"/>
  <c r="CP34" i="14"/>
  <c r="AW67" i="14"/>
  <c r="AY47" i="14"/>
  <c r="AS102" i="14"/>
  <c r="H71" i="16"/>
  <c r="AR73" i="14"/>
  <c r="AE53" i="14"/>
  <c r="AX77" i="14"/>
  <c r="O34" i="16"/>
  <c r="Q62" i="14"/>
  <c r="CI25" i="16"/>
  <c r="CC101" i="14"/>
  <c r="R60" i="14"/>
  <c r="BA93" i="14"/>
  <c r="BB73" i="14"/>
  <c r="V85" i="14"/>
  <c r="CI47" i="14"/>
  <c r="BF78" i="14"/>
  <c r="AN99" i="14"/>
  <c r="BX53" i="14"/>
  <c r="AS44" i="14"/>
  <c r="J81" i="14"/>
  <c r="CB69" i="14"/>
  <c r="CD44" i="14"/>
  <c r="CV106" i="14"/>
  <c r="B42" i="16"/>
  <c r="BQ93" i="14"/>
  <c r="H101" i="14"/>
  <c r="M96" i="14"/>
  <c r="CH46" i="16"/>
  <c r="AU68" i="14"/>
  <c r="BS86" i="14"/>
  <c r="AA47" i="14"/>
  <c r="C55" i="14"/>
  <c r="L77" i="14"/>
  <c r="V60" i="14"/>
  <c r="AC73" i="14"/>
  <c r="AQ48" i="16"/>
  <c r="H69" i="14"/>
  <c r="DE75" i="16"/>
  <c r="CN74" i="14"/>
  <c r="BQ46" i="14"/>
  <c r="B84" i="16"/>
  <c r="BO81" i="14"/>
  <c r="J69" i="14"/>
  <c r="CP51" i="16"/>
  <c r="Y99" i="14"/>
  <c r="B50" i="15"/>
  <c r="H60" i="14"/>
  <c r="BI53" i="14"/>
  <c r="CE93" i="14"/>
  <c r="CS83" i="14"/>
  <c r="BY74" i="14"/>
  <c r="AO90" i="14"/>
  <c r="CX36" i="16"/>
  <c r="AS34" i="16"/>
  <c r="CF96" i="14"/>
  <c r="CI34" i="14"/>
  <c r="BQ100" i="14"/>
  <c r="CX102" i="14"/>
  <c r="CT68" i="14"/>
  <c r="J57" i="14"/>
  <c r="BH77" i="14"/>
  <c r="DE104" i="15"/>
  <c r="BN106" i="14"/>
  <c r="BL79" i="14"/>
  <c r="BV48" i="14"/>
  <c r="W102" i="14"/>
  <c r="BH94" i="14"/>
  <c r="BX41" i="16"/>
  <c r="I47" i="14"/>
  <c r="CZ77" i="14"/>
  <c r="BE105" i="14"/>
  <c r="CF48" i="14"/>
  <c r="CD53" i="14"/>
  <c r="AV44" i="14"/>
  <c r="AT79" i="14"/>
  <c r="CO103" i="14"/>
  <c r="AO78" i="14"/>
  <c r="CI35" i="16"/>
  <c r="CF35" i="16"/>
  <c r="Y19" i="16"/>
  <c r="B61" i="14"/>
  <c r="BH104" i="14"/>
  <c r="BX49" i="14"/>
  <c r="BO81" i="16"/>
  <c r="AO58" i="16"/>
  <c r="AF68" i="16"/>
  <c r="BZ49" i="14"/>
  <c r="AT71" i="16"/>
  <c r="CK54" i="14"/>
  <c r="BB26" i="16"/>
  <c r="BB58" i="16"/>
  <c r="DE65" i="15"/>
  <c r="CB46" i="14"/>
  <c r="CO101" i="14"/>
  <c r="B44" i="14"/>
  <c r="AT88" i="14"/>
  <c r="BW58" i="14"/>
  <c r="CV79" i="14"/>
  <c r="BU84" i="14"/>
  <c r="AX72" i="14"/>
  <c r="J82" i="14"/>
  <c r="BS105" i="14"/>
  <c r="Z61" i="16"/>
  <c r="AV19" i="16"/>
  <c r="P95" i="15"/>
  <c r="AS46" i="16"/>
  <c r="BF79" i="14"/>
  <c r="AE68" i="16"/>
  <c r="T71" i="16"/>
  <c r="BZ51" i="16"/>
  <c r="AY53" i="14"/>
  <c r="BH68" i="14"/>
  <c r="M62" i="14"/>
  <c r="BF101" i="14"/>
  <c r="BD68" i="14"/>
  <c r="CU81" i="14"/>
  <c r="BH44" i="14"/>
  <c r="O101" i="14"/>
  <c r="CR51" i="16"/>
  <c r="DA76" i="16"/>
  <c r="AQ48" i="14"/>
  <c r="BS51" i="16"/>
  <c r="B49" i="15"/>
  <c r="CI82" i="14"/>
  <c r="AK63" i="16"/>
  <c r="K75" i="14"/>
  <c r="AK103" i="14"/>
  <c r="AS66" i="14"/>
  <c r="O63" i="16"/>
  <c r="AZ90" i="14"/>
  <c r="BG63" i="16"/>
  <c r="CD65" i="14"/>
  <c r="J94" i="14"/>
  <c r="CQ44" i="14"/>
  <c r="CJ78" i="14"/>
  <c r="BW72" i="14"/>
  <c r="CY72" i="14"/>
  <c r="BE72" i="14"/>
  <c r="AN58" i="14"/>
  <c r="AJ71" i="16"/>
  <c r="CE57" i="14"/>
  <c r="V35" i="16"/>
  <c r="CA44" i="14"/>
  <c r="U25" i="16"/>
  <c r="BW81" i="16"/>
  <c r="BQ72" i="14"/>
  <c r="CY65" i="16"/>
  <c r="AM34" i="16"/>
  <c r="BM72" i="14"/>
  <c r="AS76" i="16"/>
  <c r="CB106" i="14"/>
  <c r="L31" i="16"/>
  <c r="H88" i="14"/>
  <c r="AV84" i="14"/>
  <c r="CC30" i="16"/>
  <c r="DB65" i="14"/>
  <c r="P87" i="14"/>
  <c r="F19" i="14"/>
  <c r="BR105" i="14"/>
  <c r="AT56" i="14"/>
  <c r="BG93" i="14"/>
  <c r="AG84" i="14"/>
  <c r="AA54" i="14"/>
  <c r="BN63" i="16"/>
  <c r="B82" i="15"/>
  <c r="C76" i="14"/>
  <c r="DB65" i="16"/>
  <c r="K31" i="16"/>
  <c r="CS58" i="14"/>
  <c r="BY19" i="16"/>
  <c r="CJ63" i="14"/>
  <c r="Y73" i="14"/>
  <c r="AJ62" i="14"/>
  <c r="BH73" i="14"/>
  <c r="BZ31" i="16"/>
  <c r="AX86" i="14"/>
  <c r="AM57" i="14"/>
  <c r="AE48" i="16"/>
  <c r="CE48" i="16"/>
  <c r="BD38" i="16"/>
  <c r="AX90" i="14"/>
  <c r="BV49" i="14"/>
  <c r="BW68" i="16"/>
  <c r="AT30" i="16"/>
  <c r="CH48" i="16"/>
  <c r="AP68" i="14"/>
  <c r="U95" i="15"/>
  <c r="CN71" i="16"/>
  <c r="CE99" i="14"/>
  <c r="CK68" i="16"/>
  <c r="CR77" i="14"/>
  <c r="DC63" i="14"/>
  <c r="BO51" i="14"/>
  <c r="K58" i="14"/>
  <c r="CD93" i="14"/>
  <c r="AU49" i="14"/>
  <c r="CC63" i="14"/>
  <c r="AA46" i="14"/>
  <c r="BN83" i="14"/>
  <c r="BC79" i="14"/>
  <c r="BF25" i="16"/>
  <c r="AC79" i="14"/>
  <c r="C69" i="14"/>
  <c r="I85" i="14"/>
  <c r="CK84" i="14"/>
  <c r="AR36" i="16"/>
  <c r="AR59" i="16"/>
  <c r="N97" i="14"/>
  <c r="CG46" i="16"/>
  <c r="AP34" i="14"/>
  <c r="BV84" i="14"/>
  <c r="DA65" i="16"/>
  <c r="CW46" i="14"/>
  <c r="AZ62" i="14"/>
  <c r="AP51" i="14"/>
  <c r="BF19" i="16"/>
  <c r="BG65" i="14"/>
  <c r="CW86" i="14"/>
  <c r="BC100" i="14"/>
  <c r="CA69" i="14"/>
  <c r="AR88" i="14"/>
  <c r="AT104" i="14"/>
  <c r="BD34" i="14"/>
  <c r="V102" i="14"/>
  <c r="Y35" i="16"/>
  <c r="AQ72" i="14"/>
  <c r="BU67" i="14"/>
  <c r="BB81" i="14"/>
  <c r="S96" i="14"/>
  <c r="CF60" i="14"/>
  <c r="O53" i="14"/>
  <c r="AF59" i="14"/>
  <c r="CF59" i="14"/>
  <c r="P76" i="16"/>
  <c r="B63" i="16"/>
  <c r="BM57" i="14"/>
  <c r="AF55" i="14"/>
  <c r="AO51" i="14"/>
  <c r="AU105" i="14"/>
  <c r="AE83" i="14"/>
  <c r="AW25" i="16"/>
  <c r="AF44" i="14"/>
  <c r="AY50" i="14"/>
  <c r="AF68" i="14"/>
  <c r="DE83" i="15"/>
  <c r="AK106" i="14"/>
  <c r="AL38" i="16"/>
  <c r="AS83" i="14"/>
  <c r="W112" i="16"/>
  <c r="BD47" i="14"/>
  <c r="AO101" i="14"/>
  <c r="AK78" i="14"/>
  <c r="CN75" i="14"/>
  <c r="B78" i="15"/>
  <c r="CF75" i="14"/>
  <c r="CZ85" i="14"/>
  <c r="U86" i="14"/>
  <c r="AK82" i="14"/>
  <c r="CH38" i="16"/>
  <c r="CW34" i="16"/>
  <c r="W87" i="14"/>
  <c r="I76" i="14"/>
  <c r="CY71" i="16"/>
  <c r="BD60" i="14"/>
  <c r="BO95" i="14"/>
  <c r="BQ51" i="14"/>
  <c r="CO96" i="14"/>
  <c r="BL51" i="14"/>
  <c r="Y69" i="14"/>
  <c r="Q82" i="14"/>
  <c r="CR105" i="14"/>
  <c r="CE88" i="14"/>
  <c r="AL76" i="16"/>
  <c r="BY81" i="14"/>
  <c r="BV62" i="14"/>
  <c r="BX84" i="14"/>
  <c r="AU46" i="14"/>
  <c r="AN36" i="16"/>
  <c r="BJ102" i="14"/>
  <c r="BK53" i="14"/>
  <c r="CJ82" i="14"/>
  <c r="BI25" i="16"/>
  <c r="BN87" i="14"/>
  <c r="BB62" i="14"/>
  <c r="AD106" i="14"/>
  <c r="BN34" i="14"/>
  <c r="AN50" i="14"/>
  <c r="CJ57" i="14"/>
  <c r="BO61" i="16"/>
  <c r="CE73" i="14"/>
  <c r="BT82" i="14"/>
  <c r="B16" i="16"/>
  <c r="DC94" i="14"/>
  <c r="AD76" i="14"/>
  <c r="CA62" i="14"/>
  <c r="AT95" i="14"/>
  <c r="BO65" i="14"/>
  <c r="CC19" i="16"/>
  <c r="I44" i="14"/>
  <c r="CF73" i="14"/>
  <c r="CE82" i="14"/>
  <c r="BB50" i="14"/>
  <c r="AD95" i="14"/>
  <c r="BQ76" i="14"/>
  <c r="M95" i="14"/>
  <c r="AX61" i="16"/>
  <c r="AD92" i="14"/>
  <c r="BC90" i="14"/>
  <c r="CC88" i="14"/>
  <c r="AT85" i="14"/>
  <c r="CF51" i="14"/>
  <c r="BC104" i="14"/>
  <c r="BP100" i="14"/>
  <c r="AR105" i="14"/>
  <c r="AJ92" i="14"/>
  <c r="BP55" i="14"/>
  <c r="CB63" i="14"/>
  <c r="B46" i="14"/>
  <c r="BO44" i="14"/>
  <c r="AA85" i="14"/>
  <c r="AJ78" i="14"/>
  <c r="CK59" i="14"/>
  <c r="B49" i="16"/>
  <c r="Y104" i="14"/>
  <c r="AW106" i="14"/>
  <c r="N60" i="14"/>
  <c r="CA48" i="14"/>
  <c r="W58" i="16"/>
  <c r="AO58" i="14"/>
  <c r="P55" i="14"/>
  <c r="B59" i="15"/>
  <c r="BW91" i="14"/>
  <c r="BL105" i="14"/>
  <c r="CD64" i="14"/>
  <c r="CH59" i="16"/>
  <c r="CF78" i="14"/>
  <c r="CS71" i="16"/>
  <c r="BS19" i="16"/>
  <c r="BC85" i="14"/>
  <c r="CO48" i="14"/>
  <c r="BL84" i="14"/>
  <c r="Y30" i="16"/>
  <c r="CR54" i="14"/>
  <c r="BK25" i="16"/>
  <c r="BE95" i="14"/>
  <c r="CX63" i="16"/>
  <c r="B93" i="14"/>
  <c r="L66" i="14"/>
  <c r="T48" i="14"/>
  <c r="CV49" i="14"/>
  <c r="BT78" i="14"/>
  <c r="BR77" i="14"/>
  <c r="AV45" i="14"/>
  <c r="B116" i="15"/>
  <c r="BG77" i="14"/>
  <c r="B118" i="15"/>
  <c r="AW63" i="16"/>
  <c r="CJ93" i="14"/>
  <c r="CB50" i="14"/>
  <c r="CY26" i="16"/>
  <c r="AO59" i="16"/>
  <c r="BG49" i="14"/>
  <c r="X112" i="15"/>
  <c r="AI50" i="14"/>
  <c r="BR38" i="16"/>
  <c r="BB64" i="16"/>
  <c r="AO97" i="14"/>
  <c r="CE75" i="14"/>
  <c r="CF67" i="14"/>
  <c r="CX105" i="14"/>
  <c r="AV92" i="14"/>
  <c r="CZ46" i="14"/>
  <c r="BJ86" i="14"/>
  <c r="BY77" i="14"/>
  <c r="L64" i="14"/>
  <c r="Q45" i="14"/>
  <c r="AB25" i="16"/>
  <c r="AQ76" i="14"/>
  <c r="AN19" i="16"/>
  <c r="BB64" i="14"/>
  <c r="K46" i="14"/>
  <c r="CS63" i="16"/>
  <c r="AI97" i="14"/>
  <c r="BA76" i="16"/>
  <c r="CL51" i="16"/>
  <c r="BJ75" i="14"/>
  <c r="AT92" i="14"/>
  <c r="AL103" i="14"/>
  <c r="BJ58" i="14"/>
  <c r="DE123" i="15"/>
  <c r="BE30" i="16"/>
  <c r="BY66" i="14"/>
  <c r="DC75" i="14"/>
  <c r="AB104" i="14"/>
  <c r="AS64" i="14"/>
  <c r="Y59" i="16"/>
  <c r="N122" i="16"/>
  <c r="CR59" i="16"/>
  <c r="BC87" i="14"/>
  <c r="B73" i="14"/>
  <c r="O112" i="15"/>
  <c r="W34" i="16"/>
  <c r="U68" i="16"/>
  <c r="V34" i="14"/>
  <c r="AO100" i="14"/>
  <c r="AQ59" i="16"/>
  <c r="CK74" i="14"/>
  <c r="AG96" i="14"/>
  <c r="AO44" i="14"/>
  <c r="AD86" i="14"/>
  <c r="BD44" i="14"/>
  <c r="BN62" i="14"/>
  <c r="B30" i="15"/>
  <c r="BJ34" i="14"/>
  <c r="M94" i="14"/>
  <c r="U84" i="14"/>
  <c r="CN90" i="14"/>
  <c r="BH26" i="16"/>
  <c r="H95" i="15"/>
  <c r="J63" i="16"/>
  <c r="X25" i="16"/>
  <c r="CG65" i="16"/>
  <c r="BD58" i="14"/>
  <c r="Y48" i="16"/>
  <c r="AH75" i="14"/>
  <c r="CQ19" i="16"/>
  <c r="BS26" i="16"/>
  <c r="AS87" i="14"/>
  <c r="CW19" i="16"/>
  <c r="K56" i="14"/>
  <c r="CA47" i="14"/>
  <c r="B51" i="15"/>
  <c r="BW100" i="14"/>
  <c r="BN68" i="14"/>
  <c r="AQ68" i="16"/>
  <c r="AB68" i="14"/>
  <c r="AA34" i="14"/>
  <c r="U64" i="16"/>
  <c r="AD30" i="16"/>
  <c r="CJ99" i="14"/>
  <c r="BF46" i="16"/>
  <c r="N58" i="14"/>
  <c r="BM47" i="14"/>
  <c r="CP68" i="16"/>
  <c r="AL74" i="14"/>
  <c r="CQ25" i="16"/>
  <c r="AF71" i="16"/>
  <c r="AO26" i="16"/>
  <c r="CF64" i="14"/>
  <c r="AS58" i="16"/>
  <c r="B121" i="15"/>
  <c r="CL47" i="14"/>
  <c r="U69" i="14"/>
  <c r="BV57" i="14"/>
  <c r="AB101" i="14"/>
  <c r="AG86" i="14"/>
  <c r="DB63" i="16"/>
  <c r="CW94" i="14"/>
  <c r="H26" i="16"/>
  <c r="V94" i="14"/>
  <c r="BO48" i="16"/>
  <c r="CL30" i="16"/>
  <c r="DE29" i="15"/>
  <c r="CC34" i="16"/>
  <c r="BP78" i="14"/>
  <c r="CM103" i="14"/>
  <c r="B22" i="15"/>
  <c r="BU34" i="14"/>
  <c r="Q48" i="16"/>
  <c r="AL65" i="16"/>
  <c r="J64" i="14"/>
  <c r="CC104" i="14"/>
  <c r="BO74" i="14"/>
  <c r="V92" i="14"/>
  <c r="BL92" i="14"/>
  <c r="CO36" i="16"/>
  <c r="BX104" i="14"/>
  <c r="P81" i="14"/>
  <c r="BZ44" i="14"/>
  <c r="M64" i="16"/>
  <c r="K95" i="14"/>
  <c r="X100" i="14"/>
  <c r="Q51" i="16"/>
  <c r="CS88" i="14"/>
  <c r="DB91" i="14"/>
  <c r="AX79" i="14"/>
  <c r="AX96" i="14"/>
  <c r="AR30" i="16"/>
  <c r="BU53" i="14"/>
  <c r="N110" i="14"/>
  <c r="CI49" i="14"/>
  <c r="CQ71" i="16"/>
  <c r="AV95" i="14"/>
  <c r="AQ74" i="14"/>
  <c r="BE102" i="14"/>
  <c r="L56" i="14"/>
  <c r="BM83" i="14"/>
  <c r="B84" i="15"/>
  <c r="AZ81" i="14"/>
  <c r="CF58" i="14"/>
  <c r="BA64" i="14"/>
  <c r="CL84" i="14"/>
  <c r="M76" i="14"/>
  <c r="AW79" i="14"/>
  <c r="BW48" i="14"/>
  <c r="DE101" i="15"/>
  <c r="BQ63" i="16"/>
  <c r="BW64" i="16"/>
  <c r="BD48" i="14"/>
  <c r="AC78" i="14"/>
  <c r="AS55" i="14"/>
  <c r="BV59" i="14"/>
  <c r="CR103" i="14"/>
  <c r="DB82" i="14"/>
  <c r="AV63" i="14"/>
  <c r="DE105" i="15"/>
  <c r="BO82" i="14"/>
  <c r="AE59" i="16"/>
  <c r="N95" i="14"/>
  <c r="CB64" i="14"/>
  <c r="AQ102" i="14"/>
  <c r="AI60" i="14"/>
  <c r="BP103" i="14"/>
  <c r="AB74" i="14"/>
  <c r="AB46" i="14"/>
  <c r="AJ66" i="14"/>
  <c r="BL57" i="14"/>
  <c r="CE58" i="14"/>
  <c r="CW92" i="14"/>
  <c r="AH101" i="14"/>
  <c r="P64" i="14"/>
  <c r="L87" i="14"/>
  <c r="U49" i="14"/>
  <c r="AT53" i="14"/>
  <c r="BN82" i="14"/>
  <c r="BX72" i="14"/>
  <c r="AX23" i="16"/>
  <c r="AO49" i="14"/>
  <c r="B92" i="15"/>
  <c r="AM96" i="14"/>
  <c r="DE29" i="16"/>
  <c r="X47" i="14"/>
  <c r="CO85" i="14"/>
  <c r="BX68" i="14"/>
  <c r="BY44" i="14"/>
  <c r="BM85" i="14"/>
  <c r="BT56" i="14"/>
  <c r="CW66" i="14"/>
  <c r="BQ91" i="14"/>
  <c r="AG103" i="14"/>
  <c r="AE51" i="16"/>
  <c r="BI48" i="14"/>
  <c r="N54" i="14"/>
  <c r="BI62" i="14"/>
  <c r="AC88" i="14"/>
  <c r="AY23" i="16"/>
  <c r="N59" i="14"/>
  <c r="V58" i="14"/>
  <c r="CK83" i="14"/>
  <c r="BW104" i="14"/>
  <c r="AJ54" i="14"/>
  <c r="BP65" i="16"/>
  <c r="AD58" i="14"/>
  <c r="AD41" i="16"/>
  <c r="CT72" i="14"/>
  <c r="CW54" i="14"/>
  <c r="AU76" i="16"/>
  <c r="CM36" i="16"/>
  <c r="CB56" i="14"/>
  <c r="CN68" i="14"/>
  <c r="BP102" i="14"/>
  <c r="CR36" i="16"/>
  <c r="H50" i="14"/>
  <c r="CD100" i="14"/>
  <c r="I103" i="14"/>
  <c r="CI83" i="14"/>
  <c r="DB41" i="16"/>
  <c r="Y77" i="14"/>
  <c r="M99" i="14"/>
  <c r="H77" i="14"/>
  <c r="AC23" i="16"/>
  <c r="CO56" i="14"/>
  <c r="BS62" i="14"/>
  <c r="CE106" i="14"/>
  <c r="S53" i="14"/>
  <c r="BX69" i="14"/>
  <c r="AS93" i="14"/>
  <c r="CC64" i="16"/>
  <c r="AL36" i="16"/>
  <c r="M47" i="14"/>
  <c r="CW88" i="14"/>
  <c r="Z46" i="14"/>
  <c r="CH69" i="14"/>
  <c r="AB60" i="14"/>
  <c r="CG78" i="14"/>
  <c r="BG35" i="16"/>
  <c r="CP36" i="16"/>
  <c r="AQ44" i="14"/>
  <c r="CR71" i="16"/>
  <c r="BL81" i="16"/>
  <c r="AR62" i="14"/>
  <c r="CH96" i="14"/>
  <c r="AA41" i="16"/>
  <c r="BI49" i="14"/>
  <c r="CW56" i="14"/>
  <c r="J44" i="14"/>
  <c r="AK48" i="14"/>
  <c r="V57" i="14"/>
  <c r="Q61" i="16"/>
  <c r="CR106" i="14"/>
  <c r="AD78" i="14"/>
  <c r="BI58" i="14"/>
  <c r="Q73" i="14"/>
  <c r="M68" i="16"/>
  <c r="AU75" i="14"/>
  <c r="AI58" i="14"/>
  <c r="AT61" i="16"/>
  <c r="AE87" i="14"/>
  <c r="CD41" i="16"/>
  <c r="Q57" i="14"/>
  <c r="CT60" i="14"/>
  <c r="CI62" i="16"/>
  <c r="B104" i="14"/>
  <c r="CW81" i="14"/>
  <c r="AZ51" i="14"/>
  <c r="AB63" i="14"/>
  <c r="AV97" i="14"/>
  <c r="AD100" i="14"/>
  <c r="O95" i="15"/>
  <c r="AC47" i="14"/>
  <c r="I122" i="16"/>
  <c r="I34" i="16"/>
  <c r="BH48" i="14"/>
  <c r="BB25" i="16"/>
  <c r="N62" i="14"/>
  <c r="AC95" i="14"/>
  <c r="J95" i="16"/>
  <c r="AL68" i="16"/>
  <c r="CL63" i="16"/>
  <c r="CE19" i="16"/>
  <c r="BC82" i="14"/>
  <c r="CW102" i="14"/>
  <c r="CA96" i="14"/>
  <c r="BG46" i="16"/>
  <c r="CL62" i="14"/>
  <c r="CL102" i="14"/>
  <c r="BE58" i="14"/>
  <c r="Z59" i="14"/>
  <c r="CL68" i="14"/>
  <c r="CK56" i="14"/>
  <c r="BV65" i="14"/>
  <c r="AQ59" i="14"/>
  <c r="B80" i="14"/>
  <c r="CR26" i="16"/>
  <c r="BH65" i="16"/>
  <c r="AT65" i="16"/>
  <c r="AV48" i="14"/>
  <c r="AB34" i="16"/>
  <c r="AC105" i="14"/>
  <c r="X63" i="16"/>
  <c r="CU77" i="14"/>
  <c r="J73" i="14"/>
  <c r="H83" i="14"/>
  <c r="CV86" i="14"/>
  <c r="AZ94" i="14"/>
  <c r="Y31" i="16"/>
  <c r="CP55" i="14"/>
  <c r="AD101" i="14"/>
  <c r="AT64" i="14"/>
  <c r="V68" i="14"/>
  <c r="AE26" i="16"/>
  <c r="BH81" i="14"/>
  <c r="BD25" i="16"/>
  <c r="CL59" i="16"/>
  <c r="CH34" i="16"/>
  <c r="AN65" i="16"/>
  <c r="CE38" i="16"/>
  <c r="BY23" i="16"/>
  <c r="BU31" i="16"/>
  <c r="CL44" i="14"/>
  <c r="AE30" i="16"/>
  <c r="DE34" i="15"/>
  <c r="AX105" i="14"/>
  <c r="P30" i="16"/>
  <c r="AQ46" i="14"/>
  <c r="AN23" i="16"/>
  <c r="BN58" i="14"/>
  <c r="B110" i="15"/>
  <c r="BU93" i="14"/>
  <c r="BA41" i="16"/>
  <c r="CT83" i="14"/>
  <c r="CR49" i="14"/>
  <c r="CY65" i="14"/>
  <c r="AE58" i="14"/>
  <c r="AL62" i="16"/>
  <c r="H81" i="14"/>
  <c r="CD47" i="14"/>
  <c r="BE58" i="16"/>
  <c r="S35" i="16"/>
  <c r="AK36" i="16"/>
  <c r="AH23" i="16"/>
  <c r="BR74" i="14"/>
  <c r="BX90" i="14"/>
  <c r="N46" i="14"/>
  <c r="N53" i="14"/>
  <c r="T62" i="14"/>
  <c r="CC87" i="14"/>
  <c r="BM26" i="16"/>
  <c r="B87" i="16"/>
  <c r="BC78" i="14"/>
  <c r="L55" i="14"/>
  <c r="J19" i="16"/>
  <c r="CQ78" i="14"/>
  <c r="CW76" i="14"/>
  <c r="M64" i="14"/>
  <c r="DE23" i="15"/>
  <c r="AM35" i="16"/>
  <c r="CO81" i="14"/>
  <c r="DE69" i="16"/>
  <c r="AU88" i="14"/>
  <c r="O67" i="14"/>
  <c r="BE86" i="14"/>
  <c r="B127" i="15"/>
  <c r="AW60" i="14"/>
  <c r="AF99" i="14"/>
  <c r="CX49" i="14"/>
  <c r="AB44" i="14"/>
  <c r="AC55" i="14"/>
  <c r="Y55" i="14"/>
  <c r="CJ44" i="14"/>
  <c r="AU62" i="14"/>
  <c r="BF44" i="14"/>
  <c r="BL93" i="14"/>
  <c r="N103" i="14"/>
  <c r="AG45" i="14"/>
  <c r="AC44" i="14"/>
  <c r="CR104" i="14"/>
  <c r="AF62" i="14"/>
  <c r="AY85" i="14"/>
  <c r="CB62" i="14"/>
  <c r="BH88" i="14"/>
  <c r="AG54" i="14"/>
  <c r="AS49" i="14"/>
  <c r="AU99" i="14"/>
  <c r="AJ57" i="14"/>
  <c r="AB88" i="14"/>
  <c r="DB64" i="14"/>
  <c r="AD59" i="14"/>
  <c r="AR74" i="14"/>
  <c r="BK68" i="14"/>
  <c r="U78" i="14"/>
  <c r="BC58" i="16"/>
  <c r="BF103" i="14"/>
  <c r="AB85" i="14"/>
  <c r="BZ76" i="14"/>
  <c r="BJ74" i="14"/>
  <c r="AU41" i="16"/>
  <c r="CX83" i="14"/>
  <c r="BF95" i="14"/>
  <c r="AT54" i="14"/>
  <c r="CQ54" i="14"/>
  <c r="AY68" i="16"/>
  <c r="BA63" i="14"/>
  <c r="X67" i="14"/>
  <c r="CY45" i="14"/>
  <c r="BJ53" i="14"/>
  <c r="AY101" i="14"/>
  <c r="CD91" i="14"/>
  <c r="CM54" i="14"/>
  <c r="C56" i="14"/>
  <c r="BY92" i="14"/>
  <c r="BE53" i="14"/>
  <c r="CA100" i="14"/>
  <c r="DE49" i="15"/>
  <c r="T64" i="16"/>
  <c r="CP44" i="14"/>
  <c r="BW74" i="14"/>
  <c r="J90" i="14"/>
  <c r="BV78" i="14"/>
  <c r="J48" i="14"/>
  <c r="CC69" i="14"/>
  <c r="Q97" i="14"/>
  <c r="AV62" i="14"/>
  <c r="V47" i="14"/>
  <c r="B14" i="15"/>
  <c r="CF53" i="14"/>
  <c r="AR51" i="14"/>
  <c r="CH51" i="14"/>
  <c r="L68" i="14"/>
  <c r="AQ73" i="14"/>
  <c r="CH35" i="16"/>
  <c r="BC103" i="14"/>
  <c r="BN60" i="14"/>
  <c r="BR96" i="14"/>
  <c r="BC55" i="14"/>
  <c r="AT59" i="14"/>
  <c r="BO90" i="14"/>
  <c r="B119" i="15"/>
  <c r="M65" i="14"/>
  <c r="BS103" i="14"/>
  <c r="AQ51" i="14"/>
  <c r="CW64" i="16"/>
  <c r="W73" i="14"/>
  <c r="BI72" i="14"/>
  <c r="BA72" i="14"/>
  <c r="AG72" i="14"/>
  <c r="CV57" i="14"/>
  <c r="B95" i="15"/>
  <c r="M34" i="16"/>
  <c r="AB47" i="14"/>
  <c r="CG81" i="14"/>
  <c r="AB66" i="14"/>
  <c r="DE60" i="16"/>
  <c r="AP72" i="14"/>
  <c r="C91" i="14"/>
  <c r="Q90" i="14"/>
  <c r="AP60" i="14"/>
  <c r="AS72" i="14"/>
  <c r="DA55" i="14"/>
  <c r="CQ55" i="14"/>
  <c r="CN66" i="14"/>
  <c r="AM26" i="16"/>
  <c r="CU57" i="14"/>
  <c r="L48" i="14"/>
  <c r="S73" i="14"/>
  <c r="BK34" i="14"/>
  <c r="BG67" i="14"/>
  <c r="L90" i="14"/>
  <c r="BU66" i="14"/>
  <c r="BX65" i="14"/>
  <c r="K90" i="14"/>
  <c r="V54" i="14"/>
  <c r="BL86" i="14"/>
  <c r="CD75" i="14"/>
  <c r="BS66" i="14"/>
  <c r="DC57" i="14"/>
  <c r="DE86" i="15"/>
  <c r="BV76" i="14"/>
  <c r="CK90" i="14"/>
  <c r="BV64" i="14"/>
  <c r="AY74" i="14"/>
  <c r="U60" i="14"/>
  <c r="CB31" i="16"/>
  <c r="B20" i="16"/>
  <c r="DA93" i="14"/>
  <c r="AW19" i="16"/>
  <c r="CD68" i="16"/>
  <c r="DA57" i="14"/>
  <c r="BS58" i="16"/>
  <c r="AJ36" i="16"/>
  <c r="AY46" i="14"/>
  <c r="CX61" i="16"/>
  <c r="CZ55" i="14"/>
  <c r="AC81" i="16"/>
  <c r="CQ41" i="16"/>
  <c r="W100" i="14"/>
  <c r="CE47" i="14"/>
  <c r="AW95" i="14"/>
  <c r="CU106" i="14"/>
  <c r="CJ68" i="14"/>
  <c r="U99" i="14"/>
  <c r="Y74" i="14"/>
  <c r="CH55" i="14"/>
  <c r="BX26" i="16"/>
  <c r="Z77" i="14"/>
  <c r="BU57" i="14"/>
  <c r="BE26" i="16"/>
  <c r="BK46" i="14"/>
  <c r="AZ58" i="16"/>
  <c r="V103" i="14"/>
  <c r="AP81" i="14"/>
  <c r="Z62" i="16"/>
  <c r="AR26" i="16"/>
  <c r="O26" i="16"/>
  <c r="CZ58" i="14"/>
  <c r="AO103" i="14"/>
  <c r="S86" i="14"/>
  <c r="CN64" i="14"/>
  <c r="Y64" i="14"/>
  <c r="AR51" i="16"/>
  <c r="AU65" i="14"/>
  <c r="CS48" i="14"/>
  <c r="O69" i="14"/>
  <c r="AI36" i="16"/>
  <c r="S62" i="14"/>
  <c r="AW76" i="14"/>
  <c r="BK71" i="16"/>
  <c r="BM59" i="16"/>
  <c r="X81" i="16"/>
  <c r="AM38" i="16"/>
  <c r="CF23" i="16"/>
  <c r="AG50" i="14"/>
  <c r="BU30" i="16"/>
  <c r="CG90" i="14"/>
  <c r="CT85" i="14"/>
  <c r="CY41" i="16"/>
  <c r="AM46" i="14"/>
  <c r="BE49" i="14"/>
  <c r="AV78" i="14"/>
  <c r="AB75" i="14"/>
  <c r="BS35" i="16"/>
  <c r="CO34" i="14"/>
  <c r="CA103" i="14"/>
  <c r="T96" i="14"/>
  <c r="CE74" i="14"/>
  <c r="AL93" i="14"/>
  <c r="DA69" i="14"/>
  <c r="CA62" i="16"/>
  <c r="AC71" i="16"/>
  <c r="W54" i="14"/>
  <c r="CI61" i="16"/>
  <c r="BA97" i="14"/>
  <c r="CV102" i="14"/>
  <c r="CM59" i="14"/>
  <c r="AZ38" i="16"/>
  <c r="CQ64" i="16"/>
  <c r="K73" i="14"/>
  <c r="AJ86" i="14"/>
  <c r="Z100" i="14"/>
  <c r="N34" i="14"/>
  <c r="AS90" i="14"/>
  <c r="AY34" i="14"/>
  <c r="AQ84" i="14"/>
  <c r="CC62" i="14"/>
  <c r="W46" i="14"/>
  <c r="BI81" i="14"/>
  <c r="B86" i="15"/>
  <c r="AQ51" i="16"/>
  <c r="W36" i="16"/>
  <c r="BR103" i="14"/>
  <c r="AG105" i="14"/>
  <c r="CI44" i="14"/>
  <c r="CL63" i="14"/>
  <c r="O82" i="14"/>
  <c r="V81" i="16"/>
  <c r="O102" i="14"/>
  <c r="AM62" i="14"/>
  <c r="CT63" i="16"/>
  <c r="AI81" i="14"/>
  <c r="AG74" i="14"/>
  <c r="BD87" i="14"/>
  <c r="DE39" i="16"/>
  <c r="BM90" i="14"/>
  <c r="Q81" i="14"/>
  <c r="BO96" i="14"/>
  <c r="B85" i="16"/>
  <c r="BC97" i="14"/>
  <c r="AW81" i="14"/>
  <c r="CY103" i="14"/>
  <c r="BY34" i="16"/>
  <c r="CJ79" i="14"/>
  <c r="BN67" i="14"/>
  <c r="BV67" i="14"/>
  <c r="AV54" i="14"/>
  <c r="BE62" i="14"/>
  <c r="CP93" i="14"/>
  <c r="BA84" i="14"/>
  <c r="K88" i="14"/>
  <c r="CQ58" i="14"/>
  <c r="BT103" i="14"/>
  <c r="BP50" i="14"/>
  <c r="CG55" i="14"/>
  <c r="CS77" i="14"/>
  <c r="BR50" i="14"/>
  <c r="BL58" i="14"/>
  <c r="CE50" i="14"/>
  <c r="AD94" i="14"/>
  <c r="CU67" i="14"/>
  <c r="AJ59" i="16"/>
  <c r="BV85" i="14"/>
  <c r="DA60" i="14"/>
  <c r="DE49" i="16"/>
  <c r="BS25" i="16"/>
  <c r="CR97" i="14"/>
  <c r="J54" i="14"/>
  <c r="AF85" i="14"/>
  <c r="BS34" i="16"/>
  <c r="P122" i="15"/>
  <c r="DE90" i="15"/>
  <c r="X104" i="14"/>
  <c r="BK78" i="14"/>
  <c r="CU51" i="14"/>
  <c r="DE52" i="16"/>
  <c r="CS87" i="14"/>
  <c r="CZ38" i="16"/>
  <c r="AW34" i="16"/>
  <c r="BN48" i="14"/>
  <c r="X62" i="16"/>
  <c r="CZ50" i="14"/>
  <c r="O46" i="14"/>
  <c r="BE97" i="14"/>
  <c r="AW78" i="14"/>
  <c r="N64" i="14"/>
  <c r="AM74" i="14"/>
  <c r="L65" i="14"/>
  <c r="AH83" i="14"/>
  <c r="BB103" i="14"/>
  <c r="AF51" i="14"/>
  <c r="BZ91" i="14"/>
  <c r="BQ59" i="14"/>
  <c r="CY86" i="14"/>
  <c r="Z93" i="14"/>
  <c r="AO91" i="14"/>
  <c r="BU91" i="14"/>
  <c r="B114" i="15"/>
  <c r="AY72" i="14"/>
  <c r="BZ46" i="14"/>
  <c r="R92" i="14"/>
  <c r="AT77" i="14"/>
  <c r="AW64" i="14"/>
  <c r="C93" i="14"/>
  <c r="AU76" i="14"/>
  <c r="AZ78" i="14"/>
  <c r="DC79" i="14"/>
  <c r="BU38" i="16"/>
  <c r="CL69" i="14"/>
  <c r="CX51" i="14"/>
  <c r="B100" i="15"/>
  <c r="BD105" i="14"/>
  <c r="CR72" i="14"/>
  <c r="S66" i="14"/>
  <c r="Z44" i="14"/>
  <c r="BC58" i="14"/>
  <c r="AE88" i="14"/>
  <c r="AY93" i="14"/>
  <c r="DE73" i="15"/>
  <c r="AL73" i="14"/>
  <c r="AH74" i="14"/>
  <c r="CQ63" i="14"/>
  <c r="AA93" i="14"/>
  <c r="CU90" i="14"/>
  <c r="DA23" i="16"/>
  <c r="L63" i="14"/>
  <c r="BH53" i="14"/>
  <c r="CL73" i="14"/>
  <c r="BT53" i="14"/>
  <c r="CX106" i="14"/>
  <c r="CG87" i="14"/>
  <c r="B59" i="14"/>
  <c r="AY57" i="14"/>
  <c r="AN82" i="14"/>
  <c r="BG50" i="14"/>
  <c r="AR48" i="14"/>
  <c r="BW95" i="14"/>
  <c r="BD100" i="14"/>
  <c r="W96" i="14"/>
  <c r="CA63" i="14"/>
  <c r="BP83" i="14"/>
  <c r="K85" i="14"/>
  <c r="BE57" i="14"/>
  <c r="AA74" i="14"/>
  <c r="U47" i="14"/>
  <c r="B122" i="15"/>
  <c r="AL77" i="14"/>
  <c r="AF65" i="14"/>
  <c r="Q99" i="14"/>
  <c r="BU34" i="16"/>
  <c r="CC68" i="14"/>
  <c r="R87" i="14"/>
  <c r="AR55" i="14"/>
  <c r="B61" i="16"/>
  <c r="DC25" i="16"/>
  <c r="DE74" i="15"/>
  <c r="BA25" i="16"/>
  <c r="DA31" i="16"/>
  <c r="J62" i="16"/>
  <c r="CM51" i="14"/>
  <c r="J85" i="14"/>
  <c r="BE75" i="14"/>
  <c r="AI19" i="16"/>
  <c r="BK54" i="14"/>
  <c r="BU51" i="16"/>
  <c r="R117" i="14"/>
  <c r="BA82" i="14"/>
  <c r="BN77" i="14"/>
  <c r="O25" i="16"/>
  <c r="B98" i="14"/>
  <c r="B12" i="15"/>
  <c r="AO85" i="14"/>
  <c r="AI103" i="14"/>
  <c r="CC93" i="14"/>
  <c r="CB99" i="14"/>
  <c r="AL65" i="14"/>
  <c r="DC63" i="16"/>
  <c r="CR23" i="16"/>
  <c r="P36" i="16"/>
  <c r="O23" i="16"/>
  <c r="AA112" i="16"/>
  <c r="CP94" i="14"/>
  <c r="CF25" i="16"/>
  <c r="CK92" i="14"/>
  <c r="BQ49" i="14"/>
  <c r="P48" i="16"/>
  <c r="BY93" i="14"/>
  <c r="AQ83" i="14"/>
  <c r="CT101" i="14"/>
  <c r="BS87" i="14"/>
  <c r="CB76" i="16"/>
  <c r="CZ56" i="14"/>
  <c r="V53" i="14"/>
  <c r="AT101" i="14"/>
  <c r="BP68" i="14"/>
  <c r="CY85" i="14"/>
  <c r="BQ85" i="14"/>
  <c r="X65" i="16"/>
  <c r="L34" i="16"/>
  <c r="AR62" i="16"/>
  <c r="CX59" i="14"/>
  <c r="V38" i="16"/>
  <c r="AY38" i="16"/>
  <c r="AZ106" i="14"/>
  <c r="BQ87" i="14"/>
  <c r="Q38" i="16"/>
  <c r="AF47" i="14"/>
  <c r="AO47" i="14"/>
  <c r="BM59" i="14"/>
  <c r="AG88" i="14"/>
  <c r="CK95" i="14"/>
  <c r="AL105" i="14"/>
  <c r="CY87" i="14"/>
  <c r="CK66" i="14"/>
  <c r="AQ50" i="14"/>
  <c r="BG95" i="14"/>
  <c r="S30" i="16"/>
  <c r="P84" i="14"/>
  <c r="BY50" i="14"/>
  <c r="BU46" i="16"/>
  <c r="CG75" i="14"/>
  <c r="BZ56" i="14"/>
  <c r="CH51" i="16"/>
  <c r="N64" i="16"/>
  <c r="BG81" i="16"/>
  <c r="DC71" i="16"/>
  <c r="P26" i="16"/>
  <c r="AE73" i="14"/>
  <c r="DB67" i="14"/>
  <c r="AN87" i="14"/>
  <c r="CH54" i="14"/>
  <c r="B24" i="15"/>
  <c r="CI91" i="14"/>
  <c r="CA92" i="14"/>
  <c r="AG100" i="14"/>
  <c r="AX88" i="14"/>
  <c r="BP38" i="16"/>
  <c r="AV74" i="14"/>
  <c r="BK76" i="16"/>
  <c r="BL85" i="14"/>
  <c r="I76" i="16"/>
  <c r="BL61" i="16"/>
  <c r="O30" i="16"/>
  <c r="CN76" i="14"/>
  <c r="CA26" i="16"/>
  <c r="AM49" i="14"/>
  <c r="CX71" i="16"/>
  <c r="BF64" i="16"/>
  <c r="N55" i="14"/>
  <c r="J122" i="16"/>
  <c r="BZ99" i="14"/>
  <c r="BU75" i="14"/>
  <c r="T64" i="14"/>
  <c r="AT68" i="16"/>
  <c r="CE101" i="14"/>
  <c r="AV46" i="16"/>
  <c r="H76" i="16"/>
  <c r="CL68" i="16"/>
  <c r="DC96" i="14"/>
  <c r="CD46" i="14"/>
  <c r="AW99" i="14"/>
  <c r="BE46" i="16"/>
  <c r="DB23" i="16"/>
  <c r="S95" i="16"/>
  <c r="AD97" i="14"/>
  <c r="AV49" i="14"/>
  <c r="O51" i="16"/>
  <c r="S36" i="16"/>
  <c r="BB66" i="14"/>
  <c r="AL50" i="14"/>
  <c r="AU96" i="14"/>
  <c r="BA68" i="14"/>
  <c r="AC77" i="14"/>
  <c r="CG91" i="14"/>
  <c r="B71" i="15"/>
  <c r="DB88" i="14"/>
  <c r="BM102" i="14"/>
  <c r="DB48" i="14"/>
  <c r="CH103" i="14"/>
  <c r="CJ100" i="14"/>
  <c r="DE42" i="16"/>
  <c r="BI65" i="14"/>
  <c r="BC62" i="14"/>
  <c r="BX74" i="14"/>
  <c r="CY104" i="14"/>
  <c r="O96" i="14"/>
  <c r="BV105" i="14"/>
  <c r="AX81" i="14"/>
  <c r="BK75" i="14"/>
  <c r="CD104" i="14"/>
  <c r="CO88" i="14"/>
  <c r="O34" i="14"/>
  <c r="BD34" i="16"/>
  <c r="BI61" i="16"/>
  <c r="AQ75" i="14"/>
  <c r="X106" i="14"/>
  <c r="CE81" i="14"/>
  <c r="B82" i="16"/>
  <c r="O87" i="14"/>
  <c r="CJ96" i="14"/>
  <c r="BU51" i="14"/>
  <c r="CD69" i="14"/>
  <c r="CA53" i="14"/>
  <c r="BG45" i="14"/>
  <c r="BN44" i="14"/>
  <c r="CD34" i="14"/>
  <c r="Y86" i="14"/>
  <c r="BX85" i="14"/>
  <c r="W50" i="14"/>
  <c r="CZ69" i="14"/>
  <c r="M66" i="14"/>
  <c r="K77" i="14"/>
  <c r="AB95" i="16"/>
  <c r="CP48" i="16"/>
  <c r="BW76" i="16"/>
  <c r="AN105" i="14"/>
  <c r="C63" i="14"/>
  <c r="CU66" i="14"/>
  <c r="L51" i="14"/>
  <c r="L75" i="14"/>
  <c r="BE103" i="14"/>
  <c r="AD79" i="14"/>
  <c r="Z90" i="14"/>
  <c r="BJ51" i="14"/>
  <c r="AC97" i="14"/>
  <c r="W95" i="14"/>
  <c r="BY86" i="14"/>
  <c r="BK94" i="14"/>
  <c r="CA45" i="14"/>
  <c r="AR106" i="14"/>
  <c r="CY25" i="16"/>
  <c r="L41" i="16"/>
  <c r="CZ44" i="14"/>
  <c r="F158" i="15"/>
  <c r="Q59" i="14"/>
  <c r="BT104" i="14"/>
  <c r="BM105" i="14"/>
  <c r="AJ79" i="14"/>
  <c r="CG95" i="14"/>
  <c r="BJ77" i="14"/>
  <c r="T95" i="15"/>
  <c r="AN35" i="16"/>
  <c r="B56" i="14"/>
  <c r="CA76" i="14"/>
  <c r="CR87" i="14"/>
  <c r="AI44" i="14"/>
  <c r="AT45" i="14"/>
  <c r="BX106" i="14"/>
  <c r="BW36" i="16"/>
  <c r="S81" i="16"/>
  <c r="DE57" i="16"/>
  <c r="BB68" i="16"/>
  <c r="AL56" i="14"/>
  <c r="AR47" i="14"/>
  <c r="BU101" i="14"/>
  <c r="AX38" i="16"/>
  <c r="O122" i="16"/>
  <c r="AZ34" i="14"/>
  <c r="CZ71" i="16"/>
  <c r="CN95" i="14"/>
  <c r="BN50" i="14"/>
  <c r="CM82" i="14"/>
  <c r="CP74" i="14"/>
  <c r="AJ44" i="14"/>
  <c r="BU45" i="14"/>
  <c r="AY35" i="16"/>
  <c r="CR76" i="14"/>
  <c r="CH47" i="14"/>
  <c r="I96" i="14"/>
  <c r="AI30" i="16"/>
  <c r="AK105" i="14"/>
  <c r="P65" i="16"/>
  <c r="BI71" i="16"/>
  <c r="AE35" i="16"/>
  <c r="AW59" i="14"/>
  <c r="X36" i="16"/>
  <c r="R64" i="14"/>
  <c r="DE122" i="15"/>
  <c r="BF49" i="14"/>
  <c r="BT63" i="14"/>
  <c r="BA61" i="16"/>
  <c r="BQ63" i="14"/>
  <c r="DC93" i="14"/>
  <c r="BS54" i="14"/>
  <c r="CJ53" i="14"/>
  <c r="BE47" i="14"/>
  <c r="Y64" i="16"/>
  <c r="X31" i="16"/>
  <c r="AR100" i="14"/>
  <c r="CY64" i="16"/>
  <c r="BZ51" i="14"/>
  <c r="AV26" i="16"/>
  <c r="N78" i="14"/>
  <c r="AY99" i="14"/>
  <c r="AD48" i="14"/>
  <c r="BU79" i="14"/>
  <c r="M90" i="14"/>
  <c r="K112" i="16"/>
  <c r="AR54" i="14"/>
  <c r="H46" i="14"/>
  <c r="CH64" i="14"/>
  <c r="BF63" i="14"/>
  <c r="CF106" i="14"/>
  <c r="AR83" i="14"/>
  <c r="AO87" i="14"/>
  <c r="CS86" i="14"/>
  <c r="CT50" i="14"/>
  <c r="M25" i="16"/>
  <c r="AX106" i="14"/>
  <c r="AI88" i="14"/>
  <c r="AV31" i="16"/>
  <c r="AB76" i="14"/>
  <c r="P68" i="14"/>
  <c r="CM68" i="14"/>
  <c r="BS88" i="14"/>
  <c r="CW81" i="16"/>
  <c r="U96" i="14"/>
  <c r="P112" i="16"/>
  <c r="N49" i="14"/>
  <c r="H102" i="14"/>
  <c r="BN96" i="14"/>
  <c r="AD38" i="16"/>
  <c r="BO100" i="14"/>
  <c r="R74" i="14"/>
  <c r="AZ48" i="14"/>
  <c r="BC60" i="14"/>
  <c r="Y63" i="16"/>
  <c r="CT71" i="16"/>
  <c r="CO58" i="16"/>
  <c r="BP96" i="14"/>
  <c r="BI36" i="16"/>
  <c r="CB65" i="16"/>
  <c r="CV82" i="14"/>
  <c r="Q56" i="14"/>
  <c r="B73" i="16"/>
  <c r="CP54" i="14"/>
  <c r="AP69" i="14"/>
  <c r="Q94" i="14"/>
  <c r="O103" i="14"/>
  <c r="BU99" i="14"/>
  <c r="BK38" i="16"/>
  <c r="AN77" i="14"/>
  <c r="BB101" i="14"/>
  <c r="N101" i="14"/>
  <c r="N50" i="14"/>
  <c r="AK62" i="14"/>
  <c r="BT62" i="14"/>
  <c r="T68" i="16"/>
  <c r="CB68" i="16"/>
  <c r="Y72" i="14"/>
  <c r="BC72" i="14"/>
  <c r="BP93" i="14"/>
  <c r="BF104" i="14"/>
  <c r="CL23" i="16"/>
  <c r="AM58" i="14"/>
  <c r="BX96" i="14"/>
  <c r="N90" i="14"/>
  <c r="AR46" i="14"/>
  <c r="AH48" i="16"/>
  <c r="BD56" i="14"/>
  <c r="AA26" i="16"/>
  <c r="CJ31" i="16"/>
  <c r="U56" i="14"/>
  <c r="AZ63" i="16"/>
  <c r="AC26" i="16"/>
  <c r="AK41" i="16"/>
  <c r="CA65" i="14"/>
  <c r="CH97" i="14"/>
  <c r="CI48" i="16"/>
  <c r="CV62" i="14"/>
  <c r="X87" i="14"/>
  <c r="AA73" i="14"/>
  <c r="BA56" i="14"/>
  <c r="CD38" i="16"/>
  <c r="CH77" i="14"/>
  <c r="Z48" i="16"/>
  <c r="CJ61" i="16"/>
  <c r="AU65" i="16"/>
  <c r="AP57" i="14"/>
  <c r="P104" i="14"/>
  <c r="M26" i="16"/>
  <c r="BK30" i="16"/>
  <c r="CF64" i="16"/>
  <c r="K83" i="14"/>
  <c r="AC68" i="14"/>
  <c r="CF62" i="16"/>
  <c r="BJ54" i="14"/>
  <c r="AY76" i="16"/>
  <c r="BB84" i="14"/>
  <c r="DA71" i="16"/>
  <c r="CP53" i="14"/>
  <c r="BQ48" i="14"/>
  <c r="CS54" i="14"/>
  <c r="AY19" i="16"/>
  <c r="AX93" i="14"/>
  <c r="L26" i="16"/>
  <c r="AM68" i="16"/>
  <c r="BV41" i="16"/>
  <c r="CD19" i="16"/>
  <c r="BI51" i="16"/>
  <c r="AM65" i="16"/>
  <c r="U23" i="16"/>
  <c r="BJ50" i="14"/>
  <c r="AB105" i="14"/>
  <c r="BS64" i="16"/>
  <c r="AK63" i="14"/>
  <c r="BR59" i="14"/>
  <c r="BB30" i="16"/>
  <c r="AF81" i="14"/>
  <c r="AF34" i="16"/>
  <c r="BM93" i="14"/>
  <c r="AP56" i="14"/>
  <c r="H112" i="15"/>
  <c r="R63" i="16"/>
  <c r="BQ71" i="16"/>
  <c r="CG93" i="14"/>
  <c r="BI101" i="14"/>
  <c r="CK48" i="16"/>
  <c r="CZ74" i="14"/>
  <c r="BF51" i="16"/>
  <c r="CP46" i="16"/>
  <c r="BJ65" i="16"/>
  <c r="CK58" i="14"/>
  <c r="CW73" i="14"/>
  <c r="I51" i="16"/>
  <c r="AX68" i="16"/>
  <c r="L58" i="16"/>
  <c r="BK23" i="16"/>
  <c r="CU69" i="14"/>
  <c r="BF72" i="14"/>
  <c r="O100" i="14"/>
  <c r="M34" i="14"/>
  <c r="CD74" i="14"/>
  <c r="DA91" i="14"/>
  <c r="AI54" i="14"/>
  <c r="CR58" i="14"/>
  <c r="K53" i="14"/>
  <c r="BS69" i="14"/>
  <c r="H86" i="14"/>
  <c r="AR31" i="16"/>
  <c r="AT78" i="14"/>
  <c r="AH62" i="14"/>
  <c r="DB83" i="14"/>
  <c r="K110" i="14"/>
  <c r="DC83" i="14"/>
  <c r="AC51" i="14"/>
  <c r="CV53" i="14"/>
  <c r="CY51" i="16"/>
  <c r="CQ50" i="14"/>
  <c r="AQ97" i="14"/>
  <c r="CB100" i="14"/>
  <c r="AP77" i="14"/>
  <c r="BW106" i="14"/>
  <c r="AC34" i="14"/>
  <c r="U51" i="14"/>
  <c r="L101" i="14"/>
  <c r="BI26" i="16"/>
  <c r="BY34" i="14"/>
  <c r="I105" i="14"/>
  <c r="CZ62" i="16"/>
  <c r="V69" i="14"/>
  <c r="BS30" i="16"/>
  <c r="AM48" i="16"/>
  <c r="AE47" i="14"/>
  <c r="BT75" i="14"/>
  <c r="AI87" i="14"/>
  <c r="BM64" i="16"/>
  <c r="B81" i="14"/>
  <c r="T81" i="14"/>
  <c r="BH76" i="14"/>
  <c r="CQ34" i="14"/>
  <c r="CY30" i="16"/>
  <c r="BH56" i="14"/>
  <c r="CW58" i="16"/>
  <c r="BU71" i="16"/>
  <c r="CO97" i="14"/>
  <c r="BA34" i="14"/>
  <c r="AI81" i="16"/>
  <c r="CN73" i="14"/>
  <c r="R72" i="14"/>
  <c r="AF81" i="16"/>
  <c r="AE68" i="14"/>
  <c r="AI25" i="16"/>
  <c r="BD101" i="14"/>
  <c r="BT48" i="16"/>
  <c r="B51" i="16"/>
  <c r="BK82" i="14"/>
  <c r="CG105" i="14"/>
  <c r="CC85" i="14"/>
  <c r="BC30" i="16"/>
  <c r="BE64" i="16"/>
  <c r="CJ62" i="14"/>
  <c r="F154" i="16"/>
  <c r="BG47" i="14"/>
  <c r="B72" i="16"/>
  <c r="AW84" i="14"/>
  <c r="BE60" i="14"/>
  <c r="CJ59" i="16"/>
  <c r="BQ34" i="14"/>
  <c r="AA64" i="16"/>
  <c r="CA34" i="16"/>
  <c r="BD45" i="14"/>
  <c r="CF30" i="16"/>
  <c r="P38" i="16"/>
  <c r="AP26" i="16"/>
  <c r="DB68" i="16"/>
  <c r="BJ96" i="14"/>
  <c r="AZ67" i="14"/>
  <c r="X65" i="14"/>
  <c r="AD46" i="14"/>
  <c r="J58" i="14"/>
  <c r="CS23" i="16"/>
  <c r="CI90" i="14"/>
  <c r="AV41" i="16"/>
  <c r="BY103" i="14"/>
  <c r="AK46" i="16"/>
  <c r="R58" i="14"/>
  <c r="BW41" i="16"/>
  <c r="CE30" i="16"/>
  <c r="AY34" i="16"/>
  <c r="CD51" i="16"/>
  <c r="P34" i="16"/>
  <c r="S38" i="16"/>
  <c r="BH58" i="16"/>
  <c r="AV94" i="14"/>
  <c r="AH48" i="14"/>
  <c r="CI46" i="16"/>
  <c r="AA88" i="14"/>
  <c r="CP102" i="14"/>
  <c r="CY48" i="16"/>
  <c r="CM46" i="14"/>
  <c r="BV101" i="14"/>
  <c r="CZ81" i="14"/>
  <c r="AI86" i="14"/>
  <c r="AX78" i="14"/>
  <c r="BK96" i="14"/>
  <c r="BD36" i="16"/>
  <c r="CS35" i="16"/>
  <c r="CN100" i="14"/>
  <c r="BB19" i="16"/>
  <c r="CC57" i="14"/>
  <c r="K122" i="16"/>
  <c r="AQ46" i="16"/>
  <c r="CP57" i="14"/>
  <c r="AC54" i="14"/>
  <c r="AF73" i="14"/>
  <c r="CP19" i="16"/>
  <c r="DA19" i="16"/>
  <c r="H57" i="14"/>
  <c r="AI62" i="14"/>
  <c r="AK30" i="16"/>
  <c r="AW102" i="14"/>
  <c r="U101" i="14"/>
  <c r="AB62" i="14"/>
  <c r="R97" i="14"/>
  <c r="CT65" i="14"/>
  <c r="AW68" i="16"/>
  <c r="CA86" i="14"/>
  <c r="L30" i="16"/>
  <c r="L122" i="16"/>
  <c r="CN61" i="16"/>
  <c r="AH38" i="16"/>
  <c r="BU102" i="14"/>
  <c r="BU48" i="14"/>
  <c r="K104" i="14"/>
  <c r="BQ46" i="16"/>
  <c r="CD72" i="14"/>
  <c r="AB31" i="16"/>
  <c r="CC102" i="14"/>
  <c r="DB90" i="14"/>
  <c r="J105" i="14"/>
  <c r="BS59" i="14"/>
  <c r="BJ68" i="14"/>
  <c r="B88" i="14"/>
  <c r="Y65" i="14"/>
  <c r="AM72" i="14"/>
  <c r="BS76" i="14"/>
  <c r="CW38" i="16"/>
  <c r="CP71" i="16"/>
  <c r="H72" i="14"/>
  <c r="CP84" i="14"/>
  <c r="AN76" i="16"/>
  <c r="BR68" i="16"/>
  <c r="L112" i="16"/>
  <c r="X73" i="14"/>
  <c r="AD99" i="14"/>
  <c r="AK45" i="14"/>
  <c r="AJ46" i="14"/>
  <c r="N65" i="14"/>
  <c r="M60" i="14"/>
  <c r="BV63" i="14"/>
  <c r="CT47" i="14"/>
  <c r="BO62" i="14"/>
  <c r="CL75" i="14"/>
  <c r="BL91" i="14"/>
  <c r="BI81" i="16"/>
  <c r="AN60" i="14"/>
  <c r="CS64" i="14"/>
  <c r="AU19" i="16"/>
  <c r="J34" i="16"/>
  <c r="Z117" i="14"/>
  <c r="BF81" i="16"/>
  <c r="BE77" i="14"/>
  <c r="P95" i="16"/>
  <c r="CY64" i="14"/>
  <c r="N59" i="16"/>
  <c r="B71" i="14"/>
  <c r="BT19" i="16"/>
  <c r="AD76" i="16"/>
  <c r="BI62" i="16"/>
  <c r="BJ81" i="16"/>
  <c r="CB26" i="16"/>
  <c r="DC19" i="16"/>
  <c r="BW23" i="16"/>
  <c r="CO62" i="16"/>
  <c r="J30" i="16"/>
  <c r="BX38" i="16"/>
  <c r="CT41" i="16"/>
  <c r="DE39" i="15"/>
  <c r="I84" i="14"/>
  <c r="AK47" i="14"/>
  <c r="CG41" i="16"/>
  <c r="AS47" i="14"/>
  <c r="CZ25" i="16"/>
  <c r="CU78" i="14"/>
  <c r="BT51" i="16"/>
  <c r="H41" i="16"/>
  <c r="DA61" i="16"/>
  <c r="R46" i="16"/>
  <c r="BH25" i="16"/>
  <c r="CN99" i="14"/>
  <c r="CH36" i="16"/>
  <c r="BO31" i="16"/>
  <c r="B69" i="14"/>
  <c r="CA50" i="14"/>
  <c r="AR49" i="14"/>
  <c r="BL64" i="16"/>
  <c r="BT85" i="14"/>
  <c r="BV74" i="14"/>
  <c r="DC38" i="16"/>
  <c r="BL26" i="16"/>
  <c r="CE87" i="14"/>
  <c r="AR41" i="16"/>
  <c r="BX71" i="16"/>
  <c r="U117" i="14"/>
  <c r="CZ65" i="16"/>
  <c r="BQ53" i="14"/>
  <c r="BT76" i="16"/>
  <c r="AP46" i="16"/>
  <c r="BN34" i="16"/>
  <c r="BE41" i="16"/>
  <c r="BU74" i="14"/>
  <c r="CO25" i="16"/>
  <c r="CA35" i="16"/>
  <c r="X68" i="16"/>
  <c r="AJ38" i="16"/>
  <c r="N84" i="14"/>
  <c r="CR35" i="16"/>
  <c r="CE103" i="14"/>
  <c r="CC36" i="16"/>
  <c r="CG71" i="16"/>
  <c r="AI56" i="14"/>
  <c r="CF58" i="16"/>
  <c r="AL88" i="14"/>
  <c r="BV99" i="14"/>
  <c r="BR57" i="14"/>
  <c r="AB61" i="16"/>
  <c r="AC103" i="14"/>
  <c r="J55" i="14"/>
  <c r="AN101" i="14"/>
  <c r="CJ26" i="16"/>
  <c r="BD63" i="16"/>
  <c r="AG61" i="16"/>
  <c r="BB48" i="16"/>
  <c r="AH65" i="16"/>
  <c r="DA75" i="14"/>
  <c r="CZ30" i="16"/>
  <c r="W75" i="14"/>
  <c r="CS76" i="14"/>
  <c r="CC38" i="16"/>
  <c r="DA105" i="14"/>
  <c r="BA92" i="14"/>
  <c r="BH30" i="16"/>
  <c r="CU93" i="14"/>
  <c r="BA67" i="14"/>
  <c r="BF81" i="14"/>
  <c r="AH81" i="16"/>
  <c r="AU56" i="14"/>
  <c r="B111" i="15"/>
  <c r="BN46" i="14"/>
  <c r="BB76" i="16"/>
  <c r="Y47" i="14"/>
  <c r="BZ46" i="16"/>
  <c r="AT76" i="14"/>
  <c r="CW59" i="16"/>
  <c r="AS88" i="14"/>
  <c r="AL106" i="14"/>
  <c r="BX101" i="14"/>
  <c r="BB86" i="14"/>
  <c r="BG34" i="16"/>
  <c r="BU59" i="14"/>
  <c r="BQ50" i="14"/>
  <c r="CP106" i="14"/>
  <c r="CK68" i="14"/>
  <c r="H25" i="16"/>
  <c r="BN49" i="14"/>
  <c r="BX45" i="14"/>
  <c r="DC90" i="14"/>
  <c r="P81" i="16"/>
  <c r="BL59" i="16"/>
  <c r="BS59" i="16"/>
  <c r="CF66" i="14"/>
  <c r="AT69" i="14"/>
  <c r="AJ19" i="16"/>
  <c r="BN57" i="14"/>
  <c r="BS78" i="14"/>
  <c r="CL106" i="14"/>
  <c r="CL67" i="14"/>
  <c r="I62" i="16"/>
  <c r="AC51" i="16"/>
  <c r="AD56" i="14"/>
  <c r="BE35" i="16"/>
  <c r="BG82" i="14"/>
  <c r="Q105" i="14"/>
  <c r="CW36" i="16"/>
  <c r="CO66" i="14"/>
  <c r="AG63" i="16"/>
  <c r="CY58" i="14"/>
  <c r="CJ41" i="16"/>
  <c r="BV94" i="14"/>
  <c r="AH34" i="16"/>
  <c r="BU76" i="16"/>
  <c r="S44" i="14"/>
  <c r="X91" i="14"/>
  <c r="BO50" i="14"/>
  <c r="AR58" i="16"/>
  <c r="AR71" i="16"/>
  <c r="CG19" i="16"/>
  <c r="CO64" i="14"/>
  <c r="BY63" i="16"/>
  <c r="BA38" i="16"/>
  <c r="DB78" i="14"/>
  <c r="BC93" i="14"/>
  <c r="BC23" i="16"/>
  <c r="AH44" i="14"/>
  <c r="CS62" i="16"/>
  <c r="CH57" i="14"/>
  <c r="CJ19" i="16"/>
  <c r="BK19" i="16"/>
  <c r="CG63" i="16"/>
  <c r="BH85" i="14"/>
  <c r="BI19" i="16"/>
  <c r="AQ71" i="16"/>
  <c r="BK51" i="14"/>
  <c r="CP68" i="14"/>
  <c r="CZ64" i="14"/>
  <c r="BZ94" i="14"/>
  <c r="AR102" i="14"/>
  <c r="DE103" i="15"/>
  <c r="AM90" i="14"/>
  <c r="CF61" i="16"/>
  <c r="DA102" i="14"/>
  <c r="CD25" i="16"/>
  <c r="R57" i="14"/>
  <c r="V76" i="16"/>
  <c r="AM31" i="16"/>
  <c r="BX46" i="14"/>
  <c r="CC66" i="14"/>
  <c r="BB62" i="16"/>
  <c r="CN58" i="16"/>
  <c r="AL31" i="16"/>
  <c r="CQ91" i="14"/>
  <c r="B62" i="16"/>
  <c r="AM64" i="14"/>
  <c r="BM87" i="14"/>
  <c r="C50" i="14"/>
  <c r="K87" i="14"/>
  <c r="BW87" i="14"/>
  <c r="AF54" i="14"/>
  <c r="BT54" i="14"/>
  <c r="B80" i="16"/>
  <c r="BY87" i="14"/>
  <c r="AV46" i="14"/>
  <c r="CY47" i="14"/>
  <c r="AQ82" i="14"/>
  <c r="P61" i="16"/>
  <c r="R85" i="14"/>
  <c r="BC76" i="16"/>
  <c r="AB92" i="14"/>
  <c r="AU81" i="16"/>
  <c r="CO60" i="14"/>
  <c r="CU47" i="14"/>
  <c r="B58" i="15"/>
  <c r="DC64" i="14"/>
  <c r="AO72" i="14"/>
  <c r="S62" i="16"/>
  <c r="AC94" i="14"/>
  <c r="BE66" i="14"/>
  <c r="AM51" i="14"/>
  <c r="CZ26" i="16"/>
  <c r="CB53" i="14"/>
  <c r="V58" i="16"/>
  <c r="BA91" i="14"/>
  <c r="Q25" i="16"/>
  <c r="BO86" i="14"/>
  <c r="CT66" i="14"/>
  <c r="BI30" i="16"/>
  <c r="V112" i="16"/>
  <c r="AN81" i="16"/>
  <c r="W19" i="16"/>
  <c r="CP82" i="14"/>
  <c r="C96" i="14"/>
  <c r="CV26" i="16"/>
  <c r="AC76" i="16"/>
  <c r="Y34" i="14"/>
  <c r="X49" i="14"/>
  <c r="CF62" i="14"/>
  <c r="C49" i="14"/>
  <c r="BV81" i="14"/>
  <c r="AU82" i="14"/>
  <c r="CU58" i="14"/>
  <c r="AC82" i="14"/>
  <c r="DA79" i="14"/>
  <c r="B15" i="15"/>
  <c r="AZ63" i="14"/>
  <c r="P68" i="16"/>
  <c r="AU25" i="16"/>
  <c r="CU62" i="16"/>
  <c r="B74" i="15"/>
  <c r="AD26" i="16"/>
  <c r="AG82" i="14"/>
  <c r="AM67" i="14"/>
  <c r="CL34" i="14"/>
  <c r="AN59" i="14"/>
  <c r="BH99" i="14"/>
  <c r="M31" i="16"/>
  <c r="C43" i="14"/>
  <c r="BF86" i="14"/>
  <c r="J60" i="14"/>
  <c r="CF54" i="14"/>
  <c r="DE60" i="15"/>
  <c r="BR92" i="14"/>
  <c r="BB56" i="14"/>
  <c r="AF60" i="14"/>
  <c r="Q26" i="16"/>
  <c r="BR64" i="16"/>
  <c r="AZ25" i="16"/>
  <c r="CS59" i="16"/>
  <c r="B54" i="15"/>
  <c r="BD74" i="14"/>
  <c r="BQ26" i="16"/>
  <c r="BR23" i="16"/>
  <c r="CN31" i="16"/>
  <c r="AU58" i="16"/>
  <c r="AL87" i="14"/>
  <c r="B129" i="15"/>
  <c r="AX48" i="16"/>
  <c r="R30" i="16"/>
  <c r="AL83" i="14"/>
  <c r="CG59" i="16"/>
  <c r="N46" i="16"/>
  <c r="AT36" i="16"/>
  <c r="AU35" i="16"/>
  <c r="BE36" i="16"/>
  <c r="AS41" i="16"/>
  <c r="BR59" i="16"/>
  <c r="AK51" i="16"/>
  <c r="AP85" i="14"/>
  <c r="DB103" i="14"/>
  <c r="AN34" i="16"/>
  <c r="CW63" i="16"/>
  <c r="AZ91" i="14"/>
  <c r="AH41" i="16"/>
  <c r="CZ46" i="16"/>
  <c r="CM31" i="16"/>
  <c r="T112" i="15"/>
  <c r="CL62" i="16"/>
  <c r="U35" i="16"/>
  <c r="CN51" i="16"/>
  <c r="BD48" i="16"/>
  <c r="AN49" i="14"/>
  <c r="AO34" i="16"/>
  <c r="S19" i="16"/>
  <c r="AQ64" i="16"/>
  <c r="BM76" i="16"/>
  <c r="W81" i="14"/>
  <c r="AA35" i="16"/>
  <c r="CA71" i="16"/>
  <c r="AK55" i="14"/>
  <c r="CC46" i="16"/>
  <c r="M95" i="15"/>
  <c r="BO19" i="16"/>
  <c r="CR64" i="16"/>
  <c r="BV65" i="16"/>
  <c r="BP26" i="16"/>
  <c r="CU82" i="14"/>
  <c r="CW46" i="16"/>
  <c r="BX59" i="16"/>
  <c r="CG102" i="14"/>
  <c r="AU34" i="16"/>
  <c r="V31" i="16"/>
  <c r="AG76" i="16"/>
  <c r="CU71" i="16"/>
  <c r="CT69" i="14"/>
  <c r="BG73" i="14"/>
  <c r="DE36" i="15"/>
  <c r="BO76" i="16"/>
  <c r="CK58" i="16"/>
  <c r="B37" i="16"/>
  <c r="CU31" i="16"/>
  <c r="AP64" i="14"/>
  <c r="P23" i="16"/>
  <c r="CI63" i="16"/>
  <c r="AI69" i="14"/>
  <c r="AR46" i="16"/>
  <c r="BJ25" i="16"/>
  <c r="AF76" i="16"/>
  <c r="CG81" i="16"/>
  <c r="AJ30" i="16"/>
  <c r="H104" i="14"/>
  <c r="Z62" i="14"/>
  <c r="J93" i="14"/>
  <c r="CU23" i="16"/>
  <c r="AX46" i="14"/>
  <c r="B26" i="15"/>
  <c r="O85" i="14"/>
  <c r="CB47" i="14"/>
  <c r="CV105" i="14"/>
  <c r="J100" i="14"/>
  <c r="AC96" i="14"/>
  <c r="BK64" i="14"/>
  <c r="AV93" i="14"/>
  <c r="BW45" i="14"/>
  <c r="AK96" i="14"/>
  <c r="R84" i="14"/>
  <c r="X48" i="16"/>
  <c r="CJ84" i="14"/>
  <c r="Z72" i="14"/>
  <c r="DE125" i="15"/>
  <c r="CM81" i="14"/>
  <c r="BI87" i="14"/>
  <c r="CA81" i="14"/>
  <c r="CA91" i="14"/>
  <c r="AY84" i="14"/>
  <c r="AB55" i="14"/>
  <c r="AU92" i="14"/>
  <c r="AZ104" i="14"/>
  <c r="BN59" i="16"/>
  <c r="AX60" i="14"/>
  <c r="AX62" i="14"/>
  <c r="Q95" i="16"/>
  <c r="CX55" i="14"/>
  <c r="S68" i="16"/>
  <c r="AN26" i="16"/>
  <c r="CU41" i="16"/>
  <c r="BK63" i="16"/>
  <c r="AQ104" i="14"/>
  <c r="U75" i="14"/>
  <c r="AV50" i="14"/>
  <c r="AM100" i="14"/>
  <c r="P51" i="16"/>
  <c r="CS48" i="16"/>
  <c r="CF104" i="14"/>
  <c r="CO26" i="16"/>
  <c r="AZ76" i="16"/>
  <c r="AD23" i="16"/>
  <c r="CQ64" i="14"/>
  <c r="BY55" i="14"/>
  <c r="AF41" i="16"/>
  <c r="Z112" i="16"/>
  <c r="J36" i="16"/>
  <c r="CO68" i="14"/>
  <c r="CP66" i="14"/>
  <c r="X56" i="14"/>
  <c r="CC84" i="14"/>
  <c r="BH75" i="14"/>
  <c r="AC58" i="14"/>
  <c r="CB84" i="14"/>
  <c r="B81" i="15"/>
  <c r="DB76" i="16"/>
  <c r="CJ62" i="16"/>
  <c r="W62" i="16"/>
  <c r="AM53" i="14"/>
  <c r="CU76" i="16"/>
  <c r="BN79" i="14"/>
  <c r="R104" i="14"/>
  <c r="DE59" i="15"/>
  <c r="AV102" i="14"/>
  <c r="I57" i="14"/>
  <c r="BL76" i="16"/>
  <c r="AZ85" i="14"/>
  <c r="O60" i="14"/>
  <c r="CL35" i="16"/>
  <c r="AE84" i="14"/>
  <c r="BC25" i="16"/>
  <c r="AA95" i="15"/>
  <c r="CB63" i="16"/>
  <c r="AF48" i="16"/>
  <c r="DB84" i="14"/>
  <c r="CU91" i="14"/>
  <c r="M55" i="14"/>
  <c r="Z87" i="14"/>
  <c r="AO99" i="14"/>
  <c r="H103" i="14"/>
  <c r="CD95" i="14"/>
  <c r="CK72" i="14"/>
  <c r="BC88" i="14"/>
  <c r="R77" i="14"/>
  <c r="BH90" i="14"/>
  <c r="AT96" i="14"/>
  <c r="BS62" i="16"/>
  <c r="CV59" i="16"/>
  <c r="S76" i="16"/>
  <c r="AW101" i="14"/>
  <c r="CT26" i="16"/>
  <c r="CY23" i="16"/>
  <c r="AQ81" i="14"/>
  <c r="CN88" i="14"/>
  <c r="I95" i="16"/>
  <c r="AO68" i="14"/>
  <c r="BI95" i="14"/>
  <c r="Z99" i="14"/>
  <c r="AU51" i="14"/>
  <c r="CK75" i="14"/>
  <c r="CD63" i="14"/>
  <c r="CA36" i="16"/>
  <c r="AP95" i="14"/>
  <c r="BK87" i="14"/>
  <c r="AM64" i="16"/>
  <c r="CI58" i="16"/>
  <c r="AB69" i="14"/>
  <c r="BK73" i="14"/>
  <c r="AU64" i="16"/>
  <c r="AF48" i="14"/>
  <c r="BN51" i="16"/>
  <c r="AU78" i="14"/>
  <c r="DE26" i="15"/>
  <c r="CB65" i="14"/>
  <c r="BA48" i="16"/>
  <c r="J19" i="14"/>
  <c r="BS46" i="16"/>
  <c r="AU60" i="14"/>
  <c r="BH61" i="16"/>
  <c r="R53" i="14"/>
  <c r="B112" i="15"/>
  <c r="CD31" i="16"/>
  <c r="CL83" i="14"/>
  <c r="P54" i="14"/>
  <c r="CL19" i="16"/>
  <c r="BR46" i="16"/>
  <c r="AH102" i="14"/>
  <c r="AH51" i="14"/>
  <c r="CK26" i="16"/>
  <c r="AS65" i="16"/>
  <c r="CZ65" i="14"/>
  <c r="BL71" i="16"/>
  <c r="CR96" i="14"/>
  <c r="BL50" i="14"/>
  <c r="AE86" i="14"/>
  <c r="AI96" i="14"/>
  <c r="BQ65" i="14"/>
  <c r="AA91" i="14"/>
  <c r="P53" i="14"/>
  <c r="AX25" i="16"/>
  <c r="U54" i="14"/>
  <c r="AQ69" i="14"/>
  <c r="B65" i="16"/>
  <c r="AO82" i="14"/>
  <c r="BS57" i="14"/>
  <c r="AD47" i="14"/>
  <c r="BG64" i="16"/>
  <c r="CR63" i="16"/>
  <c r="CO38" i="16"/>
  <c r="CS61" i="16"/>
  <c r="DB35" i="16"/>
  <c r="CR88" i="14"/>
  <c r="AG34" i="16"/>
  <c r="AK100" i="14"/>
  <c r="BV34" i="14"/>
  <c r="CH101" i="14"/>
  <c r="AU57" i="14"/>
  <c r="BW97" i="14"/>
  <c r="AT23" i="16"/>
  <c r="CK85" i="14"/>
  <c r="AQ64" i="14"/>
  <c r="BB82" i="14"/>
  <c r="BX47" i="14"/>
  <c r="O112" i="16"/>
  <c r="AY58" i="16"/>
  <c r="W59" i="16"/>
  <c r="CR34" i="14"/>
  <c r="P86" i="14"/>
  <c r="N19" i="16"/>
  <c r="BO23" i="16"/>
  <c r="AY100" i="14"/>
  <c r="CF41" i="16"/>
  <c r="DB94" i="14"/>
  <c r="BT62" i="16"/>
  <c r="CR100" i="14"/>
  <c r="CU34" i="16"/>
  <c r="CR63" i="14"/>
  <c r="W95" i="16"/>
  <c r="C82" i="14"/>
  <c r="BA46" i="14"/>
  <c r="BT65" i="16"/>
  <c r="DE58" i="15"/>
  <c r="AA82" i="14"/>
  <c r="BR31" i="16"/>
  <c r="AZ41" i="16"/>
  <c r="BH93" i="14"/>
  <c r="CM19" i="16"/>
  <c r="R48" i="16"/>
  <c r="N76" i="16"/>
  <c r="AP59" i="14"/>
  <c r="AQ45" i="14"/>
  <c r="CH58" i="16"/>
  <c r="T53" i="14"/>
  <c r="BV100" i="14"/>
  <c r="W38" i="16"/>
  <c r="C90" i="14"/>
  <c r="L50" i="14"/>
  <c r="CG48" i="14"/>
  <c r="Z95" i="15"/>
  <c r="AK88" i="14"/>
  <c r="BB23" i="16"/>
  <c r="AT49" i="14"/>
  <c r="X38" i="16"/>
  <c r="CK59" i="16"/>
  <c r="AA62" i="14"/>
  <c r="AE92" i="14"/>
  <c r="BQ76" i="16"/>
  <c r="AI41" i="16"/>
  <c r="AG34" i="14"/>
  <c r="CH67" i="14"/>
  <c r="B44" i="15"/>
  <c r="U59" i="16"/>
  <c r="AQ58" i="16"/>
  <c r="DA64" i="16"/>
  <c r="CV62" i="16"/>
  <c r="CI56" i="14"/>
  <c r="BM61" i="16"/>
  <c r="AT38" i="16"/>
  <c r="BZ82" i="14"/>
  <c r="J59" i="16"/>
  <c r="CM51" i="16"/>
  <c r="AV51" i="14"/>
  <c r="BI23" i="16"/>
  <c r="AX95" i="14"/>
  <c r="AV96" i="14"/>
  <c r="Y60" i="14"/>
  <c r="BI56" i="14"/>
  <c r="X78" i="14"/>
  <c r="BG106" i="14"/>
  <c r="Y62" i="16"/>
  <c r="CS76" i="16"/>
  <c r="AL34" i="16"/>
  <c r="CI81" i="16"/>
  <c r="BX19" i="16"/>
  <c r="J81" i="16"/>
  <c r="CN60" i="14"/>
  <c r="AI62" i="16"/>
  <c r="BV76" i="16"/>
  <c r="M62" i="16"/>
  <c r="AZ60" i="14"/>
  <c r="V90" i="14"/>
  <c r="DE47" i="15"/>
  <c r="AJ46" i="16"/>
  <c r="AK93" i="14"/>
  <c r="CW68" i="16"/>
  <c r="BK67" i="14"/>
  <c r="CX46" i="14"/>
  <c r="AN63" i="16"/>
  <c r="V41" i="16"/>
  <c r="T23" i="16"/>
  <c r="AU71" i="16"/>
  <c r="CC45" i="14"/>
  <c r="CL93" i="14"/>
  <c r="AV88" i="14"/>
  <c r="BH23" i="16"/>
  <c r="AL101" i="14"/>
  <c r="BS65" i="14"/>
  <c r="V88" i="14"/>
  <c r="BY101" i="14"/>
  <c r="Y76" i="14"/>
  <c r="B80" i="15"/>
  <c r="CJ50" i="14"/>
  <c r="CH104" i="14"/>
  <c r="CX47" i="14"/>
  <c r="J104" i="14"/>
  <c r="AL85" i="14"/>
  <c r="CC60" i="14"/>
  <c r="W84" i="14"/>
  <c r="AP84" i="14"/>
  <c r="CF69" i="14"/>
  <c r="BZ50" i="14"/>
  <c r="AG23" i="16"/>
  <c r="CA90" i="14"/>
  <c r="AA90" i="14"/>
  <c r="AP74" i="14"/>
  <c r="AO83" i="14"/>
  <c r="P63" i="16"/>
  <c r="V91" i="14"/>
  <c r="AI34" i="16"/>
  <c r="V75" i="14"/>
  <c r="CD83" i="14"/>
  <c r="CC105" i="14"/>
  <c r="CX79" i="14"/>
  <c r="C48" i="14"/>
  <c r="S46" i="16"/>
  <c r="CA68" i="14"/>
  <c r="CY81" i="16"/>
  <c r="BE23" i="16"/>
  <c r="R66" i="14"/>
  <c r="O86" i="14"/>
  <c r="AR34" i="16"/>
  <c r="CH88" i="14"/>
  <c r="AV34" i="14"/>
  <c r="AB59" i="14"/>
  <c r="CJ64" i="14"/>
  <c r="AQ31" i="16"/>
  <c r="CF72" i="14"/>
  <c r="CX69" i="14"/>
  <c r="BG90" i="14"/>
  <c r="CF93" i="14"/>
  <c r="CV34" i="14"/>
  <c r="BQ55" i="14"/>
  <c r="U104" i="14"/>
  <c r="CA68" i="16"/>
  <c r="CE23" i="16"/>
  <c r="I110" i="14"/>
  <c r="BL102" i="14"/>
  <c r="AK62" i="16"/>
  <c r="K19" i="16"/>
  <c r="BW84" i="14"/>
  <c r="R102" i="14"/>
  <c r="BB104" i="14"/>
  <c r="BC36" i="16"/>
  <c r="CC68" i="16"/>
  <c r="DA38" i="16"/>
  <c r="DA46" i="14"/>
  <c r="O72" i="14"/>
  <c r="BM19" i="16"/>
  <c r="CM41" i="16"/>
  <c r="CF97" i="14"/>
  <c r="AQ79" i="14"/>
  <c r="BF84" i="14"/>
  <c r="BD58" i="16"/>
  <c r="R56" i="14"/>
  <c r="F155" i="16"/>
  <c r="I65" i="16"/>
  <c r="DB38" i="16"/>
  <c r="DE85" i="16"/>
  <c r="AS36" i="16"/>
  <c r="CE64" i="16"/>
  <c r="AX76" i="14"/>
  <c r="CY92" i="14"/>
  <c r="BR62" i="14"/>
  <c r="U48" i="14"/>
  <c r="V66" i="14"/>
  <c r="BY72" i="14"/>
  <c r="CR57" i="14"/>
  <c r="CA97" i="14"/>
  <c r="CQ26" i="16"/>
  <c r="BS65" i="16"/>
  <c r="AR38" i="16"/>
  <c r="CX59" i="16"/>
  <c r="BG72" i="14"/>
  <c r="AP54" i="14"/>
  <c r="CI95" i="14"/>
  <c r="AH61" i="16"/>
  <c r="BY25" i="16"/>
  <c r="BB75" i="14"/>
  <c r="AE62" i="16"/>
  <c r="N95" i="15"/>
  <c r="AL30" i="16"/>
  <c r="AH53" i="14"/>
  <c r="AB93" i="14"/>
  <c r="AU53" i="14"/>
  <c r="AL94" i="14"/>
  <c r="DE68" i="15"/>
  <c r="CE94" i="14"/>
  <c r="BV73" i="14"/>
  <c r="AV51" i="16"/>
  <c r="AP86" i="14"/>
  <c r="AT46" i="14"/>
  <c r="BH57" i="14"/>
  <c r="CC41" i="16"/>
  <c r="AJ81" i="16"/>
  <c r="CV63" i="16"/>
  <c r="BR51" i="16"/>
  <c r="BK95" i="14"/>
  <c r="CH90" i="14"/>
  <c r="AL35" i="16"/>
  <c r="CQ46" i="14"/>
  <c r="BN81" i="16"/>
  <c r="BM101" i="14"/>
  <c r="BQ79" i="14"/>
  <c r="DC74" i="14"/>
  <c r="R45" i="14"/>
  <c r="M67" i="14"/>
  <c r="R62" i="14"/>
  <c r="AA100" i="14"/>
  <c r="X77" i="14"/>
  <c r="BY58" i="14"/>
  <c r="U36" i="16"/>
  <c r="BK101" i="14"/>
  <c r="K30" i="16"/>
  <c r="BN65" i="14"/>
  <c r="P82" i="14"/>
  <c r="CN54" i="14"/>
  <c r="DC59" i="14"/>
  <c r="BU62" i="16"/>
  <c r="CX62" i="14"/>
  <c r="M122" i="16"/>
  <c r="CS92" i="14"/>
  <c r="CS34" i="14"/>
  <c r="BC41" i="16"/>
  <c r="J95" i="14"/>
  <c r="K93" i="14"/>
  <c r="X64" i="14"/>
  <c r="DB105" i="14"/>
  <c r="DB106" i="14"/>
  <c r="AS67" i="14"/>
  <c r="U79" i="14"/>
  <c r="AL48" i="14"/>
  <c r="BV86" i="14"/>
  <c r="BB97" i="14"/>
  <c r="BS71" i="16"/>
  <c r="CR47" i="14"/>
  <c r="AN57" i="14"/>
  <c r="CG36" i="16"/>
  <c r="BY64" i="14"/>
  <c r="CC94" i="14"/>
  <c r="BU36" i="16"/>
  <c r="C88" i="14"/>
  <c r="AD35" i="16"/>
  <c r="BG86" i="14"/>
  <c r="BZ26" i="16"/>
  <c r="AY61" i="16"/>
  <c r="AJ68" i="16"/>
  <c r="BK48" i="14"/>
  <c r="BF83" i="14"/>
  <c r="AM23" i="16"/>
  <c r="AB45" i="14"/>
  <c r="W99" i="14"/>
  <c r="BY54" i="14"/>
  <c r="DB59" i="16"/>
  <c r="W95" i="15"/>
  <c r="P106" i="14"/>
  <c r="BU23" i="16"/>
  <c r="C77" i="14"/>
  <c r="AX65" i="14"/>
  <c r="BM34" i="16"/>
  <c r="V105" i="14"/>
  <c r="R81" i="14"/>
  <c r="S59" i="14"/>
  <c r="R95" i="15"/>
  <c r="AO19" i="16"/>
  <c r="CK19" i="16"/>
  <c r="CB36" i="16"/>
  <c r="N25" i="16"/>
  <c r="BB63" i="16"/>
  <c r="AD60" i="14"/>
  <c r="CM34" i="16"/>
  <c r="CW62" i="14"/>
  <c r="AS62" i="16"/>
  <c r="BJ23" i="16"/>
  <c r="AJ72" i="14"/>
  <c r="BZ76" i="16"/>
  <c r="AM46" i="16"/>
  <c r="H55" i="14"/>
  <c r="AM76" i="16"/>
  <c r="BM84" i="14"/>
  <c r="CM76" i="14"/>
  <c r="AG30" i="16"/>
  <c r="N81" i="16"/>
  <c r="BS92" i="14"/>
  <c r="C60" i="14"/>
  <c r="K54" i="14"/>
  <c r="CY68" i="16"/>
  <c r="CZ59" i="16"/>
  <c r="CK67" i="14"/>
  <c r="BW34" i="16"/>
  <c r="CV31" i="16"/>
  <c r="AP82" i="14"/>
  <c r="BS48" i="16"/>
  <c r="AG59" i="14"/>
  <c r="W112" i="15"/>
  <c r="BG75" i="14"/>
  <c r="DC87" i="14"/>
  <c r="CC61" i="16"/>
  <c r="AN65" i="14"/>
  <c r="CJ58" i="16"/>
  <c r="CR61" i="16"/>
  <c r="AC36" i="16"/>
  <c r="BM35" i="16"/>
  <c r="CC83" i="14"/>
  <c r="CW31" i="16"/>
  <c r="CM68" i="16"/>
  <c r="BM41" i="16"/>
  <c r="AD45" i="14"/>
  <c r="CV51" i="16"/>
  <c r="AS69" i="14"/>
  <c r="Z64" i="16"/>
  <c r="AK61" i="16"/>
  <c r="C42" i="14"/>
  <c r="U63" i="16"/>
  <c r="AF63" i="16"/>
  <c r="BE68" i="16"/>
  <c r="AA63" i="16"/>
  <c r="BD19" i="16"/>
  <c r="AQ23" i="16"/>
  <c r="AY62" i="16"/>
  <c r="BF64" i="14"/>
  <c r="BV63" i="16"/>
  <c r="BI63" i="14"/>
  <c r="CT30" i="16"/>
  <c r="AV86" i="14"/>
  <c r="K58" i="16"/>
  <c r="T79" i="14"/>
  <c r="V59" i="14"/>
  <c r="H45" i="14"/>
  <c r="BZ62" i="16"/>
  <c r="Z76" i="16"/>
  <c r="Y36" i="16"/>
  <c r="AK59" i="14"/>
  <c r="AF64" i="16"/>
  <c r="CP81" i="14"/>
  <c r="AX45" i="14"/>
  <c r="AG69" i="14"/>
  <c r="CA74" i="14"/>
  <c r="V64" i="14"/>
  <c r="BM74" i="14"/>
  <c r="CH82" i="14"/>
  <c r="CI53" i="14"/>
  <c r="X48" i="14"/>
  <c r="CU45" i="14"/>
  <c r="CK100" i="14"/>
  <c r="W93" i="14"/>
  <c r="CW106" i="14"/>
  <c r="CA54" i="14"/>
  <c r="Q62" i="16"/>
  <c r="CA58" i="14"/>
  <c r="AM63" i="14"/>
  <c r="AX58" i="16"/>
  <c r="CA82" i="14"/>
  <c r="O78" i="14"/>
  <c r="AO69" i="14"/>
  <c r="CQ60" i="14"/>
  <c r="CS105" i="14"/>
  <c r="AA95" i="14"/>
  <c r="BG62" i="14"/>
  <c r="BD57" i="14"/>
  <c r="CP61" i="16"/>
  <c r="CS47" i="14"/>
  <c r="DE73" i="16"/>
  <c r="AR94" i="14"/>
  <c r="AX47" i="14"/>
  <c r="AJ100" i="14"/>
  <c r="B103" i="14"/>
  <c r="AH97" i="14"/>
  <c r="H59" i="16"/>
  <c r="AD65" i="14"/>
  <c r="B117" i="15"/>
  <c r="CP88" i="14"/>
  <c r="BW81" i="14"/>
  <c r="L97" i="14"/>
  <c r="T81" i="16"/>
  <c r="M59" i="16"/>
  <c r="I19" i="16"/>
  <c r="BK84" i="14"/>
  <c r="BP73" i="14"/>
  <c r="AV69" i="14"/>
  <c r="AI83" i="14"/>
  <c r="W104" i="14"/>
  <c r="BG78" i="14"/>
  <c r="T65" i="16"/>
  <c r="CI100" i="14"/>
  <c r="CX91" i="14"/>
  <c r="CV47" i="14"/>
  <c r="V83" i="14"/>
  <c r="BV68" i="16"/>
  <c r="X112" i="16"/>
  <c r="AK54" i="14"/>
  <c r="AI35" i="16"/>
  <c r="S46" i="14"/>
  <c r="BA85" i="14"/>
  <c r="BS48" i="14"/>
  <c r="CJ105" i="14"/>
  <c r="CP76" i="16"/>
  <c r="DE53" i="15"/>
  <c r="BY64" i="16"/>
  <c r="AF72" i="14"/>
  <c r="BF48" i="14"/>
  <c r="CZ102" i="14"/>
  <c r="BL83" i="14"/>
  <c r="AN88" i="14"/>
  <c r="CY90" i="14"/>
  <c r="AO102" i="14"/>
  <c r="AB76" i="16"/>
  <c r="BI99" i="14"/>
  <c r="AT94" i="14"/>
  <c r="V95" i="16"/>
  <c r="BM63" i="14"/>
  <c r="BU85" i="14"/>
  <c r="U48" i="16"/>
  <c r="CE83" i="14"/>
  <c r="BF57" i="14"/>
  <c r="BB59" i="16"/>
  <c r="BB51" i="14"/>
  <c r="AN94" i="14"/>
  <c r="O36" i="16"/>
  <c r="BH51" i="14"/>
  <c r="CS82" i="14"/>
  <c r="AV62" i="16"/>
  <c r="M19" i="16"/>
  <c r="BY30" i="16"/>
  <c r="Q81" i="16"/>
  <c r="I78" i="14"/>
  <c r="U64" i="14"/>
  <c r="BY76" i="14"/>
  <c r="AH73" i="14"/>
  <c r="CX76" i="16"/>
  <c r="P59" i="16"/>
  <c r="CC75" i="14"/>
  <c r="AP23" i="16"/>
  <c r="BF60" i="14"/>
  <c r="BN66" i="14"/>
  <c r="T51" i="14"/>
  <c r="BO97" i="14"/>
  <c r="AY55" i="14"/>
  <c r="BJ100" i="14"/>
  <c r="CY67" i="14"/>
  <c r="Z34" i="16"/>
  <c r="BM75" i="14"/>
  <c r="BU19" i="16"/>
  <c r="BP34" i="16"/>
  <c r="Y95" i="16"/>
  <c r="J72" i="14"/>
  <c r="I112" i="16"/>
  <c r="AO36" i="16"/>
  <c r="Y90" i="14"/>
  <c r="AN76" i="14"/>
  <c r="BO104" i="14"/>
  <c r="I71" i="16"/>
  <c r="BC65" i="16"/>
  <c r="CG68" i="16"/>
  <c r="CW58" i="14"/>
  <c r="CZ73" i="14"/>
  <c r="CS97" i="14"/>
  <c r="CS85" i="14"/>
  <c r="BD66" i="14"/>
  <c r="B93" i="15"/>
  <c r="CW87" i="14"/>
  <c r="CK36" i="16"/>
  <c r="CG53" i="14"/>
  <c r="J76" i="14"/>
  <c r="CB88" i="14"/>
  <c r="CT58" i="16"/>
  <c r="AV81" i="14"/>
  <c r="T122" i="16"/>
  <c r="W34" i="14"/>
  <c r="AL19" i="16"/>
  <c r="CA25" i="16"/>
  <c r="BQ83" i="14"/>
  <c r="BP66" i="14"/>
  <c r="BM44" i="14"/>
  <c r="AQ96" i="14"/>
  <c r="H91" i="14"/>
  <c r="BY91" i="14"/>
  <c r="AP83" i="14"/>
  <c r="BF45" i="14"/>
  <c r="AB97" i="14"/>
  <c r="Y49" i="14"/>
  <c r="H79" i="14"/>
  <c r="CZ92" i="14"/>
  <c r="CJ48" i="14"/>
  <c r="BQ73" i="14"/>
  <c r="CH81" i="16"/>
  <c r="BA75" i="14"/>
  <c r="L19" i="14"/>
  <c r="BM38" i="16"/>
  <c r="AZ26" i="16"/>
  <c r="BE96" i="14"/>
  <c r="BA83" i="14"/>
  <c r="CH50" i="14"/>
  <c r="BF77" i="14"/>
  <c r="I45" i="14"/>
  <c r="CZ94" i="14"/>
  <c r="Z49" i="14"/>
  <c r="CX34" i="14"/>
  <c r="V62" i="16"/>
  <c r="H64" i="14"/>
  <c r="CS69" i="14"/>
  <c r="CJ59" i="14"/>
  <c r="CT61" i="16"/>
  <c r="CU68" i="16"/>
  <c r="CV36" i="16"/>
  <c r="CU65" i="16"/>
  <c r="AZ35" i="16"/>
  <c r="CV30" i="16"/>
  <c r="Y95" i="15"/>
  <c r="AH84" i="14"/>
  <c r="AH60" i="14"/>
  <c r="AY36" i="16"/>
  <c r="S34" i="16"/>
  <c r="AF62" i="16"/>
  <c r="BE71" i="16"/>
  <c r="CE26" i="16"/>
  <c r="AK26" i="16"/>
  <c r="M81" i="16"/>
  <c r="BF96" i="14"/>
  <c r="CL82" i="14"/>
  <c r="R38" i="16"/>
  <c r="BV58" i="16"/>
  <c r="AV35" i="16"/>
  <c r="CS45" i="14"/>
  <c r="CA41" i="16"/>
  <c r="H35" i="16"/>
  <c r="N68" i="16"/>
  <c r="DC31" i="16"/>
  <c r="CE62" i="16"/>
  <c r="N35" i="16"/>
  <c r="U90" i="14"/>
  <c r="CM67" i="14"/>
  <c r="B86" i="16"/>
  <c r="AF26" i="16"/>
  <c r="AE63" i="16"/>
  <c r="BR104" i="14"/>
  <c r="BR34" i="16"/>
  <c r="AQ106" i="14"/>
  <c r="AW59" i="16"/>
  <c r="AX71" i="16"/>
  <c r="AN25" i="16"/>
  <c r="V44" i="14"/>
  <c r="N51" i="14"/>
  <c r="BP60" i="14"/>
  <c r="S110" i="14"/>
  <c r="AC48" i="16"/>
  <c r="CD48" i="16"/>
  <c r="AE58" i="16"/>
  <c r="AF66" i="14"/>
  <c r="CO77" i="14"/>
  <c r="CO48" i="16"/>
  <c r="BO38" i="16"/>
  <c r="BC64" i="16"/>
  <c r="BZ36" i="16"/>
  <c r="BV46" i="16"/>
  <c r="BY47" i="14"/>
  <c r="L59" i="16"/>
  <c r="CU38" i="16"/>
  <c r="CN38" i="16"/>
  <c r="AP48" i="16"/>
  <c r="Z68" i="16"/>
  <c r="CQ45" i="14"/>
  <c r="W63" i="16"/>
  <c r="B31" i="16"/>
  <c r="BA63" i="16"/>
  <c r="CN19" i="16"/>
  <c r="BQ59" i="16"/>
  <c r="X95" i="16"/>
  <c r="S23" i="16"/>
  <c r="AK31" i="16"/>
  <c r="BM46" i="16"/>
  <c r="CQ76" i="14"/>
  <c r="BW63" i="16"/>
  <c r="V63" i="16"/>
  <c r="AQ62" i="14"/>
  <c r="BN30" i="16"/>
  <c r="CP41" i="16"/>
  <c r="CJ65" i="16"/>
  <c r="S104" i="14"/>
  <c r="AW34" i="14"/>
  <c r="AP99" i="14"/>
  <c r="P71" i="16"/>
  <c r="BF58" i="14"/>
  <c r="BZ71" i="16"/>
  <c r="BE78" i="14"/>
  <c r="N75" i="14"/>
  <c r="BY81" i="16"/>
  <c r="CI85" i="14"/>
  <c r="AS26" i="16"/>
  <c r="CE65" i="14"/>
  <c r="AY75" i="14"/>
  <c r="CP77" i="14"/>
  <c r="CJ97" i="14"/>
  <c r="X34" i="14"/>
  <c r="S87" i="14"/>
  <c r="DE50" i="15"/>
  <c r="CK53" i="14"/>
  <c r="BR41" i="16"/>
  <c r="CB67" i="14"/>
  <c r="BV79" i="14"/>
  <c r="R122" i="15"/>
  <c r="CE104" i="14"/>
  <c r="CD84" i="14"/>
  <c r="H38" i="16"/>
  <c r="AN45" i="14"/>
  <c r="M117" i="14"/>
  <c r="I60" i="14"/>
  <c r="BE69" i="14"/>
  <c r="H48" i="16"/>
  <c r="CY106" i="14"/>
  <c r="BG46" i="14"/>
  <c r="BM53" i="14"/>
  <c r="AE82" i="14"/>
  <c r="BW101" i="14"/>
  <c r="CR94" i="14"/>
  <c r="P91" i="14"/>
  <c r="W105" i="14"/>
  <c r="AJ55" i="14"/>
  <c r="CJ75" i="14"/>
  <c r="AA46" i="16"/>
  <c r="B47" i="14"/>
  <c r="CF105" i="14"/>
  <c r="CG51" i="16"/>
  <c r="CH26" i="16"/>
  <c r="BP46" i="16"/>
  <c r="AA57" i="14"/>
  <c r="O66" i="14"/>
  <c r="CA51" i="16"/>
  <c r="AI65" i="16"/>
  <c r="O92" i="14"/>
  <c r="CS91" i="14"/>
  <c r="BF63" i="16"/>
  <c r="AY81" i="16"/>
  <c r="L38" i="16"/>
  <c r="L117" i="14"/>
  <c r="BA26" i="16"/>
  <c r="AA63" i="14"/>
  <c r="BM58" i="16"/>
  <c r="BJ94" i="14"/>
  <c r="K25" i="16"/>
  <c r="M100" i="14"/>
  <c r="AQ105" i="14"/>
  <c r="BA78" i="14"/>
  <c r="S58" i="16"/>
  <c r="BG19" i="16"/>
  <c r="J110" i="14"/>
  <c r="BW64" i="14"/>
  <c r="P83" i="14"/>
  <c r="AX58" i="14"/>
  <c r="AN90" i="14"/>
  <c r="BH50" i="14"/>
  <c r="CO58" i="14"/>
  <c r="BS58" i="14"/>
  <c r="CV90" i="14"/>
  <c r="B92" i="14"/>
  <c r="BJ46" i="16"/>
  <c r="AM19" i="16"/>
  <c r="AK85" i="14"/>
  <c r="AT46" i="16"/>
  <c r="AO64" i="16"/>
  <c r="CZ48" i="16"/>
  <c r="T73" i="14"/>
  <c r="BK88" i="14"/>
  <c r="DA46" i="16"/>
  <c r="P58" i="16"/>
  <c r="BV54" i="14"/>
  <c r="AQ61" i="16"/>
  <c r="B52" i="16"/>
  <c r="BO72" i="14"/>
  <c r="O71" i="16"/>
  <c r="CC92" i="14"/>
  <c r="N93" i="14"/>
  <c r="AI75" i="14"/>
  <c r="AS99" i="14"/>
  <c r="W88" i="14"/>
  <c r="AJ69" i="14"/>
  <c r="BT68" i="16"/>
  <c r="DB62" i="16"/>
  <c r="BB48" i="14"/>
  <c r="AN38" i="16"/>
  <c r="B51" i="14"/>
  <c r="CH61" i="16"/>
  <c r="W62" i="14"/>
  <c r="AU85" i="14"/>
  <c r="AA38" i="16"/>
  <c r="BG76" i="16"/>
  <c r="CJ85" i="14"/>
  <c r="BV96" i="14"/>
  <c r="CG104" i="14"/>
  <c r="P46" i="16"/>
  <c r="AA58" i="14"/>
  <c r="BX61" i="16"/>
  <c r="AE81" i="14"/>
  <c r="CE79" i="14"/>
  <c r="BB90" i="14"/>
  <c r="BA51" i="16"/>
  <c r="BK44" i="14"/>
  <c r="BK93" i="14"/>
  <c r="AO104" i="14"/>
  <c r="CR45" i="14"/>
  <c r="CE46" i="16"/>
  <c r="AG35" i="16"/>
  <c r="AC106" i="14"/>
  <c r="AS57" i="14"/>
  <c r="CD68" i="14"/>
  <c r="DC48" i="14"/>
  <c r="H95" i="16"/>
  <c r="BH45" i="14"/>
  <c r="BW85" i="14"/>
  <c r="BQ58" i="16"/>
  <c r="BS102" i="14"/>
  <c r="B96" i="14"/>
  <c r="CW30" i="16"/>
  <c r="DE55" i="15"/>
  <c r="CY44" i="14"/>
  <c r="CF34" i="16"/>
  <c r="AO92" i="14"/>
  <c r="CQ58" i="16"/>
  <c r="BP91" i="14"/>
  <c r="H81" i="16"/>
  <c r="AM93" i="14"/>
  <c r="CU94" i="14"/>
  <c r="BZ53" i="14"/>
  <c r="CD57" i="14"/>
  <c r="I35" i="16"/>
  <c r="CX93" i="14"/>
  <c r="AI61" i="16"/>
  <c r="DE15" i="16"/>
  <c r="AP46" i="14"/>
  <c r="CY88" i="14"/>
  <c r="AZ101" i="14"/>
  <c r="CC34" i="14"/>
  <c r="AT35" i="16"/>
  <c r="K84" i="14"/>
  <c r="J66" i="14"/>
  <c r="W59" i="14"/>
  <c r="CA48" i="16"/>
  <c r="CW65" i="16"/>
  <c r="L34" i="14"/>
  <c r="AD102" i="14"/>
  <c r="Q122" i="15"/>
  <c r="Z35" i="16"/>
  <c r="CJ35" i="16"/>
  <c r="BE62" i="16"/>
  <c r="CN34" i="16"/>
  <c r="R112" i="15"/>
  <c r="BH81" i="16"/>
  <c r="BZ64" i="16"/>
  <c r="CU64" i="14"/>
  <c r="CR60" i="14"/>
  <c r="Z57" i="14"/>
  <c r="S68" i="14"/>
  <c r="T76" i="14"/>
  <c r="CT55" i="14"/>
  <c r="BI86" i="14"/>
  <c r="DC76" i="14"/>
  <c r="AP25" i="16"/>
  <c r="CJ38" i="16"/>
  <c r="CY84" i="14"/>
  <c r="AP19" i="16"/>
  <c r="AO30" i="16"/>
  <c r="I46" i="16"/>
  <c r="BN62" i="16"/>
  <c r="AM48" i="14"/>
  <c r="B48" i="15"/>
  <c r="CH48" i="14"/>
  <c r="DB45" i="14"/>
  <c r="CY38" i="16"/>
  <c r="CB61" i="16"/>
  <c r="S56" i="14"/>
  <c r="C66" i="14"/>
  <c r="CX35" i="16"/>
  <c r="CG76" i="16"/>
  <c r="AR35" i="16"/>
  <c r="BF38" i="16"/>
  <c r="CU58" i="16"/>
  <c r="CF84" i="14"/>
  <c r="BS91" i="14"/>
  <c r="CB34" i="16"/>
  <c r="AY63" i="16"/>
  <c r="CJ30" i="16"/>
  <c r="BQ69" i="14"/>
  <c r="AB56" i="14"/>
  <c r="CC79" i="14"/>
  <c r="BM48" i="14"/>
  <c r="BN35" i="16"/>
  <c r="BF54" i="14"/>
  <c r="CD62" i="16"/>
  <c r="AR82" i="14"/>
  <c r="J71" i="16"/>
  <c r="BN58" i="16"/>
  <c r="AT81" i="16"/>
  <c r="V34" i="16"/>
  <c r="CF51" i="16"/>
  <c r="CY62" i="16"/>
  <c r="W81" i="16"/>
  <c r="CK81" i="14"/>
  <c r="BP63" i="16"/>
  <c r="CK31" i="16"/>
  <c r="AG46" i="16"/>
  <c r="R95" i="16"/>
  <c r="CQ81" i="16"/>
  <c r="BF23" i="16"/>
  <c r="BO103" i="14"/>
  <c r="AF67" i="14"/>
  <c r="CC62" i="16"/>
  <c r="BC68" i="14"/>
  <c r="C94" i="14"/>
  <c r="DB75" i="14"/>
  <c r="CM104" i="14"/>
  <c r="AQ62" i="16"/>
  <c r="CF46" i="16"/>
  <c r="CD81" i="16"/>
  <c r="CV64" i="16"/>
  <c r="BP62" i="16"/>
  <c r="BI69" i="14"/>
  <c r="CM65" i="16"/>
  <c r="BM66" i="14"/>
  <c r="BU41" i="16"/>
  <c r="L122" i="15"/>
  <c r="BF106" i="14"/>
  <c r="CG83" i="14"/>
  <c r="CS68" i="16"/>
  <c r="Z104" i="14"/>
  <c r="CZ51" i="16"/>
  <c r="CI81" i="14"/>
  <c r="CO61" i="16"/>
  <c r="CI78" i="14"/>
  <c r="CQ23" i="16"/>
  <c r="CF45" i="14"/>
  <c r="BO41" i="16"/>
  <c r="BX76" i="16"/>
  <c r="AO71" i="16"/>
  <c r="DA48" i="16"/>
  <c r="CN86" i="14"/>
  <c r="B68" i="16"/>
  <c r="N45" i="14"/>
  <c r="DE40" i="16"/>
  <c r="AV58" i="16"/>
  <c r="BL30" i="16"/>
  <c r="AC68" i="16"/>
  <c r="Z73" i="14"/>
  <c r="CX99" i="14"/>
  <c r="BA95" i="14"/>
  <c r="DB85" i="14"/>
  <c r="N44" i="14"/>
  <c r="V67" i="14"/>
  <c r="CF48" i="16"/>
  <c r="BI46" i="14"/>
  <c r="AC69" i="14"/>
  <c r="BX99" i="14"/>
  <c r="Q58" i="16"/>
  <c r="AW87" i="14"/>
  <c r="B84" i="14"/>
  <c r="AM54" i="14"/>
  <c r="AO96" i="14"/>
  <c r="CZ45" i="14"/>
  <c r="AE49" i="14"/>
  <c r="CU97" i="14"/>
  <c r="N38" i="16"/>
  <c r="CQ85" i="14"/>
  <c r="BP36" i="16"/>
  <c r="Q50" i="14"/>
  <c r="K79" i="14"/>
  <c r="AO35" i="16"/>
  <c r="DE92" i="15"/>
  <c r="CK23" i="16"/>
  <c r="AF69" i="14"/>
  <c r="CG66" i="14"/>
  <c r="AH94" i="14"/>
  <c r="AH104" i="14"/>
  <c r="BI46" i="16"/>
  <c r="AI64" i="14"/>
  <c r="W48" i="16"/>
  <c r="CR48" i="16"/>
  <c r="H76" i="14"/>
  <c r="AH64" i="16"/>
  <c r="BA99" i="14"/>
  <c r="CB97" i="14"/>
  <c r="J122" i="15"/>
  <c r="BB36" i="16"/>
  <c r="AL53" i="14"/>
  <c r="O94" i="14"/>
  <c r="DE27" i="16"/>
  <c r="AS97" i="14"/>
  <c r="CX100" i="14"/>
  <c r="AR44" i="14"/>
  <c r="BD54" i="14"/>
  <c r="AE57" i="14"/>
  <c r="Y112" i="16"/>
  <c r="BX97" i="14"/>
  <c r="BH82" i="14"/>
  <c r="AU90" i="14"/>
  <c r="BM25" i="16"/>
  <c r="AT58" i="14"/>
  <c r="AE71" i="16"/>
  <c r="CE68" i="16"/>
  <c r="BQ68" i="14"/>
  <c r="CP90" i="14"/>
  <c r="BQ104" i="14"/>
  <c r="CY100" i="14"/>
  <c r="AJ26" i="16"/>
  <c r="DA26" i="16"/>
  <c r="CX48" i="16"/>
  <c r="CV68" i="16"/>
  <c r="AS71" i="16"/>
  <c r="CE92" i="14"/>
  <c r="AC93" i="14"/>
  <c r="CG35" i="16"/>
  <c r="CP92" i="14"/>
  <c r="BK31" i="16"/>
  <c r="AN83" i="14"/>
  <c r="B113" i="15"/>
  <c r="CU48" i="16"/>
  <c r="CI38" i="16"/>
  <c r="BS56" i="14"/>
  <c r="AB59" i="16"/>
  <c r="BD76" i="16"/>
  <c r="C47" i="14"/>
  <c r="B33" i="15"/>
  <c r="CF47" i="14"/>
  <c r="DB101" i="14"/>
  <c r="X59" i="16"/>
  <c r="J59" i="14"/>
  <c r="B72" i="14"/>
  <c r="BK26" i="16"/>
  <c r="AC75" i="14"/>
  <c r="CT59" i="16"/>
  <c r="B97" i="15"/>
  <c r="BV48" i="16"/>
  <c r="AC85" i="14"/>
  <c r="CQ76" i="16"/>
  <c r="AG58" i="14"/>
  <c r="DB31" i="16"/>
  <c r="BB46" i="16"/>
  <c r="N62" i="16"/>
  <c r="P35" i="16"/>
  <c r="BC38" i="16"/>
  <c r="DA83" i="14"/>
  <c r="AP94" i="14"/>
  <c r="B65" i="15"/>
  <c r="W47" i="14"/>
  <c r="AU93" i="14"/>
  <c r="AE90" i="14"/>
  <c r="BZ60" i="14"/>
  <c r="BG94" i="14"/>
  <c r="BP94" i="14"/>
  <c r="AI23" i="16"/>
  <c r="CT78" i="14"/>
  <c r="DA36" i="16"/>
  <c r="BG31" i="16"/>
  <c r="BC34" i="16"/>
  <c r="BJ93" i="14"/>
  <c r="AT64" i="16"/>
  <c r="U38" i="16"/>
  <c r="N86" i="14"/>
  <c r="BQ36" i="16"/>
  <c r="DA65" i="14"/>
  <c r="CD30" i="16"/>
  <c r="AC63" i="16"/>
  <c r="Q100" i="14"/>
  <c r="AX74" i="14"/>
  <c r="CH102" i="14"/>
  <c r="CC99" i="14"/>
  <c r="CT77" i="14"/>
  <c r="U55" i="14"/>
  <c r="CD49" i="14"/>
  <c r="AT60" i="14"/>
  <c r="BR56" i="14"/>
  <c r="BS81" i="16"/>
  <c r="W64" i="16"/>
  <c r="B100" i="14"/>
  <c r="BL63" i="16"/>
  <c r="AB62" i="16"/>
  <c r="AH19" i="16"/>
  <c r="DA66" i="14"/>
  <c r="M71" i="16"/>
  <c r="BP35" i="16"/>
  <c r="AZ45" i="14"/>
  <c r="CN65" i="14"/>
  <c r="AZ48" i="16"/>
  <c r="T99" i="14"/>
  <c r="BT41" i="16"/>
  <c r="AL67" i="14"/>
  <c r="CD101" i="14"/>
  <c r="Q110" i="14"/>
  <c r="T49" i="14"/>
  <c r="CU72" i="14"/>
  <c r="CC59" i="14"/>
  <c r="BR61" i="16"/>
  <c r="AJ48" i="16"/>
  <c r="CF76" i="16"/>
  <c r="AV64" i="16"/>
  <c r="AY64" i="16"/>
  <c r="S65" i="16"/>
  <c r="CX72" i="14"/>
  <c r="CJ92" i="14"/>
  <c r="CR50" i="14"/>
  <c r="BL68" i="16"/>
  <c r="BB63" i="14"/>
  <c r="CV101" i="14"/>
  <c r="BP48" i="14"/>
  <c r="B41" i="15"/>
  <c r="BE83" i="14"/>
  <c r="AI63" i="14"/>
  <c r="CW101" i="14"/>
  <c r="DC106" i="14"/>
  <c r="BI68" i="14"/>
  <c r="AA64" i="14"/>
  <c r="AA51" i="16"/>
  <c r="CR93" i="14"/>
  <c r="BW65" i="14"/>
  <c r="AF103" i="14"/>
  <c r="Y25" i="16"/>
  <c r="AA95" i="16"/>
  <c r="CK38" i="16"/>
  <c r="N92" i="14"/>
  <c r="CM71" i="16"/>
  <c r="CM61" i="16"/>
  <c r="AJ82" i="14"/>
  <c r="BC44" i="14"/>
  <c r="BH63" i="14"/>
  <c r="CG79" i="14"/>
  <c r="AX76" i="16"/>
  <c r="BH36" i="16"/>
  <c r="X23" i="16"/>
  <c r="K46" i="16"/>
  <c r="CR81" i="14"/>
  <c r="CE51" i="16"/>
  <c r="W71" i="16"/>
  <c r="AR19" i="16"/>
  <c r="BT81" i="16"/>
  <c r="BE94" i="14"/>
  <c r="Q95" i="14"/>
  <c r="CF31" i="16"/>
  <c r="CU63" i="14"/>
  <c r="AY87" i="14"/>
  <c r="CW23" i="16"/>
  <c r="R65" i="14"/>
  <c r="BJ64" i="16"/>
  <c r="T62" i="16"/>
  <c r="CS41" i="16"/>
  <c r="Z78" i="14"/>
  <c r="I122" i="15"/>
  <c r="CX84" i="14"/>
  <c r="M58" i="16"/>
  <c r="CT65" i="16"/>
  <c r="AS64" i="16"/>
  <c r="BG30" i="16"/>
  <c r="CV41" i="16"/>
  <c r="J50" i="14"/>
  <c r="CK101" i="14"/>
  <c r="O59" i="16"/>
  <c r="CZ34" i="16"/>
  <c r="BU58" i="16"/>
  <c r="B64" i="14"/>
  <c r="AX57" i="14"/>
  <c r="R35" i="16"/>
  <c r="CW26" i="16"/>
  <c r="BS23" i="16"/>
  <c r="CS31" i="16"/>
  <c r="Y51" i="14"/>
  <c r="AK34" i="16"/>
  <c r="CG48" i="16"/>
  <c r="AK76" i="16"/>
  <c r="AT34" i="16"/>
  <c r="CE58" i="16"/>
  <c r="AU44" i="14"/>
  <c r="AV65" i="16"/>
  <c r="H36" i="16"/>
  <c r="CT95" i="14"/>
  <c r="CL65" i="16"/>
  <c r="BX55" i="14"/>
  <c r="AX87" i="14"/>
  <c r="AX67" i="14"/>
  <c r="CB66" i="14"/>
  <c r="DE20" i="16"/>
  <c r="BY48" i="16"/>
  <c r="AV106" i="14"/>
  <c r="S99" i="14"/>
  <c r="AK68" i="16"/>
  <c r="T77" i="14"/>
  <c r="N30" i="16"/>
  <c r="CI75" i="14"/>
  <c r="BG61" i="16"/>
  <c r="BT59" i="16"/>
  <c r="BG48" i="16"/>
  <c r="BU59" i="16"/>
  <c r="BL49" i="14"/>
  <c r="CT62" i="14"/>
  <c r="DA34" i="16"/>
  <c r="S51" i="16"/>
  <c r="BY71" i="16"/>
  <c r="AW74" i="14"/>
  <c r="AQ100" i="14"/>
  <c r="K41" i="16"/>
  <c r="Y91" i="14"/>
  <c r="CY95" i="14"/>
  <c r="BQ86" i="14"/>
  <c r="CE71" i="16"/>
  <c r="AW83" i="14"/>
  <c r="BG59" i="16"/>
  <c r="BS46" i="14"/>
  <c r="AY49" i="14"/>
  <c r="BX91" i="14"/>
  <c r="DA64" i="14"/>
  <c r="AM66" i="14"/>
  <c r="AL79" i="14"/>
  <c r="CW84" i="14"/>
  <c r="BY65" i="14"/>
  <c r="CN59" i="16"/>
  <c r="AV104" i="14"/>
  <c r="DC62" i="14"/>
  <c r="BJ76" i="16"/>
  <c r="CC73" i="14"/>
  <c r="CH85" i="14"/>
  <c r="CD86" i="14"/>
  <c r="B52" i="14"/>
  <c r="CM105" i="14"/>
  <c r="BZ55" i="14"/>
  <c r="AV38" i="16"/>
  <c r="CT59" i="14"/>
  <c r="BN72" i="14"/>
  <c r="CP100" i="14"/>
  <c r="BZ102" i="14"/>
  <c r="I53" i="14"/>
  <c r="BZ75" i="14"/>
  <c r="BO60" i="14"/>
  <c r="DB73" i="14"/>
  <c r="BE48" i="16"/>
  <c r="AI85" i="14"/>
  <c r="U71" i="16"/>
  <c r="Q65" i="14"/>
  <c r="AH30" i="16"/>
  <c r="BK77" i="14"/>
  <c r="BP87" i="14"/>
  <c r="BN23" i="16"/>
  <c r="CU95" i="14"/>
  <c r="AQ90" i="14"/>
  <c r="C72" i="14"/>
  <c r="AN102" i="14"/>
  <c r="AU81" i="14"/>
  <c r="AT99" i="14"/>
  <c r="DE128" i="15"/>
  <c r="CN81" i="14"/>
  <c r="AA30" i="16"/>
  <c r="BO34" i="16"/>
  <c r="BA68" i="16"/>
  <c r="L47" i="14"/>
  <c r="AM65" i="14"/>
  <c r="AS30" i="16"/>
  <c r="X41" i="16"/>
  <c r="AH63" i="16"/>
  <c r="BZ67" i="14"/>
  <c r="DB59" i="14"/>
  <c r="CN34" i="14"/>
  <c r="DA74" i="14"/>
  <c r="AU51" i="16"/>
  <c r="AL64" i="16"/>
  <c r="BS53" i="14"/>
  <c r="AG87" i="14"/>
  <c r="AJ25" i="16"/>
  <c r="AY69" i="14"/>
  <c r="K105" i="14"/>
  <c r="CO73" i="14"/>
  <c r="CL74" i="14"/>
  <c r="DB77" i="14"/>
  <c r="AN97" i="14"/>
  <c r="AE66" i="14"/>
  <c r="CW25" i="16"/>
  <c r="DA30" i="16"/>
  <c r="CO84" i="14"/>
  <c r="BZ35" i="16"/>
  <c r="BB94" i="14"/>
  <c r="AW64" i="16"/>
  <c r="CK30" i="16"/>
  <c r="I58" i="14"/>
  <c r="CG69" i="14"/>
  <c r="AJ103" i="14"/>
  <c r="BJ99" i="14"/>
  <c r="AB64" i="14"/>
  <c r="CF85" i="14"/>
  <c r="BL44" i="14"/>
  <c r="I94" i="14"/>
  <c r="AL90" i="14"/>
  <c r="AQ38" i="16"/>
  <c r="CS62" i="14"/>
  <c r="AV30" i="16"/>
  <c r="AV83" i="14"/>
  <c r="BE61" i="16"/>
  <c r="CU84" i="14"/>
  <c r="BH76" i="16"/>
  <c r="CG64" i="14"/>
  <c r="CL105" i="14"/>
  <c r="BZ83" i="14"/>
  <c r="BA69" i="14"/>
  <c r="BD77" i="14"/>
  <c r="AY60" i="14"/>
  <c r="BI97" i="14"/>
  <c r="CR19" i="16"/>
  <c r="BM96" i="14"/>
  <c r="K78" i="14"/>
  <c r="BM64" i="14"/>
  <c r="B29" i="15"/>
  <c r="AH68" i="16"/>
  <c r="CP91" i="14"/>
  <c r="BZ81" i="16"/>
  <c r="BI65" i="16"/>
  <c r="B45" i="15"/>
  <c r="CY83" i="14"/>
  <c r="AV61" i="16"/>
  <c r="BX81" i="16"/>
  <c r="AC41" i="16"/>
  <c r="BU78" i="14"/>
  <c r="BP44" i="14"/>
  <c r="CO68" i="16"/>
  <c r="CA79" i="14"/>
  <c r="CO87" i="14"/>
  <c r="BD94" i="14"/>
  <c r="BD69" i="14"/>
  <c r="T31" i="16"/>
  <c r="T46" i="14"/>
  <c r="BT91" i="14"/>
  <c r="AN66" i="14"/>
  <c r="AP97" i="14"/>
  <c r="BD46" i="14"/>
  <c r="BU26" i="16"/>
  <c r="U112" i="16"/>
  <c r="Z51" i="16"/>
  <c r="S41" i="16"/>
  <c r="BC26" i="16"/>
  <c r="AH49" i="14"/>
  <c r="CG85" i="14"/>
  <c r="BN31" i="16"/>
  <c r="DE79" i="16"/>
  <c r="AS59" i="16"/>
  <c r="BU77" i="14"/>
  <c r="Q93" i="14"/>
  <c r="CH99" i="14"/>
  <c r="CW100" i="14"/>
  <c r="AW63" i="14"/>
  <c r="CJ65" i="14"/>
  <c r="M63" i="14"/>
  <c r="CZ47" i="14"/>
  <c r="Q77" i="14"/>
  <c r="BM62" i="16"/>
  <c r="DC68" i="16"/>
  <c r="BD84" i="14"/>
  <c r="CF63" i="16"/>
  <c r="AR79" i="14"/>
  <c r="BZ30" i="16"/>
  <c r="T59" i="14"/>
  <c r="AR56" i="14"/>
  <c r="AD49" i="14"/>
  <c r="BD63" i="14"/>
  <c r="BX34" i="16"/>
  <c r="AE93" i="14"/>
  <c r="CQ101" i="14"/>
  <c r="CB76" i="14"/>
  <c r="CQ79" i="14"/>
  <c r="BH64" i="14"/>
  <c r="AM25" i="16"/>
  <c r="M69" i="14"/>
  <c r="BM49" i="14"/>
  <c r="AH71" i="16"/>
  <c r="CP59" i="14"/>
  <c r="AA56" i="14"/>
  <c r="BO67" i="14"/>
  <c r="CT76" i="16"/>
  <c r="CM59" i="16"/>
  <c r="BD55" i="14"/>
  <c r="BS36" i="16"/>
  <c r="CI36" i="16"/>
  <c r="I83" i="14"/>
  <c r="AL76" i="14"/>
  <c r="BB96" i="14"/>
  <c r="P72" i="14"/>
  <c r="BX58" i="14"/>
  <c r="N23" i="16"/>
  <c r="BD30" i="16"/>
  <c r="DA35" i="16"/>
  <c r="K63" i="16"/>
  <c r="BJ31" i="16"/>
  <c r="CN25" i="16"/>
  <c r="AE34" i="16"/>
  <c r="AJ76" i="16"/>
  <c r="Z101" i="14"/>
  <c r="AA48" i="16"/>
  <c r="O41" i="16"/>
  <c r="CX23" i="16"/>
  <c r="CK63" i="16"/>
  <c r="BB79" i="14"/>
  <c r="CP67" i="14"/>
  <c r="CG99" i="14"/>
  <c r="AB112" i="16"/>
  <c r="BU96" i="14"/>
  <c r="O35" i="16"/>
  <c r="X58" i="16"/>
  <c r="CK62" i="16"/>
  <c r="BL51" i="16"/>
  <c r="Y65" i="16"/>
  <c r="BS90" i="14"/>
  <c r="BM81" i="16"/>
  <c r="CB23" i="16"/>
  <c r="AQ35" i="16"/>
  <c r="AA53" i="14"/>
  <c r="AZ46" i="16"/>
  <c r="DA58" i="16"/>
  <c r="BN59" i="14"/>
  <c r="BB65" i="16"/>
  <c r="BZ38" i="16"/>
  <c r="BL56" i="14"/>
  <c r="BT55" i="14"/>
  <c r="Y102" i="14"/>
  <c r="BO36" i="16"/>
  <c r="K122" i="15"/>
  <c r="CQ97" i="14"/>
  <c r="K49" i="14"/>
  <c r="CP25" i="16"/>
  <c r="I65" i="14"/>
  <c r="S112" i="16"/>
  <c r="CO46" i="16"/>
  <c r="H68" i="16"/>
  <c r="AL51" i="16"/>
  <c r="CU64" i="16"/>
  <c r="AE72" i="14"/>
  <c r="CC97" i="14"/>
  <c r="Y117" i="14"/>
  <c r="CC67" i="14"/>
  <c r="CV67" i="14"/>
  <c r="N106" i="14"/>
  <c r="AE78" i="14"/>
  <c r="BB31" i="16"/>
  <c r="CK76" i="16"/>
  <c r="S74" i="14"/>
  <c r="CR68" i="16"/>
  <c r="AW48" i="16"/>
  <c r="BO59" i="16"/>
  <c r="AA58" i="16"/>
  <c r="BL48" i="16"/>
  <c r="BS95" i="14"/>
  <c r="DC41" i="16"/>
  <c r="AE104" i="14"/>
  <c r="CX101" i="14"/>
  <c r="BB46" i="14"/>
  <c r="BV56" i="14"/>
  <c r="AN34" i="14"/>
  <c r="AB35" i="16"/>
  <c r="BQ62" i="14"/>
  <c r="AT50" i="14"/>
  <c r="BJ90" i="14"/>
  <c r="BJ51" i="16"/>
  <c r="DE43" i="15"/>
  <c r="BC49" i="14"/>
  <c r="CQ48" i="16"/>
  <c r="BG84" i="14"/>
  <c r="AZ54" i="14"/>
  <c r="BB91" i="14"/>
  <c r="AL57" i="14"/>
  <c r="L110" i="14"/>
  <c r="AZ47" i="14"/>
  <c r="DE82" i="16"/>
  <c r="AI26" i="16"/>
  <c r="AI106" i="14"/>
  <c r="R71" i="16"/>
  <c r="CD55" i="14"/>
  <c r="AH45" i="14"/>
  <c r="T87" i="14"/>
  <c r="BW51" i="14"/>
  <c r="AZ103" i="14"/>
  <c r="CP104" i="14"/>
  <c r="M49" i="14"/>
  <c r="AZ50" i="14"/>
  <c r="BB54" i="14"/>
  <c r="BP59" i="16"/>
  <c r="CQ36" i="16"/>
  <c r="CQ68" i="14"/>
  <c r="BE65" i="16"/>
  <c r="BN97" i="14"/>
  <c r="BD51" i="16"/>
  <c r="BP51" i="14"/>
  <c r="BM63" i="16"/>
  <c r="AX51" i="14"/>
  <c r="AK104" i="14"/>
  <c r="DE86" i="16"/>
  <c r="BJ38" i="16"/>
  <c r="AG67" i="14"/>
  <c r="AO93" i="14"/>
  <c r="L46" i="14"/>
  <c r="CT105" i="14"/>
  <c r="Y79" i="14"/>
  <c r="AO56" i="14"/>
  <c r="DB95" i="14"/>
  <c r="AA69" i="14"/>
  <c r="AC87" i="14"/>
  <c r="AF94" i="14"/>
  <c r="CR86" i="14"/>
  <c r="BM23" i="16"/>
  <c r="AT63" i="14"/>
  <c r="AH95" i="14"/>
  <c r="CU105" i="14"/>
  <c r="CM48" i="14"/>
  <c r="DB34" i="16"/>
  <c r="AD46" i="16"/>
  <c r="DC36" i="16"/>
  <c r="AB41" i="16"/>
  <c r="CC74" i="14"/>
  <c r="AK97" i="14"/>
  <c r="AL44" i="14"/>
  <c r="R88" i="14"/>
  <c r="BF68" i="16"/>
  <c r="AW94" i="14"/>
  <c r="AA71" i="16"/>
  <c r="CP81" i="16"/>
  <c r="CC64" i="14"/>
  <c r="CS81" i="14"/>
  <c r="CP63" i="16"/>
  <c r="P31" i="16"/>
  <c r="AL23" i="16"/>
  <c r="Z81" i="16"/>
  <c r="BD41" i="16"/>
  <c r="CL96" i="14"/>
  <c r="AG51" i="16"/>
  <c r="CK64" i="14"/>
  <c r="BA46" i="16"/>
  <c r="B39" i="16"/>
  <c r="AA55" i="14"/>
  <c r="AI53" i="14"/>
  <c r="CA75" i="14"/>
  <c r="AO45" i="14"/>
  <c r="CO78" i="14"/>
  <c r="BK58" i="14"/>
  <c r="X94" i="14"/>
  <c r="C85" i="14"/>
  <c r="L63" i="16"/>
  <c r="AS23" i="16"/>
  <c r="BQ58" i="14"/>
  <c r="BT30" i="16"/>
  <c r="CJ73" i="14"/>
  <c r="CY73" i="14"/>
  <c r="S61" i="16"/>
  <c r="CP87" i="14"/>
  <c r="BM82" i="14"/>
  <c r="CU46" i="14"/>
  <c r="BL63" i="14"/>
  <c r="AS50" i="14"/>
  <c r="CP69" i="14"/>
  <c r="CO19" i="16"/>
  <c r="BU95" i="14"/>
  <c r="CN77" i="14"/>
  <c r="CG74" i="14"/>
  <c r="O48" i="14"/>
  <c r="BL65" i="16"/>
  <c r="T41" i="16"/>
  <c r="DE57" i="15"/>
  <c r="AH68" i="14"/>
  <c r="AN79" i="14"/>
  <c r="CX62" i="16"/>
  <c r="CL26" i="16"/>
  <c r="C74" i="14"/>
  <c r="AC65" i="14"/>
  <c r="P110" i="14"/>
  <c r="BE45" i="14"/>
  <c r="AP50" i="14"/>
  <c r="O88" i="14"/>
  <c r="BK79" i="14"/>
  <c r="AP62" i="16"/>
  <c r="AV76" i="14"/>
  <c r="AY77" i="14"/>
  <c r="BT83" i="14"/>
  <c r="AM81" i="16"/>
  <c r="BP61" i="16"/>
  <c r="BJ49" i="14"/>
  <c r="BV25" i="16"/>
  <c r="AT63" i="16"/>
  <c r="BE104" i="14"/>
  <c r="CC51" i="16"/>
  <c r="BO66" i="14"/>
  <c r="CQ61" i="16"/>
  <c r="AW38" i="16"/>
  <c r="CN102" i="14"/>
  <c r="BF51" i="14"/>
  <c r="BX102" i="14"/>
  <c r="CZ95" i="14"/>
  <c r="CC58" i="14"/>
  <c r="CU55" i="14"/>
  <c r="V74" i="14"/>
  <c r="CM60" i="14"/>
  <c r="BD75" i="14"/>
  <c r="N87" i="14"/>
  <c r="Z106" i="14"/>
  <c r="DA51" i="16"/>
  <c r="W61" i="16"/>
  <c r="AB58" i="14"/>
  <c r="BH46" i="16"/>
  <c r="CU34" i="14"/>
  <c r="C99" i="14"/>
  <c r="W46" i="16"/>
  <c r="AK59" i="16"/>
  <c r="CN48" i="16"/>
  <c r="BV60" i="14"/>
  <c r="CB91" i="14"/>
  <c r="K81" i="16"/>
  <c r="CM93" i="14"/>
  <c r="BT35" i="16"/>
  <c r="CG97" i="14"/>
  <c r="AP53" i="14"/>
  <c r="DA59" i="14"/>
  <c r="CV100" i="14"/>
  <c r="Y81" i="16"/>
  <c r="CX67" i="14"/>
  <c r="AO76" i="16"/>
  <c r="P117" i="14"/>
  <c r="CD63" i="16"/>
  <c r="X102" i="14"/>
  <c r="CF94" i="14"/>
  <c r="BM71" i="16"/>
  <c r="CI99" i="14"/>
  <c r="AA62" i="16"/>
  <c r="AB48" i="16"/>
  <c r="CC25" i="16"/>
  <c r="AM105" i="14"/>
  <c r="T110" i="14"/>
  <c r="DB50" i="14"/>
  <c r="I23" i="16"/>
  <c r="BA58" i="16"/>
  <c r="BI38" i="16"/>
  <c r="M36" i="16"/>
  <c r="CA19" i="16"/>
  <c r="AD65" i="16"/>
  <c r="C52" i="14"/>
  <c r="BH19" i="16"/>
  <c r="CR25" i="16"/>
  <c r="BH34" i="16"/>
  <c r="AC66" i="14"/>
  <c r="X93" i="14"/>
  <c r="BQ64" i="16"/>
  <c r="I77" i="14"/>
  <c r="R79" i="14"/>
  <c r="DA48" i="14"/>
  <c r="V64" i="16"/>
  <c r="CQ38" i="16"/>
  <c r="AM77" i="14"/>
  <c r="CX65" i="16"/>
  <c r="AZ36" i="16"/>
  <c r="Z30" i="16"/>
  <c r="AF30" i="16"/>
  <c r="AH31" i="16"/>
  <c r="AC30" i="16"/>
  <c r="V78" i="14"/>
  <c r="B86" i="14"/>
  <c r="CH68" i="16"/>
  <c r="BQ30" i="16"/>
  <c r="BS31" i="16"/>
  <c r="BX60" i="14"/>
  <c r="AY95" i="14"/>
  <c r="AV59" i="16"/>
  <c r="BO30" i="16"/>
  <c r="BG23" i="16"/>
  <c r="CQ34" i="16"/>
  <c r="AD81" i="16"/>
  <c r="I31" i="16"/>
  <c r="CU88" i="14"/>
  <c r="CP56" i="14"/>
  <c r="AD51" i="16"/>
  <c r="CF65" i="16"/>
  <c r="AI67" i="14"/>
  <c r="CN76" i="16"/>
  <c r="V95" i="15"/>
  <c r="AL63" i="16"/>
  <c r="CV46" i="16"/>
  <c r="BD53" i="14"/>
  <c r="BP97" i="14"/>
  <c r="CV25" i="16"/>
  <c r="CF82" i="14"/>
  <c r="B123" i="15"/>
  <c r="BM62" i="14"/>
  <c r="BC19" i="16"/>
  <c r="BX57" i="14"/>
  <c r="AO51" i="16"/>
  <c r="M46" i="16"/>
  <c r="CS34" i="16"/>
  <c r="CQ68" i="16"/>
  <c r="AG25" i="16"/>
  <c r="L61" i="16"/>
  <c r="R41" i="16"/>
  <c r="CA46" i="14"/>
  <c r="CK71" i="16"/>
  <c r="CP34" i="16"/>
  <c r="AB38" i="16"/>
  <c r="AD58" i="16"/>
  <c r="AD66" i="14"/>
  <c r="BY59" i="14"/>
  <c r="W35" i="16"/>
  <c r="CA65" i="16"/>
  <c r="BF61" i="16"/>
  <c r="CM62" i="14"/>
  <c r="CJ76" i="14"/>
  <c r="AU45" i="14"/>
  <c r="CQ49" i="14"/>
  <c r="CI45" i="14"/>
  <c r="BL60" i="14"/>
  <c r="BV47" i="14"/>
  <c r="CK103" i="14"/>
  <c r="BX25" i="16"/>
  <c r="M92" i="14"/>
  <c r="BL38" i="16"/>
  <c r="I63" i="16"/>
  <c r="AA76" i="14"/>
  <c r="BL25" i="16"/>
  <c r="AD85" i="14"/>
  <c r="CT68" i="16"/>
  <c r="N71" i="16"/>
  <c r="I61" i="16"/>
  <c r="BN73" i="14"/>
  <c r="AS31" i="16"/>
  <c r="BJ101" i="14"/>
  <c r="CM35" i="16"/>
  <c r="B76" i="14"/>
  <c r="CS64" i="16"/>
  <c r="AR68" i="14"/>
  <c r="P19" i="16"/>
  <c r="BV36" i="16"/>
  <c r="BW88" i="14"/>
  <c r="CC23" i="16"/>
  <c r="B65" i="14"/>
  <c r="CN104" i="14"/>
  <c r="B19" i="15"/>
  <c r="DB36" i="16"/>
  <c r="L79" i="14"/>
  <c r="CZ93" i="14"/>
  <c r="CN41" i="16"/>
  <c r="AH46" i="16"/>
  <c r="AI76" i="16"/>
  <c r="CA72" i="14"/>
  <c r="M44" i="14"/>
  <c r="CD56" i="14"/>
  <c r="DE16" i="15"/>
  <c r="C84" i="14"/>
  <c r="CT64" i="16"/>
  <c r="AU86" i="14"/>
  <c r="L112" i="15"/>
  <c r="BT61" i="16"/>
  <c r="DE14" i="16"/>
  <c r="AI51" i="16"/>
  <c r="CR82" i="14"/>
  <c r="CG38" i="16"/>
  <c r="CC106" i="14"/>
  <c r="AF36" i="16"/>
  <c r="BW58" i="16"/>
  <c r="CD61" i="16"/>
  <c r="AY59" i="14"/>
  <c r="BP51" i="16"/>
  <c r="BP19" i="16"/>
  <c r="AN96" i="14"/>
  <c r="CL34" i="16"/>
  <c r="AM75" i="14"/>
  <c r="BN92" i="14"/>
  <c r="DB26" i="16"/>
  <c r="BD106" i="14"/>
  <c r="BZ23" i="16"/>
  <c r="CJ69" i="14"/>
  <c r="CU63" i="16"/>
  <c r="BC71" i="16"/>
  <c r="AJ85" i="14"/>
  <c r="CS95" i="14"/>
  <c r="CT25" i="16"/>
  <c r="AD61" i="16"/>
  <c r="BQ25" i="16"/>
  <c r="DA41" i="16"/>
  <c r="S59" i="16"/>
  <c r="AQ19" i="16"/>
  <c r="AH62" i="16"/>
  <c r="AR104" i="14"/>
  <c r="T112" i="16"/>
  <c r="CE36" i="16"/>
  <c r="BD65" i="16"/>
  <c r="Z88" i="14"/>
  <c r="CE64" i="14"/>
  <c r="AF25" i="16"/>
  <c r="BN38" i="16"/>
  <c r="BD61" i="16"/>
  <c r="DA25" i="16"/>
  <c r="L23" i="16"/>
  <c r="AB81" i="16"/>
  <c r="BX59" i="14"/>
  <c r="BI48" i="16"/>
  <c r="AW30" i="16"/>
  <c r="CV83" i="14"/>
  <c r="AT47" i="14"/>
  <c r="AJ105" i="14"/>
  <c r="AS63" i="16"/>
  <c r="CS38" i="16"/>
  <c r="BF50" i="14"/>
  <c r="DC62" i="16"/>
  <c r="CA31" i="16"/>
  <c r="AV23" i="16"/>
  <c r="M118" i="14"/>
  <c r="CM48" i="16"/>
  <c r="U87" i="14"/>
  <c r="BE59" i="14"/>
  <c r="AB46" i="16"/>
  <c r="Z41" i="16"/>
  <c r="K76" i="16"/>
  <c r="BU83" i="14"/>
  <c r="CX58" i="16"/>
  <c r="AT58" i="16"/>
  <c r="AY51" i="16"/>
  <c r="CV65" i="16"/>
  <c r="W66" i="14"/>
  <c r="O58" i="16"/>
  <c r="M83" i="14"/>
  <c r="BC81" i="16"/>
  <c r="CC31" i="16"/>
  <c r="BN75" i="14"/>
  <c r="BJ68" i="16"/>
  <c r="BG38" i="16"/>
  <c r="CN64" i="16"/>
  <c r="AB84" i="14"/>
  <c r="AC64" i="16"/>
  <c r="AU58" i="14"/>
  <c r="BK58" i="16"/>
  <c r="CG88" i="14"/>
  <c r="AD62" i="16"/>
  <c r="BN68" i="16"/>
  <c r="AV25" i="16"/>
  <c r="P75" i="14"/>
  <c r="CE63" i="14"/>
  <c r="I117" i="14"/>
  <c r="AS19" i="16"/>
  <c r="CG34" i="16"/>
  <c r="AZ81" i="16"/>
  <c r="AH56" i="14"/>
  <c r="AK95" i="14"/>
  <c r="DE129" i="15"/>
  <c r="Q47" i="14"/>
  <c r="AW23" i="16"/>
  <c r="CK50" i="14"/>
  <c r="BW47" i="14"/>
  <c r="AC83" i="14"/>
  <c r="AF31" i="16"/>
  <c r="B105" i="14"/>
  <c r="CS30" i="16"/>
  <c r="AK48" i="16"/>
  <c r="BL34" i="16"/>
  <c r="AO63" i="14"/>
  <c r="CS46" i="16"/>
  <c r="CM49" i="14"/>
  <c r="AA112" i="15"/>
  <c r="B30" i="16"/>
  <c r="BF34" i="14"/>
  <c r="AO66" i="14"/>
  <c r="AX81" i="16"/>
  <c r="AJ77" i="14"/>
  <c r="BZ25" i="16"/>
  <c r="CL38" i="16"/>
  <c r="CN26" i="16"/>
  <c r="R64" i="16"/>
  <c r="CT106" i="14"/>
  <c r="BR66" i="14"/>
  <c r="Q112" i="15"/>
  <c r="BM30" i="16"/>
  <c r="CX54" i="14"/>
  <c r="AZ71" i="16"/>
  <c r="BZ65" i="16"/>
  <c r="F160" i="15"/>
  <c r="AS51" i="16"/>
  <c r="BY76" i="16"/>
  <c r="K36" i="16"/>
  <c r="BR76" i="16"/>
  <c r="BM51" i="16"/>
  <c r="O38" i="16"/>
  <c r="CO104" i="14"/>
  <c r="AQ68" i="14"/>
  <c r="O65" i="14"/>
  <c r="AB67" i="14"/>
  <c r="DA51" i="14"/>
  <c r="AQ77" i="14"/>
  <c r="CU25" i="16"/>
  <c r="CH64" i="16"/>
  <c r="H61" i="16"/>
  <c r="DE102" i="15"/>
  <c r="BV93" i="14"/>
  <c r="AT44" i="14"/>
  <c r="BN25" i="16"/>
  <c r="CT23" i="16"/>
  <c r="BV61" i="16"/>
  <c r="M38" i="16"/>
  <c r="CT84" i="14"/>
  <c r="K112" i="15"/>
  <c r="BF31" i="16"/>
  <c r="AB95" i="15"/>
  <c r="R63" i="14"/>
  <c r="V99" i="14"/>
  <c r="DE52" i="15"/>
  <c r="CO41" i="16"/>
  <c r="BF34" i="16"/>
  <c r="AU64" i="14"/>
  <c r="BT57" i="14"/>
  <c r="CD76" i="14"/>
  <c r="CQ93" i="14"/>
  <c r="CD96" i="14"/>
  <c r="BL81" i="14"/>
  <c r="AD90" i="14"/>
  <c r="Z25" i="16"/>
  <c r="Z63" i="16"/>
  <c r="CU61" i="16"/>
  <c r="CY63" i="16"/>
  <c r="BA71" i="16"/>
  <c r="CL72" i="14"/>
  <c r="AE61" i="16"/>
  <c r="BG71" i="16"/>
  <c r="BM78" i="14"/>
  <c r="CM74" i="14"/>
  <c r="CA49" i="14"/>
  <c r="BJ44" i="14"/>
  <c r="M112" i="16"/>
  <c r="AJ93" i="14"/>
  <c r="CR74" i="14"/>
  <c r="I38" i="16"/>
  <c r="BF59" i="14"/>
  <c r="CX31" i="16"/>
  <c r="BX48" i="16"/>
  <c r="CB38" i="16"/>
  <c r="O95" i="16"/>
  <c r="AS81" i="16"/>
  <c r="CO81" i="16"/>
  <c r="BY58" i="16"/>
  <c r="BQ74" i="14"/>
  <c r="BV83" i="14"/>
  <c r="U102" i="14"/>
  <c r="AQ65" i="16"/>
  <c r="BT45" i="14"/>
  <c r="CJ68" i="16"/>
  <c r="B39" i="15"/>
  <c r="CG31" i="16"/>
  <c r="AC25" i="16"/>
  <c r="AA92" i="14"/>
  <c r="AY45" i="14"/>
  <c r="AX34" i="16"/>
  <c r="M65" i="16"/>
  <c r="AC86" i="14"/>
  <c r="I19" i="14"/>
  <c r="J25" i="16"/>
  <c r="CH63" i="16"/>
  <c r="AE38" i="16"/>
  <c r="AZ74" i="14"/>
  <c r="CI105" i="14"/>
  <c r="CU101" i="14"/>
  <c r="O81" i="14"/>
  <c r="BI58" i="16"/>
  <c r="Q112" i="16"/>
  <c r="Y23" i="16"/>
  <c r="AZ57" i="14"/>
  <c r="K26" i="16"/>
  <c r="AT76" i="16"/>
  <c r="AM61" i="16"/>
  <c r="BD76" i="14"/>
  <c r="I112" i="15"/>
  <c r="AR99" i="14"/>
  <c r="AK38" i="16"/>
  <c r="DE70" i="15"/>
  <c r="T59" i="16"/>
  <c r="AA65" i="16"/>
  <c r="B16" i="15"/>
  <c r="BM69" i="14"/>
  <c r="BW31" i="16"/>
  <c r="AN64" i="16"/>
  <c r="AX97" i="14"/>
  <c r="AD63" i="16"/>
  <c r="CQ46" i="16"/>
  <c r="AM41" i="16"/>
  <c r="AB36" i="16"/>
  <c r="BG25" i="16"/>
  <c r="CZ36" i="16"/>
  <c r="BE19" i="16"/>
  <c r="CX41" i="16"/>
  <c r="BJ65" i="14"/>
  <c r="CY58" i="16"/>
  <c r="AC61" i="16"/>
  <c r="AZ31" i="16"/>
  <c r="CN83" i="14"/>
  <c r="W41" i="16"/>
  <c r="H112" i="16"/>
  <c r="CQ82" i="14"/>
  <c r="CF38" i="16"/>
  <c r="BF56" i="14"/>
  <c r="AU26" i="16"/>
  <c r="AW103" i="14"/>
  <c r="CZ67" i="14"/>
  <c r="BO64" i="16"/>
  <c r="CA59" i="16"/>
  <c r="CT73" i="14"/>
  <c r="CC63" i="16"/>
  <c r="AA25" i="16"/>
  <c r="AS38" i="16"/>
  <c r="BE38" i="16"/>
  <c r="CO65" i="16"/>
  <c r="CP75" i="14"/>
  <c r="CD92" i="14"/>
  <c r="J63" i="14"/>
  <c r="CE48" i="14"/>
  <c r="AZ88" i="14"/>
  <c r="CL25" i="16"/>
  <c r="CK41" i="16"/>
  <c r="AI48" i="14"/>
  <c r="CJ66" i="14"/>
  <c r="R67" i="14"/>
  <c r="CI68" i="14"/>
  <c r="CX34" i="16"/>
  <c r="CI68" i="16"/>
  <c r="CR56" i="14"/>
  <c r="AA81" i="16"/>
  <c r="Q122" i="16"/>
  <c r="K23" i="16"/>
  <c r="K71" i="16"/>
  <c r="BH63" i="16"/>
  <c r="AP31" i="16"/>
  <c r="DC23" i="16"/>
  <c r="CV58" i="16"/>
  <c r="CR41" i="16"/>
  <c r="AC67" i="14"/>
  <c r="T117" i="14"/>
  <c r="CQ96" i="14"/>
  <c r="BY26" i="16"/>
  <c r="Q95" i="15"/>
  <c r="BY35" i="16"/>
  <c r="AN58" i="16"/>
  <c r="BQ48" i="16"/>
  <c r="BH74" i="14"/>
  <c r="H54" i="14"/>
  <c r="CV94" i="14"/>
  <c r="BY97" i="14"/>
  <c r="AQ93" i="14"/>
  <c r="CH62" i="14"/>
  <c r="X51" i="14"/>
  <c r="O84" i="14"/>
  <c r="J56" i="14"/>
  <c r="DB97" i="14"/>
  <c r="BD99" i="14"/>
  <c r="BD92" i="14"/>
  <c r="BN88" i="14"/>
  <c r="BI34" i="16"/>
  <c r="DB93" i="14"/>
  <c r="Q76" i="16"/>
  <c r="AB54" i="14"/>
  <c r="AN86" i="14"/>
  <c r="BW46" i="14"/>
  <c r="CZ64" i="16"/>
  <c r="AE60" i="14"/>
  <c r="AS34" i="14"/>
  <c r="BW61" i="16"/>
  <c r="BN54" i="14"/>
  <c r="Z58" i="16"/>
  <c r="AQ91" i="14"/>
  <c r="CY61" i="16"/>
  <c r="K51" i="14"/>
  <c r="CQ106" i="14"/>
  <c r="BB72" i="14"/>
  <c r="AR57" i="14"/>
  <c r="CS104" i="14"/>
  <c r="AA23" i="16"/>
  <c r="BV30" i="16"/>
  <c r="BF58" i="16"/>
  <c r="BK45" i="14"/>
  <c r="CL36" i="16"/>
  <c r="Z102" i="14"/>
  <c r="X30" i="16"/>
  <c r="CO106" i="14"/>
  <c r="B101" i="15"/>
  <c r="CW99" i="14"/>
  <c r="AP67" i="14"/>
  <c r="CX19" i="16"/>
  <c r="L36" i="16"/>
  <c r="BO51" i="16"/>
  <c r="AJ84" i="14"/>
  <c r="CS25" i="16"/>
  <c r="AX64" i="16"/>
  <c r="BU72" i="14"/>
  <c r="BG66" i="14"/>
  <c r="CC65" i="16"/>
  <c r="H23" i="16"/>
  <c r="R36" i="16"/>
  <c r="T45" i="14"/>
  <c r="M97" i="14"/>
  <c r="CO63" i="14"/>
  <c r="S83" i="14"/>
  <c r="DC61" i="16"/>
  <c r="CT31" i="16"/>
  <c r="AA31" i="16"/>
  <c r="O68" i="16"/>
  <c r="AX65" i="16"/>
  <c r="AO41" i="16"/>
  <c r="CG64" i="16"/>
  <c r="CU19" i="16"/>
  <c r="L95" i="15"/>
  <c r="K61" i="16"/>
  <c r="CO59" i="16"/>
  <c r="BZ63" i="16"/>
  <c r="Y41" i="16"/>
  <c r="BY36" i="16"/>
  <c r="CO76" i="16"/>
  <c r="CE100" i="14"/>
  <c r="AY46" i="16"/>
  <c r="AR23" i="16"/>
  <c r="BS61" i="16"/>
  <c r="CI64" i="16"/>
  <c r="CI26" i="16"/>
  <c r="M122" i="15"/>
  <c r="BF30" i="16"/>
  <c r="BQ34" i="16"/>
  <c r="CA76" i="16"/>
  <c r="CY59" i="14"/>
  <c r="CJ74" i="14"/>
  <c r="X95" i="15"/>
  <c r="BQ88" i="14"/>
  <c r="W106" i="14"/>
  <c r="CD105" i="14"/>
  <c r="BZ73" i="14"/>
  <c r="AX53" i="14"/>
  <c r="BB61" i="16"/>
  <c r="CJ51" i="16"/>
  <c r="CV81" i="16"/>
  <c r="BG74" i="14"/>
  <c r="AA19" i="16"/>
  <c r="U41" i="16"/>
  <c r="BL48" i="14"/>
  <c r="CM30" i="16"/>
  <c r="I64" i="16"/>
  <c r="BB71" i="16"/>
  <c r="CS19" i="16"/>
  <c r="AF35" i="16"/>
  <c r="I100" i="14"/>
  <c r="BR71" i="16"/>
  <c r="DB92" i="14"/>
  <c r="BK50" i="14"/>
  <c r="B106" i="14"/>
  <c r="Z55" i="14"/>
  <c r="DB64" i="16"/>
  <c r="I55" i="14"/>
  <c r="AP58" i="16"/>
  <c r="AF19" i="16"/>
  <c r="U103" i="14"/>
  <c r="CY55" i="14"/>
  <c r="CR38" i="16"/>
  <c r="AY63" i="14"/>
  <c r="DA68" i="16"/>
  <c r="CW90" i="14"/>
  <c r="Q64" i="16"/>
  <c r="CK102" i="14"/>
  <c r="AO46" i="16"/>
  <c r="AH67" i="14"/>
  <c r="AL71" i="16"/>
  <c r="BS41" i="16"/>
  <c r="BS74" i="14"/>
  <c r="AJ58" i="16"/>
  <c r="BY46" i="16"/>
  <c r="CW62" i="16"/>
  <c r="CO100" i="14"/>
  <c r="DC76" i="16"/>
  <c r="U19" i="16"/>
  <c r="K44" i="14"/>
  <c r="BP76" i="14"/>
  <c r="AP68" i="16"/>
  <c r="C64" i="14"/>
  <c r="C46" i="14"/>
  <c r="DB56" i="14"/>
  <c r="L76" i="16"/>
  <c r="B41" i="16"/>
  <c r="S31" i="16"/>
  <c r="AW44" i="14"/>
  <c r="AD19" i="16"/>
  <c r="W65" i="16"/>
  <c r="CE81" i="16"/>
  <c r="CG58" i="16"/>
  <c r="V95" i="14"/>
  <c r="CB51" i="16"/>
  <c r="J51" i="16"/>
  <c r="CB41" i="16"/>
  <c r="B50" i="16"/>
  <c r="BA65" i="14"/>
  <c r="AO34" i="14"/>
  <c r="BY61" i="16"/>
  <c r="CL94" i="14"/>
  <c r="CG62" i="16"/>
  <c r="AF46" i="16"/>
  <c r="BR64" i="14"/>
  <c r="BR65" i="14"/>
  <c r="M57" i="14"/>
  <c r="AA76" i="16"/>
  <c r="BY68" i="16"/>
  <c r="BY82" i="14"/>
  <c r="H82" i="14"/>
  <c r="L99" i="14"/>
  <c r="I67" i="14"/>
  <c r="BO64" i="14"/>
  <c r="CQ92" i="14"/>
  <c r="CW35" i="16"/>
  <c r="BP75" i="14"/>
  <c r="CI51" i="16"/>
  <c r="CM38" i="16"/>
  <c r="Q65" i="16"/>
  <c r="BN48" i="16"/>
  <c r="L64" i="16"/>
  <c r="CI46" i="14"/>
  <c r="CW44" i="14"/>
  <c r="BN69" i="14"/>
  <c r="BW76" i="14"/>
  <c r="R68" i="16"/>
  <c r="CN59" i="14"/>
  <c r="AN44" i="14"/>
  <c r="T38" i="16"/>
  <c r="CC71" i="16"/>
  <c r="AE46" i="16"/>
  <c r="AH87" i="14"/>
  <c r="Z36" i="16"/>
  <c r="AM94" i="14"/>
  <c r="BT84" i="14"/>
  <c r="CB103" i="14"/>
  <c r="U106" i="14"/>
  <c r="B82" i="14"/>
  <c r="BB99" i="14"/>
  <c r="R25" i="16"/>
  <c r="BM31" i="16"/>
  <c r="V68" i="16"/>
  <c r="S25" i="16"/>
  <c r="S97" i="14"/>
  <c r="BR45" i="14"/>
  <c r="AX73" i="14"/>
  <c r="N48" i="16"/>
  <c r="AX35" i="16"/>
  <c r="B46" i="16"/>
  <c r="AG68" i="14"/>
  <c r="R34" i="14"/>
  <c r="BX50" i="14"/>
  <c r="L68" i="16"/>
  <c r="BJ71" i="16"/>
  <c r="R31" i="16"/>
  <c r="Y50" i="14"/>
  <c r="BA30" i="16"/>
  <c r="AJ35" i="16"/>
  <c r="AZ49" i="14"/>
  <c r="CK34" i="16"/>
  <c r="CO30" i="16"/>
  <c r="CP48" i="14"/>
  <c r="Y34" i="16"/>
  <c r="CI96" i="14"/>
  <c r="AP51" i="16"/>
  <c r="AP47" i="14"/>
  <c r="AX30" i="16"/>
  <c r="Z95" i="16"/>
  <c r="BB74" i="14"/>
  <c r="AO38" i="16"/>
  <c r="BN105" i="14"/>
  <c r="BO25" i="16"/>
  <c r="T57" i="14"/>
  <c r="BO58" i="16"/>
  <c r="AK23" i="16"/>
  <c r="CU50" i="14"/>
  <c r="Y71" i="16"/>
  <c r="BP41" i="16"/>
  <c r="P122" i="16"/>
  <c r="AE59" i="14"/>
  <c r="AH59" i="14"/>
  <c r="BR48" i="16"/>
  <c r="CG26" i="16"/>
  <c r="CP46" i="14"/>
  <c r="AT48" i="16"/>
  <c r="CQ62" i="16"/>
  <c r="Q55" i="14"/>
  <c r="CO51" i="14"/>
  <c r="T25" i="16"/>
  <c r="BG36" i="16"/>
  <c r="J117" i="14"/>
  <c r="AL58" i="14"/>
  <c r="CY46" i="16"/>
  <c r="BN55" i="14"/>
  <c r="CB60" i="14"/>
  <c r="C80" i="14"/>
  <c r="CM79" i="14"/>
  <c r="N117" i="14"/>
  <c r="BV34" i="16"/>
  <c r="CG61" i="16"/>
  <c r="AC62" i="16"/>
  <c r="BM81" i="14"/>
  <c r="O57" i="14"/>
  <c r="BF48" i="16"/>
  <c r="CT104" i="14"/>
  <c r="CW103" i="14"/>
  <c r="BX58" i="16"/>
  <c r="AG53" i="14"/>
  <c r="CX38" i="16"/>
  <c r="BT58" i="14"/>
  <c r="CX25" i="16"/>
  <c r="AI59" i="16"/>
  <c r="CM26" i="16"/>
  <c r="M30" i="16"/>
  <c r="J61" i="16"/>
  <c r="CL66" i="14"/>
  <c r="BM55" i="14"/>
  <c r="AL25" i="16"/>
  <c r="AO65" i="16"/>
  <c r="BB106" i="14"/>
  <c r="CW48" i="16"/>
  <c r="BO48" i="14"/>
  <c r="J48" i="16"/>
  <c r="AE64" i="16"/>
  <c r="U51" i="16"/>
  <c r="L48" i="16"/>
  <c r="O64" i="16"/>
  <c r="CT35" i="16"/>
  <c r="BK41" i="16"/>
  <c r="CN50" i="14"/>
  <c r="U26" i="16"/>
  <c r="AT48" i="14"/>
  <c r="CU87" i="14"/>
  <c r="M101" i="14"/>
  <c r="N36" i="16"/>
  <c r="BB58" i="14"/>
  <c r="AE56" i="14"/>
  <c r="BN100" i="14"/>
  <c r="R122" i="16"/>
  <c r="CJ81" i="16"/>
  <c r="AW26" i="16"/>
  <c r="BC62" i="16"/>
  <c r="AI74" i="14"/>
  <c r="CI93" i="14"/>
  <c r="CX68" i="16"/>
  <c r="T50" i="14"/>
  <c r="CJ71" i="16"/>
  <c r="Q68" i="16"/>
  <c r="AN106" i="14"/>
  <c r="DE79" i="15"/>
  <c r="K50" i="14"/>
  <c r="B85" i="14"/>
  <c r="AW61" i="16"/>
  <c r="CM83" i="14"/>
  <c r="AW35" i="16"/>
  <c r="BF36" i="16"/>
  <c r="J95" i="15"/>
  <c r="DB19" i="16"/>
  <c r="DE70" i="16"/>
  <c r="BO35" i="16"/>
  <c r="R54" i="14"/>
  <c r="CL76" i="16"/>
  <c r="H68" i="14"/>
  <c r="J78" i="14"/>
  <c r="BZ59" i="14"/>
  <c r="BW35" i="16"/>
  <c r="CE41" i="16"/>
  <c r="AK65" i="16"/>
  <c r="R58" i="16"/>
  <c r="AU50" i="14"/>
  <c r="AJ23" i="16"/>
  <c r="AV36" i="16"/>
  <c r="AA61" i="16"/>
  <c r="AO68" i="16"/>
  <c r="DC51" i="16"/>
  <c r="CO57" i="14"/>
  <c r="Z64" i="14"/>
  <c r="R112" i="16"/>
  <c r="P60" i="14"/>
  <c r="CE53" i="14"/>
  <c r="J76" i="16"/>
  <c r="Q54" i="14"/>
  <c r="CB71" i="16"/>
  <c r="I95" i="14"/>
  <c r="BC51" i="16"/>
  <c r="K47" i="14"/>
  <c r="K59" i="16"/>
  <c r="U95" i="16"/>
  <c r="AE81" i="16"/>
  <c r="AC31" i="16"/>
  <c r="AJ51" i="16"/>
  <c r="M87" i="14"/>
  <c r="AM88" i="14"/>
  <c r="DA81" i="14"/>
  <c r="DE37" i="16"/>
  <c r="DE84" i="16"/>
  <c r="BQ82" i="14"/>
  <c r="AK35" i="16"/>
  <c r="BP104" i="14"/>
  <c r="BP64" i="16"/>
  <c r="AC65" i="16"/>
  <c r="BS96" i="14"/>
  <c r="AA34" i="16"/>
  <c r="DE77" i="15"/>
  <c r="Q23" i="16"/>
  <c r="BV26" i="16"/>
  <c r="AC34" i="16"/>
  <c r="AE76" i="16"/>
  <c r="J31" i="16"/>
  <c r="CD66" i="14"/>
  <c r="AR25" i="16"/>
  <c r="X83" i="14"/>
  <c r="AT105" i="14"/>
  <c r="BZ47" i="14"/>
  <c r="CS102" i="14"/>
  <c r="CJ46" i="14"/>
  <c r="O61" i="16"/>
  <c r="C100" i="14"/>
  <c r="BF46" i="14"/>
  <c r="AW93" i="14"/>
  <c r="AQ25" i="16"/>
  <c r="AO63" i="16"/>
  <c r="CK63" i="14"/>
  <c r="AX82" i="14"/>
  <c r="BC102" i="14"/>
  <c r="CS65" i="16"/>
  <c r="CB83" i="14"/>
  <c r="Y94" i="14"/>
  <c r="CG106" i="14"/>
  <c r="CJ86" i="14"/>
  <c r="CX56" i="14"/>
  <c r="DC51" i="14"/>
  <c r="BL78" i="14"/>
  <c r="N122" i="15"/>
  <c r="BW55" i="14"/>
  <c r="BZ65" i="14"/>
  <c r="DE16" i="16"/>
  <c r="BB81" i="16"/>
  <c r="B62" i="14"/>
  <c r="CC51" i="14"/>
  <c r="BJ57" i="14"/>
  <c r="AS91" i="14"/>
  <c r="BD68" i="16"/>
  <c r="CA94" i="14"/>
  <c r="U46" i="16"/>
  <c r="AN62" i="16"/>
  <c r="AP81" i="16"/>
  <c r="AZ72" i="14"/>
  <c r="BN65" i="16"/>
  <c r="AB30" i="16"/>
  <c r="CV61" i="16"/>
  <c r="AD71" i="16"/>
  <c r="AL54" i="14"/>
  <c r="P45" i="14"/>
  <c r="R61" i="16"/>
  <c r="H58" i="16"/>
  <c r="BH35" i="16"/>
  <c r="CR34" i="16"/>
  <c r="V73" i="14"/>
  <c r="CA30" i="16"/>
  <c r="H19" i="16"/>
  <c r="AM56" i="14"/>
  <c r="BF62" i="16"/>
  <c r="BZ72" i="14"/>
  <c r="BE84" i="14"/>
  <c r="M41" i="16"/>
  <c r="CY36" i="16"/>
  <c r="CR46" i="16"/>
  <c r="BR63" i="14"/>
  <c r="BD62" i="14"/>
  <c r="CV75" i="14"/>
  <c r="AJ64" i="16"/>
  <c r="BB41" i="16"/>
  <c r="DC78" i="14"/>
  <c r="BY51" i="16"/>
  <c r="BL103" i="14"/>
  <c r="AI31" i="16"/>
  <c r="AU63" i="16"/>
  <c r="BA23" i="16"/>
  <c r="S48" i="16"/>
  <c r="CF79" i="14"/>
  <c r="CS49" i="14"/>
  <c r="BG91" i="14"/>
  <c r="T90" i="14"/>
  <c r="DA63" i="16"/>
  <c r="P112" i="15"/>
  <c r="U53" i="14"/>
  <c r="N68" i="14"/>
  <c r="AB23" i="16"/>
  <c r="CS66" i="14"/>
  <c r="BY38" i="16"/>
  <c r="M76" i="16"/>
  <c r="AZ100" i="14"/>
  <c r="CL81" i="16"/>
  <c r="AK67" i="14"/>
  <c r="CE72" i="14"/>
  <c r="AD59" i="16"/>
  <c r="AV71" i="16"/>
  <c r="CA73" i="14"/>
  <c r="BN51" i="14"/>
  <c r="AU30" i="16"/>
  <c r="AG68" i="16"/>
  <c r="CZ87" i="14"/>
  <c r="S112" i="15"/>
  <c r="T36" i="16"/>
  <c r="CN44" i="14"/>
  <c r="CU81" i="16"/>
  <c r="BV64" i="16"/>
  <c r="CJ25" i="16"/>
  <c r="BI68" i="16"/>
  <c r="B41" i="14"/>
  <c r="BC67" i="14"/>
  <c r="CH76" i="16"/>
  <c r="L72" i="14"/>
  <c r="BF87" i="14"/>
  <c r="CI34" i="16"/>
  <c r="BX63" i="16"/>
  <c r="V71" i="16"/>
  <c r="V59" i="16"/>
  <c r="CW105" i="14"/>
  <c r="V82" i="14"/>
  <c r="BR93" i="14"/>
  <c r="BE55" i="14"/>
  <c r="R46" i="14"/>
  <c r="BT25" i="16"/>
  <c r="CH71" i="16"/>
  <c r="AZ56" i="14"/>
  <c r="BU64" i="16"/>
  <c r="AQ63" i="16"/>
  <c r="BP105" i="14"/>
  <c r="CR99" i="14"/>
  <c r="H117" i="14"/>
  <c r="BX65" i="16"/>
  <c r="BT64" i="16"/>
  <c r="CE63" i="16"/>
  <c r="U65" i="16"/>
  <c r="BC77" i="14"/>
  <c r="BT59" i="14"/>
  <c r="T105" i="14"/>
  <c r="CT67" i="14"/>
  <c r="AA44" i="14"/>
  <c r="CM34" i="14"/>
  <c r="AF58" i="16"/>
  <c r="CQ104" i="14"/>
  <c r="DE87" i="16"/>
  <c r="AO31" i="16"/>
  <c r="CA93" i="14"/>
  <c r="S67" i="14"/>
  <c r="AD64" i="16"/>
  <c r="CF90" i="14"/>
  <c r="CR76" i="16"/>
  <c r="Q41" i="16"/>
  <c r="DC59" i="16"/>
  <c r="CP62" i="16"/>
  <c r="AT74" i="14"/>
  <c r="I26" i="16"/>
  <c r="CO76" i="14"/>
  <c r="AW45" i="14"/>
  <c r="W85" i="14"/>
  <c r="O62" i="16"/>
  <c r="CJ48" i="16"/>
  <c r="CU36" i="16"/>
  <c r="I36" i="16"/>
  <c r="DA73" i="14"/>
  <c r="AX31" i="16"/>
  <c r="R82" i="14"/>
  <c r="CZ81" i="16"/>
  <c r="T72" i="14"/>
  <c r="CD64" i="16"/>
  <c r="AX69" i="14"/>
  <c r="AA65" i="14"/>
  <c r="O31" i="16"/>
  <c r="BC50" i="14"/>
  <c r="CZ61" i="16"/>
  <c r="AC35" i="16"/>
  <c r="BW78" i="14"/>
  <c r="CM63" i="16"/>
  <c r="BL35" i="16"/>
  <c r="CF81" i="16"/>
  <c r="AX19" i="16"/>
  <c r="BP68" i="16"/>
  <c r="DE17" i="16"/>
  <c r="AM83" i="14"/>
  <c r="CC76" i="16"/>
  <c r="AD48" i="16"/>
  <c r="Y66" i="14"/>
  <c r="BL97" i="14"/>
  <c r="W30" i="16"/>
  <c r="AQ30" i="16"/>
  <c r="CH81" i="14"/>
  <c r="AR61" i="16"/>
  <c r="AW73" i="14"/>
  <c r="T26" i="16"/>
  <c r="AZ51" i="16"/>
  <c r="CO93" i="14"/>
  <c r="H34" i="16"/>
  <c r="BZ48" i="16"/>
  <c r="BX31" i="16"/>
  <c r="J46" i="16"/>
  <c r="V36" i="16"/>
  <c r="BQ23" i="16"/>
  <c r="CX51" i="16"/>
  <c r="CO67" i="14"/>
  <c r="BC84" i="14"/>
  <c r="CC58" i="16"/>
  <c r="AP88" i="14"/>
  <c r="BB57" i="14"/>
  <c r="AN51" i="14"/>
  <c r="W51" i="16"/>
  <c r="BH102" i="14"/>
  <c r="BZ59" i="16"/>
  <c r="Q117" i="14"/>
  <c r="CM76" i="16"/>
  <c r="CA58" i="16"/>
  <c r="BQ103" i="14"/>
  <c r="T103" i="14"/>
  <c r="CN81" i="16"/>
  <c r="CG25" i="16"/>
  <c r="DE64" i="15"/>
  <c r="AQ63" i="14"/>
  <c r="R65" i="16"/>
  <c r="DC34" i="16"/>
  <c r="CK77" i="14"/>
  <c r="DC35" i="16"/>
  <c r="CK46" i="14"/>
  <c r="BR86" i="14"/>
  <c r="BX73" i="14"/>
  <c r="CR58" i="16"/>
  <c r="CV103" i="14"/>
  <c r="BJ79" i="14"/>
  <c r="V117" i="14"/>
  <c r="BO34" i="14"/>
  <c r="AO73" i="14"/>
  <c r="CA57" i="14"/>
  <c r="BM36" i="16"/>
  <c r="CF88" i="14"/>
  <c r="AZ34" i="16"/>
  <c r="CY31" i="16"/>
  <c r="AM59" i="14"/>
  <c r="H63" i="14"/>
  <c r="BZ64" i="14"/>
  <c r="CR30" i="16"/>
  <c r="O63" i="14"/>
  <c r="DB71" i="16"/>
  <c r="AV63" i="16"/>
  <c r="AV87" i="14"/>
  <c r="CW71" i="16"/>
  <c r="BW82" i="14"/>
  <c r="V97" i="14"/>
  <c r="B91" i="15"/>
  <c r="BD97" i="14"/>
  <c r="AX26" i="16"/>
  <c r="CH25" i="16"/>
  <c r="AM63" i="16"/>
  <c r="BC106" i="14"/>
  <c r="BR44" i="14"/>
  <c r="BA65" i="16"/>
  <c r="AV68" i="16"/>
  <c r="BP71" i="16"/>
  <c r="BJ36" i="16"/>
  <c r="AH103" i="14"/>
  <c r="N61" i="16"/>
  <c r="AG101" i="14"/>
  <c r="CQ48" i="14"/>
  <c r="CF26" i="16"/>
  <c r="AQ36" i="16"/>
  <c r="B36" i="16"/>
  <c r="CZ35" i="16"/>
  <c r="V26" i="16"/>
  <c r="BD64" i="16"/>
  <c r="BD88" i="14"/>
  <c r="AY48" i="16"/>
  <c r="BE87" i="14"/>
  <c r="AE65" i="16"/>
  <c r="BN103" i="14"/>
  <c r="J35" i="16"/>
  <c r="AR63" i="16"/>
  <c r="P50" i="14"/>
  <c r="AN63" i="14"/>
  <c r="CH30" i="16"/>
  <c r="AE23" i="16"/>
  <c r="Z65" i="16"/>
  <c r="BQ62" i="16"/>
  <c r="BM65" i="16"/>
  <c r="BR35" i="16"/>
  <c r="DE62" i="15"/>
  <c r="CD58" i="16"/>
  <c r="Z94" i="14"/>
  <c r="AP90" i="14"/>
  <c r="AS101" i="14"/>
  <c r="CX26" i="16"/>
  <c r="CN68" i="16"/>
  <c r="T46" i="16"/>
  <c r="AI46" i="16"/>
  <c r="BG41" i="16"/>
  <c r="BZ58" i="16"/>
  <c r="AK75" i="14"/>
  <c r="Z46" i="16"/>
  <c r="AM51" i="16"/>
  <c r="BS51" i="14"/>
  <c r="CH23" i="16"/>
  <c r="BR62" i="16"/>
  <c r="U62" i="16"/>
  <c r="AM30" i="16"/>
  <c r="CX75" i="14"/>
  <c r="BY62" i="14"/>
  <c r="BR51" i="14"/>
  <c r="CI31" i="16"/>
  <c r="BX46" i="16"/>
  <c r="CZ49" i="14"/>
  <c r="BV75" i="14"/>
  <c r="BT38" i="16"/>
  <c r="CV48" i="16"/>
  <c r="AG31" i="16"/>
  <c r="BL94" i="14"/>
  <c r="BW59" i="16"/>
  <c r="BC94" i="14"/>
  <c r="BL41" i="16"/>
  <c r="BY62" i="16"/>
  <c r="X74" i="14"/>
  <c r="BS38" i="16"/>
  <c r="BO88" i="14"/>
  <c r="AD34" i="16"/>
  <c r="Y112" i="15"/>
  <c r="AR86" i="14"/>
  <c r="BQ61" i="16"/>
  <c r="CR65" i="16"/>
  <c r="BX23" i="16"/>
  <c r="AH51" i="16"/>
  <c r="AE41" i="16"/>
  <c r="I48" i="16"/>
  <c r="P92" i="14"/>
  <c r="BZ95" i="14"/>
  <c r="AP96" i="14"/>
  <c r="CB46" i="16"/>
  <c r="K95" i="16"/>
  <c r="AC84" i="14"/>
  <c r="BP65" i="14"/>
  <c r="Y68" i="16"/>
  <c r="CO63" i="16"/>
  <c r="S76" i="14"/>
  <c r="CL76" i="14"/>
  <c r="AP44" i="14"/>
  <c r="N34" i="16"/>
  <c r="K117" i="14"/>
  <c r="CY35" i="16"/>
  <c r="AI48" i="16"/>
  <c r="AC74" i="14"/>
  <c r="BR26" i="16"/>
  <c r="AL59" i="16"/>
  <c r="AW47" i="14"/>
  <c r="CD34" i="16"/>
  <c r="AQ26" i="16"/>
  <c r="AX62" i="16"/>
  <c r="W23" i="16"/>
  <c r="AI82" i="14"/>
  <c r="O48" i="16"/>
  <c r="BL19" i="16"/>
  <c r="BK76" i="14"/>
  <c r="BO84" i="14"/>
  <c r="CK78" i="14"/>
  <c r="CI87" i="14"/>
  <c r="BT66" i="14"/>
  <c r="CT51" i="16"/>
  <c r="BT105" i="14"/>
  <c r="Y46" i="16"/>
  <c r="BX103" i="14"/>
  <c r="AU47" i="14"/>
  <c r="CE91" i="14"/>
  <c r="AG64" i="16"/>
  <c r="BO26" i="16"/>
  <c r="CE76" i="14"/>
  <c r="DE61" i="15"/>
  <c r="CP86" i="14"/>
  <c r="CY99" i="14"/>
  <c r="AS48" i="14"/>
  <c r="Q31" i="16"/>
  <c r="B27" i="15"/>
  <c r="CA63" i="16"/>
  <c r="H95" i="14"/>
  <c r="AN85" i="14"/>
  <c r="CB30" i="16"/>
  <c r="BL55" i="14"/>
  <c r="B75" i="15"/>
  <c r="CB68" i="14"/>
  <c r="BO105" i="14"/>
  <c r="P97" i="14"/>
  <c r="BA34" i="16"/>
  <c r="BO68" i="16"/>
  <c r="CT54" i="14"/>
  <c r="AN41" i="16"/>
  <c r="BN61" i="16"/>
  <c r="J112" i="15"/>
  <c r="T91" i="14"/>
  <c r="CB105" i="14"/>
  <c r="AZ61" i="16"/>
  <c r="P57" i="14"/>
  <c r="AV81" i="16"/>
  <c r="CT48" i="16"/>
  <c r="CK47" i="14"/>
  <c r="BU106" i="14"/>
  <c r="I75" i="14"/>
  <c r="CN35" i="16"/>
  <c r="R81" i="16"/>
  <c r="I64" i="14"/>
  <c r="BQ81" i="16"/>
  <c r="AD36" i="16"/>
  <c r="M45" i="14"/>
  <c r="CR69" i="14"/>
  <c r="AD25" i="16"/>
  <c r="CQ47" i="14"/>
  <c r="BH105" i="14"/>
  <c r="BV81" i="16"/>
  <c r="CX30" i="16"/>
  <c r="AG58" i="16"/>
  <c r="CL48" i="16"/>
  <c r="CR59" i="14"/>
  <c r="BW38" i="16"/>
  <c r="K95" i="15"/>
  <c r="CY76" i="16"/>
  <c r="CV19" i="16"/>
  <c r="S122" i="16"/>
  <c r="CB35" i="16"/>
  <c r="BJ63" i="16"/>
  <c r="BE101" i="14"/>
  <c r="CC86" i="14"/>
  <c r="AO48" i="16"/>
  <c r="CI69" i="14"/>
  <c r="E19" i="14"/>
  <c r="BR102" i="14"/>
  <c r="BA74" i="14"/>
  <c r="BS68" i="16"/>
  <c r="BV62" i="16"/>
  <c r="Q64" i="14"/>
  <c r="I41" i="16"/>
  <c r="C45" i="14"/>
  <c r="AW62" i="14"/>
  <c r="AZ95" i="14"/>
  <c r="M81" i="14"/>
  <c r="CF87" i="14"/>
  <c r="DB48" i="16"/>
  <c r="BO62" i="16"/>
  <c r="BU104" i="14"/>
  <c r="P41" i="16"/>
  <c r="AI65" i="14"/>
  <c r="DC46" i="16"/>
  <c r="AQ76" i="16"/>
  <c r="BH62" i="16"/>
  <c r="CQ63" i="16"/>
  <c r="BQ51" i="16"/>
  <c r="Q71" i="16"/>
  <c r="BG59" i="14"/>
  <c r="CH19" i="16"/>
  <c r="CD59" i="16"/>
  <c r="CP65" i="16"/>
  <c r="BX51" i="16"/>
  <c r="R76" i="16"/>
  <c r="B55" i="15"/>
  <c r="BT34" i="16"/>
  <c r="AA60" i="14"/>
  <c r="AY25" i="16"/>
  <c r="BQ35" i="16"/>
  <c r="Z74" i="14"/>
  <c r="CP23" i="16"/>
  <c r="BT26" i="16"/>
  <c r="BL36" i="16"/>
  <c r="BQ68" i="16"/>
  <c r="DA81" i="16"/>
  <c r="K51" i="16"/>
  <c r="O76" i="16"/>
  <c r="AL48" i="16"/>
  <c r="M88" i="14"/>
  <c r="CZ63" i="16"/>
  <c r="BX30" i="16"/>
  <c r="BD59" i="16"/>
  <c r="AU48" i="16"/>
  <c r="V46" i="16"/>
  <c r="I30" i="16"/>
  <c r="CD76" i="16"/>
  <c r="BI59" i="16"/>
  <c r="BG26" i="16"/>
  <c r="AP71" i="16"/>
  <c r="CC96" i="14"/>
  <c r="BN26" i="16"/>
  <c r="M61" i="16"/>
  <c r="AJ31" i="16"/>
  <c r="CW41" i="16"/>
  <c r="X26" i="16"/>
  <c r="CO74" i="14"/>
  <c r="CO64" i="16"/>
  <c r="BO65" i="16"/>
  <c r="CY51" i="14"/>
  <c r="AC46" i="16"/>
  <c r="T122" i="15"/>
  <c r="DC65" i="16"/>
  <c r="CC48" i="16"/>
  <c r="BK36" i="16"/>
  <c r="CF19" i="16"/>
  <c r="BT31" i="16"/>
  <c r="CH91" i="14"/>
  <c r="AL84" i="14"/>
  <c r="AK46" i="14"/>
  <c r="AY54" i="14"/>
  <c r="BR36" i="16"/>
  <c r="BX35" i="16"/>
  <c r="O54" i="14"/>
  <c r="AN68" i="16"/>
  <c r="BO46" i="16"/>
  <c r="L84" i="14"/>
  <c r="M23" i="16"/>
  <c r="BZ106" i="14"/>
  <c r="CV95" i="14"/>
  <c r="CO34" i="16"/>
  <c r="Y81" i="14"/>
  <c r="M46" i="14"/>
  <c r="BF71" i="16"/>
  <c r="BS72" i="14"/>
  <c r="U34" i="16"/>
  <c r="CK51" i="16"/>
  <c r="AO84" i="14"/>
  <c r="BQ38" i="16"/>
  <c r="H31" i="16"/>
  <c r="B79" i="15"/>
  <c r="BI31" i="16"/>
  <c r="BI63" i="16"/>
  <c r="AY41" i="16"/>
  <c r="N95" i="16"/>
  <c r="BC63" i="16"/>
  <c r="S105" i="14"/>
  <c r="BW62" i="16"/>
  <c r="DE121" i="15"/>
  <c r="T51" i="16"/>
  <c r="CG44" i="14"/>
  <c r="CW49" i="14"/>
  <c r="AP64" i="16"/>
  <c r="AN74" i="14"/>
  <c r="AH58" i="16"/>
  <c r="N56" i="14"/>
  <c r="AT31" i="16"/>
  <c r="AR67" i="14"/>
  <c r="CS81" i="16"/>
  <c r="N74" i="14"/>
  <c r="BP25" i="16"/>
  <c r="CH41" i="16"/>
  <c r="S102" i="14"/>
  <c r="AG71" i="16"/>
  <c r="CY79" i="14"/>
  <c r="BP48" i="16"/>
  <c r="CO31" i="16"/>
  <c r="DE13" i="15"/>
  <c r="CG50" i="14"/>
  <c r="AG48" i="14"/>
  <c r="R76" i="14"/>
  <c r="AI94" i="14"/>
  <c r="I69" i="14"/>
  <c r="CG72" i="14"/>
  <c r="DB58" i="16"/>
  <c r="J64" i="16"/>
  <c r="B53" i="16"/>
  <c r="AF45" i="14"/>
  <c r="AB100" i="14"/>
  <c r="AF46" i="14"/>
  <c r="L62" i="14"/>
  <c r="AY26" i="16"/>
  <c r="CJ101" i="14"/>
  <c r="AE25" i="16"/>
  <c r="BT44" i="14"/>
  <c r="H93" i="14"/>
  <c r="BA59" i="16"/>
  <c r="BR58" i="14"/>
  <c r="AK25" i="16"/>
  <c r="AZ46" i="14"/>
  <c r="S106" i="14"/>
  <c r="AL69" i="14"/>
  <c r="CW67" i="14"/>
  <c r="DA59" i="16"/>
  <c r="CL41" i="16"/>
  <c r="BH71" i="16"/>
  <c r="AM47" i="14"/>
  <c r="BR30" i="16"/>
  <c r="H63" i="16"/>
  <c r="CY19" i="16"/>
  <c r="BN71" i="16"/>
  <c r="CZ60" i="14"/>
  <c r="CI65" i="16"/>
  <c r="B38" i="15"/>
  <c r="CS90" i="14"/>
  <c r="CH60" i="14"/>
  <c r="AH100" i="14"/>
  <c r="BP34" i="14"/>
  <c r="AR81" i="16"/>
  <c r="AM81" i="14"/>
  <c r="AZ59" i="16"/>
  <c r="BB88" i="14"/>
  <c r="AB19" i="16"/>
  <c r="Q103" i="14"/>
  <c r="BJ55" i="14"/>
  <c r="BP49" i="14"/>
  <c r="I59" i="16"/>
  <c r="CV104" i="14"/>
  <c r="BX81" i="14"/>
  <c r="AF77" i="14"/>
  <c r="BZ61" i="16"/>
  <c r="AW51" i="16"/>
  <c r="DE18" i="16"/>
  <c r="BC35" i="16"/>
  <c r="AE91" i="14"/>
  <c r="BW30" i="16"/>
  <c r="CV38" i="16"/>
  <c r="BW65" i="16"/>
  <c r="AO81" i="16"/>
  <c r="Z26" i="16"/>
  <c r="BS81" i="14"/>
  <c r="BP31" i="16"/>
  <c r="DC30" i="16"/>
  <c r="AQ34" i="16"/>
  <c r="BM67" i="14"/>
  <c r="W31" i="16"/>
  <c r="CI41" i="16"/>
  <c r="Y45" i="14"/>
  <c r="BK48" i="16"/>
  <c r="V65" i="16"/>
  <c r="AT62" i="16"/>
  <c r="CN63" i="16"/>
  <c r="AV48" i="16"/>
  <c r="CL61" i="16"/>
  <c r="BR19" i="16"/>
  <c r="CP38" i="16"/>
  <c r="BE51" i="16"/>
  <c r="CJ23" i="16"/>
  <c r="Y76" i="16"/>
  <c r="CI23" i="16"/>
  <c r="AP36" i="16"/>
  <c r="BX68" i="16"/>
  <c r="AX41" i="16"/>
  <c r="B75" i="16"/>
  <c r="CO23" i="16"/>
  <c r="DC26" i="16"/>
  <c r="V112" i="15"/>
  <c r="AJ34" i="16"/>
  <c r="CS51" i="16"/>
  <c r="DA47" i="14"/>
  <c r="BW46" i="16"/>
  <c r="X61" i="16"/>
  <c r="BH68" i="16"/>
  <c r="BA60" i="14"/>
  <c r="AQ103" i="14"/>
  <c r="CN93" i="14"/>
  <c r="J112" i="16"/>
  <c r="BE25" i="16"/>
  <c r="CD26" i="16"/>
  <c r="N31" i="16"/>
  <c r="CK81" i="16"/>
  <c r="AU83" i="14"/>
  <c r="BP54" i="14"/>
  <c r="AF61" i="16"/>
  <c r="DE37" i="15"/>
  <c r="Q36" i="16"/>
  <c r="K62" i="16"/>
  <c r="AT51" i="16"/>
  <c r="BH31" i="16"/>
  <c r="CM46" i="16"/>
  <c r="CN30" i="16"/>
  <c r="CU51" i="16"/>
  <c r="I48" i="14"/>
  <c r="AZ62" i="16"/>
  <c r="M104" i="14"/>
  <c r="B17" i="16"/>
  <c r="BV23" i="16"/>
  <c r="BI41" i="16"/>
  <c r="AP59" i="16"/>
  <c r="DE53" i="16"/>
  <c r="T58" i="16"/>
  <c r="S26" i="16"/>
  <c r="CW93" i="14"/>
  <c r="BI92" i="14"/>
  <c r="X76" i="16"/>
  <c r="AT93" i="14"/>
  <c r="AO62" i="16"/>
  <c r="L86" i="14"/>
  <c r="CG77" i="14"/>
  <c r="BJ19" i="16"/>
  <c r="AF65" i="16"/>
  <c r="BG34" i="14"/>
  <c r="R23" i="16"/>
  <c r="CD65" i="16"/>
  <c r="AK71" i="16"/>
  <c r="BZ68" i="16"/>
  <c r="AZ64" i="16"/>
  <c r="AD67" i="14"/>
  <c r="BD62" i="16"/>
  <c r="AH26" i="16"/>
  <c r="AJ61" i="16"/>
  <c r="CW78" i="14"/>
  <c r="CN23" i="16"/>
  <c r="AB82" i="14"/>
  <c r="AN103" i="14"/>
  <c r="AW100" i="14"/>
  <c r="K64" i="16"/>
  <c r="X97" i="14"/>
  <c r="BL58" i="16"/>
  <c r="CY59" i="16"/>
  <c r="O110" i="14"/>
  <c r="AZ19" i="16"/>
  <c r="W76" i="16"/>
  <c r="Q75" i="14"/>
  <c r="AK58" i="16"/>
  <c r="CI58" i="14"/>
  <c r="CR91" i="14"/>
  <c r="CT38" i="16"/>
  <c r="AU38" i="16"/>
  <c r="BK64" i="16"/>
  <c r="CT93" i="14"/>
  <c r="AJ64" i="14"/>
  <c r="V106" i="14"/>
  <c r="CQ31" i="16"/>
  <c r="BH59" i="14"/>
  <c r="Y51" i="16"/>
  <c r="BT23" i="16"/>
  <c r="CW51" i="16"/>
  <c r="BK35" i="16"/>
  <c r="DB46" i="16"/>
  <c r="AY59" i="16"/>
  <c r="CR62" i="16"/>
  <c r="CQ59" i="16"/>
  <c r="W56" i="14"/>
  <c r="CB62" i="16"/>
  <c r="BQ19" i="16"/>
  <c r="CX74" i="14"/>
  <c r="AX48" i="14"/>
  <c r="CX96" i="14"/>
  <c r="B90" i="15"/>
  <c r="BI96" i="14"/>
  <c r="Q34" i="16"/>
  <c r="DC82" i="14"/>
  <c r="R90" i="14"/>
  <c r="BZ19" i="16"/>
  <c r="Z31" i="16"/>
  <c r="AG41" i="16"/>
  <c r="BK92" i="14"/>
  <c r="CS101" i="14"/>
  <c r="BQ81" i="14"/>
  <c r="CK61" i="16"/>
  <c r="BT36" i="16"/>
  <c r="CV23" i="16"/>
  <c r="CF36" i="16"/>
  <c r="CC59" i="16"/>
  <c r="CY34" i="16"/>
  <c r="BO101" i="14"/>
  <c r="BJ58" i="16"/>
  <c r="AG94" i="14"/>
  <c r="N65" i="16"/>
  <c r="I68" i="16"/>
  <c r="BR87" i="14"/>
  <c r="CG60" i="14"/>
  <c r="BH48" i="16"/>
  <c r="BY65" i="16"/>
  <c r="CP47" i="14"/>
  <c r="DA106" i="14"/>
  <c r="BK68" i="16"/>
  <c r="CX73" i="14"/>
  <c r="CH49" i="14"/>
  <c r="R103" i="14"/>
  <c r="BO73" i="14"/>
  <c r="AF101" i="14"/>
  <c r="B120" i="15"/>
  <c r="K65" i="16"/>
  <c r="CX104" i="14"/>
  <c r="CZ58" i="16"/>
  <c r="L96" i="14"/>
  <c r="AV100" i="14"/>
  <c r="BJ62" i="16"/>
  <c r="AG92" i="14"/>
  <c r="Q84" i="14"/>
  <c r="BK90" i="14"/>
  <c r="U97" i="14"/>
  <c r="Q46" i="16"/>
  <c r="CN103" i="14"/>
  <c r="AZ93" i="14"/>
  <c r="BX62" i="16"/>
  <c r="X46" i="16"/>
  <c r="U30" i="16"/>
  <c r="BT101" i="14"/>
  <c r="AN61" i="16"/>
  <c r="J38" i="16"/>
  <c r="AS103" i="14"/>
  <c r="BC61" i="16"/>
  <c r="S49" i="14"/>
  <c r="B90" i="14"/>
  <c r="BH65" i="14"/>
  <c r="AN92" i="14"/>
  <c r="Y61" i="16"/>
  <c r="CR31" i="16"/>
  <c r="Q59" i="16"/>
  <c r="BP58" i="16"/>
  <c r="AM71" i="16"/>
  <c r="CD82" i="14"/>
  <c r="BH62" i="14"/>
  <c r="BY63" i="14"/>
  <c r="BN85" i="14"/>
  <c r="CH78" i="14"/>
  <c r="CT19" i="16"/>
  <c r="Y93" i="14"/>
  <c r="CS93" i="14"/>
  <c r="DE54" i="16"/>
  <c r="CZ41" i="16"/>
  <c r="CW61" i="16"/>
  <c r="CV34" i="16"/>
  <c r="CF99" i="14"/>
  <c r="AN75" i="14"/>
  <c r="J23" i="16"/>
  <c r="BD46" i="16"/>
  <c r="AG81" i="16"/>
  <c r="CL46" i="16"/>
  <c r="AT41" i="16"/>
  <c r="BG104" i="14"/>
  <c r="BF41" i="16"/>
  <c r="B83" i="14"/>
  <c r="M48" i="16"/>
  <c r="AG62" i="16"/>
  <c r="AZ76" i="14"/>
  <c r="CK96" i="14"/>
  <c r="BU97" i="14"/>
  <c r="BA35" i="16"/>
  <c r="CO35" i="16"/>
  <c r="N51" i="16"/>
  <c r="AG19" i="16"/>
  <c r="CA61" i="16"/>
  <c r="BD23" i="16"/>
  <c r="AA79" i="14"/>
  <c r="AS35" i="16"/>
  <c r="K35" i="16"/>
  <c r="BL82" i="14"/>
  <c r="BB51" i="16"/>
  <c r="AZ23" i="16"/>
  <c r="BT71" i="16"/>
  <c r="CQ65" i="16"/>
  <c r="DB87" i="14"/>
  <c r="CH66" i="14"/>
  <c r="AO23" i="16"/>
  <c r="T48" i="16"/>
  <c r="R62" i="16"/>
  <c r="BL46" i="16"/>
  <c r="CR53" i="14"/>
  <c r="BK34" i="16"/>
  <c r="AC38" i="16"/>
  <c r="AH76" i="16"/>
  <c r="CM58" i="14"/>
  <c r="BN41" i="16"/>
  <c r="BW51" i="16"/>
  <c r="CB64" i="16"/>
  <c r="BE81" i="16"/>
  <c r="BK51" i="16"/>
  <c r="AS54" i="14"/>
  <c r="AY76" i="14"/>
  <c r="CF81" i="14"/>
  <c r="AB64" i="16"/>
  <c r="CT34" i="16"/>
  <c r="O81" i="16"/>
  <c r="AH35" i="16"/>
  <c r="BJ48" i="16"/>
  <c r="AU91" i="14"/>
  <c r="CX95" i="14"/>
  <c r="CX46" i="16"/>
  <c r="BP30" i="16"/>
  <c r="CU75" i="14"/>
  <c r="AB58" i="16"/>
  <c r="AJ41" i="16"/>
  <c r="AN71" i="16"/>
  <c r="AW62" i="16"/>
  <c r="BS63" i="16"/>
  <c r="AO95" i="14"/>
  <c r="BF35" i="16"/>
  <c r="DC48" i="16"/>
  <c r="AM36" i="16"/>
  <c r="BG92" i="14"/>
  <c r="AS62" i="14"/>
  <c r="W49" i="14"/>
  <c r="Q74" i="14"/>
  <c r="AP61" i="16"/>
  <c r="Z71" i="16"/>
  <c r="CM64" i="16"/>
  <c r="CR68" i="14"/>
  <c r="AN31" i="16"/>
  <c r="CA102" i="14"/>
  <c r="CK35" i="16"/>
  <c r="AY51" i="14"/>
  <c r="BD35" i="16"/>
  <c r="DB51" i="16"/>
  <c r="CU35" i="16"/>
  <c r="Z59" i="16"/>
  <c r="AZ68" i="16"/>
  <c r="BR65" i="16"/>
  <c r="K91" i="14"/>
  <c r="BU81" i="16"/>
  <c r="CX92" i="14"/>
  <c r="CR67" i="14"/>
  <c r="BY100" i="14"/>
  <c r="CI76" i="14"/>
  <c r="R51" i="14"/>
  <c r="I95" i="15"/>
  <c r="BG62" i="16"/>
  <c r="S69" i="14"/>
  <c r="AM62" i="16"/>
  <c r="AU46" i="16"/>
  <c r="AQ49" i="14"/>
  <c r="BE31" i="16"/>
  <c r="CQ69" i="14"/>
  <c r="AE31" i="16"/>
  <c r="AX36" i="16"/>
  <c r="BQ65" i="16"/>
  <c r="BD26" i="16"/>
  <c r="BI84" i="14"/>
  <c r="CF68" i="16"/>
  <c r="BA64" i="16"/>
  <c r="Q60" i="14"/>
  <c r="B68" i="14"/>
  <c r="CV66" i="14"/>
  <c r="AP65" i="16"/>
  <c r="BY79" i="14"/>
  <c r="AS63" i="14"/>
  <c r="BJ82" i="14"/>
  <c r="BE48" i="14"/>
  <c r="AQ41" i="16"/>
  <c r="BZ34" i="14"/>
  <c r="H100" i="14"/>
  <c r="CD67" i="14"/>
  <c r="BU100" i="14"/>
  <c r="CA85" i="14"/>
  <c r="CQ51" i="14"/>
  <c r="N112" i="15"/>
  <c r="CO46" i="14"/>
  <c r="BH100" i="14"/>
  <c r="AS68" i="16"/>
  <c r="S85" i="14"/>
  <c r="R19" i="16"/>
  <c r="DA77" i="14"/>
  <c r="CC81" i="16"/>
  <c r="AG48" i="16"/>
  <c r="DA62" i="16"/>
  <c r="CA83" i="14"/>
  <c r="BJ83" i="14"/>
  <c r="M112" i="15"/>
  <c r="AT84" i="14"/>
  <c r="CO71" i="16"/>
  <c r="BH91" i="14"/>
  <c r="BW48" i="16"/>
  <c r="BH79" i="14"/>
  <c r="AN46" i="16"/>
  <c r="V48" i="16"/>
  <c r="L59" i="14"/>
  <c r="CL85" i="14"/>
  <c r="CA64" i="16"/>
  <c r="W101" i="14"/>
  <c r="CG23" i="16"/>
  <c r="O95" i="14"/>
  <c r="BU65" i="16"/>
  <c r="P34" i="14"/>
  <c r="BA96" i="14"/>
  <c r="K48" i="16"/>
  <c r="Z19" i="16"/>
  <c r="M95" i="16"/>
  <c r="Z38" i="16"/>
  <c r="AH25" i="16"/>
  <c r="BD67" i="14"/>
  <c r="CH65" i="16"/>
  <c r="BO63" i="16"/>
  <c r="J41" i="16"/>
  <c r="CE76" i="16"/>
  <c r="CG68" i="14"/>
  <c r="AW46" i="16"/>
  <c r="L51" i="16"/>
  <c r="DC64" i="16"/>
  <c r="M73" i="14"/>
  <c r="BM88" i="14"/>
  <c r="CY74" i="14"/>
  <c r="BM106" i="14"/>
  <c r="AO57" i="14"/>
  <c r="Y88" i="14"/>
  <c r="CL49" i="14"/>
  <c r="CS58" i="16"/>
  <c r="CR83" i="14"/>
  <c r="BV97" i="14"/>
  <c r="AY65" i="16"/>
  <c r="BU63" i="16"/>
  <c r="N63" i="14"/>
  <c r="BH51" i="16"/>
  <c r="B28" i="16"/>
  <c r="CI77" i="14"/>
  <c r="K86" i="14"/>
  <c r="BE82" i="14"/>
  <c r="U74" i="14"/>
  <c r="CT58" i="14"/>
  <c r="AQ85" i="14"/>
  <c r="M110" i="14"/>
  <c r="BU81" i="14"/>
  <c r="BA51" i="14"/>
  <c r="AA117" i="14"/>
  <c r="AV59" i="14"/>
  <c r="CV85" i="14"/>
  <c r="AH105" i="14"/>
  <c r="AR64" i="16"/>
  <c r="B63" i="14"/>
  <c r="S122" i="15"/>
  <c r="AZ68" i="14"/>
  <c r="BB34" i="16"/>
  <c r="J65" i="16"/>
  <c r="O49" i="14"/>
  <c r="BA81" i="16"/>
  <c r="AS61" i="16"/>
  <c r="O122" i="15"/>
  <c r="BN64" i="16"/>
  <c r="CJ63" i="16"/>
  <c r="CJ34" i="16"/>
  <c r="AB68" i="16"/>
  <c r="BB60" i="14"/>
  <c r="CM99" i="14"/>
  <c r="Y105" i="14"/>
  <c r="C51" i="14"/>
  <c r="BF65" i="14"/>
  <c r="CW50" i="14"/>
  <c r="W63" i="14"/>
  <c r="CA38" i="16"/>
  <c r="CR79" i="14"/>
  <c r="BJ59" i="16"/>
  <c r="L69" i="14"/>
  <c r="CU46" i="16"/>
  <c r="L81" i="16"/>
  <c r="BE59" i="16"/>
  <c r="CG96" i="14"/>
  <c r="CP26" i="16"/>
  <c r="CL31" i="16"/>
  <c r="BJ34" i="16"/>
  <c r="T30" i="16"/>
  <c r="S117" i="14"/>
  <c r="B58" i="16"/>
  <c r="BR25" i="16"/>
  <c r="AP38" i="16"/>
  <c r="BG58" i="16"/>
  <c r="BK61" i="16"/>
  <c r="BX93" i="14"/>
  <c r="BW71" i="16"/>
  <c r="BE74" i="14"/>
  <c r="AB117" i="14"/>
  <c r="AM58" i="16"/>
  <c r="Q30" i="16"/>
  <c r="CK46" i="16"/>
  <c r="CU30" i="16"/>
  <c r="BF26" i="16"/>
  <c r="X71" i="16"/>
  <c r="BZ93" i="14"/>
  <c r="BF92" i="14"/>
  <c r="AZ64" i="14"/>
  <c r="BM48" i="16"/>
  <c r="CD71" i="16"/>
  <c r="AA68" i="16"/>
  <c r="CM62" i="16"/>
  <c r="CY57" i="14"/>
  <c r="Q35" i="16"/>
  <c r="CL59" i="14"/>
  <c r="S95" i="15"/>
  <c r="AY31" i="16"/>
  <c r="CN72" i="14"/>
  <c r="H51" i="16"/>
  <c r="CM81" i="16"/>
  <c r="H65" i="16"/>
  <c r="Y92" i="14"/>
  <c r="CN46" i="16"/>
  <c r="O64" i="14"/>
  <c r="V19" i="16"/>
  <c r="CM25" i="16"/>
  <c r="AA68" i="14"/>
  <c r="CE61" i="16"/>
  <c r="J77" i="14"/>
  <c r="CM58" i="16"/>
  <c r="CK65" i="16"/>
  <c r="M51" i="16"/>
  <c r="CO82" i="14"/>
  <c r="BX51" i="14"/>
  <c r="X64" i="16"/>
  <c r="V30" i="16"/>
  <c r="L76" i="14"/>
  <c r="Y46" i="14"/>
  <c r="CF59" i="16"/>
  <c r="CP59" i="16"/>
  <c r="BC101" i="14"/>
  <c r="M86" i="14"/>
  <c r="BY31" i="16"/>
  <c r="CF91" i="14"/>
  <c r="BU35" i="16"/>
  <c r="CH31" i="16"/>
  <c r="CP30" i="16"/>
  <c r="BC46" i="16"/>
  <c r="BB38" i="16"/>
  <c r="R51" i="16"/>
  <c r="CE34" i="16"/>
  <c r="CK64" i="16"/>
  <c r="AI68" i="16"/>
  <c r="Y75" i="14"/>
  <c r="AL58" i="16"/>
  <c r="CA23" i="16"/>
  <c r="P64" i="16"/>
  <c r="CD46" i="16"/>
  <c r="CJ55" i="14"/>
  <c r="Z23" i="16"/>
  <c r="CQ88" i="14"/>
  <c r="CB58" i="16"/>
  <c r="BM104" i="14"/>
  <c r="AB77" i="14"/>
  <c r="AN47" i="14"/>
  <c r="AT25" i="16"/>
  <c r="CL58" i="16"/>
  <c r="CL71" i="16"/>
  <c r="AL61" i="16"/>
  <c r="CN51" i="14"/>
  <c r="AN59" i="16"/>
  <c r="AB65" i="14"/>
  <c r="CA46" i="16"/>
  <c r="K68" i="16"/>
  <c r="AF58" i="14"/>
  <c r="CI71" i="16"/>
  <c r="BV88" i="14"/>
  <c r="CQ30" i="16"/>
  <c r="BG88" i="14"/>
  <c r="CV87" i="14"/>
  <c r="AU61" i="16"/>
  <c r="BJ26" i="16"/>
  <c r="AI63" i="16"/>
  <c r="BS55" i="14"/>
  <c r="BF91" i="14"/>
  <c r="BB78" i="14"/>
  <c r="BK62" i="16"/>
  <c r="T19" i="16"/>
  <c r="CY75" i="14"/>
  <c r="DE35" i="15"/>
  <c r="BS76" i="16"/>
  <c r="AW81" i="16"/>
  <c r="BF76" i="16"/>
  <c r="CV35" i="16"/>
  <c r="BE92" i="14"/>
  <c r="U58" i="16"/>
  <c r="CS36" i="16"/>
  <c r="BQ31" i="16"/>
  <c r="Y58" i="16"/>
  <c r="AF59" i="16"/>
  <c r="BS63" i="14"/>
  <c r="M35" i="16"/>
  <c r="BA19" i="16"/>
  <c r="BK59" i="16"/>
  <c r="BC31" i="16"/>
  <c r="S64" i="16"/>
  <c r="BL31" i="16"/>
  <c r="H30" i="16"/>
  <c r="CU26" i="16"/>
  <c r="O19" i="16"/>
  <c r="CW63" i="14"/>
  <c r="AR76" i="16"/>
  <c r="H62" i="16"/>
  <c r="CT81" i="16"/>
  <c r="AW71" i="16"/>
  <c r="AU31" i="16"/>
  <c r="W68" i="16"/>
  <c r="BR81" i="16"/>
  <c r="AK51" i="14"/>
  <c r="N26" i="16"/>
  <c r="Y48" i="14"/>
  <c r="AJ65" i="16"/>
  <c r="BD82" i="14"/>
  <c r="BC68" i="16"/>
  <c r="BH96" i="14"/>
  <c r="BI103" i="14"/>
  <c r="CB25" i="16"/>
  <c r="AM59" i="16"/>
  <c r="W117" i="14"/>
  <c r="BT63" i="16"/>
  <c r="E152" i="15"/>
  <c r="E152" i="16"/>
  <c r="BN137" i="19" l="1"/>
  <c r="BN136" i="19" s="1"/>
  <c r="BD80" i="14"/>
  <c r="F62" i="16"/>
  <c r="G62" i="16"/>
  <c r="D211" i="16" s="1"/>
  <c r="G30" i="16"/>
  <c r="D183" i="16" s="1"/>
  <c r="F30" i="16"/>
  <c r="BE89" i="14"/>
  <c r="BF89" i="14"/>
  <c r="F65" i="16"/>
  <c r="G65" i="16"/>
  <c r="D214" i="16" s="1"/>
  <c r="F51" i="16"/>
  <c r="G51" i="16"/>
  <c r="D201" i="16" s="1"/>
  <c r="CN71" i="14"/>
  <c r="S89" i="15"/>
  <c r="S7" i="15" s="1"/>
  <c r="S147" i="15" s="1"/>
  <c r="S136" i="15"/>
  <c r="S114" i="15"/>
  <c r="CH137" i="19"/>
  <c r="CH136" i="19" s="1"/>
  <c r="AX137" i="19"/>
  <c r="AX136" i="19" s="1"/>
  <c r="CM98" i="14"/>
  <c r="O118" i="15"/>
  <c r="O117" i="15" s="1"/>
  <c r="S118" i="15"/>
  <c r="S117" i="15" s="1"/>
  <c r="CD137" i="19"/>
  <c r="CD136" i="19" s="1"/>
  <c r="BU80" i="14"/>
  <c r="BE80" i="14"/>
  <c r="M71" i="14"/>
  <c r="M114" i="16"/>
  <c r="M136" i="16"/>
  <c r="M89" i="16"/>
  <c r="AL127" i="19"/>
  <c r="CO43" i="14"/>
  <c r="G100" i="14"/>
  <c r="JZ127" i="19"/>
  <c r="BJ80" i="14"/>
  <c r="I89" i="15"/>
  <c r="I7" i="15" s="1"/>
  <c r="I136" i="15"/>
  <c r="I114" i="15"/>
  <c r="AS61" i="14"/>
  <c r="CF80" i="14"/>
  <c r="CR52" i="14"/>
  <c r="CF98" i="14"/>
  <c r="DF54" i="16"/>
  <c r="BH61" i="14"/>
  <c r="CD80" i="14"/>
  <c r="BT98" i="14"/>
  <c r="BK89" i="14"/>
  <c r="AG89" i="14"/>
  <c r="AV98" i="14"/>
  <c r="BQ80" i="14"/>
  <c r="CS98" i="14"/>
  <c r="R89" i="14"/>
  <c r="DC80" i="14"/>
  <c r="CR89" i="14"/>
  <c r="HB127" i="19"/>
  <c r="BI89" i="14"/>
  <c r="DF53" i="16"/>
  <c r="G48" i="14"/>
  <c r="BP52" i="14"/>
  <c r="Y43" i="14"/>
  <c r="BS80" i="14"/>
  <c r="DF18" i="16"/>
  <c r="BX80" i="14"/>
  <c r="AM80" i="14"/>
  <c r="IL127" i="19"/>
  <c r="CS89" i="14"/>
  <c r="G63" i="16"/>
  <c r="D212" i="16" s="1"/>
  <c r="F63" i="16"/>
  <c r="G93" i="14"/>
  <c r="BT43" i="14"/>
  <c r="L61" i="14"/>
  <c r="G62" i="14"/>
  <c r="AB98" i="14"/>
  <c r="CG71" i="14"/>
  <c r="AN71" i="14"/>
  <c r="CG43" i="14"/>
  <c r="N114" i="16"/>
  <c r="N136" i="16"/>
  <c r="N89" i="16"/>
  <c r="F31" i="16"/>
  <c r="G31" i="16"/>
  <c r="D184" i="16" s="1"/>
  <c r="BS71" i="14"/>
  <c r="Y80" i="14"/>
  <c r="T118" i="15"/>
  <c r="T117" i="15" s="1"/>
  <c r="M80" i="14"/>
  <c r="AW61" i="14"/>
  <c r="BR98" i="14"/>
  <c r="BE98" i="14"/>
  <c r="S118" i="16"/>
  <c r="S117" i="16" s="1"/>
  <c r="K114" i="15"/>
  <c r="K136" i="15"/>
  <c r="K89" i="15"/>
  <c r="K7" i="15" s="1"/>
  <c r="BL52" i="14"/>
  <c r="G95" i="14"/>
  <c r="CY98" i="14"/>
  <c r="CE89" i="14"/>
  <c r="R137" i="19"/>
  <c r="AP43" i="14"/>
  <c r="BP61" i="14"/>
  <c r="K89" i="16"/>
  <c r="K114" i="16"/>
  <c r="K136" i="16"/>
  <c r="BY61" i="14"/>
  <c r="AP89" i="14"/>
  <c r="AN61" i="14"/>
  <c r="BR43" i="14"/>
  <c r="O61" i="14"/>
  <c r="BZ61" i="14"/>
  <c r="H61" i="14"/>
  <c r="G63" i="14"/>
  <c r="IH127" i="19"/>
  <c r="BJ137" i="19"/>
  <c r="BJ136" i="19" s="1"/>
  <c r="AP137" i="19"/>
  <c r="AP136" i="19" s="1"/>
  <c r="G34" i="16"/>
  <c r="D186" i="16" s="1"/>
  <c r="F34" i="16"/>
  <c r="AW71" i="14"/>
  <c r="CH80" i="14"/>
  <c r="DF17" i="16"/>
  <c r="T71" i="14"/>
  <c r="DA71" i="14"/>
  <c r="AT71" i="14"/>
  <c r="CF89" i="14"/>
  <c r="DF87" i="16"/>
  <c r="AA43" i="14"/>
  <c r="G117" i="14"/>
  <c r="CR98" i="14"/>
  <c r="V80" i="14"/>
  <c r="L71" i="14"/>
  <c r="JN135" i="19"/>
  <c r="JB131" i="19"/>
  <c r="BZ135" i="19"/>
  <c r="AT130" i="19"/>
  <c r="ID132" i="19"/>
  <c r="BZ134" i="19"/>
  <c r="DR135" i="19"/>
  <c r="HN135" i="19"/>
  <c r="BR135" i="19"/>
  <c r="HF131" i="19"/>
  <c r="DJ131" i="19"/>
  <c r="KD135" i="19"/>
  <c r="JB132" i="19"/>
  <c r="CP132" i="19"/>
  <c r="EP130" i="19"/>
  <c r="KT133" i="19"/>
  <c r="JJ132" i="19"/>
  <c r="Z131" i="19"/>
  <c r="AP130" i="19"/>
  <c r="JJ135" i="19"/>
  <c r="IH131" i="19"/>
  <c r="BR132" i="19"/>
  <c r="KT135" i="19"/>
  <c r="KX135" i="19"/>
  <c r="BF131" i="19"/>
  <c r="JB130" i="19"/>
  <c r="AX135" i="19"/>
  <c r="V131" i="19"/>
  <c r="FR133" i="19"/>
  <c r="J133" i="19"/>
  <c r="LB133" i="19"/>
  <c r="JN130" i="19"/>
  <c r="FZ130" i="19"/>
  <c r="KP135" i="19"/>
  <c r="KL130" i="19"/>
  <c r="DR130" i="19"/>
  <c r="IL134" i="19"/>
  <c r="EH135" i="19"/>
  <c r="HR133" i="19"/>
  <c r="LJ135" i="19"/>
  <c r="LB131" i="19"/>
  <c r="GL133" i="19"/>
  <c r="FJ133" i="19"/>
  <c r="HR130" i="19"/>
  <c r="J130" i="19"/>
  <c r="EP135" i="19"/>
  <c r="DZ130" i="19"/>
  <c r="HJ133" i="19"/>
  <c r="CX133" i="19"/>
  <c r="AH130" i="19"/>
  <c r="JV135" i="19"/>
  <c r="FF133" i="19"/>
  <c r="DZ132" i="19"/>
  <c r="KP134" i="19"/>
  <c r="R130" i="19"/>
  <c r="IH134" i="19"/>
  <c r="V135" i="19"/>
  <c r="J131" i="19"/>
  <c r="IT134" i="19"/>
  <c r="EL134" i="19"/>
  <c r="EL131" i="19"/>
  <c r="DV134" i="19"/>
  <c r="LF130" i="19"/>
  <c r="N130" i="19"/>
  <c r="HR132" i="19"/>
  <c r="LB135" i="19"/>
  <c r="HZ133" i="19"/>
  <c r="ED131" i="19"/>
  <c r="HJ135" i="19"/>
  <c r="DV135" i="19"/>
  <c r="KL133" i="19"/>
  <c r="KH132" i="19"/>
  <c r="CD135" i="19"/>
  <c r="CT133" i="19"/>
  <c r="JZ131" i="19"/>
  <c r="LB132" i="19"/>
  <c r="ET135" i="19"/>
  <c r="CX135" i="19"/>
  <c r="FB132" i="19"/>
  <c r="JJ131" i="19"/>
  <c r="FN134" i="19"/>
  <c r="GL135" i="19"/>
  <c r="JR133" i="19"/>
  <c r="BJ132" i="19"/>
  <c r="KH133" i="19"/>
  <c r="KP133" i="19"/>
  <c r="LJ131" i="19"/>
  <c r="N135" i="19"/>
  <c r="FV135" i="19"/>
  <c r="BJ133" i="19"/>
  <c r="IH132" i="19"/>
  <c r="GT130" i="19"/>
  <c r="KL131" i="19"/>
  <c r="FF134" i="19"/>
  <c r="ET132" i="19"/>
  <c r="GX131" i="19"/>
  <c r="AD133" i="19"/>
  <c r="JR131" i="19"/>
  <c r="F133" i="19"/>
  <c r="IX133" i="19"/>
  <c r="DZ134" i="19"/>
  <c r="IP133" i="19"/>
  <c r="HB135" i="19"/>
  <c r="CH133" i="19"/>
  <c r="BR131" i="19"/>
  <c r="GT135" i="19"/>
  <c r="GP130" i="19"/>
  <c r="ED134" i="19"/>
  <c r="IX135" i="19"/>
  <c r="HV133" i="19"/>
  <c r="HJ134" i="19"/>
  <c r="DB131" i="19"/>
  <c r="CL131" i="19"/>
  <c r="HR135" i="19"/>
  <c r="DZ135" i="19"/>
  <c r="AX130" i="19"/>
  <c r="JV131" i="19"/>
  <c r="GP135" i="19"/>
  <c r="AL131" i="19"/>
  <c r="CT131" i="19"/>
  <c r="BN132" i="19"/>
  <c r="DB132" i="19"/>
  <c r="FZ133" i="19"/>
  <c r="FZ131" i="19"/>
  <c r="EL135" i="19"/>
  <c r="GL131" i="19"/>
  <c r="EP131" i="19"/>
  <c r="HN131" i="19"/>
  <c r="DR132" i="19"/>
  <c r="BR134" i="19"/>
  <c r="HJ130" i="19"/>
  <c r="AL133" i="19"/>
  <c r="GT133" i="19"/>
  <c r="BV132" i="19"/>
  <c r="FV133" i="19"/>
  <c r="AH134" i="19"/>
  <c r="CL132" i="19"/>
  <c r="FZ134" i="19"/>
  <c r="EP133" i="19"/>
  <c r="AD131" i="19"/>
  <c r="EX133" i="19"/>
  <c r="IX131" i="19"/>
  <c r="IP132" i="19"/>
  <c r="EX130" i="19"/>
  <c r="AT133" i="19"/>
  <c r="HJ131" i="19"/>
  <c r="EL132" i="19"/>
  <c r="BB133" i="19"/>
  <c r="IT131" i="19"/>
  <c r="V130" i="19"/>
  <c r="IX130" i="19"/>
  <c r="ID133" i="19"/>
  <c r="DJ134" i="19"/>
  <c r="ET130" i="19"/>
  <c r="FV134" i="19"/>
  <c r="HZ131" i="19"/>
  <c r="GH132" i="19"/>
  <c r="ET134" i="19"/>
  <c r="EL133" i="19"/>
  <c r="JR134" i="19"/>
  <c r="R135" i="19"/>
  <c r="N133" i="19"/>
  <c r="Z135" i="19"/>
  <c r="R133" i="19"/>
  <c r="HB133" i="19"/>
  <c r="GP134" i="19"/>
  <c r="LF131" i="19"/>
  <c r="GD131" i="19"/>
  <c r="DF135" i="19"/>
  <c r="AD134" i="19"/>
  <c r="HZ130" i="19"/>
  <c r="JB134" i="19"/>
  <c r="HZ134" i="19"/>
  <c r="FB135" i="19"/>
  <c r="FB130" i="19"/>
  <c r="AX133" i="19"/>
  <c r="Z130" i="19"/>
  <c r="IL132" i="19"/>
  <c r="DJ135" i="19"/>
  <c r="DN131" i="19"/>
  <c r="HV134" i="19"/>
  <c r="AT132" i="19"/>
  <c r="HN134" i="19"/>
  <c r="FR135" i="19"/>
  <c r="BZ130" i="19"/>
  <c r="KX131" i="19"/>
  <c r="AP134" i="19"/>
  <c r="HB131" i="19"/>
  <c r="DJ133" i="19"/>
  <c r="EH133" i="19"/>
  <c r="Z132" i="19"/>
  <c r="BJ134" i="19"/>
  <c r="IL131" i="19"/>
  <c r="GL132" i="19"/>
  <c r="DZ133" i="19"/>
  <c r="HF132" i="19"/>
  <c r="F130" i="19"/>
  <c r="IH135" i="19"/>
  <c r="FR130" i="19"/>
  <c r="DN132" i="19"/>
  <c r="DV133" i="19"/>
  <c r="FJ134" i="19"/>
  <c r="JZ130" i="19"/>
  <c r="DF132" i="19"/>
  <c r="EP134" i="19"/>
  <c r="JV133" i="19"/>
  <c r="V133" i="19"/>
  <c r="V134" i="19"/>
  <c r="GP133" i="19"/>
  <c r="FZ135" i="19"/>
  <c r="GD132" i="19"/>
  <c r="CP131" i="19"/>
  <c r="JF131" i="19"/>
  <c r="LJ132" i="19"/>
  <c r="BF133" i="19"/>
  <c r="DV130" i="19"/>
  <c r="HJ132" i="19"/>
  <c r="FJ130" i="19"/>
  <c r="ET133" i="19"/>
  <c r="KP131" i="19"/>
  <c r="BR133" i="19"/>
  <c r="FR132" i="19"/>
  <c r="V132" i="19"/>
  <c r="EX134" i="19"/>
  <c r="AP131" i="19"/>
  <c r="BF134" i="19"/>
  <c r="BN131" i="19"/>
  <c r="FF130" i="19"/>
  <c r="CP135" i="19"/>
  <c r="GL134" i="19"/>
  <c r="AX132" i="19"/>
  <c r="BJ135" i="19"/>
  <c r="Z134" i="19"/>
  <c r="IT130" i="19"/>
  <c r="HZ132" i="19"/>
  <c r="BV134" i="19"/>
  <c r="JJ134" i="19"/>
  <c r="AP132" i="19"/>
  <c r="BZ132" i="19"/>
  <c r="J134" i="19"/>
  <c r="HV135" i="19"/>
  <c r="IT132" i="19"/>
  <c r="KP132" i="19"/>
  <c r="GD135" i="19"/>
  <c r="ED135" i="19"/>
  <c r="FN133" i="19"/>
  <c r="JF132" i="19"/>
  <c r="JN134" i="19"/>
  <c r="KD134" i="19"/>
  <c r="FR131" i="19"/>
  <c r="CD134" i="19"/>
  <c r="KL134" i="19"/>
  <c r="EX132" i="19"/>
  <c r="KT134" i="19"/>
  <c r="EX131" i="19"/>
  <c r="BR130" i="19"/>
  <c r="BN130" i="19"/>
  <c r="JZ135" i="19"/>
  <c r="AX134" i="19"/>
  <c r="GX130" i="19"/>
  <c r="FN130" i="19"/>
  <c r="DN133" i="19"/>
  <c r="BV130" i="19"/>
  <c r="ID135" i="19"/>
  <c r="CH135" i="19"/>
  <c r="GD134" i="19"/>
  <c r="KD130" i="19"/>
  <c r="R132" i="19"/>
  <c r="KL135" i="19"/>
  <c r="JZ133" i="19"/>
  <c r="ET131" i="19"/>
  <c r="FN131" i="19"/>
  <c r="DN135" i="19"/>
  <c r="LF133" i="19"/>
  <c r="JJ130" i="19"/>
  <c r="CX134" i="19"/>
  <c r="F134" i="19"/>
  <c r="KX133" i="19"/>
  <c r="FV131" i="19"/>
  <c r="KT131" i="19"/>
  <c r="DF134" i="19"/>
  <c r="KD133" i="19"/>
  <c r="HR131" i="19"/>
  <c r="IP135" i="19"/>
  <c r="JF135" i="19"/>
  <c r="FR134" i="19"/>
  <c r="DJ132" i="19"/>
  <c r="F131" i="19"/>
  <c r="J132" i="19"/>
  <c r="IH130" i="19"/>
  <c r="GL130" i="19"/>
  <c r="CT132" i="19"/>
  <c r="BV131" i="19"/>
  <c r="CX130" i="19"/>
  <c r="AL130" i="19"/>
  <c r="IL130" i="19"/>
  <c r="DV131" i="19"/>
  <c r="KX130" i="19"/>
  <c r="Z133" i="19"/>
  <c r="KL132" i="19"/>
  <c r="CP130" i="19"/>
  <c r="N132" i="19"/>
  <c r="HF134" i="19"/>
  <c r="DB130" i="19"/>
  <c r="IX134" i="19"/>
  <c r="FV132" i="19"/>
  <c r="GX133" i="19"/>
  <c r="KT130" i="19"/>
  <c r="JN133" i="19"/>
  <c r="CL133" i="19"/>
  <c r="FF135" i="19"/>
  <c r="CX131" i="19"/>
  <c r="GX132" i="19"/>
  <c r="CH134" i="19"/>
  <c r="GH130" i="19"/>
  <c r="JZ132" i="19"/>
  <c r="IT133" i="19"/>
  <c r="F135" i="19"/>
  <c r="DN130" i="19"/>
  <c r="GT132" i="19"/>
  <c r="BZ133" i="19"/>
  <c r="CL134" i="19"/>
  <c r="AL134" i="19"/>
  <c r="JV134" i="19"/>
  <c r="DR131" i="19"/>
  <c r="HF130" i="19"/>
  <c r="AP133" i="19"/>
  <c r="BB132" i="19"/>
  <c r="DB134" i="19"/>
  <c r="KH135" i="19"/>
  <c r="IP130" i="19"/>
  <c r="BF135" i="19"/>
  <c r="CP134" i="19"/>
  <c r="FB134" i="19"/>
  <c r="EH134" i="19"/>
  <c r="ED130" i="19"/>
  <c r="BN135" i="19"/>
  <c r="FN135" i="19"/>
  <c r="CT130" i="19"/>
  <c r="HV130" i="19"/>
  <c r="CH131" i="19"/>
  <c r="JF134" i="19"/>
  <c r="GT134" i="19"/>
  <c r="LF132" i="19"/>
  <c r="F132" i="19"/>
  <c r="DR134" i="19"/>
  <c r="FB131" i="19"/>
  <c r="LB134" i="19"/>
  <c r="GH133" i="19"/>
  <c r="KH134" i="19"/>
  <c r="AP135" i="19"/>
  <c r="HF133" i="19"/>
  <c r="R134" i="19"/>
  <c r="JV132" i="19"/>
  <c r="BF132" i="19"/>
  <c r="N134" i="19"/>
  <c r="AD130" i="19"/>
  <c r="KT132" i="19"/>
  <c r="ED133" i="19"/>
  <c r="AD135" i="19"/>
  <c r="BB134" i="19"/>
  <c r="CD130" i="19"/>
  <c r="DB133" i="19"/>
  <c r="CH132" i="19"/>
  <c r="BB131" i="19"/>
  <c r="KD131" i="19"/>
  <c r="JN131" i="19"/>
  <c r="BB130" i="19"/>
  <c r="FJ135" i="19"/>
  <c r="AH132" i="19"/>
  <c r="DF131" i="19"/>
  <c r="AX131" i="19"/>
  <c r="ID131" i="19"/>
  <c r="GP132" i="19"/>
  <c r="BJ130" i="19"/>
  <c r="BN133" i="19"/>
  <c r="IL135" i="19"/>
  <c r="CT135" i="19"/>
  <c r="AT135" i="19"/>
  <c r="J135" i="19"/>
  <c r="LF134" i="19"/>
  <c r="AL132" i="19"/>
  <c r="FF132" i="19"/>
  <c r="JB133" i="19"/>
  <c r="ID134" i="19"/>
  <c r="KP130" i="19"/>
  <c r="CD131" i="19"/>
  <c r="LJ133" i="19"/>
  <c r="KH130" i="19"/>
  <c r="HB132" i="19"/>
  <c r="HZ135" i="19"/>
  <c r="JR130" i="19"/>
  <c r="FJ131" i="19"/>
  <c r="IP134" i="19"/>
  <c r="HV132" i="19"/>
  <c r="AH133" i="19"/>
  <c r="AT134" i="19"/>
  <c r="EX135" i="19"/>
  <c r="EH132" i="19"/>
  <c r="DF130" i="19"/>
  <c r="LJ130" i="19"/>
  <c r="JF133" i="19"/>
  <c r="GH131" i="19"/>
  <c r="GH135" i="19"/>
  <c r="CD132" i="19"/>
  <c r="AL135" i="19"/>
  <c r="HN132" i="19"/>
  <c r="KX134" i="19"/>
  <c r="EH131" i="19"/>
  <c r="DR133" i="19"/>
  <c r="BV133" i="19"/>
  <c r="HB130" i="19"/>
  <c r="JR132" i="19"/>
  <c r="CL130" i="19"/>
  <c r="GD130" i="19"/>
  <c r="AH135" i="19"/>
  <c r="GX135" i="19"/>
  <c r="HN130" i="19"/>
  <c r="CN43" i="14"/>
  <c r="CE71" i="14"/>
  <c r="AZ98" i="14"/>
  <c r="U52" i="14"/>
  <c r="T89" i="14"/>
  <c r="BD61" i="14"/>
  <c r="BZ71" i="14"/>
  <c r="G19" i="16"/>
  <c r="D173" i="16" s="1"/>
  <c r="F19" i="16"/>
  <c r="V71" i="14"/>
  <c r="F58" i="16"/>
  <c r="G58" i="16"/>
  <c r="D207" i="16" s="1"/>
  <c r="AZ71" i="14"/>
  <c r="DF16" i="16"/>
  <c r="BW52" i="14"/>
  <c r="N118" i="15"/>
  <c r="N117" i="15" s="1"/>
  <c r="AW89" i="14"/>
  <c r="DF84" i="16"/>
  <c r="DF37" i="16"/>
  <c r="DA80" i="14"/>
  <c r="U136" i="16"/>
  <c r="U89" i="16"/>
  <c r="U114" i="16"/>
  <c r="Q52" i="14"/>
  <c r="CE52" i="14"/>
  <c r="G68" i="14"/>
  <c r="DF70" i="16"/>
  <c r="J89" i="15"/>
  <c r="J7" i="15" s="1"/>
  <c r="J114" i="15"/>
  <c r="J136" i="15"/>
  <c r="AI71" i="14"/>
  <c r="R118" i="16"/>
  <c r="R117" i="16" s="1"/>
  <c r="AG52" i="14"/>
  <c r="BM80" i="14"/>
  <c r="AD137" i="19"/>
  <c r="AD136" i="19" s="1"/>
  <c r="N137" i="19"/>
  <c r="N136" i="19" s="1"/>
  <c r="P118" i="16"/>
  <c r="P117" i="16" s="1"/>
  <c r="Z114" i="16"/>
  <c r="Z89" i="16"/>
  <c r="Z136" i="16"/>
  <c r="AT127" i="19"/>
  <c r="BB98" i="14"/>
  <c r="AN43" i="14"/>
  <c r="CW43" i="14"/>
  <c r="G67" i="14"/>
  <c r="L98" i="14"/>
  <c r="G82" i="14"/>
  <c r="EH127" i="19"/>
  <c r="AW43" i="14"/>
  <c r="K43" i="14"/>
  <c r="CW89" i="14"/>
  <c r="AY61" i="14"/>
  <c r="I98" i="14"/>
  <c r="AX52" i="14"/>
  <c r="X89" i="15"/>
  <c r="X114" i="15"/>
  <c r="X136" i="15"/>
  <c r="M118" i="15"/>
  <c r="M117" i="15" s="1"/>
  <c r="L114" i="15"/>
  <c r="L89" i="15"/>
  <c r="L7" i="15" s="1"/>
  <c r="L135" i="15" s="1"/>
  <c r="L136" i="15"/>
  <c r="CO61" i="14"/>
  <c r="T43" i="14"/>
  <c r="G23" i="16"/>
  <c r="D176" i="16" s="1"/>
  <c r="F23" i="16"/>
  <c r="BU71" i="14"/>
  <c r="CW98" i="14"/>
  <c r="BB71" i="14"/>
  <c r="G51" i="14"/>
  <c r="EX127" i="19"/>
  <c r="AB52" i="14"/>
  <c r="BD98" i="14"/>
  <c r="G56" i="14"/>
  <c r="CH61" i="14"/>
  <c r="H52" i="14"/>
  <c r="G54" i="14"/>
  <c r="Q136" i="15"/>
  <c r="Q114" i="15"/>
  <c r="Q89" i="15"/>
  <c r="BB137" i="19"/>
  <c r="BB136" i="19" s="1"/>
  <c r="Q118" i="16"/>
  <c r="Q117" i="16" s="1"/>
  <c r="J61" i="14"/>
  <c r="CQ80" i="14"/>
  <c r="F112" i="16"/>
  <c r="G112" i="16"/>
  <c r="BJ61" i="14"/>
  <c r="AR98" i="14"/>
  <c r="O80" i="14"/>
  <c r="O114" i="16"/>
  <c r="O136" i="16"/>
  <c r="O89" i="16"/>
  <c r="BJ43" i="14"/>
  <c r="CM71" i="14"/>
  <c r="CL71" i="14"/>
  <c r="AD89" i="14"/>
  <c r="BL80" i="14"/>
  <c r="V98" i="14"/>
  <c r="AB114" i="15"/>
  <c r="AB89" i="15"/>
  <c r="AB136" i="15"/>
  <c r="AT43" i="14"/>
  <c r="G61" i="16"/>
  <c r="D210" i="16" s="1"/>
  <c r="F61" i="16"/>
  <c r="CX52" i="14"/>
  <c r="GX127" i="19"/>
  <c r="J137" i="19"/>
  <c r="J136" i="19" s="1"/>
  <c r="CE61" i="14"/>
  <c r="G118" i="14"/>
  <c r="Z143" i="19"/>
  <c r="D143" i="19" s="1"/>
  <c r="E152" i="19" s="1"/>
  <c r="DF14" i="16"/>
  <c r="M43" i="14"/>
  <c r="CA71" i="14"/>
  <c r="BV43" i="14"/>
  <c r="CM61" i="14"/>
  <c r="BM61" i="14"/>
  <c r="BD52" i="14"/>
  <c r="V114" i="15"/>
  <c r="V89" i="15"/>
  <c r="V7" i="15" s="1"/>
  <c r="V136" i="15"/>
  <c r="CI98" i="14"/>
  <c r="AL137" i="19"/>
  <c r="AL136" i="19" s="1"/>
  <c r="CV98" i="14"/>
  <c r="AP52" i="14"/>
  <c r="CM89" i="14"/>
  <c r="CB89" i="14"/>
  <c r="BE43" i="14"/>
  <c r="BL61" i="14"/>
  <c r="CJ71" i="14"/>
  <c r="AI52" i="14"/>
  <c r="CS80" i="14"/>
  <c r="AL43" i="14"/>
  <c r="AT61" i="14"/>
  <c r="L43" i="14"/>
  <c r="DF86" i="16"/>
  <c r="DF82" i="16"/>
  <c r="AZ52" i="14"/>
  <c r="BJ89" i="14"/>
  <c r="BQ61" i="14"/>
  <c r="ED127" i="19"/>
  <c r="BB43" i="14"/>
  <c r="BV137" i="19"/>
  <c r="BV136" i="19" s="1"/>
  <c r="AE71" i="14"/>
  <c r="F68" i="16"/>
  <c r="G68" i="16"/>
  <c r="D216" i="16" s="1"/>
  <c r="G65" i="14"/>
  <c r="G49" i="14"/>
  <c r="K118" i="15"/>
  <c r="K117" i="15" s="1"/>
  <c r="AA52" i="14"/>
  <c r="BS89" i="14"/>
  <c r="CG98" i="14"/>
  <c r="P71" i="14"/>
  <c r="CB71" i="14"/>
  <c r="CQ98" i="14"/>
  <c r="CH98" i="14"/>
  <c r="DF79" i="16"/>
  <c r="BT89" i="14"/>
  <c r="BP43" i="14"/>
  <c r="CS61" i="14"/>
  <c r="AL89" i="14"/>
  <c r="I89" i="14"/>
  <c r="G94" i="14"/>
  <c r="BL43" i="14"/>
  <c r="BJ98" i="14"/>
  <c r="CO71" i="14"/>
  <c r="BS52" i="14"/>
  <c r="CN80" i="14"/>
  <c r="AT98" i="14"/>
  <c r="AU80" i="14"/>
  <c r="AQ89" i="14"/>
  <c r="DB71" i="14"/>
  <c r="G53" i="14"/>
  <c r="I52" i="14"/>
  <c r="CP98" i="14"/>
  <c r="BN71" i="14"/>
  <c r="CC71" i="14"/>
  <c r="DC61" i="14"/>
  <c r="AQ98" i="14"/>
  <c r="CT61" i="14"/>
  <c r="S98" i="14"/>
  <c r="DF20" i="16"/>
  <c r="G36" i="16"/>
  <c r="D188" i="16" s="1"/>
  <c r="F36" i="16"/>
  <c r="AU43" i="14"/>
  <c r="G122" i="15"/>
  <c r="F122" i="15"/>
  <c r="I118" i="15"/>
  <c r="CU61" i="14"/>
  <c r="CR80" i="14"/>
  <c r="BC43" i="14"/>
  <c r="AJ80" i="14"/>
  <c r="AA89" i="16"/>
  <c r="AA114" i="16"/>
  <c r="AA136" i="16"/>
  <c r="CX71" i="14"/>
  <c r="CU71" i="14"/>
  <c r="T98" i="14"/>
  <c r="AZ43" i="14"/>
  <c r="BR52" i="14"/>
  <c r="CC98" i="14"/>
  <c r="AE89" i="14"/>
  <c r="AC89" i="14"/>
  <c r="CP89" i="14"/>
  <c r="AU89" i="14"/>
  <c r="AR43" i="14"/>
  <c r="DF27" i="16"/>
  <c r="AL52" i="14"/>
  <c r="J118" i="15"/>
  <c r="J117" i="15" s="1"/>
  <c r="BA98" i="14"/>
  <c r="G76" i="14"/>
  <c r="BX98" i="14"/>
  <c r="BI43" i="14"/>
  <c r="N43" i="14"/>
  <c r="CX98" i="14"/>
  <c r="DF40" i="16"/>
  <c r="CF43" i="14"/>
  <c r="CI80" i="14"/>
  <c r="L118" i="15"/>
  <c r="L117" i="15" s="1"/>
  <c r="R89" i="16"/>
  <c r="R114" i="16"/>
  <c r="R136" i="16"/>
  <c r="CK80" i="14"/>
  <c r="AR80" i="14"/>
  <c r="BF52" i="14"/>
  <c r="DB43" i="14"/>
  <c r="Q118" i="15"/>
  <c r="Q117" i="15" s="1"/>
  <c r="V127" i="19"/>
  <c r="G66" i="14"/>
  <c r="KL127" i="19"/>
  <c r="DF15" i="16"/>
  <c r="BZ52" i="14"/>
  <c r="F81" i="16"/>
  <c r="G81" i="16"/>
  <c r="D228" i="16" s="1"/>
  <c r="BP89" i="14"/>
  <c r="CY43" i="14"/>
  <c r="BS98" i="14"/>
  <c r="H89" i="16"/>
  <c r="H114" i="16"/>
  <c r="H136" i="16"/>
  <c r="F95" i="16"/>
  <c r="F89" i="16" s="1"/>
  <c r="G95" i="16"/>
  <c r="G89" i="16" s="1"/>
  <c r="CR43" i="14"/>
  <c r="BK43" i="14"/>
  <c r="BB89" i="14"/>
  <c r="AE80" i="14"/>
  <c r="W61" i="14"/>
  <c r="AS98" i="14"/>
  <c r="CC89" i="14"/>
  <c r="BO71" i="14"/>
  <c r="BV52" i="14"/>
  <c r="CV89" i="14"/>
  <c r="AN89" i="14"/>
  <c r="V137" i="19"/>
  <c r="V136" i="19" s="1"/>
  <c r="O89" i="14"/>
  <c r="BM52" i="14"/>
  <c r="G48" i="16"/>
  <c r="D198" i="16" s="1"/>
  <c r="F48" i="16"/>
  <c r="Z137" i="19"/>
  <c r="Z136" i="19" s="1"/>
  <c r="F38" i="16"/>
  <c r="G38" i="16"/>
  <c r="D190" i="16" s="1"/>
  <c r="R118" i="15"/>
  <c r="R117" i="15" s="1"/>
  <c r="CK52" i="14"/>
  <c r="BR127" i="19"/>
  <c r="AP98" i="14"/>
  <c r="FN127" i="19"/>
  <c r="AQ61" i="14"/>
  <c r="CQ71" i="14"/>
  <c r="X89" i="16"/>
  <c r="X114" i="16"/>
  <c r="X136" i="16"/>
  <c r="V43" i="14"/>
  <c r="U89" i="14"/>
  <c r="G35" i="16"/>
  <c r="D187" i="16" s="1"/>
  <c r="F35" i="16"/>
  <c r="CS43" i="14"/>
  <c r="Y89" i="15"/>
  <c r="Y7" i="15" s="1"/>
  <c r="Y136" i="15"/>
  <c r="Y114" i="15"/>
  <c r="G64" i="14"/>
  <c r="G79" i="14"/>
  <c r="BY89" i="14"/>
  <c r="G91" i="14"/>
  <c r="BM43" i="14"/>
  <c r="BN127" i="19"/>
  <c r="T118" i="16"/>
  <c r="T117" i="16" s="1"/>
  <c r="AV80" i="14"/>
  <c r="CG52" i="14"/>
  <c r="CZ71" i="14"/>
  <c r="Y89" i="14"/>
  <c r="J71" i="14"/>
  <c r="Y114" i="16"/>
  <c r="Y136" i="16"/>
  <c r="Y89" i="16"/>
  <c r="U61" i="14"/>
  <c r="V114" i="16"/>
  <c r="V136" i="16"/>
  <c r="V89" i="16"/>
  <c r="BI98" i="14"/>
  <c r="CY89" i="14"/>
  <c r="CZ98" i="14"/>
  <c r="AF71" i="14"/>
  <c r="AK52" i="14"/>
  <c r="CV43" i="14"/>
  <c r="CX89" i="14"/>
  <c r="BW80" i="14"/>
  <c r="AD61" i="14"/>
  <c r="F59" i="16"/>
  <c r="G59" i="16"/>
  <c r="D208" i="16" s="1"/>
  <c r="AJ98" i="14"/>
  <c r="DF73" i="16"/>
  <c r="BG61" i="14"/>
  <c r="CK98" i="14"/>
  <c r="CI52" i="14"/>
  <c r="V61" i="14"/>
  <c r="AX43" i="14"/>
  <c r="CP80" i="14"/>
  <c r="G45" i="14"/>
  <c r="H43" i="14"/>
  <c r="AD43" i="14"/>
  <c r="CC80" i="14"/>
  <c r="G55" i="14"/>
  <c r="AJ71" i="14"/>
  <c r="CW61" i="14"/>
  <c r="R89" i="15"/>
  <c r="R7" i="15" s="1"/>
  <c r="R136" i="15"/>
  <c r="R114" i="15"/>
  <c r="R80" i="14"/>
  <c r="W114" i="15"/>
  <c r="W136" i="15"/>
  <c r="W89" i="15"/>
  <c r="W98" i="14"/>
  <c r="X61" i="14"/>
  <c r="M118" i="16"/>
  <c r="M117" i="16" s="1"/>
  <c r="CX61" i="14"/>
  <c r="BK98" i="14"/>
  <c r="R61" i="14"/>
  <c r="R43" i="14"/>
  <c r="CH89" i="14"/>
  <c r="BV71" i="14"/>
  <c r="AU52" i="14"/>
  <c r="AH52" i="14"/>
  <c r="N136" i="15"/>
  <c r="N114" i="15"/>
  <c r="N89" i="15"/>
  <c r="BG71" i="14"/>
  <c r="BY71" i="14"/>
  <c r="BR61" i="14"/>
  <c r="DF85" i="16"/>
  <c r="O71" i="14"/>
  <c r="G110" i="14"/>
  <c r="BG89" i="14"/>
  <c r="CF71" i="14"/>
  <c r="FJ127" i="19"/>
  <c r="AA89" i="14"/>
  <c r="CA89" i="14"/>
  <c r="AL98" i="14"/>
  <c r="CL89" i="14"/>
  <c r="CC43" i="14"/>
  <c r="AK89" i="14"/>
  <c r="V89" i="14"/>
  <c r="BZ80" i="14"/>
  <c r="DB127" i="19"/>
  <c r="AA61" i="14"/>
  <c r="Z136" i="15"/>
  <c r="Z114" i="15"/>
  <c r="Z89" i="15"/>
  <c r="Z7" i="15" s="1"/>
  <c r="T52" i="14"/>
  <c r="AA80" i="14"/>
  <c r="W136" i="16"/>
  <c r="W114" i="16"/>
  <c r="W89" i="16"/>
  <c r="JJ127" i="19"/>
  <c r="AK98" i="14"/>
  <c r="AO80" i="14"/>
  <c r="P52" i="14"/>
  <c r="R52" i="14"/>
  <c r="Z98" i="14"/>
  <c r="I89" i="16"/>
  <c r="I114" i="16"/>
  <c r="I136" i="16"/>
  <c r="AQ80" i="14"/>
  <c r="BH89" i="14"/>
  <c r="CK71" i="14"/>
  <c r="G103" i="14"/>
  <c r="AO98" i="14"/>
  <c r="AA114" i="15"/>
  <c r="AA136" i="15"/>
  <c r="AA89" i="15"/>
  <c r="AA7" i="15" s="1"/>
  <c r="AM52" i="14"/>
  <c r="CP61" i="14"/>
  <c r="Q114" i="16"/>
  <c r="Q136" i="16"/>
  <c r="Q89" i="16"/>
  <c r="AX61" i="14"/>
  <c r="AY80" i="14"/>
  <c r="CA80" i="14"/>
  <c r="CM80" i="14"/>
  <c r="Z71" i="14"/>
  <c r="BW43" i="14"/>
  <c r="Z61" i="14"/>
  <c r="G104" i="14"/>
  <c r="AP61" i="14"/>
  <c r="M114" i="15"/>
  <c r="M89" i="15"/>
  <c r="M136" i="15"/>
  <c r="W80" i="14"/>
  <c r="BD71" i="14"/>
  <c r="BH98" i="14"/>
  <c r="AG80" i="14"/>
  <c r="AC80" i="14"/>
  <c r="BV80" i="14"/>
  <c r="CF61" i="14"/>
  <c r="BV127" i="19"/>
  <c r="BA89" i="14"/>
  <c r="CB52" i="14"/>
  <c r="AO71" i="14"/>
  <c r="G87" i="14"/>
  <c r="CQ89" i="14"/>
  <c r="AM89" i="14"/>
  <c r="CZ61" i="14"/>
  <c r="AH43" i="14"/>
  <c r="S43" i="14"/>
  <c r="BG80" i="14"/>
  <c r="DC89" i="14"/>
  <c r="BX43" i="14"/>
  <c r="F25" i="16"/>
  <c r="G25" i="16"/>
  <c r="D178" i="16" s="1"/>
  <c r="BF80" i="14"/>
  <c r="BV98" i="14"/>
  <c r="BQ52" i="14"/>
  <c r="BF137" i="19"/>
  <c r="BF136" i="19" s="1"/>
  <c r="CN98" i="14"/>
  <c r="F41" i="16"/>
  <c r="G41" i="16"/>
  <c r="D193" i="16" s="1"/>
  <c r="CY61" i="14"/>
  <c r="P89" i="16"/>
  <c r="P136" i="16"/>
  <c r="P114" i="16"/>
  <c r="BZ137" i="19"/>
  <c r="BZ136" i="19" s="1"/>
  <c r="BL89" i="14"/>
  <c r="BO61" i="14"/>
  <c r="CT43" i="14"/>
  <c r="AK43" i="14"/>
  <c r="AD98" i="14"/>
  <c r="H71" i="14"/>
  <c r="G72" i="14"/>
  <c r="AM71" i="14"/>
  <c r="DB89" i="14"/>
  <c r="CD71" i="14"/>
  <c r="L118" i="16"/>
  <c r="AB61" i="14"/>
  <c r="AI61" i="14"/>
  <c r="G57" i="14"/>
  <c r="AC52" i="14"/>
  <c r="K118" i="16"/>
  <c r="K117" i="16" s="1"/>
  <c r="CZ80" i="14"/>
  <c r="CI89" i="14"/>
  <c r="IP127" i="19"/>
  <c r="CJ61" i="14"/>
  <c r="R71" i="14"/>
  <c r="GD127" i="19"/>
  <c r="T80" i="14"/>
  <c r="G105" i="14"/>
  <c r="JV127" i="19"/>
  <c r="CL127" i="19"/>
  <c r="CV52" i="14"/>
  <c r="AH61" i="14"/>
  <c r="G86" i="14"/>
  <c r="K52" i="14"/>
  <c r="DA89" i="14"/>
  <c r="Z127" i="19"/>
  <c r="O98" i="14"/>
  <c r="BF71" i="14"/>
  <c r="G112" i="15"/>
  <c r="F112" i="15"/>
  <c r="AF80" i="14"/>
  <c r="CS52" i="14"/>
  <c r="CP52" i="14"/>
  <c r="K80" i="14"/>
  <c r="P98" i="14"/>
  <c r="BA52" i="14"/>
  <c r="AA71" i="14"/>
  <c r="CV61" i="14"/>
  <c r="N89" i="14"/>
  <c r="BC71" i="14"/>
  <c r="Y71" i="14"/>
  <c r="BT61" i="14"/>
  <c r="AK61" i="14"/>
  <c r="N98" i="14"/>
  <c r="BU98" i="14"/>
  <c r="CV80" i="14"/>
  <c r="BO98" i="14"/>
  <c r="G102" i="14"/>
  <c r="BF61" i="14"/>
  <c r="G46" i="14"/>
  <c r="AR52" i="14"/>
  <c r="M89" i="14"/>
  <c r="AY98" i="14"/>
  <c r="CJ52" i="14"/>
  <c r="AW52" i="14"/>
  <c r="G96" i="14"/>
  <c r="BU43" i="14"/>
  <c r="AJ43" i="14"/>
  <c r="FZ127" i="19"/>
  <c r="O118" i="16"/>
  <c r="O117" i="16" s="1"/>
  <c r="DF57" i="16"/>
  <c r="AI43" i="14"/>
  <c r="T89" i="15"/>
  <c r="T7" i="15" s="1"/>
  <c r="T147" i="15" s="1"/>
  <c r="T136" i="15"/>
  <c r="T114" i="15"/>
  <c r="CZ43" i="14"/>
  <c r="Z89" i="14"/>
  <c r="AB114" i="16"/>
  <c r="AB131" i="16" s="1"/>
  <c r="AB136" i="16"/>
  <c r="AB89" i="16"/>
  <c r="KP127" i="19"/>
  <c r="BN43" i="14"/>
  <c r="BG43" i="14"/>
  <c r="CA52" i="14"/>
  <c r="CE80" i="14"/>
  <c r="AH127" i="19"/>
  <c r="AX80" i="14"/>
  <c r="BC61" i="14"/>
  <c r="DF42" i="16"/>
  <c r="S89" i="16"/>
  <c r="S114" i="16"/>
  <c r="S136" i="16"/>
  <c r="AW98" i="14"/>
  <c r="G76" i="16"/>
  <c r="D224" i="16" s="1"/>
  <c r="F76" i="16"/>
  <c r="BZ98" i="14"/>
  <c r="J118" i="16"/>
  <c r="J117" i="16" s="1"/>
  <c r="AG98" i="14"/>
  <c r="CH52" i="14"/>
  <c r="V52" i="14"/>
  <c r="CT98" i="14"/>
  <c r="CB98" i="14"/>
  <c r="C244" i="15"/>
  <c r="C358" i="15"/>
  <c r="C348" i="15"/>
  <c r="C254" i="15"/>
  <c r="C219" i="15"/>
  <c r="C368" i="15"/>
  <c r="C231" i="15"/>
  <c r="C199" i="15"/>
  <c r="C226" i="15"/>
  <c r="C333" i="15"/>
  <c r="C268" i="15"/>
  <c r="C298" i="15"/>
  <c r="C260" i="15"/>
  <c r="C366" i="15"/>
  <c r="C355" i="15"/>
  <c r="C191" i="15"/>
  <c r="C325" i="15"/>
  <c r="C213" i="15"/>
  <c r="C331" i="15"/>
  <c r="C257" i="15"/>
  <c r="C233" i="15"/>
  <c r="C239" i="15"/>
  <c r="C292" i="15"/>
  <c r="C206" i="15"/>
  <c r="C291" i="15"/>
  <c r="C212" i="15"/>
  <c r="C324" i="15"/>
  <c r="C332" i="15"/>
  <c r="C277" i="15"/>
  <c r="C265" i="15"/>
  <c r="C189" i="15"/>
  <c r="C294" i="15"/>
  <c r="C321" i="15"/>
  <c r="C175" i="15"/>
  <c r="C338" i="15"/>
  <c r="C222" i="15"/>
  <c r="C264" i="15"/>
  <c r="C283" i="15"/>
  <c r="C318" i="15"/>
  <c r="C293" i="15"/>
  <c r="C202" i="15"/>
  <c r="C174" i="15"/>
  <c r="C169" i="15"/>
  <c r="C305" i="15"/>
  <c r="C235" i="15"/>
  <c r="C201" i="15"/>
  <c r="C314" i="15"/>
  <c r="C376" i="15"/>
  <c r="C229" i="15"/>
  <c r="C243" i="15"/>
  <c r="C327" i="15"/>
  <c r="C197" i="15"/>
  <c r="C367" i="15"/>
  <c r="C247" i="15"/>
  <c r="C343" i="15"/>
  <c r="C302" i="15"/>
  <c r="C193" i="15"/>
  <c r="C204" i="15"/>
  <c r="C187" i="15"/>
  <c r="C186" i="15"/>
  <c r="C179" i="15"/>
  <c r="C339" i="15"/>
  <c r="C344" i="15"/>
  <c r="C180" i="15"/>
  <c r="C363" i="15"/>
  <c r="C309" i="15"/>
  <c r="C306" i="15"/>
  <c r="C342" i="15"/>
  <c r="C357" i="15"/>
  <c r="C308" i="15"/>
  <c r="C256" i="15"/>
  <c r="C295" i="15"/>
  <c r="C194" i="15"/>
  <c r="C188" i="15"/>
  <c r="C360" i="15"/>
  <c r="C354" i="15"/>
  <c r="C269" i="15"/>
  <c r="C340" i="15"/>
  <c r="C236" i="15"/>
  <c r="C190" i="15"/>
  <c r="C214" i="15"/>
  <c r="C300" i="15"/>
  <c r="C319" i="15"/>
  <c r="C237" i="15"/>
  <c r="C359" i="15"/>
  <c r="C336" i="15"/>
  <c r="C296" i="15"/>
  <c r="C278" i="15"/>
  <c r="C316" i="15"/>
  <c r="C209" i="15"/>
  <c r="C221" i="15"/>
  <c r="C250" i="15"/>
  <c r="C211" i="15"/>
  <c r="C334" i="15"/>
  <c r="C284" i="15"/>
  <c r="C310" i="15"/>
  <c r="C281" i="15"/>
  <c r="C215" i="15"/>
  <c r="C279" i="15"/>
  <c r="C220" i="15"/>
  <c r="C255" i="15"/>
  <c r="C373" i="15"/>
  <c r="C371" i="15"/>
  <c r="C195" i="15"/>
  <c r="C352" i="15"/>
  <c r="C267" i="15"/>
  <c r="C223" i="15"/>
  <c r="C246" i="15"/>
  <c r="C351" i="15"/>
  <c r="C241" i="15"/>
  <c r="C378" i="15"/>
  <c r="C323" i="15"/>
  <c r="C207" i="15"/>
  <c r="C216" i="15"/>
  <c r="C280" i="15"/>
  <c r="C299" i="15"/>
  <c r="C311" i="15"/>
  <c r="C198" i="15"/>
  <c r="C232" i="15"/>
  <c r="C341" i="15"/>
  <c r="C261" i="15"/>
  <c r="C286" i="15"/>
  <c r="C370" i="15"/>
  <c r="C377" i="15"/>
  <c r="C245" i="15"/>
  <c r="C290" i="15"/>
  <c r="C224" i="15"/>
  <c r="C253" i="15"/>
  <c r="C317" i="15"/>
  <c r="C330" i="15"/>
  <c r="C210" i="15"/>
  <c r="C313" i="15"/>
  <c r="C240" i="15"/>
  <c r="C177" i="15"/>
  <c r="C335" i="15"/>
  <c r="C315" i="15"/>
  <c r="C182" i="15"/>
  <c r="C259" i="15"/>
  <c r="C227" i="15"/>
  <c r="C304" i="15"/>
  <c r="C205" i="15"/>
  <c r="C171" i="15"/>
  <c r="C312" i="15"/>
  <c r="C192" i="15"/>
  <c r="C178" i="15"/>
  <c r="C328" i="15"/>
  <c r="C375" i="15"/>
  <c r="C234" i="15"/>
  <c r="C345" i="15"/>
  <c r="C362" i="15"/>
  <c r="C347" i="15"/>
  <c r="C350" i="15"/>
  <c r="C326" i="15"/>
  <c r="C218" i="15"/>
  <c r="C176" i="15"/>
  <c r="C301" i="15"/>
  <c r="C172" i="15"/>
  <c r="C170" i="15"/>
  <c r="C356" i="15"/>
  <c r="C183" i="15"/>
  <c r="C285" i="15"/>
  <c r="C203" i="15"/>
  <c r="C329" i="15"/>
  <c r="C249" i="15"/>
  <c r="C289" i="15"/>
  <c r="C252" i="15"/>
  <c r="C251" i="15"/>
  <c r="C181" i="15"/>
  <c r="C173" i="15"/>
  <c r="C287" i="15"/>
  <c r="C228" i="15"/>
  <c r="C282" i="15"/>
  <c r="C262" i="15"/>
  <c r="C364" i="15"/>
  <c r="C365" i="15"/>
  <c r="C217" i="15"/>
  <c r="C320" i="15"/>
  <c r="C372" i="15"/>
  <c r="C238" i="15"/>
  <c r="C242" i="15"/>
  <c r="C185" i="15"/>
  <c r="C349" i="15"/>
  <c r="C322" i="15"/>
  <c r="C263" i="15"/>
  <c r="C361" i="15"/>
  <c r="C258" i="15"/>
  <c r="C196" i="15"/>
  <c r="C248" i="15"/>
  <c r="C374" i="15"/>
  <c r="C225" i="15"/>
  <c r="C200" i="15"/>
  <c r="C307" i="15"/>
  <c r="C303" i="15"/>
  <c r="C369" i="15"/>
  <c r="C337" i="15"/>
  <c r="C297" i="15"/>
  <c r="C266" i="15"/>
  <c r="C353" i="15"/>
  <c r="C288" i="15"/>
  <c r="C168" i="15"/>
  <c r="C346" i="15"/>
  <c r="C184" i="15"/>
  <c r="C208" i="15"/>
  <c r="C230" i="15"/>
  <c r="BA80" i="14"/>
  <c r="AT137" i="19"/>
  <c r="AT136" i="19" s="1"/>
  <c r="Q98" i="14"/>
  <c r="BP80" i="14"/>
  <c r="AN80" i="14"/>
  <c r="BT52" i="14"/>
  <c r="BH52" i="14"/>
  <c r="CU89" i="14"/>
  <c r="CQ61" i="14"/>
  <c r="AL71" i="14"/>
  <c r="AY89" i="14"/>
  <c r="Z43" i="14"/>
  <c r="CR71" i="14"/>
  <c r="AY71" i="14"/>
  <c r="BZ89" i="14"/>
  <c r="AH80" i="14"/>
  <c r="DF52" i="16"/>
  <c r="P118" i="15"/>
  <c r="P117" i="15" s="1"/>
  <c r="J52" i="14"/>
  <c r="DF49" i="16"/>
  <c r="BE61" i="14"/>
  <c r="AV52" i="14"/>
  <c r="AW80" i="14"/>
  <c r="Q80" i="14"/>
  <c r="BM89" i="14"/>
  <c r="DF39" i="16"/>
  <c r="AI80" i="14"/>
  <c r="AM61" i="14"/>
  <c r="CI43" i="14"/>
  <c r="BI80" i="14"/>
  <c r="CC61" i="14"/>
  <c r="FV127" i="19"/>
  <c r="AS89" i="14"/>
  <c r="AD127" i="19"/>
  <c r="K71" i="14"/>
  <c r="CG89" i="14"/>
  <c r="S61" i="14"/>
  <c r="AP80" i="14"/>
  <c r="U98" i="14"/>
  <c r="CE43" i="14"/>
  <c r="CZ52" i="14"/>
  <c r="CK89" i="14"/>
  <c r="K89" i="14"/>
  <c r="L89" i="14"/>
  <c r="HR127" i="19"/>
  <c r="S71" i="14"/>
  <c r="DA52" i="14"/>
  <c r="AS71" i="14"/>
  <c r="Q89" i="14"/>
  <c r="AP71" i="14"/>
  <c r="DF60" i="16"/>
  <c r="CG80" i="14"/>
  <c r="AG71" i="14"/>
  <c r="BA71" i="14"/>
  <c r="BI71" i="14"/>
  <c r="W71" i="14"/>
  <c r="BO89" i="14"/>
  <c r="BC52" i="14"/>
  <c r="CF52" i="14"/>
  <c r="AV61" i="14"/>
  <c r="J89" i="14"/>
  <c r="CP43" i="14"/>
  <c r="CA98" i="14"/>
  <c r="BE52" i="14"/>
  <c r="CD89" i="14"/>
  <c r="BJ52" i="14"/>
  <c r="CQ52" i="14"/>
  <c r="BJ71" i="14"/>
  <c r="DB61" i="14"/>
  <c r="AU98" i="14"/>
  <c r="CB61" i="14"/>
  <c r="AF61" i="14"/>
  <c r="AC43" i="14"/>
  <c r="AG43" i="14"/>
  <c r="BF43" i="14"/>
  <c r="AU61" i="14"/>
  <c r="CJ43" i="14"/>
  <c r="Y52" i="14"/>
  <c r="AB43" i="14"/>
  <c r="AF98" i="14"/>
  <c r="DF69" i="16"/>
  <c r="CO80" i="14"/>
  <c r="T61" i="14"/>
  <c r="N52" i="14"/>
  <c r="BX89" i="14"/>
  <c r="BR71" i="14"/>
  <c r="G81" i="14"/>
  <c r="H80" i="14"/>
  <c r="CT80" i="14"/>
  <c r="CL43" i="14"/>
  <c r="BH80" i="14"/>
  <c r="G83" i="14"/>
  <c r="G73" i="14"/>
  <c r="CL98" i="14"/>
  <c r="CL61" i="14"/>
  <c r="BC80" i="14"/>
  <c r="J136" i="16"/>
  <c r="J89" i="16"/>
  <c r="J114" i="16"/>
  <c r="N61" i="14"/>
  <c r="G122" i="16"/>
  <c r="D261" i="16" s="1"/>
  <c r="I118" i="16"/>
  <c r="I117" i="16" s="1"/>
  <c r="F122" i="16"/>
  <c r="O89" i="15"/>
  <c r="O7" i="15" s="1"/>
  <c r="O114" i="15"/>
  <c r="O136" i="15"/>
  <c r="CW80" i="14"/>
  <c r="AU71" i="14"/>
  <c r="AU70" i="14" s="1"/>
  <c r="J43" i="14"/>
  <c r="AR61" i="14"/>
  <c r="AQ43" i="14"/>
  <c r="S52" i="14"/>
  <c r="BS61" i="14"/>
  <c r="G77" i="14"/>
  <c r="M98" i="14"/>
  <c r="CD98" i="14"/>
  <c r="G50" i="14"/>
  <c r="CW52" i="14"/>
  <c r="CT71" i="14"/>
  <c r="AJ52" i="14"/>
  <c r="BI61" i="14"/>
  <c r="BY43" i="14"/>
  <c r="DF29" i="16"/>
  <c r="BX71" i="14"/>
  <c r="AT52" i="14"/>
  <c r="AZ80" i="14"/>
  <c r="BU52" i="14"/>
  <c r="X98" i="14"/>
  <c r="BZ43" i="14"/>
  <c r="P80" i="14"/>
  <c r="JF127" i="19"/>
  <c r="F26" i="16"/>
  <c r="G26" i="16"/>
  <c r="D179" i="16" s="1"/>
  <c r="CJ98" i="14"/>
  <c r="CD127" i="19"/>
  <c r="BW98" i="14"/>
  <c r="G95" i="15"/>
  <c r="G89" i="15" s="1"/>
  <c r="H114" i="15"/>
  <c r="H136" i="15"/>
  <c r="F95" i="15"/>
  <c r="F89" i="15" s="1"/>
  <c r="H89" i="15"/>
  <c r="CN89" i="14"/>
  <c r="U80" i="14"/>
  <c r="HN127" i="19"/>
  <c r="BN61" i="14"/>
  <c r="BD43" i="14"/>
  <c r="AO43" i="14"/>
  <c r="BJ127" i="19"/>
  <c r="N118" i="16"/>
  <c r="N117" i="16" s="1"/>
  <c r="AV89" i="14"/>
  <c r="BW89" i="14"/>
  <c r="BO43" i="14"/>
  <c r="BP98" i="14"/>
  <c r="BC89" i="14"/>
  <c r="G44" i="14"/>
  <c r="I43" i="14"/>
  <c r="CA61" i="14"/>
  <c r="C225" i="16"/>
  <c r="C194" i="16"/>
  <c r="D243" i="16"/>
  <c r="D266" i="16"/>
  <c r="C244" i="16"/>
  <c r="D175" i="16"/>
  <c r="D254" i="16"/>
  <c r="C240" i="16"/>
  <c r="C217" i="16"/>
  <c r="C209" i="16"/>
  <c r="D215" i="16"/>
  <c r="C188" i="16"/>
  <c r="D238" i="16"/>
  <c r="C250" i="16"/>
  <c r="C206" i="16"/>
  <c r="C198" i="16"/>
  <c r="C215" i="16"/>
  <c r="C253" i="16"/>
  <c r="D237" i="16"/>
  <c r="C212" i="16"/>
  <c r="C237" i="16"/>
  <c r="D235" i="16"/>
  <c r="D242" i="16"/>
  <c r="C255" i="16"/>
  <c r="C236" i="16"/>
  <c r="C221" i="16"/>
  <c r="D251" i="16"/>
  <c r="C190" i="16"/>
  <c r="D246" i="16"/>
  <c r="C230" i="16"/>
  <c r="C214" i="16"/>
  <c r="C193" i="16"/>
  <c r="D244" i="16"/>
  <c r="D245" i="16"/>
  <c r="D265" i="16"/>
  <c r="D262" i="16"/>
  <c r="C178" i="16"/>
  <c r="D236" i="16"/>
  <c r="C200" i="16"/>
  <c r="D256" i="16"/>
  <c r="D255" i="16"/>
  <c r="C171" i="16"/>
  <c r="D185" i="16"/>
  <c r="C174" i="16"/>
  <c r="C218" i="16"/>
  <c r="C224" i="16"/>
  <c r="C170" i="16"/>
  <c r="C251" i="16"/>
  <c r="C243" i="16"/>
  <c r="C197" i="16"/>
  <c r="C202" i="16"/>
  <c r="D253" i="16"/>
  <c r="C180" i="16"/>
  <c r="C249" i="16"/>
  <c r="C226" i="16"/>
  <c r="C189" i="16"/>
  <c r="C179" i="16"/>
  <c r="C222" i="16"/>
  <c r="D260" i="16"/>
  <c r="C232" i="16"/>
  <c r="C175" i="16"/>
  <c r="C256" i="16"/>
  <c r="C239" i="16"/>
  <c r="C211" i="16"/>
  <c r="C207" i="16"/>
  <c r="D248" i="16"/>
  <c r="C229" i="16"/>
  <c r="C173" i="16"/>
  <c r="C234" i="16"/>
  <c r="C242" i="16"/>
  <c r="D205" i="16"/>
  <c r="D257" i="16"/>
  <c r="C183" i="16"/>
  <c r="C216" i="16"/>
  <c r="C260" i="16"/>
  <c r="C196" i="16"/>
  <c r="C263" i="16"/>
  <c r="C176" i="16"/>
  <c r="C201" i="16"/>
  <c r="C191" i="16"/>
  <c r="C265" i="16"/>
  <c r="C199" i="16"/>
  <c r="D250" i="16"/>
  <c r="D239" i="16"/>
  <c r="C259" i="16"/>
  <c r="C233" i="16"/>
  <c r="C241" i="16"/>
  <c r="C172" i="16"/>
  <c r="C246" i="16"/>
  <c r="C266" i="16"/>
  <c r="C195" i="16"/>
  <c r="C182" i="16"/>
  <c r="C247" i="16"/>
  <c r="D225" i="16"/>
  <c r="C223" i="16"/>
  <c r="D252" i="16"/>
  <c r="C257" i="16"/>
  <c r="D267" i="16"/>
  <c r="C213" i="16"/>
  <c r="D240" i="16"/>
  <c r="D264" i="16"/>
  <c r="D247" i="16"/>
  <c r="D258" i="16"/>
  <c r="C210" i="16"/>
  <c r="C238" i="16"/>
  <c r="C177" i="16"/>
  <c r="C185" i="16"/>
  <c r="C262" i="16"/>
  <c r="C208" i="16"/>
  <c r="C248" i="16"/>
  <c r="C235" i="16"/>
  <c r="C220" i="16"/>
  <c r="C186" i="16"/>
  <c r="C252" i="16"/>
  <c r="C261" i="16"/>
  <c r="C258" i="16"/>
  <c r="C184" i="16"/>
  <c r="D263" i="16"/>
  <c r="C219" i="16"/>
  <c r="C187" i="16"/>
  <c r="C227" i="16"/>
  <c r="C228" i="16"/>
  <c r="C181" i="16"/>
  <c r="C254" i="16"/>
  <c r="D195" i="16"/>
  <c r="C203" i="16"/>
  <c r="C267" i="16"/>
  <c r="D249" i="16"/>
  <c r="D259" i="16"/>
  <c r="C204" i="16"/>
  <c r="C231" i="16"/>
  <c r="C264" i="16"/>
  <c r="C205" i="16"/>
  <c r="C245" i="16"/>
  <c r="C192" i="16"/>
  <c r="BT80" i="14"/>
  <c r="ID127" i="19"/>
  <c r="BB61" i="14"/>
  <c r="BK52" i="14"/>
  <c r="BV61" i="14"/>
  <c r="BY80" i="14"/>
  <c r="AK80" i="14"/>
  <c r="AS80" i="14"/>
  <c r="AF43" i="14"/>
  <c r="O52" i="14"/>
  <c r="BB80" i="14"/>
  <c r="AQ71" i="14"/>
  <c r="GP127" i="19"/>
  <c r="BC98" i="14"/>
  <c r="AZ61" i="14"/>
  <c r="EL127" i="19"/>
  <c r="G85" i="14"/>
  <c r="CE98" i="14"/>
  <c r="U89" i="15"/>
  <c r="U114" i="15"/>
  <c r="U136" i="15"/>
  <c r="AX89" i="14"/>
  <c r="BH71" i="14"/>
  <c r="AJ61" i="14"/>
  <c r="G11" i="14"/>
  <c r="G88" i="14"/>
  <c r="BM71" i="14"/>
  <c r="BQ71" i="14"/>
  <c r="CA43" i="14"/>
  <c r="BE71" i="14"/>
  <c r="CY71" i="14"/>
  <c r="BW71" i="14"/>
  <c r="CQ43" i="14"/>
  <c r="AZ89" i="14"/>
  <c r="BH43" i="14"/>
  <c r="CU80" i="14"/>
  <c r="M61" i="14"/>
  <c r="AY52" i="14"/>
  <c r="P136" i="15"/>
  <c r="P89" i="15"/>
  <c r="P7" i="15" s="1"/>
  <c r="P114" i="15"/>
  <c r="AX71" i="14"/>
  <c r="C26" i="19"/>
  <c r="C130" i="19"/>
  <c r="C132" i="19"/>
  <c r="C17" i="19"/>
  <c r="C100" i="19"/>
  <c r="C101" i="19"/>
  <c r="C45" i="19"/>
  <c r="C27" i="19"/>
  <c r="C133" i="19"/>
  <c r="C25" i="19"/>
  <c r="C16" i="19"/>
  <c r="C36" i="19"/>
  <c r="C44" i="19"/>
  <c r="C135" i="19"/>
  <c r="C131" i="19"/>
  <c r="C32" i="19"/>
  <c r="C33" i="19"/>
  <c r="C43" i="19"/>
  <c r="C46" i="19"/>
  <c r="C35" i="19"/>
  <c r="C134" i="19"/>
  <c r="CB43" i="14"/>
  <c r="AV43" i="14"/>
  <c r="CD52" i="14"/>
  <c r="G47" i="14"/>
  <c r="BQ98" i="14"/>
  <c r="LJ127" i="19"/>
  <c r="AO89" i="14"/>
  <c r="BI52" i="14"/>
  <c r="G60" i="14"/>
  <c r="Y98" i="14"/>
  <c r="BO80" i="14"/>
  <c r="BQ43" i="14"/>
  <c r="DF75" i="16"/>
  <c r="G69" i="14"/>
  <c r="AC71" i="14"/>
  <c r="AC70" i="14" s="1"/>
  <c r="G101" i="14"/>
  <c r="CD43" i="14"/>
  <c r="J80" i="14"/>
  <c r="AS43" i="14"/>
  <c r="BX52" i="14"/>
  <c r="AN98" i="14"/>
  <c r="Q61" i="14"/>
  <c r="AE52" i="14"/>
  <c r="G71" i="16"/>
  <c r="D219" i="16" s="1"/>
  <c r="F71" i="16"/>
  <c r="AV71" i="14"/>
  <c r="AC98" i="14"/>
  <c r="CT52" i="14"/>
  <c r="G78" i="14"/>
  <c r="AM98" i="14"/>
  <c r="BY52" i="14"/>
  <c r="CR61" i="14"/>
  <c r="DC43" i="14"/>
  <c r="DF80" i="16"/>
  <c r="AN52" i="14"/>
  <c r="AH137" i="19"/>
  <c r="AH136" i="19" s="1"/>
  <c r="Q43" i="14"/>
  <c r="I80" i="14"/>
  <c r="DB98" i="14"/>
  <c r="BS43" i="14"/>
  <c r="BK80" i="14"/>
  <c r="HZ127" i="19"/>
  <c r="CS71" i="14"/>
  <c r="BO52" i="14"/>
  <c r="W52" i="14"/>
  <c r="DF74" i="16"/>
  <c r="X43" i="14"/>
  <c r="AE43" i="14"/>
  <c r="DA61" i="14"/>
  <c r="F64" i="16"/>
  <c r="G64" i="16"/>
  <c r="D213" i="16" s="1"/>
  <c r="I61" i="14"/>
  <c r="CX43" i="14"/>
  <c r="R98" i="14"/>
  <c r="CZ89" i="14"/>
  <c r="AF89" i="14"/>
  <c r="HJ127" i="19"/>
  <c r="CU52" i="14"/>
  <c r="CL80" i="14"/>
  <c r="AL80" i="14"/>
  <c r="AC61" i="14"/>
  <c r="AC42" i="14" s="1"/>
  <c r="CO52" i="14"/>
  <c r="BN98" i="14"/>
  <c r="G90" i="14"/>
  <c r="H89" i="14"/>
  <c r="CB80" i="14"/>
  <c r="G75" i="14"/>
  <c r="P61" i="14"/>
  <c r="BR89" i="14"/>
  <c r="BB127" i="19"/>
  <c r="DB80" i="14"/>
  <c r="GL127" i="19"/>
  <c r="CY80" i="14"/>
  <c r="CD61" i="14"/>
  <c r="CJ80" i="14"/>
  <c r="BY98" i="14"/>
  <c r="AI89" i="14"/>
  <c r="DF28" i="16"/>
  <c r="CX80" i="14"/>
  <c r="X80" i="14"/>
  <c r="CW71" i="14"/>
  <c r="G59" i="14"/>
  <c r="DB52" i="14"/>
  <c r="AF52" i="14"/>
  <c r="BR137" i="19"/>
  <c r="BR136" i="19" s="1"/>
  <c r="CK61" i="14"/>
  <c r="CL52" i="14"/>
  <c r="AI98" i="14"/>
  <c r="BT71" i="14"/>
  <c r="BN89" i="14"/>
  <c r="W89" i="14"/>
  <c r="F46" i="16"/>
  <c r="G46" i="16"/>
  <c r="D196" i="16" s="1"/>
  <c r="BA43" i="14"/>
  <c r="AR71" i="14"/>
  <c r="BN80" i="14"/>
  <c r="S80" i="14"/>
  <c r="CM43" i="14"/>
  <c r="P89" i="14"/>
  <c r="KX127" i="19"/>
  <c r="AO61" i="14"/>
  <c r="U71" i="14"/>
  <c r="AB89" i="14"/>
  <c r="X89" i="14"/>
  <c r="AH71" i="14"/>
  <c r="AK71" i="14"/>
  <c r="AD80" i="14"/>
  <c r="CO98" i="14"/>
  <c r="BK71" i="14"/>
  <c r="G58" i="14"/>
  <c r="AT80" i="14"/>
  <c r="BV89" i="14"/>
  <c r="X71" i="14"/>
  <c r="CU98" i="14"/>
  <c r="CN52" i="14"/>
  <c r="AH89" i="14"/>
  <c r="G75" i="15"/>
  <c r="M113" i="15"/>
  <c r="F113" i="15" s="1"/>
  <c r="F75" i="15"/>
  <c r="F67" i="15" s="1"/>
  <c r="F44" i="15" s="1"/>
  <c r="F9" i="15" s="1"/>
  <c r="M67" i="15"/>
  <c r="M44" i="15" s="1"/>
  <c r="M9" i="15" s="1"/>
  <c r="G9" i="15" s="1"/>
  <c r="DF24" i="16"/>
  <c r="CN61" i="14"/>
  <c r="X52" i="14"/>
  <c r="N80" i="14"/>
  <c r="J98" i="14"/>
  <c r="BG52" i="14"/>
  <c r="CH43" i="14"/>
  <c r="BQ89" i="14"/>
  <c r="L80" i="14"/>
  <c r="AD52" i="14"/>
  <c r="BA61" i="14"/>
  <c r="N71" i="14"/>
  <c r="AO52" i="14"/>
  <c r="DF83" i="16"/>
  <c r="AR89" i="14"/>
  <c r="T89" i="16"/>
  <c r="T114" i="16"/>
  <c r="T136" i="16"/>
  <c r="G74" i="14"/>
  <c r="I71" i="14"/>
  <c r="CJ89" i="14"/>
  <c r="Z80" i="14"/>
  <c r="AX98" i="14"/>
  <c r="BD89" i="14"/>
  <c r="BG98" i="14"/>
  <c r="BP71" i="14"/>
  <c r="AA98" i="14"/>
  <c r="AH98" i="14"/>
  <c r="AB71" i="14"/>
  <c r="G84" i="14"/>
  <c r="BR80" i="14"/>
  <c r="GH127" i="19"/>
  <c r="CT89" i="14"/>
  <c r="BL71" i="14"/>
  <c r="BU89" i="14"/>
  <c r="BK61" i="14"/>
  <c r="CY52" i="14"/>
  <c r="CG61" i="14"/>
  <c r="CM52" i="14"/>
  <c r="BU61" i="14"/>
  <c r="CO89" i="14"/>
  <c r="BN52" i="14"/>
  <c r="K98" i="14"/>
  <c r="Y61" i="14"/>
  <c r="AB80" i="14"/>
  <c r="G97" i="14"/>
  <c r="P43" i="14"/>
  <c r="AE98" i="14"/>
  <c r="H98" i="14"/>
  <c r="G99" i="14"/>
  <c r="BW61" i="14"/>
  <c r="G92" i="14"/>
  <c r="L52" i="14"/>
  <c r="Q71" i="14"/>
  <c r="LF127" i="19"/>
  <c r="CP71" i="14"/>
  <c r="U43" i="14"/>
  <c r="CI61" i="14"/>
  <c r="G106" i="14"/>
  <c r="AT89" i="14"/>
  <c r="DV127" i="19"/>
  <c r="DF50" i="16"/>
  <c r="BL98" i="14"/>
  <c r="CV71" i="14"/>
  <c r="CK43" i="14"/>
  <c r="BX61" i="14"/>
  <c r="DZ127" i="19"/>
  <c r="BF98" i="14"/>
  <c r="AE61" i="14"/>
  <c r="G34" i="14"/>
  <c r="DC71" i="14"/>
  <c r="DF72" i="16"/>
  <c r="BF127" i="19"/>
  <c r="CI71" i="14"/>
  <c r="CI70" i="14" s="1"/>
  <c r="S89" i="14"/>
  <c r="DC52" i="14"/>
  <c r="DA43" i="14"/>
  <c r="W43" i="14"/>
  <c r="AS52" i="14"/>
  <c r="AY43" i="14"/>
  <c r="Z52" i="14"/>
  <c r="CH71" i="14"/>
  <c r="BM98" i="14"/>
  <c r="DF47" i="16"/>
  <c r="CC52" i="14"/>
  <c r="AG61" i="14"/>
  <c r="AQ52" i="14"/>
  <c r="CU43" i="14"/>
  <c r="AJ89" i="14"/>
  <c r="KT127" i="19"/>
  <c r="AM43" i="14"/>
  <c r="M52" i="14"/>
  <c r="DA98" i="14"/>
  <c r="L136" i="16"/>
  <c r="L89" i="16"/>
  <c r="L114" i="16"/>
  <c r="DC98" i="14"/>
  <c r="BB52" i="14"/>
  <c r="O43" i="14"/>
  <c r="AD71" i="14"/>
  <c r="AL61" i="14"/>
  <c r="S135" i="15"/>
  <c r="S138" i="15" s="1"/>
  <c r="M12" i="14"/>
  <c r="N12" i="14"/>
  <c r="M15" i="14"/>
  <c r="N15" i="14"/>
  <c r="E23" i="12"/>
  <c r="E32" i="12" s="1"/>
  <c r="M13" i="14"/>
  <c r="N13" i="14"/>
  <c r="L10" i="14"/>
  <c r="N11" i="14"/>
  <c r="M11" i="14"/>
  <c r="M14" i="14"/>
  <c r="N14" i="14"/>
  <c r="CN40" i="16"/>
  <c r="AX27" i="16"/>
  <c r="AN27" i="16"/>
  <c r="DA27" i="16"/>
  <c r="N27" i="16"/>
  <c r="CU27" i="16"/>
  <c r="BC27" i="16"/>
  <c r="CZ40" i="16"/>
  <c r="BA27" i="16"/>
  <c r="DC27" i="16"/>
  <c r="CL27" i="16"/>
  <c r="BE27" i="16"/>
  <c r="CG27" i="16"/>
  <c r="AP27" i="16"/>
  <c r="BQ15" i="16"/>
  <c r="AG27" i="16"/>
  <c r="CZ15" i="16"/>
  <c r="CK15" i="16"/>
  <c r="AV40" i="16"/>
  <c r="CS15" i="16"/>
  <c r="W40" i="16"/>
  <c r="BR15" i="16"/>
  <c r="CL40" i="16"/>
  <c r="CT27" i="16"/>
  <c r="AY27" i="16"/>
  <c r="CX27" i="16"/>
  <c r="BJ27" i="16"/>
  <c r="CR27" i="16"/>
  <c r="BG27" i="16"/>
  <c r="CD27" i="16"/>
  <c r="BV15" i="16"/>
  <c r="W27" i="16"/>
  <c r="R15" i="16"/>
  <c r="DA54" i="16"/>
  <c r="BV40" i="16"/>
  <c r="AI27" i="16"/>
  <c r="AF27" i="16"/>
  <c r="BK27" i="16"/>
  <c r="CZ27" i="16"/>
  <c r="CV27" i="16"/>
  <c r="AZ27" i="16"/>
  <c r="BR27" i="16"/>
  <c r="H15" i="16"/>
  <c r="J40" i="16"/>
  <c r="BM15" i="16"/>
  <c r="CP54" i="16"/>
  <c r="CH15" i="16"/>
  <c r="N54" i="16"/>
  <c r="M15" i="16"/>
  <c r="CA54" i="16"/>
  <c r="DA40" i="16"/>
  <c r="BP54" i="16"/>
  <c r="AK15" i="16"/>
  <c r="BS54" i="16"/>
  <c r="CY53" i="16"/>
  <c r="CU53" i="16"/>
  <c r="BW27" i="16"/>
  <c r="AQ27" i="16"/>
  <c r="CP27" i="16"/>
  <c r="CN27" i="16"/>
  <c r="AB27" i="16"/>
  <c r="CF27" i="16"/>
  <c r="CY27" i="16"/>
  <c r="CP40" i="16"/>
  <c r="O27" i="16"/>
  <c r="U40" i="16"/>
  <c r="BM40" i="16"/>
  <c r="H27" i="16"/>
  <c r="AS27" i="16"/>
  <c r="AK27" i="16"/>
  <c r="AJ27" i="16"/>
  <c r="Y27" i="16"/>
  <c r="BU27" i="16"/>
  <c r="BW40" i="16"/>
  <c r="CM27" i="16"/>
  <c r="CV15" i="16"/>
  <c r="BJ40" i="16"/>
  <c r="CW27" i="16"/>
  <c r="AZ15" i="16"/>
  <c r="AW15" i="16"/>
  <c r="CC27" i="16"/>
  <c r="DB15" i="16"/>
  <c r="K40" i="16"/>
  <c r="J27" i="16"/>
  <c r="AW27" i="16"/>
  <c r="CQ27" i="16"/>
  <c r="AC15" i="16"/>
  <c r="BO40" i="16"/>
  <c r="BG15" i="16"/>
  <c r="AX40" i="16"/>
  <c r="BX15" i="16"/>
  <c r="BZ15" i="16"/>
  <c r="X40" i="16"/>
  <c r="CX15" i="16"/>
  <c r="BL27" i="16"/>
  <c r="CY15" i="16"/>
  <c r="CI40" i="16"/>
  <c r="CZ54" i="16"/>
  <c r="AI15" i="16"/>
  <c r="BH40" i="16"/>
  <c r="K27" i="16"/>
  <c r="AE27" i="16"/>
  <c r="Z27" i="16"/>
  <c r="BT40" i="16"/>
  <c r="BB40" i="16"/>
  <c r="AP40" i="16"/>
  <c r="BU40" i="16"/>
  <c r="BI27" i="16"/>
  <c r="CK40" i="16"/>
  <c r="BK15" i="16"/>
  <c r="BE15" i="16"/>
  <c r="CS27" i="16"/>
  <c r="P27" i="16"/>
  <c r="AV27" i="16"/>
  <c r="BS15" i="16"/>
  <c r="J15" i="16"/>
  <c r="CV40" i="16"/>
  <c r="AX15" i="16"/>
  <c r="BD40" i="16"/>
  <c r="CA15" i="16"/>
  <c r="BX40" i="16"/>
  <c r="AR15" i="16"/>
  <c r="Q40" i="16"/>
  <c r="AD15" i="16"/>
  <c r="BL40" i="16"/>
  <c r="BP27" i="16"/>
  <c r="CJ15" i="16"/>
  <c r="DA15" i="16"/>
  <c r="P40" i="16"/>
  <c r="CU15" i="16"/>
  <c r="CW15" i="16"/>
  <c r="AD40" i="16"/>
  <c r="AX54" i="16"/>
  <c r="I27" i="16"/>
  <c r="BF27" i="16"/>
  <c r="CJ27" i="16"/>
  <c r="CO27" i="16"/>
  <c r="BQ27" i="16"/>
  <c r="BY40" i="16"/>
  <c r="AE40" i="16"/>
  <c r="Y40" i="16"/>
  <c r="CS40" i="16"/>
  <c r="CI27" i="16"/>
  <c r="AS15" i="16"/>
  <c r="CF40" i="16"/>
  <c r="AI40" i="16"/>
  <c r="BH27" i="16"/>
  <c r="AM27" i="16"/>
  <c r="BX27" i="16"/>
  <c r="CB15" i="16"/>
  <c r="T40" i="16"/>
  <c r="Q15" i="16"/>
  <c r="O40" i="16"/>
  <c r="AY15" i="16"/>
  <c r="I40" i="16"/>
  <c r="CO15" i="16"/>
  <c r="M40" i="16"/>
  <c r="DC15" i="16"/>
  <c r="AQ40" i="16"/>
  <c r="U27" i="16"/>
  <c r="AG15" i="16"/>
  <c r="BB27" i="16"/>
  <c r="BU15" i="16"/>
  <c r="CX40" i="16"/>
  <c r="BP53" i="16"/>
  <c r="W54" i="16"/>
  <c r="AR27" i="16"/>
  <c r="CE27" i="16"/>
  <c r="BO27" i="16"/>
  <c r="CQ15" i="16"/>
  <c r="BQ40" i="16"/>
  <c r="AU15" i="16"/>
  <c r="BI54" i="16"/>
  <c r="BW54" i="16"/>
  <c r="AY40" i="16"/>
  <c r="CF54" i="16"/>
  <c r="BO15" i="16"/>
  <c r="CR40" i="16"/>
  <c r="AL27" i="16"/>
  <c r="CU40" i="16"/>
  <c r="S27" i="16"/>
  <c r="X27" i="16"/>
  <c r="R27" i="16"/>
  <c r="BS40" i="16"/>
  <c r="M27" i="16"/>
  <c r="AN40" i="16"/>
  <c r="AD27" i="16"/>
  <c r="AC40" i="16"/>
  <c r="AV15" i="16"/>
  <c r="AH40" i="16"/>
  <c r="AO40" i="16"/>
  <c r="CL15" i="16"/>
  <c r="CM40" i="16"/>
  <c r="BT15" i="16"/>
  <c r="AM40" i="16"/>
  <c r="DC40" i="16"/>
  <c r="AU27" i="16"/>
  <c r="AO27" i="16"/>
  <c r="AC27" i="16"/>
  <c r="DB40" i="16"/>
  <c r="AN15" i="16"/>
  <c r="BM27" i="16"/>
  <c r="AT15" i="16"/>
  <c r="BB15" i="16"/>
  <c r="BK40" i="16"/>
  <c r="AA54" i="16"/>
  <c r="Z40" i="16"/>
  <c r="BE40" i="16"/>
  <c r="X15" i="16"/>
  <c r="T27" i="16"/>
  <c r="CH27" i="16"/>
  <c r="BF40" i="16"/>
  <c r="BZ27" i="16"/>
  <c r="CH40" i="16"/>
  <c r="BA40" i="16"/>
  <c r="CJ40" i="16"/>
  <c r="AZ40" i="16"/>
  <c r="CD40" i="16"/>
  <c r="CC40" i="16"/>
  <c r="CA27" i="16"/>
  <c r="CK27" i="16"/>
  <c r="BI40" i="16"/>
  <c r="BL15" i="16"/>
  <c r="BN40" i="16"/>
  <c r="CW40" i="16"/>
  <c r="I15" i="16"/>
  <c r="CY40" i="16"/>
  <c r="AK40" i="16"/>
  <c r="DB27" i="16"/>
  <c r="V27" i="16"/>
  <c r="Q27" i="16"/>
  <c r="AL15" i="16"/>
  <c r="AA27" i="16"/>
  <c r="AB54" i="16"/>
  <c r="BA54" i="16"/>
  <c r="AZ54" i="16"/>
  <c r="BC40" i="16"/>
  <c r="BS27" i="16"/>
  <c r="CB27" i="16"/>
  <c r="BN27" i="16"/>
  <c r="BV27" i="16"/>
  <c r="AJ40" i="16"/>
  <c r="BY27" i="16"/>
  <c r="CT40" i="16"/>
  <c r="BG40" i="16"/>
  <c r="AH27" i="16"/>
  <c r="AT27" i="16"/>
  <c r="W15" i="16"/>
  <c r="BT27" i="16"/>
  <c r="V40" i="16"/>
  <c r="L27" i="16"/>
  <c r="AS40" i="16"/>
  <c r="H40" i="16"/>
  <c r="AW40" i="16"/>
  <c r="CE15" i="16"/>
  <c r="L40" i="16"/>
  <c r="AL40" i="16"/>
  <c r="CE40" i="16"/>
  <c r="BR40" i="16"/>
  <c r="AO15" i="16"/>
  <c r="CG40" i="16"/>
  <c r="BD27" i="16"/>
  <c r="AG40" i="16"/>
  <c r="CB40" i="16"/>
  <c r="BA15" i="16"/>
  <c r="CC15" i="16"/>
  <c r="N40" i="16"/>
  <c r="AA15" i="16"/>
  <c r="K15" i="16"/>
  <c r="R40" i="16"/>
  <c r="CE54" i="16"/>
  <c r="AH15" i="16"/>
  <c r="BN15" i="16"/>
  <c r="AA40" i="16"/>
  <c r="CG15" i="16"/>
  <c r="CX42" i="14" l="1"/>
  <c r="BP70" i="14"/>
  <c r="CG42" i="14"/>
  <c r="AG42" i="14"/>
  <c r="AJ70" i="14"/>
  <c r="AL42" i="14"/>
  <c r="CS54" i="16"/>
  <c r="BL54" i="16"/>
  <c r="Y54" i="16"/>
  <c r="K54" i="16"/>
  <c r="AD54" i="16"/>
  <c r="S54" i="16"/>
  <c r="DB54" i="16"/>
  <c r="H54" i="16"/>
  <c r="CU54" i="16"/>
  <c r="P54" i="16"/>
  <c r="AP54" i="16"/>
  <c r="BM54" i="16"/>
  <c r="BT54" i="16"/>
  <c r="AH54" i="16"/>
  <c r="I54" i="16"/>
  <c r="CG54" i="16"/>
  <c r="BY54" i="16"/>
  <c r="BG54" i="16"/>
  <c r="M54" i="16"/>
  <c r="BV54" i="16"/>
  <c r="DC54" i="16"/>
  <c r="X54" i="16"/>
  <c r="BJ54" i="16"/>
  <c r="AQ54" i="16"/>
  <c r="CH54" i="16"/>
  <c r="AG54" i="16"/>
  <c r="CK54" i="16"/>
  <c r="CJ54" i="16"/>
  <c r="CL54" i="16"/>
  <c r="L54" i="16"/>
  <c r="CO54" i="16"/>
  <c r="BZ54" i="16"/>
  <c r="BE54" i="16"/>
  <c r="AY54" i="16"/>
  <c r="AM54" i="16"/>
  <c r="CD54" i="16"/>
  <c r="BU54" i="16"/>
  <c r="CV54" i="16"/>
  <c r="CQ54" i="16"/>
  <c r="BX54" i="16"/>
  <c r="BC54" i="16"/>
  <c r="AL54" i="16"/>
  <c r="AS54" i="16"/>
  <c r="AU54" i="16"/>
  <c r="BD54" i="16"/>
  <c r="CB54" i="16"/>
  <c r="AC54" i="16"/>
  <c r="CY54" i="16"/>
  <c r="CX54" i="16"/>
  <c r="AE54" i="16"/>
  <c r="BK54" i="16"/>
  <c r="AW54" i="16"/>
  <c r="AJ54" i="16"/>
  <c r="AK54" i="16"/>
  <c r="AI54" i="16"/>
  <c r="Q54" i="16"/>
  <c r="U54" i="16"/>
  <c r="AR54" i="16"/>
  <c r="CR54" i="16"/>
  <c r="AT54" i="16"/>
  <c r="BB54" i="16"/>
  <c r="J54" i="16"/>
  <c r="Z54" i="16"/>
  <c r="CW54" i="16"/>
  <c r="CN54" i="16"/>
  <c r="CC54" i="16"/>
  <c r="BF54" i="16"/>
  <c r="BR54" i="16"/>
  <c r="T54" i="16"/>
  <c r="AV54" i="16"/>
  <c r="CM54" i="16"/>
  <c r="BQ54" i="16"/>
  <c r="AO54" i="16"/>
  <c r="CI54" i="16"/>
  <c r="BO54" i="16"/>
  <c r="AN54" i="16"/>
  <c r="R54" i="16"/>
  <c r="BH54" i="16"/>
  <c r="AF54" i="16"/>
  <c r="BN54" i="16"/>
  <c r="CT54" i="16"/>
  <c r="V54" i="16"/>
  <c r="O54" i="16"/>
  <c r="CX53" i="16"/>
  <c r="BV53" i="16"/>
  <c r="AX53" i="16"/>
  <c r="BG53" i="16"/>
  <c r="H53" i="16"/>
  <c r="Y53" i="16"/>
  <c r="AO53" i="16"/>
  <c r="BF53" i="16"/>
  <c r="AL53" i="16"/>
  <c r="CE53" i="16"/>
  <c r="BY53" i="16"/>
  <c r="BU53" i="16"/>
  <c r="AN53" i="16"/>
  <c r="CH53" i="16"/>
  <c r="O53" i="16"/>
  <c r="BS53" i="16"/>
  <c r="DC53" i="16"/>
  <c r="BR53" i="16"/>
  <c r="AS53" i="16"/>
  <c r="CO53" i="16"/>
  <c r="BB53" i="16"/>
  <c r="CS53" i="16"/>
  <c r="AK53" i="16"/>
  <c r="CN53" i="16"/>
  <c r="BK53" i="16"/>
  <c r="CD53" i="16"/>
  <c r="BX53" i="16"/>
  <c r="BC53" i="16"/>
  <c r="AV53" i="16"/>
  <c r="Z53" i="16"/>
  <c r="CK53" i="16"/>
  <c r="CB53" i="16"/>
  <c r="AG53" i="16"/>
  <c r="BJ53" i="16"/>
  <c r="BD53" i="16"/>
  <c r="CC53" i="16"/>
  <c r="AT53" i="16"/>
  <c r="CV53" i="16"/>
  <c r="AW53" i="16"/>
  <c r="CI53" i="16"/>
  <c r="CA53" i="16"/>
  <c r="DB53" i="16"/>
  <c r="T53" i="16"/>
  <c r="AJ53" i="16"/>
  <c r="N53" i="16"/>
  <c r="BQ53" i="16"/>
  <c r="AR53" i="16"/>
  <c r="AE53" i="16"/>
  <c r="CM53" i="16"/>
  <c r="AH53" i="16"/>
  <c r="BZ53" i="16"/>
  <c r="BW53" i="16"/>
  <c r="AI53" i="16"/>
  <c r="BA53" i="16"/>
  <c r="CL53" i="16"/>
  <c r="BI53" i="16"/>
  <c r="BL53" i="16"/>
  <c r="CW53" i="16"/>
  <c r="CG53" i="16"/>
  <c r="AF53" i="16"/>
  <c r="W53" i="16"/>
  <c r="BT53" i="16"/>
  <c r="AU53" i="16"/>
  <c r="AM53" i="16"/>
  <c r="X53" i="16"/>
  <c r="CJ53" i="16"/>
  <c r="U53" i="16"/>
  <c r="CR53" i="16"/>
  <c r="AP53" i="16"/>
  <c r="J53" i="16"/>
  <c r="BM53" i="16"/>
  <c r="K53" i="16"/>
  <c r="CZ53" i="16"/>
  <c r="V53" i="16"/>
  <c r="BE53" i="16"/>
  <c r="CQ53" i="16"/>
  <c r="BO53" i="16"/>
  <c r="Q53" i="16"/>
  <c r="AA53" i="16"/>
  <c r="I53" i="16"/>
  <c r="M53" i="16"/>
  <c r="AD53" i="16"/>
  <c r="DA53" i="16"/>
  <c r="CT53" i="16"/>
  <c r="AB53" i="16"/>
  <c r="AY53" i="16"/>
  <c r="R53" i="16"/>
  <c r="L53" i="16"/>
  <c r="Z18" i="16"/>
  <c r="L18" i="16"/>
  <c r="AI18" i="16"/>
  <c r="AH17" i="16"/>
  <c r="BJ17" i="16"/>
  <c r="BY17" i="16"/>
  <c r="CM17" i="16"/>
  <c r="AT17" i="16"/>
  <c r="CG17" i="16"/>
  <c r="BE17" i="16"/>
  <c r="DA17" i="16"/>
  <c r="CZ17" i="16"/>
  <c r="K17" i="16"/>
  <c r="CP17" i="16"/>
  <c r="BU17" i="16"/>
  <c r="AR17" i="16"/>
  <c r="AE17" i="16"/>
  <c r="AZ17" i="16"/>
  <c r="N17" i="16"/>
  <c r="AG17" i="16"/>
  <c r="AI17" i="16"/>
  <c r="AU17" i="16"/>
  <c r="BK17" i="16"/>
  <c r="AW17" i="16"/>
  <c r="CN17" i="16"/>
  <c r="Y17" i="16"/>
  <c r="AQ17" i="16"/>
  <c r="AP17" i="16"/>
  <c r="S17" i="16"/>
  <c r="AA17" i="16"/>
  <c r="CT17" i="16"/>
  <c r="AM17" i="16"/>
  <c r="BB17" i="16"/>
  <c r="AK17" i="16"/>
  <c r="BC17" i="16"/>
  <c r="CS17" i="16"/>
  <c r="T17" i="16"/>
  <c r="BI17" i="16"/>
  <c r="R17" i="16"/>
  <c r="BA17" i="16"/>
  <c r="BF17" i="16"/>
  <c r="AL17" i="16"/>
  <c r="AS17" i="16"/>
  <c r="BZ17" i="16"/>
  <c r="BP17" i="16"/>
  <c r="AY17" i="16"/>
  <c r="CH17" i="16"/>
  <c r="CC17" i="16"/>
  <c r="J17" i="16"/>
  <c r="BH17" i="16"/>
  <c r="CK17" i="16"/>
  <c r="X17" i="16"/>
  <c r="CX17" i="16"/>
  <c r="CF17" i="16"/>
  <c r="CI17" i="16"/>
  <c r="BW17" i="16"/>
  <c r="CR17" i="16"/>
  <c r="CE17" i="16"/>
  <c r="L17" i="16"/>
  <c r="BM17" i="16"/>
  <c r="BS17" i="16"/>
  <c r="BX17" i="16"/>
  <c r="I17" i="16"/>
  <c r="BV17" i="16"/>
  <c r="O17" i="16"/>
  <c r="AF17" i="16"/>
  <c r="BO17" i="16"/>
  <c r="M17" i="16"/>
  <c r="AO17" i="16"/>
  <c r="CQ17" i="16"/>
  <c r="H17" i="16"/>
  <c r="AJ17" i="16"/>
  <c r="BD17" i="16"/>
  <c r="BR17" i="16"/>
  <c r="U17" i="16"/>
  <c r="BN17" i="16"/>
  <c r="CO17" i="16"/>
  <c r="AX17" i="16"/>
  <c r="CY17" i="16"/>
  <c r="AB17" i="16"/>
  <c r="AC17" i="16"/>
  <c r="Z17" i="16"/>
  <c r="Q17" i="16"/>
  <c r="CW17" i="16"/>
  <c r="BT17" i="16"/>
  <c r="CL17" i="16"/>
  <c r="BG17" i="16"/>
  <c r="CV17" i="16"/>
  <c r="W17" i="16"/>
  <c r="DC17" i="16"/>
  <c r="CU17" i="16"/>
  <c r="BQ17" i="16"/>
  <c r="DB17" i="16"/>
  <c r="P17" i="16"/>
  <c r="V17" i="16"/>
  <c r="CA17" i="16"/>
  <c r="AD17" i="16"/>
  <c r="AN17" i="16"/>
  <c r="CJ17" i="16"/>
  <c r="AV17" i="16"/>
  <c r="BL17" i="16"/>
  <c r="CB17" i="16"/>
  <c r="CD17" i="16"/>
  <c r="BQ87" i="16"/>
  <c r="AN87" i="16"/>
  <c r="CA87" i="16"/>
  <c r="AR87" i="16"/>
  <c r="CJ87" i="16"/>
  <c r="AV87" i="16"/>
  <c r="AW87" i="16"/>
  <c r="CP87" i="16"/>
  <c r="AE87" i="16"/>
  <c r="W87" i="16"/>
  <c r="AU87" i="16"/>
  <c r="CU87" i="16"/>
  <c r="R87" i="16"/>
  <c r="BX87" i="16"/>
  <c r="BM87" i="16"/>
  <c r="BN87" i="16"/>
  <c r="P87" i="16"/>
  <c r="CW87" i="16"/>
  <c r="Y87" i="16"/>
  <c r="CR87" i="16"/>
  <c r="BU87" i="16"/>
  <c r="BO87" i="16"/>
  <c r="T87" i="16"/>
  <c r="Z87" i="16"/>
  <c r="CB87" i="16"/>
  <c r="BT87" i="16"/>
  <c r="BL87" i="16"/>
  <c r="BD87" i="16"/>
  <c r="BY87" i="16"/>
  <c r="AD87" i="16"/>
  <c r="M87" i="16"/>
  <c r="BH87" i="16"/>
  <c r="AY87" i="16"/>
  <c r="AS87" i="16"/>
  <c r="AQ87" i="16"/>
  <c r="AC87" i="16"/>
  <c r="CV87" i="16"/>
  <c r="AA87" i="16"/>
  <c r="AK87" i="16"/>
  <c r="H87" i="16"/>
  <c r="AI87" i="16"/>
  <c r="DC87" i="16"/>
  <c r="U87" i="16"/>
  <c r="CE87" i="16"/>
  <c r="O87" i="16"/>
  <c r="CL87" i="16"/>
  <c r="AF87" i="16"/>
  <c r="BA87" i="16"/>
  <c r="CT87" i="16"/>
  <c r="AG87" i="16"/>
  <c r="BP87" i="16"/>
  <c r="AB87" i="16"/>
  <c r="AL87" i="16"/>
  <c r="BV87" i="16"/>
  <c r="CF87" i="16"/>
  <c r="N87" i="16"/>
  <c r="CY87" i="16"/>
  <c r="CQ87" i="16"/>
  <c r="CX87" i="16"/>
  <c r="Q87" i="16"/>
  <c r="AJ87" i="16"/>
  <c r="I87" i="16"/>
  <c r="BB87" i="16"/>
  <c r="BC87" i="16"/>
  <c r="CD87" i="16"/>
  <c r="AT87" i="16"/>
  <c r="BK87" i="16"/>
  <c r="AP87" i="16"/>
  <c r="CM87" i="16"/>
  <c r="DB87" i="16"/>
  <c r="CK87" i="16"/>
  <c r="BJ87" i="16"/>
  <c r="K87" i="16"/>
  <c r="CC87" i="16"/>
  <c r="CN87" i="16"/>
  <c r="BI87" i="16"/>
  <c r="AO87" i="16"/>
  <c r="BF87" i="16"/>
  <c r="L87" i="16"/>
  <c r="AH87" i="16"/>
  <c r="J87" i="16"/>
  <c r="CI87" i="16"/>
  <c r="AM87" i="16"/>
  <c r="S87" i="16"/>
  <c r="V87" i="16"/>
  <c r="BG87" i="16"/>
  <c r="AZ87" i="16"/>
  <c r="BE87" i="16"/>
  <c r="CO87" i="16"/>
  <c r="BS87" i="16"/>
  <c r="CS87" i="16"/>
  <c r="BW87" i="16"/>
  <c r="X87" i="16"/>
  <c r="CG87" i="16"/>
  <c r="AX87" i="16"/>
  <c r="BZ87" i="16"/>
  <c r="AT16" i="16"/>
  <c r="BD16" i="16"/>
  <c r="AD16" i="16"/>
  <c r="AZ16" i="16"/>
  <c r="BU16" i="16"/>
  <c r="AS16" i="16"/>
  <c r="R16" i="16"/>
  <c r="BH16" i="16"/>
  <c r="BT16" i="16"/>
  <c r="BI16" i="16"/>
  <c r="DB16" i="16"/>
  <c r="DC16" i="16"/>
  <c r="BY16" i="16"/>
  <c r="BS16" i="16"/>
  <c r="T16" i="16"/>
  <c r="AC16" i="16"/>
  <c r="AK16" i="16"/>
  <c r="AE16" i="16"/>
  <c r="BK16" i="16"/>
  <c r="CS16" i="16"/>
  <c r="AN16" i="16"/>
  <c r="N16" i="16"/>
  <c r="CL16" i="16"/>
  <c r="AA16" i="16"/>
  <c r="CP16" i="16"/>
  <c r="BN16" i="16"/>
  <c r="CY16" i="16"/>
  <c r="BO16" i="16"/>
  <c r="I16" i="16"/>
  <c r="X16" i="16"/>
  <c r="V16" i="16"/>
  <c r="AW16" i="16"/>
  <c r="BR16" i="16"/>
  <c r="CV16" i="16"/>
  <c r="CN16" i="16"/>
  <c r="CO16" i="16"/>
  <c r="AX16" i="16"/>
  <c r="K16" i="16"/>
  <c r="BM16" i="16"/>
  <c r="CR16" i="16"/>
  <c r="BZ16" i="16"/>
  <c r="BJ16" i="16"/>
  <c r="CE16" i="16"/>
  <c r="L16" i="16"/>
  <c r="CG16" i="16"/>
  <c r="BC16" i="16"/>
  <c r="AL16" i="16"/>
  <c r="CD16" i="16"/>
  <c r="AF16" i="16"/>
  <c r="J16" i="16"/>
  <c r="S16" i="16"/>
  <c r="CB16" i="16"/>
  <c r="CX16" i="16"/>
  <c r="CU16" i="16"/>
  <c r="BF16" i="16"/>
  <c r="CQ16" i="16"/>
  <c r="BE16" i="16"/>
  <c r="BQ16" i="16"/>
  <c r="AM16" i="16"/>
  <c r="H16" i="16"/>
  <c r="AU16" i="16"/>
  <c r="BA16" i="16"/>
  <c r="CZ16" i="16"/>
  <c r="BB16" i="16"/>
  <c r="Z16" i="16"/>
  <c r="CA16" i="16"/>
  <c r="CW16" i="16"/>
  <c r="CT16" i="16"/>
  <c r="BL16" i="16"/>
  <c r="CJ16" i="16"/>
  <c r="W16" i="16"/>
  <c r="CF16" i="16"/>
  <c r="P16" i="16"/>
  <c r="BW16" i="16"/>
  <c r="AP16" i="16"/>
  <c r="CC16" i="16"/>
  <c r="Q16" i="16"/>
  <c r="AG16" i="16"/>
  <c r="BX16" i="16"/>
  <c r="AO16" i="16"/>
  <c r="U16" i="16"/>
  <c r="DA16" i="16"/>
  <c r="BP16" i="16"/>
  <c r="AB16" i="16"/>
  <c r="AR16" i="16"/>
  <c r="M16" i="16"/>
  <c r="O16" i="16"/>
  <c r="Y16" i="16"/>
  <c r="AI16" i="16"/>
  <c r="CM16" i="16"/>
  <c r="CH16" i="16"/>
  <c r="AY16" i="16"/>
  <c r="AH16" i="16"/>
  <c r="AQ16" i="16"/>
  <c r="BV16" i="16"/>
  <c r="CK16" i="16"/>
  <c r="AJ16" i="16"/>
  <c r="BG16" i="16"/>
  <c r="CI16" i="16"/>
  <c r="AV16" i="16"/>
  <c r="CY84" i="16"/>
  <c r="AM84" i="16"/>
  <c r="CZ84" i="16"/>
  <c r="CK84" i="16"/>
  <c r="CU84" i="16"/>
  <c r="CT84" i="16"/>
  <c r="BH84" i="16"/>
  <c r="AM37" i="16"/>
  <c r="CU37" i="16"/>
  <c r="CM37" i="16"/>
  <c r="BP37" i="16"/>
  <c r="BD37" i="16"/>
  <c r="AX37" i="16"/>
  <c r="CG37" i="16"/>
  <c r="CD37" i="16"/>
  <c r="BB70" i="16"/>
  <c r="BL70" i="16"/>
  <c r="AQ70" i="16"/>
  <c r="O70" i="16"/>
  <c r="CI70" i="16"/>
  <c r="W70" i="16"/>
  <c r="BC70" i="16"/>
  <c r="AK70" i="16"/>
  <c r="BR70" i="16"/>
  <c r="DC70" i="16"/>
  <c r="BK70" i="16"/>
  <c r="CU70" i="16"/>
  <c r="AD70" i="16"/>
  <c r="CO70" i="16"/>
  <c r="AU70" i="16"/>
  <c r="CG70" i="16"/>
  <c r="L70" i="16"/>
  <c r="CY70" i="16"/>
  <c r="CF70" i="16"/>
  <c r="BE70" i="16"/>
  <c r="CV70" i="16"/>
  <c r="BO70" i="16"/>
  <c r="CE70" i="16"/>
  <c r="BX70" i="16"/>
  <c r="Y70" i="16"/>
  <c r="BN70" i="16"/>
  <c r="R70" i="16"/>
  <c r="BP70" i="16"/>
  <c r="CZ70" i="16"/>
  <c r="AE70" i="16"/>
  <c r="AW70" i="16"/>
  <c r="K70" i="16"/>
  <c r="BQ70" i="16"/>
  <c r="AB70" i="16"/>
  <c r="X70" i="16"/>
  <c r="CB70" i="16"/>
  <c r="AF70" i="16"/>
  <c r="CR70" i="16"/>
  <c r="BT70" i="16"/>
  <c r="AP70" i="16"/>
  <c r="BW70" i="16"/>
  <c r="Z70" i="16"/>
  <c r="AO70" i="16"/>
  <c r="AA70" i="16"/>
  <c r="BY70" i="16"/>
  <c r="AJ70" i="16"/>
  <c r="CK70" i="16"/>
  <c r="BA70" i="16"/>
  <c r="AI70" i="16"/>
  <c r="CP70" i="16"/>
  <c r="H70" i="16"/>
  <c r="BI70" i="16"/>
  <c r="S70" i="16"/>
  <c r="J70" i="16"/>
  <c r="U70" i="16"/>
  <c r="AZ70" i="16"/>
  <c r="CJ70" i="16"/>
  <c r="AX70" i="16"/>
  <c r="AL70" i="16"/>
  <c r="AM70" i="16"/>
  <c r="AR70" i="16"/>
  <c r="DB70" i="16"/>
  <c r="CT70" i="16"/>
  <c r="AV70" i="16"/>
  <c r="CW70" i="16"/>
  <c r="AN70" i="16"/>
  <c r="BS70" i="16"/>
  <c r="CS70" i="16"/>
  <c r="AS70" i="16"/>
  <c r="AT70" i="16"/>
  <c r="CC70" i="16"/>
  <c r="AG70" i="16"/>
  <c r="BG70" i="16"/>
  <c r="AY70" i="16"/>
  <c r="CN70" i="16"/>
  <c r="CP14" i="16"/>
  <c r="BE14" i="16"/>
  <c r="BB14" i="16"/>
  <c r="BO14" i="16"/>
  <c r="AE14" i="16"/>
  <c r="CX14" i="16"/>
  <c r="CI14" i="16"/>
  <c r="BM14" i="16"/>
  <c r="S14" i="16"/>
  <c r="X14" i="16"/>
  <c r="AM14" i="16"/>
  <c r="AT14" i="16"/>
  <c r="BU14" i="16"/>
  <c r="BZ14" i="16"/>
  <c r="CZ14" i="16"/>
  <c r="AG14" i="16"/>
  <c r="I14" i="16"/>
  <c r="CS14" i="16"/>
  <c r="AI14" i="16"/>
  <c r="CG14" i="16"/>
  <c r="AY14" i="16"/>
  <c r="AC14" i="16"/>
  <c r="BG14" i="16"/>
  <c r="DB14" i="16"/>
  <c r="AO14" i="16"/>
  <c r="AQ14" i="16"/>
  <c r="CL14" i="16"/>
  <c r="W14" i="16"/>
  <c r="CA14" i="16"/>
  <c r="AN14" i="16"/>
  <c r="BN14" i="16"/>
  <c r="AV14" i="16"/>
  <c r="L14" i="16"/>
  <c r="U14" i="16"/>
  <c r="BJ14" i="16"/>
  <c r="BV14" i="16"/>
  <c r="AF14" i="16"/>
  <c r="CC14" i="16"/>
  <c r="AH14" i="16"/>
  <c r="AP14" i="16"/>
  <c r="BS14" i="16"/>
  <c r="CF14" i="16"/>
  <c r="AU14" i="16"/>
  <c r="CR14" i="16"/>
  <c r="R14" i="16"/>
  <c r="CQ14" i="16"/>
  <c r="CO14" i="16"/>
  <c r="O14" i="16"/>
  <c r="V14" i="16"/>
  <c r="BH14" i="16"/>
  <c r="CT14" i="16"/>
  <c r="DA14" i="16"/>
  <c r="BP14" i="16"/>
  <c r="BW14" i="16"/>
  <c r="BR14" i="16"/>
  <c r="T14" i="16"/>
  <c r="CK14" i="16"/>
  <c r="CY14" i="16"/>
  <c r="BT14" i="16"/>
  <c r="AD14" i="16"/>
  <c r="K14" i="16"/>
  <c r="AZ14" i="16"/>
  <c r="AA14" i="16"/>
  <c r="CV14" i="16"/>
  <c r="AS14" i="16"/>
  <c r="AL14" i="16"/>
  <c r="J14" i="16"/>
  <c r="CH14" i="16"/>
  <c r="BC14" i="16"/>
  <c r="DC14" i="16"/>
  <c r="CJ14" i="16"/>
  <c r="BY14" i="16"/>
  <c r="BX14" i="16"/>
  <c r="BL14" i="16"/>
  <c r="BK14" i="16"/>
  <c r="CN14" i="16"/>
  <c r="CU14" i="16"/>
  <c r="AR14" i="16"/>
  <c r="N14" i="16"/>
  <c r="BQ14" i="16"/>
  <c r="CE14" i="16"/>
  <c r="AB14" i="16"/>
  <c r="CM14" i="16"/>
  <c r="CB14" i="16"/>
  <c r="BD14" i="16"/>
  <c r="AK14" i="16"/>
  <c r="H14" i="16"/>
  <c r="CW14" i="16"/>
  <c r="P14" i="16"/>
  <c r="BF14" i="16"/>
  <c r="BA14" i="16"/>
  <c r="M14" i="16"/>
  <c r="AW14" i="16"/>
  <c r="BI14" i="16"/>
  <c r="Z14" i="16"/>
  <c r="Q14" i="16"/>
  <c r="CD14" i="16"/>
  <c r="AJ14" i="16"/>
  <c r="Y14" i="16"/>
  <c r="AX14" i="16"/>
  <c r="AY86" i="16"/>
  <c r="AW86" i="16"/>
  <c r="I86" i="16"/>
  <c r="AI86" i="16"/>
  <c r="U86" i="16"/>
  <c r="AL86" i="16"/>
  <c r="L86" i="16"/>
  <c r="BJ86" i="16"/>
  <c r="CT86" i="16"/>
  <c r="P86" i="16"/>
  <c r="T86" i="16"/>
  <c r="BQ86" i="16"/>
  <c r="CY86" i="16"/>
  <c r="BE86" i="16"/>
  <c r="BH86" i="16"/>
  <c r="M86" i="16"/>
  <c r="BZ86" i="16"/>
  <c r="BS86" i="16"/>
  <c r="J86" i="16"/>
  <c r="AA86" i="16"/>
  <c r="AM86" i="16"/>
  <c r="AC86" i="16"/>
  <c r="BB86" i="16"/>
  <c r="S86" i="16"/>
  <c r="BK86" i="16"/>
  <c r="AK86" i="16"/>
  <c r="AV86" i="16"/>
  <c r="BL86" i="16"/>
  <c r="CS86" i="16"/>
  <c r="BW86" i="16"/>
  <c r="BM86" i="16"/>
  <c r="CG86" i="16"/>
  <c r="BV86" i="16"/>
  <c r="CV86" i="16"/>
  <c r="CP86" i="16"/>
  <c r="BP86" i="16"/>
  <c r="K86" i="16"/>
  <c r="BX86" i="16"/>
  <c r="BT86" i="16"/>
  <c r="O86" i="16"/>
  <c r="BD86" i="16"/>
  <c r="BC86" i="16"/>
  <c r="AX86" i="16"/>
  <c r="AH86" i="16"/>
  <c r="CW86" i="16"/>
  <c r="DB86" i="16"/>
  <c r="CU86" i="16"/>
  <c r="R86" i="16"/>
  <c r="BG86" i="16"/>
  <c r="X86" i="16"/>
  <c r="CF86" i="16"/>
  <c r="CL86" i="16"/>
  <c r="AD86" i="16"/>
  <c r="DC86" i="16"/>
  <c r="DA86" i="16"/>
  <c r="CB86" i="16"/>
  <c r="AU86" i="16"/>
  <c r="BI86" i="16"/>
  <c r="V86" i="16"/>
  <c r="AZ86" i="16"/>
  <c r="N86" i="16"/>
  <c r="AQ86" i="16"/>
  <c r="AT86" i="16"/>
  <c r="CO86" i="16"/>
  <c r="CE86" i="16"/>
  <c r="CZ86" i="16"/>
  <c r="CA86" i="16"/>
  <c r="Y86" i="16"/>
  <c r="CH86" i="16"/>
  <c r="BN86" i="16"/>
  <c r="CK86" i="16"/>
  <c r="BR86" i="16"/>
  <c r="CI86" i="16"/>
  <c r="AE86" i="16"/>
  <c r="CD86" i="16"/>
  <c r="AS86" i="16"/>
  <c r="BA86" i="16"/>
  <c r="BU86" i="16"/>
  <c r="BY86" i="16"/>
  <c r="CJ86" i="16"/>
  <c r="AB86" i="16"/>
  <c r="CC86" i="16"/>
  <c r="BF86" i="16"/>
  <c r="Q86" i="16"/>
  <c r="CQ86" i="16"/>
  <c r="AJ86" i="16"/>
  <c r="CX86" i="16"/>
  <c r="AP86" i="16"/>
  <c r="CR86" i="16"/>
  <c r="AN86" i="16"/>
  <c r="AG86" i="16"/>
  <c r="AF86" i="16"/>
  <c r="CN86" i="16"/>
  <c r="H86" i="16"/>
  <c r="AR86" i="16"/>
  <c r="Z86" i="16"/>
  <c r="AO86" i="16"/>
  <c r="CM86" i="16"/>
  <c r="BO86" i="16"/>
  <c r="W86" i="16"/>
  <c r="AH82" i="16"/>
  <c r="BA82" i="16"/>
  <c r="CS82" i="16"/>
  <c r="X82" i="16"/>
  <c r="CP82" i="16"/>
  <c r="BK82" i="16"/>
  <c r="H82" i="16"/>
  <c r="J82" i="16"/>
  <c r="CK82" i="16"/>
  <c r="CU82" i="16"/>
  <c r="CM82" i="16"/>
  <c r="DC82" i="16"/>
  <c r="BX82" i="16"/>
  <c r="CO82" i="16"/>
  <c r="CD82" i="16"/>
  <c r="AU82" i="16"/>
  <c r="AC82" i="16"/>
  <c r="CR82" i="16"/>
  <c r="AT82" i="16"/>
  <c r="AG82" i="16"/>
  <c r="BM82" i="16"/>
  <c r="CX82" i="16"/>
  <c r="BG82" i="16"/>
  <c r="BR82" i="16"/>
  <c r="AI82" i="16"/>
  <c r="BT82" i="16"/>
  <c r="BS82" i="16"/>
  <c r="DA82" i="16"/>
  <c r="AY82" i="16"/>
  <c r="BL82" i="16"/>
  <c r="BE82" i="16"/>
  <c r="CB82" i="16"/>
  <c r="BJ82" i="16"/>
  <c r="AM82" i="16"/>
  <c r="W82" i="16"/>
  <c r="R82" i="16"/>
  <c r="AQ82" i="16"/>
  <c r="S82" i="16"/>
  <c r="BU82" i="16"/>
  <c r="AA82" i="16"/>
  <c r="T82" i="16"/>
  <c r="AW82" i="16"/>
  <c r="N82" i="16"/>
  <c r="CA82" i="16"/>
  <c r="AF82" i="16"/>
  <c r="CJ82" i="16"/>
  <c r="BZ82" i="16"/>
  <c r="CZ82" i="16"/>
  <c r="Y82" i="16"/>
  <c r="AL82" i="16"/>
  <c r="AE82" i="16"/>
  <c r="BV82" i="16"/>
  <c r="M82" i="16"/>
  <c r="AN82" i="16"/>
  <c r="CV82" i="16"/>
  <c r="BI82" i="16"/>
  <c r="BC82" i="16"/>
  <c r="BQ82" i="16"/>
  <c r="AO82" i="16"/>
  <c r="BD82" i="16"/>
  <c r="P82" i="16"/>
  <c r="CC82" i="16"/>
  <c r="AD82" i="16"/>
  <c r="CH82" i="16"/>
  <c r="AV82" i="16"/>
  <c r="BF82" i="16"/>
  <c r="AP82" i="16"/>
  <c r="Z82" i="16"/>
  <c r="BH82" i="16"/>
  <c r="V82" i="16"/>
  <c r="BB82" i="16"/>
  <c r="BW82" i="16"/>
  <c r="BP82" i="16"/>
  <c r="CW82" i="16"/>
  <c r="CN82" i="16"/>
  <c r="CY82" i="16"/>
  <c r="U82" i="16"/>
  <c r="CQ82" i="16"/>
  <c r="AJ82" i="16"/>
  <c r="AB82" i="16"/>
  <c r="AX82" i="16"/>
  <c r="Q82" i="16"/>
  <c r="CF82" i="16"/>
  <c r="AR82" i="16"/>
  <c r="CE82" i="16"/>
  <c r="CT82" i="16"/>
  <c r="K82" i="16"/>
  <c r="AK82" i="16"/>
  <c r="BN82" i="16"/>
  <c r="BO82" i="16"/>
  <c r="L82" i="16"/>
  <c r="DB82" i="16"/>
  <c r="AS82" i="16"/>
  <c r="AZ82" i="16"/>
  <c r="CG82" i="16"/>
  <c r="CL82" i="16"/>
  <c r="I82" i="16"/>
  <c r="BY82" i="16"/>
  <c r="CI82" i="16"/>
  <c r="O82" i="16"/>
  <c r="T79" i="16"/>
  <c r="CE79" i="16"/>
  <c r="AQ79" i="16"/>
  <c r="AE79" i="16"/>
  <c r="CU79" i="16"/>
  <c r="CU78" i="16" s="1"/>
  <c r="CO79" i="16"/>
  <c r="S79" i="16"/>
  <c r="BV79" i="16"/>
  <c r="AU79" i="16"/>
  <c r="CA79" i="16"/>
  <c r="BW79" i="16"/>
  <c r="AO79" i="16"/>
  <c r="AP79" i="16"/>
  <c r="CG79" i="16"/>
  <c r="U79" i="16"/>
  <c r="Y79" i="16"/>
  <c r="DA79" i="16"/>
  <c r="AI79" i="16"/>
  <c r="BF79" i="16"/>
  <c r="M79" i="16"/>
  <c r="CL79" i="16"/>
  <c r="AK79" i="16"/>
  <c r="Q79" i="16"/>
  <c r="BS79" i="16"/>
  <c r="BK79" i="16"/>
  <c r="AW79" i="16"/>
  <c r="BI79" i="16"/>
  <c r="AX79" i="16"/>
  <c r="CN79" i="16"/>
  <c r="DB79" i="16"/>
  <c r="BU79" i="16"/>
  <c r="BB79" i="16"/>
  <c r="AN79" i="16"/>
  <c r="BM79" i="16"/>
  <c r="AA79" i="16"/>
  <c r="AB79" i="16"/>
  <c r="CQ79" i="16"/>
  <c r="CI79" i="16"/>
  <c r="AC79" i="16"/>
  <c r="CD79" i="16"/>
  <c r="AF79" i="16"/>
  <c r="O79" i="16"/>
  <c r="BT79" i="16"/>
  <c r="CR79" i="16"/>
  <c r="I79" i="16"/>
  <c r="CY79" i="16"/>
  <c r="BY79" i="16"/>
  <c r="CP79" i="16"/>
  <c r="CW79" i="16"/>
  <c r="AY79" i="16"/>
  <c r="BP79" i="16"/>
  <c r="V79" i="16"/>
  <c r="AV79" i="16"/>
  <c r="X79" i="16"/>
  <c r="CZ79" i="16"/>
  <c r="AD79" i="16"/>
  <c r="N79" i="16"/>
  <c r="CJ79" i="16"/>
  <c r="AM79" i="16"/>
  <c r="AR79" i="16"/>
  <c r="W79" i="16"/>
  <c r="BZ79" i="16"/>
  <c r="CS79" i="16"/>
  <c r="BX79" i="16"/>
  <c r="R79" i="16"/>
  <c r="CH79" i="16"/>
  <c r="AH79" i="16"/>
  <c r="CM79" i="16"/>
  <c r="L79" i="16"/>
  <c r="CT79" i="16"/>
  <c r="AT79" i="16"/>
  <c r="BC79" i="16"/>
  <c r="BH79" i="16"/>
  <c r="AS79" i="16"/>
  <c r="BE79" i="16"/>
  <c r="BL79" i="16"/>
  <c r="BN79" i="16"/>
  <c r="CK79" i="16"/>
  <c r="P79" i="16"/>
  <c r="CF79" i="16"/>
  <c r="CB79" i="16"/>
  <c r="BR79" i="16"/>
  <c r="J79" i="16"/>
  <c r="CC79" i="16"/>
  <c r="AZ79" i="16"/>
  <c r="AJ79" i="16"/>
  <c r="AL79" i="16"/>
  <c r="CX79" i="16"/>
  <c r="BQ79" i="16"/>
  <c r="AG79" i="16"/>
  <c r="BD79" i="16"/>
  <c r="BG79" i="16"/>
  <c r="BA79" i="16"/>
  <c r="Z79" i="16"/>
  <c r="K79" i="16"/>
  <c r="H79" i="16"/>
  <c r="CV79" i="16"/>
  <c r="BO79" i="16"/>
  <c r="BJ79" i="16"/>
  <c r="DC79" i="16"/>
  <c r="CJ20" i="16"/>
  <c r="CW20" i="16"/>
  <c r="BT20" i="16"/>
  <c r="CA20" i="16"/>
  <c r="CF20" i="16"/>
  <c r="CX20" i="16"/>
  <c r="CX8" i="16" s="1"/>
  <c r="N20" i="16"/>
  <c r="BB20" i="16"/>
  <c r="BB8" i="16" s="1"/>
  <c r="CK20" i="16"/>
  <c r="CM20" i="16"/>
  <c r="BI20" i="16"/>
  <c r="BE20" i="16"/>
  <c r="U20" i="16"/>
  <c r="AZ20" i="16"/>
  <c r="AA20" i="16"/>
  <c r="BZ20" i="16"/>
  <c r="BV20" i="16"/>
  <c r="BY20" i="16"/>
  <c r="BY8" i="16" s="1"/>
  <c r="T20" i="16"/>
  <c r="T8" i="16" s="1"/>
  <c r="AD20" i="16"/>
  <c r="Q20" i="16"/>
  <c r="AB20" i="16"/>
  <c r="AB8" i="16" s="1"/>
  <c r="CP20" i="16"/>
  <c r="BS20" i="16"/>
  <c r="CU20" i="16"/>
  <c r="Z20" i="16"/>
  <c r="Z11" i="16" s="1"/>
  <c r="CT20" i="16"/>
  <c r="X20" i="16"/>
  <c r="AQ20" i="16"/>
  <c r="CY20" i="16"/>
  <c r="W20" i="16"/>
  <c r="AP20" i="16"/>
  <c r="CE20" i="16"/>
  <c r="AH20" i="16"/>
  <c r="AH8" i="16" s="1"/>
  <c r="AF20" i="16"/>
  <c r="AE20" i="16"/>
  <c r="CO20" i="16"/>
  <c r="BQ20" i="16"/>
  <c r="S20" i="16"/>
  <c r="BW20" i="16"/>
  <c r="BK20" i="16"/>
  <c r="BO20" i="16"/>
  <c r="AY20" i="16"/>
  <c r="K20" i="16"/>
  <c r="BN20" i="16"/>
  <c r="M20" i="16"/>
  <c r="CV20" i="16"/>
  <c r="P20" i="16"/>
  <c r="AN20" i="16"/>
  <c r="J20" i="16"/>
  <c r="J8" i="16" s="1"/>
  <c r="AU20" i="16"/>
  <c r="AX20" i="16"/>
  <c r="CI20" i="16"/>
  <c r="BP20" i="16"/>
  <c r="DC20" i="16"/>
  <c r="BG20" i="16"/>
  <c r="BA20" i="16"/>
  <c r="AJ20" i="16"/>
  <c r="AG20" i="16"/>
  <c r="BC20" i="16"/>
  <c r="Y20" i="16"/>
  <c r="DA20" i="16"/>
  <c r="CR20" i="16"/>
  <c r="CC20" i="16"/>
  <c r="AR20" i="16"/>
  <c r="AI20" i="16"/>
  <c r="AI11" i="16" s="1"/>
  <c r="CG20" i="16"/>
  <c r="BH20" i="16"/>
  <c r="AK20" i="16"/>
  <c r="AO20" i="16"/>
  <c r="CB20" i="16"/>
  <c r="BF20" i="16"/>
  <c r="BJ20" i="16"/>
  <c r="AW20" i="16"/>
  <c r="H20" i="16"/>
  <c r="CQ20" i="16"/>
  <c r="AM20" i="16"/>
  <c r="AV20" i="16"/>
  <c r="CS20" i="16"/>
  <c r="AS20" i="16"/>
  <c r="DB20" i="16"/>
  <c r="BD20" i="16"/>
  <c r="R20" i="16"/>
  <c r="AL20" i="16"/>
  <c r="AL8" i="16" s="1"/>
  <c r="CN20" i="16"/>
  <c r="CN8" i="16" s="1"/>
  <c r="BX20" i="16"/>
  <c r="BM20" i="16"/>
  <c r="L20" i="16"/>
  <c r="L11" i="16" s="1"/>
  <c r="CZ20" i="16"/>
  <c r="O20" i="16"/>
  <c r="BL20" i="16"/>
  <c r="BR20" i="16"/>
  <c r="CL20" i="16"/>
  <c r="CL8" i="16" s="1"/>
  <c r="V20" i="16"/>
  <c r="V8" i="16" s="1"/>
  <c r="I20" i="16"/>
  <c r="CH20" i="16"/>
  <c r="AC20" i="16"/>
  <c r="CD20" i="16"/>
  <c r="BU20" i="16"/>
  <c r="AT20" i="16"/>
  <c r="CA40" i="16"/>
  <c r="AU40" i="16"/>
  <c r="AR40" i="16"/>
  <c r="BP40" i="16"/>
  <c r="AB40" i="16"/>
  <c r="AF40" i="16"/>
  <c r="CO40" i="16"/>
  <c r="S40" i="16"/>
  <c r="AT40" i="16"/>
  <c r="BZ40" i="16"/>
  <c r="CQ40" i="16"/>
  <c r="AJ15" i="16"/>
  <c r="AF15" i="16"/>
  <c r="AE15" i="16"/>
  <c r="CR15" i="16"/>
  <c r="BC15" i="16"/>
  <c r="CN15" i="16"/>
  <c r="S15" i="16"/>
  <c r="T15" i="16"/>
  <c r="BD15" i="16"/>
  <c r="BP15" i="16"/>
  <c r="CD15" i="16"/>
  <c r="CM15" i="16"/>
  <c r="CP15" i="16"/>
  <c r="N15" i="16"/>
  <c r="BF15" i="16"/>
  <c r="L15" i="16"/>
  <c r="BY15" i="16"/>
  <c r="BI15" i="16"/>
  <c r="AM15" i="16"/>
  <c r="AP15" i="16"/>
  <c r="BH15" i="16"/>
  <c r="CI15" i="16"/>
  <c r="V15" i="16"/>
  <c r="CT15" i="16"/>
  <c r="BJ15" i="16"/>
  <c r="BW15" i="16"/>
  <c r="CF15" i="16"/>
  <c r="AQ15" i="16"/>
  <c r="Y15" i="16"/>
  <c r="O15" i="16"/>
  <c r="U15" i="16"/>
  <c r="Z15" i="16"/>
  <c r="P15" i="16"/>
  <c r="AB15" i="16"/>
  <c r="P73" i="16"/>
  <c r="CG73" i="16"/>
  <c r="V73" i="16"/>
  <c r="AI73" i="16"/>
  <c r="CO73" i="16"/>
  <c r="AE73" i="16"/>
  <c r="Y73" i="16"/>
  <c r="CM73" i="16"/>
  <c r="AJ73" i="16"/>
  <c r="BQ73" i="16"/>
  <c r="O73" i="16"/>
  <c r="AS73" i="16"/>
  <c r="AL73" i="16"/>
  <c r="AX73" i="16"/>
  <c r="X73" i="16"/>
  <c r="BS73" i="16"/>
  <c r="BI73" i="16"/>
  <c r="CT73" i="16"/>
  <c r="BW73" i="16"/>
  <c r="CW73" i="16"/>
  <c r="AF73" i="16"/>
  <c r="BT73" i="16"/>
  <c r="T73" i="16"/>
  <c r="CV73" i="16"/>
  <c r="AA73" i="16"/>
  <c r="R73" i="16"/>
  <c r="AP73" i="16"/>
  <c r="AZ73" i="16"/>
  <c r="U73" i="16"/>
  <c r="AK73" i="16"/>
  <c r="L73" i="16"/>
  <c r="AM73" i="16"/>
  <c r="BP73" i="16"/>
  <c r="CE73" i="16"/>
  <c r="CU73" i="16"/>
  <c r="CD73" i="16"/>
  <c r="AC73" i="16"/>
  <c r="S73" i="16"/>
  <c r="CJ73" i="16"/>
  <c r="W73" i="16"/>
  <c r="AD73" i="16"/>
  <c r="BO73" i="16"/>
  <c r="BA73" i="16"/>
  <c r="CL73" i="16"/>
  <c r="CS73" i="16"/>
  <c r="CX73" i="16"/>
  <c r="BC73" i="16"/>
  <c r="BN73" i="16"/>
  <c r="K73" i="16"/>
  <c r="CN73" i="16"/>
  <c r="AQ73" i="16"/>
  <c r="AV73" i="16"/>
  <c r="BJ73" i="16"/>
  <c r="CF73" i="16"/>
  <c r="J73" i="16"/>
  <c r="AG73" i="16"/>
  <c r="BV73" i="16"/>
  <c r="M73" i="16"/>
  <c r="I73" i="16"/>
  <c r="AB73" i="16"/>
  <c r="DC73" i="16"/>
  <c r="Z73" i="16"/>
  <c r="BL73" i="16"/>
  <c r="BR73" i="16"/>
  <c r="CP73" i="16"/>
  <c r="CA73" i="16"/>
  <c r="BU73" i="16"/>
  <c r="CY73" i="16"/>
  <c r="AT73" i="16"/>
  <c r="DA73" i="16"/>
  <c r="BF73" i="16"/>
  <c r="AW73" i="16"/>
  <c r="BK73" i="16"/>
  <c r="Q73" i="16"/>
  <c r="BH73" i="16"/>
  <c r="AH73" i="16"/>
  <c r="BZ73" i="16"/>
  <c r="BX73" i="16"/>
  <c r="CI73" i="16"/>
  <c r="CZ73" i="16"/>
  <c r="N73" i="16"/>
  <c r="AY73" i="16"/>
  <c r="AU73" i="16"/>
  <c r="CB73" i="16"/>
  <c r="BM73" i="16"/>
  <c r="H73" i="16"/>
  <c r="CH73" i="16"/>
  <c r="CK73" i="16"/>
  <c r="BE73" i="16"/>
  <c r="AN73" i="16"/>
  <c r="CR73" i="16"/>
  <c r="AO73" i="16"/>
  <c r="BD73" i="16"/>
  <c r="BG73" i="16"/>
  <c r="BB73" i="16"/>
  <c r="DB73" i="16"/>
  <c r="BY73" i="16"/>
  <c r="CC73" i="16"/>
  <c r="CQ73" i="16"/>
  <c r="AR73" i="16"/>
  <c r="P85" i="16"/>
  <c r="BR85" i="16"/>
  <c r="AM85" i="16"/>
  <c r="BY85" i="16"/>
  <c r="W85" i="16"/>
  <c r="AH85" i="16"/>
  <c r="AI85" i="16"/>
  <c r="CH85" i="16"/>
  <c r="AJ85" i="16"/>
  <c r="AQ85" i="16"/>
  <c r="CA85" i="16"/>
  <c r="CK85" i="16"/>
  <c r="BO85" i="16"/>
  <c r="CR85" i="16"/>
  <c r="BM85" i="16"/>
  <c r="BE85" i="16"/>
  <c r="BL85" i="16"/>
  <c r="BB85" i="16"/>
  <c r="AV85" i="16"/>
  <c r="AW85" i="16"/>
  <c r="CG85" i="16"/>
  <c r="CP85" i="16"/>
  <c r="CD85" i="16"/>
  <c r="BG85" i="16"/>
  <c r="AY85" i="16"/>
  <c r="AZ85" i="16"/>
  <c r="CZ85" i="16"/>
  <c r="BT85" i="16"/>
  <c r="AL85" i="16"/>
  <c r="BQ85" i="16"/>
  <c r="I85" i="16"/>
  <c r="H85" i="16"/>
  <c r="N85" i="16"/>
  <c r="CL85" i="16"/>
  <c r="AA85" i="16"/>
  <c r="M85" i="16"/>
  <c r="K85" i="16"/>
  <c r="AB85" i="16"/>
  <c r="CU85" i="16"/>
  <c r="BS85" i="16"/>
  <c r="CW85" i="16"/>
  <c r="CM85" i="16"/>
  <c r="BK85" i="16"/>
  <c r="U85" i="16"/>
  <c r="CQ85" i="16"/>
  <c r="S85" i="16"/>
  <c r="CC85" i="16"/>
  <c r="CO85" i="16"/>
  <c r="CN85" i="16"/>
  <c r="BW85" i="16"/>
  <c r="CF85" i="16"/>
  <c r="AN85" i="16"/>
  <c r="BU85" i="16"/>
  <c r="DA85" i="16"/>
  <c r="CT85" i="16"/>
  <c r="BH85" i="16"/>
  <c r="BX85" i="16"/>
  <c r="CI85" i="16"/>
  <c r="AR85" i="16"/>
  <c r="CJ85" i="16"/>
  <c r="AK85" i="16"/>
  <c r="BC85" i="16"/>
  <c r="AG85" i="16"/>
  <c r="AF85" i="16"/>
  <c r="AX85" i="16"/>
  <c r="L85" i="16"/>
  <c r="AD85" i="16"/>
  <c r="DC85" i="16"/>
  <c r="CS85" i="16"/>
  <c r="AU85" i="16"/>
  <c r="CE85" i="16"/>
  <c r="J85" i="16"/>
  <c r="Z85" i="16"/>
  <c r="BZ85" i="16"/>
  <c r="X85" i="16"/>
  <c r="DB85" i="16"/>
  <c r="T85" i="16"/>
  <c r="O85" i="16"/>
  <c r="BJ85" i="16"/>
  <c r="AS85" i="16"/>
  <c r="Y85" i="16"/>
  <c r="AE85" i="16"/>
  <c r="CY85" i="16"/>
  <c r="AT85" i="16"/>
  <c r="Q85" i="16"/>
  <c r="R85" i="16"/>
  <c r="BI85" i="16"/>
  <c r="BV85" i="16"/>
  <c r="BN85" i="16"/>
  <c r="BA85" i="16"/>
  <c r="AC85" i="16"/>
  <c r="BD85" i="16"/>
  <c r="CV85" i="16"/>
  <c r="BP85" i="16"/>
  <c r="CB85" i="16"/>
  <c r="V85" i="16"/>
  <c r="AO85" i="16"/>
  <c r="CX85" i="16"/>
  <c r="AP85" i="16"/>
  <c r="BF85" i="16"/>
  <c r="AY57" i="16"/>
  <c r="AY56" i="16" s="1"/>
  <c r="BV57" i="16"/>
  <c r="BV56" i="16" s="1"/>
  <c r="BP57" i="16"/>
  <c r="BP56" i="16" s="1"/>
  <c r="AA57" i="16"/>
  <c r="AA56" i="16" s="1"/>
  <c r="BD57" i="16"/>
  <c r="BD56" i="16" s="1"/>
  <c r="AO57" i="16"/>
  <c r="AO56" i="16" s="1"/>
  <c r="AH57" i="16"/>
  <c r="AH56" i="16" s="1"/>
  <c r="DC57" i="16"/>
  <c r="DC56" i="16" s="1"/>
  <c r="BE57" i="16"/>
  <c r="BE56" i="16" s="1"/>
  <c r="AF57" i="16"/>
  <c r="AF56" i="16" s="1"/>
  <c r="CS57" i="16"/>
  <c r="CS56" i="16" s="1"/>
  <c r="V57" i="16"/>
  <c r="V56" i="16" s="1"/>
  <c r="AZ57" i="16"/>
  <c r="AZ56" i="16" s="1"/>
  <c r="CC57" i="16"/>
  <c r="CC56" i="16" s="1"/>
  <c r="CW57" i="16"/>
  <c r="CW56" i="16" s="1"/>
  <c r="AC57" i="16"/>
  <c r="AC56" i="16" s="1"/>
  <c r="H57" i="16"/>
  <c r="N57" i="16"/>
  <c r="N56" i="16" s="1"/>
  <c r="AR57" i="16"/>
  <c r="AR56" i="16" s="1"/>
  <c r="BW57" i="16"/>
  <c r="BW56" i="16" s="1"/>
  <c r="CY57" i="16"/>
  <c r="CY56" i="16" s="1"/>
  <c r="P57" i="16"/>
  <c r="P56" i="16" s="1"/>
  <c r="CF57" i="16"/>
  <c r="CF56" i="16" s="1"/>
  <c r="AW57" i="16"/>
  <c r="AW56" i="16" s="1"/>
  <c r="BK57" i="16"/>
  <c r="BK56" i="16" s="1"/>
  <c r="CM57" i="16"/>
  <c r="CM56" i="16" s="1"/>
  <c r="BU57" i="16"/>
  <c r="BU56" i="16" s="1"/>
  <c r="BO57" i="16"/>
  <c r="BO56" i="16" s="1"/>
  <c r="AQ57" i="16"/>
  <c r="AQ56" i="16" s="1"/>
  <c r="J57" i="16"/>
  <c r="J56" i="16" s="1"/>
  <c r="BC57" i="16"/>
  <c r="BC56" i="16" s="1"/>
  <c r="BZ57" i="16"/>
  <c r="BZ56" i="16" s="1"/>
  <c r="CG57" i="16"/>
  <c r="CG56" i="16" s="1"/>
  <c r="K57" i="16"/>
  <c r="K56" i="16" s="1"/>
  <c r="CE57" i="16"/>
  <c r="CE56" i="16" s="1"/>
  <c r="CK57" i="16"/>
  <c r="CK56" i="16" s="1"/>
  <c r="AI57" i="16"/>
  <c r="AI56" i="16" s="1"/>
  <c r="AS57" i="16"/>
  <c r="AS56" i="16" s="1"/>
  <c r="T57" i="16"/>
  <c r="T56" i="16" s="1"/>
  <c r="AU57" i="16"/>
  <c r="AU56" i="16" s="1"/>
  <c r="CR57" i="16"/>
  <c r="CR56" i="16" s="1"/>
  <c r="AV57" i="16"/>
  <c r="AV56" i="16" s="1"/>
  <c r="L57" i="16"/>
  <c r="L56" i="16" s="1"/>
  <c r="CN57" i="16"/>
  <c r="CN56" i="16" s="1"/>
  <c r="CD57" i="16"/>
  <c r="CD56" i="16" s="1"/>
  <c r="AT57" i="16"/>
  <c r="AT56" i="16" s="1"/>
  <c r="BJ57" i="16"/>
  <c r="BJ56" i="16" s="1"/>
  <c r="U57" i="16"/>
  <c r="U56" i="16" s="1"/>
  <c r="CI57" i="16"/>
  <c r="CI56" i="16" s="1"/>
  <c r="CL57" i="16"/>
  <c r="CL56" i="16" s="1"/>
  <c r="BT57" i="16"/>
  <c r="BT56" i="16" s="1"/>
  <c r="O57" i="16"/>
  <c r="O56" i="16" s="1"/>
  <c r="CH57" i="16"/>
  <c r="CH56" i="16" s="1"/>
  <c r="Y57" i="16"/>
  <c r="Y56" i="16" s="1"/>
  <c r="X57" i="16"/>
  <c r="X56" i="16" s="1"/>
  <c r="BG57" i="16"/>
  <c r="BG56" i="16" s="1"/>
  <c r="CV57" i="16"/>
  <c r="CV56" i="16" s="1"/>
  <c r="BN57" i="16"/>
  <c r="BN56" i="16" s="1"/>
  <c r="CA57" i="16"/>
  <c r="CA56" i="16" s="1"/>
  <c r="Q57" i="16"/>
  <c r="Q56" i="16" s="1"/>
  <c r="AG57" i="16"/>
  <c r="AG56" i="16" s="1"/>
  <c r="R57" i="16"/>
  <c r="R56" i="16" s="1"/>
  <c r="AJ57" i="16"/>
  <c r="AJ56" i="16" s="1"/>
  <c r="M57" i="16"/>
  <c r="M56" i="16" s="1"/>
  <c r="AP57" i="16"/>
  <c r="AP56" i="16" s="1"/>
  <c r="BQ57" i="16"/>
  <c r="BQ56" i="16" s="1"/>
  <c r="BF57" i="16"/>
  <c r="BF56" i="16" s="1"/>
  <c r="BI57" i="16"/>
  <c r="BI56" i="16" s="1"/>
  <c r="AM57" i="16"/>
  <c r="AM56" i="16" s="1"/>
  <c r="CU57" i="16"/>
  <c r="CU56" i="16" s="1"/>
  <c r="AX57" i="16"/>
  <c r="AX56" i="16" s="1"/>
  <c r="W57" i="16"/>
  <c r="W56" i="16" s="1"/>
  <c r="BL57" i="16"/>
  <c r="BL56" i="16" s="1"/>
  <c r="CX57" i="16"/>
  <c r="CX56" i="16" s="1"/>
  <c r="AB57" i="16"/>
  <c r="AB56" i="16" s="1"/>
  <c r="AD57" i="16"/>
  <c r="AD56" i="16" s="1"/>
  <c r="BA57" i="16"/>
  <c r="BA56" i="16" s="1"/>
  <c r="BX57" i="16"/>
  <c r="BX56" i="16" s="1"/>
  <c r="DB57" i="16"/>
  <c r="DB56" i="16" s="1"/>
  <c r="CB57" i="16"/>
  <c r="CB56" i="16" s="1"/>
  <c r="I57" i="16"/>
  <c r="I56" i="16" s="1"/>
  <c r="BS57" i="16"/>
  <c r="BS56" i="16" s="1"/>
  <c r="Z57" i="16"/>
  <c r="Z56" i="16" s="1"/>
  <c r="DA57" i="16"/>
  <c r="DA56" i="16" s="1"/>
  <c r="AN57" i="16"/>
  <c r="AN56" i="16" s="1"/>
  <c r="BM57" i="16"/>
  <c r="BM56" i="16" s="1"/>
  <c r="CQ57" i="16"/>
  <c r="CQ56" i="16" s="1"/>
  <c r="CP57" i="16"/>
  <c r="CP56" i="16" s="1"/>
  <c r="AK57" i="16"/>
  <c r="AK56" i="16" s="1"/>
  <c r="BB57" i="16"/>
  <c r="BB56" i="16" s="1"/>
  <c r="BY57" i="16"/>
  <c r="BY56" i="16" s="1"/>
  <c r="BR57" i="16"/>
  <c r="BR56" i="16" s="1"/>
  <c r="CO57" i="16"/>
  <c r="CO56" i="16" s="1"/>
  <c r="CJ57" i="16"/>
  <c r="CJ56" i="16" s="1"/>
  <c r="AL57" i="16"/>
  <c r="AL56" i="16" s="1"/>
  <c r="AE57" i="16"/>
  <c r="AE56" i="16" s="1"/>
  <c r="BH57" i="16"/>
  <c r="BH56" i="16" s="1"/>
  <c r="CZ57" i="16"/>
  <c r="CZ56" i="16" s="1"/>
  <c r="S57" i="16"/>
  <c r="S56" i="16" s="1"/>
  <c r="CT57" i="16"/>
  <c r="CT56" i="16" s="1"/>
  <c r="AL42" i="16"/>
  <c r="AH42" i="16"/>
  <c r="CX42" i="16"/>
  <c r="BY42" i="16"/>
  <c r="J42" i="16"/>
  <c r="BB42" i="16"/>
  <c r="CN42" i="16"/>
  <c r="T42" i="16"/>
  <c r="AB42" i="16"/>
  <c r="V42" i="16"/>
  <c r="CL42" i="16"/>
  <c r="BG52" i="16"/>
  <c r="AD52" i="16"/>
  <c r="BI52" i="16"/>
  <c r="Q52" i="16"/>
  <c r="AJ52" i="16"/>
  <c r="CB52" i="16"/>
  <c r="L52" i="16"/>
  <c r="R52" i="16"/>
  <c r="AW52" i="16"/>
  <c r="Z52" i="16"/>
  <c r="M52" i="16"/>
  <c r="O52" i="16"/>
  <c r="V52" i="16"/>
  <c r="CL52" i="16"/>
  <c r="BZ52" i="16"/>
  <c r="H52" i="16"/>
  <c r="BT52" i="16"/>
  <c r="BS52" i="16"/>
  <c r="CM52" i="16"/>
  <c r="AT52" i="16"/>
  <c r="CS52" i="16"/>
  <c r="BQ52" i="16"/>
  <c r="U52" i="16"/>
  <c r="CR52" i="16"/>
  <c r="CN52" i="16"/>
  <c r="BE52" i="16"/>
  <c r="DB52" i="16"/>
  <c r="BM52" i="16"/>
  <c r="CC52" i="16"/>
  <c r="BW52" i="16"/>
  <c r="BJ52" i="16"/>
  <c r="CU52" i="16"/>
  <c r="BP52" i="16"/>
  <c r="AZ52" i="16"/>
  <c r="K52" i="16"/>
  <c r="AK52" i="16"/>
  <c r="BR52" i="16"/>
  <c r="AF52" i="16"/>
  <c r="BV52" i="16"/>
  <c r="AU52" i="16"/>
  <c r="AY52" i="16"/>
  <c r="CY52" i="16"/>
  <c r="CX52" i="16"/>
  <c r="CI52" i="16"/>
  <c r="CP52" i="16"/>
  <c r="BL52" i="16"/>
  <c r="CW52" i="16"/>
  <c r="BN52" i="16"/>
  <c r="CZ52" i="16"/>
  <c r="AS52" i="16"/>
  <c r="Y52" i="16"/>
  <c r="BF52" i="16"/>
  <c r="AP52" i="16"/>
  <c r="S52" i="16"/>
  <c r="AX52" i="16"/>
  <c r="BD52" i="16"/>
  <c r="BU52" i="16"/>
  <c r="CG52" i="16"/>
  <c r="CK52" i="16"/>
  <c r="AO52" i="16"/>
  <c r="CE52" i="16"/>
  <c r="N52" i="16"/>
  <c r="CH52" i="16"/>
  <c r="AB52" i="16"/>
  <c r="CV52" i="16"/>
  <c r="BH52" i="16"/>
  <c r="BC52" i="16"/>
  <c r="AR52" i="16"/>
  <c r="CT52" i="16"/>
  <c r="AH52" i="16"/>
  <c r="CJ52" i="16"/>
  <c r="BA52" i="16"/>
  <c r="BB52" i="16"/>
  <c r="CF52" i="16"/>
  <c r="T52" i="16"/>
  <c r="BY52" i="16"/>
  <c r="P52" i="16"/>
  <c r="AV52" i="16"/>
  <c r="AA52" i="16"/>
  <c r="AL52" i="16"/>
  <c r="J52" i="16"/>
  <c r="CO52" i="16"/>
  <c r="CA52" i="16"/>
  <c r="AG52" i="16"/>
  <c r="DC52" i="16"/>
  <c r="AC52" i="16"/>
  <c r="AQ52" i="16"/>
  <c r="AN52" i="16"/>
  <c r="AM52" i="16"/>
  <c r="BK52" i="16"/>
  <c r="AI52" i="16"/>
  <c r="I52" i="16"/>
  <c r="W52" i="16"/>
  <c r="CQ52" i="16"/>
  <c r="AE52" i="16"/>
  <c r="X52" i="16"/>
  <c r="CD52" i="16"/>
  <c r="DA52" i="16"/>
  <c r="BX52" i="16"/>
  <c r="BO52" i="16"/>
  <c r="CU49" i="16"/>
  <c r="BK49" i="16"/>
  <c r="U49" i="16"/>
  <c r="CV49" i="16"/>
  <c r="BD49" i="16"/>
  <c r="AK49" i="16"/>
  <c r="CW49" i="16"/>
  <c r="BF49" i="16"/>
  <c r="CG49" i="16"/>
  <c r="M49" i="16"/>
  <c r="R49" i="16"/>
  <c r="BU49" i="16"/>
  <c r="AU49" i="16"/>
  <c r="BE49" i="16"/>
  <c r="CP49" i="16"/>
  <c r="DC49" i="16"/>
  <c r="BT49" i="16"/>
  <c r="AT49" i="16"/>
  <c r="AC49" i="16"/>
  <c r="CS49" i="16"/>
  <c r="CR49" i="16"/>
  <c r="BX49" i="16"/>
  <c r="CN49" i="16"/>
  <c r="AN49" i="16"/>
  <c r="BO49" i="16"/>
  <c r="AB49" i="16"/>
  <c r="DA49" i="16"/>
  <c r="P49" i="16"/>
  <c r="CD49" i="16"/>
  <c r="CT49" i="16"/>
  <c r="K49" i="16"/>
  <c r="AD49" i="16"/>
  <c r="CQ49" i="16"/>
  <c r="AG49" i="16"/>
  <c r="CX49" i="16"/>
  <c r="AQ49" i="16"/>
  <c r="BP49" i="16"/>
  <c r="AZ49" i="16"/>
  <c r="AX49" i="16"/>
  <c r="AR49" i="16"/>
  <c r="AM49" i="16"/>
  <c r="O49" i="16"/>
  <c r="W49" i="16"/>
  <c r="AL49" i="16"/>
  <c r="CC49" i="16"/>
  <c r="BM49" i="16"/>
  <c r="AS49" i="16"/>
  <c r="AE49" i="16"/>
  <c r="L49" i="16"/>
  <c r="CJ49" i="16"/>
  <c r="I49" i="16"/>
  <c r="BG49" i="16"/>
  <c r="AF49" i="16"/>
  <c r="AO49" i="16"/>
  <c r="AW49" i="16"/>
  <c r="BA49" i="16"/>
  <c r="BB49" i="16"/>
  <c r="X49" i="16"/>
  <c r="BV49" i="16"/>
  <c r="Z49" i="16"/>
  <c r="V49" i="16"/>
  <c r="BC49" i="16"/>
  <c r="BW49" i="16"/>
  <c r="CA49" i="16"/>
  <c r="BN49" i="16"/>
  <c r="BZ49" i="16"/>
  <c r="AI49" i="16"/>
  <c r="T49" i="16"/>
  <c r="Y49" i="16"/>
  <c r="CZ49" i="16"/>
  <c r="CK49" i="16"/>
  <c r="CO49" i="16"/>
  <c r="BQ49" i="16"/>
  <c r="BS49" i="16"/>
  <c r="CI49" i="16"/>
  <c r="BR49" i="16"/>
  <c r="N49" i="16"/>
  <c r="J49" i="16"/>
  <c r="AV49" i="16"/>
  <c r="BI49" i="16"/>
  <c r="BJ49" i="16"/>
  <c r="BY49" i="16"/>
  <c r="CY49" i="16"/>
  <c r="AA49" i="16"/>
  <c r="AY49" i="16"/>
  <c r="AH49" i="16"/>
  <c r="CH49" i="16"/>
  <c r="DB49" i="16"/>
  <c r="CE49" i="16"/>
  <c r="CL49" i="16"/>
  <c r="H49" i="16"/>
  <c r="CF49" i="16"/>
  <c r="BH49" i="16"/>
  <c r="Q49" i="16"/>
  <c r="CB49" i="16"/>
  <c r="AP49" i="16"/>
  <c r="AJ49" i="16"/>
  <c r="CM49" i="16"/>
  <c r="AB39" i="16"/>
  <c r="J39" i="16"/>
  <c r="BX39" i="16"/>
  <c r="Z39" i="16"/>
  <c r="AJ39" i="16"/>
  <c r="DA39" i="16"/>
  <c r="AH39" i="16"/>
  <c r="CM39" i="16"/>
  <c r="CI39" i="16"/>
  <c r="AX39" i="16"/>
  <c r="I39" i="16"/>
  <c r="BK39" i="16"/>
  <c r="AS39" i="16"/>
  <c r="O39" i="16"/>
  <c r="AD39" i="16"/>
  <c r="CU39" i="16"/>
  <c r="AU39" i="16"/>
  <c r="BE39" i="16"/>
  <c r="S39" i="16"/>
  <c r="AO39" i="16"/>
  <c r="L39" i="16"/>
  <c r="AZ39" i="16"/>
  <c r="BW39" i="16"/>
  <c r="CO39" i="16"/>
  <c r="CA39" i="16"/>
  <c r="AC39" i="16"/>
  <c r="AF39" i="16"/>
  <c r="BI39" i="16"/>
  <c r="CN39" i="16"/>
  <c r="AG39" i="16"/>
  <c r="BP39" i="16"/>
  <c r="AT39" i="16"/>
  <c r="BA39" i="16"/>
  <c r="AW39" i="16"/>
  <c r="CB39" i="16"/>
  <c r="BG39" i="16"/>
  <c r="BH39" i="16"/>
  <c r="CE39" i="16"/>
  <c r="CQ39" i="16"/>
  <c r="T39" i="16"/>
  <c r="BZ39" i="16"/>
  <c r="AM39" i="16"/>
  <c r="AV39" i="16"/>
  <c r="M39" i="16"/>
  <c r="BV39" i="16"/>
  <c r="BU39" i="16"/>
  <c r="AL39" i="16"/>
  <c r="AP39" i="16"/>
  <c r="CX39" i="16"/>
  <c r="BB39" i="16"/>
  <c r="P39" i="16"/>
  <c r="W39" i="16"/>
  <c r="H39" i="16"/>
  <c r="CK39" i="16"/>
  <c r="BS39" i="16"/>
  <c r="BY39" i="16"/>
  <c r="CH39" i="16"/>
  <c r="CP39" i="16"/>
  <c r="BM39" i="16"/>
  <c r="CT39" i="16"/>
  <c r="X39" i="16"/>
  <c r="BL39" i="16"/>
  <c r="AQ39" i="16"/>
  <c r="BQ39" i="16"/>
  <c r="CC39" i="16"/>
  <c r="Q39" i="16"/>
  <c r="AR39" i="16"/>
  <c r="R39" i="16"/>
  <c r="AE39" i="16"/>
  <c r="CF39" i="16"/>
  <c r="CD39" i="16"/>
  <c r="BN39" i="16"/>
  <c r="K39" i="16"/>
  <c r="CG39" i="16"/>
  <c r="CZ39" i="16"/>
  <c r="BO39" i="16"/>
  <c r="AI39" i="16"/>
  <c r="BT39" i="16"/>
  <c r="BC39" i="16"/>
  <c r="CL39" i="16"/>
  <c r="BJ39" i="16"/>
  <c r="AY39" i="16"/>
  <c r="AA39" i="16"/>
  <c r="DC39" i="16"/>
  <c r="CS39" i="16"/>
  <c r="V39" i="16"/>
  <c r="BD39" i="16"/>
  <c r="BF39" i="16"/>
  <c r="AK39" i="16"/>
  <c r="N39" i="16"/>
  <c r="CY39" i="16"/>
  <c r="AN39" i="16"/>
  <c r="Y39" i="16"/>
  <c r="DB39" i="16"/>
  <c r="CW39" i="16"/>
  <c r="CV39" i="16"/>
  <c r="CJ39" i="16"/>
  <c r="BR39" i="16"/>
  <c r="U39" i="16"/>
  <c r="CR39" i="16"/>
  <c r="BH60" i="16"/>
  <c r="CT60" i="16"/>
  <c r="CP60" i="16"/>
  <c r="AA60" i="16"/>
  <c r="Z60" i="16"/>
  <c r="CD60" i="16"/>
  <c r="N60" i="16"/>
  <c r="AF60" i="16"/>
  <c r="AT60" i="16"/>
  <c r="CU60" i="16"/>
  <c r="AV60" i="16"/>
  <c r="CE60" i="16"/>
  <c r="BR60" i="16"/>
  <c r="AX60" i="16"/>
  <c r="AU60" i="16"/>
  <c r="AQ60" i="16"/>
  <c r="BG60" i="16"/>
  <c r="BN60" i="16"/>
  <c r="BM60" i="16"/>
  <c r="CX60" i="16"/>
  <c r="AD60" i="16"/>
  <c r="P60" i="16"/>
  <c r="CB60" i="16"/>
  <c r="CJ60" i="16"/>
  <c r="CC60" i="16"/>
  <c r="S60" i="16"/>
  <c r="BD60" i="16"/>
  <c r="AY60" i="16"/>
  <c r="L60" i="16"/>
  <c r="BI60" i="16"/>
  <c r="CY60" i="16"/>
  <c r="CS60" i="16"/>
  <c r="AP60" i="16"/>
  <c r="CO60" i="16"/>
  <c r="AE60" i="16"/>
  <c r="J60" i="16"/>
  <c r="T60" i="16"/>
  <c r="CW60" i="16"/>
  <c r="BT60" i="16"/>
  <c r="O60" i="16"/>
  <c r="BQ60" i="16"/>
  <c r="CL60" i="16"/>
  <c r="BO60" i="16"/>
  <c r="CA60" i="16"/>
  <c r="BL60" i="16"/>
  <c r="BS60" i="16"/>
  <c r="BJ60" i="16"/>
  <c r="CK60" i="16"/>
  <c r="BF60" i="16"/>
  <c r="AW60" i="16"/>
  <c r="V60" i="16"/>
  <c r="R60" i="16"/>
  <c r="CF60" i="16"/>
  <c r="AO60" i="16"/>
  <c r="BC60" i="16"/>
  <c r="W60" i="16"/>
  <c r="X60" i="16"/>
  <c r="BZ60" i="16"/>
  <c r="K60" i="16"/>
  <c r="AZ60" i="16"/>
  <c r="Y60" i="16"/>
  <c r="DA60" i="16"/>
  <c r="BK60" i="16"/>
  <c r="CQ60" i="16"/>
  <c r="CI60" i="16"/>
  <c r="AK60" i="16"/>
  <c r="CM60" i="16"/>
  <c r="BE60" i="16"/>
  <c r="CZ60" i="16"/>
  <c r="AH60" i="16"/>
  <c r="BY60" i="16"/>
  <c r="BP60" i="16"/>
  <c r="AL60" i="16"/>
  <c r="I60" i="16"/>
  <c r="BW60" i="16"/>
  <c r="CH60" i="16"/>
  <c r="CN60" i="16"/>
  <c r="CR60" i="16"/>
  <c r="BX60" i="16"/>
  <c r="BB60" i="16"/>
  <c r="AM60" i="16"/>
  <c r="H60" i="16"/>
  <c r="AB60" i="16"/>
  <c r="DB60" i="16"/>
  <c r="AI60" i="16"/>
  <c r="AG60" i="16"/>
  <c r="BA60" i="16"/>
  <c r="AS60" i="16"/>
  <c r="AC60" i="16"/>
  <c r="Q60" i="16"/>
  <c r="AJ60" i="16"/>
  <c r="U60" i="16"/>
  <c r="CV60" i="16"/>
  <c r="AN60" i="16"/>
  <c r="CG60" i="16"/>
  <c r="DC60" i="16"/>
  <c r="BV60" i="16"/>
  <c r="AR60" i="16"/>
  <c r="BU60" i="16"/>
  <c r="M60" i="16"/>
  <c r="CC69" i="16"/>
  <c r="Q69" i="16"/>
  <c r="DA69" i="16"/>
  <c r="V69" i="16"/>
  <c r="BO69" i="16"/>
  <c r="AW69" i="16"/>
  <c r="BS69" i="16"/>
  <c r="AB69" i="16"/>
  <c r="CL29" i="16"/>
  <c r="AQ29" i="16"/>
  <c r="AY29" i="16"/>
  <c r="BE29" i="16"/>
  <c r="AW29" i="16"/>
  <c r="BU29" i="16"/>
  <c r="H29" i="16"/>
  <c r="CP29" i="16"/>
  <c r="AV29" i="16"/>
  <c r="CE29" i="16"/>
  <c r="CY29" i="16"/>
  <c r="J29" i="16"/>
  <c r="AT29" i="16"/>
  <c r="BF29" i="16"/>
  <c r="AE29" i="16"/>
  <c r="AI29" i="16"/>
  <c r="CK29" i="16"/>
  <c r="CU29" i="16"/>
  <c r="R29" i="16"/>
  <c r="CN29" i="16"/>
  <c r="AL29" i="16"/>
  <c r="Q29" i="16"/>
  <c r="AD29" i="16"/>
  <c r="AP29" i="16"/>
  <c r="CT29" i="16"/>
  <c r="AZ29" i="16"/>
  <c r="BP29" i="16"/>
  <c r="AB29" i="16"/>
  <c r="X29" i="16"/>
  <c r="CH29" i="16"/>
  <c r="V29" i="16"/>
  <c r="DC29" i="16"/>
  <c r="K29" i="16"/>
  <c r="BI29" i="16"/>
  <c r="AH29" i="16"/>
  <c r="Y29" i="16"/>
  <c r="CX29" i="16"/>
  <c r="AA29" i="16"/>
  <c r="CV29" i="16"/>
  <c r="BJ29" i="16"/>
  <c r="BV29" i="16"/>
  <c r="S29" i="16"/>
  <c r="BH29" i="16"/>
  <c r="BA29" i="16"/>
  <c r="U29" i="16"/>
  <c r="AC29" i="16"/>
  <c r="CD29" i="16"/>
  <c r="BX29" i="16"/>
  <c r="AJ29" i="16"/>
  <c r="AN29" i="16"/>
  <c r="L29" i="16"/>
  <c r="BW29" i="16"/>
  <c r="W29" i="16"/>
  <c r="BM29" i="16"/>
  <c r="BY29" i="16"/>
  <c r="BB29" i="16"/>
  <c r="AS29" i="16"/>
  <c r="BQ29" i="16"/>
  <c r="CA29" i="16"/>
  <c r="O29" i="16"/>
  <c r="T29" i="16"/>
  <c r="CJ29" i="16"/>
  <c r="BL29" i="16"/>
  <c r="AM29" i="16"/>
  <c r="BK29" i="16"/>
  <c r="CI29" i="16"/>
  <c r="CB29" i="16"/>
  <c r="DB29" i="16"/>
  <c r="P29" i="16"/>
  <c r="AO29" i="16"/>
  <c r="CR29" i="16"/>
  <c r="DA29" i="16"/>
  <c r="BD29" i="16"/>
  <c r="I29" i="16"/>
  <c r="BC29" i="16"/>
  <c r="AX29" i="16"/>
  <c r="BZ29" i="16"/>
  <c r="CC29" i="16"/>
  <c r="CQ29" i="16"/>
  <c r="AK29" i="16"/>
  <c r="M29" i="16"/>
  <c r="BS29" i="16"/>
  <c r="AR29" i="16"/>
  <c r="AU29" i="16"/>
  <c r="CZ29" i="16"/>
  <c r="CW29" i="16"/>
  <c r="BR29" i="16"/>
  <c r="CF29" i="16"/>
  <c r="CO29" i="16"/>
  <c r="N29" i="16"/>
  <c r="BG29" i="16"/>
  <c r="CS29" i="16"/>
  <c r="CM29" i="16"/>
  <c r="AF29" i="16"/>
  <c r="Z29" i="16"/>
  <c r="AG29" i="16"/>
  <c r="BO29" i="16"/>
  <c r="BT29" i="16"/>
  <c r="BN29" i="16"/>
  <c r="CG29" i="16"/>
  <c r="O75" i="16"/>
  <c r="CY75" i="16"/>
  <c r="AK75" i="16"/>
  <c r="CQ75" i="16"/>
  <c r="BG75" i="16"/>
  <c r="BK75" i="16"/>
  <c r="BB75" i="16"/>
  <c r="P75" i="16"/>
  <c r="BL75" i="16"/>
  <c r="AQ75" i="16"/>
  <c r="CK75" i="16"/>
  <c r="CS75" i="16"/>
  <c r="BN75" i="16"/>
  <c r="I75" i="16"/>
  <c r="CJ75" i="16"/>
  <c r="BR75" i="16"/>
  <c r="CH75" i="16"/>
  <c r="AP75" i="16"/>
  <c r="K80" i="16"/>
  <c r="AP80" i="16"/>
  <c r="BY80" i="16"/>
  <c r="X80" i="16"/>
  <c r="O80" i="16"/>
  <c r="AI80" i="16"/>
  <c r="BA80" i="16"/>
  <c r="AL80" i="16"/>
  <c r="BB80" i="16"/>
  <c r="AK80" i="16"/>
  <c r="CX80" i="16"/>
  <c r="BQ80" i="16"/>
  <c r="AX80" i="16"/>
  <c r="BK80" i="16"/>
  <c r="BI80" i="16"/>
  <c r="AY80" i="16"/>
  <c r="H80" i="16"/>
  <c r="BG80" i="16"/>
  <c r="BZ80" i="16"/>
  <c r="CR80" i="16"/>
  <c r="AV80" i="16"/>
  <c r="CN80" i="16"/>
  <c r="R80" i="16"/>
  <c r="BR80" i="16"/>
  <c r="AZ80" i="16"/>
  <c r="BP80" i="16"/>
  <c r="BW80" i="16"/>
  <c r="BM80" i="16"/>
  <c r="BS80" i="16"/>
  <c r="CP80" i="16"/>
  <c r="AF80" i="16"/>
  <c r="CE80" i="16"/>
  <c r="DA80" i="16"/>
  <c r="BX80" i="16"/>
  <c r="CQ80" i="16"/>
  <c r="AT80" i="16"/>
  <c r="BO80" i="16"/>
  <c r="CC80" i="16"/>
  <c r="Y80" i="16"/>
  <c r="CK80" i="16"/>
  <c r="CB80" i="16"/>
  <c r="AJ80" i="16"/>
  <c r="AA80" i="16"/>
  <c r="CZ80" i="16"/>
  <c r="AC80" i="16"/>
  <c r="BC80" i="16"/>
  <c r="CG80" i="16"/>
  <c r="AU80" i="16"/>
  <c r="AR80" i="16"/>
  <c r="N80" i="16"/>
  <c r="AE80" i="16"/>
  <c r="AM80" i="16"/>
  <c r="M80" i="16"/>
  <c r="BH80" i="16"/>
  <c r="P80" i="16"/>
  <c r="BT80" i="16"/>
  <c r="BD80" i="16"/>
  <c r="S80" i="16"/>
  <c r="DC80" i="16"/>
  <c r="W80" i="16"/>
  <c r="AS80" i="16"/>
  <c r="CS80" i="16"/>
  <c r="AQ80" i="16"/>
  <c r="BU80" i="16"/>
  <c r="CI80" i="16"/>
  <c r="CD80" i="16"/>
  <c r="BE80" i="16"/>
  <c r="AH80" i="16"/>
  <c r="U80" i="16"/>
  <c r="AB80" i="16"/>
  <c r="CF80" i="16"/>
  <c r="BL80" i="16"/>
  <c r="CJ80" i="16"/>
  <c r="AW80" i="16"/>
  <c r="DB80" i="16"/>
  <c r="I80" i="16"/>
  <c r="CU80" i="16"/>
  <c r="L80" i="16"/>
  <c r="CO80" i="16"/>
  <c r="AD80" i="16"/>
  <c r="CW80" i="16"/>
  <c r="AO80" i="16"/>
  <c r="CG74" i="16"/>
  <c r="AV74" i="16"/>
  <c r="P74" i="16"/>
  <c r="X74" i="16"/>
  <c r="AH74" i="16"/>
  <c r="Q74" i="16"/>
  <c r="CC74" i="16"/>
  <c r="BK74" i="16"/>
  <c r="CQ74" i="16"/>
  <c r="BP74" i="16"/>
  <c r="CR74" i="16"/>
  <c r="AJ74" i="16"/>
  <c r="AU74" i="16"/>
  <c r="CZ74" i="16"/>
  <c r="Z74" i="16"/>
  <c r="BY74" i="16"/>
  <c r="CM74" i="16"/>
  <c r="AK74" i="16"/>
  <c r="AS74" i="16"/>
  <c r="AG74" i="16"/>
  <c r="AO74" i="16"/>
  <c r="CI74" i="16"/>
  <c r="CL74" i="16"/>
  <c r="CP74" i="16"/>
  <c r="BT74" i="16"/>
  <c r="AT74" i="16"/>
  <c r="AA74" i="16"/>
  <c r="BL74" i="16"/>
  <c r="BC74" i="16"/>
  <c r="CY74" i="16"/>
  <c r="CN74" i="16"/>
  <c r="BQ74" i="16"/>
  <c r="M74" i="16"/>
  <c r="H74" i="16"/>
  <c r="BX74" i="16"/>
  <c r="BM74" i="16"/>
  <c r="DB74" i="16"/>
  <c r="CV74" i="16"/>
  <c r="CE74" i="16"/>
  <c r="AW74" i="16"/>
  <c r="CF74" i="16"/>
  <c r="R74" i="16"/>
  <c r="U74" i="16"/>
  <c r="O74" i="16"/>
  <c r="CS74" i="16"/>
  <c r="CB74" i="16"/>
  <c r="BA74" i="16"/>
  <c r="AQ74" i="16"/>
  <c r="BG74" i="16"/>
  <c r="V74" i="16"/>
  <c r="Y74" i="16"/>
  <c r="CH74" i="16"/>
  <c r="CD74" i="16"/>
  <c r="CJ74" i="16"/>
  <c r="BE74" i="16"/>
  <c r="DC74" i="16"/>
  <c r="BU74" i="16"/>
  <c r="CO74" i="16"/>
  <c r="AM74" i="16"/>
  <c r="BR74" i="16"/>
  <c r="BZ74" i="16"/>
  <c r="BJ74" i="16"/>
  <c r="BS74" i="16"/>
  <c r="BW74" i="16"/>
  <c r="BI74" i="16"/>
  <c r="K74" i="16"/>
  <c r="AI74" i="16"/>
  <c r="AY74" i="16"/>
  <c r="AD74" i="16"/>
  <c r="CK74" i="16"/>
  <c r="CX74" i="16"/>
  <c r="AE74" i="16"/>
  <c r="CW74" i="16"/>
  <c r="AU28" i="16"/>
  <c r="S28" i="16"/>
  <c r="BT28" i="16"/>
  <c r="CP28" i="16"/>
  <c r="CY28" i="16"/>
  <c r="AZ28" i="16"/>
  <c r="BM28" i="16"/>
  <c r="BD28" i="16"/>
  <c r="BI28" i="16"/>
  <c r="DA28" i="16"/>
  <c r="N28" i="16"/>
  <c r="AN28" i="16"/>
  <c r="R28" i="16"/>
  <c r="J28" i="16"/>
  <c r="BK28" i="16"/>
  <c r="W28" i="16"/>
  <c r="AI28" i="16"/>
  <c r="AP28" i="16"/>
  <c r="DB28" i="16"/>
  <c r="CG28" i="16"/>
  <c r="CC28" i="16"/>
  <c r="BH28" i="16"/>
  <c r="AL28" i="16"/>
  <c r="CH28" i="16"/>
  <c r="CR28" i="16"/>
  <c r="P28" i="16"/>
  <c r="BJ28" i="16"/>
  <c r="BO28" i="16"/>
  <c r="AC28" i="16"/>
  <c r="AG28" i="16"/>
  <c r="CW28" i="16"/>
  <c r="BP28" i="16"/>
  <c r="BG28" i="16"/>
  <c r="CJ28" i="16"/>
  <c r="BC28" i="16"/>
  <c r="Q28" i="16"/>
  <c r="BV28" i="16"/>
  <c r="AY28" i="16"/>
  <c r="BU28" i="16"/>
  <c r="BF28" i="16"/>
  <c r="AD28" i="16"/>
  <c r="BQ28" i="16"/>
  <c r="AW28" i="16"/>
  <c r="AB28" i="16"/>
  <c r="BA28" i="16"/>
  <c r="BZ28" i="16"/>
  <c r="K28" i="16"/>
  <c r="H28" i="16"/>
  <c r="CU28" i="16"/>
  <c r="CA28" i="16"/>
  <c r="L28" i="16"/>
  <c r="CS28" i="16"/>
  <c r="AM28" i="16"/>
  <c r="AS28" i="16"/>
  <c r="CL28" i="16"/>
  <c r="AK28" i="16"/>
  <c r="CT28" i="16"/>
  <c r="AQ28" i="16"/>
  <c r="BY28" i="16"/>
  <c r="AE28" i="16"/>
  <c r="X28" i="16"/>
  <c r="BR28" i="16"/>
  <c r="U28" i="16"/>
  <c r="CO28" i="16"/>
  <c r="AF28" i="16"/>
  <c r="CZ28" i="16"/>
  <c r="AV28" i="16"/>
  <c r="AA28" i="16"/>
  <c r="CB28" i="16"/>
  <c r="CN28" i="16"/>
  <c r="CK28" i="16"/>
  <c r="BL28" i="16"/>
  <c r="AH28" i="16"/>
  <c r="CF28" i="16"/>
  <c r="BB28" i="16"/>
  <c r="AO28" i="16"/>
  <c r="M28" i="16"/>
  <c r="CX28" i="16"/>
  <c r="BS28" i="16"/>
  <c r="AR28" i="16"/>
  <c r="T28" i="16"/>
  <c r="CD28" i="16"/>
  <c r="BN28" i="16"/>
  <c r="O28" i="16"/>
  <c r="CM28" i="16"/>
  <c r="Z28" i="16"/>
  <c r="BY24" i="16"/>
  <c r="BY22" i="16" s="1"/>
  <c r="BI24" i="16"/>
  <c r="BI22" i="16" s="1"/>
  <c r="BO24" i="16"/>
  <c r="BO22" i="16" s="1"/>
  <c r="AF24" i="16"/>
  <c r="AF22" i="16" s="1"/>
  <c r="Z24" i="16"/>
  <c r="Z22" i="16" s="1"/>
  <c r="BS24" i="16"/>
  <c r="BS22" i="16" s="1"/>
  <c r="AQ24" i="16"/>
  <c r="AQ22" i="16" s="1"/>
  <c r="CR24" i="16"/>
  <c r="CR22" i="16" s="1"/>
  <c r="CS24" i="16"/>
  <c r="CS22" i="16" s="1"/>
  <c r="BV24" i="16"/>
  <c r="BV22" i="16" s="1"/>
  <c r="N24" i="16"/>
  <c r="N22" i="16" s="1"/>
  <c r="AL24" i="16"/>
  <c r="AL22" i="16" s="1"/>
  <c r="AJ24" i="16"/>
  <c r="CW24" i="16"/>
  <c r="CW22" i="16" s="1"/>
  <c r="BM24" i="16"/>
  <c r="BM22" i="16" s="1"/>
  <c r="CZ24" i="16"/>
  <c r="CZ22" i="16" s="1"/>
  <c r="T24" i="16"/>
  <c r="T22" i="16" s="1"/>
  <c r="AT24" i="16"/>
  <c r="Q24" i="16"/>
  <c r="Q22" i="16" s="1"/>
  <c r="CP24" i="16"/>
  <c r="CP22" i="16" s="1"/>
  <c r="BW24" i="16"/>
  <c r="BC24" i="16"/>
  <c r="BC22" i="16" s="1"/>
  <c r="O24" i="16"/>
  <c r="O22" i="16" s="1"/>
  <c r="BQ24" i="16"/>
  <c r="BQ22" i="16" s="1"/>
  <c r="R24" i="16"/>
  <c r="R22" i="16" s="1"/>
  <c r="AV24" i="16"/>
  <c r="AV22" i="16" s="1"/>
  <c r="U24" i="16"/>
  <c r="U22" i="16" s="1"/>
  <c r="AI24" i="16"/>
  <c r="AI22" i="16" s="1"/>
  <c r="CM24" i="16"/>
  <c r="CM22" i="16" s="1"/>
  <c r="BB24" i="16"/>
  <c r="BB22" i="16" s="1"/>
  <c r="CD24" i="16"/>
  <c r="CD22" i="16" s="1"/>
  <c r="AR24" i="16"/>
  <c r="AR22" i="16" s="1"/>
  <c r="CY24" i="16"/>
  <c r="CY22" i="16" s="1"/>
  <c r="CU24" i="16"/>
  <c r="CU22" i="16" s="1"/>
  <c r="BP24" i="16"/>
  <c r="BP22" i="16" s="1"/>
  <c r="CO24" i="16"/>
  <c r="CO22" i="16" s="1"/>
  <c r="AP24" i="16"/>
  <c r="AP22" i="16" s="1"/>
  <c r="V24" i="16"/>
  <c r="CI24" i="16"/>
  <c r="AG24" i="16"/>
  <c r="AG22" i="16" s="1"/>
  <c r="J24" i="16"/>
  <c r="J22" i="16" s="1"/>
  <c r="BR24" i="16"/>
  <c r="BR22" i="16" s="1"/>
  <c r="CV24" i="16"/>
  <c r="AB24" i="16"/>
  <c r="AB22" i="16" s="1"/>
  <c r="AC24" i="16"/>
  <c r="AC22" i="16" s="1"/>
  <c r="CG24" i="16"/>
  <c r="CG22" i="16" s="1"/>
  <c r="BK24" i="16"/>
  <c r="BK22" i="16" s="1"/>
  <c r="BD24" i="16"/>
  <c r="BD22" i="16" s="1"/>
  <c r="AY24" i="16"/>
  <c r="AY22" i="16" s="1"/>
  <c r="L24" i="16"/>
  <c r="L22" i="16" s="1"/>
  <c r="AO24" i="16"/>
  <c r="AO22" i="16" s="1"/>
  <c r="BF24" i="16"/>
  <c r="BF22" i="16" s="1"/>
  <c r="DA24" i="16"/>
  <c r="DA22" i="16" s="1"/>
  <c r="Y24" i="16"/>
  <c r="CN24" i="16"/>
  <c r="CN22" i="16" s="1"/>
  <c r="CL24" i="16"/>
  <c r="CL22" i="16" s="1"/>
  <c r="AM24" i="16"/>
  <c r="AM22" i="16" s="1"/>
  <c r="BU24" i="16"/>
  <c r="BU22" i="16" s="1"/>
  <c r="BN24" i="16"/>
  <c r="BN22" i="16" s="1"/>
  <c r="BG24" i="16"/>
  <c r="BG22" i="16" s="1"/>
  <c r="AX24" i="16"/>
  <c r="AU24" i="16"/>
  <c r="AU22" i="16" s="1"/>
  <c r="CV83" i="16"/>
  <c r="CY83" i="16"/>
  <c r="AW83" i="16"/>
  <c r="AK83" i="16"/>
  <c r="H83" i="16"/>
  <c r="O83" i="16"/>
  <c r="BI83" i="16"/>
  <c r="CU83" i="16"/>
  <c r="DB83" i="16"/>
  <c r="CP83" i="16"/>
  <c r="BB83" i="16"/>
  <c r="AI83" i="16"/>
  <c r="BD83" i="16"/>
  <c r="AC83" i="16"/>
  <c r="AW50" i="16"/>
  <c r="CH50" i="16"/>
  <c r="AQ50" i="16"/>
  <c r="BT50" i="16"/>
  <c r="AZ72" i="16"/>
  <c r="AC72" i="16"/>
  <c r="CM72" i="16"/>
  <c r="AF72" i="16"/>
  <c r="BN72" i="16"/>
  <c r="BQ72" i="16"/>
  <c r="BM72" i="16"/>
  <c r="AM72" i="16"/>
  <c r="CI72" i="16"/>
  <c r="CL72" i="16"/>
  <c r="CG72" i="16"/>
  <c r="AA72" i="16"/>
  <c r="T72" i="16"/>
  <c r="AB72" i="16"/>
  <c r="CZ72" i="16"/>
  <c r="Z72" i="16"/>
  <c r="CH72" i="16"/>
  <c r="BI72" i="16"/>
  <c r="BS72" i="16"/>
  <c r="AH72" i="16"/>
  <c r="CB72" i="16"/>
  <c r="BG72" i="16"/>
  <c r="CC72" i="16"/>
  <c r="AE72" i="16"/>
  <c r="BZ72" i="16"/>
  <c r="P72" i="16"/>
  <c r="CE72" i="16"/>
  <c r="CO72" i="16"/>
  <c r="AD72" i="16"/>
  <c r="R72" i="16"/>
  <c r="AN72" i="16"/>
  <c r="CA72" i="16"/>
  <c r="BF72" i="16"/>
  <c r="BU72" i="16"/>
  <c r="CN72" i="16"/>
  <c r="BA72" i="16"/>
  <c r="AG72" i="16"/>
  <c r="BB72" i="16"/>
  <c r="AT72" i="16"/>
  <c r="BV72" i="16"/>
  <c r="CJ72" i="16"/>
  <c r="AI72" i="16"/>
  <c r="AJ72" i="16"/>
  <c r="CR72" i="16"/>
  <c r="BO72" i="16"/>
  <c r="AP72" i="16"/>
  <c r="CS72" i="16"/>
  <c r="AX72" i="16"/>
  <c r="BD72" i="16"/>
  <c r="BT72" i="16"/>
  <c r="AU72" i="16"/>
  <c r="N72" i="16"/>
  <c r="CK72" i="16"/>
  <c r="I72" i="16"/>
  <c r="O72" i="16"/>
  <c r="AL72" i="16"/>
  <c r="K72" i="16"/>
  <c r="M72" i="16"/>
  <c r="BR72" i="16"/>
  <c r="AO72" i="16"/>
  <c r="J72" i="16"/>
  <c r="W72" i="16"/>
  <c r="BE72" i="16"/>
  <c r="U72" i="16"/>
  <c r="Y72" i="16"/>
  <c r="CF72" i="16"/>
  <c r="Q72" i="16"/>
  <c r="AR72" i="16"/>
  <c r="CD72" i="16"/>
  <c r="V72" i="16"/>
  <c r="X72" i="16"/>
  <c r="BC72" i="16"/>
  <c r="S72" i="16"/>
  <c r="CV72" i="16"/>
  <c r="AW72" i="16"/>
  <c r="AK72" i="16"/>
  <c r="AY72" i="16"/>
  <c r="L72" i="16"/>
  <c r="BX72" i="16"/>
  <c r="CT72" i="16"/>
  <c r="BL72" i="16"/>
  <c r="DB72" i="16"/>
  <c r="CY72" i="16"/>
  <c r="CX72" i="16"/>
  <c r="BH72" i="16"/>
  <c r="BJ72" i="16"/>
  <c r="H72" i="16"/>
  <c r="DC72" i="16"/>
  <c r="BW72" i="16"/>
  <c r="AS72" i="16"/>
  <c r="CQ72" i="16"/>
  <c r="CP72" i="16"/>
  <c r="BK72" i="16"/>
  <c r="BP72" i="16"/>
  <c r="AQ72" i="16"/>
  <c r="AV72" i="16"/>
  <c r="DA72" i="16"/>
  <c r="CU72" i="16"/>
  <c r="CW72" i="16"/>
  <c r="BY72" i="16"/>
  <c r="M47" i="16"/>
  <c r="AH47" i="16"/>
  <c r="R47" i="16"/>
  <c r="P47" i="16"/>
  <c r="CM47" i="16"/>
  <c r="Z47" i="16"/>
  <c r="CC47" i="16"/>
  <c r="AY47" i="16"/>
  <c r="BD47" i="16"/>
  <c r="BJ47" i="16"/>
  <c r="U47" i="16"/>
  <c r="BO47" i="16"/>
  <c r="BR47" i="16"/>
  <c r="CT47" i="16"/>
  <c r="AJ47" i="16"/>
  <c r="CX47" i="16"/>
  <c r="V47" i="16"/>
  <c r="O47" i="16"/>
  <c r="AK47" i="16"/>
  <c r="BV47" i="16"/>
  <c r="BN47" i="16"/>
  <c r="CP47" i="16"/>
  <c r="CD47" i="16"/>
  <c r="AO47" i="16"/>
  <c r="AT47" i="16"/>
  <c r="BP47" i="16"/>
  <c r="AX47" i="16"/>
  <c r="AB47" i="16"/>
  <c r="CO47" i="16"/>
  <c r="CL47" i="16"/>
  <c r="CS47" i="16"/>
  <c r="BT47" i="16"/>
  <c r="BT45" i="16" s="1"/>
  <c r="AF47" i="16"/>
  <c r="CV47" i="16"/>
  <c r="AU47" i="16"/>
  <c r="CK47" i="16"/>
  <c r="AQ47" i="16"/>
  <c r="J47" i="16"/>
  <c r="BX47" i="16"/>
  <c r="AV47" i="16"/>
  <c r="AL47" i="16"/>
  <c r="DB47" i="16"/>
  <c r="BK47" i="16"/>
  <c r="AG47" i="16"/>
  <c r="AW47" i="16"/>
  <c r="AW45" i="16" s="1"/>
  <c r="BA47" i="16"/>
  <c r="BG47" i="16"/>
  <c r="BQ47" i="16"/>
  <c r="DA47" i="16"/>
  <c r="AC47" i="16"/>
  <c r="AM47" i="16"/>
  <c r="S47" i="16"/>
  <c r="BC47" i="16"/>
  <c r="CJ47" i="16"/>
  <c r="BY47" i="16"/>
  <c r="AD47" i="16"/>
  <c r="CH47" i="16"/>
  <c r="CH45" i="16" s="1"/>
  <c r="CA47" i="16"/>
  <c r="CN47" i="16"/>
  <c r="BM47" i="16"/>
  <c r="AA47" i="16"/>
  <c r="CE47" i="16"/>
  <c r="BU47" i="16"/>
  <c r="K47" i="16"/>
  <c r="I47" i="16"/>
  <c r="BS47" i="16"/>
  <c r="BB47" i="16"/>
  <c r="AN47" i="16"/>
  <c r="Y47" i="16"/>
  <c r="BW47" i="16"/>
  <c r="AZ47" i="16"/>
  <c r="AS47" i="16"/>
  <c r="Q47" i="16"/>
  <c r="CQ47" i="16"/>
  <c r="H47" i="16"/>
  <c r="CY47" i="16"/>
  <c r="CR47" i="16"/>
  <c r="L47" i="16"/>
  <c r="AR47" i="16"/>
  <c r="CZ47" i="16"/>
  <c r="T47" i="16"/>
  <c r="CB47" i="16"/>
  <c r="CF47" i="16"/>
  <c r="AI47" i="16"/>
  <c r="DC47" i="16"/>
  <c r="AE47" i="16"/>
  <c r="CI47" i="16"/>
  <c r="BL47" i="16"/>
  <c r="AP47" i="16"/>
  <c r="X47" i="16"/>
  <c r="BI47" i="16"/>
  <c r="W47" i="16"/>
  <c r="CW47" i="16"/>
  <c r="CG47" i="16"/>
  <c r="N47" i="16"/>
  <c r="BE47" i="16"/>
  <c r="CU47" i="16"/>
  <c r="BF47" i="16"/>
  <c r="BZ47" i="16"/>
  <c r="BH47" i="16"/>
  <c r="AB70" i="14"/>
  <c r="X70" i="14"/>
  <c r="BT70" i="14"/>
  <c r="AJ42" i="14"/>
  <c r="AJ41" i="14" s="1"/>
  <c r="DN134" i="19" s="1"/>
  <c r="S131" i="16"/>
  <c r="Q131" i="16"/>
  <c r="V131" i="16"/>
  <c r="H131" i="16"/>
  <c r="CR70" i="14"/>
  <c r="CW42" i="14"/>
  <c r="E160" i="19"/>
  <c r="AQ70" i="14"/>
  <c r="CJ70" i="14"/>
  <c r="E153" i="19"/>
  <c r="E151" i="19" s="1"/>
  <c r="E149" i="19"/>
  <c r="AN70" i="14"/>
  <c r="D241" i="16"/>
  <c r="E146" i="19"/>
  <c r="Y70" i="14"/>
  <c r="AQ42" i="14"/>
  <c r="V70" i="14"/>
  <c r="K131" i="16"/>
  <c r="BD70" i="14"/>
  <c r="BM70" i="14"/>
  <c r="R131" i="15"/>
  <c r="R134" i="15" s="1"/>
  <c r="AE42" i="14"/>
  <c r="BI70" i="14"/>
  <c r="J42" i="14"/>
  <c r="R70" i="14"/>
  <c r="R42" i="14"/>
  <c r="R131" i="16"/>
  <c r="AB131" i="15"/>
  <c r="AB134" i="15" s="1"/>
  <c r="Z131" i="16"/>
  <c r="AM70" i="14"/>
  <c r="E156" i="19"/>
  <c r="AO42" i="14"/>
  <c r="BW70" i="14"/>
  <c r="I42" i="14"/>
  <c r="BC70" i="14"/>
  <c r="AF42" i="14"/>
  <c r="Q70" i="14"/>
  <c r="Z42" i="14"/>
  <c r="CS42" i="14"/>
  <c r="BD42" i="14"/>
  <c r="BJ42" i="14"/>
  <c r="CU42" i="14"/>
  <c r="CV70" i="14"/>
  <c r="BV70" i="14"/>
  <c r="BS42" i="14"/>
  <c r="CT42" i="14"/>
  <c r="AY70" i="14"/>
  <c r="DA42" i="14"/>
  <c r="BG70" i="14"/>
  <c r="BB70" i="14"/>
  <c r="CN70" i="14"/>
  <c r="BC42" i="14"/>
  <c r="M131" i="16"/>
  <c r="CK42" i="14"/>
  <c r="CD42" i="14"/>
  <c r="BO70" i="14"/>
  <c r="DB42" i="14"/>
  <c r="AE70" i="14"/>
  <c r="CB70" i="14"/>
  <c r="CF70" i="14"/>
  <c r="AD70" i="14"/>
  <c r="BU42" i="14"/>
  <c r="N70" i="14"/>
  <c r="U70" i="14"/>
  <c r="CT70" i="14"/>
  <c r="CW70" i="14"/>
  <c r="CW41" i="14" s="1"/>
  <c r="CF42" i="14"/>
  <c r="AK42" i="14"/>
  <c r="AF70" i="14"/>
  <c r="AI42" i="14"/>
  <c r="BL70" i="14"/>
  <c r="AO70" i="14"/>
  <c r="BF42" i="14"/>
  <c r="BI42" i="14"/>
  <c r="AN42" i="14"/>
  <c r="BZ70" i="14"/>
  <c r="BB42" i="14"/>
  <c r="BH70" i="14"/>
  <c r="BH42" i="14"/>
  <c r="AR42" i="14"/>
  <c r="DC70" i="14"/>
  <c r="CP70" i="14"/>
  <c r="P42" i="14"/>
  <c r="AZ70" i="14"/>
  <c r="CQ70" i="14"/>
  <c r="K42" i="14"/>
  <c r="AS42" i="14"/>
  <c r="BR70" i="14"/>
  <c r="CZ70" i="14"/>
  <c r="E158" i="19"/>
  <c r="AP70" i="14"/>
  <c r="W131" i="16"/>
  <c r="V131" i="15"/>
  <c r="V134" i="15" s="1"/>
  <c r="Y42" i="14"/>
  <c r="Y131" i="15"/>
  <c r="Y134" i="15" s="1"/>
  <c r="BY42" i="14"/>
  <c r="N131" i="16"/>
  <c r="L131" i="15"/>
  <c r="L134" i="15" s="1"/>
  <c r="S131" i="15"/>
  <c r="S134" i="15" s="1"/>
  <c r="J131" i="16"/>
  <c r="E150" i="19"/>
  <c r="E148" i="19" s="1"/>
  <c r="CC42" i="14"/>
  <c r="Q42" i="14"/>
  <c r="BK42" i="14"/>
  <c r="F150" i="15"/>
  <c r="W70" i="14"/>
  <c r="L70" i="14"/>
  <c r="CU70" i="14"/>
  <c r="CD70" i="14"/>
  <c r="BX42" i="14"/>
  <c r="AM42" i="14"/>
  <c r="AH42" i="14"/>
  <c r="Y131" i="16"/>
  <c r="AA42" i="14"/>
  <c r="CM70" i="14"/>
  <c r="O70" i="14"/>
  <c r="E159" i="19"/>
  <c r="CE42" i="14"/>
  <c r="AH70" i="14"/>
  <c r="L138" i="15"/>
  <c r="BX70" i="14"/>
  <c r="CN42" i="14"/>
  <c r="CO42" i="14"/>
  <c r="AV70" i="14"/>
  <c r="P131" i="15"/>
  <c r="P134" i="15" s="1"/>
  <c r="CA42" i="14"/>
  <c r="O131" i="15"/>
  <c r="O134" i="15" s="1"/>
  <c r="CH42" i="14"/>
  <c r="T131" i="15"/>
  <c r="T134" i="15" s="1"/>
  <c r="P131" i="16"/>
  <c r="BA70" i="14"/>
  <c r="CP42" i="14"/>
  <c r="U42" i="14"/>
  <c r="W42" i="14"/>
  <c r="CK70" i="14"/>
  <c r="AZ42" i="14"/>
  <c r="AT42" i="14"/>
  <c r="J131" i="15"/>
  <c r="J134" i="15" s="1"/>
  <c r="BP42" i="14"/>
  <c r="BP41" i="14" s="1"/>
  <c r="IL133" i="19" s="1"/>
  <c r="S42" i="14"/>
  <c r="CI42" i="14"/>
  <c r="CI41" i="14" s="1"/>
  <c r="LJ134" i="19" s="1"/>
  <c r="AA131" i="16"/>
  <c r="CS70" i="14"/>
  <c r="DA70" i="14"/>
  <c r="AU42" i="14"/>
  <c r="AU41" i="14" s="1"/>
  <c r="FF131" i="19" s="1"/>
  <c r="BJ70" i="14"/>
  <c r="BN42" i="14"/>
  <c r="AP42" i="14"/>
  <c r="BQ70" i="14"/>
  <c r="G61" i="14"/>
  <c r="CY70" i="14"/>
  <c r="AW70" i="14"/>
  <c r="BF70" i="14"/>
  <c r="AT70" i="14"/>
  <c r="M70" i="14"/>
  <c r="G67" i="15"/>
  <c r="O42" i="14"/>
  <c r="BW42" i="14"/>
  <c r="AX70" i="14"/>
  <c r="BY70" i="14"/>
  <c r="AL70" i="14"/>
  <c r="AL41" i="14" s="1"/>
  <c r="DV132" i="19" s="1"/>
  <c r="CZ42" i="14"/>
  <c r="CJ42" i="14"/>
  <c r="BT42" i="14"/>
  <c r="BT41" i="14" s="1"/>
  <c r="JB135" i="19" s="1"/>
  <c r="AB42" i="14"/>
  <c r="AB41" i="14" s="1"/>
  <c r="CH130" i="19" s="1"/>
  <c r="CA70" i="14"/>
  <c r="AD42" i="14"/>
  <c r="CY42" i="14"/>
  <c r="BR42" i="14"/>
  <c r="BN70" i="14"/>
  <c r="BQ42" i="14"/>
  <c r="AX42" i="14"/>
  <c r="CE70" i="14"/>
  <c r="AG70" i="14"/>
  <c r="AG41" i="14" s="1"/>
  <c r="DB135" i="19" s="1"/>
  <c r="BA42" i="14"/>
  <c r="J70" i="14"/>
  <c r="X131" i="16"/>
  <c r="L131" i="16"/>
  <c r="CV42" i="14"/>
  <c r="F7" i="15"/>
  <c r="G143" i="15" s="1"/>
  <c r="CL70" i="14"/>
  <c r="CH70" i="14"/>
  <c r="T135" i="15"/>
  <c r="T138" i="15" s="1"/>
  <c r="CX70" i="14"/>
  <c r="CX41" i="14" s="1"/>
  <c r="DB70" i="14"/>
  <c r="L147" i="15"/>
  <c r="AS70" i="14"/>
  <c r="BM42" i="14"/>
  <c r="BM41" i="14" s="1"/>
  <c r="I131" i="16"/>
  <c r="BU70" i="14"/>
  <c r="CM42" i="14"/>
  <c r="AB7" i="15"/>
  <c r="AB147" i="15" s="1"/>
  <c r="M133" i="15"/>
  <c r="F133" i="15" s="1"/>
  <c r="M42" i="14"/>
  <c r="CR42" i="14"/>
  <c r="U131" i="16"/>
  <c r="BL42" i="14"/>
  <c r="BZ42" i="14"/>
  <c r="E143" i="19"/>
  <c r="AY42" i="14"/>
  <c r="K131" i="15"/>
  <c r="K134" i="15" s="1"/>
  <c r="E155" i="19"/>
  <c r="AA131" i="15"/>
  <c r="AA134" i="15" s="1"/>
  <c r="X42" i="14"/>
  <c r="X41" i="14" s="1"/>
  <c r="E127" i="19"/>
  <c r="BS70" i="14"/>
  <c r="G44" i="15"/>
  <c r="E147" i="19"/>
  <c r="Z131" i="15"/>
  <c r="Z134" i="15" s="1"/>
  <c r="BG42" i="14"/>
  <c r="K70" i="14"/>
  <c r="G71" i="14"/>
  <c r="AW42" i="14"/>
  <c r="M131" i="15"/>
  <c r="M7" i="15"/>
  <c r="M135" i="15" s="1"/>
  <c r="F136" i="16"/>
  <c r="G136" i="16"/>
  <c r="AA70" i="14"/>
  <c r="N7" i="15"/>
  <c r="N131" i="15"/>
  <c r="N134" i="15" s="1"/>
  <c r="CC70" i="14"/>
  <c r="P70" i="14"/>
  <c r="O131" i="16"/>
  <c r="Q131" i="15"/>
  <c r="Q134" i="15" s="1"/>
  <c r="Q7" i="15"/>
  <c r="X131" i="15"/>
  <c r="X134" i="15" s="1"/>
  <c r="X7" i="15"/>
  <c r="X135" i="15" s="1"/>
  <c r="X138" i="15" s="1"/>
  <c r="AI70" i="14"/>
  <c r="F114" i="16"/>
  <c r="T42" i="14"/>
  <c r="V42" i="14"/>
  <c r="AR70" i="14"/>
  <c r="I117" i="15"/>
  <c r="G118" i="15"/>
  <c r="F118" i="15"/>
  <c r="BE42" i="14"/>
  <c r="G136" i="15"/>
  <c r="I131" i="15"/>
  <c r="CG70" i="14"/>
  <c r="CG41" i="14" s="1"/>
  <c r="LB130" i="19" s="1"/>
  <c r="CL42" i="14"/>
  <c r="BE70" i="14"/>
  <c r="H7" i="15"/>
  <c r="H135" i="15" s="1"/>
  <c r="H138" i="15" s="1"/>
  <c r="H131" i="15"/>
  <c r="H134" i="15" s="1"/>
  <c r="W131" i="15"/>
  <c r="W134" i="15" s="1"/>
  <c r="W7" i="15"/>
  <c r="W135" i="15" s="1"/>
  <c r="W138" i="15" s="1"/>
  <c r="BV42" i="14"/>
  <c r="T70" i="14"/>
  <c r="CB42" i="14"/>
  <c r="G43" i="14"/>
  <c r="H42" i="14"/>
  <c r="F114" i="15"/>
  <c r="AV42" i="14"/>
  <c r="L117" i="16"/>
  <c r="G118" i="16"/>
  <c r="F118" i="16"/>
  <c r="N42" i="14"/>
  <c r="CO70" i="14"/>
  <c r="DC42" i="14"/>
  <c r="H70" i="14"/>
  <c r="G89" i="14"/>
  <c r="Z135" i="15"/>
  <c r="Z138" i="15" s="1"/>
  <c r="Z147" i="15"/>
  <c r="L42" i="14"/>
  <c r="G52" i="14"/>
  <c r="T131" i="16"/>
  <c r="U7" i="15"/>
  <c r="U135" i="15" s="1"/>
  <c r="U138" i="15" s="1"/>
  <c r="U131" i="15"/>
  <c r="U134" i="15" s="1"/>
  <c r="S70" i="14"/>
  <c r="I70" i="14"/>
  <c r="G80" i="14"/>
  <c r="R136" i="19"/>
  <c r="D137" i="19"/>
  <c r="D136" i="19" s="1"/>
  <c r="F136" i="15"/>
  <c r="G98" i="14"/>
  <c r="BK70" i="14"/>
  <c r="BO42" i="14"/>
  <c r="Z70" i="14"/>
  <c r="AK70" i="14"/>
  <c r="AK41" i="14" s="1"/>
  <c r="CQ42" i="14"/>
  <c r="M130" i="15"/>
  <c r="F130" i="15" s="1"/>
  <c r="G113" i="15"/>
  <c r="AC41" i="14"/>
  <c r="CL135" i="19" s="1"/>
  <c r="I135" i="15"/>
  <c r="I138" i="15" s="1"/>
  <c r="I147" i="15"/>
  <c r="G27" i="16"/>
  <c r="D180" i="16" s="1"/>
  <c r="F27" i="16"/>
  <c r="K135" i="15"/>
  <c r="K138" i="15" s="1"/>
  <c r="K147" i="15"/>
  <c r="Y135" i="15"/>
  <c r="Y138" i="15" s="1"/>
  <c r="Y147" i="15"/>
  <c r="R147" i="15"/>
  <c r="R135" i="15"/>
  <c r="R138" i="15" s="1"/>
  <c r="AA147" i="15"/>
  <c r="AA135" i="15"/>
  <c r="AA138" i="15" s="1"/>
  <c r="V147" i="15"/>
  <c r="V135" i="15"/>
  <c r="V138" i="15" s="1"/>
  <c r="O135" i="15"/>
  <c r="O138" i="15" s="1"/>
  <c r="O147" i="15"/>
  <c r="P147" i="15"/>
  <c r="P135" i="15"/>
  <c r="P138" i="15" s="1"/>
  <c r="J135" i="15"/>
  <c r="J138" i="15" s="1"/>
  <c r="J147" i="15"/>
  <c r="M10" i="14"/>
  <c r="O11" i="14" s="1"/>
  <c r="P11" i="14" s="1"/>
  <c r="N10" i="14"/>
  <c r="CW42" i="16"/>
  <c r="CZ42" i="16"/>
  <c r="BI42" i="16"/>
  <c r="CA42" i="16"/>
  <c r="M42" i="16"/>
  <c r="BN42" i="16"/>
  <c r="Q37" i="16"/>
  <c r="Z37" i="16"/>
  <c r="AH37" i="16"/>
  <c r="BE37" i="16"/>
  <c r="BY37" i="16"/>
  <c r="I37" i="16"/>
  <c r="S37" i="16"/>
  <c r="V84" i="16"/>
  <c r="BK84" i="16"/>
  <c r="K84" i="16"/>
  <c r="P84" i="16"/>
  <c r="CN84" i="16"/>
  <c r="CE84" i="16"/>
  <c r="AD50" i="16"/>
  <c r="DC50" i="16"/>
  <c r="AF50" i="16"/>
  <c r="AO50" i="16"/>
  <c r="AK50" i="16"/>
  <c r="CD50" i="16"/>
  <c r="K50" i="16"/>
  <c r="CC37" i="16"/>
  <c r="CM18" i="16"/>
  <c r="CA18" i="16"/>
  <c r="O84" i="16"/>
  <c r="BH18" i="16"/>
  <c r="Y83" i="16"/>
  <c r="BM83" i="16"/>
  <c r="Q83" i="16"/>
  <c r="U83" i="16"/>
  <c r="AU83" i="16"/>
  <c r="CA83" i="16"/>
  <c r="BV83" i="16"/>
  <c r="CO84" i="16"/>
  <c r="BI18" i="16"/>
  <c r="AE18" i="16"/>
  <c r="Y18" i="16"/>
  <c r="CP18" i="16"/>
  <c r="CV18" i="16"/>
  <c r="BK18" i="16"/>
  <c r="CB37" i="16"/>
  <c r="CG84" i="16"/>
  <c r="AY42" i="16"/>
  <c r="BZ69" i="16"/>
  <c r="BM69" i="16"/>
  <c r="AH69" i="16"/>
  <c r="DC69" i="16"/>
  <c r="R69" i="16"/>
  <c r="BY50" i="16"/>
  <c r="N69" i="16"/>
  <c r="DB24" i="16"/>
  <c r="CJ24" i="16"/>
  <c r="BO75" i="16"/>
  <c r="AI75" i="16"/>
  <c r="DA75" i="16"/>
  <c r="CM75" i="16"/>
  <c r="CB75" i="16"/>
  <c r="I24" i="16"/>
  <c r="AE24" i="16"/>
  <c r="AK24" i="16"/>
  <c r="S24" i="16"/>
  <c r="S49" i="16"/>
  <c r="BJ80" i="16"/>
  <c r="CH70" i="16"/>
  <c r="CD70" i="16"/>
  <c r="AX74" i="16"/>
  <c r="T74" i="16"/>
  <c r="CE28" i="16"/>
  <c r="CH87" i="16"/>
  <c r="BD42" i="16"/>
  <c r="N42" i="16"/>
  <c r="BZ42" i="16"/>
  <c r="AK42" i="16"/>
  <c r="BV42" i="16"/>
  <c r="Z42" i="16"/>
  <c r="N37" i="16"/>
  <c r="DA37" i="16"/>
  <c r="V37" i="16"/>
  <c r="DC37" i="16"/>
  <c r="AT37" i="16"/>
  <c r="W37" i="16"/>
  <c r="CL37" i="16"/>
  <c r="AY84" i="16"/>
  <c r="DA84" i="16"/>
  <c r="AX84" i="16"/>
  <c r="BP84" i="16"/>
  <c r="CV84" i="16"/>
  <c r="AJ84" i="16"/>
  <c r="BX50" i="16"/>
  <c r="Z50" i="16"/>
  <c r="J50" i="16"/>
  <c r="W50" i="16"/>
  <c r="CQ50" i="16"/>
  <c r="Q50" i="16"/>
  <c r="I50" i="16"/>
  <c r="CI50" i="16"/>
  <c r="BX69" i="16"/>
  <c r="AC84" i="16"/>
  <c r="AW18" i="16"/>
  <c r="BM42" i="16"/>
  <c r="CO42" i="16"/>
  <c r="BP83" i="16"/>
  <c r="V83" i="16"/>
  <c r="AB83" i="16"/>
  <c r="CM83" i="16"/>
  <c r="BS83" i="16"/>
  <c r="BG83" i="16"/>
  <c r="AQ83" i="16"/>
  <c r="BG37" i="16"/>
  <c r="BB18" i="16"/>
  <c r="CZ18" i="16"/>
  <c r="BC18" i="16"/>
  <c r="CO18" i="16"/>
  <c r="CN18" i="16"/>
  <c r="H18" i="16"/>
  <c r="BB84" i="16"/>
  <c r="BE42" i="16"/>
  <c r="CA69" i="16"/>
  <c r="CI69" i="16"/>
  <c r="AJ69" i="16"/>
  <c r="BP69" i="16"/>
  <c r="BJ69" i="16"/>
  <c r="M69" i="16"/>
  <c r="AF69" i="16"/>
  <c r="AJ42" i="16"/>
  <c r="BQ42" i="16"/>
  <c r="H24" i="16"/>
  <c r="CF24" i="16"/>
  <c r="AB75" i="16"/>
  <c r="U75" i="16"/>
  <c r="BD75" i="16"/>
  <c r="BQ75" i="16"/>
  <c r="AD75" i="16"/>
  <c r="W75" i="16"/>
  <c r="Z75" i="16"/>
  <c r="M24" i="16"/>
  <c r="AE75" i="16"/>
  <c r="AL74" i="16"/>
  <c r="CA70" i="16"/>
  <c r="BZ70" i="16"/>
  <c r="CL70" i="16"/>
  <c r="CQ28" i="16"/>
  <c r="CV80" i="16"/>
  <c r="AC74" i="16"/>
  <c r="BB74" i="16"/>
  <c r="CZ87" i="16"/>
  <c r="CY42" i="16"/>
  <c r="BR42" i="16"/>
  <c r="AX42" i="16"/>
  <c r="BJ42" i="16"/>
  <c r="AA42" i="16"/>
  <c r="AF42" i="16"/>
  <c r="AV37" i="16"/>
  <c r="BQ37" i="16"/>
  <c r="CK37" i="16"/>
  <c r="R37" i="16"/>
  <c r="CV37" i="16"/>
  <c r="BB37" i="16"/>
  <c r="CN37" i="16"/>
  <c r="BN84" i="16"/>
  <c r="BI84" i="16"/>
  <c r="CB84" i="16"/>
  <c r="N84" i="16"/>
  <c r="CI84" i="16"/>
  <c r="Z84" i="16"/>
  <c r="AX50" i="16"/>
  <c r="BL50" i="16"/>
  <c r="CP50" i="16"/>
  <c r="CM50" i="16"/>
  <c r="BH50" i="16"/>
  <c r="AR50" i="16"/>
  <c r="BP50" i="16"/>
  <c r="CR50" i="16"/>
  <c r="BL83" i="16"/>
  <c r="BW18" i="16"/>
  <c r="H42" i="16"/>
  <c r="K42" i="16"/>
  <c r="CX50" i="16"/>
  <c r="AS83" i="16"/>
  <c r="BN83" i="16"/>
  <c r="BF83" i="16"/>
  <c r="BT83" i="16"/>
  <c r="CT83" i="16"/>
  <c r="BQ83" i="16"/>
  <c r="I83" i="16"/>
  <c r="CE69" i="16"/>
  <c r="BO18" i="16"/>
  <c r="CG18" i="16"/>
  <c r="BM18" i="16"/>
  <c r="AZ18" i="16"/>
  <c r="J18" i="16"/>
  <c r="BN18" i="16"/>
  <c r="AZ37" i="16"/>
  <c r="CF84" i="16"/>
  <c r="N50" i="16"/>
  <c r="BC69" i="16"/>
  <c r="BL69" i="16"/>
  <c r="CN69" i="16"/>
  <c r="AT69" i="16"/>
  <c r="X69" i="16"/>
  <c r="CH69" i="16"/>
  <c r="BA42" i="16"/>
  <c r="CV69" i="16"/>
  <c r="CK24" i="16"/>
  <c r="CE24" i="16"/>
  <c r="L75" i="16"/>
  <c r="AV75" i="16"/>
  <c r="T75" i="16"/>
  <c r="BV75" i="16"/>
  <c r="H75" i="16"/>
  <c r="CN75" i="16"/>
  <c r="CI75" i="16"/>
  <c r="K24" i="16"/>
  <c r="AW75" i="16"/>
  <c r="CT74" i="16"/>
  <c r="BF70" i="16"/>
  <c r="N70" i="16"/>
  <c r="CF53" i="16"/>
  <c r="DC28" i="16"/>
  <c r="BN80" i="16"/>
  <c r="AB74" i="16"/>
  <c r="BH74" i="16"/>
  <c r="AR42" i="16"/>
  <c r="CS42" i="16"/>
  <c r="L42" i="16"/>
  <c r="CD42" i="16"/>
  <c r="CR42" i="16"/>
  <c r="AE42" i="16"/>
  <c r="CZ37" i="16"/>
  <c r="AB37" i="16"/>
  <c r="M37" i="16"/>
  <c r="BV37" i="16"/>
  <c r="BM37" i="16"/>
  <c r="AE37" i="16"/>
  <c r="CX84" i="16"/>
  <c r="BR84" i="16"/>
  <c r="CQ84" i="16"/>
  <c r="BS84" i="16"/>
  <c r="BV84" i="16"/>
  <c r="Q84" i="16"/>
  <c r="CZ50" i="16"/>
  <c r="CT50" i="16"/>
  <c r="AT50" i="16"/>
  <c r="CN50" i="16"/>
  <c r="BI50" i="16"/>
  <c r="L50" i="16"/>
  <c r="M50" i="16"/>
  <c r="BF50" i="16"/>
  <c r="CV42" i="16"/>
  <c r="BG42" i="16"/>
  <c r="CT42" i="16"/>
  <c r="CW18" i="16"/>
  <c r="CC18" i="16"/>
  <c r="BX83" i="16"/>
  <c r="BY83" i="16"/>
  <c r="AZ83" i="16"/>
  <c r="BO83" i="16"/>
  <c r="AV83" i="16"/>
  <c r="BZ83" i="16"/>
  <c r="CP84" i="16"/>
  <c r="AJ83" i="16"/>
  <c r="CL18" i="16"/>
  <c r="AC18" i="16"/>
  <c r="X18" i="16"/>
  <c r="AN18" i="16"/>
  <c r="BU18" i="16"/>
  <c r="BV18" i="16"/>
  <c r="AU69" i="16"/>
  <c r="AK18" i="16"/>
  <c r="K69" i="16"/>
  <c r="AA69" i="16"/>
  <c r="BV69" i="16"/>
  <c r="BD69" i="16"/>
  <c r="AO69" i="16"/>
  <c r="BB69" i="16"/>
  <c r="BG18" i="16"/>
  <c r="AG69" i="16"/>
  <c r="AA24" i="16"/>
  <c r="CQ24" i="16"/>
  <c r="CU75" i="16"/>
  <c r="AX75" i="16"/>
  <c r="AY75" i="16"/>
  <c r="V75" i="16"/>
  <c r="BJ75" i="16"/>
  <c r="AS75" i="16"/>
  <c r="BU75" i="16"/>
  <c r="BE24" i="16"/>
  <c r="AM75" i="16"/>
  <c r="BN74" i="16"/>
  <c r="I70" i="16"/>
  <c r="DA70" i="16"/>
  <c r="CP53" i="16"/>
  <c r="AJ28" i="16"/>
  <c r="CM80" i="16"/>
  <c r="BF74" i="16"/>
  <c r="BD74" i="16"/>
  <c r="AW42" i="16"/>
  <c r="AQ42" i="16"/>
  <c r="BT42" i="16"/>
  <c r="CE42" i="16"/>
  <c r="Y42" i="16"/>
  <c r="CF42" i="16"/>
  <c r="AA37" i="16"/>
  <c r="CH37" i="16"/>
  <c r="DB37" i="16"/>
  <c r="CF37" i="16"/>
  <c r="CW37" i="16"/>
  <c r="CA37" i="16"/>
  <c r="AL84" i="16"/>
  <c r="AU84" i="16"/>
  <c r="BM84" i="16"/>
  <c r="AH84" i="16"/>
  <c r="M84" i="16"/>
  <c r="DC84" i="16"/>
  <c r="DB50" i="16"/>
  <c r="P50" i="16"/>
  <c r="CF50" i="16"/>
  <c r="CL50" i="16"/>
  <c r="BR50" i="16"/>
  <c r="BO50" i="16"/>
  <c r="AI50" i="16"/>
  <c r="BJ18" i="16"/>
  <c r="BA83" i="16"/>
  <c r="CT69" i="16"/>
  <c r="AQ37" i="16"/>
  <c r="CC83" i="16"/>
  <c r="N83" i="16"/>
  <c r="BE83" i="16"/>
  <c r="CR83" i="16"/>
  <c r="CH83" i="16"/>
  <c r="CQ83" i="16"/>
  <c r="J69" i="16"/>
  <c r="O50" i="16"/>
  <c r="N18" i="16"/>
  <c r="R18" i="16"/>
  <c r="CR18" i="16"/>
  <c r="AB18" i="16"/>
  <c r="DA18" i="16"/>
  <c r="AK69" i="16"/>
  <c r="CT37" i="16"/>
  <c r="AV69" i="16"/>
  <c r="CL69" i="16"/>
  <c r="CO69" i="16"/>
  <c r="L69" i="16"/>
  <c r="AE69" i="16"/>
  <c r="CR69" i="16"/>
  <c r="AK37" i="16"/>
  <c r="CE50" i="16"/>
  <c r="AD24" i="16"/>
  <c r="BA24" i="16"/>
  <c r="BI75" i="16"/>
  <c r="AU75" i="16"/>
  <c r="AJ75" i="16"/>
  <c r="CZ75" i="16"/>
  <c r="CA75" i="16"/>
  <c r="S75" i="16"/>
  <c r="CA24" i="16"/>
  <c r="BL24" i="16"/>
  <c r="BO74" i="16"/>
  <c r="CM70" i="16"/>
  <c r="AH70" i="16"/>
  <c r="AQ53" i="16"/>
  <c r="AX28" i="16"/>
  <c r="T80" i="16"/>
  <c r="S74" i="16"/>
  <c r="AF74" i="16"/>
  <c r="AM42" i="16"/>
  <c r="CU42" i="16"/>
  <c r="BC42" i="16"/>
  <c r="AN42" i="16"/>
  <c r="CK42" i="16"/>
  <c r="O42" i="16"/>
  <c r="BC37" i="16"/>
  <c r="CR37" i="16"/>
  <c r="BT37" i="16"/>
  <c r="BZ37" i="16"/>
  <c r="AN37" i="16"/>
  <c r="BI37" i="16"/>
  <c r="AD84" i="16"/>
  <c r="AI84" i="16"/>
  <c r="AZ84" i="16"/>
  <c r="AW84" i="16"/>
  <c r="AG84" i="16"/>
  <c r="CL84" i="16"/>
  <c r="AB50" i="16"/>
  <c r="BM50" i="16"/>
  <c r="BK50" i="16"/>
  <c r="BD50" i="16"/>
  <c r="BE50" i="16"/>
  <c r="BW50" i="16"/>
  <c r="AP50" i="16"/>
  <c r="AU37" i="16"/>
  <c r="AN84" i="16"/>
  <c r="AU50" i="16"/>
  <c r="CY18" i="16"/>
  <c r="BA84" i="16"/>
  <c r="CW83" i="16"/>
  <c r="CG83" i="16"/>
  <c r="AG83" i="16"/>
  <c r="AD83" i="16"/>
  <c r="S83" i="16"/>
  <c r="CF83" i="16"/>
  <c r="AX18" i="16"/>
  <c r="BL18" i="16"/>
  <c r="U18" i="16"/>
  <c r="BP18" i="16"/>
  <c r="CE18" i="16"/>
  <c r="BX18" i="16"/>
  <c r="M83" i="16"/>
  <c r="R84" i="16"/>
  <c r="Z69" i="16"/>
  <c r="H69" i="16"/>
  <c r="CW69" i="16"/>
  <c r="BK69" i="16"/>
  <c r="CB69" i="16"/>
  <c r="CM69" i="16"/>
  <c r="BU84" i="16"/>
  <c r="BZ24" i="16"/>
  <c r="P24" i="16"/>
  <c r="CE75" i="16"/>
  <c r="BE75" i="16"/>
  <c r="AL75" i="16"/>
  <c r="M75" i="16"/>
  <c r="AF75" i="16"/>
  <c r="BT24" i="16"/>
  <c r="W24" i="16"/>
  <c r="AR74" i="16"/>
  <c r="BD70" i="16"/>
  <c r="V70" i="16"/>
  <c r="P53" i="16"/>
  <c r="BL49" i="16"/>
  <c r="CH80" i="16"/>
  <c r="CY80" i="16"/>
  <c r="CA74" i="16"/>
  <c r="BQ18" i="16"/>
  <c r="DC42" i="16"/>
  <c r="BX42" i="16"/>
  <c r="AD42" i="16"/>
  <c r="DA42" i="16"/>
  <c r="S42" i="16"/>
  <c r="CQ42" i="16"/>
  <c r="CS37" i="16"/>
  <c r="BL37" i="16"/>
  <c r="AD37" i="16"/>
  <c r="BA37" i="16"/>
  <c r="AC37" i="16"/>
  <c r="CJ37" i="16"/>
  <c r="T84" i="16"/>
  <c r="CS84" i="16"/>
  <c r="BG84" i="16"/>
  <c r="AQ84" i="16"/>
  <c r="BJ84" i="16"/>
  <c r="AA84" i="16"/>
  <c r="AE50" i="16"/>
  <c r="BG50" i="16"/>
  <c r="AJ50" i="16"/>
  <c r="AC50" i="16"/>
  <c r="BA50" i="16"/>
  <c r="CU50" i="16"/>
  <c r="CC50" i="16"/>
  <c r="I69" i="16"/>
  <c r="W42" i="16"/>
  <c r="AG18" i="16"/>
  <c r="AT18" i="16"/>
  <c r="BI69" i="16"/>
  <c r="AM83" i="16"/>
  <c r="AT83" i="16"/>
  <c r="X83" i="16"/>
  <c r="AF83" i="16"/>
  <c r="CE83" i="16"/>
  <c r="BR83" i="16"/>
  <c r="AN69" i="16"/>
  <c r="AF18" i="16"/>
  <c r="BY18" i="16"/>
  <c r="DC18" i="16"/>
  <c r="BA18" i="16"/>
  <c r="CT18" i="16"/>
  <c r="AS84" i="16"/>
  <c r="T50" i="16"/>
  <c r="AG37" i="16"/>
  <c r="BR69" i="16"/>
  <c r="AS69" i="16"/>
  <c r="AY69" i="16"/>
  <c r="U69" i="16"/>
  <c r="CG69" i="16"/>
  <c r="Y69" i="16"/>
  <c r="AJ37" i="16"/>
  <c r="CB24" i="16"/>
  <c r="CC24" i="16"/>
  <c r="BT75" i="16"/>
  <c r="AG75" i="16"/>
  <c r="DC75" i="16"/>
  <c r="BS75" i="16"/>
  <c r="J75" i="16"/>
  <c r="BH24" i="16"/>
  <c r="N75" i="16"/>
  <c r="W74" i="16"/>
  <c r="AC70" i="16"/>
  <c r="BV70" i="16"/>
  <c r="AC53" i="16"/>
  <c r="I74" i="16"/>
  <c r="BE28" i="16"/>
  <c r="Q80" i="16"/>
  <c r="AZ74" i="16"/>
  <c r="BU42" i="16"/>
  <c r="X42" i="16"/>
  <c r="BH42" i="16"/>
  <c r="I42" i="16"/>
  <c r="CI42" i="16"/>
  <c r="BJ37" i="16"/>
  <c r="AS37" i="16"/>
  <c r="BR37" i="16"/>
  <c r="X37" i="16"/>
  <c r="AI37" i="16"/>
  <c r="AL37" i="16"/>
  <c r="BT84" i="16"/>
  <c r="BQ84" i="16"/>
  <c r="BW84" i="16"/>
  <c r="CA84" i="16"/>
  <c r="AT84" i="16"/>
  <c r="BC84" i="16"/>
  <c r="Y50" i="16"/>
  <c r="CB50" i="16"/>
  <c r="BN50" i="16"/>
  <c r="CV50" i="16"/>
  <c r="BC50" i="16"/>
  <c r="BB50" i="16"/>
  <c r="AY50" i="16"/>
  <c r="AX83" i="16"/>
  <c r="CK18" i="16"/>
  <c r="U42" i="16"/>
  <c r="AP37" i="16"/>
  <c r="BR18" i="16"/>
  <c r="Z83" i="16"/>
  <c r="CZ83" i="16"/>
  <c r="R83" i="16"/>
  <c r="CL83" i="16"/>
  <c r="BC83" i="16"/>
  <c r="CX83" i="16"/>
  <c r="CB42" i="16"/>
  <c r="AH18" i="16"/>
  <c r="BT18" i="16"/>
  <c r="AO18" i="16"/>
  <c r="M18" i="16"/>
  <c r="AL18" i="16"/>
  <c r="CW84" i="16"/>
  <c r="I84" i="16"/>
  <c r="CM84" i="16"/>
  <c r="DB69" i="16"/>
  <c r="CP69" i="16"/>
  <c r="W69" i="16"/>
  <c r="AQ69" i="16"/>
  <c r="CK69" i="16"/>
  <c r="CY69" i="16"/>
  <c r="AO83" i="16"/>
  <c r="AZ24" i="16"/>
  <c r="BM75" i="16"/>
  <c r="Q75" i="16"/>
  <c r="CW75" i="16"/>
  <c r="BY75" i="16"/>
  <c r="BX24" i="16"/>
  <c r="CG75" i="16"/>
  <c r="CH24" i="16"/>
  <c r="CD75" i="16"/>
  <c r="J74" i="16"/>
  <c r="M70" i="16"/>
  <c r="BH70" i="16"/>
  <c r="BN53" i="16"/>
  <c r="L74" i="16"/>
  <c r="AT28" i="16"/>
  <c r="CL80" i="16"/>
  <c r="BV80" i="16"/>
  <c r="AP42" i="16"/>
  <c r="AZ42" i="16"/>
  <c r="AU42" i="16"/>
  <c r="P42" i="16"/>
  <c r="BO42" i="16"/>
  <c r="Y37" i="16"/>
  <c r="P37" i="16"/>
  <c r="U37" i="16"/>
  <c r="K37" i="16"/>
  <c r="H37" i="16"/>
  <c r="O37" i="16"/>
  <c r="AP84" i="16"/>
  <c r="AB84" i="16"/>
  <c r="CJ84" i="16"/>
  <c r="CH84" i="16"/>
  <c r="AF84" i="16"/>
  <c r="BY84" i="16"/>
  <c r="CA50" i="16"/>
  <c r="AV50" i="16"/>
  <c r="AM50" i="16"/>
  <c r="R50" i="16"/>
  <c r="CW50" i="16"/>
  <c r="H50" i="16"/>
  <c r="CO50" i="16"/>
  <c r="H84" i="16"/>
  <c r="CJ69" i="16"/>
  <c r="CH18" i="16"/>
  <c r="AO84" i="16"/>
  <c r="BF69" i="16"/>
  <c r="T18" i="16"/>
  <c r="AL83" i="16"/>
  <c r="AY83" i="16"/>
  <c r="BH83" i="16"/>
  <c r="BU83" i="16"/>
  <c r="AH83" i="16"/>
  <c r="K83" i="16"/>
  <c r="AA18" i="16"/>
  <c r="CD18" i="16"/>
  <c r="V18" i="16"/>
  <c r="AY18" i="16"/>
  <c r="AV18" i="16"/>
  <c r="Q18" i="16"/>
  <c r="BD18" i="16"/>
  <c r="CE37" i="16"/>
  <c r="BE18" i="16"/>
  <c r="AE84" i="16"/>
  <c r="CU18" i="16"/>
  <c r="AD69" i="16"/>
  <c r="O69" i="16"/>
  <c r="CX69" i="16"/>
  <c r="AX69" i="16"/>
  <c r="CZ69" i="16"/>
  <c r="CD69" i="16"/>
  <c r="AG42" i="16"/>
  <c r="DC24" i="16"/>
  <c r="AH75" i="16"/>
  <c r="R75" i="16"/>
  <c r="BA75" i="16"/>
  <c r="AT75" i="16"/>
  <c r="AR75" i="16"/>
  <c r="CL75" i="16"/>
  <c r="BW75" i="16"/>
  <c r="CT24" i="16"/>
  <c r="CO75" i="16"/>
  <c r="BX28" i="16"/>
  <c r="CA80" i="16"/>
  <c r="BU70" i="16"/>
  <c r="CX70" i="16"/>
  <c r="AZ53" i="16"/>
  <c r="AP74" i="16"/>
  <c r="CI28" i="16"/>
  <c r="Z80" i="16"/>
  <c r="AN80" i="16"/>
  <c r="BK42" i="16"/>
  <c r="BS42" i="16"/>
  <c r="Q42" i="16"/>
  <c r="BP42" i="16"/>
  <c r="AC42" i="16"/>
  <c r="BW42" i="16"/>
  <c r="CI37" i="16"/>
  <c r="CP37" i="16"/>
  <c r="BF37" i="16"/>
  <c r="AW37" i="16"/>
  <c r="BS37" i="16"/>
  <c r="CO37" i="16"/>
  <c r="BE84" i="16"/>
  <c r="S84" i="16"/>
  <c r="BL84" i="16"/>
  <c r="CR84" i="16"/>
  <c r="DB84" i="16"/>
  <c r="AG50" i="16"/>
  <c r="BS50" i="16"/>
  <c r="CK50" i="16"/>
  <c r="V50" i="16"/>
  <c r="X50" i="16"/>
  <c r="U50" i="16"/>
  <c r="CJ50" i="16"/>
  <c r="BZ18" i="16"/>
  <c r="W84" i="16"/>
  <c r="AZ50" i="16"/>
  <c r="P83" i="16"/>
  <c r="P18" i="16"/>
  <c r="AR18" i="16"/>
  <c r="AP83" i="16"/>
  <c r="BW83" i="16"/>
  <c r="AN83" i="16"/>
  <c r="AA83" i="16"/>
  <c r="DA83" i="16"/>
  <c r="CS83" i="16"/>
  <c r="BW37" i="16"/>
  <c r="W18" i="16"/>
  <c r="BS18" i="16"/>
  <c r="S18" i="16"/>
  <c r="I18" i="16"/>
  <c r="AS18" i="16"/>
  <c r="CB18" i="16"/>
  <c r="AV84" i="16"/>
  <c r="AD18" i="16"/>
  <c r="W83" i="16"/>
  <c r="BQ69" i="16"/>
  <c r="AL69" i="16"/>
  <c r="BH69" i="16"/>
  <c r="S69" i="16"/>
  <c r="T69" i="16"/>
  <c r="AR69" i="16"/>
  <c r="CO83" i="16"/>
  <c r="AW24" i="16"/>
  <c r="AA75" i="16"/>
  <c r="CV75" i="16"/>
  <c r="Y75" i="16"/>
  <c r="BP75" i="16"/>
  <c r="K75" i="16"/>
  <c r="AO75" i="16"/>
  <c r="DB75" i="16"/>
  <c r="CR75" i="16"/>
  <c r="X24" i="16"/>
  <c r="V28" i="16"/>
  <c r="BF80" i="16"/>
  <c r="BM70" i="16"/>
  <c r="P70" i="16"/>
  <c r="S53" i="16"/>
  <c r="CU74" i="16"/>
  <c r="Y28" i="16"/>
  <c r="J80" i="16"/>
  <c r="AG80" i="16"/>
  <c r="CC42" i="16"/>
  <c r="CQ37" i="16"/>
  <c r="Y84" i="16"/>
  <c r="CS50" i="16"/>
  <c r="AL50" i="16"/>
  <c r="CS18" i="16"/>
  <c r="CB83" i="16"/>
  <c r="AM18" i="16"/>
  <c r="P69" i="16"/>
  <c r="CX24" i="16"/>
  <c r="BZ75" i="16"/>
  <c r="AV42" i="16"/>
  <c r="CY37" i="16"/>
  <c r="BF84" i="16"/>
  <c r="BZ50" i="16"/>
  <c r="AN50" i="16"/>
  <c r="AM69" i="16"/>
  <c r="BJ83" i="16"/>
  <c r="AJ18" i="16"/>
  <c r="X84" i="16"/>
  <c r="CQ18" i="16"/>
  <c r="BG69" i="16"/>
  <c r="BJ24" i="16"/>
  <c r="BC75" i="16"/>
  <c r="AS42" i="16"/>
  <c r="CP75" i="16"/>
  <c r="CG42" i="16"/>
  <c r="CX37" i="16"/>
  <c r="CD84" i="16"/>
  <c r="CG50" i="16"/>
  <c r="BK83" i="16"/>
  <c r="O18" i="16"/>
  <c r="AR37" i="16"/>
  <c r="AP69" i="16"/>
  <c r="AS24" i="16"/>
  <c r="N74" i="16"/>
  <c r="AR84" i="16"/>
  <c r="BT69" i="16"/>
  <c r="CT75" i="16"/>
  <c r="AT42" i="16"/>
  <c r="AY37" i="16"/>
  <c r="AK84" i="16"/>
  <c r="BU50" i="16"/>
  <c r="CQ69" i="16"/>
  <c r="DC83" i="16"/>
  <c r="CX18" i="16"/>
  <c r="BO84" i="16"/>
  <c r="CU69" i="16"/>
  <c r="AZ75" i="16"/>
  <c r="CV28" i="16"/>
  <c r="BV74" i="16"/>
  <c r="BU37" i="16"/>
  <c r="BN37" i="16"/>
  <c r="CQ70" i="16"/>
  <c r="CF69" i="16"/>
  <c r="BF42" i="16"/>
  <c r="BX37" i="16"/>
  <c r="BD84" i="16"/>
  <c r="BQ50" i="16"/>
  <c r="BK37" i="16"/>
  <c r="CD83" i="16"/>
  <c r="CJ18" i="16"/>
  <c r="J84" i="16"/>
  <c r="CS69" i="16"/>
  <c r="AZ69" i="16"/>
  <c r="BH75" i="16"/>
  <c r="CC75" i="16"/>
  <c r="I28" i="16"/>
  <c r="AN74" i="16"/>
  <c r="L84" i="16"/>
  <c r="BF18" i="16"/>
  <c r="BH53" i="16"/>
  <c r="AO42" i="16"/>
  <c r="L37" i="16"/>
  <c r="U84" i="16"/>
  <c r="CY50" i="16"/>
  <c r="CI83" i="16"/>
  <c r="CN83" i="16"/>
  <c r="AP18" i="16"/>
  <c r="AI69" i="16"/>
  <c r="BW69" i="16"/>
  <c r="AC69" i="16"/>
  <c r="CX75" i="16"/>
  <c r="CT80" i="16"/>
  <c r="DA74" i="16"/>
  <c r="BJ50" i="16"/>
  <c r="DB42" i="16"/>
  <c r="J37" i="16"/>
  <c r="CC84" i="16"/>
  <c r="DA50" i="16"/>
  <c r="AE83" i="16"/>
  <c r="CK83" i="16"/>
  <c r="CF18" i="16"/>
  <c r="BY69" i="16"/>
  <c r="BA69" i="16"/>
  <c r="X75" i="16"/>
  <c r="V80" i="16"/>
  <c r="BV50" i="16"/>
  <c r="BR87" i="16"/>
  <c r="T37" i="16"/>
  <c r="AN24" i="16"/>
  <c r="CH42" i="16"/>
  <c r="AF37" i="16"/>
  <c r="BX84" i="16"/>
  <c r="S50" i="16"/>
  <c r="L83" i="16"/>
  <c r="AI42" i="16"/>
  <c r="AU18" i="16"/>
  <c r="BU69" i="16"/>
  <c r="AC75" i="16"/>
  <c r="BX75" i="16"/>
  <c r="Q70" i="16"/>
  <c r="BW28" i="16"/>
  <c r="AR83" i="16"/>
  <c r="AQ18" i="16"/>
  <c r="BF75" i="16"/>
  <c r="CM42" i="16"/>
  <c r="AO37" i="16"/>
  <c r="J83" i="16"/>
  <c r="CP42" i="16"/>
  <c r="BO37" i="16"/>
  <c r="AA50" i="16"/>
  <c r="BL42" i="16"/>
  <c r="CJ83" i="16"/>
  <c r="K18" i="16"/>
  <c r="BE69" i="16"/>
  <c r="CF75" i="16"/>
  <c r="BJ70" i="16"/>
  <c r="DA87" i="16"/>
  <c r="R42" i="16"/>
  <c r="BH37" i="16"/>
  <c r="BZ84" i="16"/>
  <c r="AH50" i="16"/>
  <c r="CJ42" i="16"/>
  <c r="DB18" i="16"/>
  <c r="T83" i="16"/>
  <c r="CI18" i="16"/>
  <c r="BN69" i="16"/>
  <c r="AN75" i="16"/>
  <c r="AH24" i="16"/>
  <c r="T70" i="16"/>
  <c r="AS50" i="16"/>
  <c r="DA41" i="14" l="1"/>
  <c r="CJ41" i="14"/>
  <c r="G54" i="16"/>
  <c r="D204" i="16" s="1"/>
  <c r="F54" i="16"/>
  <c r="F17" i="16"/>
  <c r="G17" i="16"/>
  <c r="D171" i="16" s="1"/>
  <c r="G87" i="16"/>
  <c r="D234" i="16" s="1"/>
  <c r="F87" i="16"/>
  <c r="F16" i="16"/>
  <c r="G16" i="16"/>
  <c r="D170" i="16" s="1"/>
  <c r="F14" i="16"/>
  <c r="G14" i="16"/>
  <c r="D168" i="16" s="1"/>
  <c r="G86" i="16"/>
  <c r="D233" i="16" s="1"/>
  <c r="F86" i="16"/>
  <c r="G82" i="16"/>
  <c r="D229" i="16" s="1"/>
  <c r="F82" i="16"/>
  <c r="G79" i="16"/>
  <c r="D226" i="16" s="1"/>
  <c r="F79" i="16"/>
  <c r="F20" i="16"/>
  <c r="G20" i="16"/>
  <c r="D174" i="16" s="1"/>
  <c r="F40" i="16"/>
  <c r="G40" i="16"/>
  <c r="D192" i="16" s="1"/>
  <c r="G15" i="16"/>
  <c r="D169" i="16" s="1"/>
  <c r="F15" i="16"/>
  <c r="G73" i="16"/>
  <c r="D221" i="16" s="1"/>
  <c r="F73" i="16"/>
  <c r="F85" i="16"/>
  <c r="G85" i="16"/>
  <c r="D232" i="16" s="1"/>
  <c r="H56" i="16"/>
  <c r="G57" i="16"/>
  <c r="D206" i="16" s="1"/>
  <c r="F57" i="16"/>
  <c r="G52" i="16"/>
  <c r="D202" i="16" s="1"/>
  <c r="F52" i="16"/>
  <c r="F39" i="16"/>
  <c r="G39" i="16"/>
  <c r="D191" i="16" s="1"/>
  <c r="G60" i="16"/>
  <c r="D209" i="16" s="1"/>
  <c r="F60" i="16"/>
  <c r="F56" i="16" s="1"/>
  <c r="G29" i="16"/>
  <c r="D182" i="16" s="1"/>
  <c r="F29" i="16"/>
  <c r="G72" i="16"/>
  <c r="D220" i="16" s="1"/>
  <c r="F72" i="16"/>
  <c r="G47" i="16"/>
  <c r="D197" i="16" s="1"/>
  <c r="F47" i="16"/>
  <c r="CR41" i="14"/>
  <c r="AQ41" i="14"/>
  <c r="EP132" i="19" s="1"/>
  <c r="Y41" i="14"/>
  <c r="BV135" i="19" s="1"/>
  <c r="AN41" i="14"/>
  <c r="ED132" i="19" s="1"/>
  <c r="AE41" i="14"/>
  <c r="CT134" i="19" s="1"/>
  <c r="V41" i="14"/>
  <c r="BJ131" i="19" s="1"/>
  <c r="E145" i="19"/>
  <c r="I41" i="14"/>
  <c r="BD41" i="14"/>
  <c r="GP131" i="19" s="1"/>
  <c r="BC41" i="14"/>
  <c r="BI41" i="14"/>
  <c r="R41" i="14"/>
  <c r="AT131" i="19" s="1"/>
  <c r="J41" i="14"/>
  <c r="N131" i="19" s="1"/>
  <c r="CP41" i="14"/>
  <c r="BO41" i="14"/>
  <c r="IH133" i="19" s="1"/>
  <c r="CK41" i="14"/>
  <c r="AM41" i="14"/>
  <c r="DZ131" i="19" s="1"/>
  <c r="BS41" i="14"/>
  <c r="IX132" i="19" s="1"/>
  <c r="BW41" i="14"/>
  <c r="JN132" i="19" s="1"/>
  <c r="DC41" i="14"/>
  <c r="BV41" i="14"/>
  <c r="JJ133" i="19" s="1"/>
  <c r="AO41" i="14"/>
  <c r="EH130" i="19" s="1"/>
  <c r="AF41" i="14"/>
  <c r="CX132" i="19" s="1"/>
  <c r="AR41" i="14"/>
  <c r="E154" i="19"/>
  <c r="BJ41" i="14"/>
  <c r="HN133" i="19" s="1"/>
  <c r="AY41" i="14"/>
  <c r="FV130" i="19" s="1"/>
  <c r="BH41" i="14"/>
  <c r="HF135" i="19" s="1"/>
  <c r="AI41" i="14"/>
  <c r="DJ130" i="19" s="1"/>
  <c r="DB41" i="14"/>
  <c r="Z41" i="14"/>
  <c r="BZ131" i="19" s="1"/>
  <c r="Q41" i="14"/>
  <c r="CT41" i="14"/>
  <c r="CU41" i="14"/>
  <c r="E157" i="19"/>
  <c r="BG41" i="14"/>
  <c r="HB134" i="19" s="1"/>
  <c r="BZ41" i="14"/>
  <c r="JZ134" i="19" s="1"/>
  <c r="BB41" i="14"/>
  <c r="GH134" i="19" s="1"/>
  <c r="U41" i="14"/>
  <c r="BF130" i="19" s="1"/>
  <c r="D130" i="19" s="1"/>
  <c r="CD41" i="14"/>
  <c r="CN41" i="14"/>
  <c r="CF41" i="14"/>
  <c r="KX132" i="19" s="1"/>
  <c r="CV41" i="14"/>
  <c r="CS41" i="14"/>
  <c r="N41" i="14"/>
  <c r="AD132" i="19" s="1"/>
  <c r="D132" i="19" s="1"/>
  <c r="K41" i="14"/>
  <c r="R131" i="19" s="1"/>
  <c r="CB41" i="14"/>
  <c r="KH131" i="19" s="1"/>
  <c r="AZ41" i="14"/>
  <c r="FZ132" i="19" s="1"/>
  <c r="BF41" i="14"/>
  <c r="GX134" i="19" s="1"/>
  <c r="BU41" i="14"/>
  <c r="JF130" i="19" s="1"/>
  <c r="AD41" i="14"/>
  <c r="CP133" i="19" s="1"/>
  <c r="BL41" i="14"/>
  <c r="HV131" i="19" s="1"/>
  <c r="P41" i="14"/>
  <c r="W41" i="14"/>
  <c r="BN134" i="19" s="1"/>
  <c r="D134" i="19" s="1"/>
  <c r="BX41" i="14"/>
  <c r="JR135" i="19" s="1"/>
  <c r="CQ41" i="14"/>
  <c r="BR41" i="14"/>
  <c r="IT135" i="19" s="1"/>
  <c r="AS41" i="14"/>
  <c r="CZ41" i="14"/>
  <c r="AX41" i="14"/>
  <c r="BK41" i="14"/>
  <c r="HR134" i="19" s="1"/>
  <c r="BY41" i="14"/>
  <c r="JV130" i="19" s="1"/>
  <c r="AP41" i="14"/>
  <c r="EL130" i="19" s="1"/>
  <c r="AH41" i="14"/>
  <c r="DF133" i="19" s="1"/>
  <c r="W147" i="15"/>
  <c r="CL41" i="14"/>
  <c r="BN41" i="14"/>
  <c r="ID130" i="19" s="1"/>
  <c r="CO41" i="14"/>
  <c r="O41" i="14"/>
  <c r="AH131" i="19" s="1"/>
  <c r="BQ41" i="14"/>
  <c r="IP131" i="19" s="1"/>
  <c r="CA41" i="14"/>
  <c r="KD132" i="19" s="1"/>
  <c r="AT41" i="14"/>
  <c r="FB133" i="19" s="1"/>
  <c r="CC41" i="14"/>
  <c r="CM41" i="14"/>
  <c r="AA41" i="14"/>
  <c r="CD133" i="19" s="1"/>
  <c r="D133" i="19" s="1"/>
  <c r="CE41" i="14"/>
  <c r="AB135" i="15"/>
  <c r="AB138" i="15" s="1"/>
  <c r="AV41" i="14"/>
  <c r="FJ132" i="19" s="1"/>
  <c r="BA41" i="14"/>
  <c r="GD133" i="19" s="1"/>
  <c r="CH41" i="14"/>
  <c r="LF135" i="19" s="1"/>
  <c r="AW41" i="14"/>
  <c r="FN132" i="19" s="1"/>
  <c r="S41" i="14"/>
  <c r="CY41" i="14"/>
  <c r="G130" i="15"/>
  <c r="G131" i="16"/>
  <c r="F131" i="16"/>
  <c r="H41" i="14"/>
  <c r="H147" i="15"/>
  <c r="M41" i="14"/>
  <c r="M134" i="15"/>
  <c r="U147" i="15"/>
  <c r="G133" i="15"/>
  <c r="G131" i="15"/>
  <c r="G42" i="14"/>
  <c r="L41" i="14"/>
  <c r="BE41" i="14"/>
  <c r="GT131" i="19" s="1"/>
  <c r="T41" i="14"/>
  <c r="BB135" i="19" s="1"/>
  <c r="AS45" i="16"/>
  <c r="AH22" i="16"/>
  <c r="BN67" i="16"/>
  <c r="CI113" i="16"/>
  <c r="CI11" i="16"/>
  <c r="DB11" i="16"/>
  <c r="DB113" i="16"/>
  <c r="CJ8" i="16"/>
  <c r="AH45" i="16"/>
  <c r="BH33" i="16"/>
  <c r="R8" i="16"/>
  <c r="BE67" i="16"/>
  <c r="K113" i="16"/>
  <c r="K11" i="16"/>
  <c r="CJ78" i="16"/>
  <c r="BL8" i="16"/>
  <c r="AA45" i="16"/>
  <c r="BO33" i="16"/>
  <c r="CP8" i="16"/>
  <c r="AO33" i="16"/>
  <c r="CM33" i="16"/>
  <c r="CM8" i="16"/>
  <c r="AQ11" i="16"/>
  <c r="AQ113" i="16"/>
  <c r="AR78" i="16"/>
  <c r="BW22" i="16"/>
  <c r="Q67" i="16"/>
  <c r="BU67" i="16"/>
  <c r="AU113" i="16"/>
  <c r="AU11" i="16"/>
  <c r="AI8" i="16"/>
  <c r="L78" i="16"/>
  <c r="AF33" i="16"/>
  <c r="CH8" i="16"/>
  <c r="AN22" i="16"/>
  <c r="T33" i="16"/>
  <c r="BV45" i="16"/>
  <c r="V78" i="16"/>
  <c r="BA67" i="16"/>
  <c r="BY67" i="16"/>
  <c r="CF113" i="16"/>
  <c r="CF11" i="16"/>
  <c r="CK78" i="16"/>
  <c r="AE78" i="16"/>
  <c r="DA45" i="16"/>
  <c r="J33" i="16"/>
  <c r="DB8" i="16"/>
  <c r="BJ45" i="16"/>
  <c r="CT78" i="16"/>
  <c r="AC67" i="16"/>
  <c r="BW67" i="16"/>
  <c r="AI67" i="16"/>
  <c r="AP113" i="16"/>
  <c r="AP11" i="16"/>
  <c r="CN78" i="16"/>
  <c r="CI78" i="16"/>
  <c r="CY45" i="16"/>
  <c r="L33" i="16"/>
  <c r="L10" i="16" s="1"/>
  <c r="L113" i="16"/>
  <c r="AO8" i="16"/>
  <c r="BF11" i="16"/>
  <c r="BF113" i="16"/>
  <c r="G28" i="16"/>
  <c r="D181" i="16" s="1"/>
  <c r="F28" i="16"/>
  <c r="CC67" i="16"/>
  <c r="AZ67" i="16"/>
  <c r="CS67" i="16"/>
  <c r="CJ11" i="16"/>
  <c r="CJ113" i="16"/>
  <c r="CD78" i="16"/>
  <c r="BK33" i="16"/>
  <c r="BQ45" i="16"/>
  <c r="BD78" i="16"/>
  <c r="BX33" i="16"/>
  <c r="BF8" i="16"/>
  <c r="CF67" i="16"/>
  <c r="BN33" i="16"/>
  <c r="BU33" i="16"/>
  <c r="CV22" i="16"/>
  <c r="CU67" i="16"/>
  <c r="CX113" i="16"/>
  <c r="CX11" i="16"/>
  <c r="DC78" i="16"/>
  <c r="CQ67" i="16"/>
  <c r="BU45" i="16"/>
  <c r="AK78" i="16"/>
  <c r="AY33" i="16"/>
  <c r="AT8" i="16"/>
  <c r="BT67" i="16"/>
  <c r="BT44" i="16" s="1"/>
  <c r="AS22" i="16"/>
  <c r="AP67" i="16"/>
  <c r="AR33" i="16"/>
  <c r="O11" i="16"/>
  <c r="O113" i="16"/>
  <c r="BK78" i="16"/>
  <c r="CG45" i="16"/>
  <c r="CX33" i="16"/>
  <c r="CG33" i="16"/>
  <c r="CG8" i="16"/>
  <c r="AS8" i="16"/>
  <c r="BJ22" i="16"/>
  <c r="BG67" i="16"/>
  <c r="CQ113" i="16"/>
  <c r="CQ11" i="16"/>
  <c r="AJ113" i="16"/>
  <c r="AJ11" i="16"/>
  <c r="AM67" i="16"/>
  <c r="AN45" i="16"/>
  <c r="BZ45" i="16"/>
  <c r="CY33" i="16"/>
  <c r="AV8" i="16"/>
  <c r="CX22" i="16"/>
  <c r="P67" i="16"/>
  <c r="AM113" i="16"/>
  <c r="AM11" i="16"/>
  <c r="CB78" i="16"/>
  <c r="CS113" i="16"/>
  <c r="CS11" i="16"/>
  <c r="AL45" i="16"/>
  <c r="CS45" i="16"/>
  <c r="CQ33" i="16"/>
  <c r="CC8" i="16"/>
  <c r="AG78" i="16"/>
  <c r="J78" i="16"/>
  <c r="F80" i="16"/>
  <c r="G80" i="16"/>
  <c r="D227" i="16" s="1"/>
  <c r="Y22" i="16"/>
  <c r="BF78" i="16"/>
  <c r="V22" i="16"/>
  <c r="X22" i="16"/>
  <c r="AW22" i="16"/>
  <c r="CO78" i="16"/>
  <c r="AR67" i="16"/>
  <c r="T67" i="16"/>
  <c r="S67" i="16"/>
  <c r="BH67" i="16"/>
  <c r="AL67" i="16"/>
  <c r="BQ67" i="16"/>
  <c r="W78" i="16"/>
  <c r="AD113" i="16"/>
  <c r="AD11" i="16"/>
  <c r="CB113" i="16"/>
  <c r="CB11" i="16"/>
  <c r="AS113" i="16"/>
  <c r="AS11" i="16"/>
  <c r="I113" i="16"/>
  <c r="I11" i="16"/>
  <c r="S113" i="16"/>
  <c r="S11" i="16"/>
  <c r="BS113" i="16"/>
  <c r="BS11" i="16"/>
  <c r="W113" i="16"/>
  <c r="W11" i="16"/>
  <c r="BW33" i="16"/>
  <c r="CS78" i="16"/>
  <c r="DA78" i="16"/>
  <c r="AA78" i="16"/>
  <c r="BW78" i="16"/>
  <c r="AP78" i="16"/>
  <c r="AR113" i="16"/>
  <c r="AR11" i="16"/>
  <c r="P11" i="16"/>
  <c r="P113" i="16"/>
  <c r="P78" i="16"/>
  <c r="AZ45" i="16"/>
  <c r="BZ11" i="16"/>
  <c r="BZ113" i="16"/>
  <c r="CJ45" i="16"/>
  <c r="U45" i="16"/>
  <c r="X45" i="16"/>
  <c r="V45" i="16"/>
  <c r="CK45" i="16"/>
  <c r="BS45" i="16"/>
  <c r="AG45" i="16"/>
  <c r="DB78" i="16"/>
  <c r="CO33" i="16"/>
  <c r="BS33" i="16"/>
  <c r="AW33" i="16"/>
  <c r="BF33" i="16"/>
  <c r="CP33" i="16"/>
  <c r="CI33" i="16"/>
  <c r="BW8" i="16"/>
  <c r="AC8" i="16"/>
  <c r="BP33" i="16"/>
  <c r="BP8" i="16"/>
  <c r="Q8" i="16"/>
  <c r="BS8" i="16"/>
  <c r="BK8" i="16"/>
  <c r="AN78" i="16"/>
  <c r="Z78" i="16"/>
  <c r="CI22" i="16"/>
  <c r="CA78" i="16"/>
  <c r="CT22" i="16"/>
  <c r="DC22" i="16"/>
  <c r="AG8" i="16"/>
  <c r="CD67" i="16"/>
  <c r="CZ67" i="16"/>
  <c r="AX67" i="16"/>
  <c r="CX67" i="16"/>
  <c r="O67" i="16"/>
  <c r="AD67" i="16"/>
  <c r="CU113" i="16"/>
  <c r="CU11" i="16"/>
  <c r="BE113" i="16"/>
  <c r="BE11" i="16"/>
  <c r="CE33" i="16"/>
  <c r="BD113" i="16"/>
  <c r="BD11" i="16"/>
  <c r="Q113" i="16"/>
  <c r="Q11" i="16"/>
  <c r="AV113" i="16"/>
  <c r="AV11" i="16"/>
  <c r="AY11" i="16"/>
  <c r="AY113" i="16"/>
  <c r="V113" i="16"/>
  <c r="V11" i="16"/>
  <c r="CD11" i="16"/>
  <c r="CD113" i="16"/>
  <c r="AA113" i="16"/>
  <c r="AA11" i="16"/>
  <c r="K78" i="16"/>
  <c r="AH78" i="16"/>
  <c r="BU78" i="16"/>
  <c r="BH78" i="16"/>
  <c r="AY78" i="16"/>
  <c r="AL78" i="16"/>
  <c r="T113" i="16"/>
  <c r="T11" i="16"/>
  <c r="BF67" i="16"/>
  <c r="CH113" i="16"/>
  <c r="CH11" i="16"/>
  <c r="CJ67" i="16"/>
  <c r="G84" i="16"/>
  <c r="D231" i="16" s="1"/>
  <c r="H78" i="16"/>
  <c r="F84" i="16"/>
  <c r="CO45" i="16"/>
  <c r="H45" i="16"/>
  <c r="F50" i="16"/>
  <c r="G50" i="16"/>
  <c r="D200" i="16" s="1"/>
  <c r="CW45" i="16"/>
  <c r="R45" i="16"/>
  <c r="AM45" i="16"/>
  <c r="AV45" i="16"/>
  <c r="CA45" i="16"/>
  <c r="O33" i="16"/>
  <c r="H33" i="16"/>
  <c r="F37" i="16"/>
  <c r="G37" i="16"/>
  <c r="D189" i="16" s="1"/>
  <c r="K33" i="16"/>
  <c r="U33" i="16"/>
  <c r="P33" i="16"/>
  <c r="Y33" i="16"/>
  <c r="BO8" i="16"/>
  <c r="P8" i="16"/>
  <c r="AU8" i="16"/>
  <c r="AZ8" i="16"/>
  <c r="AP8" i="16"/>
  <c r="BV78" i="16"/>
  <c r="CL78" i="16"/>
  <c r="AT22" i="16"/>
  <c r="CH22" i="16"/>
  <c r="BX22" i="16"/>
  <c r="AZ22" i="16"/>
  <c r="AO78" i="16"/>
  <c r="CY67" i="16"/>
  <c r="CK67" i="16"/>
  <c r="AQ67" i="16"/>
  <c r="W67" i="16"/>
  <c r="CP67" i="16"/>
  <c r="DB67" i="16"/>
  <c r="AL11" i="16"/>
  <c r="AL113" i="16"/>
  <c r="M11" i="16"/>
  <c r="M113" i="16"/>
  <c r="AO113" i="16"/>
  <c r="AO11" i="16"/>
  <c r="BT113" i="16"/>
  <c r="BT11" i="16"/>
  <c r="AH11" i="16"/>
  <c r="AH113" i="16"/>
  <c r="CB8" i="16"/>
  <c r="CX78" i="16"/>
  <c r="BC78" i="16"/>
  <c r="R78" i="16"/>
  <c r="CZ78" i="16"/>
  <c r="BR11" i="16"/>
  <c r="BR113" i="16"/>
  <c r="AP33" i="16"/>
  <c r="U8" i="16"/>
  <c r="CK113" i="16"/>
  <c r="CK11" i="16"/>
  <c r="AX78" i="16"/>
  <c r="AY45" i="16"/>
  <c r="BB45" i="16"/>
  <c r="BC45" i="16"/>
  <c r="CV45" i="16"/>
  <c r="BN45" i="16"/>
  <c r="CB45" i="16"/>
  <c r="Y45" i="16"/>
  <c r="AL33" i="16"/>
  <c r="AI33" i="16"/>
  <c r="AI10" i="16" s="1"/>
  <c r="AI113" i="16"/>
  <c r="X33" i="16"/>
  <c r="BR33" i="16"/>
  <c r="AS33" i="16"/>
  <c r="BJ33" i="16"/>
  <c r="CI8" i="16"/>
  <c r="I8" i="16"/>
  <c r="BH8" i="16"/>
  <c r="X8" i="16"/>
  <c r="BU8" i="16"/>
  <c r="Q78" i="16"/>
  <c r="G74" i="16"/>
  <c r="D222" i="16" s="1"/>
  <c r="F74" i="16"/>
  <c r="BH22" i="16"/>
  <c r="BS67" i="16"/>
  <c r="CC22" i="16"/>
  <c r="CB22" i="16"/>
  <c r="AJ33" i="16"/>
  <c r="Y67" i="16"/>
  <c r="CG67" i="16"/>
  <c r="U67" i="16"/>
  <c r="AY67" i="16"/>
  <c r="AS67" i="16"/>
  <c r="BR67" i="16"/>
  <c r="AG33" i="16"/>
  <c r="T45" i="16"/>
  <c r="CT11" i="16"/>
  <c r="CT113" i="16"/>
  <c r="BA113" i="16"/>
  <c r="BA11" i="16"/>
  <c r="DC11" i="16"/>
  <c r="DC113" i="16"/>
  <c r="BY113" i="16"/>
  <c r="BY11" i="16"/>
  <c r="AF11" i="16"/>
  <c r="AF113" i="16"/>
  <c r="AN67" i="16"/>
  <c r="BR78" i="16"/>
  <c r="CE78" i="16"/>
  <c r="AF78" i="16"/>
  <c r="X78" i="16"/>
  <c r="AT78" i="16"/>
  <c r="AM78" i="16"/>
  <c r="BI67" i="16"/>
  <c r="AT113" i="16"/>
  <c r="AT11" i="16"/>
  <c r="AG11" i="16"/>
  <c r="AG113" i="16"/>
  <c r="W8" i="16"/>
  <c r="I67" i="16"/>
  <c r="CC45" i="16"/>
  <c r="CU45" i="16"/>
  <c r="BA45" i="16"/>
  <c r="AC45" i="16"/>
  <c r="AJ45" i="16"/>
  <c r="BG45" i="16"/>
  <c r="AE45" i="16"/>
  <c r="CJ33" i="16"/>
  <c r="AC33" i="16"/>
  <c r="BA33" i="16"/>
  <c r="AD33" i="16"/>
  <c r="BL33" i="16"/>
  <c r="CS33" i="16"/>
  <c r="CQ8" i="16"/>
  <c r="S8" i="16"/>
  <c r="DA8" i="16"/>
  <c r="AD8" i="16"/>
  <c r="BX8" i="16"/>
  <c r="DC8" i="16"/>
  <c r="BQ113" i="16"/>
  <c r="BQ11" i="16"/>
  <c r="CY78" i="16"/>
  <c r="CH78" i="16"/>
  <c r="BL45" i="16"/>
  <c r="F53" i="16"/>
  <c r="G53" i="16"/>
  <c r="D203" i="16" s="1"/>
  <c r="V67" i="16"/>
  <c r="W22" i="16"/>
  <c r="BT22" i="16"/>
  <c r="P22" i="16"/>
  <c r="BZ22" i="16"/>
  <c r="CM67" i="16"/>
  <c r="CB67" i="16"/>
  <c r="BK67" i="16"/>
  <c r="CW67" i="16"/>
  <c r="G69" i="16"/>
  <c r="D217" i="16" s="1"/>
  <c r="H67" i="16"/>
  <c r="F69" i="16"/>
  <c r="Z67" i="16"/>
  <c r="M78" i="16"/>
  <c r="BX113" i="16"/>
  <c r="BX11" i="16"/>
  <c r="CE11" i="16"/>
  <c r="CE113" i="16"/>
  <c r="BP11" i="16"/>
  <c r="BP113" i="16"/>
  <c r="U11" i="16"/>
  <c r="U113" i="16"/>
  <c r="BL113" i="16"/>
  <c r="BL11" i="16"/>
  <c r="AX113" i="16"/>
  <c r="AX11" i="16"/>
  <c r="CF78" i="16"/>
  <c r="S78" i="16"/>
  <c r="AD78" i="16"/>
  <c r="CG78" i="16"/>
  <c r="CW78" i="16"/>
  <c r="CY113" i="16"/>
  <c r="CY11" i="16"/>
  <c r="AU45" i="16"/>
  <c r="AU33" i="16"/>
  <c r="AP45" i="16"/>
  <c r="BW45" i="16"/>
  <c r="BE45" i="16"/>
  <c r="BD45" i="16"/>
  <c r="BK45" i="16"/>
  <c r="BM45" i="16"/>
  <c r="AB45" i="16"/>
  <c r="AW78" i="16"/>
  <c r="AI78" i="16"/>
  <c r="BI33" i="16"/>
  <c r="AN33" i="16"/>
  <c r="BZ33" i="16"/>
  <c r="BT33" i="16"/>
  <c r="CR33" i="16"/>
  <c r="BC33" i="16"/>
  <c r="O8" i="16"/>
  <c r="CK8" i="16"/>
  <c r="AN8" i="16"/>
  <c r="BC8" i="16"/>
  <c r="CU33" i="16"/>
  <c r="CU8" i="16"/>
  <c r="AM33" i="16"/>
  <c r="AM8" i="16"/>
  <c r="T78" i="16"/>
  <c r="AX22" i="16"/>
  <c r="AQ45" i="16"/>
  <c r="BO67" i="16"/>
  <c r="BL22" i="16"/>
  <c r="CA22" i="16"/>
  <c r="BA22" i="16"/>
  <c r="AD22" i="16"/>
  <c r="CE45" i="16"/>
  <c r="AK33" i="16"/>
  <c r="CR67" i="16"/>
  <c r="AE67" i="16"/>
  <c r="L67" i="16"/>
  <c r="CO67" i="16"/>
  <c r="CL67" i="16"/>
  <c r="AV67" i="16"/>
  <c r="CT33" i="16"/>
  <c r="AK67" i="16"/>
  <c r="DA113" i="16"/>
  <c r="DA11" i="16"/>
  <c r="AB11" i="16"/>
  <c r="AB113" i="16"/>
  <c r="CR11" i="16"/>
  <c r="CR113" i="16"/>
  <c r="R113" i="16"/>
  <c r="R11" i="16"/>
  <c r="N113" i="16"/>
  <c r="N11" i="16"/>
  <c r="O45" i="16"/>
  <c r="J67" i="16"/>
  <c r="CQ78" i="16"/>
  <c r="CR78" i="16"/>
  <c r="BE78" i="16"/>
  <c r="N78" i="16"/>
  <c r="CC78" i="16"/>
  <c r="AQ33" i="16"/>
  <c r="CT67" i="16"/>
  <c r="BA78" i="16"/>
  <c r="BJ113" i="16"/>
  <c r="BJ11" i="16"/>
  <c r="AI45" i="16"/>
  <c r="BO45" i="16"/>
  <c r="BR45" i="16"/>
  <c r="CL45" i="16"/>
  <c r="CF45" i="16"/>
  <c r="P45" i="16"/>
  <c r="DB45" i="16"/>
  <c r="CA33" i="16"/>
  <c r="CW33" i="16"/>
  <c r="CF33" i="16"/>
  <c r="DB33" i="16"/>
  <c r="CH33" i="16"/>
  <c r="AA33" i="16"/>
  <c r="CF8" i="16"/>
  <c r="Y8" i="16"/>
  <c r="CE8" i="16"/>
  <c r="BT8" i="16"/>
  <c r="AQ8" i="16"/>
  <c r="AW8" i="16"/>
  <c r="CM78" i="16"/>
  <c r="AJ22" i="16"/>
  <c r="DA67" i="16"/>
  <c r="G70" i="16"/>
  <c r="D218" i="16" s="1"/>
  <c r="F70" i="16"/>
  <c r="BE22" i="16"/>
  <c r="CQ22" i="16"/>
  <c r="AA22" i="16"/>
  <c r="AG67" i="16"/>
  <c r="BG113" i="16"/>
  <c r="BG11" i="16"/>
  <c r="BB67" i="16"/>
  <c r="AO67" i="16"/>
  <c r="BD67" i="16"/>
  <c r="BV67" i="16"/>
  <c r="AA67" i="16"/>
  <c r="K67" i="16"/>
  <c r="AK113" i="16"/>
  <c r="AK11" i="16"/>
  <c r="AU67" i="16"/>
  <c r="BV11" i="16"/>
  <c r="BV113" i="16"/>
  <c r="BU113" i="16"/>
  <c r="BU11" i="16"/>
  <c r="AN11" i="16"/>
  <c r="AN113" i="16"/>
  <c r="X11" i="16"/>
  <c r="X113" i="16"/>
  <c r="AC113" i="16"/>
  <c r="AC11" i="16"/>
  <c r="CL113" i="16"/>
  <c r="CL11" i="16"/>
  <c r="AJ78" i="16"/>
  <c r="CP78" i="16"/>
  <c r="BZ78" i="16"/>
  <c r="AV78" i="16"/>
  <c r="BO78" i="16"/>
  <c r="AZ78" i="16"/>
  <c r="BY78" i="16"/>
  <c r="BX78" i="16"/>
  <c r="CC11" i="16"/>
  <c r="CC113" i="16"/>
  <c r="CW113" i="16"/>
  <c r="CW11" i="16"/>
  <c r="CT8" i="16"/>
  <c r="BG8" i="16"/>
  <c r="CV8" i="16"/>
  <c r="BF45" i="16"/>
  <c r="M45" i="16"/>
  <c r="L45" i="16"/>
  <c r="L44" i="16" s="1"/>
  <c r="BI45" i="16"/>
  <c r="CN45" i="16"/>
  <c r="AT45" i="16"/>
  <c r="CT45" i="16"/>
  <c r="CZ45" i="16"/>
  <c r="AE33" i="16"/>
  <c r="BM33" i="16"/>
  <c r="BV33" i="16"/>
  <c r="M33" i="16"/>
  <c r="AB33" i="16"/>
  <c r="CZ33" i="16"/>
  <c r="AE8" i="16"/>
  <c r="CR8" i="16"/>
  <c r="CD33" i="16"/>
  <c r="CD8" i="16"/>
  <c r="L8" i="16"/>
  <c r="CS8" i="16"/>
  <c r="AR8" i="16"/>
  <c r="AB67" i="16"/>
  <c r="BN78" i="16"/>
  <c r="AW67" i="16"/>
  <c r="AW44" i="16" s="1"/>
  <c r="K22" i="16"/>
  <c r="G75" i="16"/>
  <c r="D223" i="16" s="1"/>
  <c r="F75" i="16"/>
  <c r="CE22" i="16"/>
  <c r="CK22" i="16"/>
  <c r="CV67" i="16"/>
  <c r="BA8" i="16"/>
  <c r="CH67" i="16"/>
  <c r="CH44" i="16" s="1"/>
  <c r="X67" i="16"/>
  <c r="AT67" i="16"/>
  <c r="CN67" i="16"/>
  <c r="BL67" i="16"/>
  <c r="BC67" i="16"/>
  <c r="N45" i="16"/>
  <c r="AZ33" i="16"/>
  <c r="BN11" i="16"/>
  <c r="BN113" i="16"/>
  <c r="J11" i="16"/>
  <c r="J113" i="16"/>
  <c r="AZ113" i="16"/>
  <c r="AZ11" i="16"/>
  <c r="BM113" i="16"/>
  <c r="BM11" i="16"/>
  <c r="CG11" i="16"/>
  <c r="CG113" i="16"/>
  <c r="BO11" i="16"/>
  <c r="BO113" i="16"/>
  <c r="CE67" i="16"/>
  <c r="G83" i="16"/>
  <c r="D230" i="16" s="1"/>
  <c r="F83" i="16"/>
  <c r="I78" i="16"/>
  <c r="BQ78" i="16"/>
  <c r="BT78" i="16"/>
  <c r="AS78" i="16"/>
  <c r="CX45" i="16"/>
  <c r="K8" i="16"/>
  <c r="F42" i="16"/>
  <c r="F8" i="16"/>
  <c r="G42" i="16"/>
  <c r="D194" i="16" s="1"/>
  <c r="H8" i="16"/>
  <c r="BW113" i="16"/>
  <c r="BW11" i="16"/>
  <c r="BL78" i="16"/>
  <c r="CR45" i="16"/>
  <c r="BP45" i="16"/>
  <c r="AR45" i="16"/>
  <c r="BH45" i="16"/>
  <c r="CM45" i="16"/>
  <c r="CP45" i="16"/>
  <c r="AX45" i="16"/>
  <c r="BI78" i="16"/>
  <c r="CN33" i="16"/>
  <c r="BB33" i="16"/>
  <c r="CV33" i="16"/>
  <c r="R33" i="16"/>
  <c r="CK33" i="16"/>
  <c r="BQ33" i="16"/>
  <c r="AV33" i="16"/>
  <c r="AF8" i="16"/>
  <c r="AA8" i="16"/>
  <c r="BJ8" i="16"/>
  <c r="AX8" i="16"/>
  <c r="AX33" i="16"/>
  <c r="BR8" i="16"/>
  <c r="CY8" i="16"/>
  <c r="CV78" i="16"/>
  <c r="M22" i="16"/>
  <c r="CF22" i="16"/>
  <c r="H22" i="16"/>
  <c r="F24" i="16"/>
  <c r="G24" i="16"/>
  <c r="D177" i="16" s="1"/>
  <c r="BQ8" i="16"/>
  <c r="AJ8" i="16"/>
  <c r="AF67" i="16"/>
  <c r="M67" i="16"/>
  <c r="BJ67" i="16"/>
  <c r="BP67" i="16"/>
  <c r="AJ67" i="16"/>
  <c r="CI67" i="16"/>
  <c r="CA67" i="16"/>
  <c r="BE8" i="16"/>
  <c r="BB78" i="16"/>
  <c r="H113" i="16"/>
  <c r="G18" i="16"/>
  <c r="D172" i="16" s="1"/>
  <c r="H11" i="16"/>
  <c r="F18" i="16"/>
  <c r="CN113" i="16"/>
  <c r="CN11" i="16"/>
  <c r="CO113" i="16"/>
  <c r="CO11" i="16"/>
  <c r="BC113" i="16"/>
  <c r="BC11" i="16"/>
  <c r="CZ113" i="16"/>
  <c r="CZ11" i="16"/>
  <c r="BB113" i="16"/>
  <c r="BB11" i="16"/>
  <c r="BG33" i="16"/>
  <c r="AQ78" i="16"/>
  <c r="BG78" i="16"/>
  <c r="BS78" i="16"/>
  <c r="AB78" i="16"/>
  <c r="BP78" i="16"/>
  <c r="CO8" i="16"/>
  <c r="BM8" i="16"/>
  <c r="AW113" i="16"/>
  <c r="AW11" i="16"/>
  <c r="AC78" i="16"/>
  <c r="BX67" i="16"/>
  <c r="CI45" i="16"/>
  <c r="I45" i="16"/>
  <c r="Q45" i="16"/>
  <c r="CQ45" i="16"/>
  <c r="W45" i="16"/>
  <c r="J45" i="16"/>
  <c r="Z45" i="16"/>
  <c r="BX45" i="16"/>
  <c r="CL33" i="16"/>
  <c r="W33" i="16"/>
  <c r="AT33" i="16"/>
  <c r="DC33" i="16"/>
  <c r="V33" i="16"/>
  <c r="DA33" i="16"/>
  <c r="N33" i="16"/>
  <c r="Z8" i="16"/>
  <c r="BV8" i="16"/>
  <c r="AK8" i="16"/>
  <c r="BZ8" i="16"/>
  <c r="N8" i="16"/>
  <c r="BD8" i="16"/>
  <c r="BD33" i="16"/>
  <c r="BJ78" i="16"/>
  <c r="S45" i="16"/>
  <c r="F49" i="16"/>
  <c r="G49" i="16"/>
  <c r="D199" i="16" s="1"/>
  <c r="S22" i="16"/>
  <c r="AK22" i="16"/>
  <c r="AE22" i="16"/>
  <c r="I22" i="16"/>
  <c r="CJ22" i="16"/>
  <c r="DB22" i="16"/>
  <c r="N67" i="16"/>
  <c r="BY45" i="16"/>
  <c r="R67" i="16"/>
  <c r="DC67" i="16"/>
  <c r="AH67" i="16"/>
  <c r="BM67" i="16"/>
  <c r="BZ67" i="16"/>
  <c r="AY8" i="16"/>
  <c r="CB33" i="16"/>
  <c r="BK11" i="16"/>
  <c r="BK113" i="16"/>
  <c r="CV113" i="16"/>
  <c r="CV11" i="16"/>
  <c r="CP113" i="16"/>
  <c r="CP11" i="16"/>
  <c r="Y113" i="16"/>
  <c r="Y11" i="16"/>
  <c r="AE113" i="16"/>
  <c r="AE11" i="16"/>
  <c r="BI11" i="16"/>
  <c r="BI113" i="16"/>
  <c r="AU78" i="16"/>
  <c r="U78" i="16"/>
  <c r="BM78" i="16"/>
  <c r="Y78" i="16"/>
  <c r="BH113" i="16"/>
  <c r="BH11" i="16"/>
  <c r="O78" i="16"/>
  <c r="CA113" i="16"/>
  <c r="CA11" i="16"/>
  <c r="CM11" i="16"/>
  <c r="CM113" i="16"/>
  <c r="CC33" i="16"/>
  <c r="K45" i="16"/>
  <c r="K44" i="16" s="1"/>
  <c r="CD45" i="16"/>
  <c r="AK45" i="16"/>
  <c r="AO45" i="16"/>
  <c r="AF45" i="16"/>
  <c r="DC45" i="16"/>
  <c r="AD45" i="16"/>
  <c r="S33" i="16"/>
  <c r="I33" i="16"/>
  <c r="BY33" i="16"/>
  <c r="BE33" i="16"/>
  <c r="AH33" i="16"/>
  <c r="Z113" i="16"/>
  <c r="Z33" i="16"/>
  <c r="Z10" i="16" s="1"/>
  <c r="Q33" i="16"/>
  <c r="BN8" i="16"/>
  <c r="M8" i="16"/>
  <c r="CA8" i="16"/>
  <c r="BI8" i="16"/>
  <c r="CZ8" i="16"/>
  <c r="CW8" i="16"/>
  <c r="M147" i="15"/>
  <c r="G117" i="16"/>
  <c r="G114" i="16" s="1"/>
  <c r="F117" i="16"/>
  <c r="G7" i="15"/>
  <c r="X147" i="15"/>
  <c r="Q135" i="15"/>
  <c r="Q138" i="15" s="1"/>
  <c r="Q147" i="15"/>
  <c r="F131" i="15"/>
  <c r="F117" i="15"/>
  <c r="I134" i="15"/>
  <c r="G117" i="15"/>
  <c r="G114" i="15" s="1"/>
  <c r="G70" i="14"/>
  <c r="N147" i="15"/>
  <c r="N135" i="15"/>
  <c r="N138" i="15" s="1"/>
  <c r="G56" i="16"/>
  <c r="M138" i="15"/>
  <c r="O15" i="14"/>
  <c r="P15" i="14" s="1"/>
  <c r="Q15" i="14" s="1"/>
  <c r="O14" i="14"/>
  <c r="P14" i="14" s="1"/>
  <c r="Q14" i="14" s="1"/>
  <c r="O12" i="14"/>
  <c r="P12" i="14" s="1"/>
  <c r="Q12" i="14" s="1"/>
  <c r="O13" i="14"/>
  <c r="P13" i="14" s="1"/>
  <c r="Q13" i="14" s="1"/>
  <c r="Q11" i="14"/>
  <c r="D135" i="19" l="1"/>
  <c r="T10" i="16"/>
  <c r="CY10" i="16"/>
  <c r="O44" i="16"/>
  <c r="BN10" i="16"/>
  <c r="F11" i="16"/>
  <c r="CN10" i="16"/>
  <c r="CP10" i="16"/>
  <c r="AK44" i="16"/>
  <c r="E144" i="19"/>
  <c r="D131" i="19"/>
  <c r="T44" i="16"/>
  <c r="T133" i="16" s="1"/>
  <c r="BS44" i="16"/>
  <c r="BS133" i="16" s="1"/>
  <c r="AA44" i="16"/>
  <c r="AA133" i="16" s="1"/>
  <c r="BC10" i="16"/>
  <c r="BS10" i="16"/>
  <c r="CV10" i="16"/>
  <c r="BO44" i="16"/>
  <c r="BO133" i="16" s="1"/>
  <c r="CF10" i="16"/>
  <c r="AR10" i="16"/>
  <c r="BJ10" i="16"/>
  <c r="G142" i="15"/>
  <c r="F142" i="15" s="1"/>
  <c r="Q44" i="16"/>
  <c r="Q133" i="16" s="1"/>
  <c r="L133" i="16"/>
  <c r="CC44" i="16"/>
  <c r="CC133" i="16" s="1"/>
  <c r="BT133" i="16"/>
  <c r="V44" i="16"/>
  <c r="V133" i="16" s="1"/>
  <c r="BP44" i="16"/>
  <c r="BP133" i="16" s="1"/>
  <c r="X44" i="16"/>
  <c r="X133" i="16" s="1"/>
  <c r="BM44" i="16"/>
  <c r="BM133" i="16" s="1"/>
  <c r="CE10" i="16"/>
  <c r="F45" i="16"/>
  <c r="CZ44" i="16"/>
  <c r="CZ133" i="16" s="1"/>
  <c r="CG10" i="16"/>
  <c r="BG10" i="16"/>
  <c r="Q10" i="16"/>
  <c r="DB10" i="16"/>
  <c r="R10" i="16"/>
  <c r="AI44" i="16"/>
  <c r="AI133" i="16" s="1"/>
  <c r="AJ44" i="16"/>
  <c r="AJ133" i="16" s="1"/>
  <c r="CV44" i="16"/>
  <c r="CV133" i="16" s="1"/>
  <c r="CO44" i="16"/>
  <c r="CO133" i="16" s="1"/>
  <c r="AV10" i="16"/>
  <c r="CU44" i="16"/>
  <c r="CU133" i="16" s="1"/>
  <c r="BG44" i="16"/>
  <c r="BG133" i="16" s="1"/>
  <c r="BN44" i="16"/>
  <c r="BN133" i="16" s="1"/>
  <c r="AY10" i="16"/>
  <c r="AZ44" i="16"/>
  <c r="AZ133" i="16" s="1"/>
  <c r="O10" i="16"/>
  <c r="DA44" i="16"/>
  <c r="DA133" i="16" s="1"/>
  <c r="Z44" i="16"/>
  <c r="Z133" i="16" s="1"/>
  <c r="F78" i="16"/>
  <c r="AC44" i="16"/>
  <c r="AM10" i="16"/>
  <c r="AP44" i="16"/>
  <c r="AP133" i="16" s="1"/>
  <c r="CP44" i="16"/>
  <c r="BU10" i="16"/>
  <c r="BB44" i="16"/>
  <c r="BB133" i="16" s="1"/>
  <c r="CR10" i="16"/>
  <c r="AX44" i="16"/>
  <c r="AX133" i="16" s="1"/>
  <c r="BO10" i="16"/>
  <c r="F134" i="15"/>
  <c r="G141" i="15" s="1"/>
  <c r="F141" i="15" s="1"/>
  <c r="S44" i="16"/>
  <c r="S133" i="16" s="1"/>
  <c r="BB10" i="16"/>
  <c r="M10" i="16"/>
  <c r="P44" i="16"/>
  <c r="P133" i="16" s="1"/>
  <c r="BK44" i="16"/>
  <c r="BR44" i="16"/>
  <c r="BR133" i="16" s="1"/>
  <c r="CD10" i="16"/>
  <c r="BE10" i="16"/>
  <c r="U44" i="16"/>
  <c r="U133" i="16" s="1"/>
  <c r="BZ44" i="16"/>
  <c r="BZ133" i="16" s="1"/>
  <c r="BU44" i="16"/>
  <c r="BU133" i="16" s="1"/>
  <c r="BV44" i="16"/>
  <c r="BV133" i="16" s="1"/>
  <c r="S10" i="16"/>
  <c r="BH44" i="16"/>
  <c r="BH133" i="16" s="1"/>
  <c r="CX44" i="16"/>
  <c r="CX133" i="16" s="1"/>
  <c r="BM10" i="16"/>
  <c r="CE44" i="16"/>
  <c r="CE133" i="16" s="1"/>
  <c r="CB44" i="16"/>
  <c r="CB133" i="16" s="1"/>
  <c r="BQ10" i="16"/>
  <c r="AC10" i="16"/>
  <c r="AF10" i="16"/>
  <c r="AL10" i="16"/>
  <c r="AO10" i="16"/>
  <c r="CS44" i="16"/>
  <c r="CS133" i="16" s="1"/>
  <c r="CG44" i="16"/>
  <c r="CG133" i="16" s="1"/>
  <c r="CQ44" i="16"/>
  <c r="CQ133" i="16" s="1"/>
  <c r="BQ44" i="16"/>
  <c r="BQ133" i="16" s="1"/>
  <c r="BJ44" i="16"/>
  <c r="BJ133" i="16" s="1"/>
  <c r="BE44" i="16"/>
  <c r="BE133" i="16" s="1"/>
  <c r="W10" i="16"/>
  <c r="AW10" i="16"/>
  <c r="AW9" i="16" s="1"/>
  <c r="CZ10" i="16"/>
  <c r="F22" i="16"/>
  <c r="AT44" i="16"/>
  <c r="AT133" i="16" s="1"/>
  <c r="AG44" i="16"/>
  <c r="AG133" i="16" s="1"/>
  <c r="CL44" i="16"/>
  <c r="CL133" i="16" s="1"/>
  <c r="CJ10" i="16"/>
  <c r="AY44" i="16"/>
  <c r="AY133" i="16" s="1"/>
  <c r="Y44" i="16"/>
  <c r="Y133" i="16" s="1"/>
  <c r="CB10" i="16"/>
  <c r="AL44" i="16"/>
  <c r="AL133" i="16" s="1"/>
  <c r="BK10" i="16"/>
  <c r="G134" i="15"/>
  <c r="CQ10" i="16"/>
  <c r="CX10" i="16"/>
  <c r="AK133" i="16"/>
  <c r="BD44" i="16"/>
  <c r="BD133" i="16" s="1"/>
  <c r="AJ10" i="16"/>
  <c r="CW10" i="16"/>
  <c r="CT44" i="16"/>
  <c r="CT133" i="16" s="1"/>
  <c r="BZ10" i="16"/>
  <c r="CS10" i="16"/>
  <c r="CT10" i="16"/>
  <c r="BR10" i="16"/>
  <c r="W44" i="16"/>
  <c r="W133" i="16" s="1"/>
  <c r="AA10" i="16"/>
  <c r="CK44" i="16"/>
  <c r="CK133" i="16" s="1"/>
  <c r="CM10" i="16"/>
  <c r="N10" i="16"/>
  <c r="G45" i="16"/>
  <c r="M44" i="16"/>
  <c r="M133" i="16" s="1"/>
  <c r="AE44" i="16"/>
  <c r="AE133" i="16" s="1"/>
  <c r="AU44" i="16"/>
  <c r="AU133" i="16" s="1"/>
  <c r="BL44" i="16"/>
  <c r="BL133" i="16" s="1"/>
  <c r="BL10" i="16"/>
  <c r="X10" i="16"/>
  <c r="AH10" i="16"/>
  <c r="AV44" i="16"/>
  <c r="AV133" i="16" s="1"/>
  <c r="BW44" i="16"/>
  <c r="BW133" i="16" s="1"/>
  <c r="BA44" i="16"/>
  <c r="BA133" i="16" s="1"/>
  <c r="CL10" i="16"/>
  <c r="BA10" i="16"/>
  <c r="DC10" i="16"/>
  <c r="J44" i="16"/>
  <c r="J133" i="16" s="1"/>
  <c r="AX10" i="16"/>
  <c r="AH44" i="16"/>
  <c r="AH133" i="16" s="1"/>
  <c r="F33" i="16"/>
  <c r="BC44" i="16"/>
  <c r="BC133" i="16" s="1"/>
  <c r="BF44" i="16"/>
  <c r="CR44" i="16"/>
  <c r="CR133" i="16" s="1"/>
  <c r="BI10" i="16"/>
  <c r="U10" i="16"/>
  <c r="F67" i="16"/>
  <c r="BT10" i="16"/>
  <c r="BT9" i="16" s="1"/>
  <c r="BT130" i="16" s="1"/>
  <c r="AM44" i="16"/>
  <c r="AM133" i="16" s="1"/>
  <c r="K10" i="16"/>
  <c r="K9" i="16" s="1"/>
  <c r="AS44" i="16"/>
  <c r="AS133" i="16" s="1"/>
  <c r="BV10" i="16"/>
  <c r="AT10" i="16"/>
  <c r="BY10" i="16"/>
  <c r="F149" i="15"/>
  <c r="I44" i="16"/>
  <c r="I133" i="16" s="1"/>
  <c r="BX44" i="16"/>
  <c r="BX133" i="16" s="1"/>
  <c r="CA44" i="16"/>
  <c r="CA133" i="16" s="1"/>
  <c r="AK10" i="16"/>
  <c r="G67" i="16"/>
  <c r="CA10" i="16"/>
  <c r="BX10" i="16"/>
  <c r="BI44" i="16"/>
  <c r="BI133" i="16" s="1"/>
  <c r="CH10" i="16"/>
  <c r="CH9" i="16" s="1"/>
  <c r="CH7" i="16" s="1"/>
  <c r="H44" i="16"/>
  <c r="H133" i="16" s="1"/>
  <c r="AD44" i="16"/>
  <c r="AD133" i="16" s="1"/>
  <c r="CY44" i="16"/>
  <c r="CY133" i="16" s="1"/>
  <c r="CH133" i="16"/>
  <c r="DC44" i="16"/>
  <c r="DC133" i="16" s="1"/>
  <c r="BH10" i="16"/>
  <c r="R44" i="16"/>
  <c r="R133" i="16" s="1"/>
  <c r="CF44" i="16"/>
  <c r="CF133" i="16" s="1"/>
  <c r="AB10" i="16"/>
  <c r="BP10" i="16"/>
  <c r="AG10" i="16"/>
  <c r="Y10" i="16"/>
  <c r="CW44" i="16"/>
  <c r="CW133" i="16" s="1"/>
  <c r="V10" i="16"/>
  <c r="G140" i="15"/>
  <c r="F140" i="15" s="1"/>
  <c r="F152" i="15" s="1"/>
  <c r="G144" i="15" s="1"/>
  <c r="G8" i="16"/>
  <c r="AF44" i="16"/>
  <c r="AF133" i="16" s="1"/>
  <c r="BY44" i="16"/>
  <c r="BY133" i="16" s="1"/>
  <c r="AR44" i="16"/>
  <c r="AR133" i="16" s="1"/>
  <c r="AZ10" i="16"/>
  <c r="G33" i="16"/>
  <c r="AN10" i="16"/>
  <c r="G22" i="16"/>
  <c r="I10" i="16"/>
  <c r="CO10" i="16"/>
  <c r="BW10" i="16"/>
  <c r="J10" i="16"/>
  <c r="CC10" i="16"/>
  <c r="AN44" i="16"/>
  <c r="AN133" i="16" s="1"/>
  <c r="BD10" i="16"/>
  <c r="DA10" i="16"/>
  <c r="AD10" i="16"/>
  <c r="AB44" i="16"/>
  <c r="AB133" i="16" s="1"/>
  <c r="CU10" i="16"/>
  <c r="AO44" i="16"/>
  <c r="AO133" i="16" s="1"/>
  <c r="N44" i="16"/>
  <c r="N133" i="16" s="1"/>
  <c r="G41" i="14"/>
  <c r="CD44" i="16"/>
  <c r="CD133" i="16" s="1"/>
  <c r="AE10" i="16"/>
  <c r="CK10" i="16"/>
  <c r="CN44" i="16"/>
  <c r="CN133" i="16" s="1"/>
  <c r="AQ44" i="16"/>
  <c r="AQ133" i="16" s="1"/>
  <c r="DB44" i="16"/>
  <c r="DB133" i="16" s="1"/>
  <c r="G78" i="16"/>
  <c r="AS10" i="16"/>
  <c r="AP10" i="16"/>
  <c r="AU10" i="16"/>
  <c r="F113" i="16"/>
  <c r="CJ44" i="16"/>
  <c r="CJ133" i="16" s="1"/>
  <c r="CM44" i="16"/>
  <c r="CM133" i="16" s="1"/>
  <c r="CI10" i="16"/>
  <c r="BF10" i="16"/>
  <c r="AQ10" i="16"/>
  <c r="CI44" i="16"/>
  <c r="CI133" i="16" s="1"/>
  <c r="P10" i="16"/>
  <c r="F135" i="15"/>
  <c r="H10" i="16"/>
  <c r="G11" i="16"/>
  <c r="F148" i="15"/>
  <c r="G113" i="16"/>
  <c r="O133" i="16"/>
  <c r="AW133" i="16"/>
  <c r="G135" i="15"/>
  <c r="K133" i="16"/>
  <c r="L9" i="16"/>
  <c r="L130" i="16" s="1"/>
  <c r="F138" i="15"/>
  <c r="F145" i="15" s="1"/>
  <c r="G138" i="15"/>
  <c r="P10" i="14"/>
  <c r="F14" i="14" s="1"/>
  <c r="Q10" i="14"/>
  <c r="F4" i="14" s="1"/>
  <c r="G4" i="14"/>
  <c r="O9" i="16" l="1"/>
  <c r="O7" i="16" s="1"/>
  <c r="CP9" i="16"/>
  <c r="BR9" i="16"/>
  <c r="BR130" i="16" s="1"/>
  <c r="AK9" i="16"/>
  <c r="AK7" i="16" s="1"/>
  <c r="V9" i="16"/>
  <c r="CP133" i="16"/>
  <c r="T9" i="16"/>
  <c r="AA9" i="16"/>
  <c r="AA7" i="16" s="1"/>
  <c r="AA135" i="16" s="1"/>
  <c r="AA138" i="16" s="1"/>
  <c r="AH9" i="16"/>
  <c r="AH130" i="16" s="1"/>
  <c r="AH134" i="16" s="1"/>
  <c r="CZ9" i="16"/>
  <c r="S9" i="16"/>
  <c r="S130" i="16" s="1"/>
  <c r="S134" i="16" s="1"/>
  <c r="Z9" i="16"/>
  <c r="Z7" i="16" s="1"/>
  <c r="Z147" i="16" s="1"/>
  <c r="AI9" i="16"/>
  <c r="AI130" i="16" s="1"/>
  <c r="AI134" i="16" s="1"/>
  <c r="BG9" i="16"/>
  <c r="BG130" i="16" s="1"/>
  <c r="BG134" i="16" s="1"/>
  <c r="BR134" i="16"/>
  <c r="BJ9" i="16"/>
  <c r="BJ130" i="16" s="1"/>
  <c r="BJ134" i="16" s="1"/>
  <c r="BS9" i="16"/>
  <c r="BS130" i="16" s="1"/>
  <c r="BS134" i="16" s="1"/>
  <c r="CC9" i="16"/>
  <c r="CC7" i="16" s="1"/>
  <c r="CC135" i="16" s="1"/>
  <c r="CC138" i="16" s="1"/>
  <c r="Q9" i="16"/>
  <c r="Q7" i="16" s="1"/>
  <c r="AJ9" i="16"/>
  <c r="AJ130" i="16" s="1"/>
  <c r="AJ134" i="16" s="1"/>
  <c r="BO9" i="16"/>
  <c r="BO130" i="16" s="1"/>
  <c r="BO134" i="16" s="1"/>
  <c r="DB9" i="16"/>
  <c r="DB130" i="16" s="1"/>
  <c r="DB134" i="16" s="1"/>
  <c r="BL9" i="16"/>
  <c r="BL7" i="16" s="1"/>
  <c r="AC9" i="16"/>
  <c r="AC130" i="16" s="1"/>
  <c r="CL9" i="16"/>
  <c r="CL130" i="16" s="1"/>
  <c r="CL134" i="16" s="1"/>
  <c r="CM9" i="16"/>
  <c r="CM7" i="16" s="1"/>
  <c r="AG9" i="16"/>
  <c r="AG7" i="16" s="1"/>
  <c r="BP9" i="16"/>
  <c r="BP7" i="16" s="1"/>
  <c r="BP135" i="16" s="1"/>
  <c r="BP138" i="16" s="1"/>
  <c r="CQ9" i="16"/>
  <c r="CQ7" i="16" s="1"/>
  <c r="CQ147" i="16" s="1"/>
  <c r="AC133" i="16"/>
  <c r="AZ9" i="16"/>
  <c r="AZ7" i="16" s="1"/>
  <c r="CS9" i="16"/>
  <c r="CS130" i="16" s="1"/>
  <c r="CS134" i="16" s="1"/>
  <c r="W9" i="16"/>
  <c r="W7" i="16" s="1"/>
  <c r="W147" i="16" s="1"/>
  <c r="CK9" i="16"/>
  <c r="CK7" i="16" s="1"/>
  <c r="BD9" i="16"/>
  <c r="BD7" i="16" s="1"/>
  <c r="BD147" i="16" s="1"/>
  <c r="M9" i="16"/>
  <c r="M7" i="16" s="1"/>
  <c r="M147" i="16" s="1"/>
  <c r="F44" i="16"/>
  <c r="CO9" i="16"/>
  <c r="CO7" i="16" s="1"/>
  <c r="CX9" i="16"/>
  <c r="CX130" i="16" s="1"/>
  <c r="CX134" i="16" s="1"/>
  <c r="X9" i="16"/>
  <c r="X130" i="16" s="1"/>
  <c r="X134" i="16" s="1"/>
  <c r="BX9" i="16"/>
  <c r="BX130" i="16" s="1"/>
  <c r="BX134" i="16" s="1"/>
  <c r="AX9" i="16"/>
  <c r="AX7" i="16" s="1"/>
  <c r="AX147" i="16" s="1"/>
  <c r="BT134" i="16"/>
  <c r="CV9" i="16"/>
  <c r="CV7" i="16" s="1"/>
  <c r="L134" i="16"/>
  <c r="AE9" i="16"/>
  <c r="AE7" i="16" s="1"/>
  <c r="U9" i="16"/>
  <c r="U7" i="16" s="1"/>
  <c r="U147" i="16" s="1"/>
  <c r="BM9" i="16"/>
  <c r="BM7" i="16" s="1"/>
  <c r="BM147" i="16" s="1"/>
  <c r="BN9" i="16"/>
  <c r="BN7" i="16" s="1"/>
  <c r="BN147" i="16" s="1"/>
  <c r="CN9" i="16"/>
  <c r="CN7" i="16" s="1"/>
  <c r="CN135" i="16" s="1"/>
  <c r="CN138" i="16" s="1"/>
  <c r="BK9" i="16"/>
  <c r="BK130" i="16" s="1"/>
  <c r="AU9" i="16"/>
  <c r="AU130" i="16" s="1"/>
  <c r="AU134" i="16" s="1"/>
  <c r="CB9" i="16"/>
  <c r="CB7" i="16" s="1"/>
  <c r="CB135" i="16" s="1"/>
  <c r="CB138" i="16" s="1"/>
  <c r="AP9" i="16"/>
  <c r="AP130" i="16" s="1"/>
  <c r="AP134" i="16" s="1"/>
  <c r="BY9" i="16"/>
  <c r="BY130" i="16" s="1"/>
  <c r="BY134" i="16" s="1"/>
  <c r="N9" i="16"/>
  <c r="N130" i="16" s="1"/>
  <c r="N134" i="16" s="1"/>
  <c r="CU9" i="16"/>
  <c r="CU130" i="16" s="1"/>
  <c r="CU134" i="16" s="1"/>
  <c r="I9" i="16"/>
  <c r="I7" i="16" s="1"/>
  <c r="Y9" i="16"/>
  <c r="Y130" i="16" s="1"/>
  <c r="Y134" i="16" s="1"/>
  <c r="AT9" i="16"/>
  <c r="AT130" i="16" s="1"/>
  <c r="AT134" i="16" s="1"/>
  <c r="BF9" i="16"/>
  <c r="BF7" i="16" s="1"/>
  <c r="AY9" i="16"/>
  <c r="AY7" i="16" s="1"/>
  <c r="BB9" i="16"/>
  <c r="BB130" i="16" s="1"/>
  <c r="BB134" i="16" s="1"/>
  <c r="BV9" i="16"/>
  <c r="BV7" i="16" s="1"/>
  <c r="CJ9" i="16"/>
  <c r="CJ130" i="16" s="1"/>
  <c r="CJ134" i="16" s="1"/>
  <c r="AN9" i="16"/>
  <c r="AN130" i="16" s="1"/>
  <c r="AN134" i="16" s="1"/>
  <c r="F10" i="16"/>
  <c r="DA9" i="16"/>
  <c r="DA7" i="16" s="1"/>
  <c r="DA135" i="16" s="1"/>
  <c r="DA138" i="16" s="1"/>
  <c r="AB9" i="16"/>
  <c r="AB7" i="16" s="1"/>
  <c r="AB147" i="16" s="1"/>
  <c r="AL9" i="16"/>
  <c r="AL7" i="16" s="1"/>
  <c r="BK133" i="16"/>
  <c r="AV9" i="16"/>
  <c r="AV130" i="16" s="1"/>
  <c r="AV134" i="16" s="1"/>
  <c r="BU9" i="16"/>
  <c r="BU7" i="16" s="1"/>
  <c r="BU135" i="16" s="1"/>
  <c r="BU138" i="16" s="1"/>
  <c r="CG9" i="16"/>
  <c r="CG130" i="16" s="1"/>
  <c r="CG134" i="16" s="1"/>
  <c r="BH9" i="16"/>
  <c r="BH130" i="16" s="1"/>
  <c r="BH134" i="16" s="1"/>
  <c r="P9" i="16"/>
  <c r="P130" i="16" s="1"/>
  <c r="P134" i="16" s="1"/>
  <c r="AM9" i="16"/>
  <c r="AM7" i="16" s="1"/>
  <c r="AM135" i="16" s="1"/>
  <c r="AM138" i="16" s="1"/>
  <c r="J9" i="16"/>
  <c r="J7" i="16" s="1"/>
  <c r="CE9" i="16"/>
  <c r="CE130" i="16" s="1"/>
  <c r="CE134" i="16" s="1"/>
  <c r="BE9" i="16"/>
  <c r="BE130" i="16" s="1"/>
  <c r="BE134" i="16" s="1"/>
  <c r="BQ9" i="16"/>
  <c r="BQ130" i="16" s="1"/>
  <c r="BQ134" i="16" s="1"/>
  <c r="CI9" i="16"/>
  <c r="CI7" i="16" s="1"/>
  <c r="CI135" i="16" s="1"/>
  <c r="CI138" i="16" s="1"/>
  <c r="BI9" i="16"/>
  <c r="BI7" i="16" s="1"/>
  <c r="BA9" i="16"/>
  <c r="BA130" i="16" s="1"/>
  <c r="BA134" i="16" s="1"/>
  <c r="BZ9" i="16"/>
  <c r="BZ130" i="16" s="1"/>
  <c r="BZ134" i="16" s="1"/>
  <c r="G10" i="16"/>
  <c r="BF133" i="16"/>
  <c r="CR9" i="16"/>
  <c r="CR130" i="16" s="1"/>
  <c r="CR134" i="16" s="1"/>
  <c r="CT9" i="16"/>
  <c r="CT7" i="16" s="1"/>
  <c r="CT147" i="16" s="1"/>
  <c r="AS9" i="16"/>
  <c r="AS7" i="16" s="1"/>
  <c r="AQ9" i="16"/>
  <c r="AQ7" i="16" s="1"/>
  <c r="AD9" i="16"/>
  <c r="AD7" i="16" s="1"/>
  <c r="H9" i="16"/>
  <c r="H130" i="16" s="1"/>
  <c r="H134" i="16" s="1"/>
  <c r="G44" i="16"/>
  <c r="BC9" i="16"/>
  <c r="BC7" i="16" s="1"/>
  <c r="BC135" i="16" s="1"/>
  <c r="BC138" i="16" s="1"/>
  <c r="CD9" i="16"/>
  <c r="CD7" i="16" s="1"/>
  <c r="BW9" i="16"/>
  <c r="BW130" i="16" s="1"/>
  <c r="BW134" i="16" s="1"/>
  <c r="CF9" i="16"/>
  <c r="CF130" i="16" s="1"/>
  <c r="CF134" i="16" s="1"/>
  <c r="DC9" i="16"/>
  <c r="DC130" i="16" s="1"/>
  <c r="DC134" i="16" s="1"/>
  <c r="AO9" i="16"/>
  <c r="AO130" i="16" s="1"/>
  <c r="AO134" i="16" s="1"/>
  <c r="R9" i="16"/>
  <c r="R7" i="16" s="1"/>
  <c r="AR9" i="16"/>
  <c r="AR130" i="16" s="1"/>
  <c r="AR134" i="16" s="1"/>
  <c r="CW9" i="16"/>
  <c r="CW7" i="16" s="1"/>
  <c r="CA9" i="16"/>
  <c r="CA7" i="16" s="1"/>
  <c r="CY9" i="16"/>
  <c r="CY7" i="16" s="1"/>
  <c r="CY135" i="16" s="1"/>
  <c r="CY138" i="16" s="1"/>
  <c r="AF9" i="16"/>
  <c r="AF7" i="16" s="1"/>
  <c r="AW130" i="16"/>
  <c r="AW134" i="16" s="1"/>
  <c r="AW7" i="16"/>
  <c r="CZ130" i="16"/>
  <c r="CZ134" i="16" s="1"/>
  <c r="CZ7" i="16"/>
  <c r="CZ147" i="16" s="1"/>
  <c r="V7" i="16"/>
  <c r="V130" i="16"/>
  <c r="V134" i="16" s="1"/>
  <c r="K130" i="16"/>
  <c r="K134" i="16" s="1"/>
  <c r="K7" i="16"/>
  <c r="O130" i="16"/>
  <c r="O134" i="16" s="1"/>
  <c r="G133" i="16"/>
  <c r="BT7" i="16"/>
  <c r="BT147" i="16" s="1"/>
  <c r="L7" i="16"/>
  <c r="L135" i="16" s="1"/>
  <c r="L138" i="16" s="1"/>
  <c r="BR7" i="16"/>
  <c r="BR147" i="16" s="1"/>
  <c r="CH130" i="16"/>
  <c r="CH134" i="16" s="1"/>
  <c r="AK130" i="16"/>
  <c r="AK134" i="16" s="1"/>
  <c r="T130" i="16"/>
  <c r="T134" i="16" s="1"/>
  <c r="T7" i="16"/>
  <c r="CH135" i="16"/>
  <c r="CH138" i="16" s="1"/>
  <c r="CH147" i="16"/>
  <c r="F133" i="16"/>
  <c r="CP7" i="16"/>
  <c r="CP130" i="16"/>
  <c r="CP134" i="16" s="1"/>
  <c r="AK147" i="16"/>
  <c r="AK135" i="16"/>
  <c r="AK138" i="16" s="1"/>
  <c r="O135" i="16"/>
  <c r="O138" i="16" s="1"/>
  <c r="O147" i="16"/>
  <c r="F15" i="14"/>
  <c r="F11" i="14"/>
  <c r="F13" i="14"/>
  <c r="F12" i="14"/>
  <c r="Z135" i="16" l="1"/>
  <c r="Z138" i="16" s="1"/>
  <c r="S7" i="16"/>
  <c r="S135" i="16" s="1"/>
  <c r="S138" i="16" s="1"/>
  <c r="Z130" i="16"/>
  <c r="Z134" i="16" s="1"/>
  <c r="AA130" i="16"/>
  <c r="AA134" i="16" s="1"/>
  <c r="AA147" i="16"/>
  <c r="AI7" i="16"/>
  <c r="AI135" i="16" s="1"/>
  <c r="AI138" i="16" s="1"/>
  <c r="BS7" i="16"/>
  <c r="BS135" i="16" s="1"/>
  <c r="BS138" i="16" s="1"/>
  <c r="AH7" i="16"/>
  <c r="AH147" i="16" s="1"/>
  <c r="CC130" i="16"/>
  <c r="CC134" i="16" s="1"/>
  <c r="BG7" i="16"/>
  <c r="BG147" i="16" s="1"/>
  <c r="BO7" i="16"/>
  <c r="BO147" i="16" s="1"/>
  <c r="BJ7" i="16"/>
  <c r="BJ135" i="16" s="1"/>
  <c r="BJ138" i="16" s="1"/>
  <c r="AJ7" i="16"/>
  <c r="AJ147" i="16" s="1"/>
  <c r="M130" i="16"/>
  <c r="M134" i="16" s="1"/>
  <c r="Q130" i="16"/>
  <c r="Q134" i="16" s="1"/>
  <c r="U135" i="16"/>
  <c r="U138" i="16" s="1"/>
  <c r="DB7" i="16"/>
  <c r="DB147" i="16" s="1"/>
  <c r="BD130" i="16"/>
  <c r="BD134" i="16" s="1"/>
  <c r="BL130" i="16"/>
  <c r="BL134" i="16" s="1"/>
  <c r="BA7" i="16"/>
  <c r="BA147" i="16" s="1"/>
  <c r="BK7" i="16"/>
  <c r="BK135" i="16" s="1"/>
  <c r="BK138" i="16" s="1"/>
  <c r="CX7" i="16"/>
  <c r="CX147" i="16" s="1"/>
  <c r="CL7" i="16"/>
  <c r="CL135" i="16" s="1"/>
  <c r="CL138" i="16" s="1"/>
  <c r="CO130" i="16"/>
  <c r="CO134" i="16" s="1"/>
  <c r="BZ7" i="16"/>
  <c r="BZ135" i="16" s="1"/>
  <c r="BZ138" i="16" s="1"/>
  <c r="CM130" i="16"/>
  <c r="CM134" i="16" s="1"/>
  <c r="BM130" i="16"/>
  <c r="BM134" i="16" s="1"/>
  <c r="AZ130" i="16"/>
  <c r="AZ134" i="16" s="1"/>
  <c r="AU7" i="16"/>
  <c r="AU147" i="16" s="1"/>
  <c r="AG130" i="16"/>
  <c r="AG134" i="16" s="1"/>
  <c r="BV130" i="16"/>
  <c r="BV134" i="16" s="1"/>
  <c r="AC7" i="16"/>
  <c r="AC135" i="16" s="1"/>
  <c r="AC138" i="16" s="1"/>
  <c r="BI130" i="16"/>
  <c r="BI134" i="16" s="1"/>
  <c r="AX135" i="16"/>
  <c r="AX138" i="16" s="1"/>
  <c r="BC130" i="16"/>
  <c r="BC134" i="16" s="1"/>
  <c r="X7" i="16"/>
  <c r="X147" i="16" s="1"/>
  <c r="BB7" i="16"/>
  <c r="BB135" i="16" s="1"/>
  <c r="BB138" i="16" s="1"/>
  <c r="CQ135" i="16"/>
  <c r="CQ138" i="16" s="1"/>
  <c r="AV7" i="16"/>
  <c r="AV135" i="16" s="1"/>
  <c r="AV138" i="16" s="1"/>
  <c r="BU147" i="16"/>
  <c r="CS7" i="16"/>
  <c r="CS147" i="16" s="1"/>
  <c r="CB147" i="16"/>
  <c r="CQ130" i="16"/>
  <c r="CQ134" i="16" s="1"/>
  <c r="N7" i="16"/>
  <c r="N135" i="16" s="1"/>
  <c r="N138" i="16" s="1"/>
  <c r="BK134" i="16"/>
  <c r="BU130" i="16"/>
  <c r="BU134" i="16" s="1"/>
  <c r="CU7" i="16"/>
  <c r="CU147" i="16" s="1"/>
  <c r="BC147" i="16"/>
  <c r="BX7" i="16"/>
  <c r="BX147" i="16" s="1"/>
  <c r="BP147" i="16"/>
  <c r="BP130" i="16"/>
  <c r="BP134" i="16" s="1"/>
  <c r="CB130" i="16"/>
  <c r="CB134" i="16" s="1"/>
  <c r="CG7" i="16"/>
  <c r="CG147" i="16" s="1"/>
  <c r="CV130" i="16"/>
  <c r="CV134" i="16" s="1"/>
  <c r="AE130" i="16"/>
  <c r="AE134" i="16" s="1"/>
  <c r="CK130" i="16"/>
  <c r="CK134" i="16" s="1"/>
  <c r="AC134" i="16"/>
  <c r="W135" i="16"/>
  <c r="W138" i="16" s="1"/>
  <c r="AX130" i="16"/>
  <c r="AX134" i="16" s="1"/>
  <c r="CN130" i="16"/>
  <c r="CN134" i="16" s="1"/>
  <c r="BN130" i="16"/>
  <c r="BN134" i="16" s="1"/>
  <c r="CI147" i="16"/>
  <c r="F9" i="16"/>
  <c r="F7" i="16" s="1"/>
  <c r="G143" i="16" s="1"/>
  <c r="W130" i="16"/>
  <c r="W134" i="16" s="1"/>
  <c r="BN135" i="16"/>
  <c r="BN138" i="16" s="1"/>
  <c r="BM135" i="16"/>
  <c r="BM138" i="16" s="1"/>
  <c r="BY7" i="16"/>
  <c r="BY147" i="16" s="1"/>
  <c r="U130" i="16"/>
  <c r="U134" i="16" s="1"/>
  <c r="AN7" i="16"/>
  <c r="AN147" i="16" s="1"/>
  <c r="BF130" i="16"/>
  <c r="BF134" i="16" s="1"/>
  <c r="AY130" i="16"/>
  <c r="AY134" i="16" s="1"/>
  <c r="CY130" i="16"/>
  <c r="CY134" i="16" s="1"/>
  <c r="CN147" i="16"/>
  <c r="AD130" i="16"/>
  <c r="AD134" i="16" s="1"/>
  <c r="I135" i="16"/>
  <c r="I138" i="16" s="1"/>
  <c r="I147" i="16"/>
  <c r="BQ7" i="16"/>
  <c r="BQ147" i="16" s="1"/>
  <c r="AB130" i="16"/>
  <c r="AB134" i="16" s="1"/>
  <c r="I130" i="16"/>
  <c r="I134" i="16" s="1"/>
  <c r="Y7" i="16"/>
  <c r="Y135" i="16" s="1"/>
  <c r="Y138" i="16" s="1"/>
  <c r="DA147" i="16"/>
  <c r="CD130" i="16"/>
  <c r="CD134" i="16" s="1"/>
  <c r="AB135" i="16"/>
  <c r="AB138" i="16" s="1"/>
  <c r="AM147" i="16"/>
  <c r="DA130" i="16"/>
  <c r="DA134" i="16" s="1"/>
  <c r="AT7" i="16"/>
  <c r="AT147" i="16" s="1"/>
  <c r="CJ7" i="16"/>
  <c r="CJ135" i="16" s="1"/>
  <c r="CJ138" i="16" s="1"/>
  <c r="AP7" i="16"/>
  <c r="AP147" i="16" s="1"/>
  <c r="AL147" i="16"/>
  <c r="AL135" i="16"/>
  <c r="AL138" i="16" s="1"/>
  <c r="CR7" i="16"/>
  <c r="CR147" i="16" s="1"/>
  <c r="BH7" i="16"/>
  <c r="BH147" i="16" s="1"/>
  <c r="BW7" i="16"/>
  <c r="BW147" i="16" s="1"/>
  <c r="CY147" i="16"/>
  <c r="CF7" i="16"/>
  <c r="CF135" i="16" s="1"/>
  <c r="CF138" i="16" s="1"/>
  <c r="AL130" i="16"/>
  <c r="AL134" i="16" s="1"/>
  <c r="CT130" i="16"/>
  <c r="CT134" i="16" s="1"/>
  <c r="AS130" i="16"/>
  <c r="AS134" i="16" s="1"/>
  <c r="AM130" i="16"/>
  <c r="AM134" i="16" s="1"/>
  <c r="J130" i="16"/>
  <c r="J134" i="16" s="1"/>
  <c r="CI130" i="16"/>
  <c r="CI134" i="16" s="1"/>
  <c r="CE7" i="16"/>
  <c r="CE135" i="16" s="1"/>
  <c r="CE138" i="16" s="1"/>
  <c r="BE7" i="16"/>
  <c r="BE147" i="16" s="1"/>
  <c r="H7" i="16"/>
  <c r="H135" i="16" s="1"/>
  <c r="H138" i="16" s="1"/>
  <c r="P7" i="16"/>
  <c r="P135" i="16" s="1"/>
  <c r="P138" i="16" s="1"/>
  <c r="DC7" i="16"/>
  <c r="DC135" i="16" s="1"/>
  <c r="DC138" i="16" s="1"/>
  <c r="R130" i="16"/>
  <c r="R134" i="16" s="1"/>
  <c r="CA130" i="16"/>
  <c r="CA134" i="16" s="1"/>
  <c r="G9" i="16"/>
  <c r="AR7" i="16"/>
  <c r="AQ130" i="16"/>
  <c r="AQ134" i="16" s="1"/>
  <c r="CC147" i="16"/>
  <c r="CT135" i="16"/>
  <c r="CT138" i="16" s="1"/>
  <c r="AO7" i="16"/>
  <c r="AO147" i="16" s="1"/>
  <c r="CW135" i="16"/>
  <c r="CW138" i="16" s="1"/>
  <c r="CW147" i="16"/>
  <c r="CA135" i="16"/>
  <c r="CA138" i="16" s="1"/>
  <c r="CA147" i="16"/>
  <c r="AF130" i="16"/>
  <c r="AF134" i="16" s="1"/>
  <c r="CW130" i="16"/>
  <c r="CW134" i="16" s="1"/>
  <c r="BD135" i="16"/>
  <c r="BD138" i="16" s="1"/>
  <c r="CZ135" i="16"/>
  <c r="CZ138" i="16" s="1"/>
  <c r="M135" i="16"/>
  <c r="M138" i="16" s="1"/>
  <c r="V135" i="16"/>
  <c r="V138" i="16" s="1"/>
  <c r="V147" i="16"/>
  <c r="Q135" i="16"/>
  <c r="Q138" i="16" s="1"/>
  <c r="Q147" i="16"/>
  <c r="CD135" i="16"/>
  <c r="CD138" i="16" s="1"/>
  <c r="CD147" i="16"/>
  <c r="AW135" i="16"/>
  <c r="AW138" i="16" s="1"/>
  <c r="AW147" i="16"/>
  <c r="AE147" i="16"/>
  <c r="AE135" i="16"/>
  <c r="AE138" i="16" s="1"/>
  <c r="AG135" i="16"/>
  <c r="AG138" i="16" s="1"/>
  <c r="AG147" i="16"/>
  <c r="CO135" i="16"/>
  <c r="CO138" i="16" s="1"/>
  <c r="CO147" i="16"/>
  <c r="J135" i="16"/>
  <c r="J138" i="16" s="1"/>
  <c r="J147" i="16"/>
  <c r="K147" i="16"/>
  <c r="K135" i="16"/>
  <c r="K138" i="16" s="1"/>
  <c r="S147" i="16"/>
  <c r="BT135" i="16"/>
  <c r="BT138" i="16" s="1"/>
  <c r="L147" i="16"/>
  <c r="BR135" i="16"/>
  <c r="BR138" i="16" s="1"/>
  <c r="CV147" i="16"/>
  <c r="CV135" i="16"/>
  <c r="CV138" i="16" s="1"/>
  <c r="AF147" i="16"/>
  <c r="AF135" i="16"/>
  <c r="AF138" i="16" s="1"/>
  <c r="AQ135" i="16"/>
  <c r="AQ138" i="16" s="1"/>
  <c r="AQ147" i="16"/>
  <c r="CM135" i="16"/>
  <c r="CM138" i="16" s="1"/>
  <c r="CM147" i="16"/>
  <c r="AZ147" i="16"/>
  <c r="AZ135" i="16"/>
  <c r="AZ138" i="16" s="1"/>
  <c r="BF147" i="16"/>
  <c r="BF135" i="16"/>
  <c r="BF138" i="16" s="1"/>
  <c r="AS135" i="16"/>
  <c r="AS138" i="16" s="1"/>
  <c r="AS147" i="16"/>
  <c r="AY147" i="16"/>
  <c r="AY135" i="16"/>
  <c r="AY138" i="16" s="1"/>
  <c r="R147" i="16"/>
  <c r="R135" i="16"/>
  <c r="R138" i="16" s="1"/>
  <c r="BL135" i="16"/>
  <c r="BL138" i="16" s="1"/>
  <c r="BL147" i="16"/>
  <c r="BI135" i="16"/>
  <c r="BI138" i="16" s="1"/>
  <c r="BI147" i="16"/>
  <c r="CP135" i="16"/>
  <c r="CP138" i="16" s="1"/>
  <c r="CP147" i="16"/>
  <c r="T147" i="16"/>
  <c r="T135" i="16"/>
  <c r="T138" i="16" s="1"/>
  <c r="AD147" i="16"/>
  <c r="AD135" i="16"/>
  <c r="AD138" i="16" s="1"/>
  <c r="CK135" i="16"/>
  <c r="CK138" i="16" s="1"/>
  <c r="CK147" i="16"/>
  <c r="BV147" i="16"/>
  <c r="BV135" i="16"/>
  <c r="BV138" i="16" s="1"/>
  <c r="BJ147" i="16" l="1"/>
  <c r="BS147" i="16"/>
  <c r="AH135" i="16"/>
  <c r="AH138" i="16" s="1"/>
  <c r="AI147" i="16"/>
  <c r="BG135" i="16"/>
  <c r="BG138" i="16" s="1"/>
  <c r="CX135" i="16"/>
  <c r="CX138" i="16" s="1"/>
  <c r="BO135" i="16"/>
  <c r="BO138" i="16" s="1"/>
  <c r="AJ135" i="16"/>
  <c r="AJ138" i="16" s="1"/>
  <c r="DB135" i="16"/>
  <c r="DB138" i="16" s="1"/>
  <c r="BA135" i="16"/>
  <c r="BA138" i="16" s="1"/>
  <c r="BZ147" i="16"/>
  <c r="CL147" i="16"/>
  <c r="BK147" i="16"/>
  <c r="CS135" i="16"/>
  <c r="CS138" i="16" s="1"/>
  <c r="AC147" i="16"/>
  <c r="AU135" i="16"/>
  <c r="AU138" i="16" s="1"/>
  <c r="CU135" i="16"/>
  <c r="CU138" i="16" s="1"/>
  <c r="AV147" i="16"/>
  <c r="X135" i="16"/>
  <c r="X138" i="16" s="1"/>
  <c r="G138" i="16" s="1"/>
  <c r="BX135" i="16"/>
  <c r="BX138" i="16" s="1"/>
  <c r="BY135" i="16"/>
  <c r="BY138" i="16" s="1"/>
  <c r="N147" i="16"/>
  <c r="BB147" i="16"/>
  <c r="CE147" i="16"/>
  <c r="H147" i="16"/>
  <c r="CJ147" i="16"/>
  <c r="CG135" i="16"/>
  <c r="CG138" i="16" s="1"/>
  <c r="AN135" i="16"/>
  <c r="AN138" i="16" s="1"/>
  <c r="CR135" i="16"/>
  <c r="CR138" i="16" s="1"/>
  <c r="F150" i="16"/>
  <c r="F134" i="16"/>
  <c r="G141" i="16" s="1"/>
  <c r="F141" i="16" s="1"/>
  <c r="AP135" i="16"/>
  <c r="AP138" i="16" s="1"/>
  <c r="G134" i="16"/>
  <c r="G142" i="16"/>
  <c r="F142" i="16" s="1"/>
  <c r="BH135" i="16"/>
  <c r="BH138" i="16" s="1"/>
  <c r="BW135" i="16"/>
  <c r="BW138" i="16" s="1"/>
  <c r="G7" i="16"/>
  <c r="G130" i="16"/>
  <c r="AT135" i="16"/>
  <c r="AT138" i="16" s="1"/>
  <c r="Y147" i="16"/>
  <c r="DC147" i="16"/>
  <c r="F130" i="16"/>
  <c r="G140" i="16" s="1"/>
  <c r="F140" i="16" s="1"/>
  <c r="F152" i="16" s="1"/>
  <c r="G144" i="16" s="1"/>
  <c r="BQ135" i="16"/>
  <c r="BQ138" i="16" s="1"/>
  <c r="P147" i="16"/>
  <c r="CF147" i="16"/>
  <c r="BE135" i="16"/>
  <c r="BE138" i="16" s="1"/>
  <c r="AR135" i="16"/>
  <c r="AR138" i="16" s="1"/>
  <c r="AR147" i="16"/>
  <c r="AO135" i="16"/>
  <c r="AO138" i="16" s="1"/>
  <c r="G135" i="16" l="1"/>
  <c r="F138" i="16"/>
  <c r="F145" i="16" s="1"/>
  <c r="F135" i="16"/>
  <c r="F148" i="16"/>
  <c r="F149" i="1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<sst xmlns="http://schemas.openxmlformats.org/spreadsheetml/2006/main" count="5272" uniqueCount="964">
  <si>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</si>
  <si>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</si>
  <si>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</si>
  <si>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</si>
  <si>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</si>
  <si>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</si>
  <si>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</si>
  <si>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</si>
  <si>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</si>
  <si>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</si>
  <si>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</si>
  <si>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</si>
  <si>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</si>
  <si>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</si>
  <si>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</si>
  <si>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</si>
  <si>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</si>
  <si>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</si>
  <si>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</si>
  <si>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</si>
  <si>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</si>
  <si>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</si>
  <si>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</si>
  <si>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</si>
  <si>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</si>
  <si>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</si>
  <si>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</si>
  <si>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</si>
  <si>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</si>
  <si>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</si>
  <si>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</si>
  <si>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</si>
  <si>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</si>
  <si>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</si>
  <si>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</si>
  <si>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</si>
  <si>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</si>
  <si>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</si>
  <si>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</si>
  <si>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</si>
  <si>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</si>
  <si>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</si>
  <si>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</si>
  <si>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</si>
  <si>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</si>
  <si>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</si>
  <si>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</si>
  <si>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</si>
  <si>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</si>
  <si>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</si>
  <si>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</si>
  <si>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</si>
  <si>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</si>
  <si>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</si>
  <si>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</si>
  <si>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</si>
  <si>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</si>
  <si>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</si>
  <si>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</si>
  <si>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</si>
  <si>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</si>
  <si>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</si>
  <si>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</si>
  <si>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</si>
  <si>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</si>
  <si>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</si>
  <si>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</si>
  <si>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</si>
  <si>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</si>
  <si>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</si>
  <si>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</si>
  <si>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</si>
  <si>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</si>
  <si>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</si>
  <si>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</si>
  <si>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</si>
  <si>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</si>
  <si>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</si>
  <si>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</si>
  <si>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</si>
  <si>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</si>
  <si>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</si>
  <si>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</si>
  <si>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</si>
  <si>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</si>
  <si>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</si>
  <si>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</si>
  <si>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</si>
  <si>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</si>
  <si>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</si>
  <si>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</si>
  <si>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</si>
  <si>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</si>
  <si>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</si>
  <si>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</si>
  <si>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</si>
  <si>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</si>
  <si>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</si>
  <si>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</si>
  <si>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</si>
  <si>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</si>
  <si>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</si>
  <si>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</si>
  <si>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</si>
  <si>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</si>
  <si>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</si>
  <si>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</si>
  <si>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</si>
  <si>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</si>
  <si>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</si>
  <si>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</si>
  <si>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</si>
  <si>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</si>
  <si>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</si>
  <si>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</si>
  <si>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</si>
  <si>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</si>
  <si>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</si>
  <si>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</si>
  <si>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</si>
  <si>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</si>
  <si>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</si>
  <si>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</si>
  <si>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</si>
  <si>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</si>
  <si>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(Multiple Items)</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</si>
  <si>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</si>
  <si>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</si>
  <si>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</si>
  <si>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</si>
  <si>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</si>
  <si>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05-001-01-05-07</t>
  </si>
  <si>
    <r>
      <t xml:space="preserve">2. Nurodykite pagrindžiamos priemonės </t>
    </r>
    <r>
      <rPr>
        <b/>
        <sz val="11"/>
        <color theme="1"/>
        <rFont val="Calibri"/>
        <family val="2"/>
        <charset val="186"/>
        <scheme val="minor"/>
      </rPr>
      <t>pavadinimą</t>
    </r>
  </si>
  <si>
    <t>Sukurti nuoseklią inovacinės veiklos skatinimo sistemą</t>
  </si>
  <si>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</si>
  <si>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</si>
  <si>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</si>
  <si>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</si>
  <si>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</si>
  <si>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</si>
  <si>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</si>
  <si>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</si>
  <si>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</si>
  <si>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</si>
  <si>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t>Produktų ar procesų inovacijas diegiančios MVĮ</t>
  </si>
  <si>
    <r>
      <t xml:space="preserve">12. Nurodykite siekiamo </t>
    </r>
    <r>
      <rPr>
        <b/>
        <sz val="11"/>
        <color theme="1"/>
        <rFont val="Calibri"/>
        <family val="2"/>
        <charset val="186"/>
        <scheme val="minor"/>
      </rPr>
      <t>rezultato matavimo vienetą</t>
    </r>
  </si>
  <si>
    <t>proc.</t>
  </si>
  <si>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</si>
  <si>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</si>
  <si>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</si>
  <si>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Inovacinės veiklos skatinimo sistema</t>
  </si>
  <si>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</si>
  <si>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</si>
  <si>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</si>
  <si>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</si>
  <si>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1.1</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</si>
  <si>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</si>
  <si>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</si>
  <si>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</si>
  <si>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</si>
  <si>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</si>
  <si>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</si>
  <si>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</si>
  <si>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</si>
  <si>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</si>
  <si>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</si>
  <si>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</si>
  <si>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</si>
  <si>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</si>
  <si>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</si>
  <si>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</si>
  <si>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</si>
  <si>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</si>
  <si>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VEIKLOS</t>
  </si>
  <si>
    <t>D.1.</t>
  </si>
  <si>
    <t>Norminės</t>
  </si>
  <si>
    <t>Peržiūrėti ir pakeisti inovacinę veiklą reglamentuojančius teisės aktus (1)</t>
  </si>
  <si>
    <t>Atnaujinti Sumanios specializacijos koncepciją ir nustatyti sumanios specializacijos prioritetus, jų koordinavimo modelį, įgyvendinimo stebėsenos sistemą (2)</t>
  </si>
  <si>
    <t>Reinvesticijos (po priemonės įgyvendinimo)</t>
  </si>
  <si>
    <t>Likutinė vertė</t>
  </si>
  <si>
    <t>D.2.</t>
  </si>
  <si>
    <t>Mokestinės</t>
  </si>
  <si>
    <t>Veikla</t>
  </si>
  <si>
    <t>D.3.</t>
  </si>
  <si>
    <t>Finansinės paskatos ir kitos išmokos</t>
  </si>
  <si>
    <t>Inovatyviųjų viešųjų pirkimų skatinimo veikla (10)</t>
  </si>
  <si>
    <t>Skatinti inovacijas viešajame sektoriuje: ikiprekybinius pirkimus: Stiprinti PO gebėjimus inicijuoti ir vykdyti ikiprekybinius pirkimus, sudarytos paskatos (čekiai) verslui dalyvauti ikiprekybiniuose pirkimuose  (14.1)</t>
  </si>
  <si>
    <t>Skatinti inovacijas viešajame sektoriuje: ikiprekybinius pirkimus: paskatų verslui kurti naujus produktus viešojo sektoriaus poreikiams tenkinti sukūrimas  (14.2)</t>
  </si>
  <si>
    <t>Skatinti tiesioginių užsienio investicijų pritraukimą į MTEPI: TUI paieškos ir pritraukimo veiklos (16.1.)</t>
  </si>
  <si>
    <t>Skatinti tiesioginių užsienio investicijų pritraukimą į MTEPI: MTEPI projektai (16.2.)</t>
  </si>
  <si>
    <t>Inovatyviųjų viešųjų pirkimų skatinimo veikla (10) (PVM)</t>
  </si>
  <si>
    <t>Lietuvos dalyvavimas NATO (DIANA)(22) ir Lietuvos dalyvavimas NATO inovacijų fonde (23)</t>
  </si>
  <si>
    <t>Inovacijų skatinimo fondo finansinių priemonių išplėtimas (PVM)</t>
  </si>
  <si>
    <t>E.</t>
  </si>
  <si>
    <t>INVESTICINĖS VEIKLOS</t>
  </si>
  <si>
    <t>E.1.</t>
  </si>
  <si>
    <t>Infrastruktūros vystymas</t>
  </si>
  <si>
    <t>Skatinti startuolių vystymą, akceleravimą ir plėrą (Rizikos kapitalas) (11.1.)</t>
  </si>
  <si>
    <t>Skatinti startuolių vystymą, akceleravimą ir plėrą (Subsidijos) (11.2.)</t>
  </si>
  <si>
    <t>Skatinti inovacijų pasiūlą (MTEP, FI) (12.1.)</t>
  </si>
  <si>
    <t>Skatinti inovacijų pasiūlą (MTEP, subsidija) (12.2.)</t>
  </si>
  <si>
    <t>Teikti kaupiamąjį/alternatyvųjį finansavimą; skatinti STEP technologijų kūrimą arba gamybą (25)</t>
  </si>
  <si>
    <t>Skatinti trumpų vertės kūrimo grandinių formavimąsi ir plėtrą tarp MVĮ (paskolos) (19.1.)</t>
  </si>
  <si>
    <t>Skatinti trumpų vertės kūrimo grandinių formavimąsi ir plėtrą tarp MVĮ (dalinis palūkanų kompensavimas, dalinis paskolos gavėjų darbuotojų DU kompensavimas) (19.2)</t>
  </si>
  <si>
    <t>GovTech sprendimų skatinimas(21)</t>
  </si>
  <si>
    <t>E.2.</t>
  </si>
  <si>
    <t>Paslaugų teikimas</t>
  </si>
  <si>
    <t>Įsteigti inovacijų agentūrą (3)</t>
  </si>
  <si>
    <t>Vykdyti startuolių inkubavimo veiklas Europos kosmoso agentūros verslo inkubavimo centre(7)</t>
  </si>
  <si>
    <t>Įsteigti Space Hub (8)</t>
  </si>
  <si>
    <t>Esamos etalonų sistemos įvertinimo studija, pateikiant rekomendacijas dėl jos tobulinimo ir plėtros. Analitinė (20)</t>
  </si>
  <si>
    <t>Skatinti MVĮ dalyvavimą tarptautinėse MTEPI iniciatyvose: įmonių tarptautinė tinklaveika, įsitraukimas į MTEPI partnerystės tinklus (15.1)</t>
  </si>
  <si>
    <t>Įsteigti inovacijų agentūrą (3) (PVM)</t>
  </si>
  <si>
    <t>Vykdyti startuolių inkubavimo veiklas Europos kosmoso agentūros verslo inkubavimo centre (7) (PVM) ir Įsteigti Space Hub (8) (PVM)</t>
  </si>
  <si>
    <t>Dalyvavimas dvišalio bendradarbiavimo programų remiamuose MTEPI projektuose (24)</t>
  </si>
  <si>
    <t>E.3.</t>
  </si>
  <si>
    <t>Investicijos į žinias ir žmogiškuosius išteklius</t>
  </si>
  <si>
    <t>Inovacijų skatinimo fondo finansinių priemonių išplėtimas (4)</t>
  </si>
  <si>
    <t>Įgyvendinti specializuotas startuolių akceleravimo programas (5)</t>
  </si>
  <si>
    <t>Pritraukti tarptautinį akceleratorių (6)</t>
  </si>
  <si>
    <t>Esamų paskatų verslui investuoti į MTEP sistemas studija (9)</t>
  </si>
  <si>
    <t>Skatinti netechnologinių inovacijų plėtrą (13)</t>
  </si>
  <si>
    <t>Skatinti MVĮ dalyvavimą tarptautinėse MTEPI iniciatyvose: dalyvavimas tarptautinėse programose, įsitraukimas į BJR, kitų tarptautinių MTEPI projektų rengimą ir dalyvavimą juose (15.2)</t>
  </si>
  <si>
    <t>Ugdyti MVĮ reikalingus darbuotojų įgūdžius, taikomus Sumaniosios specializacijos srityse (17)</t>
  </si>
  <si>
    <t>Ugdyti MVĮ ir kitų verslumo galimybių paieškos procese dalyvaujančių subjektų darbuotojų gebėjimus (18)</t>
  </si>
  <si>
    <t>F.</t>
  </si>
  <si>
    <t>KOMUNIKACINĖS VEIKLOS</t>
  </si>
  <si>
    <t>G.</t>
  </si>
  <si>
    <t>VEIKLOS IR PALAIKYMO (ATNAUJINIMO) SĄNAUDOS, IŠ VISO</t>
  </si>
  <si>
    <t>Trijų agentūrų apjungimo į Inovacijų agentūrą išlaikymo sąnaudų pokytis</t>
  </si>
  <si>
    <t>Įgyvendinti specializuotas startuolių akceleravimo programas (5) (PVM)</t>
  </si>
  <si>
    <t>Pritraukti tarptautinį akceleratorių (6) (PVM)</t>
  </si>
  <si>
    <t>Esamų paskatų verslui investuoti į MTEP sistemas studija (9) (PVM)</t>
  </si>
  <si>
    <t>Privataus sektoriaus investicijos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</si>
  <si>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</si>
  <si>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</si>
  <si>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</si>
  <si>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</si>
  <si>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</si>
  <si>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</si>
  <si>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</si>
  <si>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</si>
  <si>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</si>
  <si>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</si>
  <si>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</si>
  <si>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</si>
  <si>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</si>
  <si>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</si>
  <si>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</si>
  <si>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</si>
  <si>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</si>
  <si>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</si>
  <si>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</si>
  <si>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</si>
  <si>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</si>
  <si>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</si>
  <si>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</si>
  <si>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</si>
  <si>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</si>
  <si>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</si>
  <si>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</si>
  <si>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</si>
  <si>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Sukurta pridėtinė vertė</t>
  </si>
  <si>
    <t>Išvengtos inovacijų kūrimo sąnaudos</t>
  </si>
  <si>
    <t>Išvengtos konsultacijų sąnaudos</t>
  </si>
  <si>
    <t>L.2.</t>
  </si>
  <si>
    <t>Socialinio - ekonominio poveikio žala</t>
  </si>
  <si>
    <t>ALTERNATYVA 2</t>
  </si>
  <si>
    <t>Veikla (nurodykite pavadinimą; suplanuotas investicijas pagrįskite prielaidų lape)</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</si>
  <si>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</si>
  <si>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</si>
  <si>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</si>
  <si>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</si>
  <si>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</si>
  <si>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sąnaudos 1 (privataus ir NVO sektoriaus)</t>
  </si>
  <si>
    <t>Veiklos ir palaikymo (atnaujinimo) sąnaudos 2 (privataus ir NVO sektoriaus)</t>
  </si>
  <si>
    <t>Veiklos ir palaikymo (atnaujinimo) sąnaudos 3 (privataus ir NVO sektoriaus)</t>
  </si>
  <si>
    <t>Veiklos ir palaikymo (atnaujinimo) sąnaudos 4 (privataus ir NVO sektoriaus)</t>
  </si>
  <si>
    <t>Veiklos ir palaikymo (atnaujinimo) sąnaudos 5 (privataus ir NVO sektoriaus)</t>
  </si>
  <si>
    <t>Bendra pirkimo PVM suma (veiklos išlaidoms)</t>
  </si>
  <si>
    <t>ALTERNATYVA 3</t>
  </si>
  <si>
    <t>ALTERNATYVA 4</t>
  </si>
  <si>
    <t>ALTERNATYVA 5</t>
  </si>
  <si>
    <t>PRIELAIDOS</t>
  </si>
  <si>
    <t>Šiame darbalapyje nurodykite priemonės biudžeto nustatymui ir geriausios alternatyvos išrinkimui naudojamas prielaidas.</t>
  </si>
  <si>
    <t>Pridėtinė vertė gamybos sąnaudomis (pagal įmonių dydžio grupes) (LR statistikos departamento duomenys)</t>
  </si>
  <si>
    <t>Pridėtinė vertė gamybos sąnaudomis (pagal įmonių dydžio grupes) | tūkst. EUR</t>
  </si>
  <si>
    <t>2016</t>
  </si>
  <si>
    <t>2017</t>
  </si>
  <si>
    <t>2018</t>
  </si>
  <si>
    <t>2019</t>
  </si>
  <si>
    <t>2020</t>
  </si>
  <si>
    <t>Iš viso pagal darbuotojų skaičių</t>
  </si>
  <si>
    <t>TOTAL</t>
  </si>
  <si>
    <t>Iš viso pagal ekonomines veiklos rūšis</t>
  </si>
  <si>
    <t>0–9 darbuotojai</t>
  </si>
  <si>
    <t>10–19 darbuotojų</t>
  </si>
  <si>
    <t>20–49 darbuotojai</t>
  </si>
  <si>
    <t>50–249 darbuotojai</t>
  </si>
  <si>
    <t>250 ir daugiau darbuotojų</t>
  </si>
  <si>
    <t>Apyvarta (pagal įmonių dydžio grupes) (LR statistikos departamento duomenys)</t>
  </si>
  <si>
    <t>Apyvarta (pagal įmonių dydžio grupes) | tūkst. EUR</t>
  </si>
  <si>
    <t>Veikiančių įmonių skaičius (pagal įmonių dydžio grupes) (LR statistikos departamento duomenys)</t>
  </si>
  <si>
    <t>Veikiančių įmonių skaičius (pagal įmonių dydžio grupes) | vnt.</t>
  </si>
  <si>
    <t>Vidutinė įmonės apyvarta (EUR)</t>
  </si>
  <si>
    <t>Skaičiavimai, remiantis LR statistikos departamento duomenimis</t>
  </si>
  <si>
    <t>Vidurkis</t>
  </si>
  <si>
    <t>Įmonės vidutinė pridėtinė vertė</t>
  </si>
  <si>
    <t>Pridėtinės vertės dalis apyvartoje</t>
  </si>
  <si>
    <t>Vieno startuolio/įmonės sukuriama pridėtinė vertė, EUR (prielaida, atsižvelgiant į Statistikos departamento duomenis apie vidutinę įmonės pridėtinę vertę</t>
  </si>
  <si>
    <t>Veiklos metai</t>
  </si>
  <si>
    <t>70% nuo 1-9 darbuotojų įmonės</t>
  </si>
  <si>
    <t>100% nuo 1-9 darbuotojų įmonės</t>
  </si>
  <si>
    <t>75% nuo vidutinė šalies įmonė</t>
  </si>
  <si>
    <t>100% nuo vidutinė šalies įmonė</t>
  </si>
  <si>
    <t>EIMIN duomenimis 2014-2020 m. Sumanios specializacijos prioritetuose veikiančių įmonių pridėtinė vertė išaugo 80,6 proc., tuo tarpu kai likusioje Lietuvos ekonomikoje (Lietuvos ekonomika be Sumanios specializacijos sektorių) pridėtinė vertė padidėjo 61 proc.. Remiantis šiais duomenimis vidutinis metinis pridėtinės vertės augimas sumanios specializacijos sektoriuose sudaro 13,4% per metus. Atsižvelgianį į šiuos duomenis, daroma prielaida, kad vidutinis sumanios specializacijos sektorių augimas iki 2042 m. be priemonės investicijų sudarys 8%.</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</si>
  <si>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</si>
  <si>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Kadangi inesticijų į infrastruktūrą veikloms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</si>
  <si>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 xml:space="preserve">Daroma konservatyvi prielaida, kad ilgalaikio turto likutinė vertė ataskaitinio laikotarpio pabaigoje lygi 0. </t>
  </si>
  <si>
    <t>Peržiūrėti ir pakeisti inovacinę veiklą reglamentuojančius teisės aktus</t>
  </si>
  <si>
    <t>Teisės aktų pakeitimų poveikis atskirai nevertinamas. Teisės aktų pakeitimas sudaro prielaidas įgyvendinti investicines priemonės veiklas, todėl pakeitimų poveikis pasireikš įgyvendinant šias veiklas (jų poveikis vertinamas).</t>
  </si>
  <si>
    <t>Atnaujinti Sumaniosios specializacijos koncepciją ir nustatyti sumaniosios specializacijos prioritetus, jų koordinavimo modelį, įgyvendinimo stebėsenos sistemą</t>
  </si>
  <si>
    <t xml:space="preserve">Sumanios specializacijos atnaujinimo poveikis atskirai nevertinamas. Atnaujinta sumani specializacija sudaro prielaidas įgyvendinti investicines priemonės veiklas, kurių poveikis yra vertinamas. </t>
  </si>
  <si>
    <t>Įsteigti Inovacijų agentūrą</t>
  </si>
  <si>
    <t>Inovacijų agentūros poveikis atskirai nevertinamas. Jos veiklos poveikis pasireikš per kitų šios priemonės veiklų, už kurias bus atsakinga Inovacijų agentūra, įgyvendinimą (jų poveikis vertinamas). Palaikymo išlaidų sumažėjimas apskaičiuotas remiantis EIMIN pažyma Lietuvos Respublikos Seimo Biudžeto ir finansų komiteto neeiliniam posėdžiui.</t>
  </si>
  <si>
    <t>EIMIN duomenimis,  trijų agentūrų apjungmo į Inovacijų agentūrą išlaikymo sąnaudų pokytis, EUR per metus</t>
  </si>
  <si>
    <t>Inovacijų skatinimo fondo finansinių priemonių išplėtimas</t>
  </si>
  <si>
    <t>Įgyvendinti specializuotas startuolių akceleravimo programas</t>
  </si>
  <si>
    <t>Pritraukti tarptautinį akceleratorių</t>
  </si>
  <si>
    <t>4, 5 ir 6 veiklų poveikis vertinamas kartu</t>
  </si>
  <si>
    <t>Poveikio pasireiškimo dinamika (N+2 metais po lėšų pirmo gavimo, pvz. investicija 2023 metais, poveikis - 2025 metais)</t>
  </si>
  <si>
    <t>Startuolių, į kuriuos investuojama skaičius</t>
  </si>
  <si>
    <t>Investicijų bus labai sėkmingos (Rizikos kapitalo siekis, kad 1 iš 10 įmonių bus sėkmingos, kadangi bus investuojama daugiausia subsidijų forma, nustatomas mažesnis - 5% sėkmės tikslas)</t>
  </si>
  <si>
    <t>Investicijų bus vidutiniškai sėkmingos</t>
  </si>
  <si>
    <t>Investicijos neturės teigiamo poveikio (poveikis neutralus)</t>
  </si>
  <si>
    <t>Sėkmingo startuolio pridėtinės vertės srautas pateiktas prie 11 veiklos aprašymo.</t>
  </si>
  <si>
    <t>Vidutiniškai sėkmingo startuolio pridėtinės vertės srautas (remiantis 11 veiklos aprašu, tačiau 10% augimas dėl rizikos kapitalo dalyvavimo, pakeistas 5% prieaugiu dėl akceleravimo paslaugų).</t>
  </si>
  <si>
    <t>Pridėtinės vertės augimas dėl priemonės investicijų</t>
  </si>
  <si>
    <t>Remaintis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finansinių priemonių poveikis yra ne mažesnis nei subsidijų. Šią prielaidą dalinai pagrindžia vertinimo išvada jog, "Be to, kontrafaktinio poveikio vertinimo rezultatai parodė, kad finansų inžinerijos investiciniai kreditai turi ne mažesnį poveikį nei vertintos subsidijų priemonės („Lyderis LT“ ir „Naujos galimybės)".
Daroma prielaidos, kad investuojama į 2,5 metų amžiaus startuolius.</t>
  </si>
  <si>
    <t>Vidutiniškai sėkmingo startuolio sukuriama pridėtinė vertė</t>
  </si>
  <si>
    <t>Pridėtinės vertės atribucija priemones veiklai</t>
  </si>
  <si>
    <t>Pradinis verslas</t>
  </si>
  <si>
    <t>Priemonės investicijos</t>
  </si>
  <si>
    <t>Kitos investicijos</t>
  </si>
  <si>
    <t>Vykdyti startuolių inkubavimo veiklas Europos kosmoso agentūros verslo inkubavimo centre</t>
  </si>
  <si>
    <t>Įsteigti Space Hub</t>
  </si>
  <si>
    <t>Veiklų "Įsteigti Europos kosmoso agentūros inkubatorių" ir "Įsteigti Space Hub" poveikis vertinamas kartu. Daroma prielaida, kad dėl 20 projektų, kurie gaus inkubatoriaus paramą, ir nefinansinės Space Hub veiklos, 15 startuolių, veikiančių kosmoso srityje, pardavimo pajamos išaugs 8%. Šis poveikis amortizuojasi po 5 metų. Vidutinis tikslinės grupės amžius intervencijos pradžioje 1,5 metai. Daroma prielaida, kad dėl tęstinės Space Hub veiklos kasmet 5 įmonių apvarta padidėja 2%. Dėl papildomo pritraukto finansavimo iš Horizon/EKA programų sukurta pridėtinė vertė skaičiuojama kaip 60% nuo gauto finansavimo (kadangi darbo užmokestis, kuris yra pridėtinės vertės sudedamasis elementas sudaro didesniąją dalį tokių projektų sąnaudų).</t>
  </si>
  <si>
    <t>Startuolių skaičius, kurių pridėtinė vertė padidėja dėl priemonės veiklos</t>
  </si>
  <si>
    <t>Įmonių skaičius, kurių pridėtinė vertė padidėja dėl tęstinės Space Hub veiklos</t>
  </si>
  <si>
    <t>Pritrauktas papildomas finansavimas iš Horizon/EKA per metus dėl Space Hub veiklos, EUR</t>
  </si>
  <si>
    <t>Vidutinis metinis pridėtinės vertės augimas dėl priemonės veiklos</t>
  </si>
  <si>
    <t>Vidutinis metinis pridėtinės vertės augimas dėl tęstinės Space Hub veiklos</t>
  </si>
  <si>
    <t>Darbo užmokesčio dalis Horizon/EKA projektuose</t>
  </si>
  <si>
    <t>Išlaikymo sąnaudos Space Hub atskirai neskaičiuojamos, tai bus Inovacijų agentūros padalinys. Inovacijų agentūros išlaikymo išlaidos įvertintos prie 3 veiklos.</t>
  </si>
  <si>
    <t>Sukurta pridėtinė vertė iš įmonių komercinės veiklos (be EKA kofinansavimo 50%), EUR</t>
  </si>
  <si>
    <t>Sukurta pridėtinė vertė dėl pritraukto papildomo finansavimo iš Horizon/EKA programų, EUR</t>
  </si>
  <si>
    <t>9. Esamų paskatų verslui investuoti į MTEP sistemas studija</t>
  </si>
  <si>
    <t>Analitinės veiklos poveikis nevertinamas</t>
  </si>
  <si>
    <t>10. Inovatyviųjų viešųjų pirkimų skatinimo veikla</t>
  </si>
  <si>
    <t>Išvengtos inovatyvių viešųjų pirkimų vykdymo sąnaudos</t>
  </si>
  <si>
    <t>Finansinė parama planuojama teikti perkančiosioms organizacijoms apmokant dalį su pirkimu susijusių išlaidų. Maksimali paramos suma 50 tūkst. Eur. Šias lėšas bus galima naudoti tiek pirkimui, tiek pirkimo pasirengimui (dokumentacijos parengimas, konsultacijos ir t.t. Planuojama paskatinti įgyvendinti 100 inovatyvių pirkimų. Ekonominė nauda skaičiuojama, kaip išvengtos perkančiųjų organizacijų sąnaudos (lygios paramos dydžiui).</t>
  </si>
  <si>
    <t xml:space="preserve">Skatinti startuolių vystymą, akceleravimą ir plėtrą: </t>
  </si>
  <si>
    <t>2021-2027 ESIF</t>
  </si>
  <si>
    <t>50 mln. Eur
(VVL ):</t>
  </si>
  <si>
    <t>- produkto idėjos vystymui (akceleravimo veiklos), verslo modelio ir strategijos rengimui, sąlygų sudarymui investuoti į (ne)materialųjį turtą, apyvartinį kapitalą, pardavimo ir rinkodaros veiklas  pagal startuolių brandos lygį. Naujų idėjų plėtojimas pasitelkiant mentorius ir verslo angelus</t>
  </si>
  <si>
    <t>33 mln. Eur – rizikos kapitalas</t>
  </si>
  <si>
    <t>produkto idėjos vystymas per hakatonus ir inkubavimo paslaugas naudojant mentorius ir inovacijų paramos tinklą</t>
  </si>
  <si>
    <t>17 mln. Eur – subsidijos</t>
  </si>
  <si>
    <t>Viso 2022-2030</t>
  </si>
  <si>
    <t>Išmokėjimai be grąžinimų</t>
  </si>
  <si>
    <t>RK poveikis</t>
  </si>
  <si>
    <t>įmonė</t>
  </si>
  <si>
    <t>EUR rizikos kapitalo investicijos</t>
  </si>
  <si>
    <t>EUR privačios lėšos</t>
  </si>
  <si>
    <t>Viso investicijos iš priemonės be įmonių nuosavo indėlio</t>
  </si>
  <si>
    <t>EUR/įmonei</t>
  </si>
  <si>
    <t>EUR subsidijos</t>
  </si>
  <si>
    <t>RK investicijų bus labai sėkmingos</t>
  </si>
  <si>
    <t>RK investicijų bus vidutiniškai sėkmingos</t>
  </si>
  <si>
    <t>RK investicijos neturės teigiamo poveikio (poveikis neutralus)</t>
  </si>
  <si>
    <t>Pridėtinės vertės augimas dėl RK investicijų</t>
  </si>
  <si>
    <t>Remaintis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rizikos kapitalo poveikis ne mažesnis nei subsidijų. Šią prielaidą dalinai pagrindžia vertinimo išvada jog, "Be to, kontrafaktinio poveikio vertinimo rezultatai parodė, kad finansų inžinerijos investiciniai kreditai turi ne mažesnį poveikį nei vertintos subsidijų priemonės („Lyderis LT“ ir „Naujos galimybės)".
Daroma prielaida, kad rizikos kapitalo valdytojų dalyvavimas veikloje apyvartą dar papildomai padidina 10%.
Daroma prielaidos, kad investuojama į 1,5 metų amžiaus startuolius.</t>
  </si>
  <si>
    <t>Pridėtinės vertės augimas dėl subsidijų</t>
  </si>
  <si>
    <t>Daroma prielaida apie pridėtinės vertės padidėjimą bent 3%, kuris amortizuojasi per 7 metus. Tokio ar didesnio augimo leidžia tikėtis SFMIS duomenis apie 2014-2020 metų periodo priemones (rodikliai susiję su apyvarta ir eksporto augimu).
Daroma prielaida, kad investuojama į 2,5 metų amžiaus įmones.
Taikoma supaprastinta poveikio dinamika, jį visa apimtimi skaičiuojant nuo 2027 metų.</t>
  </si>
  <si>
    <t>Sėkmingo startuolio sukuriama pridėtinė vertė, EUR</t>
  </si>
  <si>
    <t>Sėkmingo startuolio sukuriama pridėtinė vertė sumodeliuota taip, kad jo pardavimas po 5 metų atperka 9 investicijas, kurios nebuvo sėkmingos. Pardavimo kaina lygi metinė pridėtinė vertė x 5.</t>
  </si>
  <si>
    <t>RK kuriamos pridėtinės vertės atribucija priemones veiklai</t>
  </si>
  <si>
    <t>Sukurta pridėtinė vertė rizikos kapitalą gavusiose įmonėse, EUR</t>
  </si>
  <si>
    <t>Sukurta pridėtinė vertė subsidijas gavusiose įmonėse, EUR</t>
  </si>
  <si>
    <t>Skatinti inovacijų pasiūlą:</t>
  </si>
  <si>
    <t>MTEP</t>
  </si>
  <si>
    <t>Poveikio pasireiškimo dinamika</t>
  </si>
  <si>
    <t>Viso</t>
  </si>
  <si>
    <t>FI išmokėjimai be grąžinimų</t>
  </si>
  <si>
    <t>FI</t>
  </si>
  <si>
    <t>Subsidijos</t>
  </si>
  <si>
    <t>Įmonės gavę FI</t>
  </si>
  <si>
    <t>EUR priemonės finansavimas FI</t>
  </si>
  <si>
    <t>Įmonės gavę subsidijas</t>
  </si>
  <si>
    <t>EUR priemonės finansavimas subsidijos</t>
  </si>
  <si>
    <t>Tiek kartų FI pareiškėjai didesni už statistinę įmonę. Statistinės įmonės metinė apyvarta 997 000 EUR. Įmonės dydis nustatytas pagal tai, kad įmonė būtų pajėgi per 5 metus sugrąžinti paskolą, jei paskolos grąžinimui skirtų pusę sukuriamos pridėtinės vertės.</t>
  </si>
  <si>
    <t>Pridėtinės vertės prieaugis dėl FI investicijų</t>
  </si>
  <si>
    <t xml:space="preserve">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FI poveikis ne mažesnei nei subsidijų. Šią prielaidą dalinai pagrindžia vertinimo išvada jog, "Be to, kontrafaktinio poveikio vertinimo rezultatai parodė, kad finansų inžinerijos investiciniai kreditai turi ne mažesnį poveikį nei vertintos subsidijų priemonės („Lyderis LT“ ir „Naujos galimybės)". 
</t>
  </si>
  <si>
    <t>Pridėtinės vertės prieaugis dėl subsidijų</t>
  </si>
  <si>
    <t xml:space="preserve">Perskaičiavus vieno investuoto euro kuriamą pridėtinės vertės padidėjimą proporcingai įmonės dydžiui. Remiamasi aukščiau pateiktais poveikio duomenimis. </t>
  </si>
  <si>
    <t>Sukurta pridėtinė vertė FI gavusiose įmonėse, EUR</t>
  </si>
  <si>
    <t>Išvengtos konsultacijų sąnaudos, EUR</t>
  </si>
  <si>
    <t>Skatinti netechnologinių inovacijų plėtrą</t>
  </si>
  <si>
    <t>15 mln. Eur (VVL) – subsidijos</t>
  </si>
  <si>
    <t>Pridėtinės vertės augimas dėl investicijų</t>
  </si>
  <si>
    <t>Daroma prielaida, atsižvelgiant į mažą investicijų į vieną įmonę apimtį. Laikoma, kad poveikis amortizuojasi per 7 metus. Taikoma supaprastinta poveikio dinamika, jį visa apimtimi skaičiuojant nuo 2027 metų.</t>
  </si>
  <si>
    <t>Skatinti inovacijas viešajame sektoriuje: ikiprekybinius pirkimus:</t>
  </si>
  <si>
    <t>ESIF</t>
  </si>
  <si>
    <t>BF</t>
  </si>
  <si>
    <t>stiprinami PO gebėjimai inicijuoti ir vykdyti ikiprekybinius pirkimus, sudarytos paskatos (čekiai) verslui dalyvauti ikiprekybiniuose pirkimuose Sostinės ir VVL regionuose.</t>
  </si>
  <si>
    <t>1 mln. Eur (S - 400 tūkst. Eur; VVL - 600 tūkst. Eur)</t>
  </si>
  <si>
    <t>bus kuriamos paskatos verslui kurti naujus produktus viešojo sektoriaus poreikiams tenkinti.</t>
  </si>
  <si>
    <t>Išvengtos inovacijų kūrimo sąnaudos, EUR</t>
  </si>
  <si>
    <t>Skatinti MVĮ dalyvavimą tarptautinėse MTEPI iniciatyvose</t>
  </si>
  <si>
    <t>Poveikis</t>
  </si>
  <si>
    <t>Atsižvelgiant į 12 veikloj padarytas prielaidas apie subsidijos dydį ir jos poveikį pridėtinės vertės augimui.</t>
  </si>
  <si>
    <t>Tiek kartų pareiškėjai didesni už statistinę įmonę. Statistinės įmonės metinė apyvarta 997 000 EUR.</t>
  </si>
  <si>
    <t>16. Skatinti tiesioginių užsienio investicijų pritraukimą į MTEPI</t>
  </si>
  <si>
    <t>30 mln. Eur (VVL)  –  subsidijos</t>
  </si>
  <si>
    <t>TUI paieškos ir pritraukimo veiklos</t>
  </si>
  <si>
    <t>TUI MTEP projektai</t>
  </si>
  <si>
    <t>Subsidijų poveikio pasireiškimo dinamika (N+2 metais po lėšų pirmo gavimo, pvz. investicija 2023 metais, poveikis - 2025 metais)</t>
  </si>
  <si>
    <t>Subsidijų poveikis</t>
  </si>
  <si>
    <t>IL poveikis</t>
  </si>
  <si>
    <t>darbo vietų skaičius</t>
  </si>
  <si>
    <t>2019 – 2021 metų pritrauktų investuotjų ir planuojamų sukurti darbo vietų skaičius Lietuvoje (būtent TUI  į MTEP):
1.	2019 m.  5 projektai  14,22 mnl. Eurų,  200 planuojamų darbo vietų;
2.	2020 m.  5 projektai  13,1 mnl. Eurų,  183 planuojamų darbo vietų;
3.	2021 m.  4 projektai  13,96 mnl. Eurų,  75 planuojamų darbo vietų;
Daroma konservatyti prielaida, kad bus sukurta bent 120 darbo vietų. Taip pat į pridėtinę vertę įskaičiuojama tik DU, neįtraukiamas pelnas ir kiti veiksniai. Kasmet iki 2030 vis sukuriama po 120  darbo vietų.</t>
  </si>
  <si>
    <t>Naudos atribucija</t>
  </si>
  <si>
    <t xml:space="preserve">Remaintis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Daroma prielaida, kad FI poveikis ne mažesnei nei subsidijų. 
</t>
  </si>
  <si>
    <t>Vidutinis mėnesio atlyginimas EUR (bruto)</t>
  </si>
  <si>
    <t>Kiti šalies veiksniai ir investicijos</t>
  </si>
  <si>
    <t>Įmonių skaičius</t>
  </si>
  <si>
    <t>Sukurta pridėtinė vertė dėl IL veiklos, EUR</t>
  </si>
  <si>
    <t>Sukurta pridėtinė vertė dėl subsidijų, EUR</t>
  </si>
  <si>
    <t>17. Ugdyti MVĮ reikalingus darbuotojų įgūdžius, taikomus Sumaniosios specializacijos srityse</t>
  </si>
  <si>
    <t>20 mln. Eur (S ir VVL) – subsidijos 
( VVL – 15 mln.  Eur / S – 5 mln. Eur)</t>
  </si>
  <si>
    <t>EUR priemonės investicijos</t>
  </si>
  <si>
    <t>Privačios lėšos</t>
  </si>
  <si>
    <t xml:space="preserve">Darbuotojų skaičius </t>
  </si>
  <si>
    <t>Remiantis siekiamais rezultato rodikliais</t>
  </si>
  <si>
    <t>EUR priemonės investicijos/darbuotojui</t>
  </si>
  <si>
    <t>Apmokytų darbuotojų skaičius kasmet</t>
  </si>
  <si>
    <t>Didesnę vertę, kuriančių darbuotojų skaičius (kaupiamasis, atsižvelgiant į žinių amortizaciją)</t>
  </si>
  <si>
    <t>Vieno darbuotojo kuriamos pridėtinės vertės prieaugis (CPVA metodikos 5-6 priedas)</t>
  </si>
  <si>
    <t>Prieaugio koeficientas</t>
  </si>
  <si>
    <t>Kadangi bus investuojama tik į žmogiškuosius išteklius, nekeičiant produkcijos/paslaugų įrangos, priskiriama įvečio dalis. Vieno darbuotojo pridėtinės vertės pokytis po koeficiento pritaikymo turėtų atsipindėti tikėtiną metinio atlyginimo ir proporcingos pelno dalies padidėjimą, pvz. 2023 metinis prieaugis lygus 687 eurai vienam darbuotojui.  Daroma prielaida, kad įgytos žinios amortizuojasi per 4 metus.</t>
  </si>
  <si>
    <t>Vieno darbuotojo sukuriamos pridėtinės vertės prieaugis pritaikius koeficientą</t>
  </si>
  <si>
    <t>Vieno darbuotojo sukuriamos pridėtinės vertės prieaugis (visų darbuotojų), EUR</t>
  </si>
  <si>
    <t>18. Ugdyti MVĮ ir kitų verslumo galimybių paieškos procese dalyvaujančių subjektų darbuotojų gebėjimus</t>
  </si>
  <si>
    <t>7,5 mln. Eur (S ir VVL) – subsidijos 
( VVL – 3,75 mln. Eur / S – 3,75 mln. Eur)</t>
  </si>
  <si>
    <t>Remiantis planuojamais rezultato rodikliais</t>
  </si>
  <si>
    <t>Kadangi bus investuojama tik į žmogiškuosius išteklius, nekeičiant produkcijos/paslaugų įrangos, priskiriama įvečio dalis. Vieno darbuotojo pridėtinės vertės pokytis po koeficiento pritaikymo turėtų atsipindėti tikėtiną metinio atlyginimo ir proporcingos pelno dalies padidėjimą. Daroma prielaida, kad įgytos žinios amortozuojasi per 4 metus.</t>
  </si>
  <si>
    <t>19. Skatinti trumpų vertės kūrimo grandinių formavimąsi ir plėtrą tarp MVĮ</t>
  </si>
  <si>
    <t>Esamos etalonų sistemos įvertinimo studija, pateikiant rekomendacijas dėl jos tobulinimo ir plėtros. Analitinė</t>
  </si>
  <si>
    <t>VB</t>
  </si>
  <si>
    <t>0,06 mln. eur</t>
  </si>
  <si>
    <t>Analitinės veiklos ekonominė nauda neskaičiuojama</t>
  </si>
  <si>
    <t>GovTech sprendimų skatinimas</t>
  </si>
  <si>
    <t>1 mln. Eur.</t>
  </si>
  <si>
    <t xml:space="preserve">Sutaupomas viešojo sektoriaus darbuotojų laikas, inovatyvių sprendimų pagalba automatizuojant ir optimizuojant  užduočių atlikimą. Dėl institucijos poreikio sukurti GovTech srities inovaciją įmonėse atsiras darbuotojų poreikis. </t>
  </si>
  <si>
    <t>Lietuvos dalyvavimas NATO (DIANA) akceleratoriuje</t>
  </si>
  <si>
    <t>0,39 mln. Eur.</t>
  </si>
  <si>
    <t>Lietuvos dalyvavimas NATO inovacijų fonde</t>
  </si>
  <si>
    <t>9,09 mln. Eur.</t>
  </si>
  <si>
    <t>Veiklų "Lietuvos dalyvavimas NATO (DIANA)" ir "Lietuvos dalyvavimas NATO inovacijų fonde" poveikis vertinamas kartu. Lietuvos dalyvavimas NATO Inovacijų fonde ir DIANA prisidės prie virsmo technologijų startuolių plėtros, nacionalinių technologijų komercializavimo ir jų pritaikymo gynybos reikmėms. Padės Lietuvos startuoliams įsijungti į tarptautines dvigubos paskirties technologijų kūrimo grandines.</t>
  </si>
  <si>
    <t xml:space="preserve">Dalyvavimas dvišalio bendradarbiavimo programų remiamuose MTEPI projektuose </t>
  </si>
  <si>
    <t>0,693 mln. Eur.</t>
  </si>
  <si>
    <t>Lietuvos dalyvavimas tarptautinio bendradarbiavimo programų MTEPI projektuose prisidės prie virsmo technologijų startuolių plėtros, nacionalinių technologijų komercializavimo ir jų pritaikymo gynybos reikmėms. Padės Lietuvos startuoliams įsijungti į tarptautines dvigubos paskirties technologijų kūrimo grandines.</t>
  </si>
  <si>
    <t>Kaupiamasis/alternatyvusis finansavimas STEP ženklą gavusiems projektams; STEP technologijų gynybos ir saugumo srityje kūrimas arba gamyba</t>
  </si>
  <si>
    <t>56,6 mln. Eur</t>
  </si>
  <si>
    <t xml:space="preserve">Skiriant kaupiamąjį finansavimą, sudaryti sąlygas įmonių investicijoms į STEP technologijų kūrimą.
Skatinti įmonių STEP technologijų kūrimą, skiriant alternatyvųjį finansavimą.
Skatinti įmonių STEP technologijų gynybos ir saugumo srityje, įskaitant specialiųjų elementų ir specialiųjų mašinų, naudojamų galutiniams produktams gaminti, kūrimą arba gamybą. </t>
  </si>
  <si>
    <r>
      <t xml:space="preserve">Pridėtinės vertės augimas </t>
    </r>
    <r>
      <rPr>
        <b/>
        <sz val="10"/>
        <color theme="1"/>
        <rFont val="Times New Roman"/>
        <family val="1"/>
        <charset val="186"/>
      </rPr>
      <t>subsidijas</t>
    </r>
    <r>
      <rPr>
        <sz val="10"/>
        <color theme="1"/>
        <rFont val="Times New Roman"/>
        <family val="1"/>
        <charset val="186"/>
      </rPr>
      <t xml:space="preserve"> gavusiose įmonėse. 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t>
    </r>
  </si>
  <si>
    <t>Privataus sektoriaus investicijos, EUR</t>
  </si>
  <si>
    <t>4-os veiklos (50% public ir 50% private)</t>
  </si>
  <si>
    <t>5-os veiklos kofinansavimas (15%)</t>
  </si>
  <si>
    <t>6-os veiklos kofinansavimas (15%)</t>
  </si>
  <si>
    <t>Priemonės investicijų srautas</t>
  </si>
  <si>
    <t>%</t>
  </si>
  <si>
    <t>Privatus finansavimas paskirstytas proporcingai priemonės viešųjų investicijų dinamikai. Bendra privačių lėšų suma paimta iš priemonės aprašo.</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</si>
  <si>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</si>
  <si>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</si>
  <si>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</si>
  <si>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</si>
  <si>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</si>
  <si>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</si>
  <si>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</si>
  <si>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</si>
  <si>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</si>
  <si>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</si>
  <si>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</si>
  <si>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</si>
  <si>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</si>
  <si>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</si>
  <si>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</si>
  <si>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</si>
  <si>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</si>
  <si>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</si>
  <si>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</si>
  <si>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</si>
  <si>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</si>
  <si>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</si>
  <si>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</si>
  <si>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</si>
  <si>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</si>
  <si>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</si>
  <si>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</si>
  <si>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</si>
  <si>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</si>
  <si>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</si>
  <si>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</si>
  <si>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</si>
  <si>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</si>
  <si>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</si>
  <si>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</si>
  <si>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</si>
  <si>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</si>
  <si>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</si>
  <si>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</si>
  <si>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</si>
  <si>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</si>
  <si>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</si>
  <si>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</si>
  <si>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</si>
  <si>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</si>
  <si>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</si>
  <si>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</si>
  <si>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</si>
  <si>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</si>
  <si>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</si>
  <si>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</si>
  <si>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</si>
  <si>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</si>
  <si>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</si>
  <si>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</si>
  <si>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</si>
  <si>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</si>
  <si>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</si>
  <si>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</si>
  <si>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</si>
  <si>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</si>
  <si>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</si>
  <si>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</si>
  <si>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</si>
  <si>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</si>
  <si>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</si>
  <si>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</si>
  <si>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</si>
  <si>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</si>
  <si>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</si>
  <si>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JAUTRUMO ANALIZĖ</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</si>
  <si>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</si>
  <si>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</si>
  <si>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</si>
  <si>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</si>
  <si>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</si>
  <si>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</si>
  <si>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</si>
  <si>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</si>
  <si>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</si>
  <si>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</si>
  <si>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</si>
  <si>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</si>
  <si>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</si>
  <si>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</si>
  <si>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Finansinė diskonto norma</t>
  </si>
  <si>
    <t>Socialinė diskonto norma</t>
  </si>
  <si>
    <t>D.1.1.</t>
  </si>
  <si>
    <t>-</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</si>
  <si>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</si>
  <si>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</si>
  <si>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</si>
  <si>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</si>
  <si>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</si>
  <si>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</si>
  <si>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</si>
  <si>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</si>
  <si>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</si>
  <si>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</si>
  <si>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</si>
  <si>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</si>
  <si>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</si>
  <si>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</si>
  <si>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</si>
  <si>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</si>
  <si>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</si>
  <si>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</si>
  <si>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</si>
  <si>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</si>
  <si>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</si>
  <si>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</si>
  <si>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</si>
  <si>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</si>
  <si>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</si>
  <si>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</si>
  <si>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</si>
  <si>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</si>
  <si>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</si>
  <si>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</si>
  <si>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</si>
  <si>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</si>
  <si>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</si>
  <si>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</si>
  <si>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</si>
  <si>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</si>
  <si>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</si>
  <si>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</si>
  <si>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</si>
  <si>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</si>
  <si>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</si>
  <si>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</si>
  <si>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</si>
  <si>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</si>
  <si>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</si>
  <si>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</si>
  <si>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</si>
  <si>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</si>
  <si>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</si>
  <si>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</si>
  <si>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</si>
  <si>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</si>
  <si>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</si>
  <si>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</si>
  <si>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</si>
  <si>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</si>
  <si>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</si>
  <si>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</si>
  <si>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</si>
  <si>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</si>
  <si>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</si>
  <si>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</si>
  <si>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</si>
  <si>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</si>
  <si>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</si>
  <si>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</si>
  <si>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</si>
  <si>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</si>
  <si>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</si>
  <si>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</si>
  <si>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</si>
  <si>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</si>
  <si>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</si>
  <si>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</si>
  <si>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</si>
  <si>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</si>
  <si>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</si>
  <si>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</si>
  <si>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</si>
  <si>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</si>
  <si>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</si>
  <si>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</si>
  <si>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</si>
  <si>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</si>
  <si>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</si>
  <si>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</si>
  <si>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</si>
  <si>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</si>
  <si>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</si>
  <si>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</si>
  <si>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</si>
  <si>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</si>
  <si>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</si>
  <si>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</si>
  <si>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</si>
  <si>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</si>
  <si>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</si>
  <si>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</si>
  <si>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</si>
  <si>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</si>
  <si>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</si>
  <si>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</si>
  <si>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</si>
  <si>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</si>
  <si>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</si>
  <si>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</si>
  <si>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</si>
  <si>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</si>
  <si>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</si>
  <si>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</si>
  <si>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</si>
  <si>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</si>
  <si>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</si>
  <si>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</si>
  <si>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</si>
  <si>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</si>
  <si>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</si>
  <si>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</si>
  <si>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</si>
  <si>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</si>
  <si>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</si>
  <si>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</si>
  <si>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</si>
  <si>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</si>
  <si>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</si>
  <si>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</si>
  <si>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</si>
  <si>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</si>
  <si>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</si>
  <si>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</si>
  <si>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</si>
  <si>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</si>
  <si>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</si>
  <si>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</si>
  <si>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</si>
  <si>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</si>
  <si>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</si>
  <si>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</si>
  <si>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</si>
  <si>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</si>
  <si>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</si>
  <si>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X</t>
  </si>
  <si>
    <t>1.1.6.4</t>
  </si>
  <si>
    <t>1.1.6.5</t>
  </si>
  <si>
    <t>1.1.6.6</t>
  </si>
  <si>
    <t>1.1.6.7</t>
  </si>
  <si>
    <t>Vykdyti startuolių inkubavimo veiklas Europos kosmoso agentūros verslo inkubavimo centre (7)</t>
  </si>
  <si>
    <t>1.1.6.8</t>
  </si>
  <si>
    <t>1.1.6.9</t>
  </si>
  <si>
    <t>1.1.6.10</t>
  </si>
  <si>
    <t>1.1.6.11</t>
  </si>
  <si>
    <t>1.1.6.12</t>
  </si>
  <si>
    <t>1.1.6.13</t>
  </si>
  <si>
    <t>1.1.6.14</t>
  </si>
  <si>
    <t>1.1.6.15</t>
  </si>
  <si>
    <t>Skatinti inovacijų pasiūlą (specializuotos konsultacijos) (12.3.)</t>
  </si>
  <si>
    <t>1.1.6.16</t>
  </si>
  <si>
    <t>1.1.6.17</t>
  </si>
  <si>
    <t>1.1.6.18</t>
  </si>
  <si>
    <t>Skatinti MVĮ dalyvavimą tarptautinėse MTEPI iniciatyvose (15)</t>
  </si>
  <si>
    <t>1.1.6.19</t>
  </si>
  <si>
    <t>1.1.6.20</t>
  </si>
  <si>
    <t>1.1.6.21</t>
  </si>
  <si>
    <t>1.1.6.22</t>
  </si>
  <si>
    <t>1.1.6.23</t>
  </si>
  <si>
    <t>1.1.6.24</t>
  </si>
  <si>
    <t>1.1.6.25</t>
  </si>
  <si>
    <t>1.1.6.26</t>
  </si>
  <si>
    <t>1.2.</t>
  </si>
  <si>
    <t>Priemonės paraiškų vertinimas ir finansavimo sutarčių sudarymas</t>
  </si>
  <si>
    <t>1.2.1.1</t>
  </si>
  <si>
    <t>1.2.2.1</t>
  </si>
  <si>
    <t>1.2.1.2</t>
  </si>
  <si>
    <t>1.2.2.2</t>
  </si>
  <si>
    <t>1.2.1.3</t>
  </si>
  <si>
    <t>Įsteigti inovacijų agentūrą (3) vertinimas ir finansavimo skyrimas</t>
  </si>
  <si>
    <t>1.2.2.3</t>
  </si>
  <si>
    <t>Įsteigti inovacijų agentūrą (3) finansavimo sutarčių rengimas ir sudarymas</t>
  </si>
  <si>
    <t>1.2.1.4</t>
  </si>
  <si>
    <t>Inovacijų skatinimo fondo finansinių priemonių išplėtimas (4) vertinimas ir finansavimo skyrimas</t>
  </si>
  <si>
    <t>1.2.2.4</t>
  </si>
  <si>
    <t>Inovacijų skatinimo fondo finansinių priemonių išplėtimas (4)  finansavimo sutarčių rengimas ir sudarymas</t>
  </si>
  <si>
    <t>1.2.1.5</t>
  </si>
  <si>
    <t>Įgyvendinti specializuotas startuolių akceleravimo programas (5) vertinimas ir finansavimo skyrimas</t>
  </si>
  <si>
    <t>1.2.2.5</t>
  </si>
  <si>
    <t>Įgyvendinti specializuotas startuolių akceleravimo programas (5)  finansavimo sutarčių rengimas ir sudarymas</t>
  </si>
  <si>
    <t>1.2.1.6</t>
  </si>
  <si>
    <t>Pritraukti tarptautinį akceleratorių (6) vertinimas ir finansavimo skyrimas</t>
  </si>
  <si>
    <t>1.2.2.6</t>
  </si>
  <si>
    <t>Pritraukti tarptautinį akceleratorių (6)  finansavimo sutarčių rengimas ir sudarymas</t>
  </si>
  <si>
    <t>1.2.1.7</t>
  </si>
  <si>
    <t>Įsteigti Europos kosmoso agentūros inkubatorių (7) vertinimas ir finansavimo skyrimas</t>
  </si>
  <si>
    <t>1.2.2.7</t>
  </si>
  <si>
    <t>Įsteigti Europos kosmoso agentūros inkubatorių (7)  finansavimo sutarčių rengimas ir sudarymas</t>
  </si>
  <si>
    <t>1.2.1.8</t>
  </si>
  <si>
    <t>Įsteigti Space Hub (8) vertinimas ir finansavimo skyrimas</t>
  </si>
  <si>
    <t>1.2.2.8</t>
  </si>
  <si>
    <t>Įsteigti Space Hub (8)  finansavimo sutarčių rengimas ir sudarymas</t>
  </si>
  <si>
    <t>1.2.1.9</t>
  </si>
  <si>
    <t>Esamų paskatų verslui investuoti į MTEP sistemas studija (9) vertinimas ir finansavimo skyrimas</t>
  </si>
  <si>
    <t>1.2.2.9</t>
  </si>
  <si>
    <t>Esamų paskatų verslui investuoti į MTEP sistemas studija (9)  finansavimo sutarčių rengimas ir sudarymas</t>
  </si>
  <si>
    <t>1.2.1.10</t>
  </si>
  <si>
    <t>Inovatyviųjų viešųjų pirkimų skatinimo veikla (10) vertinimas ir finansavimo skyrimas</t>
  </si>
  <si>
    <t>1.2.2.10</t>
  </si>
  <si>
    <t>Inovatyviųjų viešųjų pirkimų skatinimo veikla (10)  finansavimo sutarčių rengimas ir sudarymas</t>
  </si>
  <si>
    <t>1.2.1.11</t>
  </si>
  <si>
    <t>Skatinti startuolių vystymą, akceleravimą ir plėrą (Rizikos kapitalas) (11.1.) vertinimas ir finansavimo skyrimas</t>
  </si>
  <si>
    <t>1.2.2.11</t>
  </si>
  <si>
    <t>Skatinti startuolių vystymą, akceleravimą ir plėrą (Rizikos kapitalas) (11.1.) finansavimo sutarčių rengimas ir sudarymas</t>
  </si>
  <si>
    <t>1.2.1.12</t>
  </si>
  <si>
    <t>Skatinti startuolių vystymą, akceleravimą ir plėrą (Subsidijos) (11.2.) vertinimas ir finansavimo skyrimas</t>
  </si>
  <si>
    <t>1.2.2.12</t>
  </si>
  <si>
    <t>Skatinti startuolių vystymą, akceleravimą ir plėrą (Subsidijos) (11.2.) finansavimo sutarčių rengimas ir sudarymas</t>
  </si>
  <si>
    <t>1.2.1.13</t>
  </si>
  <si>
    <t>Skatinti inovacijų pasiūlą (MTEP, FI) (12.1.) vertinimas ir finansavimo skyrimas</t>
  </si>
  <si>
    <t>1.2.2.13</t>
  </si>
  <si>
    <t>Skatinti inovacijų pasiūlą (MTEP, FI) (12.1.) finansavimo sutarčių rengimas ir sudarymas</t>
  </si>
  <si>
    <t>1.2.1.14</t>
  </si>
  <si>
    <t>Skatinti inovacijų pasiūlą (MTEP, subsidija) (12.2.) vertinimas ir finansavimo skyrimas</t>
  </si>
  <si>
    <t>1.2.2.14</t>
  </si>
  <si>
    <t>Skatinti inovacijų pasiūlą (MTEP, subsidija) (12.2.) finansavimo sutarčių rengimas ir sudarymas</t>
  </si>
  <si>
    <t>1.2.1.15</t>
  </si>
  <si>
    <t>Skatinti inovacijų pasiūlą (specializuotos konsultacijos) (12.3.) vertinimas ir finansavimo skyrimas</t>
  </si>
  <si>
    <t>1.2.2.15</t>
  </si>
  <si>
    <t>Skatinti inovacijų pasiūlą (specializuotos konsultacijos) (12.3.) finansavimo sutarčių rengimas ir sudarymas</t>
  </si>
  <si>
    <t>1.2.1.16</t>
  </si>
  <si>
    <t>Skatinti netechnologinių inovacijų plėtrą (13) vertinimas ir finansavimo skyrimas</t>
  </si>
  <si>
    <t>1.2.2.16</t>
  </si>
  <si>
    <t>Skatinti netechnologinių inovacijų plėtrą (13) finansavimo sutarčių rengimas ir sudarymas</t>
  </si>
  <si>
    <t>1.2.1.17</t>
  </si>
  <si>
    <t>Skatinti inovacijas viešajame sektoriuje: ikiprekybinius pirkimus: Stiprinti PO gebėjimus inicijuoti ir vykdyti ikiprekybinius pirkimus, sudarytos paskatos (čekiai) verslui dalyvauti ikiprekybiniuose pirkimuose  (14.1) vertinimas ir finansavimo skyrimas</t>
  </si>
  <si>
    <t>1.2.2.17</t>
  </si>
  <si>
    <t>Skatinti inovacijas viešajame sektoriuje: ikiprekybinius pirkimus: Stiprinti PO gebėjimus inicijuoti ir vykdyti ikiprekybinius pirkimus, sudarytos paskatos (čekiai) verslui dalyvauti ikiprekybiniuose pirkimuose  (14.1) finansavimo sutarčių rengimas ir sudarymas</t>
  </si>
  <si>
    <t>1.2.1.18</t>
  </si>
  <si>
    <t>Skatinti inovacijas viešajame sektoriuje: ikiprekybinius pirkimus: paskatų verslui kurti naujus produktus viešojo sektoriaus poreikiams tenkinti sukūrimas  (14.2) vertinimas ir finansavimo skyrimas</t>
  </si>
  <si>
    <t>1.2.2.18</t>
  </si>
  <si>
    <t>Skatinti inovacijas viešajame sektoriuje: ikiprekybinius pirkimus: paskatų verslui kurti naujus produktus viešojo sektoriaus poreikiams tenkinti sukūrimas  (14.2) finansavimo sutarčių rengimas ir sudarymas</t>
  </si>
  <si>
    <t>1.2.1.19</t>
  </si>
  <si>
    <t>Skatinti MVĮ dalyvavimą tarptautinėse MTEPI iniciatyvose (15) vertinimas ir finansavimo skyrimas</t>
  </si>
  <si>
    <t>1.2.2.19</t>
  </si>
  <si>
    <t>Skatinti MVĮ dalyvavimą tarptautinėse MTEPI iniciatyvose (15) finansavimo sutarčių rengimas ir sudarymas</t>
  </si>
  <si>
    <t>1.2.1.20</t>
  </si>
  <si>
    <t>Skatinti tiesioginių užsienio investicijų pritraukimą į MTEPI: TUI paieškos ir pritraukimo veiklos (16.1.) vertinimas ir finansavimo skyrimas</t>
  </si>
  <si>
    <t>1.2.2.20</t>
  </si>
  <si>
    <t>Skatinti tiesioginių užsienio investicijų pritraukimą į MTEPI: TUI paieškos ir pritraukimo veiklos (16.1.) finansavimo sutarčių rengimas ir sudarymas</t>
  </si>
  <si>
    <t>1.2.1.21</t>
  </si>
  <si>
    <t>Skatinti tiesioginių užsienio investicijų pritraukimą į MTEPI: MTEPI projektai (16.2.) vertinimas ir finansavimo skyrimas</t>
  </si>
  <si>
    <t>1.2.2.21</t>
  </si>
  <si>
    <t>Skatinti tiesioginių užsienio investicijų pritraukimą į MTEPI: MTEPI projektai (16.2.) finansavimo sutarčių rengimas ir sudarymas</t>
  </si>
  <si>
    <t>1.2.1.22</t>
  </si>
  <si>
    <t>Ugdyti MVĮ reikalingus darbuotojų įgūdžius, taikomus Sumaniosios specializacijos srityse (17) vertinimas ir finansavimo skyrimas</t>
  </si>
  <si>
    <t>1.2.2.22</t>
  </si>
  <si>
    <t>Ugdyti MVĮ reikalingus darbuotojų įgūdžius, taikomus Sumaniosios specializacijos srityse (17) finansavimo sutarčių rengimas ir sudarymas</t>
  </si>
  <si>
    <t>1.2.1.23</t>
  </si>
  <si>
    <t>Ugdyti MVĮ ir kitų verslumo galimybių paieškos procese dalyvaujančių subjektų darbuotojų gebėjimus (18) vertinimas ir finansavimo skyrimas</t>
  </si>
  <si>
    <t>1.2.2.23</t>
  </si>
  <si>
    <t>Ugdyti MVĮ ir kitų verslumo galimybių paieškos procese dalyvaujančių subjektų darbuotojų gebėjimus (18) finansavimo sutarčių rengimas ir sudarymas</t>
  </si>
  <si>
    <t>1.2.1.24</t>
  </si>
  <si>
    <t>Skatinti trumpų vertės kūrimo grandinių formavimąsi ir plėtrą tarp MVĮ (paskolos ir garantijos) (19.1.) vertinimas ir finansavimo skyrimas</t>
  </si>
  <si>
    <t>1.2.2.24</t>
  </si>
  <si>
    <t>Skatinti trumpų vertės kūrimo grandinių formavimąsi ir plėtrą tarp MVĮ (paskolos ir garantijos) (19.1.) finansavimo sutarčių rengimas ir sudarymas</t>
  </si>
  <si>
    <t>1.2.1.25</t>
  </si>
  <si>
    <t>Skatinti trumpų vertės kūrimo grandinių formavimąsi ir plėtrą tarp MVĮ (dalinis palūkanų kompensavimas, dalinis paskolos gavėjų darbuotojų DU kompensavimas) (19.2) vertinimas ir finansavimo skyrimas</t>
  </si>
  <si>
    <t>1.2.2.25</t>
  </si>
  <si>
    <t>1.2.1.26</t>
  </si>
  <si>
    <t>Esamos etalonų sistemos įvertinimo studija, pateikiant rekomendacijas dėl jos tobulinimo ir plėtros. Analitinė (20) vertinimas ir finansavimo skyrimas</t>
  </si>
  <si>
    <t>1.2.2.26</t>
  </si>
  <si>
    <t>Esamos etalonų sistemos įvertinimo studija, pateikiant rekomendacijas dėl jos tobulinimo ir plėtros. Analitinė (20) finansavimo sutarčių rengimas ir sudarymas</t>
  </si>
  <si>
    <t>1.2.1.27</t>
  </si>
  <si>
    <t>1.2.1.28</t>
  </si>
  <si>
    <t>1.2.1.29</t>
  </si>
  <si>
    <t>1.2.1.30</t>
  </si>
  <si>
    <t xml:space="preserve">2. </t>
  </si>
  <si>
    <t>ĮGYVENDINIMAS (veiklų projektų)</t>
  </si>
  <si>
    <t>2.1.</t>
  </si>
  <si>
    <t>2.2.</t>
  </si>
  <si>
    <t>2.3.</t>
  </si>
  <si>
    <t xml:space="preserve">Įsteigti inovacijų agentūrą (3) </t>
  </si>
  <si>
    <t>2.4.</t>
  </si>
  <si>
    <t>2.5.</t>
  </si>
  <si>
    <t xml:space="preserve">Įgyvendinti specializuotas startuolių akceleravimo programas (5) </t>
  </si>
  <si>
    <t>2.6.</t>
  </si>
  <si>
    <t>2.7.</t>
  </si>
  <si>
    <t xml:space="preserve">Įsteigti Europos kosmoso agentūros inkubatorių (7) </t>
  </si>
  <si>
    <t>2.8.</t>
  </si>
  <si>
    <t xml:space="preserve">Įsteigti Space Hub (8) </t>
  </si>
  <si>
    <t>2.9.</t>
  </si>
  <si>
    <t xml:space="preserve">Esamų paskatų verslui investuoti į MTEP sistemas studija (9) </t>
  </si>
  <si>
    <t>2.10.</t>
  </si>
  <si>
    <t>2.11.</t>
  </si>
  <si>
    <t>2.12.</t>
  </si>
  <si>
    <t>2.13.</t>
  </si>
  <si>
    <t>2.14.</t>
  </si>
  <si>
    <t>2.15.</t>
  </si>
  <si>
    <t>2.16.</t>
  </si>
  <si>
    <t>2.17.</t>
  </si>
  <si>
    <t>2.18.</t>
  </si>
  <si>
    <t>2.19.</t>
  </si>
  <si>
    <t>2.20.</t>
  </si>
  <si>
    <t>2.21.</t>
  </si>
  <si>
    <t>2.22.</t>
  </si>
  <si>
    <t>2.23.</t>
  </si>
  <si>
    <t>2.24.</t>
  </si>
  <si>
    <t>Skatinti trumpų vertės kūrimo grandinių formavimąsi ir plėtrą tarp MVĮ (paskolos ir garantijos) (19.1.)</t>
  </si>
  <si>
    <t>2.25.</t>
  </si>
  <si>
    <t>2.26.</t>
  </si>
  <si>
    <t>3.</t>
  </si>
  <si>
    <t>RODIKLIAI IR NAUDOS KOMPONENTAI</t>
  </si>
  <si>
    <t>Iš viso, Eur</t>
  </si>
  <si>
    <t>Iš viso, vnt.</t>
  </si>
  <si>
    <t>3.1.</t>
  </si>
  <si>
    <t>3.2.</t>
  </si>
  <si>
    <t>Rodiklio Nr. 2 pasiekimo fakto fiksavimas</t>
  </si>
  <si>
    <t>3.3.</t>
  </si>
  <si>
    <t>Ex-post rodiklio siekimas ir pasiekimo fakto fiksavimas</t>
  </si>
  <si>
    <t>3.4.</t>
  </si>
  <si>
    <t>3.5.</t>
  </si>
  <si>
    <t>3.6.</t>
  </si>
  <si>
    <t>3.7.</t>
  </si>
  <si>
    <t>3.8.</t>
  </si>
  <si>
    <t>3.9.</t>
  </si>
  <si>
    <t>4.</t>
  </si>
  <si>
    <t>PRIEMONĖS REZULTATŲ PALAIKYMO SĄNAUDOS, iš jų:</t>
  </si>
  <si>
    <t>4.1.</t>
  </si>
  <si>
    <t>4.2.</t>
  </si>
  <si>
    <t>Reinvesticijos</t>
  </si>
  <si>
    <t>5.</t>
  </si>
  <si>
    <t>PRIEMONĖS REZULTATŲ PALAIKYMO SĄNAUDŲ FINANSAVIMAS</t>
  </si>
  <si>
    <t>5.1.</t>
  </si>
  <si>
    <t>Privataus sektoriaus lėšos</t>
  </si>
  <si>
    <t>5.2.</t>
  </si>
  <si>
    <t>Finansavimo šaltinis (nurodykite)</t>
  </si>
  <si>
    <t>6.</t>
  </si>
  <si>
    <t>PRIEMONĖS FINANSAVIMAS</t>
  </si>
  <si>
    <t>Finansavimo apimtys, EUR</t>
  </si>
  <si>
    <t>6.1.</t>
  </si>
  <si>
    <t>Finansavimo išmokėjimas VISO:</t>
  </si>
  <si>
    <t>6.2.</t>
  </si>
  <si>
    <t>Finansavimo šaltiniai</t>
  </si>
  <si>
    <t>6.2.1.</t>
  </si>
  <si>
    <t>Valstybės biudžeto lėšos</t>
  </si>
  <si>
    <t>6.2.1.1.</t>
  </si>
  <si>
    <t>1.1.1.1.1. Valstybės biudžeto lėšos</t>
  </si>
  <si>
    <t>6.2.1.2.</t>
  </si>
  <si>
    <t>1.1.1.1.2. Valstybės biudžeto lėšos, skirtos apmokėti bendrai finansuojamų iš ES fondų lėšų projektų netinkamam finansuoti iš ES fondų lėšų pirkimo ir (arba) importo PVM</t>
  </si>
  <si>
    <t>6.2.2.</t>
  </si>
  <si>
    <t>Europos Sąjungos ir kitos tarptautinės finansinės paramos bendrojo finansavimo lėšos</t>
  </si>
  <si>
    <t>6.2.2.1.</t>
  </si>
  <si>
    <t>1.2.1. Lietuvos 2021–2027 m. ES struktūrinių fondų investicijos, bendrojo finansavimo lėšos</t>
  </si>
  <si>
    <t>6.2.2.2.</t>
  </si>
  <si>
    <t>lėšų pavadinimas ir finansavimo šaltinio kodas (nurodykite)</t>
  </si>
  <si>
    <t>6.2.3.</t>
  </si>
  <si>
    <t>Europos Sąjungos ir kitos tarptautinės finansinės paramos lėšos</t>
  </si>
  <si>
    <t>6.2.3.1.</t>
  </si>
  <si>
    <t>1.3.2.8.1. 2021–2027 m. ES struktūrinių fondų lėšos</t>
  </si>
  <si>
    <t>6.2.3.2.</t>
  </si>
  <si>
    <t>1.3.3.1.57. Ekonomikos gaivinimo ir atsparumo didinimo priemonės lėšos</t>
  </si>
  <si>
    <t>6.2.4.</t>
  </si>
  <si>
    <t>Tikslinės paskirties valstybės biudžeto lėšos</t>
  </si>
  <si>
    <t>6.2.4.1.</t>
  </si>
  <si>
    <t>6.2.4.2.</t>
  </si>
  <si>
    <t>lėšų pavadinimas ir finansavimo šaltinio kodas</t>
  </si>
  <si>
    <t>6.2.5.</t>
  </si>
  <si>
    <t>Kitos lėšos</t>
  </si>
  <si>
    <t>…</t>
  </si>
  <si>
    <t>6.2.5.1.</t>
  </si>
  <si>
    <t xml:space="preserve">Savivaldybių biudžetų lėšos </t>
  </si>
  <si>
    <t>6.2.5.2.</t>
  </si>
  <si>
    <t>nurodyta 5.1.</t>
  </si>
  <si>
    <t>6.2.5.3.</t>
  </si>
  <si>
    <t>Kitos viešosios lėšos</t>
  </si>
  <si>
    <t>Lapas "Grafikas"</t>
  </si>
  <si>
    <r>
      <rPr>
        <sz val="10"/>
        <color rgb="FFFF0000"/>
        <rFont val="Times New Roman"/>
        <family val="1"/>
        <charset val="186"/>
      </rPr>
      <t>4,6</t>
    </r>
    <r>
      <rPr>
        <sz val="10"/>
        <rFont val="Times New Roman"/>
        <family val="1"/>
        <charset val="186"/>
      </rPr>
      <t xml:space="preserve"> mln. Eur 
(S ir VVL) –subsidijos         (</t>
    </r>
    <r>
      <rPr>
        <sz val="10"/>
        <color rgb="FFFF0000"/>
        <rFont val="Times New Roman"/>
        <family val="1"/>
        <charset val="186"/>
      </rPr>
      <t>1,7</t>
    </r>
    <r>
      <rPr>
        <sz val="10"/>
        <rFont val="Times New Roman"/>
        <family val="1"/>
        <charset val="186"/>
      </rPr>
      <t xml:space="preserve"> mln. Eur (S)/</t>
    </r>
    <r>
      <rPr>
        <sz val="10"/>
        <color rgb="FFFF0000"/>
        <rFont val="Times New Roman"/>
        <family val="1"/>
        <charset val="186"/>
      </rPr>
      <t xml:space="preserve"> 2,9</t>
    </r>
    <r>
      <rPr>
        <sz val="10"/>
        <rFont val="Times New Roman"/>
        <family val="1"/>
        <charset val="186"/>
      </rPr>
      <t xml:space="preserve"> mln. Eur (VVL)</t>
    </r>
  </si>
  <si>
    <t>6 mln. Eur (IL)</t>
  </si>
  <si>
    <t>24 mln. Eur (VVL)</t>
  </si>
  <si>
    <t>5 mln. Eur (S - 2 mln. Eur; VVL - 3 mln. Eur)</t>
  </si>
  <si>
    <t>6 mln. Eur (S ir VVL) – subsidijos
(2,4 mln. Eur (S) / 
3,6 mln. Eur (VVL)</t>
  </si>
  <si>
    <r>
      <rPr>
        <sz val="10"/>
        <color rgb="FFFF0000"/>
        <rFont val="Times New Roman"/>
        <family val="1"/>
        <charset val="186"/>
      </rPr>
      <t>150,7</t>
    </r>
    <r>
      <rPr>
        <sz val="10"/>
        <rFont val="Times New Roman"/>
        <family val="1"/>
        <charset val="186"/>
      </rPr>
      <t xml:space="preserve"> mln. Eur
(</t>
    </r>
    <r>
      <rPr>
        <sz val="10"/>
        <color rgb="FFFF0000"/>
        <rFont val="Times New Roman"/>
        <family val="1"/>
        <charset val="186"/>
      </rPr>
      <t>33,9</t>
    </r>
    <r>
      <rPr>
        <sz val="10"/>
        <rFont val="Times New Roman"/>
        <family val="1"/>
        <charset val="186"/>
      </rPr>
      <t xml:space="preserve"> mln. Eur – paskolos (S)/             </t>
    </r>
    <r>
      <rPr>
        <sz val="10"/>
        <color rgb="FFFF0000"/>
        <rFont val="Times New Roman"/>
        <family val="1"/>
        <charset val="186"/>
      </rPr>
      <t xml:space="preserve">116,8 </t>
    </r>
    <r>
      <rPr>
        <sz val="10"/>
        <rFont val="Times New Roman"/>
        <family val="1"/>
        <charset val="186"/>
      </rPr>
      <t>mln. Eur – subsidijos (VVL)</t>
    </r>
  </si>
  <si>
    <r>
      <rPr>
        <sz val="10"/>
        <color rgb="FFFF0000"/>
        <rFont val="Times New Roman"/>
        <family val="1"/>
        <charset val="186"/>
      </rPr>
      <t>33,9</t>
    </r>
    <r>
      <rPr>
        <sz val="10"/>
        <rFont val="Times New Roman"/>
        <family val="1"/>
        <charset val="186"/>
      </rPr>
      <t xml:space="preserve"> (S, FI)
</t>
    </r>
    <r>
      <rPr>
        <sz val="10"/>
        <color rgb="FFFF0000"/>
        <rFont val="Times New Roman"/>
        <family val="1"/>
        <charset val="186"/>
      </rPr>
      <t>116,8</t>
    </r>
    <r>
      <rPr>
        <sz val="10"/>
        <rFont val="Times New Roman"/>
        <family val="1"/>
        <charset val="186"/>
      </rPr>
      <t xml:space="preserve"> (VVL, subsidija)</t>
    </r>
  </si>
  <si>
    <t>EUR privačios lėšos (kitos viešosios lėšos)</t>
  </si>
  <si>
    <t>49,6 mln. Eur (VVL ir S) - paskolos (VVL - 40,2 mln. Eur, S - 9,4 mln. Eur)</t>
  </si>
  <si>
    <t xml:space="preserve">2021-2027 ESIF 
</t>
  </si>
  <si>
    <t>x</t>
  </si>
  <si>
    <t>Skatinti tiesioginių užsienio investicijų pritraukimą į MTEPI: TUI paieškos ir pritraukimo veiklos (16.1.) ir Skatinti tiesioginių užsienio investicijų pritraukimą į MTEPI: MTEPI projektai (16.2.)</t>
  </si>
  <si>
    <t>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t>
  </si>
  <si>
    <t>26/27</t>
  </si>
  <si>
    <t>48,038 mln. Eur</t>
  </si>
  <si>
    <r>
      <t xml:space="preserve">Pridėtinės vertės augimas </t>
    </r>
    <r>
      <rPr>
        <b/>
        <sz val="10"/>
        <color rgb="FFFF0000"/>
        <rFont val="Times New Roman"/>
        <family val="1"/>
        <charset val="186"/>
      </rPr>
      <t>subsidijas</t>
    </r>
    <r>
      <rPr>
        <sz val="10"/>
        <color rgb="FFFF0000"/>
        <rFont val="Times New Roman"/>
        <family val="1"/>
        <charset val="186"/>
      </rPr>
      <t xml:space="preserve"> gavusiose įmonėse. 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t>
    </r>
  </si>
  <si>
    <t xml:space="preserve">Skatinti inovacijų bendradarbiavimo partnerystės veiklas gynybos ir saugumo srityje </t>
  </si>
  <si>
    <t>6 mln. Eur (S ir VVL) – subsidijos
(3,0 mln. Eur (SR) / 
3,0 mln. Eur (VVL)</t>
  </si>
  <si>
    <t xml:space="preserve">Didinti įmonių pajėgumus investuoti į inovatyvių produktų, skirtų gynybos ir saugumo sektoriui, kūrimą ir vystymą 
Skatinti Lietuvos inovacijų ekosistemą, išvystant gynybos ir saugumo pramonės įmonėms skirtą viešos prieigos eksperimentavimo, prototipavimo ir bandymų infrastruktūrą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</si>
</sst>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yyyy/mm/dd;@"/>
    <numFmt numFmtId="166" formatCode="#,##0_ ;[Red]\-#,##0\ "/>
    <numFmt numFmtId="167" formatCode="0.0"/>
    <numFmt numFmtId="168" formatCode="#,##0.00_ ;[Red]\-#,##0.00\ "/>
    <numFmt numFmtId="169" formatCode="_-* #,##0_-;\-* #,##0_-;_-* &quot;-&quot;??_-;_-@_-"/>
    <numFmt numFmtId="170" formatCode="0.00000"/>
    <numFmt numFmtId="171" formatCode="#,##0.000"/>
    <numFmt numFmtId="172" formatCode="0.00000000000"/>
    <numFmt numFmtId="173" formatCode="0.000"/>
    <numFmt numFmtId="174" formatCode="0.0%"/>
  </numFmts>
  <fonts count="64">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0"/>
      <color theme="1"/>
      <name val="Times New Roman"/>
      <family val="1"/>
      <charset val="186"/>
    </font>
    <font>
      <sz val="10"/>
      <name val="Times New Roman"/>
      <family val="1"/>
      <charset val="186"/>
    </font>
    <font>
      <sz val="10"/>
      <color rgb="FFFF0000"/>
      <name val="Times New Roman"/>
      <family val="1"/>
      <charset val="186"/>
    </font>
    <font>
      <b/>
      <sz val="10"/>
      <color theme="1"/>
      <name val="Times New Roman"/>
      <family val="1"/>
      <charset val="186"/>
    </font>
    <font>
      <sz val="10"/>
      <color theme="9"/>
      <name val="Times New Roman"/>
      <family val="1"/>
      <charset val="186"/>
    </font>
    <font>
      <sz val="10"/>
      <color rgb="FF000000"/>
      <name val="Times New Roman"/>
      <family val="1"/>
      <charset val="186"/>
    </font>
    <font>
      <sz val="10"/>
      <color rgb="FF656565"/>
      <name val="Times New Roman"/>
      <family val="1"/>
      <charset val="186"/>
    </font>
    <font>
      <b/>
      <sz val="10"/>
      <color rgb="FF1C1C1C"/>
      <name val="Times New Roman"/>
      <family val="1"/>
      <charset val="186"/>
    </font>
    <font>
      <sz val="10"/>
      <color rgb="FF1C1C1C"/>
      <name val="Times New Roman"/>
      <family val="1"/>
      <charset val="186"/>
    </font>
    <font>
      <sz val="10"/>
      <color rgb="FF444444"/>
      <name val="Times New Roman"/>
      <family val="1"/>
      <charset val="186"/>
    </font>
    <font>
      <sz val="8"/>
      <name val="Calibri"/>
      <family val="2"/>
      <charset val="186"/>
      <scheme val="minor"/>
    </font>
    <font>
      <b/>
      <sz val="10"/>
      <name val="Times New Roman"/>
      <family val="1"/>
      <charset val="186"/>
    </font>
    <font>
      <b/>
      <sz val="10"/>
      <color rgb="FF444444"/>
      <name val="Times New Roman"/>
      <family val="1"/>
      <charset val="186"/>
    </font>
    <font>
      <strike/>
      <sz val="10"/>
      <name val="Times New Roman"/>
      <family val="1"/>
      <charset val="186"/>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
      <b/>
      <sz val="10"/>
      <color rgb="FFFF0000"/>
      <name val="Times New Roman"/>
      <family val="1"/>
      <charset val="186"/>
    </font>
  </fonts>
  <fills count="3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4F4F4"/>
      </patternFill>
    </fill>
    <fill>
      <patternFill patternType="solid">
        <fgColor rgb="FFFFFFFF"/>
      </patternFill>
    </fill>
  </fills>
  <borders count="9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right style="thin">
        <color auto="1"/>
      </right>
      <top style="thin">
        <color auto="1"/>
      </top>
      <bottom/>
      <diagonal/>
    </border>
    <border>
      <left style="medium">
        <color indexed="64"/>
      </left>
      <right/>
      <top style="thin">
        <color auto="1"/>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diagonal/>
    </border>
    <border>
      <left style="thin">
        <color auto="1"/>
      </left>
      <right/>
      <top style="thin">
        <color auto="1"/>
      </top>
      <bottom/>
      <diagonal/>
    </border>
  </borders>
  <cellStyleXfs count="78">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164" fontId="3" fillId="0" borderId="0" applyFont="0" applyFill="0" applyBorder="0" applyAlignment="0" applyProtection="0"/>
    <xf numFmtId="9" fontId="5"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5" fillId="8" borderId="38" applyNumberFormat="0" applyAlignment="0" applyProtection="0"/>
    <xf numFmtId="0" fontId="18" fillId="7" borderId="37" applyNumberFormat="0" applyAlignment="0" applyProtection="0"/>
    <xf numFmtId="0" fontId="4" fillId="9" borderId="39" applyNumberFormat="0" applyFont="0" applyAlignment="0" applyProtection="0"/>
    <xf numFmtId="0" fontId="22" fillId="8" borderId="37" applyNumberFormat="0" applyAlignment="0" applyProtection="0"/>
    <xf numFmtId="0" fontId="15" fillId="0" borderId="40"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0" fontId="15" fillId="8" borderId="57" applyNumberFormat="0" applyAlignment="0" applyProtection="0"/>
    <xf numFmtId="0" fontId="18" fillId="7" borderId="56" applyNumberFormat="0" applyAlignment="0" applyProtection="0"/>
    <xf numFmtId="0" fontId="4" fillId="9" borderId="58" applyNumberFormat="0" applyFont="0" applyAlignment="0" applyProtection="0"/>
    <xf numFmtId="0" fontId="22" fillId="8" borderId="56" applyNumberFormat="0" applyAlignment="0" applyProtection="0"/>
    <xf numFmtId="0" fontId="15" fillId="0" borderId="59"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0" fontId="15" fillId="8" borderId="61" applyNumberFormat="0" applyAlignment="0" applyProtection="0"/>
    <xf numFmtId="0" fontId="18" fillId="7" borderId="60" applyNumberFormat="0" applyAlignment="0" applyProtection="0"/>
    <xf numFmtId="0" fontId="4" fillId="9" borderId="62" applyNumberFormat="0" applyFont="0" applyAlignment="0" applyProtection="0"/>
    <xf numFmtId="0" fontId="22" fillId="8" borderId="60" applyNumberFormat="0" applyAlignment="0" applyProtection="0"/>
    <xf numFmtId="0" fontId="15" fillId="0" borderId="63"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cellStyleXfs>
  <cellXfs count="850">
    <xf numFmtId="0" fontId="0" fillId="0" borderId="0" xfId="0"/>
    <xf numFmtId="0" fontId="0" fillId="0" borderId="0" xfId="0" applyAlignment="1">
      <alignment wrapText="1"/>
    </xf>
    <xf numFmtId="0" fontId="2" fillId="0" borderId="10" xfId="0" applyFont="1" applyBorder="1"/>
    <xf numFmtId="165" fontId="0" fillId="0" borderId="0" xfId="0" applyNumberFormat="1" applyAlignment="1">
      <alignment wrapText="1"/>
    </xf>
    <xf numFmtId="3" fontId="0" fillId="0" borderId="0" xfId="0" applyNumberFormat="1"/>
    <xf numFmtId="0" fontId="1" fillId="0" borderId="0" xfId="0" applyFont="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6" fontId="26" fillId="0" borderId="0" xfId="0" applyNumberFormat="1" applyFont="1" applyAlignment="1">
      <alignment wrapText="1"/>
    </xf>
    <xf numFmtId="0" fontId="0" fillId="3" borderId="0" xfId="0" applyFill="1"/>
    <xf numFmtId="14" fontId="0" fillId="0" borderId="0" xfId="0" applyNumberFormat="1"/>
    <xf numFmtId="0" fontId="0" fillId="0" borderId="10" xfId="0" applyBorder="1"/>
    <xf numFmtId="166" fontId="0" fillId="0" borderId="0" xfId="0" applyNumberFormat="1" applyAlignment="1">
      <alignment wrapText="1"/>
    </xf>
    <xf numFmtId="0" fontId="0" fillId="3" borderId="0" xfId="0" applyFill="1" applyAlignment="1">
      <alignment horizontal="center"/>
    </xf>
    <xf numFmtId="166" fontId="2" fillId="0" borderId="0" xfId="0" applyNumberFormat="1" applyFont="1" applyAlignment="1">
      <alignment wrapText="1"/>
    </xf>
    <xf numFmtId="168"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8"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2" fillId="0" borderId="0" xfId="0" applyFont="1" applyAlignment="1">
      <alignment horizontal="center" wrapText="1"/>
    </xf>
    <xf numFmtId="0" fontId="31" fillId="0" borderId="0" xfId="0" applyFont="1"/>
    <xf numFmtId="0" fontId="0" fillId="26" borderId="0" xfId="0" applyFill="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5"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2" fillId="2" borderId="24"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 fillId="0" borderId="31" xfId="0" applyFont="1" applyBorder="1"/>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17" xfId="0" applyFont="1" applyFill="1" applyBorder="1" applyAlignment="1">
      <alignment horizontal="center" wrapText="1"/>
    </xf>
    <xf numFmtId="0" fontId="2" fillId="2" borderId="36" xfId="0" applyFont="1" applyFill="1" applyBorder="1" applyAlignment="1">
      <alignment horizontal="center" wrapText="1"/>
    </xf>
    <xf numFmtId="0" fontId="2" fillId="2" borderId="33" xfId="0" applyFont="1" applyFill="1" applyBorder="1" applyAlignment="1">
      <alignment horizontal="center" wrapText="1"/>
    </xf>
    <xf numFmtId="0" fontId="2" fillId="2" borderId="35"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7" fontId="0" fillId="0" borderId="0" xfId="0" applyNumberFormat="1"/>
    <xf numFmtId="0" fontId="2" fillId="0" borderId="0" xfId="0" applyFont="1" applyAlignment="1">
      <alignment horizontal="left"/>
    </xf>
    <xf numFmtId="170" fontId="31" fillId="0" borderId="0" xfId="55" applyNumberFormat="1" applyFont="1" applyBorder="1" applyProtection="1"/>
    <xf numFmtId="169" fontId="31" fillId="0" borderId="0" xfId="55" applyNumberFormat="1" applyFont="1" applyBorder="1" applyProtection="1"/>
    <xf numFmtId="169" fontId="31" fillId="0" borderId="0" xfId="55" applyNumberFormat="1" applyFont="1" applyProtection="1"/>
    <xf numFmtId="0" fontId="0" fillId="0" borderId="0" xfId="0" applyAlignment="1">
      <alignment vertical="top" wrapText="1"/>
    </xf>
    <xf numFmtId="165" fontId="0" fillId="0" borderId="0" xfId="0" applyNumberFormat="1"/>
    <xf numFmtId="0" fontId="2" fillId="0" borderId="41" xfId="0" applyFont="1" applyBorder="1" applyAlignment="1">
      <alignment horizontal="center"/>
    </xf>
    <xf numFmtId="0" fontId="0" fillId="0" borderId="45" xfId="0" applyBorder="1"/>
    <xf numFmtId="0" fontId="2" fillId="0" borderId="46" xfId="0" applyFont="1" applyBorder="1" applyAlignment="1">
      <alignment wrapText="1"/>
    </xf>
    <xf numFmtId="3" fontId="2" fillId="0" borderId="45"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5" xfId="55" applyNumberFormat="1" applyFont="1" applyBorder="1" applyAlignment="1">
      <alignment wrapText="1"/>
    </xf>
    <xf numFmtId="0" fontId="38" fillId="0" borderId="0" xfId="0" applyFont="1"/>
    <xf numFmtId="0" fontId="39" fillId="0" borderId="0" xfId="0" applyFont="1"/>
    <xf numFmtId="0" fontId="0" fillId="0" borderId="46" xfId="0" applyBorder="1" applyAlignment="1">
      <alignment wrapText="1"/>
    </xf>
    <xf numFmtId="0" fontId="2" fillId="0" borderId="47" xfId="0" applyFont="1" applyBorder="1"/>
    <xf numFmtId="0" fontId="2"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2"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8" fontId="0" fillId="0" borderId="0" xfId="0" applyNumberFormat="1" applyAlignment="1">
      <alignment wrapText="1"/>
    </xf>
    <xf numFmtId="168" fontId="0" fillId="0" borderId="30" xfId="0" applyNumberFormat="1" applyBorder="1" applyAlignment="1">
      <alignment wrapText="1"/>
    </xf>
    <xf numFmtId="4" fontId="2" fillId="0" borderId="42" xfId="0" applyNumberFormat="1" applyFont="1" applyBorder="1" applyAlignment="1">
      <alignment wrapText="1"/>
    </xf>
    <xf numFmtId="0" fontId="39" fillId="30" borderId="42"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1" xfId="0" applyFont="1"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66" fontId="2"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0" fontId="0" fillId="0" borderId="53" xfId="0" applyBorder="1"/>
    <xf numFmtId="3" fontId="0" fillId="0" borderId="52" xfId="0" applyNumberFormat="1" applyBorder="1" applyAlignment="1">
      <alignment horizontal="center" wrapText="1"/>
    </xf>
    <xf numFmtId="49" fontId="2" fillId="2" borderId="10" xfId="0" applyNumberFormat="1" applyFont="1" applyFill="1" applyBorder="1" applyAlignment="1">
      <alignment horizontal="center" vertical="center" wrapText="1"/>
    </xf>
    <xf numFmtId="49" fontId="2" fillId="0" borderId="53" xfId="0" applyNumberFormat="1" applyFont="1" applyBorder="1" applyAlignment="1">
      <alignment horizontal="center" vertical="center" wrapText="1"/>
    </xf>
    <xf numFmtId="0" fontId="2" fillId="2" borderId="55" xfId="0" applyFont="1" applyFill="1" applyBorder="1" applyAlignment="1">
      <alignment horizontal="center" wrapText="1"/>
    </xf>
    <xf numFmtId="0" fontId="0" fillId="0" borderId="52" xfId="0" applyBorder="1" applyAlignment="1">
      <alignment horizontal="left" wrapText="1"/>
    </xf>
    <xf numFmtId="0" fontId="2" fillId="2" borderId="10" xfId="0" applyFont="1" applyFill="1" applyBorder="1" applyAlignment="1">
      <alignment wrapText="1"/>
    </xf>
    <xf numFmtId="0" fontId="2" fillId="2" borderId="10" xfId="0" applyFont="1" applyFill="1" applyBorder="1"/>
    <xf numFmtId="0" fontId="46" fillId="0" borderId="0" xfId="0" applyFont="1" applyAlignment="1">
      <alignment vertical="top" wrapText="1"/>
    </xf>
    <xf numFmtId="0" fontId="45" fillId="0" borderId="0" xfId="0" applyFont="1" applyAlignment="1">
      <alignment horizontal="center" vertical="top" wrapText="1"/>
    </xf>
    <xf numFmtId="0" fontId="46" fillId="34" borderId="53" xfId="0" applyFont="1" applyFill="1" applyBorder="1" applyAlignment="1">
      <alignment vertical="top" wrapText="1"/>
    </xf>
    <xf numFmtId="4" fontId="46" fillId="34" borderId="53" xfId="0" applyNumberFormat="1" applyFont="1" applyFill="1" applyBorder="1" applyAlignment="1">
      <alignment horizontal="left" vertical="top" wrapText="1"/>
    </xf>
    <xf numFmtId="3" fontId="46" fillId="0" borderId="0" xfId="0" applyNumberFormat="1" applyFont="1" applyAlignment="1">
      <alignment horizontal="left" vertical="top" wrapText="1"/>
    </xf>
    <xf numFmtId="9" fontId="46" fillId="0" borderId="0" xfId="0" applyNumberFormat="1" applyFont="1" applyAlignment="1">
      <alignment horizontal="left" vertical="top" wrapText="1"/>
    </xf>
    <xf numFmtId="0" fontId="45" fillId="0" borderId="25" xfId="0" applyFont="1" applyBorder="1" applyAlignment="1">
      <alignment vertical="top" wrapText="1"/>
    </xf>
    <xf numFmtId="9" fontId="46" fillId="0" borderId="22" xfId="0" applyNumberFormat="1" applyFont="1" applyBorder="1" applyAlignment="1">
      <alignment horizontal="left" vertical="top" wrapText="1"/>
    </xf>
    <xf numFmtId="4" fontId="46" fillId="0" borderId="11" xfId="0" applyNumberFormat="1" applyFont="1" applyBorder="1" applyAlignment="1">
      <alignment horizontal="left" vertical="top" wrapText="1"/>
    </xf>
    <xf numFmtId="0" fontId="46" fillId="0" borderId="13" xfId="0" applyFont="1" applyBorder="1" applyAlignment="1">
      <alignment horizontal="left" vertical="top" wrapText="1"/>
    </xf>
    <xf numFmtId="0" fontId="45" fillId="0" borderId="20" xfId="0" applyFont="1" applyBorder="1" applyAlignment="1">
      <alignment vertical="top" wrapText="1"/>
    </xf>
    <xf numFmtId="9" fontId="46" fillId="0" borderId="19" xfId="0" applyNumberFormat="1" applyFont="1" applyBorder="1" applyAlignment="1">
      <alignment horizontal="left" vertical="top" wrapText="1"/>
    </xf>
    <xf numFmtId="4" fontId="46" fillId="0" borderId="23" xfId="0" applyNumberFormat="1" applyFont="1" applyBorder="1" applyAlignment="1">
      <alignment horizontal="left" vertical="top" wrapText="1"/>
    </xf>
    <xf numFmtId="0" fontId="46" fillId="0" borderId="36" xfId="0" applyFont="1" applyBorder="1" applyAlignment="1">
      <alignment vertical="top" wrapText="1"/>
    </xf>
    <xf numFmtId="0" fontId="46" fillId="34" borderId="10" xfId="0" applyFont="1" applyFill="1" applyBorder="1" applyAlignment="1">
      <alignment vertical="top" wrapText="1"/>
    </xf>
    <xf numFmtId="0" fontId="45" fillId="0" borderId="11" xfId="0" applyFont="1" applyBorder="1" applyAlignment="1">
      <alignment vertical="top" wrapText="1"/>
    </xf>
    <xf numFmtId="9" fontId="46" fillId="0" borderId="0" xfId="0" applyNumberFormat="1" applyFont="1" applyAlignment="1">
      <alignment vertical="top" wrapText="1"/>
    </xf>
    <xf numFmtId="2" fontId="46" fillId="0" borderId="0" xfId="0" applyNumberFormat="1" applyFont="1" applyAlignment="1">
      <alignment horizontal="left" vertical="top" wrapText="1"/>
    </xf>
    <xf numFmtId="3" fontId="45" fillId="0" borderId="0" xfId="0" applyNumberFormat="1" applyFont="1" applyAlignment="1">
      <alignment vertical="top" wrapText="1"/>
    </xf>
    <xf numFmtId="3" fontId="45" fillId="0" borderId="0" xfId="0" applyNumberFormat="1" applyFont="1" applyAlignment="1">
      <alignment horizontal="left" vertical="top" wrapText="1"/>
    </xf>
    <xf numFmtId="3" fontId="45" fillId="0" borderId="13" xfId="0" applyNumberFormat="1" applyFont="1" applyBorder="1" applyAlignment="1">
      <alignment vertical="top" wrapText="1"/>
    </xf>
    <xf numFmtId="3" fontId="45" fillId="0" borderId="13" xfId="0" applyNumberFormat="1" applyFont="1" applyBorder="1" applyAlignment="1">
      <alignment horizontal="left" vertical="top" wrapText="1"/>
    </xf>
    <xf numFmtId="3" fontId="46" fillId="0" borderId="13" xfId="0" applyNumberFormat="1" applyFont="1" applyBorder="1" applyAlignment="1">
      <alignment horizontal="left" vertical="top" wrapText="1"/>
    </xf>
    <xf numFmtId="0" fontId="46" fillId="0" borderId="11" xfId="0" applyFont="1" applyBorder="1" applyAlignment="1">
      <alignment horizontal="center" vertical="top" wrapText="1"/>
    </xf>
    <xf numFmtId="0" fontId="46" fillId="0" borderId="11" xfId="0" applyFont="1" applyBorder="1" applyAlignment="1">
      <alignment horizontal="left" vertical="top" wrapText="1"/>
    </xf>
    <xf numFmtId="0" fontId="46" fillId="0" borderId="13" xfId="0" applyFont="1" applyBorder="1" applyAlignment="1">
      <alignment vertical="top" wrapText="1"/>
    </xf>
    <xf numFmtId="4" fontId="46" fillId="34" borderId="31" xfId="0" applyNumberFormat="1" applyFont="1" applyFill="1" applyBorder="1" applyAlignment="1">
      <alignment horizontal="left" vertical="top" wrapText="1"/>
    </xf>
    <xf numFmtId="0" fontId="45" fillId="31" borderId="53" xfId="0" applyFont="1" applyFill="1" applyBorder="1" applyAlignment="1">
      <alignment horizontal="center" vertical="top" wrapText="1"/>
    </xf>
    <xf numFmtId="0" fontId="46" fillId="31" borderId="50" xfId="0" applyFont="1" applyFill="1" applyBorder="1" applyAlignment="1">
      <alignment vertical="top" wrapText="1"/>
    </xf>
    <xf numFmtId="0" fontId="45" fillId="0" borderId="0" xfId="0" applyFont="1" applyAlignment="1">
      <alignment horizontal="center" vertical="center" wrapText="1"/>
    </xf>
    <xf numFmtId="4" fontId="46" fillId="0" borderId="0" xfId="0" quotePrefix="1" applyNumberFormat="1" applyFont="1" applyAlignment="1">
      <alignment horizontal="left" vertical="top" wrapText="1"/>
    </xf>
    <xf numFmtId="0" fontId="45" fillId="0" borderId="0" xfId="0" applyFont="1" applyAlignment="1">
      <alignment horizontal="justify" vertical="center" wrapText="1"/>
    </xf>
    <xf numFmtId="1" fontId="46" fillId="0" borderId="0" xfId="0" applyNumberFormat="1" applyFont="1" applyAlignment="1">
      <alignment vertical="top" wrapText="1"/>
    </xf>
    <xf numFmtId="0" fontId="46" fillId="0" borderId="0" xfId="0" applyFont="1" applyAlignment="1">
      <alignment horizontal="left" vertical="top" wrapText="1"/>
    </xf>
    <xf numFmtId="4" fontId="46" fillId="0" borderId="0" xfId="0" applyNumberFormat="1" applyFont="1" applyAlignment="1">
      <alignment horizontal="left" vertical="top" wrapText="1"/>
    </xf>
    <xf numFmtId="0" fontId="45" fillId="0" borderId="23" xfId="0" applyFont="1" applyBorder="1" applyAlignment="1">
      <alignment vertical="top" wrapText="1"/>
    </xf>
    <xf numFmtId="0" fontId="45" fillId="34" borderId="53" xfId="0" applyFont="1" applyFill="1" applyBorder="1" applyAlignment="1">
      <alignment horizontal="center" vertical="top" wrapText="1"/>
    </xf>
    <xf numFmtId="0" fontId="46" fillId="0" borderId="0" xfId="0" quotePrefix="1" applyFont="1" applyAlignment="1">
      <alignment vertical="top" wrapText="1"/>
    </xf>
    <xf numFmtId="0" fontId="46" fillId="0" borderId="0" xfId="0" applyFont="1" applyAlignment="1">
      <alignment horizontal="center" vertical="top" wrapText="1"/>
    </xf>
    <xf numFmtId="0" fontId="45" fillId="0" borderId="0" xfId="0" applyFont="1" applyAlignment="1">
      <alignment horizontal="left" vertical="top" wrapText="1"/>
    </xf>
    <xf numFmtId="0" fontId="45" fillId="0" borderId="0" xfId="0" applyFont="1" applyAlignment="1">
      <alignment vertical="top" wrapText="1"/>
    </xf>
    <xf numFmtId="0" fontId="46" fillId="0" borderId="50" xfId="0" applyFont="1" applyBorder="1" applyAlignment="1">
      <alignment vertical="top" wrapText="1"/>
    </xf>
    <xf numFmtId="0" fontId="46" fillId="34" borderId="50" xfId="0" applyFont="1" applyFill="1" applyBorder="1" applyAlignment="1">
      <alignment vertical="top" wrapText="1"/>
    </xf>
    <xf numFmtId="0" fontId="45" fillId="0" borderId="13" xfId="0" applyFont="1" applyBorder="1" applyAlignment="1">
      <alignment horizontal="left" wrapText="1"/>
    </xf>
    <xf numFmtId="0" fontId="45" fillId="0" borderId="11" xfId="0" applyFont="1" applyBorder="1" applyAlignment="1">
      <alignment horizontal="left" wrapText="1"/>
    </xf>
    <xf numFmtId="3" fontId="45" fillId="0" borderId="11" xfId="0" applyNumberFormat="1" applyFont="1" applyBorder="1" applyAlignment="1">
      <alignment horizontal="left" wrapText="1"/>
    </xf>
    <xf numFmtId="9" fontId="45" fillId="0" borderId="11" xfId="0" applyNumberFormat="1" applyFont="1" applyBorder="1" applyAlignment="1">
      <alignment horizontal="left" wrapText="1"/>
    </xf>
    <xf numFmtId="0" fontId="46" fillId="35" borderId="0" xfId="0" applyFont="1" applyFill="1" applyAlignment="1">
      <alignment vertical="top" wrapText="1"/>
    </xf>
    <xf numFmtId="10" fontId="46" fillId="0" borderId="23" xfId="0" applyNumberFormat="1" applyFont="1" applyBorder="1" applyAlignment="1">
      <alignment horizontal="left" vertical="top" wrapText="1"/>
    </xf>
    <xf numFmtId="9" fontId="46" fillId="0" borderId="23" xfId="0" applyNumberFormat="1" applyFont="1" applyBorder="1" applyAlignment="1">
      <alignment horizontal="left" vertical="top" wrapText="1"/>
    </xf>
    <xf numFmtId="9" fontId="45" fillId="0" borderId="0" xfId="0" applyNumberFormat="1" applyFont="1" applyProtection="1">
      <protection locked="0"/>
    </xf>
    <xf numFmtId="3" fontId="45" fillId="0" borderId="0" xfId="0" applyNumberFormat="1" applyFont="1" applyProtection="1">
      <protection locked="0"/>
    </xf>
    <xf numFmtId="0" fontId="45" fillId="0" borderId="0" xfId="0" applyFont="1" applyProtection="1">
      <protection locked="0"/>
    </xf>
    <xf numFmtId="4" fontId="45" fillId="0" borderId="0" xfId="0" applyNumberFormat="1" applyFont="1" applyProtection="1">
      <protection locked="0"/>
    </xf>
    <xf numFmtId="0" fontId="50" fillId="0" borderId="0" xfId="0" applyFont="1" applyAlignment="1">
      <alignment horizontal="right" vertical="center" wrapText="1"/>
    </xf>
    <xf numFmtId="0" fontId="48" fillId="0" borderId="0" xfId="0" applyFont="1"/>
    <xf numFmtId="0" fontId="45" fillId="37" borderId="0" xfId="0" applyFont="1" applyFill="1" applyAlignment="1" applyProtection="1">
      <alignment wrapText="1"/>
      <protection locked="0"/>
    </xf>
    <xf numFmtId="0" fontId="51" fillId="36" borderId="64" xfId="0" applyFont="1" applyFill="1" applyBorder="1" applyAlignment="1">
      <alignment horizontal="center" vertical="center" wrapText="1"/>
    </xf>
    <xf numFmtId="0" fontId="51" fillId="36" borderId="65" xfId="0" applyFont="1" applyFill="1" applyBorder="1" applyAlignment="1">
      <alignment horizontal="left" vertical="center" wrapText="1"/>
    </xf>
    <xf numFmtId="0" fontId="51" fillId="36" borderId="64" xfId="0" applyFont="1" applyFill="1" applyBorder="1" applyAlignment="1">
      <alignment horizontal="left" vertical="center" wrapText="1"/>
    </xf>
    <xf numFmtId="0" fontId="53" fillId="37" borderId="64" xfId="0" applyFont="1" applyFill="1" applyBorder="1" applyAlignment="1">
      <alignment horizontal="right" vertical="center" wrapText="1"/>
    </xf>
    <xf numFmtId="171" fontId="45" fillId="0" borderId="0" xfId="0" applyNumberFormat="1" applyFont="1" applyProtection="1">
      <protection locked="0"/>
    </xf>
    <xf numFmtId="0" fontId="51" fillId="0" borderId="0" xfId="0" applyFont="1" applyAlignment="1">
      <alignment horizontal="left" vertical="center" wrapText="1"/>
    </xf>
    <xf numFmtId="0" fontId="45" fillId="0" borderId="0" xfId="0" applyFont="1" applyAlignment="1">
      <alignment wrapText="1"/>
    </xf>
    <xf numFmtId="0" fontId="50" fillId="0" borderId="0" xfId="0" applyFont="1" applyAlignment="1">
      <alignment wrapText="1"/>
    </xf>
    <xf numFmtId="0" fontId="45" fillId="0" borderId="0" xfId="0" applyFont="1" applyAlignment="1">
      <alignment horizontal="left" wrapText="1"/>
    </xf>
    <xf numFmtId="9" fontId="45" fillId="0" borderId="0" xfId="0" applyNumberFormat="1" applyFont="1" applyAlignment="1">
      <alignment horizontal="left" wrapText="1"/>
    </xf>
    <xf numFmtId="0" fontId="45" fillId="33" borderId="10" xfId="0" applyFont="1" applyFill="1" applyBorder="1" applyAlignment="1">
      <alignment horizontal="center" vertical="top" wrapText="1"/>
    </xf>
    <xf numFmtId="0" fontId="46" fillId="33" borderId="10" xfId="0" applyFont="1" applyFill="1" applyBorder="1" applyAlignment="1">
      <alignment vertical="top" wrapText="1"/>
    </xf>
    <xf numFmtId="4" fontId="46" fillId="33" borderId="10" xfId="0" applyNumberFormat="1" applyFont="1" applyFill="1" applyBorder="1" applyAlignment="1">
      <alignment horizontal="left" vertical="top" wrapText="1"/>
    </xf>
    <xf numFmtId="3" fontId="48" fillId="0" borderId="0" xfId="0" applyNumberFormat="1" applyFont="1" applyProtection="1">
      <protection locked="0"/>
    </xf>
    <xf numFmtId="9" fontId="45" fillId="0" borderId="69" xfId="0" applyNumberFormat="1" applyFont="1" applyBorder="1" applyAlignment="1">
      <alignment vertical="top" wrapText="1"/>
    </xf>
    <xf numFmtId="0" fontId="45" fillId="0" borderId="13" xfId="0" applyFont="1" applyBorder="1" applyAlignment="1">
      <alignment vertical="top" wrapText="1"/>
    </xf>
    <xf numFmtId="0" fontId="45" fillId="0" borderId="36" xfId="0" applyFont="1" applyBorder="1" applyAlignment="1">
      <alignment vertical="top" wrapText="1"/>
    </xf>
    <xf numFmtId="4" fontId="46" fillId="34" borderId="66" xfId="0" applyNumberFormat="1" applyFont="1" applyFill="1" applyBorder="1" applyAlignment="1">
      <alignment horizontal="left" vertical="top" wrapText="1"/>
    </xf>
    <xf numFmtId="10" fontId="46" fillId="0" borderId="0" xfId="0" applyNumberFormat="1" applyFont="1" applyAlignment="1">
      <alignment horizontal="left" vertical="top" wrapText="1"/>
    </xf>
    <xf numFmtId="0" fontId="46" fillId="0" borderId="18" xfId="0" applyFont="1" applyBorder="1" applyAlignment="1">
      <alignment vertical="top" wrapText="1"/>
    </xf>
    <xf numFmtId="0" fontId="46" fillId="0" borderId="20" xfId="0" applyFont="1" applyBorder="1" applyAlignment="1">
      <alignment horizontal="left" vertical="top" wrapText="1"/>
    </xf>
    <xf numFmtId="9" fontId="46" fillId="0" borderId="13" xfId="0" applyNumberFormat="1" applyFont="1" applyBorder="1" applyAlignment="1">
      <alignment vertical="top" wrapText="1"/>
    </xf>
    <xf numFmtId="0" fontId="46" fillId="0" borderId="23" xfId="0" applyFont="1" applyBorder="1" applyAlignment="1">
      <alignment vertical="top" wrapText="1"/>
    </xf>
    <xf numFmtId="0" fontId="54" fillId="0" borderId="0" xfId="0" applyFont="1"/>
    <xf numFmtId="4" fontId="46" fillId="34" borderId="50" xfId="0" applyNumberFormat="1" applyFont="1" applyFill="1" applyBorder="1" applyAlignment="1">
      <alignment horizontal="left" vertical="top" wrapText="1"/>
    </xf>
    <xf numFmtId="10" fontId="46" fillId="0" borderId="13" xfId="0" applyNumberFormat="1" applyFont="1" applyBorder="1" applyAlignment="1">
      <alignment vertical="top" wrapText="1"/>
    </xf>
    <xf numFmtId="0" fontId="45" fillId="0" borderId="18" xfId="0" applyFont="1" applyBorder="1" applyAlignment="1">
      <alignment vertical="top" wrapText="1"/>
    </xf>
    <xf numFmtId="3" fontId="46" fillId="0" borderId="13" xfId="0" applyNumberFormat="1" applyFont="1" applyBorder="1" applyAlignment="1">
      <alignment vertical="top" wrapText="1"/>
    </xf>
    <xf numFmtId="0" fontId="46" fillId="0" borderId="11" xfId="0" applyFont="1" applyBorder="1" applyAlignment="1">
      <alignment vertical="top" wrapText="1"/>
    </xf>
    <xf numFmtId="1" fontId="45" fillId="0" borderId="13" xfId="0" applyNumberFormat="1" applyFont="1" applyBorder="1" applyAlignment="1">
      <alignment vertical="top" wrapText="1"/>
    </xf>
    <xf numFmtId="0" fontId="45" fillId="0" borderId="13" xfId="0" applyFont="1" applyBorder="1" applyAlignment="1">
      <alignment horizontal="left" vertical="top" wrapText="1"/>
    </xf>
    <xf numFmtId="10" fontId="46" fillId="0" borderId="23" xfId="0" applyNumberFormat="1" applyFont="1" applyBorder="1" applyAlignment="1">
      <alignment vertical="top" wrapText="1"/>
    </xf>
    <xf numFmtId="0" fontId="46" fillId="33" borderId="31" xfId="0" applyFont="1" applyFill="1" applyBorder="1" applyAlignment="1">
      <alignment vertical="top" wrapText="1"/>
    </xf>
    <xf numFmtId="2" fontId="45" fillId="0" borderId="0" xfId="0" applyNumberFormat="1" applyFont="1" applyProtection="1">
      <protection locked="0"/>
    </xf>
    <xf numFmtId="0" fontId="45" fillId="31" borderId="70" xfId="0" applyFont="1" applyFill="1" applyBorder="1" applyAlignment="1">
      <alignment horizontal="center" vertical="top" wrapText="1"/>
    </xf>
    <xf numFmtId="0" fontId="46" fillId="31" borderId="70" xfId="0" applyFont="1" applyFill="1" applyBorder="1" applyAlignment="1">
      <alignment vertical="top" wrapText="1"/>
    </xf>
    <xf numFmtId="0" fontId="49" fillId="0" borderId="0" xfId="0" applyFont="1" applyAlignment="1">
      <alignment vertical="top" wrapText="1"/>
    </xf>
    <xf numFmtId="0" fontId="46" fillId="0" borderId="18" xfId="0" applyFont="1" applyBorder="1" applyAlignment="1">
      <alignment horizontal="center" vertical="top" wrapText="1"/>
    </xf>
    <xf numFmtId="0" fontId="46" fillId="0" borderId="20" xfId="0" applyFont="1" applyBorder="1" applyAlignment="1">
      <alignment vertical="top" wrapText="1"/>
    </xf>
    <xf numFmtId="3" fontId="45" fillId="0" borderId="19" xfId="0" applyNumberFormat="1" applyFont="1" applyBorder="1" applyProtection="1">
      <protection locked="0"/>
    </xf>
    <xf numFmtId="0" fontId="45" fillId="0" borderId="19" xfId="0" applyFont="1" applyBorder="1" applyAlignment="1">
      <alignment vertical="top" wrapText="1"/>
    </xf>
    <xf numFmtId="0" fontId="45" fillId="0" borderId="15" xfId="0" applyFont="1" applyBorder="1" applyAlignment="1">
      <alignment horizontal="center" vertical="center" wrapText="1"/>
    </xf>
    <xf numFmtId="3" fontId="45" fillId="0" borderId="22" xfId="0" applyNumberFormat="1" applyFont="1" applyBorder="1" applyProtection="1">
      <protection locked="0"/>
    </xf>
    <xf numFmtId="0" fontId="45" fillId="0" borderId="22" xfId="0" applyFont="1" applyBorder="1" applyAlignment="1">
      <alignment vertical="top" wrapText="1"/>
    </xf>
    <xf numFmtId="0" fontId="50" fillId="0" borderId="22" xfId="0" applyFont="1" applyBorder="1" applyAlignment="1">
      <alignment wrapText="1"/>
    </xf>
    <xf numFmtId="0" fontId="45" fillId="0" borderId="25" xfId="0" applyFont="1" applyBorder="1" applyAlignment="1">
      <alignment horizontal="center" vertical="center" wrapText="1"/>
    </xf>
    <xf numFmtId="9" fontId="45" fillId="0" borderId="18" xfId="0" applyNumberFormat="1" applyFont="1" applyBorder="1" applyAlignment="1" applyProtection="1">
      <alignment horizontal="center"/>
      <protection locked="0"/>
    </xf>
    <xf numFmtId="9" fontId="45" fillId="0" borderId="14" xfId="0" applyNumberFormat="1" applyFont="1" applyBorder="1" applyAlignment="1" applyProtection="1">
      <alignment horizontal="center"/>
      <protection locked="0"/>
    </xf>
    <xf numFmtId="9" fontId="45" fillId="0" borderId="21" xfId="0" applyNumberFormat="1" applyFont="1" applyBorder="1" applyAlignment="1" applyProtection="1">
      <alignment horizontal="center"/>
      <protection locked="0"/>
    </xf>
    <xf numFmtId="1" fontId="46" fillId="0" borderId="70" xfId="0" applyNumberFormat="1" applyFont="1" applyBorder="1" applyAlignment="1">
      <alignment horizontal="center" vertical="top" wrapText="1"/>
    </xf>
    <xf numFmtId="0" fontId="45" fillId="0" borderId="45" xfId="0" applyFont="1" applyBorder="1" applyAlignment="1">
      <alignment horizontal="center" vertical="top" wrapText="1"/>
    </xf>
    <xf numFmtId="0" fontId="45" fillId="0" borderId="46" xfId="0" applyFont="1" applyBorder="1" applyAlignment="1">
      <alignment vertical="top" wrapText="1"/>
    </xf>
    <xf numFmtId="0" fontId="45" fillId="0" borderId="12" xfId="0" applyFont="1" applyBorder="1" applyAlignment="1">
      <alignment vertical="top" wrapText="1"/>
    </xf>
    <xf numFmtId="0" fontId="45" fillId="0" borderId="71" xfId="0" applyFont="1" applyBorder="1" applyAlignment="1">
      <alignment vertical="top" wrapText="1"/>
    </xf>
    <xf numFmtId="0" fontId="45" fillId="0" borderId="72" xfId="0" applyFont="1" applyBorder="1" applyAlignment="1">
      <alignment horizontal="center" vertical="top" wrapText="1"/>
    </xf>
    <xf numFmtId="2" fontId="46" fillId="0" borderId="73" xfId="0" applyNumberFormat="1" applyFont="1" applyBorder="1" applyAlignment="1">
      <alignment vertical="top" wrapText="1"/>
    </xf>
    <xf numFmtId="0" fontId="45" fillId="0" borderId="18" xfId="0" applyFont="1" applyBorder="1" applyAlignment="1">
      <alignment horizontal="center" vertical="top" wrapText="1"/>
    </xf>
    <xf numFmtId="0" fontId="46" fillId="0" borderId="19" xfId="0" applyFont="1" applyBorder="1" applyAlignment="1">
      <alignment horizontal="left" vertical="top" wrapText="1"/>
    </xf>
    <xf numFmtId="0" fontId="45" fillId="0" borderId="19" xfId="0" applyFont="1" applyBorder="1" applyAlignment="1">
      <alignment horizontal="left" vertical="top" wrapText="1"/>
    </xf>
    <xf numFmtId="0" fontId="45" fillId="0" borderId="14" xfId="0" applyFont="1" applyBorder="1" applyAlignment="1">
      <alignment horizontal="center" vertical="top" wrapText="1"/>
    </xf>
    <xf numFmtId="0" fontId="0" fillId="0" borderId="0" xfId="0" applyAlignment="1">
      <alignment horizontal="center" vertical="top" wrapText="1"/>
    </xf>
    <xf numFmtId="0" fontId="45" fillId="0" borderId="15" xfId="0" applyFont="1" applyBorder="1" applyAlignment="1">
      <alignment vertical="top" wrapText="1"/>
    </xf>
    <xf numFmtId="0" fontId="45" fillId="0" borderId="21" xfId="0" applyFont="1" applyBorder="1" applyAlignment="1">
      <alignment horizontal="center" vertical="top" wrapText="1"/>
    </xf>
    <xf numFmtId="0" fontId="46" fillId="0" borderId="22" xfId="0" applyFont="1" applyBorder="1" applyAlignment="1">
      <alignment vertical="top" wrapText="1"/>
    </xf>
    <xf numFmtId="0" fontId="46" fillId="0" borderId="22" xfId="0" applyFont="1" applyBorder="1" applyAlignment="1">
      <alignment horizontal="left" vertical="top" wrapText="1"/>
    </xf>
    <xf numFmtId="4" fontId="46" fillId="0" borderId="22" xfId="0" applyNumberFormat="1" applyFont="1" applyBorder="1" applyAlignment="1">
      <alignment horizontal="left" vertical="top" wrapText="1"/>
    </xf>
    <xf numFmtId="0" fontId="0" fillId="0" borderId="15" xfId="0" applyBorder="1" applyAlignment="1">
      <alignment horizontal="center" vertical="top" wrapText="1"/>
    </xf>
    <xf numFmtId="3" fontId="46" fillId="0" borderId="0" xfId="0" applyNumberFormat="1" applyFont="1" applyAlignment="1">
      <alignment horizontal="center" vertical="top" wrapText="1"/>
    </xf>
    <xf numFmtId="172" fontId="46" fillId="0" borderId="73" xfId="0" applyNumberFormat="1" applyFont="1" applyBorder="1" applyAlignment="1">
      <alignment vertical="top" wrapText="1"/>
    </xf>
    <xf numFmtId="173" fontId="46" fillId="0" borderId="73" xfId="0" applyNumberFormat="1" applyFont="1" applyBorder="1" applyAlignment="1">
      <alignment vertical="top" wrapText="1"/>
    </xf>
    <xf numFmtId="0" fontId="46" fillId="35" borderId="70" xfId="0" applyFont="1" applyFill="1" applyBorder="1" applyAlignment="1">
      <alignment horizontal="center" vertical="top" wrapText="1"/>
    </xf>
    <xf numFmtId="3" fontId="46" fillId="35" borderId="70" xfId="0" applyNumberFormat="1" applyFont="1" applyFill="1" applyBorder="1" applyAlignment="1">
      <alignment horizontal="center" vertical="top" wrapText="1"/>
    </xf>
    <xf numFmtId="3" fontId="46" fillId="0" borderId="0" xfId="0" applyNumberFormat="1" applyFont="1" applyAlignment="1">
      <alignment vertical="top" wrapText="1"/>
    </xf>
    <xf numFmtId="0" fontId="46" fillId="0" borderId="0" xfId="0" applyFont="1" applyAlignment="1">
      <alignment horizontal="left" wrapText="1"/>
    </xf>
    <xf numFmtId="0" fontId="45" fillId="0" borderId="18" xfId="0" applyFont="1" applyBorder="1" applyProtection="1">
      <protection locked="0"/>
    </xf>
    <xf numFmtId="0" fontId="45" fillId="0" borderId="19" xfId="0" applyFont="1" applyBorder="1" applyProtection="1">
      <protection locked="0"/>
    </xf>
    <xf numFmtId="0" fontId="51" fillId="0" borderId="19" xfId="0" applyFont="1" applyBorder="1" applyAlignment="1">
      <alignment horizontal="left" vertical="center" wrapText="1"/>
    </xf>
    <xf numFmtId="0" fontId="50" fillId="0" borderId="19" xfId="0" applyFont="1" applyBorder="1" applyAlignment="1">
      <alignment horizontal="right" vertical="center" wrapText="1"/>
    </xf>
    <xf numFmtId="0" fontId="45" fillId="0" borderId="20" xfId="0" applyFont="1" applyBorder="1" applyProtection="1">
      <protection locked="0"/>
    </xf>
    <xf numFmtId="0" fontId="45" fillId="0" borderId="14" xfId="0" applyFont="1" applyBorder="1" applyProtection="1">
      <protection locked="0"/>
    </xf>
    <xf numFmtId="0" fontId="45" fillId="0" borderId="15" xfId="0" applyFont="1" applyBorder="1" applyProtection="1">
      <protection locked="0"/>
    </xf>
    <xf numFmtId="3" fontId="45" fillId="0" borderId="15" xfId="0" applyNumberFormat="1" applyFont="1" applyBorder="1" applyProtection="1">
      <protection locked="0"/>
    </xf>
    <xf numFmtId="0" fontId="45" fillId="0" borderId="0" xfId="0" applyFont="1" applyAlignment="1" applyProtection="1">
      <alignment wrapText="1"/>
      <protection locked="0"/>
    </xf>
    <xf numFmtId="9" fontId="45" fillId="0" borderId="0" xfId="0" applyNumberFormat="1" applyFont="1" applyAlignment="1" applyProtection="1">
      <alignment wrapText="1"/>
      <protection locked="0"/>
    </xf>
    <xf numFmtId="3" fontId="45" fillId="0" borderId="0" xfId="0" applyNumberFormat="1" applyFont="1" applyAlignment="1" applyProtection="1">
      <alignment wrapText="1"/>
      <protection locked="0"/>
    </xf>
    <xf numFmtId="0" fontId="45" fillId="0" borderId="21" xfId="0" applyFont="1" applyBorder="1" applyProtection="1">
      <protection locked="0"/>
    </xf>
    <xf numFmtId="0" fontId="45" fillId="0" borderId="22" xfId="0" applyFont="1" applyBorder="1" applyProtection="1">
      <protection locked="0"/>
    </xf>
    <xf numFmtId="4" fontId="45" fillId="0" borderId="22" xfId="0" applyNumberFormat="1" applyFont="1" applyBorder="1" applyProtection="1">
      <protection locked="0"/>
    </xf>
    <xf numFmtId="0" fontId="50" fillId="0" borderId="22" xfId="0" applyFont="1" applyBorder="1" applyAlignment="1">
      <alignment horizontal="right" vertical="center" wrapText="1"/>
    </xf>
    <xf numFmtId="0" fontId="45" fillId="0" borderId="25" xfId="0" applyFont="1" applyBorder="1" applyProtection="1">
      <protection locked="0"/>
    </xf>
    <xf numFmtId="0" fontId="45" fillId="0" borderId="14" xfId="0" applyFont="1" applyBorder="1" applyAlignment="1">
      <alignment vertical="top" wrapText="1"/>
    </xf>
    <xf numFmtId="4" fontId="46" fillId="0" borderId="21" xfId="0" quotePrefix="1" applyNumberFormat="1" applyFont="1" applyBorder="1" applyAlignment="1">
      <alignment horizontal="left" vertical="top" wrapText="1"/>
    </xf>
    <xf numFmtId="167" fontId="46" fillId="0" borderId="13" xfId="0" applyNumberFormat="1" applyFont="1" applyBorder="1" applyAlignment="1">
      <alignment vertical="top" wrapText="1"/>
    </xf>
    <xf numFmtId="1" fontId="46" fillId="0" borderId="18" xfId="0" applyNumberFormat="1" applyFont="1" applyBorder="1" applyAlignment="1">
      <alignment vertical="top" wrapText="1"/>
    </xf>
    <xf numFmtId="9" fontId="45" fillId="35" borderId="18" xfId="0" applyNumberFormat="1" applyFont="1" applyFill="1" applyBorder="1" applyProtection="1">
      <protection locked="0"/>
    </xf>
    <xf numFmtId="3" fontId="45" fillId="35" borderId="19" xfId="0" applyNumberFormat="1" applyFont="1" applyFill="1" applyBorder="1" applyProtection="1">
      <protection locked="0"/>
    </xf>
    <xf numFmtId="3" fontId="45" fillId="35" borderId="20" xfId="0" applyNumberFormat="1" applyFont="1" applyFill="1" applyBorder="1" applyProtection="1">
      <protection locked="0"/>
    </xf>
    <xf numFmtId="9" fontId="45" fillId="35" borderId="21" xfId="0" applyNumberFormat="1" applyFont="1" applyFill="1" applyBorder="1" applyProtection="1">
      <protection locked="0"/>
    </xf>
    <xf numFmtId="0" fontId="45" fillId="35" borderId="22" xfId="0" applyFont="1" applyFill="1" applyBorder="1" applyAlignment="1">
      <alignment vertical="top" wrapText="1"/>
    </xf>
    <xf numFmtId="3" fontId="45" fillId="35" borderId="22" xfId="0" applyNumberFormat="1" applyFont="1" applyFill="1" applyBorder="1" applyProtection="1">
      <protection locked="0"/>
    </xf>
    <xf numFmtId="3" fontId="45" fillId="35" borderId="25" xfId="0" applyNumberFormat="1" applyFont="1" applyFill="1" applyBorder="1" applyProtection="1">
      <protection locked="0"/>
    </xf>
    <xf numFmtId="0" fontId="0" fillId="0" borderId="70" xfId="0" applyBorder="1" applyAlignment="1">
      <alignment wrapText="1"/>
    </xf>
    <xf numFmtId="49" fontId="0" fillId="20" borderId="66" xfId="0" applyNumberFormat="1"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20" borderId="67" xfId="0" applyFill="1" applyBorder="1" applyAlignment="1">
      <alignment horizontal="center"/>
    </xf>
    <xf numFmtId="0" fontId="0" fillId="20" borderId="70" xfId="0" applyFill="1" applyBorder="1" applyAlignment="1">
      <alignment horizontal="center"/>
    </xf>
    <xf numFmtId="3" fontId="0" fillId="20" borderId="70" xfId="0" applyNumberFormat="1" applyFill="1" applyBorder="1" applyAlignment="1" applyProtection="1">
      <alignment horizontal="center" vertical="center"/>
      <protection locked="0"/>
    </xf>
    <xf numFmtId="49" fontId="0" fillId="0" borderId="70" xfId="0" applyNumberFormat="1" applyBorder="1" applyAlignment="1" applyProtection="1">
      <alignment horizontal="center" vertical="center"/>
      <protection locked="0"/>
    </xf>
    <xf numFmtId="0" fontId="48" fillId="0" borderId="0" xfId="0" applyFont="1" applyProtection="1">
      <protection locked="0"/>
    </xf>
    <xf numFmtId="0" fontId="48" fillId="34" borderId="70" xfId="0" applyFont="1" applyFill="1" applyBorder="1" applyAlignment="1">
      <alignment horizontal="center" vertical="top" wrapText="1"/>
    </xf>
    <xf numFmtId="0" fontId="56" fillId="34" borderId="70" xfId="0" applyFont="1" applyFill="1" applyBorder="1" applyAlignment="1">
      <alignment vertical="top" wrapText="1"/>
    </xf>
    <xf numFmtId="0" fontId="56" fillId="34" borderId="70" xfId="0" applyFont="1" applyFill="1" applyBorder="1" applyAlignment="1">
      <alignment horizontal="left" vertical="top" wrapText="1"/>
    </xf>
    <xf numFmtId="4" fontId="56" fillId="34" borderId="70" xfId="0" applyNumberFormat="1" applyFont="1" applyFill="1" applyBorder="1" applyAlignment="1">
      <alignment horizontal="left" vertical="top" wrapText="1"/>
    </xf>
    <xf numFmtId="0" fontId="56" fillId="0" borderId="0" xfId="0" applyFont="1"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0" fontId="57" fillId="0" borderId="0" xfId="0" applyFont="1"/>
    <xf numFmtId="0" fontId="48" fillId="0" borderId="0" xfId="0" applyFont="1" applyAlignment="1">
      <alignment horizontal="center" vertical="top" wrapText="1"/>
    </xf>
    <xf numFmtId="0" fontId="56" fillId="0" borderId="0" xfId="0" applyFont="1" applyAlignment="1">
      <alignment vertical="top" wrapText="1"/>
    </xf>
    <xf numFmtId="4" fontId="56" fillId="0" borderId="0" xfId="0" applyNumberFormat="1" applyFont="1" applyAlignment="1">
      <alignment horizontal="left" vertical="top" wrapText="1"/>
    </xf>
    <xf numFmtId="0" fontId="0" fillId="0" borderId="70" xfId="0" applyBorder="1"/>
    <xf numFmtId="3" fontId="47" fillId="0" borderId="13" xfId="0" applyNumberFormat="1" applyFont="1" applyBorder="1" applyAlignment="1">
      <alignment horizontal="left" vertical="top" wrapText="1"/>
    </xf>
    <xf numFmtId="3" fontId="47" fillId="0" borderId="13" xfId="0" applyNumberFormat="1" applyFont="1" applyBorder="1"/>
    <xf numFmtId="3" fontId="47" fillId="0" borderId="0" xfId="0" applyNumberFormat="1" applyFont="1" applyProtection="1">
      <protection locked="0"/>
    </xf>
    <xf numFmtId="0" fontId="47" fillId="0" borderId="13" xfId="0" applyFont="1" applyBorder="1" applyAlignment="1">
      <alignment vertical="top" wrapText="1"/>
    </xf>
    <xf numFmtId="3" fontId="46" fillId="0" borderId="0" xfId="0" applyNumberFormat="1" applyFont="1" applyProtection="1">
      <protection locked="0"/>
    </xf>
    <xf numFmtId="49" fontId="0" fillId="20" borderId="70" xfId="0" applyNumberFormat="1" applyFill="1" applyBorder="1" applyAlignment="1" applyProtection="1">
      <alignment horizontal="left" vertical="center"/>
      <protection locked="0"/>
    </xf>
    <xf numFmtId="14" fontId="0" fillId="20" borderId="70" xfId="0" applyNumberFormat="1" applyFill="1" applyBorder="1" applyAlignment="1" applyProtection="1">
      <alignment horizontal="left" wrapText="1"/>
      <protection locked="0"/>
    </xf>
    <xf numFmtId="1" fontId="0" fillId="20" borderId="70" xfId="0" applyNumberFormat="1" applyFill="1" applyBorder="1" applyAlignment="1">
      <alignment horizontal="left" wrapText="1"/>
    </xf>
    <xf numFmtId="0" fontId="0" fillId="26" borderId="70" xfId="0" applyFill="1" applyBorder="1" applyAlignment="1">
      <alignment horizontal="center" vertical="center" wrapText="1"/>
    </xf>
    <xf numFmtId="49" fontId="0" fillId="20" borderId="66" xfId="0" applyNumberFormat="1" applyFill="1" applyBorder="1" applyAlignment="1" applyProtection="1">
      <alignment horizontal="right" wrapText="1"/>
      <protection locked="0"/>
    </xf>
    <xf numFmtId="49" fontId="0" fillId="24" borderId="66" xfId="0" applyNumberFormat="1" applyFill="1" applyBorder="1" applyAlignment="1" applyProtection="1">
      <alignment horizontal="left"/>
      <protection locked="0"/>
    </xf>
    <xf numFmtId="49" fontId="0" fillId="24" borderId="67" xfId="0" applyNumberFormat="1" applyFill="1" applyBorder="1" applyAlignment="1">
      <alignment horizontal="left" wrapText="1"/>
    </xf>
    <xf numFmtId="1" fontId="0" fillId="24" borderId="67" xfId="0" applyNumberFormat="1" applyFill="1" applyBorder="1" applyAlignment="1" applyProtection="1">
      <alignment horizontal="right" wrapText="1"/>
      <protection locked="0"/>
    </xf>
    <xf numFmtId="0" fontId="1" fillId="0" borderId="70" xfId="0" applyFont="1" applyBorder="1"/>
    <xf numFmtId="1" fontId="0" fillId="0" borderId="67" xfId="0" applyNumberFormat="1" applyBorder="1" applyAlignment="1">
      <alignment wrapText="1"/>
    </xf>
    <xf numFmtId="49" fontId="0" fillId="26" borderId="66" xfId="0" applyNumberFormat="1" applyFill="1" applyBorder="1"/>
    <xf numFmtId="49" fontId="0" fillId="26" borderId="67" xfId="0" applyNumberFormat="1" applyFill="1" applyBorder="1" applyAlignment="1">
      <alignment wrapText="1"/>
    </xf>
    <xf numFmtId="1" fontId="0" fillId="26" borderId="67" xfId="0" applyNumberFormat="1" applyFill="1" applyBorder="1" applyAlignment="1">
      <alignment horizontal="right" wrapText="1"/>
    </xf>
    <xf numFmtId="0" fontId="0" fillId="0" borderId="66" xfId="0" applyBorder="1"/>
    <xf numFmtId="9" fontId="0" fillId="20" borderId="70" xfId="0" applyNumberFormat="1" applyFill="1" applyBorder="1" applyAlignment="1" applyProtection="1">
      <alignment horizontal="left" wrapText="1"/>
      <protection locked="0"/>
    </xf>
    <xf numFmtId="0" fontId="2" fillId="0" borderId="66" xfId="0" applyFont="1" applyBorder="1" applyAlignment="1">
      <alignment horizontal="left"/>
    </xf>
    <xf numFmtId="0" fontId="2" fillId="0" borderId="67" xfId="0" applyFont="1" applyBorder="1" applyAlignment="1">
      <alignment horizontal="left"/>
    </xf>
    <xf numFmtId="0" fontId="2" fillId="2" borderId="70" xfId="0" applyFont="1" applyFill="1" applyBorder="1" applyAlignment="1">
      <alignment horizontal="center" vertical="center"/>
    </xf>
    <xf numFmtId="0" fontId="2" fillId="2" borderId="70" xfId="0" applyFont="1" applyFill="1" applyBorder="1" applyAlignment="1">
      <alignment horizontal="center"/>
    </xf>
    <xf numFmtId="0" fontId="2" fillId="2" borderId="70" xfId="0" applyFont="1" applyFill="1" applyBorder="1" applyAlignment="1">
      <alignment horizontal="center" wrapText="1"/>
    </xf>
    <xf numFmtId="0" fontId="2" fillId="0" borderId="70" xfId="0" applyFont="1" applyBorder="1" applyAlignment="1">
      <alignment wrapText="1"/>
    </xf>
    <xf numFmtId="3" fontId="2" fillId="0" borderId="70" xfId="0" applyNumberFormat="1" applyFont="1" applyBorder="1" applyAlignment="1">
      <alignment wrapText="1"/>
    </xf>
    <xf numFmtId="0" fontId="2" fillId="0" borderId="70" xfId="0" applyFont="1" applyBorder="1"/>
    <xf numFmtId="3" fontId="2" fillId="0" borderId="70" xfId="0" applyNumberFormat="1" applyFont="1" applyBorder="1"/>
    <xf numFmtId="0" fontId="0" fillId="0" borderId="52" xfId="0" applyBorder="1"/>
    <xf numFmtId="0" fontId="2" fillId="0" borderId="52" xfId="0" applyFont="1" applyBorder="1" applyAlignment="1">
      <alignment wrapText="1"/>
    </xf>
    <xf numFmtId="0" fontId="2" fillId="0" borderId="52" xfId="0" applyFont="1" applyBorder="1"/>
    <xf numFmtId="3" fontId="2" fillId="0" borderId="52" xfId="0" applyNumberFormat="1" applyFont="1" applyBorder="1"/>
    <xf numFmtId="0" fontId="27" fillId="20" borderId="70" xfId="0" applyFont="1" applyFill="1" applyBorder="1" applyAlignment="1" applyProtection="1">
      <alignment wrapText="1"/>
      <protection locked="0"/>
    </xf>
    <xf numFmtId="9" fontId="27" fillId="20" borderId="70" xfId="0" applyNumberFormat="1" applyFont="1" applyFill="1" applyBorder="1" applyProtection="1">
      <protection locked="0"/>
    </xf>
    <xf numFmtId="3" fontId="0" fillId="20" borderId="70" xfId="0" applyNumberFormat="1" applyFill="1" applyBorder="1" applyProtection="1">
      <protection locked="0"/>
    </xf>
    <xf numFmtId="0" fontId="27" fillId="0" borderId="70" xfId="0" applyFont="1" applyBorder="1" applyAlignment="1">
      <alignment wrapText="1"/>
    </xf>
    <xf numFmtId="3" fontId="0" fillId="25" borderId="70" xfId="0" applyNumberFormat="1" applyFill="1" applyBorder="1"/>
    <xf numFmtId="3" fontId="0" fillId="24" borderId="70" xfId="0" applyNumberFormat="1" applyFill="1" applyBorder="1" applyProtection="1">
      <protection locked="0"/>
    </xf>
    <xf numFmtId="0" fontId="27" fillId="0" borderId="70" xfId="0" applyFont="1" applyBorder="1"/>
    <xf numFmtId="3" fontId="0" fillId="25" borderId="52" xfId="0" applyNumberFormat="1" applyFill="1" applyBorder="1"/>
    <xf numFmtId="3" fontId="0" fillId="24" borderId="52" xfId="0" applyNumberFormat="1" applyFill="1" applyBorder="1" applyProtection="1">
      <protection locked="0"/>
    </xf>
    <xf numFmtId="9" fontId="0" fillId="20" borderId="70" xfId="0" applyNumberFormat="1" applyFill="1" applyBorder="1" applyProtection="1">
      <protection locked="0"/>
    </xf>
    <xf numFmtId="9" fontId="0" fillId="20" borderId="70" xfId="0" applyNumberFormat="1" applyFill="1" applyBorder="1" applyAlignment="1" applyProtection="1">
      <alignment horizontal="right"/>
      <protection locked="0"/>
    </xf>
    <xf numFmtId="9" fontId="2" fillId="0" borderId="70" xfId="0" applyNumberFormat="1" applyFont="1" applyBorder="1" applyAlignment="1">
      <alignment horizontal="center"/>
    </xf>
    <xf numFmtId="3" fontId="0" fillId="28" borderId="70" xfId="0" applyNumberFormat="1" applyFill="1" applyBorder="1"/>
    <xf numFmtId="0" fontId="2" fillId="0" borderId="70" xfId="0" applyFont="1" applyBorder="1" applyAlignment="1">
      <alignment vertical="center" wrapText="1"/>
    </xf>
    <xf numFmtId="3" fontId="0" fillId="20" borderId="70" xfId="0" applyNumberFormat="1" applyFill="1" applyBorder="1" applyAlignment="1" applyProtection="1">
      <alignment wrapText="1"/>
      <protection locked="0"/>
    </xf>
    <xf numFmtId="0" fontId="45" fillId="34" borderId="52" xfId="0" applyFont="1" applyFill="1" applyBorder="1" applyAlignment="1">
      <alignment horizontal="center" vertical="top" wrapText="1"/>
    </xf>
    <xf numFmtId="0" fontId="46" fillId="31" borderId="66" xfId="0" applyFont="1" applyFill="1" applyBorder="1" applyAlignment="1">
      <alignment vertical="top" wrapText="1"/>
    </xf>
    <xf numFmtId="0" fontId="45" fillId="31" borderId="52" xfId="0" applyFont="1" applyFill="1" applyBorder="1" applyAlignment="1">
      <alignment horizontal="center" vertical="top" wrapText="1"/>
    </xf>
    <xf numFmtId="0" fontId="45" fillId="35" borderId="70" xfId="0" applyFont="1" applyFill="1" applyBorder="1" applyAlignment="1">
      <alignment horizontal="left" wrapText="1"/>
    </xf>
    <xf numFmtId="0" fontId="45" fillId="35" borderId="70" xfId="0" applyFont="1" applyFill="1" applyBorder="1" applyAlignment="1">
      <alignment wrapText="1"/>
    </xf>
    <xf numFmtId="3" fontId="45" fillId="35" borderId="70" xfId="0" applyNumberFormat="1" applyFont="1" applyFill="1" applyBorder="1" applyAlignment="1">
      <alignment horizontal="left" wrapText="1"/>
    </xf>
    <xf numFmtId="0" fontId="46" fillId="35" borderId="70" xfId="0" applyFont="1" applyFill="1" applyBorder="1" applyAlignment="1">
      <alignment vertical="top" wrapText="1"/>
    </xf>
    <xf numFmtId="4" fontId="46" fillId="35" borderId="70" xfId="0" applyNumberFormat="1" applyFont="1" applyFill="1" applyBorder="1" applyAlignment="1">
      <alignment horizontal="left" vertical="top" wrapText="1"/>
    </xf>
    <xf numFmtId="0" fontId="45" fillId="35" borderId="70" xfId="0" applyFont="1" applyFill="1" applyBorder="1" applyAlignment="1">
      <alignment horizontal="center" vertical="top" wrapText="1"/>
    </xf>
    <xf numFmtId="0" fontId="46" fillId="34" borderId="70" xfId="0" applyFont="1" applyFill="1" applyBorder="1" applyAlignment="1">
      <alignment vertical="top" wrapText="1"/>
    </xf>
    <xf numFmtId="0" fontId="46" fillId="34" borderId="52" xfId="0" applyFont="1" applyFill="1" applyBorder="1" applyAlignment="1">
      <alignment vertical="top" wrapText="1"/>
    </xf>
    <xf numFmtId="3" fontId="0" fillId="0" borderId="70" xfId="0" applyNumberFormat="1" applyBorder="1" applyProtection="1">
      <protection locked="0"/>
    </xf>
    <xf numFmtId="3" fontId="46" fillId="0" borderId="52" xfId="0" applyNumberFormat="1" applyFont="1" applyBorder="1" applyAlignment="1">
      <alignment horizontal="center" vertical="top" wrapText="1"/>
    </xf>
    <xf numFmtId="0" fontId="46" fillId="35" borderId="70" xfId="0" applyFont="1" applyFill="1" applyBorder="1" applyAlignment="1">
      <alignment horizontal="left" vertical="top" wrapText="1"/>
    </xf>
    <xf numFmtId="3" fontId="46" fillId="35" borderId="70" xfId="0" applyNumberFormat="1" applyFont="1" applyFill="1" applyBorder="1" applyAlignment="1">
      <alignment horizontal="center" vertical="center" wrapText="1"/>
    </xf>
    <xf numFmtId="0" fontId="45" fillId="35" borderId="70" xfId="0" applyFont="1" applyFill="1" applyBorder="1" applyAlignment="1">
      <alignment vertical="top" wrapText="1"/>
    </xf>
    <xf numFmtId="3" fontId="45" fillId="35" borderId="70" xfId="0" applyNumberFormat="1" applyFont="1" applyFill="1" applyBorder="1" applyAlignment="1">
      <alignment horizontal="center" vertical="center" wrapText="1"/>
    </xf>
    <xf numFmtId="0" fontId="45" fillId="35" borderId="70" xfId="0" applyFont="1" applyFill="1" applyBorder="1" applyAlignment="1">
      <alignment horizontal="center" vertical="center" wrapText="1"/>
    </xf>
    <xf numFmtId="0" fontId="58" fillId="34" borderId="52" xfId="0" applyFont="1" applyFill="1" applyBorder="1" applyAlignment="1">
      <alignment vertical="top" wrapText="1"/>
    </xf>
    <xf numFmtId="4" fontId="46" fillId="35" borderId="70" xfId="0" applyNumberFormat="1" applyFont="1" applyFill="1" applyBorder="1" applyAlignment="1">
      <alignment horizontal="center" vertical="top" wrapText="1"/>
    </xf>
    <xf numFmtId="0" fontId="45" fillId="35" borderId="70" xfId="0" applyFont="1" applyFill="1" applyBorder="1" applyAlignment="1">
      <alignment horizontal="left" vertical="top" wrapText="1"/>
    </xf>
    <xf numFmtId="3" fontId="46" fillId="35" borderId="70" xfId="0" applyNumberFormat="1" applyFont="1" applyFill="1" applyBorder="1" applyAlignment="1">
      <alignment horizontal="left" vertical="top" wrapText="1"/>
    </xf>
    <xf numFmtId="3" fontId="46" fillId="35" borderId="70" xfId="0" applyNumberFormat="1" applyFont="1" applyFill="1" applyBorder="1" applyAlignment="1">
      <alignment vertical="top" wrapText="1"/>
    </xf>
    <xf numFmtId="4" fontId="45" fillId="0" borderId="70" xfId="0" applyNumberFormat="1" applyFont="1" applyBorder="1" applyAlignment="1">
      <alignment wrapText="1"/>
    </xf>
    <xf numFmtId="1" fontId="46" fillId="35" borderId="70" xfId="0" applyNumberFormat="1" applyFont="1" applyFill="1" applyBorder="1" applyAlignment="1">
      <alignment vertical="top" wrapText="1"/>
    </xf>
    <xf numFmtId="0" fontId="48" fillId="35" borderId="70" xfId="0" applyFont="1" applyFill="1" applyBorder="1" applyAlignment="1">
      <alignment horizontal="center" vertical="top" wrapText="1"/>
    </xf>
    <xf numFmtId="0" fontId="56" fillId="35" borderId="70" xfId="0" applyFont="1" applyFill="1" applyBorder="1" applyAlignment="1">
      <alignment vertical="top" wrapText="1"/>
    </xf>
    <xf numFmtId="0" fontId="56" fillId="35" borderId="70" xfId="0" applyFont="1" applyFill="1" applyBorder="1" applyAlignment="1">
      <alignment horizontal="left" vertical="top" wrapText="1"/>
    </xf>
    <xf numFmtId="0" fontId="48" fillId="35" borderId="70" xfId="0" applyFont="1" applyFill="1" applyBorder="1" applyAlignment="1">
      <alignment horizontal="left" vertical="top" wrapText="1"/>
    </xf>
    <xf numFmtId="3" fontId="56" fillId="35" borderId="70" xfId="0" applyNumberFormat="1" applyFont="1" applyFill="1" applyBorder="1" applyAlignment="1">
      <alignment vertical="top" wrapText="1"/>
    </xf>
    <xf numFmtId="3" fontId="56" fillId="35" borderId="70" xfId="0" applyNumberFormat="1" applyFont="1" applyFill="1" applyBorder="1" applyAlignment="1">
      <alignment horizontal="left" vertical="top" wrapText="1"/>
    </xf>
    <xf numFmtId="0" fontId="48" fillId="35" borderId="70" xfId="0" applyFont="1" applyFill="1" applyBorder="1" applyAlignment="1">
      <alignment vertical="top" wrapText="1"/>
    </xf>
    <xf numFmtId="0" fontId="2" fillId="2" borderId="66" xfId="0" applyFont="1" applyFill="1" applyBorder="1" applyAlignment="1">
      <alignment horizontal="center"/>
    </xf>
    <xf numFmtId="0" fontId="0" fillId="0" borderId="66" xfId="0" applyBorder="1" applyAlignment="1">
      <alignment horizontal="left" wrapText="1"/>
    </xf>
    <xf numFmtId="3" fontId="0" fillId="0" borderId="70" xfId="55" applyNumberFormat="1" applyFont="1" applyBorder="1" applyAlignment="1">
      <alignment wrapText="1"/>
    </xf>
    <xf numFmtId="3" fontId="0" fillId="0" borderId="70" xfId="0" applyNumberFormat="1" applyBorder="1" applyAlignment="1">
      <alignment wrapText="1"/>
    </xf>
    <xf numFmtId="3" fontId="0" fillId="0" borderId="70" xfId="0" applyNumberFormat="1" applyBorder="1"/>
    <xf numFmtId="4" fontId="2" fillId="0" borderId="74" xfId="0" applyNumberFormat="1" applyFont="1" applyBorder="1" applyAlignment="1">
      <alignment wrapText="1"/>
    </xf>
    <xf numFmtId="10" fontId="0" fillId="0" borderId="55" xfId="55" applyNumberFormat="1" applyFont="1" applyFill="1" applyBorder="1" applyAlignment="1">
      <alignment horizontal="right" wrapText="1"/>
    </xf>
    <xf numFmtId="3" fontId="0" fillId="0" borderId="67" xfId="0" applyNumberFormat="1" applyBorder="1" applyAlignment="1">
      <alignment wrapText="1"/>
    </xf>
    <xf numFmtId="10" fontId="0" fillId="0" borderId="74" xfId="0" applyNumberFormat="1" applyBorder="1" applyAlignment="1">
      <alignment horizontal="right" wrapText="1"/>
    </xf>
    <xf numFmtId="4" fontId="0" fillId="0" borderId="55" xfId="0" applyNumberFormat="1" applyBorder="1" applyAlignment="1">
      <alignment horizontal="right" wrapText="1"/>
    </xf>
    <xf numFmtId="10" fontId="0" fillId="0" borderId="55" xfId="0" applyNumberFormat="1" applyBorder="1" applyAlignment="1">
      <alignment horizontal="right" wrapText="1"/>
    </xf>
    <xf numFmtId="10" fontId="3" fillId="0" borderId="74" xfId="56" applyNumberFormat="1" applyFont="1" applyFill="1" applyBorder="1" applyAlignment="1">
      <alignment horizontal="right" wrapText="1"/>
    </xf>
    <xf numFmtId="0" fontId="0" fillId="0" borderId="70" xfId="0" applyBorder="1" applyAlignment="1">
      <alignment horizontal="left" wrapText="1"/>
    </xf>
    <xf numFmtId="4" fontId="0" fillId="26" borderId="70" xfId="0" applyNumberFormat="1" applyFill="1" applyBorder="1" applyAlignment="1">
      <alignment horizontal="right" wrapText="1"/>
    </xf>
    <xf numFmtId="0" fontId="2" fillId="2" borderId="70" xfId="0" applyFont="1" applyFill="1" applyBorder="1"/>
    <xf numFmtId="3" fontId="0" fillId="0" borderId="70" xfId="0" applyNumberFormat="1" applyBorder="1" applyAlignment="1">
      <alignment horizontal="right"/>
    </xf>
    <xf numFmtId="0" fontId="27" fillId="27" borderId="70" xfId="0" applyFont="1" applyFill="1" applyBorder="1" applyAlignment="1">
      <alignment horizontal="center"/>
    </xf>
    <xf numFmtId="10" fontId="0" fillId="0" borderId="70" xfId="0" applyNumberFormat="1" applyBorder="1" applyAlignment="1">
      <alignment horizontal="right" wrapText="1"/>
    </xf>
    <xf numFmtId="4" fontId="0" fillId="0" borderId="70" xfId="0" applyNumberFormat="1" applyBorder="1" applyAlignment="1">
      <alignment horizontal="right" wrapText="1"/>
    </xf>
    <xf numFmtId="0" fontId="2" fillId="2" borderId="52" xfId="0" applyFont="1" applyFill="1" applyBorder="1" applyAlignment="1">
      <alignment horizontal="center"/>
    </xf>
    <xf numFmtId="0" fontId="0" fillId="0" borderId="70" xfId="0" applyBorder="1" applyAlignment="1">
      <alignment horizontal="right"/>
    </xf>
    <xf numFmtId="9" fontId="27" fillId="20" borderId="70" xfId="0" applyNumberFormat="1" applyFont="1" applyFill="1" applyBorder="1" applyAlignment="1" applyProtection="1">
      <alignment horizontal="center"/>
      <protection locked="0"/>
    </xf>
    <xf numFmtId="0" fontId="2" fillId="2" borderId="52" xfId="0" applyFont="1" applyFill="1" applyBorder="1" applyAlignment="1">
      <alignment horizontal="center" wrapText="1"/>
    </xf>
    <xf numFmtId="0" fontId="27" fillId="20" borderId="70" xfId="0" applyFont="1" applyFill="1" applyBorder="1" applyAlignment="1" applyProtection="1">
      <alignment horizontal="left" wrapText="1"/>
      <protection locked="0"/>
    </xf>
    <xf numFmtId="4" fontId="0" fillId="0" borderId="67" xfId="0" applyNumberFormat="1" applyBorder="1" applyAlignment="1">
      <alignment horizontal="right"/>
    </xf>
    <xf numFmtId="0" fontId="2" fillId="0" borderId="70" xfId="0" applyFont="1" applyBorder="1" applyAlignment="1">
      <alignment horizontal="center"/>
    </xf>
    <xf numFmtId="167" fontId="27" fillId="0" borderId="70" xfId="0" applyNumberFormat="1" applyFont="1" applyBorder="1" applyAlignment="1">
      <alignment horizontal="center"/>
    </xf>
    <xf numFmtId="2" fontId="0" fillId="0" borderId="70" xfId="0" applyNumberFormat="1" applyBorder="1" applyAlignment="1">
      <alignment horizontal="center"/>
    </xf>
    <xf numFmtId="0" fontId="27" fillId="0" borderId="70" xfId="0" applyFont="1" applyBorder="1" applyAlignment="1">
      <alignment horizontal="left"/>
    </xf>
    <xf numFmtId="0" fontId="27" fillId="20" borderId="70" xfId="0" applyFont="1" applyFill="1" applyBorder="1" applyAlignment="1" applyProtection="1">
      <alignment horizontal="center"/>
      <protection locked="0"/>
    </xf>
    <xf numFmtId="2" fontId="28" fillId="0" borderId="70" xfId="0" applyNumberFormat="1" applyFont="1" applyBorder="1" applyAlignment="1">
      <alignment horizontal="center"/>
    </xf>
    <xf numFmtId="3" fontId="0" fillId="0" borderId="67" xfId="0" applyNumberFormat="1" applyBorder="1"/>
    <xf numFmtId="0" fontId="2" fillId="0" borderId="70" xfId="0" applyFont="1" applyBorder="1" applyAlignment="1">
      <alignment horizontal="center" vertical="center"/>
    </xf>
    <xf numFmtId="0" fontId="0" fillId="0" borderId="66" xfId="0" applyBorder="1" applyAlignment="1">
      <alignment wrapText="1"/>
    </xf>
    <xf numFmtId="2" fontId="0" fillId="0" borderId="70" xfId="0" applyNumberFormat="1" applyBorder="1"/>
    <xf numFmtId="3" fontId="27" fillId="0" borderId="70" xfId="0" applyNumberFormat="1" applyFont="1" applyBorder="1" applyAlignment="1">
      <alignment horizontal="right" wrapText="1"/>
    </xf>
    <xf numFmtId="10" fontId="27" fillId="0" borderId="70" xfId="0" applyNumberFormat="1" applyFont="1" applyBorder="1" applyAlignment="1">
      <alignment horizontal="right" wrapText="1"/>
    </xf>
    <xf numFmtId="4" fontId="27" fillId="0" borderId="70" xfId="0" applyNumberFormat="1" applyFont="1" applyBorder="1" applyAlignment="1">
      <alignment horizontal="right" wrapText="1"/>
    </xf>
    <xf numFmtId="166" fontId="2" fillId="0" borderId="66" xfId="0" applyNumberFormat="1" applyFont="1" applyBorder="1" applyAlignment="1">
      <alignment wrapText="1"/>
    </xf>
    <xf numFmtId="169" fontId="0" fillId="0" borderId="70" xfId="55" applyNumberFormat="1" applyFont="1" applyBorder="1" applyProtection="1"/>
    <xf numFmtId="0" fontId="42" fillId="2" borderId="66" xfId="0" applyFont="1" applyFill="1" applyBorder="1" applyAlignment="1">
      <alignment horizontal="left"/>
    </xf>
    <xf numFmtId="0" fontId="42" fillId="2" borderId="67" xfId="0" applyFont="1" applyFill="1" applyBorder="1"/>
    <xf numFmtId="0" fontId="2" fillId="0" borderId="66" xfId="0" applyFont="1" applyBorder="1"/>
    <xf numFmtId="0" fontId="2" fillId="0" borderId="67" xfId="0" applyFont="1" applyBorder="1"/>
    <xf numFmtId="0" fontId="0" fillId="0" borderId="67" xfId="0" applyBorder="1"/>
    <xf numFmtId="0" fontId="2" fillId="2" borderId="52" xfId="0" applyFont="1" applyFill="1" applyBorder="1" applyAlignment="1">
      <alignment horizontal="center" vertical="center"/>
    </xf>
    <xf numFmtId="0" fontId="0" fillId="0" borderId="71" xfId="0" applyBorder="1"/>
    <xf numFmtId="0" fontId="2" fillId="0" borderId="66" xfId="0" applyFont="1" applyBorder="1" applyAlignment="1">
      <alignment wrapText="1"/>
    </xf>
    <xf numFmtId="0" fontId="2" fillId="0" borderId="79" xfId="0" applyFont="1" applyBorder="1" applyAlignment="1">
      <alignment wrapText="1"/>
    </xf>
    <xf numFmtId="3" fontId="2" fillId="0" borderId="71" xfId="0" applyNumberFormat="1" applyFont="1" applyBorder="1"/>
    <xf numFmtId="3" fontId="2" fillId="0" borderId="74" xfId="0" applyNumberFormat="1" applyFont="1" applyBorder="1" applyAlignment="1">
      <alignment wrapText="1"/>
    </xf>
    <xf numFmtId="3" fontId="2" fillId="0" borderId="67" xfId="0" applyNumberFormat="1" applyFont="1" applyBorder="1"/>
    <xf numFmtId="3" fontId="2" fillId="0" borderId="74" xfId="0" applyNumberFormat="1" applyFont="1" applyBorder="1"/>
    <xf numFmtId="0" fontId="2" fillId="0" borderId="79" xfId="0" applyFont="1" applyBorder="1"/>
    <xf numFmtId="0" fontId="27" fillId="0" borderId="71" xfId="0" applyFont="1" applyBorder="1" applyAlignment="1" applyProtection="1">
      <alignment wrapText="1"/>
      <protection locked="0"/>
    </xf>
    <xf numFmtId="0" fontId="27" fillId="0" borderId="70" xfId="0" applyFont="1" applyBorder="1" applyAlignment="1" applyProtection="1">
      <alignment wrapText="1"/>
      <protection locked="0"/>
    </xf>
    <xf numFmtId="9" fontId="27" fillId="0" borderId="79" xfId="0" applyNumberFormat="1" applyFont="1" applyBorder="1" applyAlignment="1" applyProtection="1">
      <alignment wrapText="1"/>
      <protection locked="0"/>
    </xf>
    <xf numFmtId="3" fontId="2" fillId="0" borderId="71" xfId="0" applyNumberFormat="1" applyFont="1" applyBorder="1" applyAlignment="1">
      <alignment wrapText="1"/>
    </xf>
    <xf numFmtId="3" fontId="0" fillId="0" borderId="67" xfId="0" applyNumberFormat="1" applyBorder="1" applyProtection="1">
      <protection locked="0"/>
    </xf>
    <xf numFmtId="0" fontId="27" fillId="0" borderId="66" xfId="0" applyFont="1" applyBorder="1"/>
    <xf numFmtId="0" fontId="27" fillId="0" borderId="66" xfId="0" applyFont="1" applyBorder="1" applyAlignment="1">
      <alignment wrapText="1"/>
    </xf>
    <xf numFmtId="0" fontId="32" fillId="0" borderId="70" xfId="0" applyFont="1" applyBorder="1" applyAlignment="1" applyProtection="1">
      <alignment wrapText="1"/>
      <protection locked="0"/>
    </xf>
    <xf numFmtId="9" fontId="32" fillId="0" borderId="79" xfId="0" applyNumberFormat="1" applyFont="1" applyBorder="1" applyAlignment="1" applyProtection="1">
      <alignment wrapText="1"/>
      <protection locked="0"/>
    </xf>
    <xf numFmtId="3" fontId="2" fillId="0" borderId="67" xfId="0" applyNumberFormat="1" applyFont="1" applyBorder="1" applyProtection="1">
      <protection locked="0"/>
    </xf>
    <xf numFmtId="3" fontId="2" fillId="0" borderId="81" xfId="0" applyNumberFormat="1" applyFont="1" applyBorder="1" applyProtection="1">
      <protection locked="0"/>
    </xf>
    <xf numFmtId="0" fontId="27" fillId="0" borderId="72" xfId="0" applyFont="1" applyBorder="1" applyAlignment="1" applyProtection="1">
      <alignment wrapText="1"/>
      <protection locked="0"/>
    </xf>
    <xf numFmtId="0" fontId="27" fillId="0" borderId="73" xfId="0" applyFont="1" applyBorder="1" applyAlignment="1" applyProtection="1">
      <alignment wrapText="1"/>
      <protection locked="0"/>
    </xf>
    <xf numFmtId="0" fontId="0" fillId="0" borderId="75" xfId="0" applyBorder="1" applyAlignment="1">
      <alignment wrapText="1"/>
    </xf>
    <xf numFmtId="9" fontId="27" fillId="0" borderId="80" xfId="0" applyNumberFormat="1" applyFont="1" applyBorder="1" applyAlignment="1" applyProtection="1">
      <alignment wrapText="1"/>
      <protection locked="0"/>
    </xf>
    <xf numFmtId="3" fontId="2" fillId="0" borderId="55" xfId="0" applyNumberFormat="1" applyFont="1" applyBorder="1" applyAlignment="1">
      <alignment wrapText="1"/>
    </xf>
    <xf numFmtId="0" fontId="0" fillId="0" borderId="74" xfId="0" applyBorder="1" applyAlignment="1">
      <alignment wrapText="1"/>
    </xf>
    <xf numFmtId="0" fontId="0" fillId="0" borderId="79" xfId="0" applyBorder="1" applyAlignment="1">
      <alignment wrapText="1"/>
    </xf>
    <xf numFmtId="3" fontId="0" fillId="0" borderId="71" xfId="0" applyNumberFormat="1" applyBorder="1" applyAlignment="1">
      <alignment wrapText="1"/>
    </xf>
    <xf numFmtId="3" fontId="0" fillId="0" borderId="74" xfId="0" applyNumberFormat="1" applyBorder="1" applyAlignment="1">
      <alignment wrapText="1"/>
    </xf>
    <xf numFmtId="3" fontId="0" fillId="0" borderId="71" xfId="55" applyNumberFormat="1" applyFont="1" applyBorder="1" applyAlignment="1">
      <alignment wrapText="1"/>
    </xf>
    <xf numFmtId="3" fontId="0" fillId="0" borderId="77" xfId="0" applyNumberFormat="1" applyBorder="1"/>
    <xf numFmtId="3" fontId="0" fillId="0" borderId="73" xfId="0" applyNumberFormat="1" applyBorder="1"/>
    <xf numFmtId="3" fontId="0" fillId="0" borderId="55" xfId="0" applyNumberFormat="1" applyBorder="1"/>
    <xf numFmtId="0" fontId="36" fillId="0" borderId="70" xfId="0" applyFont="1" applyBorder="1"/>
    <xf numFmtId="3" fontId="0" fillId="0" borderId="71" xfId="0" applyNumberFormat="1" applyBorder="1"/>
    <xf numFmtId="3" fontId="0" fillId="0" borderId="74" xfId="0" applyNumberFormat="1" applyBorder="1"/>
    <xf numFmtId="3" fontId="0" fillId="0" borderId="81" xfId="0" applyNumberFormat="1" applyBorder="1"/>
    <xf numFmtId="3" fontId="0" fillId="0" borderId="72" xfId="55" applyNumberFormat="1" applyFont="1" applyBorder="1" applyAlignment="1">
      <alignment wrapText="1"/>
    </xf>
    <xf numFmtId="3" fontId="0" fillId="0" borderId="55" xfId="0" applyNumberFormat="1" applyBorder="1" applyAlignment="1">
      <alignment wrapText="1"/>
    </xf>
    <xf numFmtId="3" fontId="0" fillId="0" borderId="72" xfId="0" applyNumberFormat="1" applyBorder="1"/>
    <xf numFmtId="3" fontId="0" fillId="0" borderId="82" xfId="0" applyNumberFormat="1" applyBorder="1"/>
    <xf numFmtId="4" fontId="2" fillId="0" borderId="79" xfId="0" applyNumberFormat="1" applyFont="1" applyBorder="1" applyAlignment="1">
      <alignment wrapText="1"/>
    </xf>
    <xf numFmtId="2" fontId="0" fillId="0" borderId="80" xfId="55" applyNumberFormat="1" applyFont="1" applyFill="1" applyBorder="1" applyAlignment="1">
      <alignment horizontal="right" wrapText="1"/>
    </xf>
    <xf numFmtId="2" fontId="0" fillId="0" borderId="74" xfId="0" applyNumberFormat="1" applyBorder="1" applyAlignment="1">
      <alignment horizontal="center"/>
    </xf>
    <xf numFmtId="9" fontId="0" fillId="2" borderId="70" xfId="0" applyNumberFormat="1" applyFill="1" applyBorder="1"/>
    <xf numFmtId="9" fontId="0" fillId="29" borderId="77" xfId="0" applyNumberFormat="1" applyFill="1" applyBorder="1"/>
    <xf numFmtId="9" fontId="0" fillId="29" borderId="73" xfId="0" applyNumberFormat="1" applyFill="1" applyBorder="1"/>
    <xf numFmtId="9" fontId="0" fillId="29" borderId="55" xfId="0" applyNumberFormat="1" applyFill="1" applyBorder="1"/>
    <xf numFmtId="0" fontId="38" fillId="0" borderId="70" xfId="0" applyFont="1" applyBorder="1"/>
    <xf numFmtId="10" fontId="0" fillId="0" borderId="70" xfId="0" applyNumberFormat="1" applyBorder="1"/>
    <xf numFmtId="2" fontId="0" fillId="29" borderId="67" xfId="0" applyNumberFormat="1" applyFill="1" applyBorder="1"/>
    <xf numFmtId="2" fontId="0" fillId="29" borderId="70" xfId="0" applyNumberFormat="1" applyFill="1" applyBorder="1"/>
    <xf numFmtId="2" fontId="0" fillId="29" borderId="74" xfId="0" applyNumberFormat="1" applyFill="1" applyBorder="1"/>
    <xf numFmtId="2" fontId="0" fillId="29" borderId="77" xfId="0" applyNumberFormat="1" applyFill="1" applyBorder="1"/>
    <xf numFmtId="2" fontId="0" fillId="29" borderId="73" xfId="0" applyNumberFormat="1" applyFill="1" applyBorder="1"/>
    <xf numFmtId="2" fontId="0" fillId="29" borderId="55" xfId="0" applyNumberFormat="1" applyFill="1" applyBorder="1"/>
    <xf numFmtId="0" fontId="39" fillId="0" borderId="70" xfId="0" applyFont="1" applyBorder="1" applyAlignment="1">
      <alignment horizontal="center" vertical="center"/>
    </xf>
    <xf numFmtId="0" fontId="39" fillId="0" borderId="67" xfId="0" applyFont="1" applyBorder="1" applyAlignment="1">
      <alignment horizontal="center" vertical="center" wrapText="1"/>
    </xf>
    <xf numFmtId="0" fontId="39" fillId="0" borderId="70" xfId="0" applyFont="1" applyBorder="1" applyAlignment="1">
      <alignment horizontal="center" vertical="center" wrapText="1"/>
    </xf>
    <xf numFmtId="0" fontId="0" fillId="0" borderId="79" xfId="0" applyBorder="1"/>
    <xf numFmtId="168" fontId="0" fillId="0" borderId="70" xfId="0" applyNumberFormat="1" applyBorder="1" applyAlignment="1">
      <alignment wrapText="1"/>
    </xf>
    <xf numFmtId="4" fontId="2" fillId="0" borderId="78" xfId="0" applyNumberFormat="1" applyFont="1" applyBorder="1" applyAlignment="1">
      <alignment wrapText="1"/>
    </xf>
    <xf numFmtId="9" fontId="2" fillId="2" borderId="70" xfId="0" applyNumberFormat="1" applyFont="1" applyFill="1" applyBorder="1" applyAlignment="1">
      <alignment horizontal="center" vertical="center" wrapText="1"/>
    </xf>
    <xf numFmtId="9" fontId="2" fillId="0" borderId="70" xfId="0" applyNumberFormat="1" applyFont="1" applyBorder="1" applyAlignment="1">
      <alignment horizontal="center" vertical="center"/>
    </xf>
    <xf numFmtId="10" fontId="0" fillId="20" borderId="70" xfId="0" applyNumberFormat="1" applyFill="1" applyBorder="1" applyProtection="1">
      <protection locked="0"/>
    </xf>
    <xf numFmtId="164" fontId="0" fillId="0" borderId="70" xfId="55" applyFont="1" applyBorder="1" applyProtection="1"/>
    <xf numFmtId="0" fontId="2" fillId="2" borderId="73" xfId="0" applyFont="1" applyFill="1" applyBorder="1" applyAlignment="1">
      <alignment horizontal="center" wrapText="1"/>
    </xf>
    <xf numFmtId="0" fontId="2" fillId="31" borderId="70" xfId="0" applyFont="1" applyFill="1" applyBorder="1"/>
    <xf numFmtId="0" fontId="2" fillId="31" borderId="70" xfId="0" applyFont="1" applyFill="1" applyBorder="1" applyAlignment="1">
      <alignment wrapText="1"/>
    </xf>
    <xf numFmtId="49" fontId="2" fillId="31" borderId="66" xfId="0" applyNumberFormat="1" applyFont="1" applyFill="1" applyBorder="1" applyAlignment="1">
      <alignment horizontal="center" vertical="center"/>
    </xf>
    <xf numFmtId="0" fontId="0" fillId="20" borderId="70" xfId="0" applyFill="1" applyBorder="1"/>
    <xf numFmtId="3" fontId="2" fillId="31" borderId="70" xfId="0" applyNumberFormat="1" applyFont="1" applyFill="1" applyBorder="1" applyAlignment="1">
      <alignment horizontal="center" vertical="center"/>
    </xf>
    <xf numFmtId="49" fontId="2" fillId="0" borderId="70" xfId="0" applyNumberFormat="1" applyFont="1" applyBorder="1" applyAlignment="1">
      <alignment horizontal="center" vertical="center"/>
    </xf>
    <xf numFmtId="0" fontId="2" fillId="2" borderId="70" xfId="0" applyFont="1" applyFill="1" applyBorder="1" applyAlignment="1">
      <alignment wrapText="1"/>
    </xf>
    <xf numFmtId="3" fontId="2" fillId="2" borderId="70" xfId="0" applyNumberFormat="1" applyFont="1" applyFill="1" applyBorder="1" applyAlignment="1">
      <alignment horizontal="center" vertical="center" wrapText="1"/>
    </xf>
    <xf numFmtId="3" fontId="0" fillId="0" borderId="70" xfId="0" applyNumberFormat="1" applyBorder="1" applyAlignment="1">
      <alignment horizontal="center" wrapText="1"/>
    </xf>
    <xf numFmtId="3" fontId="0" fillId="0" borderId="70" xfId="0" applyNumberFormat="1" applyBorder="1" applyAlignment="1" applyProtection="1">
      <alignment horizontal="center" vertical="center"/>
      <protection locked="0"/>
    </xf>
    <xf numFmtId="3" fontId="0" fillId="0" borderId="70" xfId="0" applyNumberFormat="1" applyBorder="1" applyAlignment="1">
      <alignment horizontal="center"/>
    </xf>
    <xf numFmtId="3" fontId="3" fillId="0" borderId="70" xfId="55" applyNumberFormat="1" applyFont="1" applyFill="1" applyBorder="1" applyAlignment="1">
      <alignment horizontal="center" wrapText="1"/>
    </xf>
    <xf numFmtId="49" fontId="2" fillId="2" borderId="70" xfId="0" applyNumberFormat="1" applyFont="1" applyFill="1" applyBorder="1" applyAlignment="1">
      <alignment horizontal="center" vertical="center" wrapText="1"/>
    </xf>
    <xf numFmtId="3" fontId="2" fillId="0" borderId="70" xfId="55" applyNumberFormat="1" applyFont="1" applyFill="1" applyBorder="1" applyAlignment="1">
      <alignment horizontal="center" wrapText="1"/>
    </xf>
    <xf numFmtId="9" fontId="0" fillId="0" borderId="70" xfId="0" applyNumberFormat="1" applyBorder="1" applyAlignment="1">
      <alignment horizontal="center" wrapText="1"/>
    </xf>
    <xf numFmtId="3" fontId="2" fillId="31" borderId="70" xfId="0" applyNumberFormat="1" applyFont="1" applyFill="1" applyBorder="1" applyAlignment="1">
      <alignment horizontal="center"/>
    </xf>
    <xf numFmtId="9" fontId="28" fillId="32" borderId="70" xfId="0" applyNumberFormat="1" applyFont="1" applyFill="1" applyBorder="1" applyAlignment="1">
      <alignment horizontal="center" vertical="center"/>
    </xf>
    <xf numFmtId="0" fontId="2" fillId="26" borderId="70" xfId="0" applyFont="1" applyFill="1" applyBorder="1"/>
    <xf numFmtId="0" fontId="2" fillId="26" borderId="70" xfId="0" applyFont="1" applyFill="1" applyBorder="1" applyAlignment="1">
      <alignment vertical="center" wrapText="1"/>
    </xf>
    <xf numFmtId="3" fontId="2" fillId="0" borderId="70" xfId="0" applyNumberFormat="1" applyFont="1" applyBorder="1" applyAlignment="1">
      <alignment horizontal="center"/>
    </xf>
    <xf numFmtId="9" fontId="0" fillId="0" borderId="70" xfId="0" applyNumberFormat="1" applyBorder="1" applyAlignment="1" applyProtection="1">
      <alignment horizontal="center" vertical="center"/>
      <protection locked="0"/>
    </xf>
    <xf numFmtId="0" fontId="0" fillId="26" borderId="70" xfId="0" applyFill="1" applyBorder="1"/>
    <xf numFmtId="49" fontId="0" fillId="20" borderId="70" xfId="0" applyNumberFormat="1" applyFill="1" applyBorder="1" applyAlignment="1" applyProtection="1">
      <alignment horizontal="left" vertical="center" wrapText="1"/>
      <protection locked="0"/>
    </xf>
    <xf numFmtId="0" fontId="2" fillId="26" borderId="70" xfId="0" applyFont="1" applyFill="1" applyBorder="1" applyAlignment="1">
      <alignment wrapText="1"/>
    </xf>
    <xf numFmtId="0" fontId="0" fillId="26" borderId="70" xfId="0" applyFill="1" applyBorder="1" applyAlignment="1">
      <alignment wrapText="1"/>
    </xf>
    <xf numFmtId="49" fontId="0" fillId="24" borderId="68" xfId="0" applyNumberFormat="1" applyFill="1" applyBorder="1" applyAlignment="1">
      <alignment horizontal="left" wrapText="1"/>
    </xf>
    <xf numFmtId="49" fontId="0" fillId="26" borderId="68" xfId="0" applyNumberFormat="1" applyFill="1" applyBorder="1" applyAlignment="1">
      <alignment wrapText="1"/>
    </xf>
    <xf numFmtId="0" fontId="2" fillId="0" borderId="68" xfId="0" applyFont="1" applyBorder="1" applyAlignment="1">
      <alignment horizontal="left"/>
    </xf>
    <xf numFmtId="0" fontId="2" fillId="2" borderId="68" xfId="0" applyFont="1" applyFill="1" applyBorder="1" applyAlignment="1">
      <alignment horizontal="center"/>
    </xf>
    <xf numFmtId="0" fontId="2" fillId="2" borderId="68" xfId="0" applyFont="1" applyFill="1" applyBorder="1" applyAlignment="1">
      <alignment horizontal="right"/>
    </xf>
    <xf numFmtId="0" fontId="42" fillId="2" borderId="68" xfId="0" applyFont="1" applyFill="1" applyBorder="1"/>
    <xf numFmtId="0" fontId="2" fillId="0" borderId="68" xfId="0" applyFont="1" applyBorder="1"/>
    <xf numFmtId="0" fontId="0" fillId="0" borderId="68" xfId="0" applyBorder="1"/>
    <xf numFmtId="0" fontId="2" fillId="2" borderId="83" xfId="0" applyFont="1" applyFill="1" applyBorder="1" applyAlignment="1">
      <alignment horizontal="center" vertical="center"/>
    </xf>
    <xf numFmtId="3" fontId="2" fillId="0" borderId="83" xfId="0" applyNumberFormat="1" applyFont="1" applyBorder="1"/>
    <xf numFmtId="0" fontId="0" fillId="0" borderId="68" xfId="0" applyBorder="1" applyAlignment="1">
      <alignment wrapText="1"/>
    </xf>
    <xf numFmtId="0" fontId="0" fillId="0" borderId="86" xfId="0" applyBorder="1" applyAlignment="1">
      <alignment wrapText="1"/>
    </xf>
    <xf numFmtId="0" fontId="27" fillId="0" borderId="85" xfId="0" applyFont="1" applyBorder="1" applyAlignment="1">
      <alignment horizontal="right"/>
    </xf>
    <xf numFmtId="2" fontId="0" fillId="0" borderId="84" xfId="55" applyNumberFormat="1" applyFont="1" applyFill="1" applyBorder="1" applyAlignment="1">
      <alignment horizontal="right" wrapText="1"/>
    </xf>
    <xf numFmtId="0" fontId="47" fillId="0" borderId="0" xfId="0" applyFont="1" applyAlignment="1">
      <alignment vertical="top" wrapText="1"/>
    </xf>
    <xf numFmtId="0" fontId="45" fillId="0" borderId="87" xfId="0" applyFont="1" applyBorder="1" applyAlignment="1">
      <alignment vertical="top" wrapText="1"/>
    </xf>
    <xf numFmtId="3" fontId="46" fillId="0" borderId="88" xfId="0" applyNumberFormat="1" applyFont="1" applyBorder="1" applyAlignment="1">
      <alignment horizontal="center" vertical="top" wrapText="1"/>
    </xf>
    <xf numFmtId="0" fontId="0" fillId="0" borderId="87" xfId="0" applyBorder="1"/>
    <xf numFmtId="0" fontId="2" fillId="0" borderId="89" xfId="0" applyFont="1" applyBorder="1"/>
    <xf numFmtId="3" fontId="2" fillId="0" borderId="87" xfId="0" applyNumberFormat="1" applyFont="1" applyBorder="1"/>
    <xf numFmtId="3" fontId="2" fillId="0" borderId="88" xfId="0" applyNumberFormat="1" applyFont="1" applyBorder="1"/>
    <xf numFmtId="0" fontId="0" fillId="0" borderId="88" xfId="0" applyBorder="1" applyAlignment="1">
      <alignment wrapText="1"/>
    </xf>
    <xf numFmtId="0" fontId="0" fillId="0" borderId="89" xfId="0" applyBorder="1" applyAlignment="1">
      <alignment wrapText="1"/>
    </xf>
    <xf numFmtId="0" fontId="47" fillId="0" borderId="45" xfId="0" applyFont="1" applyBorder="1" applyAlignment="1">
      <alignment horizontal="center" vertical="top" wrapText="1"/>
    </xf>
    <xf numFmtId="0" fontId="47" fillId="0" borderId="71" xfId="0" applyFont="1" applyBorder="1" applyAlignment="1">
      <alignment vertical="top" wrapText="1"/>
    </xf>
    <xf numFmtId="0" fontId="47" fillId="0" borderId="0" xfId="0" applyFont="1" applyAlignment="1">
      <alignment horizontal="center" vertical="top" wrapText="1"/>
    </xf>
    <xf numFmtId="4" fontId="47" fillId="0" borderId="0" xfId="0" applyNumberFormat="1" applyFont="1" applyAlignment="1">
      <alignment horizontal="left" vertical="top" wrapText="1"/>
    </xf>
    <xf numFmtId="1" fontId="47" fillId="0" borderId="0" xfId="0" applyNumberFormat="1" applyFont="1" applyAlignment="1">
      <alignment vertical="top" wrapText="1"/>
    </xf>
    <xf numFmtId="174" fontId="45" fillId="0" borderId="33" xfId="0" applyNumberFormat="1" applyFont="1" applyBorder="1" applyAlignment="1" applyProtection="1">
      <alignment horizontal="right" vertical="center"/>
      <protection locked="0"/>
    </xf>
    <xf numFmtId="0" fontId="46" fillId="34" borderId="90" xfId="0" applyFont="1" applyFill="1" applyBorder="1" applyAlignment="1">
      <alignment vertical="top" wrapText="1"/>
    </xf>
    <xf numFmtId="0" fontId="46" fillId="31" borderId="90" xfId="0" applyFont="1" applyFill="1" applyBorder="1" applyAlignment="1">
      <alignment vertical="top" wrapText="1"/>
    </xf>
    <xf numFmtId="4" fontId="46" fillId="34" borderId="90" xfId="0" applyNumberFormat="1" applyFont="1" applyFill="1" applyBorder="1" applyAlignment="1">
      <alignment horizontal="left" vertical="top" wrapText="1"/>
    </xf>
    <xf numFmtId="4" fontId="58" fillId="34" borderId="90" xfId="0" applyNumberFormat="1" applyFont="1" applyFill="1" applyBorder="1" applyAlignment="1">
      <alignment horizontal="left" vertical="top" wrapText="1"/>
    </xf>
    <xf numFmtId="0" fontId="2" fillId="2" borderId="90" xfId="0" applyFont="1" applyFill="1" applyBorder="1" applyAlignment="1">
      <alignment horizontal="center"/>
    </xf>
    <xf numFmtId="0" fontId="2" fillId="0" borderId="90" xfId="0" applyFont="1" applyBorder="1"/>
    <xf numFmtId="4" fontId="46" fillId="0" borderId="0" xfId="0" applyNumberFormat="1" applyFont="1" applyAlignment="1">
      <alignment vertical="top" wrapText="1"/>
    </xf>
    <xf numFmtId="3" fontId="1" fillId="0" borderId="70" xfId="0" applyNumberFormat="1" applyFont="1" applyBorder="1" applyAlignment="1">
      <alignment horizontal="center"/>
    </xf>
    <xf numFmtId="3" fontId="1" fillId="0" borderId="70" xfId="0" applyNumberFormat="1" applyFont="1" applyBorder="1" applyProtection="1">
      <protection locked="0"/>
    </xf>
    <xf numFmtId="3" fontId="1" fillId="28" borderId="70" xfId="0" applyNumberFormat="1" applyFont="1" applyFill="1" applyBorder="1" applyProtection="1">
      <protection locked="0"/>
    </xf>
    <xf numFmtId="0" fontId="47" fillId="0" borderId="11" xfId="0" applyFont="1" applyBorder="1" applyAlignment="1">
      <alignment vertical="top" wrapText="1"/>
    </xf>
    <xf numFmtId="4" fontId="47" fillId="34" borderId="0" xfId="0" applyNumberFormat="1" applyFont="1" applyFill="1" applyAlignment="1">
      <alignment horizontal="left" vertical="top" wrapText="1"/>
    </xf>
    <xf numFmtId="3" fontId="1" fillId="20" borderId="70" xfId="0" applyNumberFormat="1" applyFont="1" applyFill="1" applyBorder="1" applyProtection="1">
      <protection locked="0"/>
    </xf>
    <xf numFmtId="0" fontId="1" fillId="20" borderId="70" xfId="0" applyFont="1" applyFill="1" applyBorder="1" applyAlignment="1">
      <alignment horizontal="center"/>
    </xf>
    <xf numFmtId="3" fontId="1" fillId="0" borderId="70" xfId="55" applyNumberFormat="1" applyFont="1" applyFill="1" applyBorder="1" applyAlignment="1">
      <alignment horizontal="center" wrapText="1"/>
    </xf>
    <xf numFmtId="0" fontId="0" fillId="0" borderId="70" xfId="0" applyBorder="1" applyAlignment="1">
      <alignment horizontal="center" vertical="top" wrapText="1"/>
    </xf>
    <xf numFmtId="0" fontId="46" fillId="0" borderId="70" xfId="0" applyFont="1" applyBorder="1" applyAlignment="1">
      <alignment horizontal="center" vertical="top" wrapText="1"/>
    </xf>
    <xf numFmtId="0" fontId="45" fillId="0" borderId="70" xfId="0" applyFont="1" applyBorder="1" applyAlignment="1">
      <alignment vertical="top" wrapText="1"/>
    </xf>
    <xf numFmtId="0" fontId="63" fillId="34" borderId="70" xfId="0" applyFont="1" applyFill="1" applyBorder="1" applyAlignment="1">
      <alignment horizontal="center" vertical="top" wrapText="1"/>
    </xf>
    <xf numFmtId="0" fontId="47" fillId="34" borderId="70" xfId="0" applyFont="1" applyFill="1" applyBorder="1" applyAlignment="1">
      <alignment horizontal="left" vertical="top" wrapText="1"/>
    </xf>
    <xf numFmtId="173" fontId="47" fillId="0" borderId="73" xfId="0" applyNumberFormat="1" applyFont="1" applyBorder="1" applyAlignment="1">
      <alignment vertical="top" wrapText="1"/>
    </xf>
    <xf numFmtId="2" fontId="47" fillId="0" borderId="73" xfId="0" applyNumberFormat="1" applyFont="1" applyBorder="1" applyAlignment="1">
      <alignment vertical="top" wrapText="1"/>
    </xf>
    <xf numFmtId="2" fontId="47" fillId="0" borderId="0" xfId="0" applyNumberFormat="1" applyFont="1" applyAlignment="1">
      <alignment vertical="top" wrapText="1"/>
    </xf>
    <xf numFmtId="2" fontId="47" fillId="0" borderId="55" xfId="0" applyNumberFormat="1" applyFont="1" applyBorder="1" applyAlignment="1">
      <alignment vertical="top" wrapText="1"/>
    </xf>
    <xf numFmtId="0" fontId="47" fillId="0" borderId="46" xfId="0" applyFont="1" applyBorder="1" applyAlignment="1">
      <alignment vertical="top" wrapText="1"/>
    </xf>
    <xf numFmtId="0" fontId="47" fillId="0" borderId="46" xfId="0" applyFont="1" applyBorder="1" applyAlignment="1">
      <alignment horizontal="left" vertical="top" wrapText="1"/>
    </xf>
    <xf numFmtId="0" fontId="47" fillId="0" borderId="12" xfId="0" applyFont="1" applyBorder="1" applyAlignment="1">
      <alignment vertical="top" wrapText="1"/>
    </xf>
    <xf numFmtId="0" fontId="47" fillId="0" borderId="71" xfId="0" applyFont="1" applyBorder="1" applyAlignment="1">
      <alignment horizontal="center" vertical="top" wrapText="1"/>
    </xf>
    <xf numFmtId="0" fontId="47" fillId="0" borderId="70" xfId="0" applyFont="1" applyBorder="1" applyAlignment="1">
      <alignment horizontal="center" vertical="top" wrapText="1"/>
    </xf>
    <xf numFmtId="0" fontId="1" fillId="0" borderId="70" xfId="0" applyFont="1" applyBorder="1" applyAlignment="1">
      <alignment horizontal="center" vertical="top" wrapText="1"/>
    </xf>
    <xf numFmtId="0" fontId="1" fillId="0" borderId="74" xfId="0" applyFont="1" applyBorder="1" applyAlignment="1">
      <alignment horizontal="center" vertical="top" wrapText="1"/>
    </xf>
    <xf numFmtId="0" fontId="47" fillId="0" borderId="72" xfId="0" applyFont="1" applyBorder="1" applyAlignment="1">
      <alignment horizontal="center" vertical="top" wrapText="1"/>
    </xf>
    <xf numFmtId="0" fontId="47" fillId="0" borderId="73" xfId="0" applyFont="1" applyBorder="1" applyAlignment="1">
      <alignment vertical="top" wrapText="1"/>
    </xf>
    <xf numFmtId="0" fontId="47" fillId="0" borderId="73" xfId="0" applyFont="1" applyBorder="1" applyAlignment="1">
      <alignment horizontal="left" vertical="top" wrapText="1"/>
    </xf>
    <xf numFmtId="4" fontId="47" fillId="0" borderId="73" xfId="0" applyNumberFormat="1" applyFont="1" applyBorder="1" applyAlignment="1">
      <alignment horizontal="left" vertical="top" wrapText="1"/>
    </xf>
    <xf numFmtId="3" fontId="47" fillId="0" borderId="13" xfId="0" applyNumberFormat="1" applyFont="1" applyBorder="1" applyAlignment="1">
      <alignment vertical="top"/>
    </xf>
    <xf numFmtId="167" fontId="47" fillId="0" borderId="13" xfId="0" applyNumberFormat="1" applyFont="1" applyBorder="1" applyAlignment="1">
      <alignment vertical="top" wrapText="1"/>
    </xf>
    <xf numFmtId="0" fontId="47" fillId="0" borderId="11" xfId="0" applyFont="1" applyBorder="1" applyAlignment="1">
      <alignment horizontal="left" vertical="top" wrapText="1"/>
    </xf>
    <xf numFmtId="174" fontId="47" fillId="0" borderId="33" xfId="0" applyNumberFormat="1" applyFont="1" applyBorder="1" applyAlignment="1" applyProtection="1">
      <alignment horizontal="right" vertical="center"/>
      <protection locked="0"/>
    </xf>
    <xf numFmtId="0" fontId="47" fillId="0" borderId="0" xfId="0" applyFont="1" applyAlignment="1">
      <alignment horizontal="left" vertical="top" wrapText="1"/>
    </xf>
    <xf numFmtId="0" fontId="46" fillId="28" borderId="0" xfId="0" applyFont="1" applyFill="1" applyAlignment="1">
      <alignment horizontal="center" vertical="top" wrapText="1"/>
    </xf>
    <xf numFmtId="3" fontId="46" fillId="28" borderId="0" xfId="0" applyNumberFormat="1" applyFont="1" applyFill="1" applyAlignment="1">
      <alignment horizontal="center" vertical="top" wrapText="1"/>
    </xf>
    <xf numFmtId="0" fontId="47" fillId="35" borderId="45" xfId="0" applyFont="1" applyFill="1" applyBorder="1" applyAlignment="1">
      <alignment vertical="top" wrapText="1"/>
    </xf>
    <xf numFmtId="0" fontId="47" fillId="35" borderId="46" xfId="0" applyFont="1" applyFill="1" applyBorder="1" applyAlignment="1">
      <alignment horizontal="center" vertical="top" wrapText="1"/>
    </xf>
    <xf numFmtId="0" fontId="47" fillId="35" borderId="12" xfId="0" applyFont="1" applyFill="1" applyBorder="1" applyAlignment="1">
      <alignment horizontal="center" vertical="top" wrapText="1"/>
    </xf>
    <xf numFmtId="0" fontId="47" fillId="35" borderId="72" xfId="0" applyFont="1" applyFill="1" applyBorder="1" applyAlignment="1">
      <alignment horizontal="center" vertical="top" wrapText="1"/>
    </xf>
    <xf numFmtId="0" fontId="47" fillId="35" borderId="73" xfId="0" applyFont="1" applyFill="1" applyBorder="1" applyAlignment="1">
      <alignment horizontal="center" vertical="top" wrapText="1"/>
    </xf>
    <xf numFmtId="4" fontId="47" fillId="35" borderId="73" xfId="0" applyNumberFormat="1" applyFont="1" applyFill="1" applyBorder="1" applyAlignment="1">
      <alignment horizontal="center" vertical="top" wrapText="1"/>
    </xf>
    <xf numFmtId="3" fontId="47" fillId="35" borderId="73" xfId="0" applyNumberFormat="1" applyFont="1" applyFill="1" applyBorder="1" applyAlignment="1">
      <alignment horizontal="center" vertical="top" wrapText="1"/>
    </xf>
    <xf numFmtId="3" fontId="47" fillId="35" borderId="55" xfId="0" applyNumberFormat="1" applyFont="1" applyFill="1" applyBorder="1" applyAlignment="1">
      <alignment horizontal="center" vertical="top" wrapText="1"/>
    </xf>
    <xf numFmtId="0" fontId="47" fillId="0" borderId="0" xfId="0" applyFont="1"/>
    <xf numFmtId="0" fontId="47" fillId="35" borderId="70" xfId="0" applyFont="1" applyFill="1" applyBorder="1" applyAlignment="1">
      <alignment horizontal="center" vertical="top" wrapText="1"/>
    </xf>
    <xf numFmtId="0" fontId="47" fillId="35" borderId="70" xfId="0" applyFont="1" applyFill="1" applyBorder="1" applyAlignment="1">
      <alignment vertical="top" wrapText="1"/>
    </xf>
    <xf numFmtId="0" fontId="47" fillId="35" borderId="70" xfId="0" applyFont="1" applyFill="1" applyBorder="1" applyAlignment="1">
      <alignment horizontal="left" vertical="top" wrapText="1"/>
    </xf>
    <xf numFmtId="3" fontId="47" fillId="35" borderId="70" xfId="0" applyNumberFormat="1" applyFont="1" applyFill="1" applyBorder="1" applyAlignment="1">
      <alignment vertical="top" wrapText="1"/>
    </xf>
    <xf numFmtId="3" fontId="47" fillId="35" borderId="70" xfId="0" applyNumberFormat="1" applyFont="1" applyFill="1" applyBorder="1" applyAlignment="1">
      <alignment horizontal="left" vertical="top" wrapText="1"/>
    </xf>
    <xf numFmtId="3" fontId="47" fillId="0" borderId="0" xfId="0" applyNumberFormat="1" applyFont="1" applyAlignment="1">
      <alignment horizontal="center" vertical="top" wrapText="1"/>
    </xf>
    <xf numFmtId="0" fontId="63" fillId="34" borderId="70" xfId="0" applyFont="1" applyFill="1" applyBorder="1" applyAlignment="1">
      <alignment vertical="top" wrapText="1"/>
    </xf>
    <xf numFmtId="4" fontId="63" fillId="34" borderId="70" xfId="0" applyNumberFormat="1" applyFont="1" applyFill="1" applyBorder="1" applyAlignment="1">
      <alignment horizontal="left" vertical="top" wrapText="1"/>
    </xf>
    <xf numFmtId="3" fontId="47" fillId="0" borderId="0" xfId="0" applyNumberFormat="1" applyFont="1" applyAlignment="1">
      <alignment horizontal="left" vertical="top" wrapText="1"/>
    </xf>
    <xf numFmtId="0" fontId="44" fillId="0" borderId="22" xfId="0" applyFont="1" applyBorder="1" applyAlignment="1">
      <alignment horizontal="center"/>
    </xf>
    <xf numFmtId="3" fontId="2" fillId="2" borderId="66" xfId="0" applyNumberFormat="1" applyFont="1" applyFill="1" applyBorder="1" applyAlignment="1">
      <alignment horizontal="center" vertical="center" wrapText="1"/>
    </xf>
    <xf numFmtId="3" fontId="2" fillId="2" borderId="68" xfId="0" applyNumberFormat="1" applyFont="1" applyFill="1" applyBorder="1" applyAlignment="1">
      <alignment horizontal="center" vertical="center" wrapText="1"/>
    </xf>
    <xf numFmtId="3" fontId="2" fillId="2" borderId="67" xfId="0" applyNumberFormat="1" applyFont="1" applyFill="1" applyBorder="1" applyAlignment="1">
      <alignment horizontal="center" vertical="center" wrapText="1"/>
    </xf>
    <xf numFmtId="3" fontId="0" fillId="20" borderId="66" xfId="0" applyNumberFormat="1" applyFill="1" applyBorder="1" applyAlignment="1">
      <alignment horizontal="center"/>
    </xf>
    <xf numFmtId="3" fontId="0" fillId="20" borderId="68" xfId="0" applyNumberFormat="1" applyFill="1" applyBorder="1" applyAlignment="1">
      <alignment horizontal="center"/>
    </xf>
    <xf numFmtId="3" fontId="0" fillId="20" borderId="67" xfId="0" applyNumberFormat="1" applyFill="1" applyBorder="1" applyAlignment="1">
      <alignment horizontal="center"/>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1" borderId="68" xfId="0" applyFill="1" applyBorder="1" applyAlignment="1">
      <alignment horizontal="center"/>
    </xf>
    <xf numFmtId="0" fontId="0" fillId="31" borderId="67" xfId="0" applyFill="1" applyBorder="1" applyAlignment="1">
      <alignment horizontal="center"/>
    </xf>
    <xf numFmtId="0" fontId="0" fillId="31" borderId="66" xfId="0" applyFill="1" applyBorder="1" applyAlignment="1">
      <alignment horizontal="center"/>
    </xf>
    <xf numFmtId="3" fontId="1" fillId="20" borderId="66" xfId="0" applyNumberFormat="1" applyFont="1" applyFill="1" applyBorder="1" applyAlignment="1">
      <alignment horizontal="center"/>
    </xf>
    <xf numFmtId="3" fontId="1" fillId="20" borderId="68" xfId="0" applyNumberFormat="1" applyFont="1" applyFill="1" applyBorder="1" applyAlignment="1">
      <alignment horizontal="center"/>
    </xf>
    <xf numFmtId="3" fontId="1" fillId="20" borderId="67" xfId="0" applyNumberFormat="1" applyFont="1" applyFill="1" applyBorder="1" applyAlignment="1">
      <alignment horizontal="center"/>
    </xf>
    <xf numFmtId="3" fontId="26" fillId="20" borderId="66" xfId="0" applyNumberFormat="1" applyFont="1" applyFill="1" applyBorder="1" applyAlignment="1">
      <alignment horizontal="center"/>
    </xf>
    <xf numFmtId="3" fontId="26" fillId="20" borderId="68" xfId="0" applyNumberFormat="1" applyFont="1" applyFill="1" applyBorder="1" applyAlignment="1">
      <alignment horizontal="center"/>
    </xf>
    <xf numFmtId="3" fontId="26" fillId="20" borderId="67" xfId="0" applyNumberFormat="1" applyFont="1" applyFill="1" applyBorder="1" applyAlignment="1">
      <alignment horizontal="center"/>
    </xf>
    <xf numFmtId="3" fontId="0" fillId="0" borderId="68" xfId="0" applyNumberFormat="1" applyBorder="1" applyAlignment="1">
      <alignment horizontal="center"/>
    </xf>
    <xf numFmtId="3" fontId="0" fillId="0" borderId="67" xfId="0" applyNumberFormat="1" applyBorder="1" applyAlignment="1">
      <alignment horizontal="center"/>
    </xf>
    <xf numFmtId="3" fontId="0" fillId="0" borderId="66" xfId="0" applyNumberFormat="1" applyBorder="1" applyAlignment="1">
      <alignment horizontal="center"/>
    </xf>
    <xf numFmtId="3" fontId="2" fillId="32" borderId="67" xfId="0" applyNumberFormat="1" applyFont="1" applyFill="1" applyBorder="1" applyAlignment="1">
      <alignment horizontal="center"/>
    </xf>
    <xf numFmtId="3" fontId="2" fillId="32" borderId="70" xfId="0" applyNumberFormat="1" applyFont="1" applyFill="1" applyBorder="1" applyAlignment="1">
      <alignment horizontal="center"/>
    </xf>
    <xf numFmtId="0" fontId="2" fillId="2" borderId="68" xfId="0" applyFont="1" applyFill="1" applyBorder="1" applyAlignment="1">
      <alignment horizontal="center" wrapText="1"/>
    </xf>
    <xf numFmtId="0" fontId="2" fillId="2" borderId="67" xfId="0" applyFont="1" applyFill="1" applyBorder="1" applyAlignment="1">
      <alignment horizontal="center" wrapText="1"/>
    </xf>
    <xf numFmtId="0" fontId="2" fillId="2" borderId="4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0" fillId="0" borderId="70" xfId="0" applyBorder="1" applyAlignment="1">
      <alignment horizontal="left"/>
    </xf>
    <xf numFmtId="0" fontId="2" fillId="2" borderId="41" xfId="0" applyFont="1" applyFill="1" applyBorder="1" applyAlignment="1">
      <alignment horizontal="center" wrapText="1"/>
    </xf>
    <xf numFmtId="0" fontId="2" fillId="2" borderId="48" xfId="0" applyFont="1" applyFill="1" applyBorder="1" applyAlignment="1">
      <alignment horizontal="center" wrapText="1"/>
    </xf>
    <xf numFmtId="0" fontId="2" fillId="2" borderId="54" xfId="0" applyFont="1" applyFill="1" applyBorder="1" applyAlignment="1">
      <alignment horizontal="center" wrapText="1"/>
    </xf>
    <xf numFmtId="0" fontId="2" fillId="2" borderId="49" xfId="0" applyFont="1" applyFill="1" applyBorder="1" applyAlignment="1">
      <alignment horizontal="center" wrapText="1"/>
    </xf>
    <xf numFmtId="0" fontId="2" fillId="20" borderId="46" xfId="0" applyFont="1" applyFill="1" applyBorder="1" applyAlignment="1">
      <alignment horizontal="center" vertical="center" wrapText="1"/>
    </xf>
    <xf numFmtId="0" fontId="0" fillId="0" borderId="0" xfId="0" applyAlignment="1">
      <alignment wrapText="1"/>
    </xf>
    <xf numFmtId="0" fontId="0" fillId="0" borderId="32" xfId="0" applyBorder="1" applyAlignment="1">
      <alignment wrapText="1"/>
    </xf>
    <xf numFmtId="0" fontId="27" fillId="0" borderId="0" xfId="0" applyFont="1"/>
    <xf numFmtId="0" fontId="0" fillId="26" borderId="0" xfId="0" applyFill="1" applyAlignment="1">
      <alignment horizontal="left"/>
    </xf>
    <xf numFmtId="0" fontId="0" fillId="0" borderId="32" xfId="0" applyBorder="1" applyAlignment="1">
      <alignment horizontal="left"/>
    </xf>
    <xf numFmtId="0" fontId="2" fillId="26" borderId="83" xfId="0" applyFont="1" applyFill="1" applyBorder="1" applyAlignment="1">
      <alignment horizontal="center" vertical="center"/>
    </xf>
    <xf numFmtId="0" fontId="2" fillId="26" borderId="52" xfId="0" applyFont="1" applyFill="1" applyBorder="1" applyAlignment="1">
      <alignment horizontal="center" vertical="center"/>
    </xf>
    <xf numFmtId="0" fontId="0" fillId="20" borderId="74" xfId="0" applyFill="1" applyBorder="1" applyAlignment="1" applyProtection="1">
      <alignment horizontal="left"/>
      <protection locked="0"/>
    </xf>
    <xf numFmtId="0" fontId="0" fillId="20" borderId="71" xfId="0" applyFill="1" applyBorder="1" applyAlignment="1" applyProtection="1">
      <alignment horizontal="left"/>
      <protection locked="0"/>
    </xf>
    <xf numFmtId="0" fontId="0" fillId="0" borderId="70"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2" fillId="26" borderId="0" xfId="0" applyFont="1" applyFill="1" applyAlignment="1">
      <alignment horizontal="left"/>
    </xf>
    <xf numFmtId="0" fontId="2" fillId="0" borderId="32" xfId="0" applyFont="1" applyBorder="1" applyAlignment="1">
      <alignment horizontal="left"/>
    </xf>
    <xf numFmtId="0" fontId="0" fillId="26" borderId="0" xfId="0" applyFill="1" applyAlignment="1">
      <alignment horizontal="left" wrapText="1"/>
    </xf>
    <xf numFmtId="0" fontId="0" fillId="0" borderId="32" xfId="0" applyBorder="1" applyAlignment="1">
      <alignment horizontal="left" wrapText="1"/>
    </xf>
    <xf numFmtId="49" fontId="0" fillId="20" borderId="70" xfId="0" applyNumberFormat="1" applyFill="1" applyBorder="1" applyAlignment="1" applyProtection="1">
      <alignment horizontal="left" vertical="center"/>
      <protection locked="0"/>
    </xf>
    <xf numFmtId="0" fontId="0" fillId="20" borderId="66" xfId="0" applyFill="1" applyBorder="1" applyAlignment="1" applyProtection="1">
      <alignment horizontal="left" vertical="center"/>
      <protection locked="0"/>
    </xf>
    <xf numFmtId="0" fontId="0" fillId="20" borderId="68" xfId="0" applyFill="1" applyBorder="1" applyAlignment="1" applyProtection="1">
      <alignment horizontal="left" vertical="center"/>
      <protection locked="0"/>
    </xf>
    <xf numFmtId="0" fontId="0" fillId="20" borderId="67"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5" fontId="0" fillId="20" borderId="70" xfId="0" applyNumberFormat="1" applyFill="1" applyBorder="1" applyAlignment="1" applyProtection="1">
      <alignment horizontal="left"/>
      <protection locked="0"/>
    </xf>
    <xf numFmtId="0" fontId="2" fillId="2" borderId="66" xfId="0" applyFont="1" applyFill="1" applyBorder="1" applyAlignment="1">
      <alignment horizontal="center" vertical="center"/>
    </xf>
    <xf numFmtId="0" fontId="0" fillId="0" borderId="67" xfId="0" applyBorder="1" applyAlignment="1">
      <alignment horizontal="center" vertical="center"/>
    </xf>
    <xf numFmtId="0" fontId="47" fillId="0" borderId="17" xfId="0" applyFont="1" applyBorder="1" applyAlignment="1">
      <alignment horizontal="left" vertical="top" wrapText="1"/>
    </xf>
    <xf numFmtId="0" fontId="47" fillId="0" borderId="23" xfId="0" applyFont="1" applyBorder="1" applyAlignment="1">
      <alignment horizontal="left" vertical="top" wrapText="1"/>
    </xf>
    <xf numFmtId="0" fontId="47" fillId="0" borderId="11" xfId="0" applyFont="1" applyBorder="1" applyAlignment="1">
      <alignment horizontal="left" vertical="top" wrapText="1"/>
    </xf>
    <xf numFmtId="0" fontId="45" fillId="0" borderId="0" xfId="0" applyFont="1" applyAlignment="1">
      <alignment horizontal="left" vertical="top" wrapText="1"/>
    </xf>
    <xf numFmtId="0" fontId="47" fillId="0" borderId="46" xfId="0" applyFont="1" applyBorder="1" applyAlignment="1">
      <alignment vertical="top" wrapText="1"/>
    </xf>
    <xf numFmtId="0" fontId="1" fillId="0" borderId="46" xfId="0" applyFont="1" applyBorder="1" applyAlignment="1">
      <alignment vertical="top" wrapText="1"/>
    </xf>
    <xf numFmtId="0" fontId="63" fillId="34" borderId="70" xfId="0" applyFont="1" applyFill="1" applyBorder="1" applyAlignment="1">
      <alignment horizontal="center" vertical="top" wrapText="1"/>
    </xf>
    <xf numFmtId="0" fontId="47" fillId="34" borderId="70" xfId="0" applyFont="1" applyFill="1" applyBorder="1" applyAlignment="1">
      <alignment horizontal="left" vertical="top" wrapText="1"/>
    </xf>
    <xf numFmtId="0" fontId="46" fillId="0" borderId="0" xfId="0" applyFont="1" applyAlignment="1">
      <alignment horizontal="left" vertical="top" wrapText="1"/>
    </xf>
    <xf numFmtId="0" fontId="46" fillId="0" borderId="23" xfId="0" applyFont="1" applyBorder="1" applyAlignment="1">
      <alignment horizontal="left" vertical="top" wrapText="1"/>
    </xf>
    <xf numFmtId="0" fontId="46" fillId="0" borderId="11" xfId="0" applyFont="1" applyBorder="1" applyAlignment="1">
      <alignment horizontal="left" vertical="top" wrapText="1"/>
    </xf>
    <xf numFmtId="4" fontId="63" fillId="34" borderId="70" xfId="0" applyNumberFormat="1" applyFont="1" applyFill="1" applyBorder="1" applyAlignment="1">
      <alignment horizontal="center" vertical="top" wrapText="1"/>
    </xf>
    <xf numFmtId="0" fontId="45" fillId="0" borderId="23" xfId="0" applyFont="1" applyBorder="1" applyAlignment="1">
      <alignment horizontal="left" vertical="top" wrapText="1"/>
    </xf>
    <xf numFmtId="0" fontId="45" fillId="0" borderId="11" xfId="0" applyFont="1" applyBorder="1" applyAlignment="1">
      <alignment vertical="top" wrapText="1"/>
    </xf>
    <xf numFmtId="0" fontId="46" fillId="0" borderId="19" xfId="0" applyFont="1" applyBorder="1" applyAlignment="1">
      <alignment horizontal="left" vertical="top" wrapText="1"/>
    </xf>
    <xf numFmtId="0" fontId="46" fillId="0" borderId="20" xfId="0" applyFont="1" applyBorder="1" applyAlignment="1">
      <alignment horizontal="left" vertical="top" wrapText="1"/>
    </xf>
    <xf numFmtId="0" fontId="46" fillId="0" borderId="18" xfId="0" applyFont="1" applyBorder="1" applyAlignment="1">
      <alignment horizontal="left" vertical="top" wrapText="1"/>
    </xf>
    <xf numFmtId="0" fontId="45" fillId="0" borderId="21" xfId="0" applyFont="1" applyBorder="1" applyAlignment="1">
      <alignment horizontal="left" vertical="top" wrapText="1"/>
    </xf>
    <xf numFmtId="0" fontId="45" fillId="0" borderId="23" xfId="0" applyFont="1" applyBorder="1" applyAlignment="1">
      <alignment vertical="top" wrapText="1"/>
    </xf>
    <xf numFmtId="0" fontId="46" fillId="0" borderId="17" xfId="0" applyFont="1" applyBorder="1" applyAlignment="1">
      <alignment horizontal="left" vertical="top" wrapText="1"/>
    </xf>
    <xf numFmtId="3" fontId="56" fillId="28" borderId="66" xfId="0" applyNumberFormat="1" applyFont="1" applyFill="1" applyBorder="1" applyAlignment="1">
      <alignment horizontal="center" vertical="top" wrapText="1"/>
    </xf>
    <xf numFmtId="3" fontId="56" fillId="28" borderId="68" xfId="0" applyNumberFormat="1" applyFont="1" applyFill="1" applyBorder="1" applyAlignment="1">
      <alignment horizontal="center" vertical="top" wrapText="1"/>
    </xf>
    <xf numFmtId="3" fontId="56" fillId="28" borderId="67" xfId="0" applyNumberFormat="1" applyFont="1" applyFill="1" applyBorder="1" applyAlignment="1">
      <alignment horizontal="center" vertical="top" wrapText="1"/>
    </xf>
    <xf numFmtId="4" fontId="46" fillId="0" borderId="46" xfId="0" quotePrefix="1" applyNumberFormat="1" applyFont="1" applyBorder="1" applyAlignment="1">
      <alignment horizontal="left" vertical="top" wrapText="1"/>
    </xf>
    <xf numFmtId="0" fontId="26" fillId="0" borderId="46" xfId="0" applyFont="1" applyBorder="1" applyAlignment="1">
      <alignment wrapText="1"/>
    </xf>
    <xf numFmtId="0" fontId="50" fillId="37" borderId="0" xfId="0" applyFont="1" applyFill="1" applyAlignment="1">
      <alignment horizontal="left" vertical="top" wrapText="1"/>
    </xf>
    <xf numFmtId="0" fontId="50" fillId="37" borderId="0" xfId="0" applyFont="1" applyFill="1" applyAlignment="1" applyProtection="1">
      <alignment horizontal="left" vertical="top" wrapText="1"/>
      <protection locked="0"/>
    </xf>
    <xf numFmtId="0" fontId="52" fillId="37" borderId="0" xfId="0" applyFont="1" applyFill="1" applyAlignment="1">
      <alignment horizontal="left" vertical="top" wrapText="1"/>
    </xf>
    <xf numFmtId="0" fontId="52" fillId="37" borderId="0" xfId="0" applyFont="1" applyFill="1" applyAlignment="1" applyProtection="1">
      <alignment horizontal="left" vertical="top" wrapText="1"/>
      <protection locked="0"/>
    </xf>
    <xf numFmtId="0" fontId="51" fillId="36" borderId="64" xfId="0" applyFont="1" applyFill="1" applyBorder="1" applyAlignment="1">
      <alignment horizontal="center" vertical="center" wrapText="1"/>
    </xf>
    <xf numFmtId="0" fontId="51" fillId="36" borderId="64" xfId="0" applyFont="1" applyFill="1" applyBorder="1" applyAlignment="1" applyProtection="1">
      <alignment horizontal="center" vertical="center" wrapText="1"/>
      <protection locked="0"/>
    </xf>
    <xf numFmtId="0" fontId="51" fillId="36" borderId="64" xfId="0" applyFont="1" applyFill="1" applyBorder="1" applyAlignment="1">
      <alignment horizontal="left" vertical="center" wrapText="1"/>
    </xf>
    <xf numFmtId="0" fontId="51" fillId="36" borderId="64" xfId="0" applyFont="1" applyFill="1" applyBorder="1" applyAlignment="1" applyProtection="1">
      <alignment horizontal="left" vertical="center" wrapText="1"/>
      <protection locked="0"/>
    </xf>
    <xf numFmtId="0" fontId="51" fillId="37" borderId="0" xfId="0" applyFont="1" applyFill="1" applyAlignment="1">
      <alignment horizontal="center" vertical="top" wrapText="1"/>
    </xf>
    <xf numFmtId="0" fontId="51" fillId="37" borderId="0" xfId="0" applyFont="1" applyFill="1" applyAlignment="1" applyProtection="1">
      <alignment horizontal="center" vertical="top" wrapText="1"/>
      <protection locked="0"/>
    </xf>
    <xf numFmtId="0" fontId="45" fillId="0" borderId="0" xfId="0" applyFont="1" applyAlignment="1">
      <alignment wrapText="1"/>
    </xf>
    <xf numFmtId="3" fontId="45" fillId="0" borderId="0" xfId="0" applyNumberFormat="1" applyFont="1" applyAlignment="1" applyProtection="1">
      <alignment wrapText="1"/>
      <protection locked="0"/>
    </xf>
    <xf numFmtId="0" fontId="45" fillId="34" borderId="52" xfId="0" applyFont="1" applyFill="1" applyBorder="1" applyAlignment="1">
      <alignment horizontal="center" vertical="top" wrapText="1"/>
    </xf>
    <xf numFmtId="0" fontId="45" fillId="34" borderId="53" xfId="0" applyFont="1" applyFill="1" applyBorder="1" applyAlignment="1">
      <alignment horizontal="center" vertical="top" wrapText="1"/>
    </xf>
    <xf numFmtId="0" fontId="46" fillId="34" borderId="52" xfId="0" applyFont="1" applyFill="1" applyBorder="1" applyAlignment="1">
      <alignment horizontal="left" vertical="top" wrapText="1"/>
    </xf>
    <xf numFmtId="0" fontId="46" fillId="34" borderId="53" xfId="0" applyFont="1" applyFill="1" applyBorder="1" applyAlignment="1">
      <alignment horizontal="left" vertical="top" wrapText="1"/>
    </xf>
    <xf numFmtId="0" fontId="46" fillId="0" borderId="0" xfId="0" quotePrefix="1" applyFont="1" applyAlignment="1">
      <alignment vertical="top" wrapText="1"/>
    </xf>
    <xf numFmtId="0" fontId="45" fillId="0" borderId="0" xfId="0" applyFont="1" applyAlignment="1">
      <alignment vertical="top" wrapText="1"/>
    </xf>
    <xf numFmtId="0" fontId="45" fillId="0" borderId="0" xfId="0" applyFont="1"/>
    <xf numFmtId="0" fontId="45" fillId="0" borderId="11" xfId="0" applyFont="1" applyBorder="1" applyAlignment="1">
      <alignment horizontal="left" vertical="top" wrapText="1"/>
    </xf>
    <xf numFmtId="0" fontId="47" fillId="0" borderId="50" xfId="0" applyFont="1" applyBorder="1" applyAlignment="1">
      <alignment vertical="top" wrapText="1"/>
    </xf>
    <xf numFmtId="0" fontId="47" fillId="0" borderId="0" xfId="0" applyFont="1" applyAlignment="1">
      <alignment vertical="top" wrapText="1"/>
    </xf>
    <xf numFmtId="4" fontId="46" fillId="0" borderId="23" xfId="0" applyNumberFormat="1" applyFont="1" applyBorder="1" applyAlignment="1">
      <alignment horizontal="left" vertical="top" wrapText="1"/>
    </xf>
    <xf numFmtId="0" fontId="45" fillId="23" borderId="0" xfId="0" applyFont="1" applyFill="1" applyAlignment="1">
      <alignment horizontal="center" vertical="center" wrapText="1"/>
    </xf>
    <xf numFmtId="0" fontId="45" fillId="0" borderId="0" xfId="0" applyFont="1" applyAlignment="1">
      <alignment horizontal="center" vertical="center" wrapText="1"/>
    </xf>
    <xf numFmtId="0" fontId="45" fillId="34" borderId="10" xfId="0" applyFont="1" applyFill="1" applyBorder="1" applyAlignment="1">
      <alignment horizontal="center" vertical="top" wrapText="1"/>
    </xf>
    <xf numFmtId="0" fontId="46" fillId="34" borderId="10" xfId="0" applyFont="1" applyFill="1" applyBorder="1" applyAlignment="1">
      <alignment horizontal="left" vertical="top" wrapText="1"/>
    </xf>
    <xf numFmtId="0" fontId="46" fillId="0" borderId="0" xfId="0" applyFont="1" applyAlignment="1">
      <alignment horizontal="center" vertical="top" wrapText="1"/>
    </xf>
    <xf numFmtId="0" fontId="46" fillId="0" borderId="0" xfId="0" applyFont="1" applyAlignment="1">
      <alignment horizontal="left" wrapText="1"/>
    </xf>
    <xf numFmtId="0" fontId="45" fillId="0" borderId="0" xfId="0" applyFont="1" applyAlignment="1" applyProtection="1">
      <alignment wrapText="1"/>
      <protection locked="0"/>
    </xf>
    <xf numFmtId="0" fontId="46" fillId="35" borderId="70" xfId="0" applyFont="1" applyFill="1" applyBorder="1" applyAlignment="1">
      <alignment vertical="top" wrapText="1"/>
    </xf>
    <xf numFmtId="0" fontId="45" fillId="0" borderId="0" xfId="0" applyFont="1" applyAlignment="1">
      <alignment horizontal="center" vertical="top" wrapText="1"/>
    </xf>
    <xf numFmtId="0" fontId="0" fillId="0" borderId="46" xfId="0" applyBorder="1" applyAlignment="1">
      <alignment wrapText="1"/>
    </xf>
    <xf numFmtId="0" fontId="46" fillId="0" borderId="0" xfId="0" applyFont="1" applyAlignment="1">
      <alignment vertical="top" wrapText="1"/>
    </xf>
    <xf numFmtId="0" fontId="46" fillId="0" borderId="11" xfId="0" applyFont="1" applyBorder="1" applyAlignment="1">
      <alignment vertical="top" wrapText="1"/>
    </xf>
    <xf numFmtId="4" fontId="46" fillId="0" borderId="18" xfId="0" quotePrefix="1" applyNumberFormat="1" applyFont="1" applyBorder="1" applyAlignment="1">
      <alignment horizontal="left" vertical="top" wrapText="1"/>
    </xf>
    <xf numFmtId="0" fontId="0" fillId="0" borderId="19" xfId="0" applyBorder="1" applyAlignment="1">
      <alignment wrapText="1"/>
    </xf>
    <xf numFmtId="0" fontId="46" fillId="0" borderId="19" xfId="0" applyFont="1" applyBorder="1" applyAlignment="1">
      <alignment vertical="top" wrapText="1"/>
    </xf>
    <xf numFmtId="0" fontId="0" fillId="0" borderId="19" xfId="0" applyBorder="1" applyAlignment="1">
      <alignment vertical="top" wrapText="1"/>
    </xf>
    <xf numFmtId="1" fontId="46" fillId="0" borderId="23" xfId="0" applyNumberFormat="1" applyFont="1" applyBorder="1" applyAlignment="1">
      <alignment vertical="top" wrapText="1"/>
    </xf>
    <xf numFmtId="0" fontId="46" fillId="0" borderId="23" xfId="0" applyFont="1" applyBorder="1" applyAlignment="1">
      <alignment vertical="top" wrapText="1"/>
    </xf>
    <xf numFmtId="0" fontId="0" fillId="0" borderId="66" xfId="0" applyBorder="1" applyAlignment="1">
      <alignment horizontal="left" wrapText="1"/>
    </xf>
    <xf numFmtId="0" fontId="0" fillId="0" borderId="68" xfId="0" applyBorder="1" applyAlignment="1">
      <alignment horizontal="left" wrapText="1"/>
    </xf>
    <xf numFmtId="0" fontId="0" fillId="0" borderId="67" xfId="0" applyBorder="1" applyAlignment="1">
      <alignment horizontal="left" wrapText="1"/>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8" xfId="0" applyFont="1" applyBorder="1" applyAlignment="1">
      <alignment horizontal="right"/>
    </xf>
    <xf numFmtId="0" fontId="27" fillId="0" borderId="68" xfId="0" applyFont="1" applyBorder="1" applyAlignment="1">
      <alignment horizontal="right"/>
    </xf>
    <xf numFmtId="0" fontId="27" fillId="0" borderId="67" xfId="0" applyFont="1" applyBorder="1" applyAlignment="1">
      <alignment horizontal="right"/>
    </xf>
    <xf numFmtId="0" fontId="2" fillId="2" borderId="66" xfId="0" applyFont="1" applyFill="1" applyBorder="1" applyAlignment="1">
      <alignment horizontal="center"/>
    </xf>
    <xf numFmtId="0" fontId="2" fillId="2" borderId="68" xfId="0" applyFont="1" applyFill="1" applyBorder="1" applyAlignment="1">
      <alignment horizontal="center"/>
    </xf>
    <xf numFmtId="0" fontId="2" fillId="2" borderId="67" xfId="0" applyFont="1" applyFill="1" applyBorder="1" applyAlignment="1">
      <alignment horizontal="center"/>
    </xf>
    <xf numFmtId="0" fontId="27" fillId="0" borderId="84" xfId="0" applyFont="1" applyBorder="1" applyAlignment="1">
      <alignment horizontal="right"/>
    </xf>
    <xf numFmtId="0" fontId="27" fillId="0" borderId="76" xfId="0" applyFont="1" applyBorder="1" applyAlignment="1">
      <alignment horizontal="right"/>
    </xf>
    <xf numFmtId="0" fontId="27" fillId="0" borderId="77" xfId="0" applyFont="1" applyBorder="1" applyAlignment="1">
      <alignment horizontal="right"/>
    </xf>
    <xf numFmtId="0" fontId="32" fillId="0" borderId="78" xfId="0" applyFont="1" applyBorder="1" applyAlignment="1">
      <alignment horizontal="right"/>
    </xf>
    <xf numFmtId="0" fontId="32" fillId="0" borderId="68" xfId="0" applyFont="1" applyBorder="1" applyAlignment="1">
      <alignment horizontal="right"/>
    </xf>
    <xf numFmtId="0" fontId="32" fillId="0" borderId="67" xfId="0" applyFont="1" applyBorder="1" applyAlignment="1">
      <alignment horizontal="right"/>
    </xf>
    <xf numFmtId="0" fontId="0" fillId="0" borderId="75" xfId="0" applyBorder="1" applyAlignment="1">
      <alignment horizontal="left" wrapText="1"/>
    </xf>
    <xf numFmtId="0" fontId="0" fillId="0" borderId="76" xfId="0" applyBorder="1" applyAlignment="1">
      <alignment horizontal="left" wrapText="1"/>
    </xf>
    <xf numFmtId="0" fontId="0" fillId="0" borderId="77" xfId="0" applyBorder="1" applyAlignment="1">
      <alignment horizontal="left" wrapText="1"/>
    </xf>
    <xf numFmtId="0" fontId="0" fillId="0" borderId="67" xfId="0" applyBorder="1" applyAlignment="1">
      <alignment horizontal="center"/>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0" fillId="0" borderId="0" xfId="0"/>
    <xf numFmtId="0" fontId="27" fillId="0" borderId="70" xfId="0" applyFont="1" applyBorder="1" applyAlignment="1">
      <alignment horizontal="right"/>
    </xf>
    <xf numFmtId="0" fontId="2" fillId="2" borderId="70" xfId="0" applyFont="1" applyFill="1" applyBorder="1" applyAlignment="1">
      <alignment horizontal="center"/>
    </xf>
    <xf numFmtId="0" fontId="27" fillId="0" borderId="70" xfId="0" applyFont="1" applyBorder="1" applyAlignment="1">
      <alignment horizontal="right" wrapText="1"/>
    </xf>
    <xf numFmtId="0" fontId="0" fillId="0" borderId="70" xfId="0" applyBorder="1" applyAlignment="1">
      <alignment horizontal="left" wrapText="1"/>
    </xf>
    <xf numFmtId="0" fontId="2" fillId="2" borderId="70" xfId="0" applyFont="1" applyFill="1" applyBorder="1" applyAlignment="1">
      <alignment horizontal="center" wrapText="1"/>
    </xf>
    <xf numFmtId="0" fontId="2" fillId="0" borderId="66"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2" fillId="0" borderId="23" xfId="0" applyFont="1" applyBorder="1" applyAlignment="1">
      <alignment horizontal="center"/>
    </xf>
    <xf numFmtId="0" fontId="2" fillId="0" borderId="11" xfId="0" applyFont="1" applyBorder="1" applyAlignment="1">
      <alignment horizontal="center"/>
    </xf>
    <xf numFmtId="0" fontId="2" fillId="2" borderId="66"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52" xfId="0" applyFont="1" applyFill="1" applyBorder="1" applyAlignment="1">
      <alignment horizontal="center" wrapText="1"/>
    </xf>
    <xf numFmtId="0" fontId="2" fillId="2" borderId="10" xfId="0" applyFont="1" applyFill="1" applyBorder="1" applyAlignment="1">
      <alignment horizontal="center" wrapText="1"/>
    </xf>
    <xf numFmtId="0" fontId="1" fillId="0" borderId="66" xfId="0" applyFont="1" applyBorder="1" applyAlignment="1">
      <alignment horizontal="left" wrapText="1"/>
    </xf>
    <xf numFmtId="0" fontId="1" fillId="0" borderId="68" xfId="0" applyFont="1" applyBorder="1" applyAlignment="1">
      <alignment horizontal="left" wrapText="1"/>
    </xf>
    <xf numFmtId="0" fontId="1" fillId="0" borderId="67" xfId="0" applyFont="1" applyBorder="1" applyAlignment="1">
      <alignment horizontal="left" wrapText="1"/>
    </xf>
    <xf numFmtId="0" fontId="0" fillId="0" borderId="66" xfId="0" applyBorder="1" applyAlignment="1">
      <alignment wrapText="1"/>
    </xf>
    <xf numFmtId="0" fontId="0" fillId="0" borderId="67" xfId="0" applyBorder="1" applyAlignment="1">
      <alignment wrapText="1"/>
    </xf>
    <xf numFmtId="0" fontId="2" fillId="0" borderId="27" xfId="0" applyFont="1" applyBorder="1" applyAlignment="1">
      <alignment horizontal="left" wrapText="1"/>
    </xf>
    <xf numFmtId="0" fontId="2" fillId="0" borderId="78" xfId="0" applyFont="1" applyBorder="1" applyAlignment="1">
      <alignment horizontal="left" wrapText="1"/>
    </xf>
    <xf numFmtId="0" fontId="0" fillId="0" borderId="42" xfId="0" applyBorder="1" applyAlignment="1">
      <alignment horizontal="center" vertical="center"/>
    </xf>
    <xf numFmtId="0" fontId="0" fillId="0" borderId="79" xfId="0" applyBorder="1" applyAlignment="1">
      <alignment horizontal="center" vertical="center"/>
    </xf>
    <xf numFmtId="0" fontId="2" fillId="0" borderId="84" xfId="0" applyFont="1" applyBorder="1" applyAlignment="1">
      <alignment horizontal="left" wrapText="1"/>
    </xf>
    <xf numFmtId="1" fontId="0" fillId="20" borderId="79" xfId="0" applyNumberFormat="1" applyFill="1" applyBorder="1" applyAlignment="1" applyProtection="1">
      <alignment horizontal="center" vertical="center" wrapText="1"/>
      <protection locked="0"/>
    </xf>
    <xf numFmtId="1" fontId="0" fillId="20" borderId="80" xfId="0" applyNumberFormat="1" applyFill="1" applyBorder="1" applyAlignment="1" applyProtection="1">
      <alignment horizontal="center" vertical="center" wrapText="1"/>
      <protection locked="0"/>
    </xf>
    <xf numFmtId="0" fontId="2" fillId="0" borderId="66"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xf numFmtId="0" fontId="2" fillId="0" borderId="68" xfId="0" applyFont="1" applyBorder="1"/>
    <xf numFmtId="0" fontId="2" fillId="0" borderId="67" xfId="0" applyFont="1" applyBorder="1"/>
    <xf numFmtId="0" fontId="2" fillId="0" borderId="70" xfId="0" applyFont="1" applyBorder="1" applyAlignment="1">
      <alignment horizontal="left" wrapText="1"/>
    </xf>
    <xf numFmtId="0" fontId="36" fillId="0" borderId="70" xfId="0" applyFont="1" applyBorder="1" applyAlignment="1">
      <alignment horizontal="left"/>
    </xf>
    <xf numFmtId="0" fontId="2" fillId="0" borderId="70" xfId="0" applyFont="1" applyBorder="1" applyAlignment="1">
      <alignment horizontal="right"/>
    </xf>
    <xf numFmtId="0" fontId="2" fillId="0" borderId="10" xfId="0" applyFont="1" applyBorder="1" applyAlignment="1">
      <alignment horizontal="right"/>
    </xf>
    <xf numFmtId="0" fontId="2" fillId="29" borderId="46" xfId="0" applyFont="1" applyFill="1" applyBorder="1" applyAlignment="1">
      <alignment horizontal="center"/>
    </xf>
    <xf numFmtId="0" fontId="2" fillId="29" borderId="12" xfId="0" applyFont="1" applyFill="1" applyBorder="1" applyAlignment="1">
      <alignment horizontal="center"/>
    </xf>
    <xf numFmtId="0" fontId="27" fillId="0" borderId="71" xfId="0" applyFont="1" applyBorder="1" applyAlignment="1">
      <alignment horizontal="right"/>
    </xf>
    <xf numFmtId="0" fontId="27" fillId="0" borderId="66" xfId="0" applyFont="1" applyBorder="1" applyAlignment="1">
      <alignment horizontal="right"/>
    </xf>
    <xf numFmtId="0" fontId="2" fillId="0" borderId="0" xfId="0" applyFont="1" applyAlignment="1">
      <alignment horizontal="center" wrapText="1"/>
    </xf>
    <xf numFmtId="0" fontId="2" fillId="2" borderId="43" xfId="0" applyFont="1" applyFill="1" applyBorder="1" applyAlignment="1">
      <alignment horizontal="center"/>
    </xf>
    <xf numFmtId="0" fontId="2" fillId="2" borderId="22" xfId="0" applyFont="1" applyFill="1" applyBorder="1" applyAlignment="1">
      <alignment horizontal="center"/>
    </xf>
    <xf numFmtId="0" fontId="2" fillId="2" borderId="44" xfId="0" applyFont="1" applyFill="1" applyBorder="1" applyAlignment="1">
      <alignment horizontal="center"/>
    </xf>
    <xf numFmtId="0" fontId="27" fillId="0" borderId="72" xfId="0" applyFont="1" applyBorder="1" applyAlignment="1">
      <alignment horizontal="right"/>
    </xf>
    <xf numFmtId="0" fontId="27" fillId="0" borderId="73" xfId="0" applyFont="1" applyBorder="1" applyAlignment="1">
      <alignment horizontal="right"/>
    </xf>
    <xf numFmtId="0" fontId="27" fillId="0" borderId="75" xfId="0" applyFont="1" applyBorder="1" applyAlignment="1">
      <alignment horizontal="right"/>
    </xf>
    <xf numFmtId="0" fontId="2" fillId="29" borderId="29" xfId="0" applyFont="1" applyFill="1" applyBorder="1" applyAlignment="1">
      <alignment horizontal="center"/>
    </xf>
    <xf numFmtId="0" fontId="39" fillId="0" borderId="70" xfId="0" applyFont="1" applyBorder="1" applyAlignment="1">
      <alignment horizontal="center"/>
    </xf>
    <xf numFmtId="0" fontId="2" fillId="2" borderId="50" xfId="0" applyFont="1" applyFill="1" applyBorder="1" applyAlignment="1">
      <alignment horizontal="center"/>
    </xf>
    <xf numFmtId="0" fontId="2" fillId="2" borderId="0" xfId="0" applyFont="1" applyFill="1" applyAlignment="1">
      <alignment horizontal="center"/>
    </xf>
    <xf numFmtId="0" fontId="2" fillId="2" borderId="32" xfId="0" applyFont="1" applyFill="1" applyBorder="1" applyAlignment="1">
      <alignment horizontal="center"/>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5" xfId="0" applyFont="1" applyBorder="1" applyAlignment="1">
      <alignment horizontal="right"/>
    </xf>
    <xf numFmtId="0" fontId="27" fillId="0" borderId="46" xfId="0" applyFont="1" applyBorder="1" applyAlignment="1">
      <alignment horizontal="right"/>
    </xf>
    <xf numFmtId="0" fontId="27" fillId="0" borderId="47" xfId="0" applyFont="1" applyBorder="1" applyAlignment="1">
      <alignment horizontal="right"/>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4">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sheetMetadata" Target="metadata.xml"/><Relationship Id="rId30" Type="http://schemas.microsoft.com/office/2017/06/relationships/rdRichValueTypes" Target="richData/rdRichValueTyp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2, 1"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0"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180975</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28575</xdr:rowOff>
        </xdr:from>
        <xdr:to>
          <xdr:col>5</xdr:col>
          <xdr:colOff>1000125</xdr:colOff>
          <xdr:row>21</xdr:row>
          <xdr:rowOff>1019175</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28575</xdr:rowOff>
        </xdr:from>
        <xdr:to>
          <xdr:col>5</xdr:col>
          <xdr:colOff>142875</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10</xdr:row>
          <xdr:rowOff>180975</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28575</xdr:colOff>
          <xdr:row>47</xdr:row>
          <xdr:rowOff>28575</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1209675</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xdr:twoCellAnchor editAs="oneCell">
    <xdr:from>
      <xdr:col>2</xdr:col>
      <xdr:colOff>342900</xdr:colOff>
      <xdr:row>30</xdr:row>
      <xdr:rowOff>28575</xdr:rowOff>
    </xdr:from>
    <xdr:to>
      <xdr:col>2</xdr:col>
      <xdr:colOff>1200150</xdr:colOff>
      <xdr:row>31</xdr:row>
      <xdr:rowOff>0</xdr:rowOff>
    </xdr:to>
    <xdr:sp macro="" textlink="">
      <xdr:nvSpPr>
        <xdr:cNvPr id="1067" name="Check Box 22"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xdr:twoCellAnchor editAs="oneCell">
    <xdr:from>
      <xdr:col>2</xdr:col>
      <xdr:colOff>342900</xdr:colOff>
      <xdr:row>34</xdr:row>
      <xdr:rowOff>9525</xdr:rowOff>
    </xdr:from>
    <xdr:to>
      <xdr:col>2</xdr:col>
      <xdr:colOff>1171575</xdr:colOff>
      <xdr:row>34</xdr:row>
      <xdr:rowOff>247650</xdr:rowOff>
    </xdr:to>
    <xdr:sp macro="" textlink="">
      <xdr:nvSpPr>
        <xdr:cNvPr id="1068" name="Check Box 2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C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69" name="Check Box 2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D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196850</xdr:colOff>
      <xdr:row>51</xdr:row>
      <xdr:rowOff>182660</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752475</xdr:colOff>
          <xdr:row>51</xdr:row>
          <xdr:rowOff>142875</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371475</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215900</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1511300</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1209675</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257175</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xdr:twoCellAnchor editAs="oneCell">
    <xdr:from>
      <xdr:col>2</xdr:col>
      <xdr:colOff>342900</xdr:colOff>
      <xdr:row>30</xdr:row>
      <xdr:rowOff>28575</xdr:rowOff>
    </xdr:from>
    <xdr:to>
      <xdr:col>2</xdr:col>
      <xdr:colOff>1200150</xdr:colOff>
      <xdr:row>31</xdr:row>
      <xdr:rowOff>0</xdr:rowOff>
    </xdr:to>
    <xdr:sp macro="" textlink="">
      <xdr:nvSpPr>
        <xdr:cNvPr id="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2"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3"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5"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6"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2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21"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2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2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24"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25"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2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2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2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3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3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3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3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37"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38"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3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40"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41"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4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4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4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4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4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4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4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0"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52"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3"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55"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6"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5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5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5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6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61"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3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6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3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6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24"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0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31"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103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3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3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103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3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4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2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4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4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4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4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55"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6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61"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5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6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6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70"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71"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30</xdr:row>
      <xdr:rowOff>19050</xdr:rowOff>
    </xdr:from>
    <xdr:to>
      <xdr:col>2</xdr:col>
      <xdr:colOff>800100</xdr:colOff>
      <xdr:row>31</xdr:row>
      <xdr:rowOff>0</xdr:rowOff>
    </xdr:to>
    <xdr:sp macro="" textlink="">
      <xdr:nvSpPr>
        <xdr:cNvPr id="107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8FF93CF3-8824-078A-EAE4-7460EC67F4D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228600</xdr:colOff>
      <xdr:row>34</xdr:row>
      <xdr:rowOff>6350</xdr:rowOff>
    </xdr:from>
    <xdr:to>
      <xdr:col>2</xdr:col>
      <xdr:colOff>781050</xdr:colOff>
      <xdr:row>34</xdr:row>
      <xdr:rowOff>165100</xdr:rowOff>
    </xdr:to>
    <xdr:sp macro="" textlink="">
      <xdr:nvSpPr>
        <xdr:cNvPr id="107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E546015D-02FD-6613-CB56-67201A0C4DAF}"/>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222250</xdr:colOff>
      <xdr:row>36</xdr:row>
      <xdr:rowOff>19050</xdr:rowOff>
    </xdr:from>
    <xdr:to>
      <xdr:col>2</xdr:col>
      <xdr:colOff>793750</xdr:colOff>
      <xdr:row>37</xdr:row>
      <xdr:rowOff>0</xdr:rowOff>
    </xdr:to>
    <xdr:sp macro="" textlink="">
      <xdr:nvSpPr>
        <xdr:cNvPr id="107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9E8F169D-7EA3-78F9-8E6C-4EB1AC077A5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7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18FCE177-854B-A931-B569-54542DC49BBC}"/>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7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85C147FF-D5D1-8FB3-D954-3EF57378062A}"/>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7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B9525C30-D1CA-C45C-9DAA-45860DC4DC3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7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9E9DDAA8-395F-2F7E-2B43-B4AB8885E76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7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19E79FE3-AD79-823B-8CB9-64783C1733E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80"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A7A9D651-4297-3B37-E6A0-70241022F6B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8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4356416C-79AD-F284-212A-83512E5EFD0B}"/>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82"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F9A68636-C4B7-8174-C6A5-499C09C51CA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83"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2F3C654F-AC5A-1884-F7A5-3D565B8F70C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8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CF2E1BA4-7CA6-D5D2-36E0-647EE51C4EEA}"/>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85"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2155823E-07B4-23DA-6B91-ADE60EA9F00F}"/>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86"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F59B3A31-B851-F4AD-F0A8-4925184FA456}"/>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08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E3CF1378-8BA3-F3C2-1B3D-D2B21CE0482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088"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2792EC17-B8B0-EB6B-2813-09E48FEF205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089"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47C22BE7-7234-1C54-1F61-5AFE1B2E9F8E}"/>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9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4C325185-1D54-3990-3131-84457C95428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91"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3077905A-8676-8F85-612F-F4CB1D0372DC}"/>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92"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F3940BCC-CA64-DB72-4F7A-5B13BECE8CC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9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40CC2852-F02E-7459-EE8B-AE0F0A01362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94"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E5526F57-D2E1-B37F-48C8-8FFC5A87FEA2}"/>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95"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9C382560-BC5F-FACD-9E1B-10AF329EFFF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9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9A3593DB-F389-A2AC-EE49-AF9EB69E8B5C}"/>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097"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F4A41499-C9C2-1A5F-EEE4-C19FD075F6BE}"/>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098"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8CECADB7-8D9F-EDDB-9901-AFEC58E5A07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09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ED869773-21FC-59F4-B161-2AE8413E335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100"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C6140365-2782-98AC-69EC-FB4174386EAF}"/>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101"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1228E1E9-9807-83CD-7FEB-92B447C8ED52}"/>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10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7C93A544-BBAB-328A-5153-3A55BEB567B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103"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AD80DDFF-ECB1-F51C-E844-B3DBA9F6EEA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104"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F59BD4F5-C04B-656B-EAA1-55CDCEBB2B1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10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92136B4F-3C85-AFBD-65E6-9D56244EA56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106"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2B51834D-443E-8D4C-6A25-A38A6694E80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107"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F7C2B6EB-7B1C-58BC-B1BA-5F4A16AE9D3F}"/>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10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AED42295-B5C3-3C09-76C8-E1BA7CC6A50F}"/>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109"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18E51B96-D3A4-8F47-787A-D28E8DE35CB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110"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0D42A39D-E632-A25D-668F-51254695E9D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30</xdr:row>
      <xdr:rowOff>28575</xdr:rowOff>
    </xdr:from>
    <xdr:to>
      <xdr:col>2</xdr:col>
      <xdr:colOff>1200150</xdr:colOff>
      <xdr:row>31</xdr:row>
      <xdr:rowOff>0</xdr:rowOff>
    </xdr:to>
    <xdr:sp macro="" textlink="">
      <xdr:nvSpPr>
        <xdr:cNvPr id="111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15F43666-7ABF-BF25-A6B3-23D839EE543C}"/>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342900</xdr:colOff>
      <xdr:row>34</xdr:row>
      <xdr:rowOff>9525</xdr:rowOff>
    </xdr:from>
    <xdr:to>
      <xdr:col>2</xdr:col>
      <xdr:colOff>1171575</xdr:colOff>
      <xdr:row>34</xdr:row>
      <xdr:rowOff>247650</xdr:rowOff>
    </xdr:to>
    <xdr:sp macro="" textlink="">
      <xdr:nvSpPr>
        <xdr:cNvPr id="1112"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C93AA883-E0FC-F478-185C-9CA41215EBA2}"/>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333375</xdr:colOff>
      <xdr:row>36</xdr:row>
      <xdr:rowOff>28575</xdr:rowOff>
    </xdr:from>
    <xdr:to>
      <xdr:col>2</xdr:col>
      <xdr:colOff>1190625</xdr:colOff>
      <xdr:row>37</xdr:row>
      <xdr:rowOff>0</xdr:rowOff>
    </xdr:to>
    <xdr:sp macro="" textlink="">
      <xdr:nvSpPr>
        <xdr:cNvPr id="1113"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349C2E40-0CDB-4E2A-083D-8237A6AA4FB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30</xdr:row>
      <xdr:rowOff>22860</xdr:rowOff>
    </xdr:from>
    <xdr:to>
      <xdr:col>2</xdr:col>
      <xdr:colOff>960120</xdr:colOff>
      <xdr:row>31</xdr:row>
      <xdr:rowOff>0</xdr:rowOff>
    </xdr:to>
    <xdr:sp macro="" textlink="">
      <xdr:nvSpPr>
        <xdr:cNvPr id="111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6BAD5E2F-46D8-5131-5BC0-CE4F64E47DD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274320</xdr:colOff>
      <xdr:row>34</xdr:row>
      <xdr:rowOff>7620</xdr:rowOff>
    </xdr:from>
    <xdr:to>
      <xdr:col>2</xdr:col>
      <xdr:colOff>937260</xdr:colOff>
      <xdr:row>34</xdr:row>
      <xdr:rowOff>198120</xdr:rowOff>
    </xdr:to>
    <xdr:sp macro="" textlink="">
      <xdr:nvSpPr>
        <xdr:cNvPr id="1115" name="AutoShape 44" descr="Alternatyva 1" hidden="1">
          <a:extLst>
            <a:ext uri="{63B3BB69-23CF-44E3-9099-C40C66FF867C}">
              <a14:compatExt xmlns:a14="http://schemas.microsoft.com/office/drawing/2010/main" spid="_x0000_s1068"/>
            </a:ext>
            <a:ext uri="{FF2B5EF4-FFF2-40B4-BE49-F238E27FC236}">
              <a16:creationId xmlns:a16="http://schemas.microsoft.com/office/drawing/2014/main" id="{606CAB6F-2472-8BFF-118E-3C34E9811A58}"/>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36</xdr:row>
      <xdr:rowOff>22860</xdr:rowOff>
    </xdr:from>
    <xdr:to>
      <xdr:col>2</xdr:col>
      <xdr:colOff>952500</xdr:colOff>
      <xdr:row>37</xdr:row>
      <xdr:rowOff>0</xdr:rowOff>
    </xdr:to>
    <xdr:sp macro="" textlink="">
      <xdr:nvSpPr>
        <xdr:cNvPr id="1116" name="AutoShape 45" descr="Alternatyva 1" hidden="1">
          <a:extLst>
            <a:ext uri="{63B3BB69-23CF-44E3-9099-C40C66FF867C}">
              <a14:compatExt xmlns:a14="http://schemas.microsoft.com/office/drawing/2010/main" spid="_x0000_s1069"/>
            </a:ext>
            <a:ext uri="{FF2B5EF4-FFF2-40B4-BE49-F238E27FC236}">
              <a16:creationId xmlns:a16="http://schemas.microsoft.com/office/drawing/2014/main" id="{9BEC5B0E-7F7B-48E9-D9DF-EF61429F1F2C}"/>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117" name="AutoShape 43" descr="Alternatyva 1" hidden="1">
              <a:extLst>
                <a:ext uri="{63B3BB69-23CF-44E3-9099-C40C66FF867C}">
                  <a14:compatExt spid="_x0000_s1067"/>
                </a:ext>
                <a:ext uri="{FF2B5EF4-FFF2-40B4-BE49-F238E27FC236}">
                  <a16:creationId xmlns:a16="http://schemas.microsoft.com/office/drawing/2014/main" id="{A91685F9-4C79-C090-1DA4-67047FE0F5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118" name="AutoShape 44" descr="Alternatyva 1" hidden="1">
              <a:extLst>
                <a:ext uri="{63B3BB69-23CF-44E3-9099-C40C66FF867C}">
                  <a14:compatExt spid="_x0000_s1068"/>
                </a:ext>
                <a:ext uri="{FF2B5EF4-FFF2-40B4-BE49-F238E27FC236}">
                  <a16:creationId xmlns:a16="http://schemas.microsoft.com/office/drawing/2014/main" id="{7C192E22-FE2D-0731-A966-160A6590AE3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119" name="AutoShape 45" descr="Alternatyva 1" hidden="1">
              <a:extLst>
                <a:ext uri="{63B3BB69-23CF-44E3-9099-C40C66FF867C}">
                  <a14:compatExt spid="_x0000_s1069"/>
                </a:ext>
                <a:ext uri="{FF2B5EF4-FFF2-40B4-BE49-F238E27FC236}">
                  <a16:creationId xmlns:a16="http://schemas.microsoft.com/office/drawing/2014/main" id="{8C42515B-7E8E-ADD7-64A7-A3A84E86981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2962275</xdr:colOff>
          <xdr:row>3</xdr:row>
          <xdr:rowOff>123825</xdr:rowOff>
        </xdr:from>
        <xdr:to>
          <xdr:col>2</xdr:col>
          <xdr:colOff>4724400</xdr:colOff>
          <xdr:row>3</xdr:row>
          <xdr:rowOff>485775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1247775</xdr:colOff>
          <xdr:row>3</xdr:row>
          <xdr:rowOff>142875</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142875</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4410075</xdr:colOff>
          <xdr:row>3</xdr:row>
          <xdr:rowOff>142875</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66675</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41</xdr:row>
          <xdr:rowOff>190500</xdr:rowOff>
        </xdr:from>
        <xdr:to>
          <xdr:col>4</xdr:col>
          <xdr:colOff>495300</xdr:colOff>
          <xdr:row>43</xdr:row>
          <xdr:rowOff>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129</xdr:row>
          <xdr:rowOff>9525</xdr:rowOff>
        </xdr:from>
        <xdr:to>
          <xdr:col>4</xdr:col>
          <xdr:colOff>504825</xdr:colOff>
          <xdr:row>130</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5629275</xdr:colOff>
          <xdr:row>141</xdr:row>
          <xdr:rowOff>76200</xdr:rowOff>
        </xdr:from>
        <xdr:to>
          <xdr:col>2</xdr:col>
          <xdr:colOff>5905500</xdr:colOff>
          <xdr:row>141</xdr:row>
          <xdr:rowOff>333375</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138</xdr:row>
          <xdr:rowOff>9525</xdr:rowOff>
        </xdr:from>
        <xdr:to>
          <xdr:col>4</xdr:col>
          <xdr:colOff>523875</xdr:colOff>
          <xdr:row>138</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11</xdr:row>
          <xdr:rowOff>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78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100</xdr:row>
          <xdr:rowOff>9525</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5</xdr:row>
          <xdr:rowOff>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3</xdr:row>
          <xdr:rowOff>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22</xdr:row>
          <xdr:rowOff>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219075</xdr:colOff>
          <xdr:row>32</xdr:row>
          <xdr:rowOff>180975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2581275</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2352675</xdr:colOff>
          <xdr:row>5</xdr:row>
          <xdr:rowOff>180975</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1362075</xdr:colOff>
          <xdr:row>6</xdr:row>
          <xdr:rowOff>180975</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Edvinas-bu/Desktop/priemoniu%20pasirinkimas/konsultacijos/EIMIN%203%20priemon&#279;s/med&#382;iaga%20i&#353;%20EIMIN/ENIS%20skai&#269;iavimas/Inovaciju%20priemon&#279;s%20skaiciuokle.xlsm" TargetMode="External"/><Relationship Id="rId1" Type="http://schemas.openxmlformats.org/officeDocument/2006/relationships/externalLinkPath" Target="/Users/Edvinas-bu/Desktop/priemoniu%20pasirinkimas/konsultacijos/EIMIN%203%20priemon&#279;s/med&#382;iaga%20i&#353;%20EIMIN/ENIS%20skai&#269;iavimas/Inovaciju%20priemon&#279;s%20skaiciuok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1"/>
      <sheetName val="Data2"/>
      <sheetName val="Pradžia"/>
      <sheetName val="Alternatyva 1"/>
      <sheetName val="Alternatyva 2"/>
      <sheetName val="Alternatyva 3"/>
      <sheetName val="Alternatyva 4"/>
      <sheetName val="Alternatyva 5"/>
      <sheetName val="Prielaidos"/>
      <sheetName val="SNA"/>
      <sheetName val="SVA"/>
      <sheetName val="DA"/>
      <sheetName val="Poveikis VF"/>
      <sheetName val="Rezultatai"/>
      <sheetName val="Jautrumo analizė"/>
      <sheetName val="Scenarijų analizė"/>
      <sheetName val="Grafikas"/>
      <sheetName val="Dat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4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80.568794675928" createdVersion="6" refreshedVersion="7" minRefreshableVersion="3" recordCount="5" xr:uid="{00000000-000A-0000-FFFF-FFFF05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ytis Puišė" refreshedDate="45127.410522106482" createdVersion="6" refreshedVersion="8" minRefreshableVersion="3" recordCount="66" xr:uid="{00000000-000A-0000-FFFF-FFFF06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ntainsMixedTypes="1" containsNumber="1" containsInteger="1" minValue="0" maxValue="0" count="46">
        <s v="PRIEMONĖS INVESTICIJOS"/>
        <s v="REGULIACINĖS VEIKLOS"/>
        <s v="Norminės"/>
        <s v="Peržiūrėti ir pakeisti inovacinę veiklą reglamentuojančius teisės aktus (1)"/>
        <s v="Atnaujinti Sumanios specializacijos koncepciją ir nustatyti sumanios specializacijos prioritetus, jų koordinavimo modelį, įgyvendinimo stebėsenos sistemą (2)"/>
        <n v="0"/>
        <s v="Mokestinės"/>
        <s v="Veikla"/>
        <s v="Finansinės paskatos ir kitos išmokos"/>
        <s v="Inovatyviųjų viešųjų pirkimų skatinimo veikla (10)"/>
        <s v="Skatinti inovacijas viešajame sektoriuje: ikiprekybinius pirkimus: Stiprinti PO gebėjimus inicijuoti ir vykdyti ikiprekybinius pirkimus, sudarytos paskatos (čekiai) verslui dalyvauti ikiprekybiniuose pirkimuose  (14.1)"/>
        <s v="Skatinti inovacijas viešajame sektoriuje: ikiprekybinius pirkimus: paskatų verslui kurti naujus produktus viešojo sektoriaus poreikiams tenkinti sukūrimas  (14.2)"/>
        <s v="Skatinti tiesioginių užsienio investicijų pritraukimą į MTEPI: TUI paieškos ir pritraukimo veiklos (16.1.)"/>
        <s v="Skatinti tiesioginių užsienio investicijų pritraukimą į MTEPI: MTEPI projektai (16.2.)"/>
        <s v="Inovatyviųjų viešųjų pirkimų skatinimo veikla (10) (PVM)"/>
        <s v="Lietuvos dalyvavimas NATO (DIANA)(22) ir Lietuvos dalyvavimas NATO inovacijų fonde (23)"/>
        <s v="Inovacijų skatinimo fondo finansinių priemonių išplėtimas (PVM)"/>
        <s v="INVESTICINĖS VEIKLOS"/>
        <s v="Infrastruktūros vystymas"/>
        <s v="Skatinti startuolių vystymą, akceleravimą ir plėrą (Rizikos kapitalas) (11.1.)"/>
        <s v="Skatinti startuolių vystymą, akceleravimą ir plėrą (Subsidijos) (11.2.)"/>
        <s v="Skatinti inovacijų pasiūlą (MTEP, FI) (12.1.)"/>
        <s v="Skatinti inovacijų pasiūlą (MTEP, subsidija) (12.2.)"/>
        <s v="Skatinti inovacijų pasiūlą (specializuotos konsultacijos) (12.3.)"/>
        <s v="Skatinti trumpų vertės kūrimo grandinių formavimąsi ir plėtrą tarp MVĮ (paskolos) (19.1.)"/>
        <s v="Skatinti trumpų vertės kūrimo grandinių formavimąsi ir plėtrą tarp MVĮ (dalinis palūkanų kompensavimas, dalinis paskolos gavėjų darbuotojų DU kompensavimas) (19.2)"/>
        <s v="GovTech sprendimų skatinimas(21)"/>
        <s v="Paslaugų teikimas"/>
        <s v="Įsteigti inovacijų agentūrą (3)"/>
        <s v="Vykdyti startuolių inkubavimo veiklas Europos kosmoso agentūros verslo inkubavimo centre(7)"/>
        <s v="Įsteigti Space Hub (8)"/>
        <s v="Esamos etalonų sistemos įvertinimo studija, pateikiant rekomendacijas dėl jos tobulinimo ir plėtros. Analitinė (20)"/>
        <s v="Skatinti MVĮ dalyvavimą tarptautinėse MTEPI iniciatyvose: įmonių tarptautinė tinklaveika, įsitraukimas į MTEPI partnerystės tinklus (15.1)"/>
        <s v="Įsteigti inovacijų agentūrą (3) (PVM)"/>
        <s v="Vykdyti startuolių inkubavimo veiklas Europos kosmoso agentūros verslo inkubavimo centre (7) (PVM) ir Įsteigti Space Hub (8) (PVM)"/>
        <s v="Dalyvavimas dvišalio bendradarbiavimo programų remiamuose MTEPI projektuose (24)"/>
        <s v="Investicijos į žinias ir žmogiškuosius išteklius"/>
        <s v="Inovacijų skatinimo fondo finansinių priemonių išplėtimas (4)"/>
        <s v="Įgyvendinti specializuotas startuolių akceleravimo programas (5)"/>
        <s v="Pritraukti tarptautinį akceleratorių (6)"/>
        <s v="Esamų paskatų verslui investuoti į MTEP sistemas studija (9)"/>
        <s v="Skatinti netechnologinių inovacijų plėtrą (13)"/>
        <s v="Skatinti MVĮ dalyvavimą tarptautinėse MTEPI iniciatyvose: dalyvavimas tarptautinėse programose, įsitraukimas į BJR, kitų tarptautinių MTEPI projektų rengimą ir dalyvavimą juose (15.2)"/>
        <s v="Ugdyti MVĮ reikalingus darbuotojų įgūdžius, taikomus Sumaniosios specializacijos srityse (17)"/>
        <s v="Ugdyti MVĮ ir kitų verslumo galimybių paieškos procese dalyvaujančių subjektų darbuotojų gebėjimus (18)"/>
        <s v="KOMUNIKACINĖS VEIKLOS"/>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6">
      <sharedItems containsSemiMixedTypes="0" containsString="0" containsNumber="1" minValue="0" maxValue="421459857.35840672"/>
    </cacheField>
    <cacheField name="2022" numFmtId="3">
      <sharedItems containsSemiMixedTypes="0" containsString="0" containsNumber="1" containsInteger="1" minValue="0" maxValue="10828209"/>
    </cacheField>
    <cacheField name="2023" numFmtId="3">
      <sharedItems containsSemiMixedTypes="0" containsString="0" containsNumber="1" minValue="0" maxValue="77693525.446899995"/>
    </cacheField>
    <cacheField name="2024" numFmtId="3">
      <sharedItems containsSemiMixedTypes="0" containsString="0" containsNumber="1" minValue="0" maxValue="90907173.667609006"/>
    </cacheField>
    <cacheField name="2025" numFmtId="3">
      <sharedItems containsSemiMixedTypes="0" containsString="0" containsNumber="1" minValue="0" maxValue="60643364.590381093"/>
    </cacheField>
    <cacheField name="2026" numFmtId="3">
      <sharedItems containsSemiMixedTypes="0" containsString="0" containsNumber="1" minValue="0" maxValue="88674219.398948655"/>
    </cacheField>
    <cacheField name="2027" numFmtId="3">
      <sharedItems containsSemiMixedTypes="0" containsString="0" containsNumber="1" minValue="-423135.03711949993" maxValue="49388461.074408352"/>
    </cacheField>
    <cacheField name="2028" numFmtId="3">
      <sharedItems containsSemiMixedTypes="0" containsString="0" containsNumber="1" minValue="0" maxValue="71880039.892784432"/>
    </cacheField>
    <cacheField name="2029" numFmtId="3">
      <sharedItems containsSemiMixedTypes="0" containsString="0" containsNumber="1" minValue="0" maxValue="35790936.978200786"/>
    </cacheField>
    <cacheField name="2030" numFmtId="3">
      <sharedItems containsSemiMixedTypes="0" containsString="0" containsNumber="1" minValue="-7524614.2834424386" maxValue="0"/>
    </cacheField>
    <cacheField name="2031" numFmtId="3">
      <sharedItems containsSemiMixedTypes="0" containsString="0" containsNumber="1" minValue="-8128736.9352561925" maxValue="0"/>
    </cacheField>
    <cacheField name="2032" numFmtId="3">
      <sharedItems containsSemiMixedTypes="0" containsString="0" containsNumber="1" minValue="-8372599.0433138777" maxValue="0"/>
    </cacheField>
    <cacheField name="2033" numFmtId="3">
      <sharedItems containsSemiMixedTypes="0" containsString="0" containsNumber="1" minValue="-8623777.014613295" maxValue="0"/>
    </cacheField>
    <cacheField name="2034" numFmtId="3">
      <sharedItems containsSemiMixedTypes="0" containsString="0" containsNumber="1" minValue="-7281931.1534781726" maxValue="0"/>
    </cacheField>
    <cacheField name="2035" numFmtId="3">
      <sharedItems containsSemiMixedTypes="0" containsString="0" containsNumber="1" minValue="-6206464.0331603447" maxValue="0"/>
    </cacheField>
    <cacheField name="2036" numFmtId="3">
      <sharedItems containsSemiMixedTypes="0" containsString="0" containsNumber="1" minValue="-5158535.9976458708" maxValue="0"/>
    </cacheField>
    <cacheField name="2037" numFmtId="3">
      <sharedItems containsSemiMixedTypes="0" containsString="0" containsNumber="1" minValue="-4622489.3250544686" maxValue="0"/>
    </cacheField>
    <cacheField name="2038" numFmtId="3">
      <sharedItems containsSemiMixedTypes="0" containsString="0" containsNumber="1" minValue="-3596147.1300203814" maxValue="0"/>
    </cacheField>
    <cacheField name="2039" numFmtId="3">
      <sharedItems containsSemiMixedTypes="0" containsString="0" containsNumber="1" minValue="-2975125.7380891512" maxValue="0"/>
    </cacheField>
    <cacheField name="2040" numFmtId="3">
      <sharedItems containsSemiMixedTypes="0" containsString="0" containsNumber="1" minValue="-1855652.0367514947"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ytis Puišė" refreshedDate="45127.410523842591" createdVersion="6" refreshedVersion="8" minRefreshableVersion="3" recordCount="73" xr:uid="{00000000-000A-0000-FFFF-FFFF07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50">
        <s v="PRIEMONĖS INVESTICIJOS"/>
        <s v="REGULIACINĖS VEIKLOS"/>
        <s v="Norminės"/>
        <s v="Peržiūrėti ir pakeisti inovacinę veiklą reglamentuojančius teisės aktus (1)"/>
        <s v="Atnaujinti Sumanios specializacijos koncepciją ir nustatyti sumanios specializacijos prioritetus, jų koordinavimo modelį, įgyvendinimo stebėsenos sistemą (2)"/>
        <n v="0"/>
        <s v="Mokestinės"/>
        <s v="Veikla"/>
        <s v="Finansinės paskatos ir kitos išmokos"/>
        <s v="Inovatyviųjų viešųjų pirkimų skatinimo veikla (10)"/>
        <s v="Skatinti inovacijas viešajame sektoriuje: ikiprekybinius pirkimus: Stiprinti PO gebėjimus inicijuoti ir vykdyti ikiprekybinius pirkimus, sudarytos paskatos (čekiai) verslui dalyvauti ikiprekybiniuose pirkimuose  (14.1)"/>
        <s v="Skatinti inovacijas viešajame sektoriuje: ikiprekybinius pirkimus: paskatų verslui kurti naujus produktus viešojo sektoriaus poreikiams tenkinti sukūrimas  (14.2)"/>
        <s v="Skatinti tiesioginių užsienio investicijų pritraukimą į MTEPI: TUI paieškos ir pritraukimo veiklos (16.1.)"/>
        <s v="Skatinti tiesioginių užsienio investicijų pritraukimą į MTEPI: MTEPI projektai (16.2.)"/>
        <s v="Inovatyviųjų viešųjų pirkimų skatinimo veikla (10) (PVM)"/>
        <s v="Lietuvos dalyvavimas NATO (DIANA)(22) ir Lietuvos dalyvavimas NATO inovacijų fonde (23)"/>
        <s v="Inovacijų skatinimo fondo finansinių priemonių išplėtimas (PVM)"/>
        <s v="INVESTICINĖS VEIKLOS"/>
        <s v="Infrastruktūros vystymas"/>
        <s v="Skatinti startuolių vystymą, akceleravimą ir plėrą (Rizikos kapitalas) (11.1.)"/>
        <s v="Skatinti startuolių vystymą, akceleravimą ir plėrą (Subsidijos) (11.2.)"/>
        <s v="Skatinti inovacijų pasiūlą (MTEP, FI) (12.1.)"/>
        <s v="Skatinti inovacijų pasiūlą (MTEP, subsidija) (12.2.)"/>
        <s v="Skatinti inovacijų pasiūlą (specializuotos konsultacijos) (12.3.)"/>
        <s v="Skatinti trumpų vertės kūrimo grandinių formavimąsi ir plėtrą tarp MVĮ (paskolos) (19.1.)"/>
        <s v="Skatinti trumpų vertės kūrimo grandinių formavimąsi ir plėtrą tarp MVĮ (dalinis palūkanų kompensavimas, dalinis paskolos gavėjų darbuotojų DU kompensavimas) (19.2)"/>
        <s v="GovTech sprendimų skatinimas(21)"/>
        <s v="Paslaugų teikimas"/>
        <s v="Įsteigti inovacijų agentūrą (3)"/>
        <s v="Vykdyti startuolių inkubavimo veiklas Europos kosmoso agentūros verslo inkubavimo centre(7)"/>
        <s v="Įsteigti Space Hub (8)"/>
        <s v="Esamos etalonų sistemos įvertinimo studija, pateikiant rekomendacijas dėl jos tobulinimo ir plėtros. Analitinė (20)"/>
        <s v="Skatinti MVĮ dalyvavimą tarptautinėse MTEPI iniciatyvose: įmonių tarptautinė tinklaveika, įsitraukimas į MTEPI partnerystės tinklus (15.1)"/>
        <s v="Įsteigti inovacijų agentūrą (3) (PVM)"/>
        <s v="Vykdyti startuolių inkubavimo veiklas Europos kosmoso agentūros verslo inkubavimo centre (7) (PVM) ir Įsteigti Space Hub (8) (PVM)"/>
        <s v="Dalyvavimas dvišalio bendradarbiavimo programų remiamuose MTEPI projektuose (24)"/>
        <s v="Investicijos į žinias ir žmogiškuosius išteklius"/>
        <s v="Inovacijų skatinimo fondo finansinių priemonių išplėtimas (4)"/>
        <s v="Įgyvendinti specializuotas startuolių akceleravimo programas (5)"/>
        <s v="Pritraukti tarptautinį akceleratorių (6)"/>
        <s v="Esamų paskatų verslui investuoti į MTEP sistemas studija (9)"/>
        <s v="Skatinti netechnologinių inovacijų plėtrą (13)"/>
        <s v="Skatinti MVĮ dalyvavimą tarptautinėse MTEPI iniciatyvose: dalyvavimas tarptautinėse programose, įsitraukimas į BJR, kitų tarptautinių MTEPI projektų rengimą ir dalyvavimą juose (15.2)"/>
        <s v="Ugdyti MVĮ reikalingus darbuotojų įgūdžius, taikomus Sumaniosios specializacijos srityse (17)"/>
        <s v="Ugdyti MVĮ ir kitų verslumo galimybių paieškos procese dalyvaujančių subjektų darbuotojų gebėjimus (18)"/>
        <s v="KOMUNIKACINĖS VEIKLOS"/>
        <s v="Sukurta pridėtinė vertė"/>
        <s v="Išvengtos inovacijų kūrimo sąnaudos"/>
        <s v="Išvengtos konsultacijų sąnaudos"/>
        <s v="Vieno darbuotojo sukuriamos pridėtinės vertės prieaugis"/>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6">
      <sharedItems containsSemiMixedTypes="0" containsString="0" containsNumber="1" minValue="0" maxValue="1193146349.5654666"/>
    </cacheField>
    <cacheField name="2022" numFmtId="3">
      <sharedItems containsSemiMixedTypes="0" containsString="0" containsNumber="1" minValue="0" maxValue="10828209"/>
    </cacheField>
    <cacheField name="2023" numFmtId="3">
      <sharedItems containsSemiMixedTypes="0" containsString="0" containsNumber="1" minValue="0" maxValue="77693525.446899995"/>
    </cacheField>
    <cacheField name="2024" numFmtId="3">
      <sharedItems containsSemiMixedTypes="0" containsString="0" containsNumber="1" minValue="0" maxValue="90907173.667609006"/>
    </cacheField>
    <cacheField name="2025" numFmtId="3">
      <sharedItems containsSemiMixedTypes="0" containsString="0" containsNumber="1" minValue="0" maxValue="60643364.590381093"/>
    </cacheField>
    <cacheField name="2026" numFmtId="3">
      <sharedItems containsSemiMixedTypes="0" containsString="0" containsNumber="1" minValue="0" maxValue="88674219.398948655"/>
    </cacheField>
    <cacheField name="2027" numFmtId="3">
      <sharedItems containsSemiMixedTypes="0" containsString="0" containsNumber="1" minValue="-423135.03711949993" maxValue="49388461.074408352"/>
    </cacheField>
    <cacheField name="2028" numFmtId="3">
      <sharedItems containsSemiMixedTypes="0" containsString="0" containsNumber="1" minValue="0" maxValue="71880039.892784432"/>
    </cacheField>
    <cacheField name="2029" numFmtId="3">
      <sharedItems containsSemiMixedTypes="0" containsString="0" containsNumber="1" minValue="0" maxValue="44181971.78092321"/>
    </cacheField>
    <cacheField name="2030" numFmtId="3">
      <sharedItems containsSemiMixedTypes="0" containsString="0" containsNumber="1" minValue="-7524614.2834424386" maxValue="55676380.439643845"/>
    </cacheField>
    <cacheField name="2031" numFmtId="3">
      <sharedItems containsSemiMixedTypes="0" containsString="0" containsNumber="1" minValue="-8128736.9352561925" maxValue="63305349.54360842"/>
    </cacheField>
    <cacheField name="2032" numFmtId="3">
      <sharedItems containsSemiMixedTypes="0" containsString="0" containsNumber="1" minValue="-8372599.0433138777" maxValue="67549064.594041884"/>
    </cacheField>
    <cacheField name="2033" numFmtId="3">
      <sharedItems containsSemiMixedTypes="0" containsString="0" containsNumber="1" minValue="-8623777.014613295" maxValue="72115719.461118355"/>
    </cacheField>
    <cacheField name="2034" numFmtId="3">
      <sharedItems containsSemiMixedTypes="0" containsString="0" containsNumber="1" minValue="-7281931.1534781726" maxValue="68396375.344298273"/>
    </cacheField>
    <cacheField name="2035" numFmtId="3">
      <sharedItems containsSemiMixedTypes="0" containsString="0" containsNumber="1" minValue="-6206464.0331603447" maxValue="72996195.230098039"/>
    </cacheField>
    <cacheField name="2036" numFmtId="3">
      <sharedItems containsSemiMixedTypes="0" containsString="0" containsNumber="1" minValue="-5158535.9976458708" maxValue="77945908.00250946"/>
    </cacheField>
    <cacheField name="2037" numFmtId="3">
      <sharedItems containsSemiMixedTypes="0" containsString="0" containsNumber="1" minValue="-4622489.3250544686" maxValue="83272962.311333939"/>
    </cacheField>
    <cacheField name="2038" numFmtId="3">
      <sharedItems containsSemiMixedTypes="0" containsString="0" containsNumber="1" minValue="-3596147.1300203814" maxValue="89006986.414923042"/>
    </cacheField>
    <cacheField name="2039" numFmtId="3">
      <sharedItems containsSemiMixedTypes="0" containsString="0" containsNumber="1" minValue="-2975125.7380891512" maxValue="95179962.060359776"/>
    </cacheField>
    <cacheField name="2040" numFmtId="3">
      <sharedItems containsSemiMixedTypes="0" containsString="0" containsNumber="1" minValue="-1855652.0367514947" maxValue="101826412.25939871"/>
    </cacheField>
    <cacheField name="2041" numFmtId="3">
      <sharedItems containsSemiMixedTypes="0" containsString="0" containsNumber="1" minValue="0" maxValue="108983604.07138705"/>
    </cacheField>
    <cacheField name="2042" numFmtId="3">
      <sharedItems containsSemiMixedTypes="0" containsString="0" containsNumber="1" minValue="0" maxValue="116691767.5932716"/>
    </cacheField>
    <cacheField name="2043" numFmtId="3">
      <sharedItems containsSemiMixedTypes="0" containsString="0" containsNumber="1" containsInteger="1" minValue="0" maxValue="0"/>
    </cacheField>
    <cacheField name="2044" numFmtId="3">
      <sharedItems containsMixedTypes="1"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421459857.35840672"/>
    <n v="10828209"/>
    <n v="77693525.446899995"/>
    <n v="90907173.667609006"/>
    <n v="60643364.590381093"/>
    <n v="88674219.398948655"/>
    <n v="49388461.074408352"/>
    <n v="71880039.892784432"/>
    <n v="35790936.978200786"/>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8"/>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9"/>
    <m/>
    <m/>
    <m/>
    <n v="5213627"/>
    <n v="1000000"/>
    <n v="2060000"/>
    <n v="1060900"/>
    <n v="10927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10"/>
    <m/>
    <m/>
    <m/>
    <n v="1626832.9689940759"/>
    <n v="0"/>
    <n v="0"/>
    <n v="784195.84982"/>
    <n v="708416.03960880998"/>
    <n v="105690.9948437548"/>
    <n v="23998.190575788012"/>
    <n v="4531.8941457232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11"/>
    <m/>
    <m/>
    <m/>
    <n v="15170390.857725462"/>
    <n v="0"/>
    <n v="0"/>
    <n v="0"/>
    <n v="4931855.0236147307"/>
    <n v="8436334.9444248471"/>
    <n v="1446414.5770214407"/>
    <n v="288778.45532009064"/>
    <n v="67007.8573443532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12"/>
    <m/>
    <m/>
    <m/>
    <n v="3750126.491772512"/>
    <n v="0"/>
    <n v="606410.45030000003"/>
    <n v="2475520.9601369998"/>
    <n v="538196.86271099001"/>
    <n v="99846.137552719985"/>
    <n v="30152.0810718021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13"/>
    <m/>
    <m/>
    <m/>
    <n v="30782535.052925538"/>
    <n v="0"/>
    <n v="0"/>
    <n v="3124530.3543770001"/>
    <n v="6040861.4486061893"/>
    <n v="6643199.8123624818"/>
    <n v="6369070.4980732398"/>
    <n v="5478030.6535755582"/>
    <n v="3126842.28593106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14"/>
    <m/>
    <m/>
    <m/>
    <n v="1094.86167"/>
    <n v="210"/>
    <n v="432.6"/>
    <n v="222.78899999999999"/>
    <n v="229.47266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15"/>
    <m/>
    <m/>
    <m/>
    <n v="10060261.32"/>
    <n v="0"/>
    <n v="3254800"/>
    <n v="3352444"/>
    <n v="3453017.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16"/>
    <m/>
    <m/>
    <m/>
    <n v="446221.12994000001"/>
    <n v="0"/>
    <n v="117420"/>
    <n v="120942.59999999999"/>
    <n v="124570.878"/>
    <n v="83287.651939999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17"/>
    <m/>
    <m/>
    <m/>
    <n v="354408767.6753791"/>
    <n v="9827999"/>
    <n v="71654462.396599993"/>
    <n v="79988417.114275008"/>
    <n v="43753490.545170374"/>
    <n v="73305859.857824847"/>
    <n v="41518825.72766608"/>
    <n v="66108698.88974306"/>
    <n v="32597086.83492536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18"/>
    <m/>
    <m/>
    <m/>
    <n v="228022194.698957"/>
    <n v="0"/>
    <n v="39944340.2355"/>
    <n v="48187175.087298997"/>
    <n v="33597198.942655526"/>
    <n v="58528690.116521113"/>
    <n v="33662463.176433511"/>
    <n v="53000806.207114853"/>
    <n v="25447593.62425870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19"/>
    <m/>
    <m/>
    <m/>
    <n v="18334927.32096494"/>
    <n v="0"/>
    <n v="10197000"/>
    <n v="0"/>
    <n v="4534817.05"/>
    <n v="4670861.5614999998"/>
    <n v="4810987.408344999"/>
    <n v="4955317.0305953501"/>
    <n v="5226963.9280556971"/>
    <n v="-1583462.6017345199"/>
    <n v="-1630966.4797865555"/>
    <n v="-1679895.4741801522"/>
    <n v="-1730292.3384055567"/>
    <n v="-1792751.7391203849"/>
    <n v="-1200232.6040039633"/>
    <n v="-1221264.9438480167"/>
    <n v="-1254163.7703636154"/>
    <n v="-1283765.1512790297"/>
    <n v="-1322278.1058174006"/>
    <n v="-1361946.44899192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20"/>
    <m/>
    <m/>
    <m/>
    <n v="18482665.928568617"/>
    <n v="0"/>
    <n v="2915554.9049"/>
    <n v="4987291.32436"/>
    <n v="3948186.2322319001"/>
    <n v="5461733.9570497423"/>
    <n v="946760.94747058419"/>
    <n v="181113.23143032452"/>
    <n v="42025.3311260685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21"/>
    <m/>
    <m/>
    <m/>
    <n v="10474168.103145329"/>
    <n v="0"/>
    <n v="16653040"/>
    <n v="5484853"/>
    <n v="5167505.983"/>
    <n v="4826181.77728"/>
    <n v="4459727.3638320994"/>
    <n v="4066942.1219777735"/>
    <n v="3552153.6748406105"/>
    <n v="-4769389.3564243736"/>
    <n v="-4912471.037117105"/>
    <n v="-5059845.1682306184"/>
    <n v="-5211640.523277537"/>
    <n v="-3756879.9368396807"/>
    <n v="-3221962.9673127313"/>
    <n v="-2651569.7876710095"/>
    <n v="-2044053.250580203"/>
    <n v="-1397699.3084550435"/>
    <n v="-710724.481876852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22"/>
    <m/>
    <m/>
    <m/>
    <n v="152191820.71542066"/>
    <n v="0"/>
    <n v="9491480.1480999999"/>
    <n v="23651169.535084996"/>
    <n v="18203575.33693178"/>
    <n v="34572357.697345786"/>
    <n v="21084629.103313237"/>
    <n v="36292442.117489204"/>
    <n v="8896166.77715562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23"/>
    <m/>
    <m/>
    <m/>
    <n v="7802796.6907385942"/>
    <n v="0"/>
    <n v="687265.1825"/>
    <n v="2805590.4278540006"/>
    <n v="609956.44149184995"/>
    <n v="1825812.9860255837"/>
    <n v="1581326.1755429925"/>
    <n v="230825.11516753264"/>
    <n v="62020.3621566343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24"/>
    <m/>
    <m/>
    <m/>
    <n v="11300344.675834393"/>
    <n v="0"/>
    <n v="0"/>
    <n v="7839626.6399999997"/>
    <n v="0"/>
    <n v="6004589.5013499996"/>
    <n v="-423135.03711949993"/>
    <n v="6035934.3589540944"/>
    <n v="6392146.4281592192"/>
    <n v="-1171762.3252835448"/>
    <n v="-1585299.418352532"/>
    <n v="-1632858.4009031081"/>
    <n v="-1681844.1529302013"/>
    <n v="-1732299.477518107"/>
    <n v="-1784268.4618436501"/>
    <n v="-1285701.2661268443"/>
    <n v="-1324272.3041106497"/>
    <n v="-914682.67028630862"/>
    <n v="-942123.15039489791"/>
    <n v="-493705.587759571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25"/>
    <m/>
    <m/>
    <m/>
    <n v="8374571.2642845185"/>
    <n v="0"/>
    <n v="0"/>
    <n v="2357744.1599999997"/>
    <n v="1133157.899"/>
    <n v="1167152.6359699999"/>
    <n v="1202167.2150490999"/>
    <n v="1238232.231500573"/>
    <n v="1276117.1227648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26"/>
    <m/>
    <m/>
    <m/>
    <n v="1060900"/>
    <n v="0"/>
    <n v="0"/>
    <n v="10609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27"/>
    <m/>
    <m/>
    <m/>
    <n v="9565298.3835512549"/>
    <n v="5557999"/>
    <n v="1374025.9637"/>
    <n v="686422.09639399999"/>
    <n v="774228.46261943993"/>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28"/>
    <m/>
    <m/>
    <m/>
    <n v="5000000"/>
    <n v="5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29"/>
    <m/>
    <m/>
    <m/>
    <n v="522953.375"/>
    <n v="125000"/>
    <n v="128750"/>
    <n v="132612.5"/>
    <n v="136590.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30"/>
    <m/>
    <m/>
    <m/>
    <n v="1565371.2119999998"/>
    <n v="432000"/>
    <n v="366680"/>
    <n v="377680.39999999997"/>
    <n v="389010.811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31"/>
    <m/>
    <m/>
    <m/>
    <n v="61800"/>
    <n v="0"/>
    <n v="618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32"/>
    <m/>
    <m/>
    <m/>
    <n v="1700063.2502242548"/>
    <n v="0"/>
    <n v="102901.93369999999"/>
    <n v="176022.04549399999"/>
    <n v="248516.41019244"/>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33"/>
    <m/>
    <m/>
    <m/>
    <n v="882"/>
    <n v="8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34"/>
    <m/>
    <m/>
    <m/>
    <n v="438.54632700000002"/>
    <n v="117"/>
    <n v="104.03"/>
    <n v="107.15089999999999"/>
    <n v="110.3654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35"/>
    <m/>
    <m/>
    <m/>
    <n v="713790"/>
    <n v="0"/>
    <n v="7137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36"/>
    <m/>
    <m/>
    <m/>
    <n v="116821274.59287079"/>
    <n v="4270000"/>
    <n v="30336096.1974"/>
    <n v="31114819.930582002"/>
    <n v="9382063.1398954112"/>
    <n v="14397660.866311111"/>
    <n v="7559296.4018506799"/>
    <n v="12698879.477584299"/>
    <n v="7062458.57924727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37"/>
    <m/>
    <m/>
    <m/>
    <n v="20678681.600000001"/>
    <n v="4200000"/>
    <n v="10300000"/>
    <n v="5304500"/>
    <n v="8741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38"/>
    <m/>
    <m/>
    <m/>
    <n v="12545400"/>
    <n v="0"/>
    <n v="6180000"/>
    <n v="63654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39"/>
    <m/>
    <m/>
    <m/>
    <n v="8240000"/>
    <n v="0"/>
    <n v="824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0"/>
    <m/>
    <m/>
    <m/>
    <n v="70000"/>
    <n v="7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1"/>
    <m/>
    <m/>
    <m/>
    <n v="17045860.363265779"/>
    <n v="0"/>
    <n v="242267.06219999999"/>
    <n v="3551077.2193740001"/>
    <n v="1505976.5730412998"/>
    <n v="4006857.1380433021"/>
    <n v="1665851.7001144283"/>
    <n v="4254434.2195866155"/>
    <n v="1819396.45090613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2"/>
    <m/>
    <m/>
    <m/>
    <n v="23299137.772988036"/>
    <n v="0"/>
    <n v="0"/>
    <n v="3645285.4152079998"/>
    <n v="3293027.7069126801"/>
    <n v="4358581.2523487415"/>
    <n v="3605127.198212069"/>
    <n v="4272204.9655812131"/>
    <n v="4124911.234725332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3"/>
    <m/>
    <m/>
    <m/>
    <n v="22383139.622221176"/>
    <n v="0"/>
    <n v="1288622.2056"/>
    <n v="5260482.0389649998"/>
    <n v="2510767.6571341599"/>
    <n v="5793018.4261824097"/>
    <n v="2239858.1083073309"/>
    <n v="4172240.2924164697"/>
    <n v="1118150.893615809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4"/>
    <m/>
    <m/>
    <m/>
    <n v="12559055.234395778"/>
    <n v="0"/>
    <n v="4085206.9295999999"/>
    <n v="6988075.2570350002"/>
    <n v="1198109.6028072701"/>
    <n v="239204.04973665701"/>
    <n v="48459.3952168514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4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421459857.35840672"/>
    <n v="10828209"/>
    <n v="77693525.446899995"/>
    <n v="90907173.667609006"/>
    <n v="60643364.590381093"/>
    <n v="88674219.398948655"/>
    <n v="49388461.074408352"/>
    <n v="71880039.892784432"/>
    <n v="35790936.978200786"/>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8"/>
    <m/>
    <m/>
    <m/>
    <n v="67051089.683027595"/>
    <n v="1000210"/>
    <n v="6039063.0503000002"/>
    <n v="10918756.553334"/>
    <n v="16889874.045210719"/>
    <n v="15368359.541123804"/>
    <n v="7869635.3467422705"/>
    <n v="5771341.0030413717"/>
    <n v="3193850.14327542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9"/>
    <m/>
    <m/>
    <m/>
    <n v="5213627"/>
    <n v="1000000"/>
    <n v="2060000"/>
    <n v="1060900"/>
    <n v="10927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10"/>
    <m/>
    <m/>
    <m/>
    <n v="1626832.9689940759"/>
    <n v="0"/>
    <n v="0"/>
    <n v="784195.84982"/>
    <n v="708416.03960880998"/>
    <n v="105690.9948437548"/>
    <n v="23998.190575788012"/>
    <n v="4531.8941457232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11"/>
    <m/>
    <m/>
    <m/>
    <n v="15170390.857725462"/>
    <n v="0"/>
    <n v="0"/>
    <n v="0"/>
    <n v="4931855.0236147307"/>
    <n v="8436334.9444248471"/>
    <n v="1446414.5770214407"/>
    <n v="288778.45532009064"/>
    <n v="67007.8573443532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12"/>
    <m/>
    <m/>
    <m/>
    <n v="3750126.491772512"/>
    <n v="0"/>
    <n v="606410.45030000003"/>
    <n v="2475520.9601369998"/>
    <n v="538196.86271099001"/>
    <n v="99846.137552719985"/>
    <n v="30152.0810718021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13"/>
    <m/>
    <m/>
    <m/>
    <n v="30782535.052925538"/>
    <n v="0"/>
    <n v="0"/>
    <n v="3124530.3543770001"/>
    <n v="6040861.4486061893"/>
    <n v="6643199.8123624818"/>
    <n v="6369070.4980732398"/>
    <n v="5478030.6535755582"/>
    <n v="3126842.28593106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14"/>
    <m/>
    <m/>
    <m/>
    <n v="1094.86167"/>
    <n v="210"/>
    <n v="432.6"/>
    <n v="222.78899999999999"/>
    <n v="229.47266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15"/>
    <m/>
    <m/>
    <m/>
    <n v="10060261.32"/>
    <n v="0"/>
    <n v="3254800"/>
    <n v="3352444"/>
    <n v="3453017.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16"/>
    <m/>
    <m/>
    <m/>
    <n v="446221.12994000001"/>
    <n v="0"/>
    <n v="117420"/>
    <n v="120942.59999999999"/>
    <n v="124570.878"/>
    <n v="83287.6519399999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17"/>
    <m/>
    <m/>
    <m/>
    <n v="354408767.6753791"/>
    <n v="9827999"/>
    <n v="71654462.396599993"/>
    <n v="79988417.114275008"/>
    <n v="43753490.545170374"/>
    <n v="73305859.857824847"/>
    <n v="41518825.72766608"/>
    <n v="66108698.88974306"/>
    <n v="32597086.83492536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18"/>
    <m/>
    <m/>
    <m/>
    <n v="228022194.698957"/>
    <n v="0"/>
    <n v="39944340.2355"/>
    <n v="48187175.087298997"/>
    <n v="33597198.942655526"/>
    <n v="58528690.116521113"/>
    <n v="33662463.176433511"/>
    <n v="53000806.207114853"/>
    <n v="25447593.624258701"/>
    <n v="-7524614.2834424386"/>
    <n v="-8128736.9352561925"/>
    <n v="-8372599.0433138777"/>
    <n v="-8623777.014613295"/>
    <n v="-7281931.1534781726"/>
    <n v="-6206464.0331603447"/>
    <n v="-5158535.9976458708"/>
    <n v="-4622489.3250544686"/>
    <n v="-3596147.1300203814"/>
    <n v="-2975125.7380891512"/>
    <n v="-1855652.036751494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19"/>
    <m/>
    <m/>
    <m/>
    <n v="18334927.32096494"/>
    <n v="0"/>
    <n v="10197000"/>
    <n v="0"/>
    <n v="4534817.05"/>
    <n v="4670861.5614999998"/>
    <n v="4810987.408344999"/>
    <n v="4955317.0305953501"/>
    <n v="5226963.9280556971"/>
    <n v="-1583462.6017345199"/>
    <n v="-1630966.4797865555"/>
    <n v="-1679895.4741801522"/>
    <n v="-1730292.3384055567"/>
    <n v="-1792751.7391203849"/>
    <n v="-1200232.6040039633"/>
    <n v="-1221264.9438480167"/>
    <n v="-1254163.7703636154"/>
    <n v="-1283765.1512790297"/>
    <n v="-1322278.1058174006"/>
    <n v="-1361946.44899192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20"/>
    <m/>
    <m/>
    <m/>
    <n v="18482665.928568617"/>
    <n v="0"/>
    <n v="2915554.9049"/>
    <n v="4987291.32436"/>
    <n v="3948186.2322319001"/>
    <n v="5461733.9570497423"/>
    <n v="946760.94747058419"/>
    <n v="181113.23143032452"/>
    <n v="42025.3311260685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21"/>
    <m/>
    <m/>
    <m/>
    <n v="10474168.103145329"/>
    <n v="0"/>
    <n v="16653040"/>
    <n v="5484853"/>
    <n v="5167505.983"/>
    <n v="4826181.77728"/>
    <n v="4459727.3638320994"/>
    <n v="4066942.1219777735"/>
    <n v="3552153.6748406105"/>
    <n v="-4769389.3564243736"/>
    <n v="-4912471.037117105"/>
    <n v="-5059845.1682306184"/>
    <n v="-5211640.523277537"/>
    <n v="-3756879.9368396807"/>
    <n v="-3221962.9673127313"/>
    <n v="-2651569.7876710095"/>
    <n v="-2044053.250580203"/>
    <n v="-1397699.3084550435"/>
    <n v="-710724.481876852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22"/>
    <m/>
    <m/>
    <m/>
    <n v="152191820.71542066"/>
    <n v="0"/>
    <n v="9491480.1480999999"/>
    <n v="23651169.535084996"/>
    <n v="18203575.33693178"/>
    <n v="34572357.697345786"/>
    <n v="21084629.103313237"/>
    <n v="36292442.117489204"/>
    <n v="8896166.77715562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23"/>
    <m/>
    <m/>
    <m/>
    <n v="7802796.6907385942"/>
    <n v="0"/>
    <n v="687265.1825"/>
    <n v="2805590.4278540006"/>
    <n v="609956.44149184995"/>
    <n v="1825812.9860255837"/>
    <n v="1581326.1755429925"/>
    <n v="230825.11516753264"/>
    <n v="62020.3621566343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24"/>
    <m/>
    <m/>
    <m/>
    <n v="11300344.675834393"/>
    <n v="0"/>
    <n v="0"/>
    <n v="7839626.6399999997"/>
    <n v="0"/>
    <n v="6004589.5013499996"/>
    <n v="-423135.03711949993"/>
    <n v="6035934.3589540944"/>
    <n v="6392146.4281592192"/>
    <n v="-1171762.3252835448"/>
    <n v="-1585299.418352532"/>
    <n v="-1632858.4009031081"/>
    <n v="-1681844.1529302013"/>
    <n v="-1732299.477518107"/>
    <n v="-1784268.4618436501"/>
    <n v="-1285701.2661268443"/>
    <n v="-1324272.3041106497"/>
    <n v="-914682.67028630862"/>
    <n v="-942123.15039489791"/>
    <n v="-493705.587759571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25"/>
    <m/>
    <m/>
    <m/>
    <n v="8374571.2642845185"/>
    <n v="0"/>
    <n v="0"/>
    <n v="2357744.1599999997"/>
    <n v="1133157.899"/>
    <n v="1167152.6359699999"/>
    <n v="1202167.2150490999"/>
    <n v="1238232.231500573"/>
    <n v="1276117.12276484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26"/>
    <m/>
    <m/>
    <m/>
    <n v="1060900"/>
    <n v="0"/>
    <n v="0"/>
    <n v="10609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27"/>
    <m/>
    <m/>
    <m/>
    <n v="9565298.3835512549"/>
    <n v="5557999"/>
    <n v="1374025.9637"/>
    <n v="686422.09639399999"/>
    <n v="774228.46261943993"/>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28"/>
    <m/>
    <m/>
    <m/>
    <n v="5000000"/>
    <n v="5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29"/>
    <m/>
    <m/>
    <m/>
    <n v="522953.375"/>
    <n v="125000"/>
    <n v="128750"/>
    <n v="132612.5"/>
    <n v="136590.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30"/>
    <m/>
    <m/>
    <m/>
    <n v="1565371.2119999998"/>
    <n v="432000"/>
    <n v="366680"/>
    <n v="377680.39999999997"/>
    <n v="389010.811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31"/>
    <m/>
    <m/>
    <m/>
    <n v="61800"/>
    <n v="0"/>
    <n v="618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32"/>
    <m/>
    <m/>
    <m/>
    <n v="1700063.2502242548"/>
    <n v="0"/>
    <n v="102901.93369999999"/>
    <n v="176022.04549399999"/>
    <n v="248516.41019244"/>
    <n v="379508.87499262317"/>
    <n v="297066.14938189392"/>
    <n v="409013.20504391228"/>
    <n v="87034.6314193856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33"/>
    <m/>
    <m/>
    <m/>
    <n v="882"/>
    <n v="8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34"/>
    <m/>
    <m/>
    <m/>
    <n v="438.54632700000002"/>
    <n v="117"/>
    <n v="104.03"/>
    <n v="107.15089999999999"/>
    <n v="110.36542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35"/>
    <m/>
    <m/>
    <m/>
    <n v="713790"/>
    <n v="0"/>
    <n v="7137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36"/>
    <m/>
    <m/>
    <m/>
    <n v="116821274.59287079"/>
    <n v="4270000"/>
    <n v="30336096.1974"/>
    <n v="31114819.930582002"/>
    <n v="9382063.1398954112"/>
    <n v="14397660.866311111"/>
    <n v="7559296.4018506799"/>
    <n v="12698879.477584299"/>
    <n v="7062458.57924727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37"/>
    <m/>
    <m/>
    <m/>
    <n v="20678681.600000001"/>
    <n v="4200000"/>
    <n v="10300000"/>
    <n v="5304500"/>
    <n v="8741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38"/>
    <m/>
    <m/>
    <m/>
    <n v="12545400"/>
    <n v="0"/>
    <n v="6180000"/>
    <n v="63654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39"/>
    <m/>
    <m/>
    <m/>
    <n v="8240000"/>
    <n v="0"/>
    <n v="824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0"/>
    <m/>
    <m/>
    <m/>
    <n v="70000"/>
    <n v="7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1"/>
    <m/>
    <m/>
    <m/>
    <n v="17045860.363265779"/>
    <n v="0"/>
    <n v="242267.06219999999"/>
    <n v="3551077.2193740001"/>
    <n v="1505976.5730412998"/>
    <n v="4006857.1380433021"/>
    <n v="1665851.7001144283"/>
    <n v="4254434.2195866155"/>
    <n v="1819396.45090613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2"/>
    <m/>
    <m/>
    <m/>
    <n v="23299137.772988036"/>
    <n v="0"/>
    <n v="0"/>
    <n v="3645285.4152079998"/>
    <n v="3293027.7069126801"/>
    <n v="4358581.2523487415"/>
    <n v="3605127.198212069"/>
    <n v="4272204.9655812131"/>
    <n v="4124911.234725332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3"/>
    <m/>
    <m/>
    <m/>
    <n v="22383139.622221176"/>
    <n v="0"/>
    <n v="1288622.2056"/>
    <n v="5260482.0389649998"/>
    <n v="2510767.6571341599"/>
    <n v="5793018.4261824097"/>
    <n v="2239858.1083073309"/>
    <n v="4172240.2924164697"/>
    <n v="1118150.893615809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4"/>
    <m/>
    <m/>
    <m/>
    <n v="12559055.234395778"/>
    <n v="0"/>
    <n v="4085206.9295999999"/>
    <n v="6988075.2570350002"/>
    <n v="1198109.6028072701"/>
    <n v="239204.04973665701"/>
    <n v="48459.3952168514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4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46"/>
    <m/>
    <m/>
    <m/>
    <n v="1193146349.5654666"/>
    <n v="0"/>
    <n v="0"/>
    <n v="12711.983094730516"/>
    <n v="4558869.2706596432"/>
    <n v="11345378.958356105"/>
    <n v="25180080.598196093"/>
    <n v="34920649.648244664"/>
    <n v="44181971.78092321"/>
    <n v="55676380.439643845"/>
    <n v="63305349.54360842"/>
    <n v="67549064.594041884"/>
    <n v="72115719.461118355"/>
    <n v="68396375.344298273"/>
    <n v="72996195.230098039"/>
    <n v="77945908.00250946"/>
    <n v="83272962.311333939"/>
    <n v="89006986.414923042"/>
    <n v="95179962.060359776"/>
    <n v="101826412.25939871"/>
    <n v="108983604.07138705"/>
    <n v="116691767.5932716"/>
    <n v="0"/>
    <s v=""/>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47"/>
    <m/>
    <m/>
    <m/>
    <n v="15751823.520000001"/>
    <n v="0"/>
    <n v="0"/>
    <n v="1432179.8"/>
    <n v="5161647.0200000005"/>
    <n v="7589479.4100000001"/>
    <n v="1268390.97"/>
    <n v="245642.80000000002"/>
    <n v="54483.519999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48"/>
    <m/>
    <m/>
    <m/>
    <n v="7100000.0300000012"/>
    <n v="667247.75"/>
    <n v="2644538.0600000005"/>
    <n v="558196.54999999993"/>
    <n v="1622211.19"/>
    <n v="1364065.85"/>
    <n v="193312.4"/>
    <n v="50428.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49"/>
    <m/>
    <m/>
    <m/>
    <n v="185480351.87824753"/>
    <n v="0"/>
    <n v="6174869.2834415417"/>
    <n v="21154927.494179212"/>
    <n v="26479672.611640029"/>
    <n v="35372135.498200901"/>
    <n v="32710609.44666798"/>
    <n v="22953077.888878293"/>
    <n v="19853580.16915052"/>
    <n v="11150467.393152477"/>
    <n v="7942070.4727644473"/>
    <n v="1688941.620172112"/>
    <n v="1.0206183677752279E-8"/>
    <n v="1.0512044937627253E-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29"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25">
    <i>
      <x v="1"/>
    </i>
    <i>
      <x v="6"/>
    </i>
    <i>
      <x v="8"/>
    </i>
    <i>
      <x v="9"/>
    </i>
    <i>
      <x v="11"/>
    </i>
    <i>
      <x v="12"/>
    </i>
    <i>
      <x v="15"/>
    </i>
    <i>
      <x v="21"/>
    </i>
    <i>
      <x v="25"/>
    </i>
    <i>
      <x v="30"/>
    </i>
    <i>
      <x v="32"/>
    </i>
    <i>
      <x v="37"/>
    </i>
    <i>
      <x v="39"/>
    </i>
    <i>
      <x v="43"/>
    </i>
    <i>
      <x v="45"/>
    </i>
    <i>
      <x v="46"/>
    </i>
    <i>
      <x v="58"/>
    </i>
    <i>
      <x v="62"/>
    </i>
    <i>
      <x v="68"/>
    </i>
    <i>
      <x v="69"/>
    </i>
    <i>
      <x v="70"/>
    </i>
    <i>
      <x v="77"/>
    </i>
    <i>
      <x v="78"/>
    </i>
    <i>
      <x v="82"/>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11"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i>
    <i>
      <x v="27"/>
    </i>
    <i>
      <x v="31"/>
    </i>
    <i>
      <x v="36"/>
    </i>
    <i>
      <x v="41"/>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4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47">
        <item h="1" x="8"/>
        <item h="1" x="18"/>
        <item h="1" x="36"/>
        <item h="1" x="17"/>
        <item h="1" x="45"/>
        <item h="1" x="6"/>
        <item h="1" x="2"/>
        <item h="1" x="27"/>
        <item h="1" x="0"/>
        <item h="1" x="1"/>
        <item h="1" x="7"/>
        <item x="3"/>
        <item x="4"/>
        <item x="5"/>
        <item x="9"/>
        <item x="10"/>
        <item x="11"/>
        <item x="12"/>
        <item x="13"/>
        <item x="19"/>
        <item x="20"/>
        <item x="21"/>
        <item x="22"/>
        <item x="23"/>
        <item x="25"/>
        <item x="28"/>
        <item x="30"/>
        <item x="31"/>
        <item x="37"/>
        <item x="38"/>
        <item x="39"/>
        <item x="40"/>
        <item x="41"/>
        <item x="43"/>
        <item x="44"/>
        <item x="14"/>
        <item x="15"/>
        <item x="16"/>
        <item x="24"/>
        <item x="26"/>
        <item x="32"/>
        <item x="33"/>
        <item x="42"/>
        <item x="29"/>
        <item x="34"/>
        <item x="35"/>
        <item t="default"/>
      </items>
    </pivotField>
    <pivotField showAll="0"/>
    <pivotField showAll="0"/>
    <pivotField showAll="0"/>
    <pivotField numFmtId="166"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1">
    <i>
      <x v="3"/>
    </i>
    <i>
      <x v="4"/>
    </i>
    <i>
      <x v="5"/>
    </i>
    <i>
      <x v="6"/>
    </i>
    <i>
      <x v="7"/>
    </i>
    <i>
      <x v="8"/>
    </i>
    <i>
      <x v="9"/>
    </i>
    <i>
      <x v="10"/>
    </i>
    <i>
      <x v="21"/>
    </i>
    <i>
      <x v="22"/>
    </i>
    <i>
      <x v="23"/>
    </i>
    <i>
      <x v="24"/>
    </i>
    <i>
      <x v="25"/>
    </i>
    <i>
      <x v="26"/>
    </i>
    <i>
      <x v="27"/>
    </i>
    <i>
      <x v="28"/>
    </i>
    <i>
      <x v="31"/>
    </i>
    <i>
      <x v="32"/>
    </i>
    <i>
      <x v="33"/>
    </i>
    <i>
      <x v="34"/>
    </i>
    <i>
      <x v="35"/>
    </i>
    <i>
      <x v="36"/>
    </i>
    <i>
      <x v="37"/>
    </i>
    <i>
      <x v="38"/>
    </i>
    <i>
      <x v="40"/>
    </i>
    <i>
      <x v="41"/>
    </i>
    <i>
      <x v="42"/>
    </i>
    <i>
      <x v="43"/>
    </i>
    <i>
      <x v="44"/>
    </i>
    <i>
      <x v="45"/>
    </i>
    <i>
      <x v="46"/>
    </i>
    <i>
      <x v="47"/>
    </i>
    <i>
      <x v="49"/>
    </i>
    <i>
      <x v="50"/>
    </i>
    <i>
      <x v="51"/>
    </i>
    <i>
      <x v="52"/>
    </i>
    <i>
      <x v="53"/>
    </i>
    <i>
      <x v="54"/>
    </i>
    <i>
      <x v="55"/>
    </i>
    <i>
      <x v="5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51">
        <item h="1" x="8"/>
        <item h="1" x="18"/>
        <item h="1" x="36"/>
        <item h="1" x="17"/>
        <item h="1" x="45"/>
        <item h="1" x="6"/>
        <item h="1" x="2"/>
        <item h="1" x="27"/>
        <item h="1" x="0"/>
        <item h="1" x="1"/>
        <item h="1" x="7"/>
        <item h="1" x="5"/>
        <item x="3"/>
        <item x="4"/>
        <item x="9"/>
        <item x="10"/>
        <item x="11"/>
        <item x="12"/>
        <item x="13"/>
        <item x="19"/>
        <item x="20"/>
        <item x="21"/>
        <item x="22"/>
        <item x="23"/>
        <item x="25"/>
        <item x="28"/>
        <item x="30"/>
        <item x="31"/>
        <item x="37"/>
        <item x="38"/>
        <item x="39"/>
        <item x="40"/>
        <item x="41"/>
        <item x="43"/>
        <item x="44"/>
        <item x="46"/>
        <item x="47"/>
        <item x="48"/>
        <item x="49"/>
        <item x="14"/>
        <item x="15"/>
        <item x="16"/>
        <item x="24"/>
        <item x="26"/>
        <item x="32"/>
        <item x="33"/>
        <item x="42"/>
        <item x="29"/>
        <item x="34"/>
        <item x="35"/>
        <item t="default"/>
      </items>
    </pivotField>
    <pivotField showAll="0"/>
    <pivotField showAll="0"/>
    <pivotField showAll="0"/>
    <pivotField numFmtId="166"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66"/>
    </i>
    <i>
      <x v="67"/>
    </i>
    <i>
      <x v="68"/>
    </i>
    <i>
      <x v="69"/>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24</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4.bin"/><Relationship Id="rId4" Type="http://schemas.openxmlformats.org/officeDocument/2006/relationships/ctrlProp" Target="../ctrlProps/ctrlProp14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9.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0.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40625" defaultRowHeight="15"/>
  <cols>
    <col min="1" max="1" width="3.5703125" customWidth="1"/>
    <col min="2" max="2" width="36.85546875" customWidth="1"/>
    <col min="4" max="4" width="29.140625" bestFit="1" customWidth="1"/>
    <col min="5" max="5" width="94.5703125" bestFit="1" customWidth="1"/>
    <col min="6" max="6" width="11.85546875" bestFit="1" customWidth="1"/>
    <col min="7" max="7" width="29.42578125" bestFit="1" customWidth="1"/>
    <col min="8" max="8" width="30" bestFit="1" customWidth="1"/>
    <col min="9" max="9" width="14.85546875" bestFit="1" customWidth="1"/>
    <col min="10" max="10" width="10.42578125" bestFit="1" customWidth="1"/>
    <col min="11" max="11" width="37.42578125" customWidth="1"/>
    <col min="12" max="12" width="16.5703125" customWidth="1"/>
    <col min="13" max="13" width="12.5703125" bestFit="1" customWidth="1"/>
    <col min="14" max="14" width="21.140625" bestFit="1" customWidth="1"/>
    <col min="16" max="16" width="12.5703125" bestFit="1" customWidth="1"/>
    <col min="17" max="17" width="12.14062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79" t="s">
        <v>12</v>
      </c>
      <c r="N1" s="9" t="s">
        <v>13</v>
      </c>
      <c r="P1" s="9" t="s">
        <v>14</v>
      </c>
      <c r="Q1" s="9" t="s">
        <v>15</v>
      </c>
    </row>
    <row r="2" spans="1:17" ht="15.75">
      <c r="A2" s="10">
        <v>1</v>
      </c>
      <c r="B2" s="11" t="s">
        <v>16</v>
      </c>
      <c r="C2" s="10">
        <f t="shared" ref="C2:C33" si="0">INDEX(A:A,MATCH(D2,B:B,0),1)</f>
        <v>1</v>
      </c>
      <c r="D2" s="10" t="s">
        <v>16</v>
      </c>
      <c r="E2" s="10" t="s">
        <v>17</v>
      </c>
      <c r="F2" s="10" t="s">
        <v>18</v>
      </c>
      <c r="G2" s="10" t="s">
        <v>19</v>
      </c>
      <c r="H2">
        <v>13</v>
      </c>
      <c r="I2" t="str">
        <f>IF(Pradžia!I29=TRUE,"Alternatyva 1","")</f>
        <v>Alternatyva 1</v>
      </c>
      <c r="J2" s="17">
        <v>43831</v>
      </c>
      <c r="K2" s="35">
        <v>0</v>
      </c>
      <c r="L2" s="35">
        <v>0</v>
      </c>
      <c r="M2" s="40" t="s">
        <v>20</v>
      </c>
      <c r="N2">
        <v>1</v>
      </c>
      <c r="O2">
        <v>4</v>
      </c>
      <c r="P2" t="s">
        <v>20</v>
      </c>
      <c r="Q2" t="s">
        <v>21</v>
      </c>
    </row>
    <row r="3" spans="1:17" ht="15.75">
      <c r="A3" s="10">
        <v>2</v>
      </c>
      <c r="B3" s="11" t="s">
        <v>22</v>
      </c>
      <c r="C3" s="10">
        <f t="shared" si="0"/>
        <v>1</v>
      </c>
      <c r="D3" s="10" t="s">
        <v>16</v>
      </c>
      <c r="E3" s="10" t="s">
        <v>23</v>
      </c>
      <c r="F3" s="10" t="s">
        <v>18</v>
      </c>
      <c r="G3" s="10" t="s">
        <v>24</v>
      </c>
      <c r="H3">
        <v>1</v>
      </c>
      <c r="I3" t="str">
        <f>IF(Pradžia!I31=TRUE,"Alternatyva 2","")</f>
        <v/>
      </c>
      <c r="J3" s="17">
        <f ca="1">EDATE(TODAY(),48)</f>
        <v>47622</v>
      </c>
      <c r="K3" s="35">
        <v>0.05</v>
      </c>
      <c r="L3" s="35">
        <v>0.05</v>
      </c>
      <c r="N3">
        <v>2</v>
      </c>
      <c r="P3" t="s">
        <v>25</v>
      </c>
      <c r="Q3" t="s">
        <v>26</v>
      </c>
    </row>
    <row r="4" spans="1:17" ht="15.75">
      <c r="A4" s="10">
        <v>3</v>
      </c>
      <c r="B4" s="11" t="s">
        <v>27</v>
      </c>
      <c r="C4" s="10">
        <f t="shared" si="0"/>
        <v>1</v>
      </c>
      <c r="D4" s="10" t="s">
        <v>16</v>
      </c>
      <c r="E4" s="10" t="s">
        <v>28</v>
      </c>
      <c r="F4" s="10" t="s">
        <v>18</v>
      </c>
      <c r="G4" s="10"/>
      <c r="H4">
        <v>2</v>
      </c>
      <c r="I4" t="str">
        <f>IF(Pradžia!I33=TRUE,"Alternatyva 3","")</f>
        <v/>
      </c>
      <c r="K4" s="35">
        <v>0.09</v>
      </c>
      <c r="L4" s="35">
        <v>0.09</v>
      </c>
      <c r="N4">
        <v>3</v>
      </c>
      <c r="P4" t="s">
        <v>29</v>
      </c>
      <c r="Q4" t="s">
        <v>30</v>
      </c>
    </row>
    <row r="5" spans="1:17" ht="15.75">
      <c r="A5" s="10">
        <v>4</v>
      </c>
      <c r="B5" s="11" t="s">
        <v>31</v>
      </c>
      <c r="C5" s="10">
        <f t="shared" si="0"/>
        <v>1</v>
      </c>
      <c r="D5" s="10" t="s">
        <v>16</v>
      </c>
      <c r="E5" s="10" t="s">
        <v>32</v>
      </c>
      <c r="F5" s="10" t="s">
        <v>18</v>
      </c>
      <c r="G5" s="10"/>
      <c r="H5">
        <v>15</v>
      </c>
      <c r="I5" t="str">
        <f>IF(Pradžia!I35=TRUE,"Alternatyva 4","")</f>
        <v/>
      </c>
      <c r="K5" s="35">
        <v>0.21</v>
      </c>
      <c r="L5" s="35">
        <v>0.21</v>
      </c>
      <c r="N5">
        <v>4</v>
      </c>
      <c r="P5" t="s">
        <v>33</v>
      </c>
      <c r="Q5" t="s">
        <v>34</v>
      </c>
    </row>
    <row r="6" spans="1:17" ht="30">
      <c r="A6" s="10">
        <v>5</v>
      </c>
      <c r="B6" s="11" t="s">
        <v>35</v>
      </c>
      <c r="C6" s="10">
        <f t="shared" si="0"/>
        <v>1</v>
      </c>
      <c r="D6" s="10" t="s">
        <v>16</v>
      </c>
      <c r="E6" s="10" t="s">
        <v>36</v>
      </c>
      <c r="F6" s="10" t="s">
        <v>18</v>
      </c>
      <c r="G6" s="10"/>
      <c r="I6" t="str">
        <f>IF(Pradžia!I37=TRUE,"Alternatyva 5","")</f>
        <v/>
      </c>
      <c r="K6" s="1" t="s">
        <v>37</v>
      </c>
      <c r="L6" s="1" t="s">
        <v>38</v>
      </c>
      <c r="N6">
        <v>5</v>
      </c>
      <c r="P6" t="s">
        <v>39</v>
      </c>
      <c r="Q6" t="s">
        <v>40</v>
      </c>
    </row>
    <row r="7" spans="1:17" ht="15.75">
      <c r="A7" s="10">
        <v>6</v>
      </c>
      <c r="B7" s="11" t="s">
        <v>41</v>
      </c>
      <c r="C7" s="10">
        <f t="shared" si="0"/>
        <v>1</v>
      </c>
      <c r="D7" s="10" t="s">
        <v>16</v>
      </c>
      <c r="E7" s="10" t="s">
        <v>42</v>
      </c>
      <c r="F7" s="10" t="s">
        <v>18</v>
      </c>
      <c r="G7" s="10"/>
      <c r="K7" s="1"/>
      <c r="N7">
        <v>6</v>
      </c>
    </row>
    <row r="8" spans="1:17" ht="15.75">
      <c r="A8" s="10">
        <v>7</v>
      </c>
      <c r="B8" s="11" t="s">
        <v>43</v>
      </c>
      <c r="C8" s="10">
        <f t="shared" si="0"/>
        <v>1</v>
      </c>
      <c r="D8" s="10" t="s">
        <v>16</v>
      </c>
      <c r="E8" s="10" t="s">
        <v>44</v>
      </c>
      <c r="F8" s="10" t="s">
        <v>18</v>
      </c>
      <c r="G8" s="10"/>
      <c r="N8">
        <v>7</v>
      </c>
    </row>
    <row r="9" spans="1:17" ht="15.75">
      <c r="A9" s="10">
        <v>8</v>
      </c>
      <c r="B9" s="11" t="s">
        <v>45</v>
      </c>
      <c r="C9" s="10">
        <f t="shared" si="0"/>
        <v>1</v>
      </c>
      <c r="D9" s="10" t="s">
        <v>16</v>
      </c>
      <c r="E9" s="10" t="s">
        <v>46</v>
      </c>
      <c r="F9" s="10" t="s">
        <v>18</v>
      </c>
      <c r="G9" s="10"/>
      <c r="N9">
        <v>8</v>
      </c>
    </row>
    <row r="10" spans="1:17" ht="15.75">
      <c r="A10" s="10">
        <v>9</v>
      </c>
      <c r="B10" s="11" t="s">
        <v>47</v>
      </c>
      <c r="C10" s="10">
        <f t="shared" si="0"/>
        <v>1</v>
      </c>
      <c r="D10" s="10" t="s">
        <v>16</v>
      </c>
      <c r="E10" s="10" t="s">
        <v>48</v>
      </c>
      <c r="F10" s="10" t="s">
        <v>18</v>
      </c>
      <c r="G10" s="10"/>
      <c r="K10" t="s">
        <v>49</v>
      </c>
      <c r="N10">
        <v>9</v>
      </c>
    </row>
    <row r="11" spans="1:17" ht="15.75">
      <c r="A11" s="10">
        <v>10</v>
      </c>
      <c r="B11" s="11" t="s">
        <v>50</v>
      </c>
      <c r="C11" s="10">
        <f t="shared" si="0"/>
        <v>1</v>
      </c>
      <c r="D11" s="10" t="s">
        <v>16</v>
      </c>
      <c r="E11" s="10" t="s">
        <v>51</v>
      </c>
      <c r="F11" s="10" t="s">
        <v>18</v>
      </c>
      <c r="G11" s="10"/>
      <c r="K11" t="s">
        <v>38</v>
      </c>
      <c r="N11">
        <v>10</v>
      </c>
    </row>
    <row r="12" spans="1:17" ht="15.75">
      <c r="A12" s="10">
        <v>11</v>
      </c>
      <c r="B12" s="11" t="s">
        <v>52</v>
      </c>
      <c r="C12" s="10">
        <f t="shared" si="0"/>
        <v>1</v>
      </c>
      <c r="D12" s="10" t="s">
        <v>16</v>
      </c>
      <c r="E12" s="10" t="s">
        <v>53</v>
      </c>
      <c r="F12" s="10" t="s">
        <v>18</v>
      </c>
      <c r="G12" s="10"/>
      <c r="N12">
        <v>11</v>
      </c>
    </row>
    <row r="13" spans="1:17" ht="15.75">
      <c r="A13" s="10">
        <v>12</v>
      </c>
      <c r="B13" s="11" t="s">
        <v>54</v>
      </c>
      <c r="C13" s="10">
        <f t="shared" si="0"/>
        <v>1</v>
      </c>
      <c r="D13" s="10" t="s">
        <v>16</v>
      </c>
      <c r="E13" s="10" t="s">
        <v>55</v>
      </c>
      <c r="F13" s="10" t="s">
        <v>18</v>
      </c>
      <c r="G13" s="10"/>
      <c r="N13">
        <v>12</v>
      </c>
    </row>
    <row r="14" spans="1:17" ht="15.75">
      <c r="A14" s="10">
        <v>13</v>
      </c>
      <c r="B14" s="11" t="s">
        <v>56</v>
      </c>
      <c r="C14" s="10">
        <f t="shared" si="0"/>
        <v>1</v>
      </c>
      <c r="D14" s="10" t="s">
        <v>16</v>
      </c>
      <c r="E14" s="10" t="s">
        <v>57</v>
      </c>
      <c r="F14" s="10" t="s">
        <v>18</v>
      </c>
      <c r="G14" s="10"/>
      <c r="N14">
        <v>13</v>
      </c>
    </row>
    <row r="15" spans="1:17" ht="15.75">
      <c r="A15" s="10">
        <v>14</v>
      </c>
      <c r="B15" s="11" t="s">
        <v>58</v>
      </c>
      <c r="C15" s="10">
        <f t="shared" si="0"/>
        <v>1</v>
      </c>
      <c r="D15" s="10" t="s">
        <v>16</v>
      </c>
      <c r="E15" s="10" t="s">
        <v>59</v>
      </c>
      <c r="F15" s="10" t="s">
        <v>18</v>
      </c>
      <c r="G15" s="10"/>
      <c r="N15">
        <v>14</v>
      </c>
    </row>
    <row r="16" spans="1:17" ht="15.75">
      <c r="A16" s="10">
        <v>15</v>
      </c>
      <c r="B16" s="11" t="s">
        <v>60</v>
      </c>
      <c r="C16" s="10">
        <f t="shared" si="0"/>
        <v>2</v>
      </c>
      <c r="D16" s="10" t="s">
        <v>22</v>
      </c>
      <c r="E16" s="10" t="s">
        <v>61</v>
      </c>
      <c r="F16" s="10" t="s">
        <v>18</v>
      </c>
      <c r="G16" s="10"/>
      <c r="N16">
        <v>15</v>
      </c>
    </row>
    <row r="17" spans="1:14" ht="15.75">
      <c r="A17" s="10"/>
      <c r="B17" s="10"/>
      <c r="C17" s="10">
        <f t="shared" si="0"/>
        <v>2</v>
      </c>
      <c r="D17" s="10" t="s">
        <v>22</v>
      </c>
      <c r="E17" s="10" t="s">
        <v>62</v>
      </c>
      <c r="F17" s="10" t="s">
        <v>18</v>
      </c>
      <c r="G17" s="10"/>
      <c r="N17">
        <v>16</v>
      </c>
    </row>
    <row r="18" spans="1:14" ht="15.75">
      <c r="A18" s="10"/>
      <c r="B18" s="10"/>
      <c r="C18" s="10">
        <f t="shared" si="0"/>
        <v>2</v>
      </c>
      <c r="D18" s="10" t="s">
        <v>22</v>
      </c>
      <c r="E18" s="10" t="s">
        <v>63</v>
      </c>
      <c r="F18" s="10" t="s">
        <v>18</v>
      </c>
      <c r="G18" s="10"/>
      <c r="N18">
        <v>17</v>
      </c>
    </row>
    <row r="19" spans="1:14" ht="15.75">
      <c r="A19" s="10"/>
      <c r="B19" s="10"/>
      <c r="C19" s="10">
        <f t="shared" si="0"/>
        <v>2</v>
      </c>
      <c r="D19" s="10" t="s">
        <v>22</v>
      </c>
      <c r="E19" s="10" t="s">
        <v>44</v>
      </c>
      <c r="F19" s="10" t="s">
        <v>18</v>
      </c>
      <c r="G19" s="10"/>
      <c r="N19">
        <v>18</v>
      </c>
    </row>
    <row r="20" spans="1:14" ht="15.75">
      <c r="A20" s="10"/>
      <c r="B20" s="10"/>
      <c r="C20" s="10">
        <f t="shared" si="0"/>
        <v>2</v>
      </c>
      <c r="D20" s="10" t="s">
        <v>22</v>
      </c>
      <c r="E20" s="10" t="s">
        <v>46</v>
      </c>
      <c r="F20" s="10" t="s">
        <v>18</v>
      </c>
      <c r="G20" s="10"/>
      <c r="N20">
        <v>19</v>
      </c>
    </row>
    <row r="21" spans="1:14" ht="15.75">
      <c r="A21" s="10"/>
      <c r="B21" s="10"/>
      <c r="C21" s="10">
        <f t="shared" si="0"/>
        <v>2</v>
      </c>
      <c r="D21" s="10" t="s">
        <v>22</v>
      </c>
      <c r="E21" s="10" t="s">
        <v>57</v>
      </c>
      <c r="F21" s="10" t="s">
        <v>18</v>
      </c>
      <c r="G21" s="10"/>
      <c r="N21">
        <v>20</v>
      </c>
    </row>
    <row r="22" spans="1:14" ht="15.75">
      <c r="A22" s="10"/>
      <c r="B22" s="10"/>
      <c r="C22" s="10">
        <f t="shared" si="0"/>
        <v>2</v>
      </c>
      <c r="D22" s="10" t="s">
        <v>22</v>
      </c>
      <c r="E22" s="10" t="s">
        <v>64</v>
      </c>
      <c r="F22" s="10" t="s">
        <v>18</v>
      </c>
      <c r="G22" s="10"/>
      <c r="N22">
        <v>21</v>
      </c>
    </row>
    <row r="23" spans="1:14" ht="15.75">
      <c r="A23" s="10"/>
      <c r="B23" s="10"/>
      <c r="C23" s="10">
        <f t="shared" si="0"/>
        <v>2</v>
      </c>
      <c r="D23" s="10" t="s">
        <v>22</v>
      </c>
      <c r="E23" s="10" t="s">
        <v>65</v>
      </c>
      <c r="F23" s="10" t="s">
        <v>66</v>
      </c>
      <c r="G23" s="10"/>
      <c r="N23">
        <v>22</v>
      </c>
    </row>
    <row r="24" spans="1:14" ht="15.75">
      <c r="A24" s="10"/>
      <c r="B24" s="10"/>
      <c r="C24" s="10">
        <f t="shared" si="0"/>
        <v>2</v>
      </c>
      <c r="D24" s="10" t="s">
        <v>22</v>
      </c>
      <c r="E24" s="10" t="s">
        <v>67</v>
      </c>
      <c r="F24" s="10" t="s">
        <v>18</v>
      </c>
      <c r="G24" s="10"/>
      <c r="N24">
        <v>23</v>
      </c>
    </row>
    <row r="25" spans="1:14" ht="15.75">
      <c r="A25" s="10"/>
      <c r="B25" s="10"/>
      <c r="C25" s="10">
        <f t="shared" si="0"/>
        <v>2</v>
      </c>
      <c r="D25" s="10" t="s">
        <v>22</v>
      </c>
      <c r="E25" s="10" t="s">
        <v>68</v>
      </c>
      <c r="F25" s="10" t="s">
        <v>18</v>
      </c>
      <c r="G25" s="10"/>
      <c r="N25">
        <v>24</v>
      </c>
    </row>
    <row r="26" spans="1:14" ht="15.75">
      <c r="A26" s="10"/>
      <c r="B26" s="10"/>
      <c r="C26" s="10">
        <f t="shared" si="0"/>
        <v>2</v>
      </c>
      <c r="D26" s="10" t="s">
        <v>22</v>
      </c>
      <c r="E26" s="10" t="s">
        <v>69</v>
      </c>
      <c r="F26" s="10" t="s">
        <v>18</v>
      </c>
      <c r="G26" s="10"/>
      <c r="N26">
        <v>25</v>
      </c>
    </row>
    <row r="27" spans="1:14" ht="15.75">
      <c r="A27" s="10"/>
      <c r="B27" s="10"/>
      <c r="C27" s="10">
        <f t="shared" si="0"/>
        <v>2</v>
      </c>
      <c r="D27" s="10" t="s">
        <v>22</v>
      </c>
      <c r="E27" s="10" t="s">
        <v>70</v>
      </c>
      <c r="F27" s="10" t="s">
        <v>66</v>
      </c>
      <c r="G27" s="10"/>
      <c r="N27">
        <v>26</v>
      </c>
    </row>
    <row r="28" spans="1:14" ht="15.75">
      <c r="A28" s="10"/>
      <c r="B28" s="10"/>
      <c r="C28" s="10">
        <f t="shared" si="0"/>
        <v>2</v>
      </c>
      <c r="D28" s="10" t="s">
        <v>22</v>
      </c>
      <c r="E28" s="10" t="s">
        <v>71</v>
      </c>
      <c r="F28" s="10" t="s">
        <v>66</v>
      </c>
      <c r="G28" s="10"/>
      <c r="N28">
        <v>27</v>
      </c>
    </row>
    <row r="29" spans="1:14" ht="15.75">
      <c r="A29" s="10"/>
      <c r="B29" s="10"/>
      <c r="C29" s="10">
        <f t="shared" si="0"/>
        <v>2</v>
      </c>
      <c r="D29" s="10" t="s">
        <v>22</v>
      </c>
      <c r="E29" s="10" t="s">
        <v>72</v>
      </c>
      <c r="F29" s="10" t="s">
        <v>66</v>
      </c>
      <c r="G29" s="10"/>
      <c r="N29">
        <v>28</v>
      </c>
    </row>
    <row r="30" spans="1:14" ht="15.75">
      <c r="A30" s="10"/>
      <c r="B30" s="10"/>
      <c r="C30" s="10">
        <f t="shared" si="0"/>
        <v>2</v>
      </c>
      <c r="D30" s="10" t="s">
        <v>22</v>
      </c>
      <c r="E30" s="10" t="s">
        <v>73</v>
      </c>
      <c r="F30" s="10" t="s">
        <v>18</v>
      </c>
      <c r="G30" s="10"/>
      <c r="N30">
        <v>29</v>
      </c>
    </row>
    <row r="31" spans="1:14" ht="15.75">
      <c r="A31" s="10"/>
      <c r="B31" s="10"/>
      <c r="C31" s="10">
        <f t="shared" si="0"/>
        <v>3</v>
      </c>
      <c r="D31" s="10" t="s">
        <v>27</v>
      </c>
      <c r="E31" s="10" t="s">
        <v>74</v>
      </c>
      <c r="F31" s="10" t="s">
        <v>18</v>
      </c>
      <c r="G31" s="10"/>
      <c r="N31">
        <v>30</v>
      </c>
    </row>
    <row r="32" spans="1:14" ht="15.75">
      <c r="A32" s="10"/>
      <c r="B32" s="10"/>
      <c r="C32" s="10">
        <f t="shared" si="0"/>
        <v>3</v>
      </c>
      <c r="D32" s="10" t="s">
        <v>27</v>
      </c>
      <c r="E32" s="10" t="s">
        <v>75</v>
      </c>
      <c r="F32" s="10" t="s">
        <v>18</v>
      </c>
      <c r="G32" s="10"/>
      <c r="N32">
        <v>31</v>
      </c>
    </row>
    <row r="33" spans="1:14" ht="15.75">
      <c r="A33" s="10"/>
      <c r="B33" s="10"/>
      <c r="C33" s="10">
        <f t="shared" si="0"/>
        <v>3</v>
      </c>
      <c r="D33" s="10" t="s">
        <v>27</v>
      </c>
      <c r="E33" s="10" t="s">
        <v>76</v>
      </c>
      <c r="F33" s="10" t="s">
        <v>18</v>
      </c>
      <c r="G33" s="10"/>
      <c r="N33">
        <v>32</v>
      </c>
    </row>
    <row r="34" spans="1:14" ht="15.75">
      <c r="A34" s="10"/>
      <c r="B34" s="10"/>
      <c r="C34" s="10">
        <f t="shared" ref="C34:C65" si="1">INDEX(A:A,MATCH(D34,B:B,0),1)</f>
        <v>3</v>
      </c>
      <c r="D34" s="10" t="s">
        <v>27</v>
      </c>
      <c r="E34" s="10" t="s">
        <v>77</v>
      </c>
      <c r="F34" s="10" t="s">
        <v>18</v>
      </c>
      <c r="G34" s="10"/>
      <c r="N34">
        <v>33</v>
      </c>
    </row>
    <row r="35" spans="1:14" ht="15.75">
      <c r="A35" s="10"/>
      <c r="B35" s="10"/>
      <c r="C35" s="10">
        <f t="shared" si="1"/>
        <v>4</v>
      </c>
      <c r="D35" s="10" t="s">
        <v>31</v>
      </c>
      <c r="E35" s="10" t="s">
        <v>78</v>
      </c>
      <c r="F35" s="10" t="s">
        <v>18</v>
      </c>
      <c r="G35" s="10"/>
      <c r="N35">
        <v>34</v>
      </c>
    </row>
    <row r="36" spans="1:14" ht="15.75">
      <c r="A36" s="10"/>
      <c r="B36" s="10"/>
      <c r="C36" s="10">
        <f t="shared" si="1"/>
        <v>4</v>
      </c>
      <c r="D36" s="10" t="s">
        <v>31</v>
      </c>
      <c r="E36" s="10" t="s">
        <v>79</v>
      </c>
      <c r="F36" s="10" t="s">
        <v>18</v>
      </c>
      <c r="G36" s="10"/>
      <c r="N36">
        <v>35</v>
      </c>
    </row>
    <row r="37" spans="1:14" ht="15.75">
      <c r="A37" s="10"/>
      <c r="B37" s="10"/>
      <c r="C37" s="10">
        <f t="shared" si="1"/>
        <v>4</v>
      </c>
      <c r="D37" s="10" t="s">
        <v>31</v>
      </c>
      <c r="E37" s="10" t="s">
        <v>57</v>
      </c>
      <c r="F37" s="10" t="s">
        <v>18</v>
      </c>
      <c r="G37" s="10"/>
      <c r="N37">
        <v>36</v>
      </c>
    </row>
    <row r="38" spans="1:14" ht="15.75">
      <c r="A38" s="10"/>
      <c r="B38" s="10"/>
      <c r="C38" s="10">
        <f t="shared" si="1"/>
        <v>4</v>
      </c>
      <c r="D38" s="10" t="s">
        <v>31</v>
      </c>
      <c r="E38" s="10" t="s">
        <v>44</v>
      </c>
      <c r="F38" s="10" t="s">
        <v>18</v>
      </c>
      <c r="G38" s="10"/>
      <c r="N38">
        <v>37</v>
      </c>
    </row>
    <row r="39" spans="1:14" ht="15.75">
      <c r="A39" s="10"/>
      <c r="B39" s="10"/>
      <c r="C39" s="10">
        <f t="shared" si="1"/>
        <v>5</v>
      </c>
      <c r="D39" s="10" t="s">
        <v>35</v>
      </c>
      <c r="E39" s="10" t="s">
        <v>80</v>
      </c>
      <c r="F39" s="10" t="s">
        <v>18</v>
      </c>
      <c r="G39" s="10"/>
      <c r="N39">
        <v>38</v>
      </c>
    </row>
    <row r="40" spans="1:14" ht="15.75">
      <c r="A40" s="10"/>
      <c r="B40" s="10"/>
      <c r="C40" s="10">
        <f t="shared" si="1"/>
        <v>6</v>
      </c>
      <c r="D40" s="10" t="s">
        <v>41</v>
      </c>
      <c r="E40" s="10" t="s">
        <v>81</v>
      </c>
      <c r="F40" s="10" t="s">
        <v>18</v>
      </c>
      <c r="G40" s="10"/>
      <c r="N40">
        <v>39</v>
      </c>
    </row>
    <row r="41" spans="1:14" ht="15.75">
      <c r="A41" s="10"/>
      <c r="B41" s="10"/>
      <c r="C41" s="10">
        <f t="shared" si="1"/>
        <v>6</v>
      </c>
      <c r="D41" s="10" t="s">
        <v>41</v>
      </c>
      <c r="E41" s="10" t="s">
        <v>82</v>
      </c>
      <c r="F41" s="10" t="s">
        <v>18</v>
      </c>
      <c r="G41" s="10"/>
      <c r="N41">
        <v>40</v>
      </c>
    </row>
    <row r="42" spans="1:14" ht="15.75">
      <c r="A42" s="10"/>
      <c r="B42" s="10"/>
      <c r="C42" s="10">
        <f t="shared" si="1"/>
        <v>6</v>
      </c>
      <c r="D42" s="10" t="s">
        <v>41</v>
      </c>
      <c r="E42" s="10" t="s">
        <v>83</v>
      </c>
      <c r="F42" s="10" t="s">
        <v>18</v>
      </c>
      <c r="G42" s="10"/>
      <c r="N42">
        <v>41</v>
      </c>
    </row>
    <row r="43" spans="1:14" ht="15.75">
      <c r="A43" s="10"/>
      <c r="B43" s="10"/>
      <c r="C43" s="10">
        <f t="shared" si="1"/>
        <v>6</v>
      </c>
      <c r="D43" s="10" t="s">
        <v>41</v>
      </c>
      <c r="E43" s="10" t="s">
        <v>84</v>
      </c>
      <c r="F43" s="10" t="s">
        <v>18</v>
      </c>
      <c r="G43" s="10"/>
      <c r="N43">
        <v>42</v>
      </c>
    </row>
    <row r="44" spans="1:14" ht="15.75">
      <c r="A44" s="10"/>
      <c r="B44" s="10"/>
      <c r="C44" s="10">
        <f t="shared" si="1"/>
        <v>6</v>
      </c>
      <c r="D44" s="10" t="s">
        <v>41</v>
      </c>
      <c r="E44" s="10" t="s">
        <v>85</v>
      </c>
      <c r="F44" s="10" t="s">
        <v>18</v>
      </c>
      <c r="G44" s="10"/>
      <c r="N44">
        <v>43</v>
      </c>
    </row>
    <row r="45" spans="1:14" ht="15.75">
      <c r="A45" s="10"/>
      <c r="B45" s="10"/>
      <c r="C45" s="10">
        <f t="shared" si="1"/>
        <v>6</v>
      </c>
      <c r="D45" s="10" t="s">
        <v>41</v>
      </c>
      <c r="E45" s="10" t="s">
        <v>86</v>
      </c>
      <c r="F45" s="10" t="s">
        <v>18</v>
      </c>
      <c r="G45" s="10"/>
      <c r="N45">
        <v>44</v>
      </c>
    </row>
    <row r="46" spans="1:14" ht="15.75">
      <c r="A46" s="10"/>
      <c r="B46" s="10"/>
      <c r="C46" s="10">
        <f t="shared" si="1"/>
        <v>7</v>
      </c>
      <c r="D46" s="10" t="s">
        <v>43</v>
      </c>
      <c r="E46" s="10" t="s">
        <v>78</v>
      </c>
      <c r="F46" s="10" t="s">
        <v>18</v>
      </c>
      <c r="G46" s="10"/>
      <c r="N46">
        <v>45</v>
      </c>
    </row>
    <row r="47" spans="1:14" ht="15.75">
      <c r="A47" s="10"/>
      <c r="B47" s="10"/>
      <c r="C47" s="10">
        <f t="shared" si="1"/>
        <v>7</v>
      </c>
      <c r="D47" s="10" t="s">
        <v>43</v>
      </c>
      <c r="E47" s="10" t="s">
        <v>79</v>
      </c>
      <c r="F47" s="10" t="s">
        <v>18</v>
      </c>
      <c r="G47" s="10"/>
      <c r="N47">
        <v>46</v>
      </c>
    </row>
    <row r="48" spans="1:14" ht="15.75">
      <c r="A48" s="10"/>
      <c r="B48" s="10"/>
      <c r="C48" s="10">
        <f t="shared" si="1"/>
        <v>7</v>
      </c>
      <c r="D48" s="10" t="s">
        <v>43</v>
      </c>
      <c r="E48" s="10" t="s">
        <v>87</v>
      </c>
      <c r="F48" s="10" t="s">
        <v>18</v>
      </c>
      <c r="G48" s="10"/>
      <c r="N48">
        <v>47</v>
      </c>
    </row>
    <row r="49" spans="1:14" ht="15.75">
      <c r="A49" s="10"/>
      <c r="B49" s="10"/>
      <c r="C49" s="10">
        <f t="shared" si="1"/>
        <v>7</v>
      </c>
      <c r="D49" s="10" t="s">
        <v>43</v>
      </c>
      <c r="E49" s="10" t="s">
        <v>88</v>
      </c>
      <c r="F49" s="10" t="s">
        <v>18</v>
      </c>
      <c r="G49" s="10"/>
      <c r="N49">
        <v>48</v>
      </c>
    </row>
    <row r="50" spans="1:14" ht="15.75">
      <c r="A50" s="10"/>
      <c r="B50" s="10"/>
      <c r="C50" s="10">
        <f t="shared" si="1"/>
        <v>7</v>
      </c>
      <c r="D50" s="10" t="s">
        <v>43</v>
      </c>
      <c r="E50" s="10" t="s">
        <v>89</v>
      </c>
      <c r="F50" s="10" t="s">
        <v>18</v>
      </c>
      <c r="G50" s="10"/>
      <c r="N50">
        <v>49</v>
      </c>
    </row>
    <row r="51" spans="1:14" ht="15.75">
      <c r="A51" s="10"/>
      <c r="B51" s="10"/>
      <c r="C51" s="10">
        <f t="shared" si="1"/>
        <v>7</v>
      </c>
      <c r="D51" s="10" t="s">
        <v>43</v>
      </c>
      <c r="E51" s="10" t="s">
        <v>90</v>
      </c>
      <c r="F51" s="10" t="s">
        <v>66</v>
      </c>
      <c r="G51" s="10"/>
      <c r="N51">
        <v>50</v>
      </c>
    </row>
    <row r="52" spans="1:14" ht="15.75">
      <c r="A52" s="10"/>
      <c r="B52" s="10"/>
      <c r="C52" s="10">
        <f t="shared" si="1"/>
        <v>7</v>
      </c>
      <c r="D52" s="10" t="s">
        <v>43</v>
      </c>
      <c r="E52" s="10" t="s">
        <v>91</v>
      </c>
      <c r="F52" s="10" t="s">
        <v>66</v>
      </c>
      <c r="G52" s="10"/>
      <c r="N52">
        <v>51</v>
      </c>
    </row>
    <row r="53" spans="1:14" ht="15.75">
      <c r="A53" s="10"/>
      <c r="B53" s="10"/>
      <c r="C53" s="10">
        <f t="shared" si="1"/>
        <v>7</v>
      </c>
      <c r="D53" s="10" t="s">
        <v>43</v>
      </c>
      <c r="E53" s="10" t="s">
        <v>92</v>
      </c>
      <c r="F53" s="10" t="s">
        <v>66</v>
      </c>
      <c r="G53" s="10"/>
      <c r="N53">
        <v>52</v>
      </c>
    </row>
    <row r="54" spans="1:14" ht="15.75">
      <c r="A54" s="10"/>
      <c r="B54" s="10"/>
      <c r="C54" s="10">
        <f t="shared" si="1"/>
        <v>8</v>
      </c>
      <c r="D54" s="10" t="s">
        <v>45</v>
      </c>
      <c r="E54" s="10" t="s">
        <v>93</v>
      </c>
      <c r="F54" s="10" t="s">
        <v>18</v>
      </c>
      <c r="G54" s="10"/>
      <c r="N54">
        <v>53</v>
      </c>
    </row>
    <row r="55" spans="1:14" ht="15.75">
      <c r="A55" s="10"/>
      <c r="B55" s="10"/>
      <c r="C55" s="10">
        <f t="shared" si="1"/>
        <v>8</v>
      </c>
      <c r="D55" s="10" t="s">
        <v>45</v>
      </c>
      <c r="E55" s="10" t="s">
        <v>94</v>
      </c>
      <c r="F55" s="10" t="s">
        <v>18</v>
      </c>
      <c r="G55" s="10"/>
      <c r="N55">
        <v>54</v>
      </c>
    </row>
    <row r="56" spans="1:14" ht="15.75">
      <c r="A56" s="10"/>
      <c r="B56" s="10"/>
      <c r="C56" s="10">
        <f t="shared" si="1"/>
        <v>8</v>
      </c>
      <c r="D56" s="10" t="s">
        <v>45</v>
      </c>
      <c r="E56" s="10" t="s">
        <v>95</v>
      </c>
      <c r="F56" s="10" t="s">
        <v>18</v>
      </c>
      <c r="G56" s="10"/>
      <c r="N56">
        <v>55</v>
      </c>
    </row>
    <row r="57" spans="1:14" ht="15.75">
      <c r="A57" s="10"/>
      <c r="B57" s="10"/>
      <c r="C57" s="10">
        <f t="shared" si="1"/>
        <v>8</v>
      </c>
      <c r="D57" s="10" t="s">
        <v>45</v>
      </c>
      <c r="E57" s="10" t="s">
        <v>96</v>
      </c>
      <c r="F57" s="10" t="s">
        <v>18</v>
      </c>
      <c r="G57" s="10"/>
      <c r="N57">
        <v>56</v>
      </c>
    </row>
    <row r="58" spans="1:14" ht="15.75">
      <c r="A58" s="10"/>
      <c r="B58" s="10"/>
      <c r="C58" s="10">
        <f t="shared" si="1"/>
        <v>8</v>
      </c>
      <c r="D58" s="10" t="s">
        <v>45</v>
      </c>
      <c r="E58" s="10" t="s">
        <v>97</v>
      </c>
      <c r="F58" s="10" t="s">
        <v>18</v>
      </c>
      <c r="G58" s="10"/>
      <c r="N58">
        <v>57</v>
      </c>
    </row>
    <row r="59" spans="1:14" ht="15.75">
      <c r="A59" s="10"/>
      <c r="B59" s="10"/>
      <c r="C59" s="10">
        <f t="shared" si="1"/>
        <v>8</v>
      </c>
      <c r="D59" s="10" t="s">
        <v>45</v>
      </c>
      <c r="E59" s="10" t="s">
        <v>98</v>
      </c>
      <c r="F59" s="10" t="s">
        <v>18</v>
      </c>
      <c r="G59" s="10"/>
      <c r="N59">
        <v>58</v>
      </c>
    </row>
    <row r="60" spans="1:14" ht="15.75">
      <c r="A60" s="10"/>
      <c r="B60" s="10"/>
      <c r="C60" s="10">
        <f t="shared" si="1"/>
        <v>8</v>
      </c>
      <c r="D60" s="10" t="s">
        <v>45</v>
      </c>
      <c r="E60" s="10" t="s">
        <v>99</v>
      </c>
      <c r="F60" s="10" t="s">
        <v>18</v>
      </c>
      <c r="G60" s="10"/>
      <c r="N60">
        <v>59</v>
      </c>
    </row>
    <row r="61" spans="1:14" ht="15.75">
      <c r="A61" s="10"/>
      <c r="B61" s="10"/>
      <c r="C61" s="10">
        <f t="shared" si="1"/>
        <v>8</v>
      </c>
      <c r="D61" s="10" t="s">
        <v>45</v>
      </c>
      <c r="E61" s="10" t="s">
        <v>100</v>
      </c>
      <c r="F61" s="10" t="s">
        <v>18</v>
      </c>
      <c r="G61" s="10"/>
    </row>
    <row r="62" spans="1:14" ht="15.75">
      <c r="A62" s="10"/>
      <c r="B62" s="10"/>
      <c r="C62" s="10">
        <f t="shared" si="1"/>
        <v>8</v>
      </c>
      <c r="D62" s="10" t="s">
        <v>45</v>
      </c>
      <c r="E62" s="10" t="s">
        <v>101</v>
      </c>
      <c r="F62" s="10" t="s">
        <v>18</v>
      </c>
      <c r="G62" s="10"/>
    </row>
    <row r="63" spans="1:14" ht="15.75">
      <c r="A63" s="10"/>
      <c r="B63" s="10"/>
      <c r="C63" s="10">
        <f t="shared" si="1"/>
        <v>8</v>
      </c>
      <c r="D63" s="10" t="s">
        <v>45</v>
      </c>
      <c r="E63" s="10" t="s">
        <v>102</v>
      </c>
      <c r="F63" s="10" t="s">
        <v>18</v>
      </c>
      <c r="G63" s="10"/>
    </row>
    <row r="64" spans="1:14" ht="15.75">
      <c r="A64" s="10"/>
      <c r="B64" s="10"/>
      <c r="C64" s="10">
        <f t="shared" si="1"/>
        <v>8</v>
      </c>
      <c r="D64" s="10" t="s">
        <v>45</v>
      </c>
      <c r="E64" s="10" t="s">
        <v>103</v>
      </c>
      <c r="F64" s="10" t="s">
        <v>18</v>
      </c>
      <c r="G64" s="10"/>
    </row>
    <row r="65" spans="1:7" ht="15.75">
      <c r="A65" s="10"/>
      <c r="B65" s="10"/>
      <c r="C65" s="10">
        <f t="shared" si="1"/>
        <v>8</v>
      </c>
      <c r="D65" s="10" t="s">
        <v>45</v>
      </c>
      <c r="E65" s="10" t="s">
        <v>104</v>
      </c>
      <c r="F65" s="10" t="s">
        <v>18</v>
      </c>
      <c r="G65" s="10"/>
    </row>
    <row r="66" spans="1:7" ht="15.75">
      <c r="A66" s="10"/>
      <c r="B66" s="10"/>
      <c r="C66" s="10">
        <f t="shared" ref="C66:C97" si="2">INDEX(A:A,MATCH(D66,B:B,0),1)</f>
        <v>8</v>
      </c>
      <c r="D66" s="10" t="s">
        <v>45</v>
      </c>
      <c r="E66" s="10" t="s">
        <v>105</v>
      </c>
      <c r="F66" s="10" t="s">
        <v>18</v>
      </c>
      <c r="G66" s="10"/>
    </row>
    <row r="67" spans="1:7" ht="15.75">
      <c r="A67" s="10"/>
      <c r="B67" s="10"/>
      <c r="C67" s="10">
        <f t="shared" si="2"/>
        <v>9</v>
      </c>
      <c r="D67" s="10" t="s">
        <v>106</v>
      </c>
      <c r="E67" s="10" t="s">
        <v>107</v>
      </c>
      <c r="F67" s="10" t="s">
        <v>18</v>
      </c>
      <c r="G67" s="10"/>
    </row>
    <row r="68" spans="1:7" ht="15.75">
      <c r="A68" s="10"/>
      <c r="B68" s="10"/>
      <c r="C68" s="10">
        <f t="shared" si="2"/>
        <v>9</v>
      </c>
      <c r="D68" s="10" t="s">
        <v>106</v>
      </c>
      <c r="E68" s="10" t="s">
        <v>108</v>
      </c>
      <c r="F68" s="10" t="s">
        <v>18</v>
      </c>
      <c r="G68" s="10"/>
    </row>
    <row r="69" spans="1:7" ht="15.75">
      <c r="A69" s="10"/>
      <c r="B69" s="10"/>
      <c r="C69" s="10">
        <f t="shared" si="2"/>
        <v>9</v>
      </c>
      <c r="D69" s="10" t="s">
        <v>106</v>
      </c>
      <c r="E69" s="10" t="s">
        <v>109</v>
      </c>
      <c r="F69" s="10" t="s">
        <v>18</v>
      </c>
      <c r="G69" s="10"/>
    </row>
    <row r="70" spans="1:7" ht="15.75">
      <c r="A70" s="10"/>
      <c r="B70" s="10"/>
      <c r="C70" s="10">
        <f t="shared" si="2"/>
        <v>9</v>
      </c>
      <c r="D70" s="10" t="s">
        <v>106</v>
      </c>
      <c r="E70" s="10" t="s">
        <v>110</v>
      </c>
      <c r="F70" s="10" t="s">
        <v>18</v>
      </c>
      <c r="G70" s="10"/>
    </row>
    <row r="71" spans="1:7" ht="15.75">
      <c r="A71" s="10"/>
      <c r="B71" s="10"/>
      <c r="C71" s="10">
        <f t="shared" si="2"/>
        <v>9</v>
      </c>
      <c r="D71" s="10" t="s">
        <v>106</v>
      </c>
      <c r="E71" s="10" t="s">
        <v>36</v>
      </c>
      <c r="F71" s="10" t="s">
        <v>18</v>
      </c>
      <c r="G71" s="10"/>
    </row>
    <row r="72" spans="1:7" ht="15.75">
      <c r="A72" s="10"/>
      <c r="B72" s="10"/>
      <c r="C72" s="10">
        <f t="shared" si="2"/>
        <v>9</v>
      </c>
      <c r="D72" s="10" t="s">
        <v>106</v>
      </c>
      <c r="E72" s="10" t="s">
        <v>111</v>
      </c>
      <c r="F72" s="10" t="s">
        <v>18</v>
      </c>
      <c r="G72" s="10"/>
    </row>
    <row r="73" spans="1:7" ht="15.75">
      <c r="A73" s="10"/>
      <c r="B73" s="10"/>
      <c r="C73" s="10">
        <f t="shared" si="2"/>
        <v>9</v>
      </c>
      <c r="D73" s="10" t="s">
        <v>106</v>
      </c>
      <c r="E73" s="10" t="s">
        <v>76</v>
      </c>
      <c r="F73" s="10" t="s">
        <v>18</v>
      </c>
      <c r="G73" s="10"/>
    </row>
    <row r="74" spans="1:7" ht="15.75">
      <c r="A74" s="10"/>
      <c r="B74" s="10"/>
      <c r="C74" s="10">
        <f t="shared" si="2"/>
        <v>10</v>
      </c>
      <c r="D74" s="10" t="s">
        <v>50</v>
      </c>
      <c r="E74" s="10" t="s">
        <v>36</v>
      </c>
      <c r="F74" s="10" t="s">
        <v>18</v>
      </c>
      <c r="G74" s="10"/>
    </row>
    <row r="75" spans="1:7" ht="15.75">
      <c r="A75" s="10"/>
      <c r="B75" s="10"/>
      <c r="C75" s="10">
        <f t="shared" si="2"/>
        <v>10</v>
      </c>
      <c r="D75" s="10" t="s">
        <v>50</v>
      </c>
      <c r="E75" s="10" t="s">
        <v>112</v>
      </c>
      <c r="F75" s="10" t="s">
        <v>18</v>
      </c>
      <c r="G75" s="10"/>
    </row>
    <row r="76" spans="1:7" ht="15.75">
      <c r="A76" s="10"/>
      <c r="B76" s="10"/>
      <c r="C76" s="10">
        <f t="shared" si="2"/>
        <v>10</v>
      </c>
      <c r="D76" s="10" t="s">
        <v>50</v>
      </c>
      <c r="E76" s="10" t="s">
        <v>64</v>
      </c>
      <c r="F76" s="10" t="s">
        <v>18</v>
      </c>
      <c r="G76" s="10"/>
    </row>
    <row r="77" spans="1:7" ht="15.75">
      <c r="A77" s="10"/>
      <c r="B77" s="10"/>
      <c r="C77" s="10">
        <f t="shared" si="2"/>
        <v>10</v>
      </c>
      <c r="D77" s="10" t="s">
        <v>50</v>
      </c>
      <c r="E77" s="10" t="s">
        <v>113</v>
      </c>
      <c r="F77" s="10" t="s">
        <v>66</v>
      </c>
      <c r="G77" s="10"/>
    </row>
    <row r="78" spans="1:7" ht="15.75">
      <c r="A78" s="10"/>
      <c r="B78" s="10"/>
      <c r="C78" s="10">
        <f t="shared" si="2"/>
        <v>10</v>
      </c>
      <c r="D78" s="10" t="s">
        <v>50</v>
      </c>
      <c r="E78" s="10" t="s">
        <v>114</v>
      </c>
      <c r="F78" s="10" t="s">
        <v>18</v>
      </c>
      <c r="G78" s="10"/>
    </row>
    <row r="79" spans="1:7" ht="15.75">
      <c r="A79" s="10"/>
      <c r="B79" s="10"/>
      <c r="C79" s="10">
        <f t="shared" si="2"/>
        <v>10</v>
      </c>
      <c r="D79" s="10" t="s">
        <v>50</v>
      </c>
      <c r="E79" s="10" t="s">
        <v>57</v>
      </c>
      <c r="F79" s="10" t="s">
        <v>18</v>
      </c>
      <c r="G79" s="10"/>
    </row>
    <row r="80" spans="1:7" ht="15.75">
      <c r="A80" s="10"/>
      <c r="B80" s="10"/>
      <c r="C80" s="10">
        <f t="shared" si="2"/>
        <v>10</v>
      </c>
      <c r="D80" s="10" t="s">
        <v>50</v>
      </c>
      <c r="E80" s="10" t="s">
        <v>44</v>
      </c>
      <c r="F80" s="10" t="s">
        <v>18</v>
      </c>
      <c r="G80" s="10"/>
    </row>
    <row r="81" spans="1:7" ht="15.75">
      <c r="A81" s="10"/>
      <c r="B81" s="10"/>
      <c r="C81" s="10">
        <f t="shared" si="2"/>
        <v>10</v>
      </c>
      <c r="D81" s="10" t="s">
        <v>50</v>
      </c>
      <c r="E81" s="10" t="s">
        <v>64</v>
      </c>
      <c r="F81" s="10" t="s">
        <v>66</v>
      </c>
      <c r="G81" s="10"/>
    </row>
    <row r="82" spans="1:7" ht="15.75">
      <c r="A82" s="10"/>
      <c r="B82" s="10"/>
      <c r="C82" s="10">
        <f t="shared" si="2"/>
        <v>10</v>
      </c>
      <c r="D82" s="10" t="s">
        <v>50</v>
      </c>
      <c r="E82" s="10" t="s">
        <v>65</v>
      </c>
      <c r="F82" s="10" t="s">
        <v>66</v>
      </c>
      <c r="G82" s="10"/>
    </row>
    <row r="83" spans="1:7" ht="15.75">
      <c r="A83" s="10"/>
      <c r="B83" s="10"/>
      <c r="C83" s="10">
        <f t="shared" si="2"/>
        <v>10</v>
      </c>
      <c r="D83" s="10" t="s">
        <v>50</v>
      </c>
      <c r="E83" s="10" t="s">
        <v>70</v>
      </c>
      <c r="F83" s="10" t="s">
        <v>66</v>
      </c>
      <c r="G83" s="10"/>
    </row>
    <row r="84" spans="1:7" ht="15.75">
      <c r="A84" s="10"/>
      <c r="B84" s="10"/>
      <c r="C84" s="10">
        <f t="shared" si="2"/>
        <v>11</v>
      </c>
      <c r="D84" s="10" t="s">
        <v>52</v>
      </c>
      <c r="E84" s="10" t="s">
        <v>115</v>
      </c>
      <c r="F84" s="10" t="s">
        <v>18</v>
      </c>
      <c r="G84" s="10"/>
    </row>
    <row r="85" spans="1:7" ht="15.75">
      <c r="A85" s="10"/>
      <c r="B85" s="10"/>
      <c r="C85" s="10">
        <f t="shared" si="2"/>
        <v>11</v>
      </c>
      <c r="D85" s="10" t="s">
        <v>52</v>
      </c>
      <c r="E85" s="10" t="s">
        <v>116</v>
      </c>
      <c r="F85" s="10" t="s">
        <v>18</v>
      </c>
      <c r="G85" s="10"/>
    </row>
    <row r="86" spans="1:7" ht="15.75">
      <c r="A86" s="10"/>
      <c r="B86" s="10"/>
      <c r="C86" s="10">
        <f t="shared" si="2"/>
        <v>11</v>
      </c>
      <c r="D86" s="10" t="s">
        <v>52</v>
      </c>
      <c r="E86" s="10" t="s">
        <v>117</v>
      </c>
      <c r="F86" s="10" t="s">
        <v>18</v>
      </c>
      <c r="G86" s="10"/>
    </row>
    <row r="87" spans="1:7" ht="15.75">
      <c r="A87" s="10"/>
      <c r="B87" s="10"/>
      <c r="C87" s="10">
        <f t="shared" si="2"/>
        <v>11</v>
      </c>
      <c r="D87" s="10" t="s">
        <v>52</v>
      </c>
      <c r="E87" s="10" t="s">
        <v>118</v>
      </c>
      <c r="F87" s="10" t="s">
        <v>18</v>
      </c>
      <c r="G87" s="10"/>
    </row>
    <row r="88" spans="1:7" ht="15.75">
      <c r="A88" s="10"/>
      <c r="B88" s="10"/>
      <c r="C88" s="10">
        <f t="shared" si="2"/>
        <v>12</v>
      </c>
      <c r="D88" s="10" t="s">
        <v>54</v>
      </c>
      <c r="E88" s="10" t="s">
        <v>119</v>
      </c>
      <c r="F88" s="10" t="s">
        <v>18</v>
      </c>
      <c r="G88" s="10"/>
    </row>
    <row r="89" spans="1:7" ht="15.75">
      <c r="A89" s="10"/>
      <c r="B89" s="10"/>
      <c r="C89" s="10">
        <f t="shared" si="2"/>
        <v>12</v>
      </c>
      <c r="D89" s="10" t="s">
        <v>54</v>
      </c>
      <c r="E89" s="10" t="s">
        <v>44</v>
      </c>
      <c r="F89" s="10" t="s">
        <v>18</v>
      </c>
      <c r="G89" s="10"/>
    </row>
    <row r="90" spans="1:7" ht="15.75">
      <c r="A90" s="10"/>
      <c r="B90" s="10"/>
      <c r="C90" s="10">
        <f t="shared" si="2"/>
        <v>12</v>
      </c>
      <c r="D90" s="10" t="s">
        <v>54</v>
      </c>
      <c r="E90" s="10" t="s">
        <v>46</v>
      </c>
      <c r="F90" s="10" t="s">
        <v>18</v>
      </c>
      <c r="G90" s="10"/>
    </row>
    <row r="91" spans="1:7" ht="15.75">
      <c r="A91" s="10"/>
      <c r="B91" s="10"/>
      <c r="C91" s="10">
        <f t="shared" si="2"/>
        <v>12</v>
      </c>
      <c r="D91" s="10" t="s">
        <v>54</v>
      </c>
      <c r="E91" s="10" t="s">
        <v>120</v>
      </c>
      <c r="F91" s="10" t="s">
        <v>66</v>
      </c>
      <c r="G91" s="10"/>
    </row>
    <row r="92" spans="1:7" ht="15.75">
      <c r="A92" s="10"/>
      <c r="B92" s="10"/>
      <c r="C92" s="10">
        <f t="shared" si="2"/>
        <v>12</v>
      </c>
      <c r="D92" s="10" t="s">
        <v>54</v>
      </c>
      <c r="E92" s="10" t="s">
        <v>121</v>
      </c>
      <c r="F92" s="10" t="s">
        <v>18</v>
      </c>
      <c r="G92" s="10"/>
    </row>
    <row r="93" spans="1:7" ht="15.75">
      <c r="A93" s="10"/>
      <c r="B93" s="10"/>
      <c r="C93" s="10">
        <f t="shared" si="2"/>
        <v>13</v>
      </c>
      <c r="D93" s="10" t="s">
        <v>56</v>
      </c>
      <c r="E93" s="10" t="s">
        <v>122</v>
      </c>
      <c r="F93" s="10" t="s">
        <v>18</v>
      </c>
      <c r="G93" s="10"/>
    </row>
    <row r="94" spans="1:7" ht="15.75">
      <c r="A94" s="10"/>
      <c r="B94" s="10"/>
      <c r="C94" s="10">
        <f t="shared" si="2"/>
        <v>13</v>
      </c>
      <c r="D94" s="10" t="s">
        <v>56</v>
      </c>
      <c r="E94" s="10" t="s">
        <v>123</v>
      </c>
      <c r="F94" s="10" t="s">
        <v>18</v>
      </c>
      <c r="G94" s="10"/>
    </row>
    <row r="95" spans="1:7" ht="15.75">
      <c r="A95" s="10"/>
      <c r="B95" s="10"/>
      <c r="C95" s="10">
        <f t="shared" si="2"/>
        <v>13</v>
      </c>
      <c r="D95" s="10" t="s">
        <v>56</v>
      </c>
      <c r="E95" s="10" t="s">
        <v>70</v>
      </c>
      <c r="F95" s="10" t="s">
        <v>66</v>
      </c>
      <c r="G95" s="10"/>
    </row>
    <row r="96" spans="1:7" ht="15.75">
      <c r="A96" s="10"/>
      <c r="B96" s="10"/>
      <c r="C96" s="10">
        <f t="shared" si="2"/>
        <v>13</v>
      </c>
      <c r="D96" s="10" t="s">
        <v>56</v>
      </c>
      <c r="E96" s="10" t="s">
        <v>90</v>
      </c>
      <c r="F96" s="10" t="s">
        <v>66</v>
      </c>
      <c r="G96" s="10"/>
    </row>
    <row r="97" spans="1:7" ht="15.75">
      <c r="A97" s="10"/>
      <c r="B97" s="10"/>
      <c r="C97" s="10">
        <f t="shared" si="2"/>
        <v>13</v>
      </c>
      <c r="D97" s="10" t="s">
        <v>56</v>
      </c>
      <c r="E97" s="10" t="s">
        <v>91</v>
      </c>
      <c r="F97" s="10" t="s">
        <v>66</v>
      </c>
      <c r="G97" s="10"/>
    </row>
    <row r="98" spans="1:7" ht="15.75">
      <c r="A98" s="10"/>
      <c r="B98" s="10"/>
      <c r="C98" s="10">
        <f>INDEX(A:A,MATCH(D98,B:B,0),1)</f>
        <v>14</v>
      </c>
      <c r="D98" s="10" t="s">
        <v>58</v>
      </c>
      <c r="E98" s="10" t="s">
        <v>107</v>
      </c>
      <c r="F98" s="10" t="s">
        <v>18</v>
      </c>
      <c r="G98" s="10"/>
    </row>
    <row r="99" spans="1:7" ht="15.75">
      <c r="A99" s="10"/>
      <c r="B99" s="10"/>
      <c r="C99" s="10">
        <f>INDEX(A:A,MATCH(D99,B:B,0),1)</f>
        <v>14</v>
      </c>
      <c r="D99" s="10" t="s">
        <v>58</v>
      </c>
      <c r="E99" s="10" t="s">
        <v>108</v>
      </c>
      <c r="F99" s="10" t="s">
        <v>18</v>
      </c>
      <c r="G99" s="10"/>
    </row>
    <row r="100" spans="1:7" ht="15.75">
      <c r="A100" s="10"/>
      <c r="B100" s="10"/>
      <c r="C100" s="10">
        <f>INDEX(A:A,MATCH(D100,B:B,0),1)</f>
        <v>14</v>
      </c>
      <c r="D100" s="10" t="s">
        <v>58</v>
      </c>
      <c r="E100" s="10" t="s">
        <v>124</v>
      </c>
      <c r="F100" s="10" t="s">
        <v>18</v>
      </c>
      <c r="G100" s="10"/>
    </row>
    <row r="101" spans="1:7" ht="15.75">
      <c r="A101" s="10"/>
      <c r="B101" s="10"/>
      <c r="C101" s="10">
        <f>INDEX(A:A,MATCH(D101,B:B,0),1)</f>
        <v>14</v>
      </c>
      <c r="D101" s="10" t="s">
        <v>58</v>
      </c>
      <c r="E101" s="10" t="s">
        <v>110</v>
      </c>
      <c r="F101" s="10" t="s">
        <v>18</v>
      </c>
      <c r="G101" s="10"/>
    </row>
    <row r="102" spans="1:7" ht="15.75">
      <c r="A102" s="10"/>
      <c r="B102" s="10"/>
      <c r="C102" s="10"/>
      <c r="G102" s="10"/>
    </row>
    <row r="103" spans="1:7" ht="15.75">
      <c r="A103" s="10"/>
      <c r="B103" s="10"/>
      <c r="G103" s="10"/>
    </row>
    <row r="104" spans="1:7" ht="15.75">
      <c r="A104" s="10"/>
      <c r="B104" s="10"/>
      <c r="G104" s="10"/>
    </row>
    <row r="105" spans="1:7" ht="15.75">
      <c r="A105" s="10"/>
      <c r="B105" s="10"/>
      <c r="G105" s="10"/>
    </row>
    <row r="106" spans="1:7" ht="15.75">
      <c r="A106" s="10"/>
      <c r="B106" s="10"/>
      <c r="G106" s="10"/>
    </row>
    <row r="107" spans="1:7" ht="15.75">
      <c r="A107" s="10"/>
      <c r="B107" s="10"/>
      <c r="G107" s="10"/>
    </row>
    <row r="108" spans="1:7" ht="15.75">
      <c r="A108" s="10"/>
      <c r="B108" s="10"/>
      <c r="G108" s="10"/>
    </row>
    <row r="109" spans="1:7" ht="15.75">
      <c r="A109" s="10"/>
      <c r="B109" s="10"/>
      <c r="G109" s="10"/>
    </row>
    <row r="110" spans="1:7" ht="15.75">
      <c r="A110" s="10"/>
      <c r="B110" s="10"/>
      <c r="G110" s="10"/>
    </row>
    <row r="111" spans="1:7" ht="15.75">
      <c r="A111" s="10"/>
      <c r="B111" s="10"/>
      <c r="G111" s="10"/>
    </row>
    <row r="112" spans="1:7" ht="15.75">
      <c r="A112" s="10"/>
      <c r="B112" s="10"/>
      <c r="G112" s="10"/>
    </row>
    <row r="113" spans="1:7" ht="15.75">
      <c r="A113" s="10"/>
      <c r="B113" s="10"/>
      <c r="G113" s="10"/>
    </row>
    <row r="114" spans="1:7" ht="15.75">
      <c r="A114" s="10"/>
      <c r="B114" s="10"/>
      <c r="G114" s="10"/>
    </row>
    <row r="115" spans="1:7" ht="15.75">
      <c r="A115" s="10"/>
      <c r="B115" s="10"/>
      <c r="G115" s="10"/>
    </row>
    <row r="116" spans="1:7" ht="15.75">
      <c r="A116" s="10"/>
      <c r="B116" s="10"/>
      <c r="G116" s="10"/>
    </row>
    <row r="117" spans="1:7" ht="15.75">
      <c r="A117" s="10"/>
      <c r="B117" s="10"/>
      <c r="G117" s="10"/>
    </row>
    <row r="118" spans="1:7" ht="15.75">
      <c r="A118" s="10"/>
      <c r="B118" s="10"/>
      <c r="G118" s="10"/>
    </row>
    <row r="119" spans="1:7" ht="15.75">
      <c r="A119" s="10"/>
      <c r="B119" s="10"/>
      <c r="G119" s="10"/>
    </row>
    <row r="120" spans="1:7" ht="15.75">
      <c r="A120" s="10"/>
      <c r="B120" s="10"/>
      <c r="G120" s="10"/>
    </row>
    <row r="121" spans="1:7" ht="15.75">
      <c r="A121" s="10"/>
      <c r="B121" s="10"/>
      <c r="G121" s="10"/>
    </row>
    <row r="122" spans="1:7" ht="15.75">
      <c r="A122" s="10"/>
      <c r="B122" s="10"/>
      <c r="G122" s="10"/>
    </row>
    <row r="123" spans="1:7" ht="15.75">
      <c r="A123" s="10"/>
      <c r="B123" s="10"/>
      <c r="G123" s="10"/>
    </row>
    <row r="124" spans="1:7" ht="15.75">
      <c r="A124" s="10"/>
      <c r="B124" s="10"/>
      <c r="G124" s="10"/>
    </row>
    <row r="125" spans="1:7" ht="15.75">
      <c r="A125" s="10"/>
      <c r="B125" s="10"/>
      <c r="G125" s="10"/>
    </row>
    <row r="126" spans="1:7" ht="15.75">
      <c r="A126" s="10"/>
      <c r="B126" s="10"/>
      <c r="G126" s="10"/>
    </row>
    <row r="127" spans="1:7" ht="15.75">
      <c r="A127" s="10"/>
      <c r="B127" s="10"/>
      <c r="G127" s="10"/>
    </row>
    <row r="128" spans="1:7" ht="15.75">
      <c r="A128" s="10"/>
      <c r="B128" s="10"/>
      <c r="G128" s="10"/>
    </row>
    <row r="129" spans="1:7" ht="15.75">
      <c r="A129" s="10"/>
      <c r="B129" s="10"/>
      <c r="G129" s="10"/>
    </row>
    <row r="130" spans="1:7" ht="15.75">
      <c r="A130" s="10"/>
      <c r="B130" s="10"/>
      <c r="G130" s="10"/>
    </row>
    <row r="131" spans="1:7" ht="15.75">
      <c r="A131" s="10"/>
      <c r="B131" s="10"/>
      <c r="G131" s="10"/>
    </row>
    <row r="132" spans="1:7" ht="15.75">
      <c r="A132" s="10"/>
      <c r="B132" s="10"/>
      <c r="G132" s="10"/>
    </row>
    <row r="133" spans="1:7" ht="15.75">
      <c r="A133" s="10"/>
      <c r="B133" s="10"/>
      <c r="G133" s="10"/>
    </row>
    <row r="134" spans="1:7" ht="15.75">
      <c r="A134" s="10"/>
      <c r="B134" s="10"/>
      <c r="G134" s="10"/>
    </row>
    <row r="135" spans="1:7" ht="15.75">
      <c r="A135" s="10"/>
      <c r="B135" s="10"/>
      <c r="G135" s="10"/>
    </row>
    <row r="136" spans="1:7" ht="15.75">
      <c r="A136" s="10"/>
      <c r="B136" s="10"/>
      <c r="G136" s="10"/>
    </row>
    <row r="137" spans="1:7" ht="15.75">
      <c r="A137" s="10"/>
      <c r="B137" s="10"/>
      <c r="G137" s="10"/>
    </row>
    <row r="138" spans="1:7" ht="15.75">
      <c r="A138" s="10"/>
      <c r="B138" s="10"/>
      <c r="G138" s="10"/>
    </row>
    <row r="139" spans="1:7" ht="15.75">
      <c r="A139" s="10"/>
      <c r="B139" s="10"/>
      <c r="G139" s="10"/>
    </row>
    <row r="140" spans="1:7" ht="15.75">
      <c r="A140" s="10"/>
      <c r="B140" s="10"/>
      <c r="G140" s="10"/>
    </row>
    <row r="141" spans="1:7" ht="15.75">
      <c r="A141" s="10"/>
      <c r="B141" s="10"/>
      <c r="G141" s="10"/>
    </row>
    <row r="142" spans="1:7" ht="15.75">
      <c r="A142" s="10"/>
      <c r="B142" s="10"/>
      <c r="G142" s="10"/>
    </row>
    <row r="143" spans="1:7" ht="15.75">
      <c r="A143" s="10"/>
      <c r="B143" s="10"/>
      <c r="G143" s="10"/>
    </row>
    <row r="144" spans="1:7" ht="15.75">
      <c r="A144" s="10"/>
      <c r="B144" s="10"/>
      <c r="G144" s="10"/>
    </row>
    <row r="145" spans="1:7" ht="15.75">
      <c r="A145" s="10"/>
      <c r="B145" s="10"/>
      <c r="G145" s="10"/>
    </row>
    <row r="146" spans="1:7" ht="15.75">
      <c r="A146" s="10"/>
      <c r="B146" s="10"/>
      <c r="G146" s="10"/>
    </row>
    <row r="147" spans="1:7" ht="15.75">
      <c r="A147" s="10"/>
      <c r="B147" s="10"/>
      <c r="G147" s="10"/>
    </row>
    <row r="148" spans="1:7" ht="15.75">
      <c r="A148" s="10"/>
      <c r="B148" s="10"/>
      <c r="G148" s="10"/>
    </row>
    <row r="149" spans="1:7" ht="15.75">
      <c r="A149" s="10"/>
      <c r="B149" s="10"/>
      <c r="G149" s="10"/>
    </row>
    <row r="150" spans="1:7" ht="15.75">
      <c r="A150" s="10"/>
      <c r="B150" s="10"/>
      <c r="G150" s="10"/>
    </row>
    <row r="151" spans="1:7" ht="15.75">
      <c r="A151" s="10"/>
      <c r="B151" s="10"/>
      <c r="G151" s="10"/>
    </row>
    <row r="152" spans="1:7" ht="15.75">
      <c r="A152" s="10"/>
      <c r="B152" s="10"/>
      <c r="G152" s="10"/>
    </row>
    <row r="153" spans="1:7" ht="15.75">
      <c r="A153" s="10"/>
      <c r="B153" s="10"/>
      <c r="G153" s="10"/>
    </row>
    <row r="154" spans="1:7" ht="15.75">
      <c r="A154" s="10"/>
      <c r="B154" s="10"/>
      <c r="G154" s="10"/>
    </row>
    <row r="155" spans="1:7" ht="15.75">
      <c r="A155" s="10"/>
      <c r="B155" s="10"/>
      <c r="G155" s="10"/>
    </row>
    <row r="156" spans="1:7" ht="15.75">
      <c r="A156" s="10"/>
      <c r="B156" s="10"/>
      <c r="G156" s="10"/>
    </row>
    <row r="157" spans="1:7" ht="15.75">
      <c r="A157" s="10"/>
      <c r="B157" s="10"/>
      <c r="G157" s="10"/>
    </row>
    <row r="158" spans="1:7" ht="15.75">
      <c r="A158" s="10"/>
      <c r="B158" s="10"/>
      <c r="G158" s="10"/>
    </row>
    <row r="159" spans="1:7" ht="15.75">
      <c r="A159" s="10"/>
      <c r="B159" s="10"/>
      <c r="G159" s="10"/>
    </row>
    <row r="160" spans="1:7" ht="15.75">
      <c r="A160" s="10"/>
      <c r="B160" s="10"/>
      <c r="G160" s="10"/>
    </row>
    <row r="161" spans="1:7" ht="15.75">
      <c r="A161" s="10"/>
      <c r="B161" s="10"/>
      <c r="G161" s="10"/>
    </row>
    <row r="162" spans="1:7" ht="15.75">
      <c r="A162" s="10"/>
      <c r="B162" s="10"/>
      <c r="G162" s="10"/>
    </row>
    <row r="163" spans="1:7" ht="15.75">
      <c r="A163" s="10"/>
      <c r="B163" s="10"/>
      <c r="G163" s="10"/>
    </row>
    <row r="164" spans="1:7" ht="15.75">
      <c r="A164" s="10"/>
      <c r="B164" s="10"/>
      <c r="G164" s="10"/>
    </row>
    <row r="165" spans="1:7" ht="15.75">
      <c r="A165" s="10"/>
      <c r="B165" s="10"/>
      <c r="G165" s="10"/>
    </row>
    <row r="166" spans="1:7" ht="15.75">
      <c r="A166" s="10"/>
      <c r="B166" s="10"/>
      <c r="G166" s="10"/>
    </row>
    <row r="167" spans="1:7" ht="15.75">
      <c r="A167" s="10"/>
      <c r="B167" s="10"/>
      <c r="G167" s="10"/>
    </row>
    <row r="168" spans="1:7" ht="15.75">
      <c r="A168" s="10"/>
      <c r="B168" s="10"/>
      <c r="G168" s="10"/>
    </row>
    <row r="169" spans="1:7" ht="15.75">
      <c r="A169" s="10"/>
      <c r="B169" s="10"/>
      <c r="G169" s="10"/>
    </row>
    <row r="170" spans="1:7" ht="15.75">
      <c r="A170" s="10"/>
      <c r="B170" s="10"/>
      <c r="G170" s="10"/>
    </row>
    <row r="171" spans="1:7" ht="15.75">
      <c r="A171" s="10"/>
      <c r="B171" s="10"/>
      <c r="G171" s="10"/>
    </row>
    <row r="172" spans="1:7" ht="15.75">
      <c r="A172" s="10"/>
      <c r="B172" s="10"/>
      <c r="G172" s="10"/>
    </row>
    <row r="173" spans="1:7" ht="15.75">
      <c r="A173" s="10"/>
      <c r="B173" s="10"/>
      <c r="G173" s="10"/>
    </row>
    <row r="174" spans="1:7" ht="15.75">
      <c r="A174" s="10"/>
      <c r="B174" s="10"/>
      <c r="G174" s="10"/>
    </row>
    <row r="175" spans="1:7" ht="15.75">
      <c r="A175" s="10"/>
      <c r="B175" s="10"/>
      <c r="G175" s="10"/>
    </row>
    <row r="176" spans="1:7" ht="15.75">
      <c r="A176" s="10"/>
      <c r="B176" s="10"/>
      <c r="G176" s="10"/>
    </row>
    <row r="177" spans="1:7" ht="15.75">
      <c r="A177" s="10"/>
      <c r="B177" s="10"/>
      <c r="G177" s="10"/>
    </row>
    <row r="178" spans="1:7" ht="15.75">
      <c r="A178" s="10"/>
      <c r="B178" s="10"/>
      <c r="G178" s="10"/>
    </row>
    <row r="179" spans="1:7" ht="15.75">
      <c r="A179" s="10"/>
      <c r="B179" s="10"/>
      <c r="G179" s="10"/>
    </row>
    <row r="180" spans="1:7" ht="15.75">
      <c r="A180" s="10"/>
      <c r="B180" s="10"/>
      <c r="G180" s="10"/>
    </row>
    <row r="181" spans="1:7" ht="15.75">
      <c r="A181" s="10"/>
      <c r="B181" s="10"/>
      <c r="G181" s="10"/>
    </row>
    <row r="182" spans="1:7" ht="15.75">
      <c r="A182" s="10"/>
      <c r="B182" s="10"/>
      <c r="G182" s="10"/>
    </row>
    <row r="183" spans="1:7" ht="15.75">
      <c r="A183" s="10"/>
      <c r="B183" s="10"/>
      <c r="G183" s="10"/>
    </row>
    <row r="184" spans="1:7" ht="15.75">
      <c r="A184" s="10"/>
      <c r="B184" s="10"/>
      <c r="G184" s="10"/>
    </row>
    <row r="185" spans="1:7" ht="15.75">
      <c r="A185" s="10"/>
      <c r="B185" s="10"/>
      <c r="G185" s="10"/>
    </row>
    <row r="186" spans="1:7" ht="15.75">
      <c r="A186" s="10"/>
      <c r="B186" s="10"/>
      <c r="G186" s="10"/>
    </row>
    <row r="187" spans="1:7" ht="15.75">
      <c r="A187" s="10"/>
      <c r="B187" s="10"/>
      <c r="G187" s="10"/>
    </row>
    <row r="188" spans="1:7" ht="15.75">
      <c r="A188" s="10"/>
      <c r="B188" s="10"/>
      <c r="G188" s="10"/>
    </row>
    <row r="189" spans="1:7" ht="15.75">
      <c r="A189" s="10"/>
      <c r="B189" s="10"/>
      <c r="G189" s="10"/>
    </row>
    <row r="190" spans="1:7" ht="15.75">
      <c r="A190" s="10"/>
      <c r="B190" s="10"/>
      <c r="G190" s="10"/>
    </row>
    <row r="191" spans="1:7" ht="15.75">
      <c r="A191" s="10"/>
      <c r="B191" s="10"/>
      <c r="G191" s="10"/>
    </row>
    <row r="192" spans="1:7" ht="15.75">
      <c r="A192" s="10"/>
      <c r="B192" s="10"/>
      <c r="G192" s="10"/>
    </row>
    <row r="193" spans="1:7" ht="15.75">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F7B9A95A-E20D-4653-9B90-EA60AB7E48AC}"/>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L6" activePane="bottomRight" state="frozenSplit"/>
      <selection pane="topRight" activeCell="J1" sqref="J1"/>
      <selection pane="bottomLeft" activeCell="A20" sqref="A20"/>
      <selection pane="bottomRight" activeCell="L13" sqref="L13"/>
    </sheetView>
  </sheetViews>
  <sheetFormatPr defaultColWidth="9.140625" defaultRowHeight="15"/>
  <cols>
    <col min="1" max="1" width="3.5703125" customWidth="1"/>
    <col min="2" max="2" width="5.85546875" customWidth="1"/>
    <col min="3" max="3" width="40.42578125" customWidth="1"/>
    <col min="4" max="4" width="12.42578125" customWidth="1"/>
    <col min="5" max="5" width="8.42578125" customWidth="1"/>
    <col min="6" max="7" width="16.5703125" customWidth="1"/>
    <col min="8" max="28" width="14.5703125" customWidth="1"/>
    <col min="29" max="107" width="14.5703125" hidden="1" customWidth="1"/>
    <col min="108" max="109" width="9.140625" customWidth="1"/>
  </cols>
  <sheetData>
    <row r="1" spans="2:107" ht="9" customHeight="1">
      <c r="B1" s="664"/>
      <c r="C1" s="785"/>
    </row>
    <row r="2" spans="2:107">
      <c r="B2" s="6" t="s">
        <v>483</v>
      </c>
    </row>
    <row r="3" spans="2:107">
      <c r="B3" t="s">
        <v>484</v>
      </c>
    </row>
    <row r="5" spans="2:107">
      <c r="B5" s="6" t="s">
        <v>157</v>
      </c>
    </row>
    <row r="6" spans="2:107">
      <c r="B6" s="16" t="s">
        <v>20</v>
      </c>
      <c r="C6" s="16"/>
      <c r="D6" s="16"/>
      <c r="E6" s="16"/>
      <c r="F6" s="766" t="s">
        <v>158</v>
      </c>
      <c r="G6" s="778"/>
      <c r="H6" s="347">
        <v>0</v>
      </c>
      <c r="I6" s="347">
        <v>1</v>
      </c>
      <c r="J6" s="347">
        <v>2</v>
      </c>
      <c r="K6" s="347">
        <v>3</v>
      </c>
      <c r="L6" s="347">
        <v>4</v>
      </c>
      <c r="M6" s="347">
        <v>5</v>
      </c>
      <c r="N6" s="347">
        <v>6</v>
      </c>
      <c r="O6" s="347">
        <v>7</v>
      </c>
      <c r="P6" s="347">
        <v>8</v>
      </c>
      <c r="Q6" s="347">
        <v>9</v>
      </c>
      <c r="R6" s="347">
        <v>10</v>
      </c>
      <c r="S6" s="347">
        <v>11</v>
      </c>
      <c r="T6" s="347">
        <v>12</v>
      </c>
      <c r="U6" s="347">
        <v>13</v>
      </c>
      <c r="V6" s="347">
        <v>14</v>
      </c>
      <c r="W6" s="347">
        <v>15</v>
      </c>
      <c r="X6" s="347">
        <v>16</v>
      </c>
      <c r="Y6" s="347">
        <v>17</v>
      </c>
      <c r="Z6" s="347">
        <v>18</v>
      </c>
      <c r="AA6" s="347">
        <v>19</v>
      </c>
      <c r="AB6" s="347">
        <v>20</v>
      </c>
      <c r="AC6" s="347">
        <v>21</v>
      </c>
      <c r="AD6" s="347">
        <v>22</v>
      </c>
      <c r="AE6" s="347">
        <v>23</v>
      </c>
      <c r="AF6" s="347">
        <v>24</v>
      </c>
      <c r="AG6" s="347">
        <v>25</v>
      </c>
      <c r="AH6" s="347">
        <v>26</v>
      </c>
      <c r="AI6" s="347">
        <v>27</v>
      </c>
      <c r="AJ6" s="347">
        <v>28</v>
      </c>
      <c r="AK6" s="347">
        <v>29</v>
      </c>
      <c r="AL6" s="347">
        <v>30</v>
      </c>
      <c r="AM6" s="347">
        <v>31</v>
      </c>
      <c r="AN6" s="347">
        <v>32</v>
      </c>
      <c r="AO6" s="347">
        <v>33</v>
      </c>
      <c r="AP6" s="347">
        <v>34</v>
      </c>
      <c r="AQ6" s="347">
        <v>35</v>
      </c>
      <c r="AR6" s="347">
        <v>36</v>
      </c>
      <c r="AS6" s="347">
        <v>37</v>
      </c>
      <c r="AT6" s="347">
        <v>38</v>
      </c>
      <c r="AU6" s="347">
        <v>39</v>
      </c>
      <c r="AV6" s="347">
        <v>40</v>
      </c>
      <c r="AW6" s="347">
        <v>41</v>
      </c>
      <c r="AX6" s="347">
        <v>42</v>
      </c>
      <c r="AY6" s="347">
        <v>43</v>
      </c>
      <c r="AZ6" s="347">
        <v>44</v>
      </c>
      <c r="BA6" s="347">
        <v>45</v>
      </c>
      <c r="BB6" s="347">
        <v>46</v>
      </c>
      <c r="BC6" s="347">
        <v>47</v>
      </c>
      <c r="BD6" s="347">
        <v>48</v>
      </c>
      <c r="BE6" s="347">
        <v>49</v>
      </c>
      <c r="BF6" s="347">
        <v>50</v>
      </c>
      <c r="BG6" s="347">
        <v>51</v>
      </c>
      <c r="BH6" s="347">
        <v>52</v>
      </c>
      <c r="BI6" s="347">
        <v>53</v>
      </c>
      <c r="BJ6" s="347">
        <v>54</v>
      </c>
      <c r="BK6" s="347">
        <v>55</v>
      </c>
      <c r="BL6" s="347">
        <v>56</v>
      </c>
      <c r="BM6" s="347">
        <v>57</v>
      </c>
      <c r="BN6" s="347">
        <v>58</v>
      </c>
      <c r="BO6" s="347">
        <v>59</v>
      </c>
      <c r="BP6" s="347">
        <v>60</v>
      </c>
      <c r="BQ6" s="347">
        <v>61</v>
      </c>
      <c r="BR6" s="347">
        <v>62</v>
      </c>
      <c r="BS6" s="347">
        <v>63</v>
      </c>
      <c r="BT6" s="347">
        <v>64</v>
      </c>
      <c r="BU6" s="347">
        <v>65</v>
      </c>
      <c r="BV6" s="347">
        <v>66</v>
      </c>
      <c r="BW6" s="347">
        <v>67</v>
      </c>
      <c r="BX6" s="347">
        <v>68</v>
      </c>
      <c r="BY6" s="347">
        <v>69</v>
      </c>
      <c r="BZ6" s="347">
        <v>70</v>
      </c>
      <c r="CA6" s="347">
        <v>71</v>
      </c>
      <c r="CB6" s="347">
        <v>72</v>
      </c>
      <c r="CC6" s="347">
        <v>73</v>
      </c>
      <c r="CD6" s="347">
        <v>74</v>
      </c>
      <c r="CE6" s="347">
        <v>75</v>
      </c>
      <c r="CF6" s="347">
        <v>76</v>
      </c>
      <c r="CG6" s="347">
        <v>77</v>
      </c>
      <c r="CH6" s="347">
        <v>78</v>
      </c>
      <c r="CI6" s="347">
        <v>79</v>
      </c>
      <c r="CJ6" s="347">
        <v>80</v>
      </c>
      <c r="CK6" s="347">
        <v>81</v>
      </c>
      <c r="CL6" s="347">
        <v>82</v>
      </c>
      <c r="CM6" s="347">
        <v>83</v>
      </c>
      <c r="CN6" s="347">
        <v>84</v>
      </c>
      <c r="CO6" s="347">
        <v>85</v>
      </c>
      <c r="CP6" s="347">
        <v>86</v>
      </c>
      <c r="CQ6" s="347">
        <v>87</v>
      </c>
      <c r="CR6" s="347">
        <v>88</v>
      </c>
      <c r="CS6" s="347">
        <v>89</v>
      </c>
      <c r="CT6" s="347">
        <v>90</v>
      </c>
      <c r="CU6" s="347">
        <v>91</v>
      </c>
      <c r="CV6" s="347">
        <v>92</v>
      </c>
      <c r="CW6" s="347">
        <v>93</v>
      </c>
      <c r="CX6" s="347">
        <v>94</v>
      </c>
      <c r="CY6" s="347">
        <v>95</v>
      </c>
      <c r="CZ6" s="347">
        <v>96</v>
      </c>
      <c r="DA6" s="347">
        <v>97</v>
      </c>
      <c r="DB6" s="347">
        <v>98</v>
      </c>
      <c r="DC6" s="347">
        <v>99</v>
      </c>
    </row>
    <row r="7" spans="2:107" s="12" customFormat="1" ht="30.75" customHeight="1">
      <c r="B7" s="347" t="s">
        <v>485</v>
      </c>
      <c r="C7" s="766" t="s">
        <v>486</v>
      </c>
      <c r="D7" s="767"/>
      <c r="E7" s="768"/>
      <c r="F7" s="348" t="s">
        <v>162</v>
      </c>
      <c r="G7" s="347" t="s">
        <v>163</v>
      </c>
      <c r="H7" s="347" t="str">
        <f ca="1">IF(PVP="",TEXT(TODAY(),"yyyy"),TEXT(PVP,"yyyy"))</f>
        <v>2022</v>
      </c>
      <c r="I7" s="347">
        <f ca="1">$H$7+I6</f>
        <v>2023</v>
      </c>
      <c r="J7" s="347">
        <f t="shared" ref="J7:BU7" ca="1" si="0">$H$7+J6</f>
        <v>2024</v>
      </c>
      <c r="K7" s="347">
        <f t="shared" ca="1" si="0"/>
        <v>2025</v>
      </c>
      <c r="L7" s="347">
        <f t="shared" ca="1" si="0"/>
        <v>2026</v>
      </c>
      <c r="M7" s="347">
        <f t="shared" ca="1" si="0"/>
        <v>2027</v>
      </c>
      <c r="N7" s="347">
        <f t="shared" ca="1" si="0"/>
        <v>2028</v>
      </c>
      <c r="O7" s="347">
        <f t="shared" ca="1" si="0"/>
        <v>2029</v>
      </c>
      <c r="P7" s="347">
        <f t="shared" ca="1" si="0"/>
        <v>2030</v>
      </c>
      <c r="Q7" s="347">
        <f t="shared" ca="1" si="0"/>
        <v>2031</v>
      </c>
      <c r="R7" s="347">
        <f t="shared" ca="1" si="0"/>
        <v>2032</v>
      </c>
      <c r="S7" s="347">
        <f t="shared" ca="1" si="0"/>
        <v>2033</v>
      </c>
      <c r="T7" s="347">
        <f t="shared" ca="1" si="0"/>
        <v>2034</v>
      </c>
      <c r="U7" s="347">
        <f t="shared" ca="1" si="0"/>
        <v>2035</v>
      </c>
      <c r="V7" s="347">
        <f t="shared" ca="1" si="0"/>
        <v>2036</v>
      </c>
      <c r="W7" s="347">
        <f t="shared" ca="1" si="0"/>
        <v>2037</v>
      </c>
      <c r="X7" s="347">
        <f t="shared" ca="1" si="0"/>
        <v>2038</v>
      </c>
      <c r="Y7" s="347">
        <f t="shared" ca="1" si="0"/>
        <v>2039</v>
      </c>
      <c r="Z7" s="347">
        <f t="shared" ca="1" si="0"/>
        <v>2040</v>
      </c>
      <c r="AA7" s="347">
        <f t="shared" ca="1" si="0"/>
        <v>2041</v>
      </c>
      <c r="AB7" s="347">
        <f t="shared" ca="1" si="0"/>
        <v>2042</v>
      </c>
      <c r="AC7" s="347">
        <f t="shared" ca="1" si="0"/>
        <v>2043</v>
      </c>
      <c r="AD7" s="347">
        <f t="shared" ca="1" si="0"/>
        <v>2044</v>
      </c>
      <c r="AE7" s="347">
        <f t="shared" ca="1" si="0"/>
        <v>2045</v>
      </c>
      <c r="AF7" s="347">
        <f t="shared" ca="1" si="0"/>
        <v>2046</v>
      </c>
      <c r="AG7" s="347">
        <f t="shared" ca="1" si="0"/>
        <v>2047</v>
      </c>
      <c r="AH7" s="347">
        <f t="shared" ca="1" si="0"/>
        <v>2048</v>
      </c>
      <c r="AI7" s="347">
        <f t="shared" ca="1" si="0"/>
        <v>2049</v>
      </c>
      <c r="AJ7" s="347">
        <f t="shared" ca="1" si="0"/>
        <v>2050</v>
      </c>
      <c r="AK7" s="347">
        <f t="shared" ca="1" si="0"/>
        <v>2051</v>
      </c>
      <c r="AL7" s="347">
        <f t="shared" ca="1" si="0"/>
        <v>2052</v>
      </c>
      <c r="AM7" s="347">
        <f t="shared" ca="1" si="0"/>
        <v>2053</v>
      </c>
      <c r="AN7" s="347">
        <f t="shared" ca="1" si="0"/>
        <v>2054</v>
      </c>
      <c r="AO7" s="347">
        <f t="shared" ca="1" si="0"/>
        <v>2055</v>
      </c>
      <c r="AP7" s="347">
        <f t="shared" ca="1" si="0"/>
        <v>2056</v>
      </c>
      <c r="AQ7" s="347">
        <f t="shared" ca="1" si="0"/>
        <v>2057</v>
      </c>
      <c r="AR7" s="347">
        <f t="shared" ca="1" si="0"/>
        <v>2058</v>
      </c>
      <c r="AS7" s="347">
        <f t="shared" ca="1" si="0"/>
        <v>2059</v>
      </c>
      <c r="AT7" s="347">
        <f t="shared" ca="1" si="0"/>
        <v>2060</v>
      </c>
      <c r="AU7" s="347">
        <f t="shared" ca="1" si="0"/>
        <v>2061</v>
      </c>
      <c r="AV7" s="347">
        <f t="shared" ca="1" si="0"/>
        <v>2062</v>
      </c>
      <c r="AW7" s="347">
        <f t="shared" ca="1" si="0"/>
        <v>2063</v>
      </c>
      <c r="AX7" s="347">
        <f t="shared" ca="1" si="0"/>
        <v>2064</v>
      </c>
      <c r="AY7" s="347">
        <f t="shared" ca="1" si="0"/>
        <v>2065</v>
      </c>
      <c r="AZ7" s="347">
        <f t="shared" ca="1" si="0"/>
        <v>2066</v>
      </c>
      <c r="BA7" s="347">
        <f t="shared" ca="1" si="0"/>
        <v>2067</v>
      </c>
      <c r="BB7" s="347">
        <f t="shared" ca="1" si="0"/>
        <v>2068</v>
      </c>
      <c r="BC7" s="347">
        <f t="shared" ca="1" si="0"/>
        <v>2069</v>
      </c>
      <c r="BD7" s="347">
        <f t="shared" ca="1" si="0"/>
        <v>2070</v>
      </c>
      <c r="BE7" s="347">
        <f t="shared" ca="1" si="0"/>
        <v>2071</v>
      </c>
      <c r="BF7" s="347">
        <f t="shared" ca="1" si="0"/>
        <v>2072</v>
      </c>
      <c r="BG7" s="347">
        <f t="shared" ca="1" si="0"/>
        <v>2073</v>
      </c>
      <c r="BH7" s="347">
        <f t="shared" ca="1" si="0"/>
        <v>2074</v>
      </c>
      <c r="BI7" s="347">
        <f t="shared" ca="1" si="0"/>
        <v>2075</v>
      </c>
      <c r="BJ7" s="347">
        <f t="shared" ca="1" si="0"/>
        <v>2076</v>
      </c>
      <c r="BK7" s="347">
        <f t="shared" ca="1" si="0"/>
        <v>2077</v>
      </c>
      <c r="BL7" s="347">
        <f t="shared" ca="1" si="0"/>
        <v>2078</v>
      </c>
      <c r="BM7" s="347">
        <f t="shared" ca="1" si="0"/>
        <v>2079</v>
      </c>
      <c r="BN7" s="347">
        <f t="shared" ca="1" si="0"/>
        <v>2080</v>
      </c>
      <c r="BO7" s="347">
        <f t="shared" ca="1" si="0"/>
        <v>2081</v>
      </c>
      <c r="BP7" s="347">
        <f t="shared" ca="1" si="0"/>
        <v>2082</v>
      </c>
      <c r="BQ7" s="347">
        <f t="shared" ca="1" si="0"/>
        <v>2083</v>
      </c>
      <c r="BR7" s="347">
        <f t="shared" ca="1" si="0"/>
        <v>2084</v>
      </c>
      <c r="BS7" s="347">
        <f t="shared" ca="1" si="0"/>
        <v>2085</v>
      </c>
      <c r="BT7" s="347">
        <f t="shared" ca="1" si="0"/>
        <v>2086</v>
      </c>
      <c r="BU7" s="347">
        <f t="shared" ca="1" si="0"/>
        <v>2087</v>
      </c>
      <c r="BV7" s="347">
        <f t="shared" ref="BV7:DC7" ca="1" si="1">$H$7+BV6</f>
        <v>2088</v>
      </c>
      <c r="BW7" s="347">
        <f t="shared" ca="1" si="1"/>
        <v>2089</v>
      </c>
      <c r="BX7" s="347">
        <f t="shared" ca="1" si="1"/>
        <v>2090</v>
      </c>
      <c r="BY7" s="347">
        <f t="shared" ca="1" si="1"/>
        <v>2091</v>
      </c>
      <c r="BZ7" s="347">
        <f t="shared" ca="1" si="1"/>
        <v>2092</v>
      </c>
      <c r="CA7" s="347">
        <f t="shared" ca="1" si="1"/>
        <v>2093</v>
      </c>
      <c r="CB7" s="347">
        <f t="shared" ca="1" si="1"/>
        <v>2094</v>
      </c>
      <c r="CC7" s="347">
        <f t="shared" ca="1" si="1"/>
        <v>2095</v>
      </c>
      <c r="CD7" s="347">
        <f t="shared" ca="1" si="1"/>
        <v>2096</v>
      </c>
      <c r="CE7" s="347">
        <f t="shared" ca="1" si="1"/>
        <v>2097</v>
      </c>
      <c r="CF7" s="347">
        <f t="shared" ca="1" si="1"/>
        <v>2098</v>
      </c>
      <c r="CG7" s="347">
        <f t="shared" ca="1" si="1"/>
        <v>2099</v>
      </c>
      <c r="CH7" s="347">
        <f t="shared" ca="1" si="1"/>
        <v>2100</v>
      </c>
      <c r="CI7" s="347">
        <f t="shared" ca="1" si="1"/>
        <v>2101</v>
      </c>
      <c r="CJ7" s="347">
        <f t="shared" ca="1" si="1"/>
        <v>2102</v>
      </c>
      <c r="CK7" s="347">
        <f t="shared" ca="1" si="1"/>
        <v>2103</v>
      </c>
      <c r="CL7" s="347">
        <f t="shared" ca="1" si="1"/>
        <v>2104</v>
      </c>
      <c r="CM7" s="347">
        <f t="shared" ca="1" si="1"/>
        <v>2105</v>
      </c>
      <c r="CN7" s="347">
        <f t="shared" ca="1" si="1"/>
        <v>2106</v>
      </c>
      <c r="CO7" s="347">
        <f t="shared" ca="1" si="1"/>
        <v>2107</v>
      </c>
      <c r="CP7" s="347">
        <f t="shared" ca="1" si="1"/>
        <v>2108</v>
      </c>
      <c r="CQ7" s="347">
        <f t="shared" ca="1" si="1"/>
        <v>2109</v>
      </c>
      <c r="CR7" s="347">
        <f t="shared" ca="1" si="1"/>
        <v>2110</v>
      </c>
      <c r="CS7" s="347">
        <f t="shared" ca="1" si="1"/>
        <v>2111</v>
      </c>
      <c r="CT7" s="347">
        <f t="shared" ca="1" si="1"/>
        <v>2112</v>
      </c>
      <c r="CU7" s="347">
        <f t="shared" ca="1" si="1"/>
        <v>2113</v>
      </c>
      <c r="CV7" s="347">
        <f t="shared" ca="1" si="1"/>
        <v>2114</v>
      </c>
      <c r="CW7" s="347">
        <f t="shared" ca="1" si="1"/>
        <v>2115</v>
      </c>
      <c r="CX7" s="347">
        <f t="shared" ca="1" si="1"/>
        <v>2116</v>
      </c>
      <c r="CY7" s="347">
        <f t="shared" ca="1" si="1"/>
        <v>2117</v>
      </c>
      <c r="CZ7" s="347">
        <f t="shared" ca="1" si="1"/>
        <v>2118</v>
      </c>
      <c r="DA7" s="347">
        <f t="shared" ca="1" si="1"/>
        <v>2119</v>
      </c>
      <c r="DB7" s="347">
        <f t="shared" ca="1" si="1"/>
        <v>2120</v>
      </c>
      <c r="DC7" s="347">
        <f t="shared" ca="1" si="1"/>
        <v>2121</v>
      </c>
    </row>
    <row r="8" spans="2:107" ht="15" customHeight="1">
      <c r="B8" s="323" t="s">
        <v>258</v>
      </c>
      <c r="C8" s="757" t="s">
        <v>487</v>
      </c>
      <c r="D8" s="758"/>
      <c r="E8" s="759"/>
      <c r="F8" s="406">
        <f>H8+NPV(SD,I8:INDEX(I8:DC8,PAL))</f>
        <v>706007923.98872852</v>
      </c>
      <c r="G8" s="407">
        <f>SUMIF($H$6:$DC$6,"&lt;="&amp;PAL,$H8:$DC8)</f>
        <v>1210725611.3920474</v>
      </c>
      <c r="H8" s="407">
        <f>'Alternatyva 1'!H$117</f>
        <v>0</v>
      </c>
      <c r="I8" s="407">
        <f>'Alternatyva 1'!I$117</f>
        <v>2384067.5065550003</v>
      </c>
      <c r="J8" s="407">
        <f>'Alternatyva 1'!J$117</f>
        <v>21172964.299157232</v>
      </c>
      <c r="K8" s="407">
        <f>'Alternatyva 1'!K$117</f>
        <v>35720471.579462633</v>
      </c>
      <c r="L8" s="407">
        <f>'Alternatyva 1'!L$117</f>
        <v>82998439.442058787</v>
      </c>
      <c r="M8" s="407">
        <f>'Alternatyva 1'!M$117</f>
        <v>80525496.340254784</v>
      </c>
      <c r="N8" s="407">
        <f>'Alternatyva 1'!N$117</f>
        <v>59265815.29510358</v>
      </c>
      <c r="O8" s="407">
        <f>'Alternatyva 1'!O$117</f>
        <v>57243367.483086124</v>
      </c>
      <c r="P8" s="407">
        <f>'Alternatyva 1'!P$117</f>
        <v>59577530.904537544</v>
      </c>
      <c r="Q8" s="407">
        <f>'Alternatyva 1'!Q$117</f>
        <v>62520707.498347893</v>
      </c>
      <c r="R8" s="407">
        <f>'Alternatyva 1'!R$117</f>
        <v>60520422.226830304</v>
      </c>
      <c r="S8" s="407">
        <f>'Alternatyva 1'!S$117</f>
        <v>62666927.096388191</v>
      </c>
      <c r="T8" s="407">
        <f>'Alternatyva 1'!T$117</f>
        <v>52744430.552881911</v>
      </c>
      <c r="U8" s="407">
        <f>'Alternatyva 1'!U$117</f>
        <v>56248503.387921654</v>
      </c>
      <c r="V8" s="407">
        <f>'Alternatyva 1'!V$117</f>
        <v>60019501.601488844</v>
      </c>
      <c r="W8" s="407">
        <f>'Alternatyva 1'!W$117</f>
        <v>64078377.210417412</v>
      </c>
      <c r="X8" s="407">
        <f>'Alternatyva 1'!X$117</f>
        <v>68447746.332484558</v>
      </c>
      <c r="Y8" s="407">
        <f>'Alternatyva 1'!Y$117</f>
        <v>73152021.952674076</v>
      </c>
      <c r="Z8" s="407">
        <f>'Alternatyva 1'!Z$117</f>
        <v>78217557.29988648</v>
      </c>
      <c r="AA8" s="407">
        <f>'Alternatyva 1'!AA$117</f>
        <v>83672800.682605848</v>
      </c>
      <c r="AB8" s="407">
        <f>'Alternatyva 1'!AB$117</f>
        <v>89548462.699904606</v>
      </c>
      <c r="AC8" s="407">
        <f>'Alternatyva 1'!AC$117</f>
        <v>0</v>
      </c>
      <c r="AD8" s="407" t="e">
        <f>'Alternatyva 1'!AD$117</f>
        <v>#REF!</v>
      </c>
      <c r="AE8" s="407">
        <f>'Alternatyva 1'!AE$117</f>
        <v>0</v>
      </c>
      <c r="AF8" s="407">
        <f>'Alternatyva 1'!AF$117</f>
        <v>0</v>
      </c>
      <c r="AG8" s="407">
        <f>'Alternatyva 1'!AG$117</f>
        <v>0</v>
      </c>
      <c r="AH8" s="407">
        <f>'Alternatyva 1'!AH$117</f>
        <v>0</v>
      </c>
      <c r="AI8" s="407">
        <f>'Alternatyva 1'!AI$117</f>
        <v>0</v>
      </c>
      <c r="AJ8" s="407">
        <f>'Alternatyva 1'!AJ$117</f>
        <v>0</v>
      </c>
      <c r="AK8" s="407">
        <f>'Alternatyva 1'!AK$117</f>
        <v>0</v>
      </c>
      <c r="AL8" s="407">
        <f>'Alternatyva 1'!AL$117</f>
        <v>0</v>
      </c>
      <c r="AM8" s="407">
        <f>'Alternatyva 1'!AM$117</f>
        <v>0</v>
      </c>
      <c r="AN8" s="407">
        <f>'Alternatyva 1'!AN$117</f>
        <v>0</v>
      </c>
      <c r="AO8" s="407">
        <f>'Alternatyva 1'!AO$117</f>
        <v>0</v>
      </c>
      <c r="AP8" s="407">
        <f>'Alternatyva 1'!AP$117</f>
        <v>0</v>
      </c>
      <c r="AQ8" s="407">
        <f>'Alternatyva 1'!AQ$117</f>
        <v>0</v>
      </c>
      <c r="AR8" s="407">
        <f>'Alternatyva 1'!AR$117</f>
        <v>0</v>
      </c>
      <c r="AS8" s="407">
        <f>'Alternatyva 1'!AS$117</f>
        <v>0</v>
      </c>
      <c r="AT8" s="407">
        <f>'Alternatyva 1'!AT$117</f>
        <v>0</v>
      </c>
      <c r="AU8" s="407">
        <f>'Alternatyva 1'!AU$117</f>
        <v>0</v>
      </c>
      <c r="AV8" s="407">
        <f>'Alternatyva 1'!AV$117</f>
        <v>0</v>
      </c>
      <c r="AW8" s="407">
        <f>'Alternatyva 1'!AW$117</f>
        <v>0</v>
      </c>
      <c r="AX8" s="407">
        <f>'Alternatyva 1'!AX$117</f>
        <v>0</v>
      </c>
      <c r="AY8" s="407">
        <f>'Alternatyva 1'!AY$117</f>
        <v>0</v>
      </c>
      <c r="AZ8" s="407">
        <f>'Alternatyva 1'!AZ$117</f>
        <v>0</v>
      </c>
      <c r="BA8" s="407">
        <f>'Alternatyva 1'!BA$117</f>
        <v>0</v>
      </c>
      <c r="BB8" s="407">
        <f>'Alternatyva 1'!BB$117</f>
        <v>0</v>
      </c>
      <c r="BC8" s="407">
        <f>'Alternatyva 1'!BC$117</f>
        <v>0</v>
      </c>
      <c r="BD8" s="407">
        <f>'Alternatyva 1'!BD$117</f>
        <v>0</v>
      </c>
      <c r="BE8" s="407">
        <f>'Alternatyva 1'!BE$117</f>
        <v>0</v>
      </c>
      <c r="BF8" s="407">
        <f>'Alternatyva 1'!BF$117</f>
        <v>0</v>
      </c>
      <c r="BG8" s="407">
        <f>'Alternatyva 1'!BG$117</f>
        <v>0</v>
      </c>
      <c r="BH8" s="407">
        <f>'Alternatyva 1'!BH$117</f>
        <v>0</v>
      </c>
      <c r="BI8" s="407">
        <f>'Alternatyva 1'!BI$117</f>
        <v>0</v>
      </c>
      <c r="BJ8" s="407">
        <f>'Alternatyva 1'!BJ$117</f>
        <v>0</v>
      </c>
      <c r="BK8" s="407">
        <f>'Alternatyva 1'!BK$117</f>
        <v>0</v>
      </c>
      <c r="BL8" s="407">
        <f>'Alternatyva 1'!BL$117</f>
        <v>0</v>
      </c>
      <c r="BM8" s="407">
        <f>'Alternatyva 1'!BM$117</f>
        <v>0</v>
      </c>
      <c r="BN8" s="407">
        <f>'Alternatyva 1'!BN$117</f>
        <v>0</v>
      </c>
      <c r="BO8" s="407">
        <f>'Alternatyva 1'!BO$117</f>
        <v>0</v>
      </c>
      <c r="BP8" s="407">
        <f>'Alternatyva 1'!BP$117</f>
        <v>0</v>
      </c>
      <c r="BQ8" s="407">
        <f>'Alternatyva 1'!BQ$117</f>
        <v>0</v>
      </c>
      <c r="BR8" s="407">
        <f>'Alternatyva 1'!BR$117</f>
        <v>0</v>
      </c>
      <c r="BS8" s="407">
        <f>'Alternatyva 1'!BS$117</f>
        <v>0</v>
      </c>
      <c r="BT8" s="407">
        <f>'Alternatyva 1'!BT$117</f>
        <v>0</v>
      </c>
      <c r="BU8" s="407">
        <f>'Alternatyva 1'!BU$117</f>
        <v>0</v>
      </c>
      <c r="BV8" s="407">
        <f>'Alternatyva 1'!BV$117</f>
        <v>0</v>
      </c>
      <c r="BW8" s="407">
        <f>'Alternatyva 1'!BW$117</f>
        <v>0</v>
      </c>
      <c r="BX8" s="407">
        <f>'Alternatyva 1'!BX$117</f>
        <v>0</v>
      </c>
      <c r="BY8" s="407">
        <f>'Alternatyva 1'!BY$117</f>
        <v>0</v>
      </c>
      <c r="BZ8" s="407">
        <f>'Alternatyva 1'!BZ$117</f>
        <v>0</v>
      </c>
      <c r="CA8" s="407">
        <f>'Alternatyva 1'!CA$117</f>
        <v>0</v>
      </c>
      <c r="CB8" s="407">
        <f>'Alternatyva 1'!CB$117</f>
        <v>0</v>
      </c>
      <c r="CC8" s="407">
        <f>'Alternatyva 1'!CC$117</f>
        <v>0</v>
      </c>
      <c r="CD8" s="407">
        <f>'Alternatyva 1'!CD$117</f>
        <v>0</v>
      </c>
      <c r="CE8" s="407">
        <f>'Alternatyva 1'!CE$117</f>
        <v>0</v>
      </c>
      <c r="CF8" s="407">
        <f>'Alternatyva 1'!CF$117</f>
        <v>0</v>
      </c>
      <c r="CG8" s="407">
        <f>'Alternatyva 1'!CG$117</f>
        <v>0</v>
      </c>
      <c r="CH8" s="407">
        <f>'Alternatyva 1'!CH$117</f>
        <v>0</v>
      </c>
      <c r="CI8" s="407">
        <f>'Alternatyva 1'!CI$117</f>
        <v>0</v>
      </c>
      <c r="CJ8" s="407">
        <f>'Alternatyva 1'!CJ$117</f>
        <v>0</v>
      </c>
      <c r="CK8" s="407">
        <f>'Alternatyva 1'!CK$117</f>
        <v>0</v>
      </c>
      <c r="CL8" s="407">
        <f>'Alternatyva 1'!CL$117</f>
        <v>0</v>
      </c>
      <c r="CM8" s="407">
        <f>'Alternatyva 1'!CM$117</f>
        <v>0</v>
      </c>
      <c r="CN8" s="407">
        <f>'Alternatyva 1'!CN$117</f>
        <v>0</v>
      </c>
      <c r="CO8" s="407">
        <f>'Alternatyva 1'!CO$117</f>
        <v>0</v>
      </c>
      <c r="CP8" s="407">
        <f>'Alternatyva 1'!CP$117</f>
        <v>0</v>
      </c>
      <c r="CQ8" s="407">
        <f>'Alternatyva 1'!CQ$117</f>
        <v>0</v>
      </c>
      <c r="CR8" s="407">
        <f>'Alternatyva 1'!CR$117</f>
        <v>0</v>
      </c>
      <c r="CS8" s="407">
        <f>'Alternatyva 1'!CS$117</f>
        <v>0</v>
      </c>
      <c r="CT8" s="407">
        <f>'Alternatyva 1'!CT$117</f>
        <v>0</v>
      </c>
      <c r="CU8" s="407">
        <f>'Alternatyva 1'!CU$117</f>
        <v>0</v>
      </c>
      <c r="CV8" s="407">
        <f>'Alternatyva 1'!CV$117</f>
        <v>0</v>
      </c>
      <c r="CW8" s="407">
        <f>'Alternatyva 1'!CW$117</f>
        <v>0</v>
      </c>
      <c r="CX8" s="407">
        <f>'Alternatyva 1'!CX$117</f>
        <v>0</v>
      </c>
      <c r="CY8" s="407">
        <f>'Alternatyva 1'!CY$117</f>
        <v>0</v>
      </c>
      <c r="CZ8" s="407">
        <f>'Alternatyva 1'!CZ$117</f>
        <v>0</v>
      </c>
      <c r="DA8" s="407">
        <f>'Alternatyva 1'!DA$117</f>
        <v>0</v>
      </c>
      <c r="DB8" s="407">
        <f>'Alternatyva 1'!DB$117</f>
        <v>0</v>
      </c>
      <c r="DC8" s="407">
        <f>'Alternatyva 1'!DC$117</f>
        <v>0</v>
      </c>
    </row>
    <row r="9" spans="2:107" ht="15" customHeight="1">
      <c r="B9" s="323" t="s">
        <v>488</v>
      </c>
      <c r="C9" s="757" t="s">
        <v>489</v>
      </c>
      <c r="D9" s="758"/>
      <c r="E9" s="759"/>
      <c r="F9" s="406">
        <f>H9+NPV(SD,I9:INDEX(I9:DC9,PAL))</f>
        <v>376235685.18741333</v>
      </c>
      <c r="G9" s="407">
        <f>SUMIF($H$6:$DC$6,"&lt;="&amp;PAL,$H9:$DC9)</f>
        <v>438221626.006033</v>
      </c>
      <c r="H9" s="407">
        <f>'Alternatyva 1'!H$8+'Alternatyva 1'!H$9-'Alternatyva 1'!H$113</f>
        <v>10827999.173553718</v>
      </c>
      <c r="I9" s="407">
        <f>'Alternatyva 1'!I$8+'Alternatyva 1'!I$9-'Alternatyva 1'!I$113</f>
        <v>71156151.129008263</v>
      </c>
      <c r="J9" s="407">
        <f>'Alternatyva 1'!J$8+'Alternatyva 1'!J$9-'Alternatyva 1'!J$113</f>
        <v>80480754.871900827</v>
      </c>
      <c r="K9" s="407">
        <f>'Alternatyva 1'!K$8+'Alternatyva 1'!K$9-'Alternatyva 1'!K$113</f>
        <v>44096903.326280989</v>
      </c>
      <c r="L9" s="407">
        <f>'Alternatyva 1'!L$8+'Alternatyva 1'!L$9-'Alternatyva 1'!L$113</f>
        <v>62644942.67818182</v>
      </c>
      <c r="M9" s="407">
        <f>'Alternatyva 1'!M$8+'Alternatyva 1'!M$9-'Alternatyva 1'!M$113</f>
        <v>74616815.079834715</v>
      </c>
      <c r="N9" s="407">
        <f>'Alternatyva 1'!N$8+'Alternatyva 1'!N$9-'Alternatyva 1'!N$113</f>
        <v>96101195.465041324</v>
      </c>
      <c r="O9" s="407">
        <f>'Alternatyva 1'!O$8+'Alternatyva 1'!O$9-'Alternatyva 1'!O$113</f>
        <v>42010865.108677685</v>
      </c>
      <c r="P9" s="407">
        <f>'Alternatyva 1'!P$8+'Alternatyva 1'!P$9-'Alternatyva 1'!P$113</f>
        <v>-5779462.809917355</v>
      </c>
      <c r="Q9" s="407">
        <f>'Alternatyva 1'!Q$8+'Alternatyva 1'!Q$9-'Alternatyva 1'!Q$113</f>
        <v>-6019132.2314049583</v>
      </c>
      <c r="R9" s="407">
        <f>'Alternatyva 1'!R$8+'Alternatyva 1'!R$9-'Alternatyva 1'!R$113</f>
        <v>-6019132.2314049583</v>
      </c>
      <c r="S9" s="407">
        <f>'Alternatyva 1'!S$8+'Alternatyva 1'!S$9-'Alternatyva 1'!S$113</f>
        <v>-6019132.2314049583</v>
      </c>
      <c r="T9" s="407">
        <f>'Alternatyva 1'!T$8+'Alternatyva 1'!T$9-'Alternatyva 1'!T$113</f>
        <v>-4896532.2314049583</v>
      </c>
      <c r="U9" s="407">
        <f>'Alternatyva 1'!U$8+'Alternatyva 1'!U$9-'Alternatyva 1'!U$113</f>
        <v>-4015432.2314049588</v>
      </c>
      <c r="V9" s="407">
        <f>'Alternatyva 1'!V$8+'Alternatyva 1'!V$9-'Alternatyva 1'!V$113</f>
        <v>-3262879.338842975</v>
      </c>
      <c r="W9" s="407">
        <f>'Alternatyva 1'!W$8+'Alternatyva 1'!W$9-'Alternatyva 1'!W$113</f>
        <v>-2819479.338842975</v>
      </c>
      <c r="X9" s="407">
        <f>'Alternatyva 1'!X$8+'Alternatyva 1'!X$9-'Alternatyva 1'!X$113</f>
        <v>-2142074.3801652892</v>
      </c>
      <c r="Y9" s="407">
        <f>'Alternatyva 1'!Y$8+'Alternatyva 1'!Y$9-'Alternatyva 1'!Y$113</f>
        <v>-1701074.3801652892</v>
      </c>
      <c r="Z9" s="407">
        <f>'Alternatyva 1'!Z$8+'Alternatyva 1'!Z$9-'Alternatyva 1'!Z$113</f>
        <v>-1039669.4214876033</v>
      </c>
      <c r="AA9" s="407">
        <f>'Alternatyva 1'!AA$8+'Alternatyva 1'!AA$9-'Alternatyva 1'!AA$113</f>
        <v>0</v>
      </c>
      <c r="AB9" s="407">
        <f>'Alternatyva 1'!AB$8+'Alternatyva 1'!AB$9-'Alternatyva 1'!AB$113</f>
        <v>0</v>
      </c>
      <c r="AC9" s="407">
        <f>'Alternatyva 1'!AC$8+'Alternatyva 1'!AC$9-'Alternatyva 1'!AC$113</f>
        <v>0</v>
      </c>
      <c r="AD9" s="407">
        <f>'Alternatyva 1'!AD$8+'Alternatyva 1'!AD$9-'Alternatyva 1'!AD$113</f>
        <v>0</v>
      </c>
      <c r="AE9" s="407">
        <f>'Alternatyva 1'!AE$8+'Alternatyva 1'!AE$9-'Alternatyva 1'!AE$113</f>
        <v>0</v>
      </c>
      <c r="AF9" s="407">
        <f>'Alternatyva 1'!AF$8+'Alternatyva 1'!AF$9-'Alternatyva 1'!AF$113</f>
        <v>0</v>
      </c>
      <c r="AG9" s="407">
        <f>'Alternatyva 1'!AG$8+'Alternatyva 1'!AG$9-'Alternatyva 1'!AG$113</f>
        <v>0</v>
      </c>
      <c r="AH9" s="407">
        <f>'Alternatyva 1'!AH$8+'Alternatyva 1'!AH$9-'Alternatyva 1'!AH$113</f>
        <v>0</v>
      </c>
      <c r="AI9" s="407">
        <f>'Alternatyva 1'!AI$8+'Alternatyva 1'!AI$9-'Alternatyva 1'!AI$113</f>
        <v>0</v>
      </c>
      <c r="AJ9" s="407">
        <f>'Alternatyva 1'!AJ$8+'Alternatyva 1'!AJ$9-'Alternatyva 1'!AJ$113</f>
        <v>0</v>
      </c>
      <c r="AK9" s="407">
        <f>'Alternatyva 1'!AK$8+'Alternatyva 1'!AK$9-'Alternatyva 1'!AK$113</f>
        <v>0</v>
      </c>
      <c r="AL9" s="407">
        <f>'Alternatyva 1'!AL$8+'Alternatyva 1'!AL$9-'Alternatyva 1'!AL$113</f>
        <v>0</v>
      </c>
      <c r="AM9" s="407">
        <f>'Alternatyva 1'!AM$8+'Alternatyva 1'!AM$9-'Alternatyva 1'!AM$113</f>
        <v>0</v>
      </c>
      <c r="AN9" s="407">
        <f>'Alternatyva 1'!AN$8+'Alternatyva 1'!AN$9-'Alternatyva 1'!AN$113</f>
        <v>0</v>
      </c>
      <c r="AO9" s="407">
        <f>'Alternatyva 1'!AO$8+'Alternatyva 1'!AO$9-'Alternatyva 1'!AO$113</f>
        <v>0</v>
      </c>
      <c r="AP9" s="407">
        <f>'Alternatyva 1'!AP$8+'Alternatyva 1'!AP$9-'Alternatyva 1'!AP$113</f>
        <v>0</v>
      </c>
      <c r="AQ9" s="407">
        <f>'Alternatyva 1'!AQ$8+'Alternatyva 1'!AQ$9-'Alternatyva 1'!AQ$113</f>
        <v>0</v>
      </c>
      <c r="AR9" s="407">
        <f>'Alternatyva 1'!AR$8+'Alternatyva 1'!AR$9-'Alternatyva 1'!AR$113</f>
        <v>0</v>
      </c>
      <c r="AS9" s="407">
        <f>'Alternatyva 1'!AS$8+'Alternatyva 1'!AS$9-'Alternatyva 1'!AS$113</f>
        <v>0</v>
      </c>
      <c r="AT9" s="407">
        <f>'Alternatyva 1'!AT$8+'Alternatyva 1'!AT$9-'Alternatyva 1'!AT$113</f>
        <v>0</v>
      </c>
      <c r="AU9" s="407">
        <f>'Alternatyva 1'!AU$8+'Alternatyva 1'!AU$9-'Alternatyva 1'!AU$113</f>
        <v>0</v>
      </c>
      <c r="AV9" s="407">
        <f>'Alternatyva 1'!AV$8+'Alternatyva 1'!AV$9-'Alternatyva 1'!AV$113</f>
        <v>0</v>
      </c>
      <c r="AW9" s="407">
        <f>'Alternatyva 1'!AW$8+'Alternatyva 1'!AW$9-'Alternatyva 1'!AW$113</f>
        <v>0</v>
      </c>
      <c r="AX9" s="407">
        <f>'Alternatyva 1'!AX$8+'Alternatyva 1'!AX$9-'Alternatyva 1'!AX$113</f>
        <v>0</v>
      </c>
      <c r="AY9" s="407">
        <f>'Alternatyva 1'!AY$8+'Alternatyva 1'!AY$9-'Alternatyva 1'!AY$113</f>
        <v>0</v>
      </c>
      <c r="AZ9" s="407">
        <f>'Alternatyva 1'!AZ$8+'Alternatyva 1'!AZ$9-'Alternatyva 1'!AZ$113</f>
        <v>0</v>
      </c>
      <c r="BA9" s="407">
        <f>'Alternatyva 1'!BA$8+'Alternatyva 1'!BA$9-'Alternatyva 1'!BA$113</f>
        <v>0</v>
      </c>
      <c r="BB9" s="407">
        <f>'Alternatyva 1'!BB$8+'Alternatyva 1'!BB$9-'Alternatyva 1'!BB$113</f>
        <v>0</v>
      </c>
      <c r="BC9" s="407">
        <f>'Alternatyva 1'!BC$8+'Alternatyva 1'!BC$9-'Alternatyva 1'!BC$113</f>
        <v>0</v>
      </c>
      <c r="BD9" s="407">
        <f>'Alternatyva 1'!BD$8+'Alternatyva 1'!BD$9-'Alternatyva 1'!BD$113</f>
        <v>0</v>
      </c>
      <c r="BE9" s="407">
        <f>'Alternatyva 1'!BE$8+'Alternatyva 1'!BE$9-'Alternatyva 1'!BE$113</f>
        <v>0</v>
      </c>
      <c r="BF9" s="407">
        <f>'Alternatyva 1'!BF$8+'Alternatyva 1'!BF$9-'Alternatyva 1'!BF$113</f>
        <v>0</v>
      </c>
      <c r="BG9" s="407">
        <f>'Alternatyva 1'!BG$8+'Alternatyva 1'!BG$9-'Alternatyva 1'!BG$113</f>
        <v>0</v>
      </c>
      <c r="BH9" s="407">
        <f>'Alternatyva 1'!BH$8+'Alternatyva 1'!BH$9-'Alternatyva 1'!BH$113</f>
        <v>0</v>
      </c>
      <c r="BI9" s="407">
        <f>'Alternatyva 1'!BI$8+'Alternatyva 1'!BI$9-'Alternatyva 1'!BI$113</f>
        <v>0</v>
      </c>
      <c r="BJ9" s="407">
        <f>'Alternatyva 1'!BJ$8+'Alternatyva 1'!BJ$9-'Alternatyva 1'!BJ$113</f>
        <v>0</v>
      </c>
      <c r="BK9" s="407">
        <f>'Alternatyva 1'!BK$8+'Alternatyva 1'!BK$9-'Alternatyva 1'!BK$113</f>
        <v>0</v>
      </c>
      <c r="BL9" s="407">
        <f>'Alternatyva 1'!BL$8+'Alternatyva 1'!BL$9-'Alternatyva 1'!BL$113</f>
        <v>0</v>
      </c>
      <c r="BM9" s="407">
        <f>'Alternatyva 1'!BM$8+'Alternatyva 1'!BM$9-'Alternatyva 1'!BM$113</f>
        <v>0</v>
      </c>
      <c r="BN9" s="407">
        <f>'Alternatyva 1'!BN$8+'Alternatyva 1'!BN$9-'Alternatyva 1'!BN$113</f>
        <v>0</v>
      </c>
      <c r="BO9" s="407">
        <f>'Alternatyva 1'!BO$8+'Alternatyva 1'!BO$9-'Alternatyva 1'!BO$113</f>
        <v>0</v>
      </c>
      <c r="BP9" s="407">
        <f>'Alternatyva 1'!BP$8+'Alternatyva 1'!BP$9-'Alternatyva 1'!BP$113</f>
        <v>0</v>
      </c>
      <c r="BQ9" s="407">
        <f>'Alternatyva 1'!BQ$8+'Alternatyva 1'!BQ$9-'Alternatyva 1'!BQ$113</f>
        <v>0</v>
      </c>
      <c r="BR9" s="407">
        <f>'Alternatyva 1'!BR$8+'Alternatyva 1'!BR$9-'Alternatyva 1'!BR$113</f>
        <v>0</v>
      </c>
      <c r="BS9" s="407">
        <f>'Alternatyva 1'!BS$8+'Alternatyva 1'!BS$9-'Alternatyva 1'!BS$113</f>
        <v>0</v>
      </c>
      <c r="BT9" s="407">
        <f>'Alternatyva 1'!BT$8+'Alternatyva 1'!BT$9-'Alternatyva 1'!BT$113</f>
        <v>0</v>
      </c>
      <c r="BU9" s="407">
        <f>'Alternatyva 1'!BU$8+'Alternatyva 1'!BU$9-'Alternatyva 1'!BU$113</f>
        <v>0</v>
      </c>
      <c r="BV9" s="407">
        <f>'Alternatyva 1'!BV$8+'Alternatyva 1'!BV$9-'Alternatyva 1'!BV$113</f>
        <v>0</v>
      </c>
      <c r="BW9" s="407">
        <f>'Alternatyva 1'!BW$8+'Alternatyva 1'!BW$9-'Alternatyva 1'!BW$113</f>
        <v>0</v>
      </c>
      <c r="BX9" s="407">
        <f>'Alternatyva 1'!BX$8+'Alternatyva 1'!BX$9-'Alternatyva 1'!BX$113</f>
        <v>0</v>
      </c>
      <c r="BY9" s="407">
        <f>'Alternatyva 1'!BY$8+'Alternatyva 1'!BY$9-'Alternatyva 1'!BY$113</f>
        <v>0</v>
      </c>
      <c r="BZ9" s="407">
        <f>'Alternatyva 1'!BZ$8+'Alternatyva 1'!BZ$9-'Alternatyva 1'!BZ$113</f>
        <v>0</v>
      </c>
      <c r="CA9" s="407">
        <f>'Alternatyva 1'!CA$8+'Alternatyva 1'!CA$9-'Alternatyva 1'!CA$113</f>
        <v>0</v>
      </c>
      <c r="CB9" s="407">
        <f>'Alternatyva 1'!CB$8+'Alternatyva 1'!CB$9-'Alternatyva 1'!CB$113</f>
        <v>0</v>
      </c>
      <c r="CC9" s="407">
        <f>'Alternatyva 1'!CC$8+'Alternatyva 1'!CC$9-'Alternatyva 1'!CC$113</f>
        <v>0</v>
      </c>
      <c r="CD9" s="407">
        <f>'Alternatyva 1'!CD$8+'Alternatyva 1'!CD$9-'Alternatyva 1'!CD$113</f>
        <v>0</v>
      </c>
      <c r="CE9" s="407">
        <f>'Alternatyva 1'!CE$8+'Alternatyva 1'!CE$9-'Alternatyva 1'!CE$113</f>
        <v>0</v>
      </c>
      <c r="CF9" s="407">
        <f>'Alternatyva 1'!CF$8+'Alternatyva 1'!CF$9-'Alternatyva 1'!CF$113</f>
        <v>0</v>
      </c>
      <c r="CG9" s="407">
        <f>'Alternatyva 1'!CG$8+'Alternatyva 1'!CG$9-'Alternatyva 1'!CG$113</f>
        <v>0</v>
      </c>
      <c r="CH9" s="407">
        <f>'Alternatyva 1'!CH$8+'Alternatyva 1'!CH$9-'Alternatyva 1'!CH$113</f>
        <v>0</v>
      </c>
      <c r="CI9" s="407">
        <f>'Alternatyva 1'!CI$8+'Alternatyva 1'!CI$9-'Alternatyva 1'!CI$113</f>
        <v>0</v>
      </c>
      <c r="CJ9" s="407">
        <f>'Alternatyva 1'!CJ$8+'Alternatyva 1'!CJ$9-'Alternatyva 1'!CJ$113</f>
        <v>0</v>
      </c>
      <c r="CK9" s="407">
        <f>'Alternatyva 1'!CK$8+'Alternatyva 1'!CK$9-'Alternatyva 1'!CK$113</f>
        <v>0</v>
      </c>
      <c r="CL9" s="407">
        <f>'Alternatyva 1'!CL$8+'Alternatyva 1'!CL$9-'Alternatyva 1'!CL$113</f>
        <v>0</v>
      </c>
      <c r="CM9" s="407">
        <f>'Alternatyva 1'!CM$8+'Alternatyva 1'!CM$9-'Alternatyva 1'!CM$113</f>
        <v>0</v>
      </c>
      <c r="CN9" s="407">
        <f>'Alternatyva 1'!CN$8+'Alternatyva 1'!CN$9-'Alternatyva 1'!CN$113</f>
        <v>0</v>
      </c>
      <c r="CO9" s="407">
        <f>'Alternatyva 1'!CO$8+'Alternatyva 1'!CO$9-'Alternatyva 1'!CO$113</f>
        <v>0</v>
      </c>
      <c r="CP9" s="407">
        <f>'Alternatyva 1'!CP$8+'Alternatyva 1'!CP$9-'Alternatyva 1'!CP$113</f>
        <v>0</v>
      </c>
      <c r="CQ9" s="407">
        <f>'Alternatyva 1'!CQ$8+'Alternatyva 1'!CQ$9-'Alternatyva 1'!CQ$113</f>
        <v>0</v>
      </c>
      <c r="CR9" s="407">
        <f>'Alternatyva 1'!CR$8+'Alternatyva 1'!CR$9-'Alternatyva 1'!CR$113</f>
        <v>0</v>
      </c>
      <c r="CS9" s="407">
        <f>'Alternatyva 1'!CS$8+'Alternatyva 1'!CS$9-'Alternatyva 1'!CS$113</f>
        <v>0</v>
      </c>
      <c r="CT9" s="407">
        <f>'Alternatyva 1'!CT$8+'Alternatyva 1'!CT$9-'Alternatyva 1'!CT$113</f>
        <v>0</v>
      </c>
      <c r="CU9" s="407">
        <f>'Alternatyva 1'!CU$8+'Alternatyva 1'!CU$9-'Alternatyva 1'!CU$113</f>
        <v>0</v>
      </c>
      <c r="CV9" s="407">
        <f>'Alternatyva 1'!CV$8+'Alternatyva 1'!CV$9-'Alternatyva 1'!CV$113</f>
        <v>0</v>
      </c>
      <c r="CW9" s="407">
        <f>'Alternatyva 1'!CW$8+'Alternatyva 1'!CW$9-'Alternatyva 1'!CW$113</f>
        <v>0</v>
      </c>
      <c r="CX9" s="407">
        <f>'Alternatyva 1'!CX$8+'Alternatyva 1'!CX$9-'Alternatyva 1'!CX$113</f>
        <v>0</v>
      </c>
      <c r="CY9" s="407">
        <f>'Alternatyva 1'!CY$8+'Alternatyva 1'!CY$9-'Alternatyva 1'!CY$113</f>
        <v>0</v>
      </c>
      <c r="CZ9" s="407">
        <f>'Alternatyva 1'!CZ$8+'Alternatyva 1'!CZ$9-'Alternatyva 1'!CZ$113</f>
        <v>0</v>
      </c>
      <c r="DA9" s="407">
        <f>'Alternatyva 1'!DA$8+'Alternatyva 1'!DA$9-'Alternatyva 1'!DA$113</f>
        <v>0</v>
      </c>
      <c r="DB9" s="407">
        <f>'Alternatyva 1'!DB$8+'Alternatyva 1'!DB$9-'Alternatyva 1'!DB$113</f>
        <v>0</v>
      </c>
      <c r="DC9" s="407">
        <f>'Alternatyva 1'!DC$8+'Alternatyva 1'!DC$9-'Alternatyva 1'!DC$113</f>
        <v>0</v>
      </c>
    </row>
    <row r="10" spans="2:107" ht="15" customHeight="1">
      <c r="B10" s="323" t="s">
        <v>490</v>
      </c>
      <c r="C10" s="757" t="s">
        <v>491</v>
      </c>
      <c r="D10" s="758"/>
      <c r="E10" s="759"/>
      <c r="F10" s="407">
        <f>H10+NPV(SD,I10:INDEX(I10:DC10,PAL))</f>
        <v>246603920.40049389</v>
      </c>
      <c r="G10" s="407">
        <f>SUMIF($H$6:$DC$6,"&lt;="&amp;PAL,$H10:$DC10)</f>
        <v>278977243.87214381</v>
      </c>
      <c r="H10" s="407">
        <f>'Alternatyva 1'!H$89-'Alternatyva 1'!H$114</f>
        <v>7477901.3292719889</v>
      </c>
      <c r="I10" s="407">
        <f>'Alternatyva 1'!I$89-'Alternatyva 1'!I$114</f>
        <v>47766787.219055392</v>
      </c>
      <c r="J10" s="407">
        <f>'Alternatyva 1'!J$89-'Alternatyva 1'!J$114</f>
        <v>56134930.653508455</v>
      </c>
      <c r="K10" s="407">
        <f>'Alternatyva 1'!K$89-'Alternatyva 1'!K$114</f>
        <v>29778140.584604733</v>
      </c>
      <c r="L10" s="407">
        <f>'Alternatyva 1'!L$89-'Alternatyva 1'!L$114</f>
        <v>43156314.364496008</v>
      </c>
      <c r="M10" s="407">
        <f>'Alternatyva 1'!M$89-'Alternatyva 1'!M$114</f>
        <v>50668637.752031572</v>
      </c>
      <c r="N10" s="407">
        <f>'Alternatyva 1'!N$89-'Alternatyva 1'!N$114</f>
        <v>66159267.324135803</v>
      </c>
      <c r="O10" s="407">
        <f>'Alternatyva 1'!O$89-'Alternatyva 1'!O$114</f>
        <v>28576837.712096866</v>
      </c>
      <c r="P10" s="407">
        <f>'Alternatyva 1'!P$89-'Alternatyva 1'!P$114</f>
        <v>-5589727.8336954415</v>
      </c>
      <c r="Q10" s="407">
        <f>'Alternatyva 1'!Q$89-'Alternatyva 1'!Q$114</f>
        <v>-5789999.9066068884</v>
      </c>
      <c r="R10" s="407">
        <f>'Alternatyva 1'!R$89-'Alternatyva 1'!R$114</f>
        <v>-5789999.9066068884</v>
      </c>
      <c r="S10" s="407">
        <f>'Alternatyva 1'!S$89-'Alternatyva 1'!S$114</f>
        <v>-5789999.9066068884</v>
      </c>
      <c r="T10" s="407">
        <f>'Alternatyva 1'!T$89-'Alternatyva 1'!T$114</f>
        <v>-5014739.8064331301</v>
      </c>
      <c r="U10" s="407">
        <f>'Alternatyva 1'!U$89-'Alternatyva 1'!U$114</f>
        <v>-4406258.0014597662</v>
      </c>
      <c r="V10" s="407">
        <f>'Alternatyva 1'!V$89-'Alternatyva 1'!V$114</f>
        <v>-3842802.8832237348</v>
      </c>
      <c r="W10" s="407">
        <f>'Alternatyva 1'!W$89-'Alternatyva 1'!W$114</f>
        <v>-3536593.7896756819</v>
      </c>
      <c r="X10" s="407">
        <f>'Alternatyva 1'!X$89-'Alternatyva 1'!X$114</f>
        <v>-3035223.0140421987</v>
      </c>
      <c r="Y10" s="407">
        <f>'Alternatyva 1'!Y$89-'Alternatyva 1'!Y$114</f>
        <v>-2730671.3445458263</v>
      </c>
      <c r="Z10" s="407">
        <f>'Alternatyva 1'!Z$89-'Alternatyva 1'!Z$114</f>
        <v>-2240350.0625902163</v>
      </c>
      <c r="AA10" s="407">
        <f>'Alternatyva 1'!AA$89-'Alternatyva 1'!AA$114</f>
        <v>-1487603.305785124</v>
      </c>
      <c r="AB10" s="407">
        <f>'Alternatyva 1'!AB$89-'Alternatyva 1'!AB$114</f>
        <v>-1487603.305785124</v>
      </c>
      <c r="AC10" s="407">
        <f>'Alternatyva 1'!AC$89-'Alternatyva 1'!AC$114</f>
        <v>0</v>
      </c>
      <c r="AD10" s="407">
        <f>'Alternatyva 1'!AD$89-'Alternatyva 1'!AD$114</f>
        <v>0</v>
      </c>
      <c r="AE10" s="407">
        <f>'Alternatyva 1'!AE$89-'Alternatyva 1'!AE$114</f>
        <v>0</v>
      </c>
      <c r="AF10" s="407">
        <f>'Alternatyva 1'!AF$89-'Alternatyva 1'!AF$114</f>
        <v>0</v>
      </c>
      <c r="AG10" s="407">
        <f>'Alternatyva 1'!AG$89-'Alternatyva 1'!AG$114</f>
        <v>0</v>
      </c>
      <c r="AH10" s="407">
        <f>'Alternatyva 1'!AH$89-'Alternatyva 1'!AH$114</f>
        <v>0</v>
      </c>
      <c r="AI10" s="407">
        <f>'Alternatyva 1'!AI$89-'Alternatyva 1'!AI$114</f>
        <v>0</v>
      </c>
      <c r="AJ10" s="407">
        <f>'Alternatyva 1'!AJ$89-'Alternatyva 1'!AJ$114</f>
        <v>0</v>
      </c>
      <c r="AK10" s="407">
        <f>'Alternatyva 1'!AK$89-'Alternatyva 1'!AK$114</f>
        <v>0</v>
      </c>
      <c r="AL10" s="407">
        <f>'Alternatyva 1'!AL$89-'Alternatyva 1'!AL$114</f>
        <v>0</v>
      </c>
      <c r="AM10" s="407">
        <f>'Alternatyva 1'!AM$89-'Alternatyva 1'!AM$114</f>
        <v>0</v>
      </c>
      <c r="AN10" s="407">
        <f>'Alternatyva 1'!AN$89-'Alternatyva 1'!AN$114</f>
        <v>0</v>
      </c>
      <c r="AO10" s="407">
        <f>'Alternatyva 1'!AO$89-'Alternatyva 1'!AO$114</f>
        <v>0</v>
      </c>
      <c r="AP10" s="407">
        <f>'Alternatyva 1'!AP$89-'Alternatyva 1'!AP$114</f>
        <v>0</v>
      </c>
      <c r="AQ10" s="407">
        <f>'Alternatyva 1'!AQ$89-'Alternatyva 1'!AQ$114</f>
        <v>0</v>
      </c>
      <c r="AR10" s="407">
        <f>'Alternatyva 1'!AR$89-'Alternatyva 1'!AR$114</f>
        <v>0</v>
      </c>
      <c r="AS10" s="407">
        <f>'Alternatyva 1'!AS$89-'Alternatyva 1'!AS$114</f>
        <v>0</v>
      </c>
      <c r="AT10" s="407">
        <f>'Alternatyva 1'!AT$89-'Alternatyva 1'!AT$114</f>
        <v>0</v>
      </c>
      <c r="AU10" s="407">
        <f>'Alternatyva 1'!AU$89-'Alternatyva 1'!AU$114</f>
        <v>0</v>
      </c>
      <c r="AV10" s="407">
        <f>'Alternatyva 1'!AV$89-'Alternatyva 1'!AV$114</f>
        <v>0</v>
      </c>
      <c r="AW10" s="407">
        <f>'Alternatyva 1'!AW$89-'Alternatyva 1'!AW$114</f>
        <v>0</v>
      </c>
      <c r="AX10" s="407">
        <f>'Alternatyva 1'!AX$89-'Alternatyva 1'!AX$114</f>
        <v>0</v>
      </c>
      <c r="AY10" s="407">
        <f>'Alternatyva 1'!AY$89-'Alternatyva 1'!AY$114</f>
        <v>0</v>
      </c>
      <c r="AZ10" s="407">
        <f>'Alternatyva 1'!AZ$89-'Alternatyva 1'!AZ$114</f>
        <v>0</v>
      </c>
      <c r="BA10" s="407">
        <f>'Alternatyva 1'!BA$89-'Alternatyva 1'!BA$114</f>
        <v>0</v>
      </c>
      <c r="BB10" s="407">
        <f>'Alternatyva 1'!BB$89-'Alternatyva 1'!BB$114</f>
        <v>0</v>
      </c>
      <c r="BC10" s="407">
        <f>'Alternatyva 1'!BC$89-'Alternatyva 1'!BC$114</f>
        <v>0</v>
      </c>
      <c r="BD10" s="407">
        <f>'Alternatyva 1'!BD$89-'Alternatyva 1'!BD$114</f>
        <v>0</v>
      </c>
      <c r="BE10" s="407">
        <f>'Alternatyva 1'!BE$89-'Alternatyva 1'!BE$114</f>
        <v>0</v>
      </c>
      <c r="BF10" s="407">
        <f>'Alternatyva 1'!BF$89-'Alternatyva 1'!BF$114</f>
        <v>0</v>
      </c>
      <c r="BG10" s="407">
        <f>'Alternatyva 1'!BG$89-'Alternatyva 1'!BG$114</f>
        <v>0</v>
      </c>
      <c r="BH10" s="407">
        <f>'Alternatyva 1'!BH$89-'Alternatyva 1'!BH$114</f>
        <v>0</v>
      </c>
      <c r="BI10" s="407">
        <f>'Alternatyva 1'!BI$89-'Alternatyva 1'!BI$114</f>
        <v>0</v>
      </c>
      <c r="BJ10" s="407">
        <f>'Alternatyva 1'!BJ$89-'Alternatyva 1'!BJ$114</f>
        <v>0</v>
      </c>
      <c r="BK10" s="407">
        <f>'Alternatyva 1'!BK$89-'Alternatyva 1'!BK$114</f>
        <v>0</v>
      </c>
      <c r="BL10" s="407">
        <f>'Alternatyva 1'!BL$89-'Alternatyva 1'!BL$114</f>
        <v>0</v>
      </c>
      <c r="BM10" s="407">
        <f>'Alternatyva 1'!BM$89-'Alternatyva 1'!BM$114</f>
        <v>0</v>
      </c>
      <c r="BN10" s="407">
        <f>'Alternatyva 1'!BN$89-'Alternatyva 1'!BN$114</f>
        <v>0</v>
      </c>
      <c r="BO10" s="407">
        <f>'Alternatyva 1'!BO$89-'Alternatyva 1'!BO$114</f>
        <v>0</v>
      </c>
      <c r="BP10" s="407">
        <f>'Alternatyva 1'!BP$89-'Alternatyva 1'!BP$114</f>
        <v>0</v>
      </c>
      <c r="BQ10" s="407">
        <f>'Alternatyva 1'!BQ$89-'Alternatyva 1'!BQ$114</f>
        <v>0</v>
      </c>
      <c r="BR10" s="407">
        <f>'Alternatyva 1'!BR$89-'Alternatyva 1'!BR$114</f>
        <v>0</v>
      </c>
      <c r="BS10" s="407">
        <f>'Alternatyva 1'!BS$89-'Alternatyva 1'!BS$114</f>
        <v>0</v>
      </c>
      <c r="BT10" s="407">
        <f>'Alternatyva 1'!BT$89-'Alternatyva 1'!BT$114</f>
        <v>0</v>
      </c>
      <c r="BU10" s="407">
        <f>'Alternatyva 1'!BU$89-'Alternatyva 1'!BU$114</f>
        <v>0</v>
      </c>
      <c r="BV10" s="407">
        <f>'Alternatyva 1'!BV$89-'Alternatyva 1'!BV$114</f>
        <v>0</v>
      </c>
      <c r="BW10" s="407">
        <f>'Alternatyva 1'!BW$89-'Alternatyva 1'!BW$114</f>
        <v>0</v>
      </c>
      <c r="BX10" s="407">
        <f>'Alternatyva 1'!BX$89-'Alternatyva 1'!BX$114</f>
        <v>0</v>
      </c>
      <c r="BY10" s="407">
        <f>'Alternatyva 1'!BY$89-'Alternatyva 1'!BY$114</f>
        <v>0</v>
      </c>
      <c r="BZ10" s="407">
        <f>'Alternatyva 1'!BZ$89-'Alternatyva 1'!BZ$114</f>
        <v>0</v>
      </c>
      <c r="CA10" s="407">
        <f>'Alternatyva 1'!CA$89-'Alternatyva 1'!CA$114</f>
        <v>0</v>
      </c>
      <c r="CB10" s="407">
        <f>'Alternatyva 1'!CB$89-'Alternatyva 1'!CB$114</f>
        <v>0</v>
      </c>
      <c r="CC10" s="407">
        <f>'Alternatyva 1'!CC$89-'Alternatyva 1'!CC$114</f>
        <v>0</v>
      </c>
      <c r="CD10" s="407">
        <f>'Alternatyva 1'!CD$89-'Alternatyva 1'!CD$114</f>
        <v>0</v>
      </c>
      <c r="CE10" s="407">
        <f>'Alternatyva 1'!CE$89-'Alternatyva 1'!CE$114</f>
        <v>0</v>
      </c>
      <c r="CF10" s="407">
        <f>'Alternatyva 1'!CF$89-'Alternatyva 1'!CF$114</f>
        <v>0</v>
      </c>
      <c r="CG10" s="407">
        <f>'Alternatyva 1'!CG$89-'Alternatyva 1'!CG$114</f>
        <v>0</v>
      </c>
      <c r="CH10" s="407">
        <f>'Alternatyva 1'!CH$89-'Alternatyva 1'!CH$114</f>
        <v>0</v>
      </c>
      <c r="CI10" s="407">
        <f>'Alternatyva 1'!CI$89-'Alternatyva 1'!CI$114</f>
        <v>0</v>
      </c>
      <c r="CJ10" s="407">
        <f>'Alternatyva 1'!CJ$89-'Alternatyva 1'!CJ$114</f>
        <v>0</v>
      </c>
      <c r="CK10" s="407">
        <f>'Alternatyva 1'!CK$89-'Alternatyva 1'!CK$114</f>
        <v>0</v>
      </c>
      <c r="CL10" s="407">
        <f>'Alternatyva 1'!CL$89-'Alternatyva 1'!CL$114</f>
        <v>0</v>
      </c>
      <c r="CM10" s="407">
        <f>'Alternatyva 1'!CM$89-'Alternatyva 1'!CM$114</f>
        <v>0</v>
      </c>
      <c r="CN10" s="407">
        <f>'Alternatyva 1'!CN$89-'Alternatyva 1'!CN$114</f>
        <v>0</v>
      </c>
      <c r="CO10" s="407">
        <f>'Alternatyva 1'!CO$89-'Alternatyva 1'!CO$114</f>
        <v>0</v>
      </c>
      <c r="CP10" s="407">
        <f>'Alternatyva 1'!CP$89-'Alternatyva 1'!CP$114</f>
        <v>0</v>
      </c>
      <c r="CQ10" s="407">
        <f>'Alternatyva 1'!CQ$89-'Alternatyva 1'!CQ$114</f>
        <v>0</v>
      </c>
      <c r="CR10" s="407">
        <f>'Alternatyva 1'!CR$89-'Alternatyva 1'!CR$114</f>
        <v>0</v>
      </c>
      <c r="CS10" s="407">
        <f>'Alternatyva 1'!CS$89-'Alternatyva 1'!CS$114</f>
        <v>0</v>
      </c>
      <c r="CT10" s="407">
        <f>'Alternatyva 1'!CT$89-'Alternatyva 1'!CT$114</f>
        <v>0</v>
      </c>
      <c r="CU10" s="407">
        <f>'Alternatyva 1'!CU$89-'Alternatyva 1'!CU$114</f>
        <v>0</v>
      </c>
      <c r="CV10" s="407">
        <f>'Alternatyva 1'!CV$89-'Alternatyva 1'!CV$114</f>
        <v>0</v>
      </c>
      <c r="CW10" s="407">
        <f>'Alternatyva 1'!CW$89-'Alternatyva 1'!CW$114</f>
        <v>0</v>
      </c>
      <c r="CX10" s="407">
        <f>'Alternatyva 1'!CX$89-'Alternatyva 1'!CX$114</f>
        <v>0</v>
      </c>
      <c r="CY10" s="407">
        <f>'Alternatyva 1'!CY$89-'Alternatyva 1'!CY$114</f>
        <v>0</v>
      </c>
      <c r="CZ10" s="407">
        <f>'Alternatyva 1'!CZ$89-'Alternatyva 1'!CZ$114</f>
        <v>0</v>
      </c>
      <c r="DA10" s="407">
        <f>'Alternatyva 1'!DA$89-'Alternatyva 1'!DA$114</f>
        <v>0</v>
      </c>
      <c r="DB10" s="407">
        <f>'Alternatyva 1'!DB$89-'Alternatyva 1'!DB$114</f>
        <v>0</v>
      </c>
      <c r="DC10" s="407">
        <f>'Alternatyva 1'!DC$89-'Alternatyva 1'!DC$114</f>
        <v>0</v>
      </c>
    </row>
    <row r="11" spans="2:107" ht="15" customHeight="1">
      <c r="B11" s="323" t="s">
        <v>492</v>
      </c>
      <c r="C11" s="757" t="s">
        <v>179</v>
      </c>
      <c r="D11" s="758"/>
      <c r="E11" s="759"/>
      <c r="F11" s="406">
        <f>H11+NPV(FD,I11:INDEX(I11:DC11,PAL))</f>
        <v>0</v>
      </c>
      <c r="G11" s="407">
        <f>SUMIF($H$6:$DC$6,"&lt;="&amp;PAL,$H11:$DC11)</f>
        <v>0</v>
      </c>
      <c r="H11" s="407">
        <f>SUM('Alternatyva 1'!H$21,'Alternatyva 1'!H$32,'Alternatyva 1'!H$43,'Alternatyva 1'!H$55,'Alternatyva 1'!H$66,'Alternatyva 1'!H$77,'Alternatyva 1'!H$88)</f>
        <v>0</v>
      </c>
      <c r="I11" s="407">
        <f>SUM('Alternatyva 1'!I$21,'Alternatyva 1'!I$32,'Alternatyva 1'!I$43,'Alternatyva 1'!I$55,'Alternatyva 1'!I$66,'Alternatyva 1'!I$77,'Alternatyva 1'!I$88)</f>
        <v>0</v>
      </c>
      <c r="J11" s="407">
        <f>SUM('Alternatyva 1'!J$21,'Alternatyva 1'!J$32,'Alternatyva 1'!J$43,'Alternatyva 1'!J$55,'Alternatyva 1'!J$66,'Alternatyva 1'!J$77,'Alternatyva 1'!J$88)</f>
        <v>0</v>
      </c>
      <c r="K11" s="407">
        <f>SUM('Alternatyva 1'!K$21,'Alternatyva 1'!K$32,'Alternatyva 1'!K$43,'Alternatyva 1'!K$55,'Alternatyva 1'!K$66,'Alternatyva 1'!K$77,'Alternatyva 1'!K$88)</f>
        <v>0</v>
      </c>
      <c r="L11" s="407">
        <f>SUM('Alternatyva 1'!L$21,'Alternatyva 1'!L$32,'Alternatyva 1'!L$43,'Alternatyva 1'!L$55,'Alternatyva 1'!L$66,'Alternatyva 1'!L$77,'Alternatyva 1'!L$88)</f>
        <v>0</v>
      </c>
      <c r="M11" s="407">
        <f>SUM('Alternatyva 1'!M$21,'Alternatyva 1'!M$32,'Alternatyva 1'!M$43,'Alternatyva 1'!M$55,'Alternatyva 1'!M$66,'Alternatyva 1'!M$77,'Alternatyva 1'!M$88)</f>
        <v>0</v>
      </c>
      <c r="N11" s="407">
        <f>SUM('Alternatyva 1'!N$21,'Alternatyva 1'!N$32,'Alternatyva 1'!N$43,'Alternatyva 1'!N$55,'Alternatyva 1'!N$66,'Alternatyva 1'!N$77,'Alternatyva 1'!N$88)</f>
        <v>0</v>
      </c>
      <c r="O11" s="407">
        <f>SUM('Alternatyva 1'!O$21,'Alternatyva 1'!O$32,'Alternatyva 1'!O$43,'Alternatyva 1'!O$55,'Alternatyva 1'!O$66,'Alternatyva 1'!O$77,'Alternatyva 1'!O$88)</f>
        <v>0</v>
      </c>
      <c r="P11" s="407">
        <f>SUM('Alternatyva 1'!P$21,'Alternatyva 1'!P$32,'Alternatyva 1'!P$43,'Alternatyva 1'!P$55,'Alternatyva 1'!P$66,'Alternatyva 1'!P$77,'Alternatyva 1'!P$88)</f>
        <v>0</v>
      </c>
      <c r="Q11" s="407">
        <f>SUM('Alternatyva 1'!Q$21,'Alternatyva 1'!Q$32,'Alternatyva 1'!Q$43,'Alternatyva 1'!Q$55,'Alternatyva 1'!Q$66,'Alternatyva 1'!Q$77,'Alternatyva 1'!Q$88)</f>
        <v>0</v>
      </c>
      <c r="R11" s="407">
        <f>SUM('Alternatyva 1'!R$21,'Alternatyva 1'!R$32,'Alternatyva 1'!R$43,'Alternatyva 1'!R$55,'Alternatyva 1'!R$66,'Alternatyva 1'!R$77,'Alternatyva 1'!R$88)</f>
        <v>0</v>
      </c>
      <c r="S11" s="407">
        <f>SUM('Alternatyva 1'!S$21,'Alternatyva 1'!S$32,'Alternatyva 1'!S$43,'Alternatyva 1'!S$55,'Alternatyva 1'!S$66,'Alternatyva 1'!S$77,'Alternatyva 1'!S$88)</f>
        <v>0</v>
      </c>
      <c r="T11" s="407">
        <f>SUM('Alternatyva 1'!T$21,'Alternatyva 1'!T$32,'Alternatyva 1'!T$43,'Alternatyva 1'!T$55,'Alternatyva 1'!T$66,'Alternatyva 1'!T$77,'Alternatyva 1'!T$88)</f>
        <v>0</v>
      </c>
      <c r="U11" s="407">
        <f>SUM('Alternatyva 1'!U$21,'Alternatyva 1'!U$32,'Alternatyva 1'!U$43,'Alternatyva 1'!U$55,'Alternatyva 1'!U$66,'Alternatyva 1'!U$77,'Alternatyva 1'!U$88)</f>
        <v>0</v>
      </c>
      <c r="V11" s="407">
        <f>SUM('Alternatyva 1'!V$21,'Alternatyva 1'!V$32,'Alternatyva 1'!V$43,'Alternatyva 1'!V$55,'Alternatyva 1'!V$66,'Alternatyva 1'!V$77,'Alternatyva 1'!V$88)</f>
        <v>0</v>
      </c>
      <c r="W11" s="407">
        <f>SUM('Alternatyva 1'!W$21,'Alternatyva 1'!W$32,'Alternatyva 1'!W$43,'Alternatyva 1'!W$55,'Alternatyva 1'!W$66,'Alternatyva 1'!W$77,'Alternatyva 1'!W$88)</f>
        <v>0</v>
      </c>
      <c r="X11" s="407">
        <f>SUM('Alternatyva 1'!X$21,'Alternatyva 1'!X$32,'Alternatyva 1'!X$43,'Alternatyva 1'!X$55,'Alternatyva 1'!X$66,'Alternatyva 1'!X$77,'Alternatyva 1'!X$88)</f>
        <v>0</v>
      </c>
      <c r="Y11" s="407">
        <f>SUM('Alternatyva 1'!Y$21,'Alternatyva 1'!Y$32,'Alternatyva 1'!Y$43,'Alternatyva 1'!Y$55,'Alternatyva 1'!Y$66,'Alternatyva 1'!Y$77,'Alternatyva 1'!Y$88)</f>
        <v>0</v>
      </c>
      <c r="Z11" s="407">
        <f>SUM('Alternatyva 1'!Z$21,'Alternatyva 1'!Z$32,'Alternatyva 1'!Z$43,'Alternatyva 1'!Z$55,'Alternatyva 1'!Z$66,'Alternatyva 1'!Z$77,'Alternatyva 1'!Z$88)</f>
        <v>0</v>
      </c>
      <c r="AA11" s="407">
        <f>SUM('Alternatyva 1'!AA$21,'Alternatyva 1'!AA$32,'Alternatyva 1'!AA$43,'Alternatyva 1'!AA$55,'Alternatyva 1'!AA$66,'Alternatyva 1'!AA$77,'Alternatyva 1'!AA$88)</f>
        <v>0</v>
      </c>
      <c r="AB11" s="407">
        <f>SUM('Alternatyva 1'!AB$21,'Alternatyva 1'!AB$32,'Alternatyva 1'!AB$43,'Alternatyva 1'!AB$55,'Alternatyva 1'!AB$66,'Alternatyva 1'!AB$77,'Alternatyva 1'!AB$88)</f>
        <v>0</v>
      </c>
      <c r="AC11" s="407">
        <f>SUM('Alternatyva 1'!AC$21,'Alternatyva 1'!AC$32,'Alternatyva 1'!AC$43,'Alternatyva 1'!AC$55,'Alternatyva 1'!AC$66,'Alternatyva 1'!AC$77,'Alternatyva 1'!AC$88)</f>
        <v>0</v>
      </c>
      <c r="AD11" s="407">
        <f>SUM('Alternatyva 1'!AD$21,'Alternatyva 1'!AD$32,'Alternatyva 1'!AD$43,'Alternatyva 1'!AD$55,'Alternatyva 1'!AD$66,'Alternatyva 1'!AD$77,'Alternatyva 1'!AD$88)</f>
        <v>0</v>
      </c>
      <c r="AE11" s="407">
        <f>SUM('Alternatyva 1'!AE$21,'Alternatyva 1'!AE$32,'Alternatyva 1'!AE$43,'Alternatyva 1'!AE$55,'Alternatyva 1'!AE$66,'Alternatyva 1'!AE$77,'Alternatyva 1'!AE$88)</f>
        <v>0</v>
      </c>
      <c r="AF11" s="407">
        <f>SUM('Alternatyva 1'!AF$21,'Alternatyva 1'!AF$32,'Alternatyva 1'!AF$43,'Alternatyva 1'!AF$55,'Alternatyva 1'!AF$66,'Alternatyva 1'!AF$77,'Alternatyva 1'!AF$88)</f>
        <v>0</v>
      </c>
      <c r="AG11" s="407">
        <f>SUM('Alternatyva 1'!AG$21,'Alternatyva 1'!AG$32,'Alternatyva 1'!AG$43,'Alternatyva 1'!AG$55,'Alternatyva 1'!AG$66,'Alternatyva 1'!AG$77,'Alternatyva 1'!AG$88)</f>
        <v>0</v>
      </c>
      <c r="AH11" s="407">
        <f>SUM('Alternatyva 1'!AH$21,'Alternatyva 1'!AH$32,'Alternatyva 1'!AH$43,'Alternatyva 1'!AH$55,'Alternatyva 1'!AH$66,'Alternatyva 1'!AH$77,'Alternatyva 1'!AH$88)</f>
        <v>0</v>
      </c>
      <c r="AI11" s="407">
        <f>SUM('Alternatyva 1'!AI$21,'Alternatyva 1'!AI$32,'Alternatyva 1'!AI$43,'Alternatyva 1'!AI$55,'Alternatyva 1'!AI$66,'Alternatyva 1'!AI$77,'Alternatyva 1'!AI$88)</f>
        <v>0</v>
      </c>
      <c r="AJ11" s="407">
        <f>SUM('Alternatyva 1'!AJ$21,'Alternatyva 1'!AJ$32,'Alternatyva 1'!AJ$43,'Alternatyva 1'!AJ$55,'Alternatyva 1'!AJ$66,'Alternatyva 1'!AJ$77,'Alternatyva 1'!AJ$88)</f>
        <v>0</v>
      </c>
      <c r="AK11" s="407">
        <f>SUM('Alternatyva 1'!AK$21,'Alternatyva 1'!AK$32,'Alternatyva 1'!AK$43,'Alternatyva 1'!AK$55,'Alternatyva 1'!AK$66,'Alternatyva 1'!AK$77,'Alternatyva 1'!AK$88)</f>
        <v>0</v>
      </c>
      <c r="AL11" s="407">
        <f>SUM('Alternatyva 1'!AL$21,'Alternatyva 1'!AL$32,'Alternatyva 1'!AL$43,'Alternatyva 1'!AL$55,'Alternatyva 1'!AL$66,'Alternatyva 1'!AL$77,'Alternatyva 1'!AL$88)</f>
        <v>0</v>
      </c>
      <c r="AM11" s="407">
        <f>SUM('Alternatyva 1'!AM$21,'Alternatyva 1'!AM$32,'Alternatyva 1'!AM$43,'Alternatyva 1'!AM$55,'Alternatyva 1'!AM$66,'Alternatyva 1'!AM$77,'Alternatyva 1'!AM$88)</f>
        <v>0</v>
      </c>
      <c r="AN11" s="407">
        <f>SUM('Alternatyva 1'!AN$21,'Alternatyva 1'!AN$32,'Alternatyva 1'!AN$43,'Alternatyva 1'!AN$55,'Alternatyva 1'!AN$66,'Alternatyva 1'!AN$77,'Alternatyva 1'!AN$88)</f>
        <v>0</v>
      </c>
      <c r="AO11" s="407">
        <f>SUM('Alternatyva 1'!AO$21,'Alternatyva 1'!AO$32,'Alternatyva 1'!AO$43,'Alternatyva 1'!AO$55,'Alternatyva 1'!AO$66,'Alternatyva 1'!AO$77,'Alternatyva 1'!AO$88)</f>
        <v>0</v>
      </c>
      <c r="AP11" s="407">
        <f>SUM('Alternatyva 1'!AP$21,'Alternatyva 1'!AP$32,'Alternatyva 1'!AP$43,'Alternatyva 1'!AP$55,'Alternatyva 1'!AP$66,'Alternatyva 1'!AP$77,'Alternatyva 1'!AP$88)</f>
        <v>0</v>
      </c>
      <c r="AQ11" s="407">
        <f>SUM('Alternatyva 1'!AQ$21,'Alternatyva 1'!AQ$32,'Alternatyva 1'!AQ$43,'Alternatyva 1'!AQ$55,'Alternatyva 1'!AQ$66,'Alternatyva 1'!AQ$77,'Alternatyva 1'!AQ$88)</f>
        <v>0</v>
      </c>
      <c r="AR11" s="407">
        <f>SUM('Alternatyva 1'!AR$21,'Alternatyva 1'!AR$32,'Alternatyva 1'!AR$43,'Alternatyva 1'!AR$55,'Alternatyva 1'!AR$66,'Alternatyva 1'!AR$77,'Alternatyva 1'!AR$88)</f>
        <v>0</v>
      </c>
      <c r="AS11" s="407">
        <f>SUM('Alternatyva 1'!AS$21,'Alternatyva 1'!AS$32,'Alternatyva 1'!AS$43,'Alternatyva 1'!AS$55,'Alternatyva 1'!AS$66,'Alternatyva 1'!AS$77,'Alternatyva 1'!AS$88)</f>
        <v>0</v>
      </c>
      <c r="AT11" s="407">
        <f>SUM('Alternatyva 1'!AT$21,'Alternatyva 1'!AT$32,'Alternatyva 1'!AT$43,'Alternatyva 1'!AT$55,'Alternatyva 1'!AT$66,'Alternatyva 1'!AT$77,'Alternatyva 1'!AT$88)</f>
        <v>0</v>
      </c>
      <c r="AU11" s="407">
        <f>SUM('Alternatyva 1'!AU$21,'Alternatyva 1'!AU$32,'Alternatyva 1'!AU$43,'Alternatyva 1'!AU$55,'Alternatyva 1'!AU$66,'Alternatyva 1'!AU$77,'Alternatyva 1'!AU$88)</f>
        <v>0</v>
      </c>
      <c r="AV11" s="407">
        <f>SUM('Alternatyva 1'!AV$21,'Alternatyva 1'!AV$32,'Alternatyva 1'!AV$43,'Alternatyva 1'!AV$55,'Alternatyva 1'!AV$66,'Alternatyva 1'!AV$77,'Alternatyva 1'!AV$88)</f>
        <v>0</v>
      </c>
      <c r="AW11" s="407">
        <f>SUM('Alternatyva 1'!AW$21,'Alternatyva 1'!AW$32,'Alternatyva 1'!AW$43,'Alternatyva 1'!AW$55,'Alternatyva 1'!AW$66,'Alternatyva 1'!AW$77,'Alternatyva 1'!AW$88)</f>
        <v>0</v>
      </c>
      <c r="AX11" s="407">
        <f>SUM('Alternatyva 1'!AX$21,'Alternatyva 1'!AX$32,'Alternatyva 1'!AX$43,'Alternatyva 1'!AX$55,'Alternatyva 1'!AX$66,'Alternatyva 1'!AX$77,'Alternatyva 1'!AX$88)</f>
        <v>0</v>
      </c>
      <c r="AY11" s="407">
        <f>SUM('Alternatyva 1'!AY$21,'Alternatyva 1'!AY$32,'Alternatyva 1'!AY$43,'Alternatyva 1'!AY$55,'Alternatyva 1'!AY$66,'Alternatyva 1'!AY$77,'Alternatyva 1'!AY$88)</f>
        <v>0</v>
      </c>
      <c r="AZ11" s="407">
        <f>SUM('Alternatyva 1'!AZ$21,'Alternatyva 1'!AZ$32,'Alternatyva 1'!AZ$43,'Alternatyva 1'!AZ$55,'Alternatyva 1'!AZ$66,'Alternatyva 1'!AZ$77,'Alternatyva 1'!AZ$88)</f>
        <v>0</v>
      </c>
      <c r="BA11" s="407">
        <f>SUM('Alternatyva 1'!BA$21,'Alternatyva 1'!BA$32,'Alternatyva 1'!BA$43,'Alternatyva 1'!BA$55,'Alternatyva 1'!BA$66,'Alternatyva 1'!BA$77,'Alternatyva 1'!BA$88)</f>
        <v>0</v>
      </c>
      <c r="BB11" s="407">
        <f>SUM('Alternatyva 1'!BB$21,'Alternatyva 1'!BB$32,'Alternatyva 1'!BB$43,'Alternatyva 1'!BB$55,'Alternatyva 1'!BB$66,'Alternatyva 1'!BB$77,'Alternatyva 1'!BB$88)</f>
        <v>0</v>
      </c>
      <c r="BC11" s="407">
        <f>SUM('Alternatyva 1'!BC$21,'Alternatyva 1'!BC$32,'Alternatyva 1'!BC$43,'Alternatyva 1'!BC$55,'Alternatyva 1'!BC$66,'Alternatyva 1'!BC$77,'Alternatyva 1'!BC$88)</f>
        <v>0</v>
      </c>
      <c r="BD11" s="407">
        <f>SUM('Alternatyva 1'!BD$21,'Alternatyva 1'!BD$32,'Alternatyva 1'!BD$43,'Alternatyva 1'!BD$55,'Alternatyva 1'!BD$66,'Alternatyva 1'!BD$77,'Alternatyva 1'!BD$88)</f>
        <v>0</v>
      </c>
      <c r="BE11" s="407">
        <f>SUM('Alternatyva 1'!BE$21,'Alternatyva 1'!BE$32,'Alternatyva 1'!BE$43,'Alternatyva 1'!BE$55,'Alternatyva 1'!BE$66,'Alternatyva 1'!BE$77,'Alternatyva 1'!BE$88)</f>
        <v>0</v>
      </c>
      <c r="BF11" s="407">
        <f>SUM('Alternatyva 1'!BF$21,'Alternatyva 1'!BF$32,'Alternatyva 1'!BF$43,'Alternatyva 1'!BF$55,'Alternatyva 1'!BF$66,'Alternatyva 1'!BF$77,'Alternatyva 1'!BF$88)</f>
        <v>0</v>
      </c>
      <c r="BG11" s="407">
        <f>SUM('Alternatyva 1'!BG$21,'Alternatyva 1'!BG$32,'Alternatyva 1'!BG$43,'Alternatyva 1'!BG$55,'Alternatyva 1'!BG$66,'Alternatyva 1'!BG$77,'Alternatyva 1'!BG$88)</f>
        <v>0</v>
      </c>
      <c r="BH11" s="407">
        <f>SUM('Alternatyva 1'!BH$21,'Alternatyva 1'!BH$32,'Alternatyva 1'!BH$43,'Alternatyva 1'!BH$55,'Alternatyva 1'!BH$66,'Alternatyva 1'!BH$77,'Alternatyva 1'!BH$88)</f>
        <v>0</v>
      </c>
      <c r="BI11" s="407">
        <f>SUM('Alternatyva 1'!BI$21,'Alternatyva 1'!BI$32,'Alternatyva 1'!BI$43,'Alternatyva 1'!BI$55,'Alternatyva 1'!BI$66,'Alternatyva 1'!BI$77,'Alternatyva 1'!BI$88)</f>
        <v>0</v>
      </c>
      <c r="BJ11" s="407">
        <f>SUM('Alternatyva 1'!BJ$21,'Alternatyva 1'!BJ$32,'Alternatyva 1'!BJ$43,'Alternatyva 1'!BJ$55,'Alternatyva 1'!BJ$66,'Alternatyva 1'!BJ$77,'Alternatyva 1'!BJ$88)</f>
        <v>0</v>
      </c>
      <c r="BK11" s="407">
        <f>SUM('Alternatyva 1'!BK$21,'Alternatyva 1'!BK$32,'Alternatyva 1'!BK$43,'Alternatyva 1'!BK$55,'Alternatyva 1'!BK$66,'Alternatyva 1'!BK$77,'Alternatyva 1'!BK$88)</f>
        <v>0</v>
      </c>
      <c r="BL11" s="407">
        <f>SUM('Alternatyva 1'!BL$21,'Alternatyva 1'!BL$32,'Alternatyva 1'!BL$43,'Alternatyva 1'!BL$55,'Alternatyva 1'!BL$66,'Alternatyva 1'!BL$77,'Alternatyva 1'!BL$88)</f>
        <v>0</v>
      </c>
      <c r="BM11" s="407">
        <f>SUM('Alternatyva 1'!BM$21,'Alternatyva 1'!BM$32,'Alternatyva 1'!BM$43,'Alternatyva 1'!BM$55,'Alternatyva 1'!BM$66,'Alternatyva 1'!BM$77,'Alternatyva 1'!BM$88)</f>
        <v>0</v>
      </c>
      <c r="BN11" s="407">
        <f>SUM('Alternatyva 1'!BN$21,'Alternatyva 1'!BN$32,'Alternatyva 1'!BN$43,'Alternatyva 1'!BN$55,'Alternatyva 1'!BN$66,'Alternatyva 1'!BN$77,'Alternatyva 1'!BN$88)</f>
        <v>0</v>
      </c>
      <c r="BO11" s="407">
        <f>SUM('Alternatyva 1'!BO$21,'Alternatyva 1'!BO$32,'Alternatyva 1'!BO$43,'Alternatyva 1'!BO$55,'Alternatyva 1'!BO$66,'Alternatyva 1'!BO$77,'Alternatyva 1'!BO$88)</f>
        <v>0</v>
      </c>
      <c r="BP11" s="407">
        <f>SUM('Alternatyva 1'!BP$21,'Alternatyva 1'!BP$32,'Alternatyva 1'!BP$43,'Alternatyva 1'!BP$55,'Alternatyva 1'!BP$66,'Alternatyva 1'!BP$77,'Alternatyva 1'!BP$88)</f>
        <v>0</v>
      </c>
      <c r="BQ11" s="407">
        <f>SUM('Alternatyva 1'!BQ$21,'Alternatyva 1'!BQ$32,'Alternatyva 1'!BQ$43,'Alternatyva 1'!BQ$55,'Alternatyva 1'!BQ$66,'Alternatyva 1'!BQ$77,'Alternatyva 1'!BQ$88)</f>
        <v>0</v>
      </c>
      <c r="BR11" s="407">
        <f>SUM('Alternatyva 1'!BR$21,'Alternatyva 1'!BR$32,'Alternatyva 1'!BR$43,'Alternatyva 1'!BR$55,'Alternatyva 1'!BR$66,'Alternatyva 1'!BR$77,'Alternatyva 1'!BR$88)</f>
        <v>0</v>
      </c>
      <c r="BS11" s="407">
        <f>SUM('Alternatyva 1'!BS$21,'Alternatyva 1'!BS$32,'Alternatyva 1'!BS$43,'Alternatyva 1'!BS$55,'Alternatyva 1'!BS$66,'Alternatyva 1'!BS$77,'Alternatyva 1'!BS$88)</f>
        <v>0</v>
      </c>
      <c r="BT11" s="407">
        <f>SUM('Alternatyva 1'!BT$21,'Alternatyva 1'!BT$32,'Alternatyva 1'!BT$43,'Alternatyva 1'!BT$55,'Alternatyva 1'!BT$66,'Alternatyva 1'!BT$77,'Alternatyva 1'!BT$88)</f>
        <v>0</v>
      </c>
      <c r="BU11" s="407">
        <f>SUM('Alternatyva 1'!BU$21,'Alternatyva 1'!BU$32,'Alternatyva 1'!BU$43,'Alternatyva 1'!BU$55,'Alternatyva 1'!BU$66,'Alternatyva 1'!BU$77,'Alternatyva 1'!BU$88)</f>
        <v>0</v>
      </c>
      <c r="BV11" s="407">
        <f>SUM('Alternatyva 1'!BV$21,'Alternatyva 1'!BV$32,'Alternatyva 1'!BV$43,'Alternatyva 1'!BV$55,'Alternatyva 1'!BV$66,'Alternatyva 1'!BV$77,'Alternatyva 1'!BV$88)</f>
        <v>0</v>
      </c>
      <c r="BW11" s="407">
        <f>SUM('Alternatyva 1'!BW$21,'Alternatyva 1'!BW$32,'Alternatyva 1'!BW$43,'Alternatyva 1'!BW$55,'Alternatyva 1'!BW$66,'Alternatyva 1'!BW$77,'Alternatyva 1'!BW$88)</f>
        <v>0</v>
      </c>
      <c r="BX11" s="407">
        <f>SUM('Alternatyva 1'!BX$21,'Alternatyva 1'!BX$32,'Alternatyva 1'!BX$43,'Alternatyva 1'!BX$55,'Alternatyva 1'!BX$66,'Alternatyva 1'!BX$77,'Alternatyva 1'!BX$88)</f>
        <v>0</v>
      </c>
      <c r="BY11" s="407">
        <f>SUM('Alternatyva 1'!BY$21,'Alternatyva 1'!BY$32,'Alternatyva 1'!BY$43,'Alternatyva 1'!BY$55,'Alternatyva 1'!BY$66,'Alternatyva 1'!BY$77,'Alternatyva 1'!BY$88)</f>
        <v>0</v>
      </c>
      <c r="BZ11" s="407">
        <f>SUM('Alternatyva 1'!BZ$21,'Alternatyva 1'!BZ$32,'Alternatyva 1'!BZ$43,'Alternatyva 1'!BZ$55,'Alternatyva 1'!BZ$66,'Alternatyva 1'!BZ$77,'Alternatyva 1'!BZ$88)</f>
        <v>0</v>
      </c>
      <c r="CA11" s="407">
        <f>SUM('Alternatyva 1'!CA$21,'Alternatyva 1'!CA$32,'Alternatyva 1'!CA$43,'Alternatyva 1'!CA$55,'Alternatyva 1'!CA$66,'Alternatyva 1'!CA$77,'Alternatyva 1'!CA$88)</f>
        <v>0</v>
      </c>
      <c r="CB11" s="407">
        <f>SUM('Alternatyva 1'!CB$21,'Alternatyva 1'!CB$32,'Alternatyva 1'!CB$43,'Alternatyva 1'!CB$55,'Alternatyva 1'!CB$66,'Alternatyva 1'!CB$77,'Alternatyva 1'!CB$88)</f>
        <v>0</v>
      </c>
      <c r="CC11" s="407">
        <f>SUM('Alternatyva 1'!CC$21,'Alternatyva 1'!CC$32,'Alternatyva 1'!CC$43,'Alternatyva 1'!CC$55,'Alternatyva 1'!CC$66,'Alternatyva 1'!CC$77,'Alternatyva 1'!CC$88)</f>
        <v>0</v>
      </c>
      <c r="CD11" s="407">
        <f>SUM('Alternatyva 1'!CD$21,'Alternatyva 1'!CD$32,'Alternatyva 1'!CD$43,'Alternatyva 1'!CD$55,'Alternatyva 1'!CD$66,'Alternatyva 1'!CD$77,'Alternatyva 1'!CD$88)</f>
        <v>0</v>
      </c>
      <c r="CE11" s="407">
        <f>SUM('Alternatyva 1'!CE$21,'Alternatyva 1'!CE$32,'Alternatyva 1'!CE$43,'Alternatyva 1'!CE$55,'Alternatyva 1'!CE$66,'Alternatyva 1'!CE$77,'Alternatyva 1'!CE$88)</f>
        <v>0</v>
      </c>
      <c r="CF11" s="407">
        <f>SUM('Alternatyva 1'!CF$21,'Alternatyva 1'!CF$32,'Alternatyva 1'!CF$43,'Alternatyva 1'!CF$55,'Alternatyva 1'!CF$66,'Alternatyva 1'!CF$77,'Alternatyva 1'!CF$88)</f>
        <v>0</v>
      </c>
      <c r="CG11" s="407">
        <f>SUM('Alternatyva 1'!CG$21,'Alternatyva 1'!CG$32,'Alternatyva 1'!CG$43,'Alternatyva 1'!CG$55,'Alternatyva 1'!CG$66,'Alternatyva 1'!CG$77,'Alternatyva 1'!CG$88)</f>
        <v>0</v>
      </c>
      <c r="CH11" s="407">
        <f>SUM('Alternatyva 1'!CH$21,'Alternatyva 1'!CH$32,'Alternatyva 1'!CH$43,'Alternatyva 1'!CH$55,'Alternatyva 1'!CH$66,'Alternatyva 1'!CH$77,'Alternatyva 1'!CH$88)</f>
        <v>0</v>
      </c>
      <c r="CI11" s="407">
        <f>SUM('Alternatyva 1'!CI$21,'Alternatyva 1'!CI$32,'Alternatyva 1'!CI$43,'Alternatyva 1'!CI$55,'Alternatyva 1'!CI$66,'Alternatyva 1'!CI$77,'Alternatyva 1'!CI$88)</f>
        <v>0</v>
      </c>
      <c r="CJ11" s="407">
        <f>SUM('Alternatyva 1'!CJ$21,'Alternatyva 1'!CJ$32,'Alternatyva 1'!CJ$43,'Alternatyva 1'!CJ$55,'Alternatyva 1'!CJ$66,'Alternatyva 1'!CJ$77,'Alternatyva 1'!CJ$88)</f>
        <v>0</v>
      </c>
      <c r="CK11" s="407">
        <f>SUM('Alternatyva 1'!CK$21,'Alternatyva 1'!CK$32,'Alternatyva 1'!CK$43,'Alternatyva 1'!CK$55,'Alternatyva 1'!CK$66,'Alternatyva 1'!CK$77,'Alternatyva 1'!CK$88)</f>
        <v>0</v>
      </c>
      <c r="CL11" s="407">
        <f>SUM('Alternatyva 1'!CL$21,'Alternatyva 1'!CL$32,'Alternatyva 1'!CL$43,'Alternatyva 1'!CL$55,'Alternatyva 1'!CL$66,'Alternatyva 1'!CL$77,'Alternatyva 1'!CL$88)</f>
        <v>0</v>
      </c>
      <c r="CM11" s="407">
        <f>SUM('Alternatyva 1'!CM$21,'Alternatyva 1'!CM$32,'Alternatyva 1'!CM$43,'Alternatyva 1'!CM$55,'Alternatyva 1'!CM$66,'Alternatyva 1'!CM$77,'Alternatyva 1'!CM$88)</f>
        <v>0</v>
      </c>
      <c r="CN11" s="407">
        <f>SUM('Alternatyva 1'!CN$21,'Alternatyva 1'!CN$32,'Alternatyva 1'!CN$43,'Alternatyva 1'!CN$55,'Alternatyva 1'!CN$66,'Alternatyva 1'!CN$77,'Alternatyva 1'!CN$88)</f>
        <v>0</v>
      </c>
      <c r="CO11" s="407">
        <f>SUM('Alternatyva 1'!CO$21,'Alternatyva 1'!CO$32,'Alternatyva 1'!CO$43,'Alternatyva 1'!CO$55,'Alternatyva 1'!CO$66,'Alternatyva 1'!CO$77,'Alternatyva 1'!CO$88)</f>
        <v>0</v>
      </c>
      <c r="CP11" s="407">
        <f>SUM('Alternatyva 1'!CP$21,'Alternatyva 1'!CP$32,'Alternatyva 1'!CP$43,'Alternatyva 1'!CP$55,'Alternatyva 1'!CP$66,'Alternatyva 1'!CP$77,'Alternatyva 1'!CP$88)</f>
        <v>0</v>
      </c>
      <c r="CQ11" s="407">
        <f>SUM('Alternatyva 1'!CQ$21,'Alternatyva 1'!CQ$32,'Alternatyva 1'!CQ$43,'Alternatyva 1'!CQ$55,'Alternatyva 1'!CQ$66,'Alternatyva 1'!CQ$77,'Alternatyva 1'!CQ$88)</f>
        <v>0</v>
      </c>
      <c r="CR11" s="407">
        <f>SUM('Alternatyva 1'!CR$21,'Alternatyva 1'!CR$32,'Alternatyva 1'!CR$43,'Alternatyva 1'!CR$55,'Alternatyva 1'!CR$66,'Alternatyva 1'!CR$77,'Alternatyva 1'!CR$88)</f>
        <v>0</v>
      </c>
      <c r="CS11" s="407">
        <f>SUM('Alternatyva 1'!CS$21,'Alternatyva 1'!CS$32,'Alternatyva 1'!CS$43,'Alternatyva 1'!CS$55,'Alternatyva 1'!CS$66,'Alternatyva 1'!CS$77,'Alternatyva 1'!CS$88)</f>
        <v>0</v>
      </c>
      <c r="CT11" s="407">
        <f>SUM('Alternatyva 1'!CT$21,'Alternatyva 1'!CT$32,'Alternatyva 1'!CT$43,'Alternatyva 1'!CT$55,'Alternatyva 1'!CT$66,'Alternatyva 1'!CT$77,'Alternatyva 1'!CT$88)</f>
        <v>0</v>
      </c>
      <c r="CU11" s="407">
        <f>SUM('Alternatyva 1'!CU$21,'Alternatyva 1'!CU$32,'Alternatyva 1'!CU$43,'Alternatyva 1'!CU$55,'Alternatyva 1'!CU$66,'Alternatyva 1'!CU$77,'Alternatyva 1'!CU$88)</f>
        <v>0</v>
      </c>
      <c r="CV11" s="407">
        <f>SUM('Alternatyva 1'!CV$21,'Alternatyva 1'!CV$32,'Alternatyva 1'!CV$43,'Alternatyva 1'!CV$55,'Alternatyva 1'!CV$66,'Alternatyva 1'!CV$77,'Alternatyva 1'!CV$88)</f>
        <v>0</v>
      </c>
      <c r="CW11" s="407">
        <f>SUM('Alternatyva 1'!CW$21,'Alternatyva 1'!CW$32,'Alternatyva 1'!CW$43,'Alternatyva 1'!CW$55,'Alternatyva 1'!CW$66,'Alternatyva 1'!CW$77,'Alternatyva 1'!CW$88)</f>
        <v>0</v>
      </c>
      <c r="CX11" s="407">
        <f>SUM('Alternatyva 1'!CX$21,'Alternatyva 1'!CX$32,'Alternatyva 1'!CX$43,'Alternatyva 1'!CX$55,'Alternatyva 1'!CX$66,'Alternatyva 1'!CX$77,'Alternatyva 1'!CX$88)</f>
        <v>0</v>
      </c>
      <c r="CY11" s="407">
        <f>SUM('Alternatyva 1'!CY$21,'Alternatyva 1'!CY$32,'Alternatyva 1'!CY$43,'Alternatyva 1'!CY$55,'Alternatyva 1'!CY$66,'Alternatyva 1'!CY$77,'Alternatyva 1'!CY$88)</f>
        <v>0</v>
      </c>
      <c r="CZ11" s="407">
        <f>SUM('Alternatyva 1'!CZ$21,'Alternatyva 1'!CZ$32,'Alternatyva 1'!CZ$43,'Alternatyva 1'!CZ$55,'Alternatyva 1'!CZ$66,'Alternatyva 1'!CZ$77,'Alternatyva 1'!CZ$88)</f>
        <v>0</v>
      </c>
      <c r="DA11" s="407">
        <f>SUM('Alternatyva 1'!DA$21,'Alternatyva 1'!DA$32,'Alternatyva 1'!DA$43,'Alternatyva 1'!DA$55,'Alternatyva 1'!DA$66,'Alternatyva 1'!DA$77,'Alternatyva 1'!DA$88)</f>
        <v>0</v>
      </c>
      <c r="DB11" s="407">
        <f>SUM('Alternatyva 1'!DB$21,'Alternatyva 1'!DB$32,'Alternatyva 1'!DB$43,'Alternatyva 1'!DB$55,'Alternatyva 1'!DB$66,'Alternatyva 1'!DB$77,'Alternatyva 1'!DB$88)</f>
        <v>0</v>
      </c>
      <c r="DC11" s="407">
        <f>SUM('Alternatyva 1'!DC$21,'Alternatyva 1'!DC$32,'Alternatyva 1'!DC$43,'Alternatyva 1'!DC$55,'Alternatyva 1'!DC$66,'Alternatyva 1'!DC$77,'Alternatyva 1'!DC$88)</f>
        <v>0</v>
      </c>
    </row>
    <row r="12" spans="2:107" ht="15" customHeight="1">
      <c r="B12" s="323" t="s">
        <v>493</v>
      </c>
      <c r="C12" s="757" t="s">
        <v>494</v>
      </c>
      <c r="D12" s="758"/>
      <c r="E12" s="759"/>
      <c r="F12" s="406">
        <f>H12+NPV(SD,I12:INDEX(I12:DC12,PAL))</f>
        <v>0</v>
      </c>
      <c r="G12" s="407">
        <f>SUMIF($H$6:$DC$6,"&lt;="&amp;PAL,$H12:$DC12)</f>
        <v>0</v>
      </c>
      <c r="H12" s="407">
        <f>H11-SUMPRODUCT('Alternatyva 1'!H$21:H$88,'Alternatyva 1'!$DH$21:$DH$88)</f>
        <v>0</v>
      </c>
      <c r="I12" s="407">
        <f>I11-SUMPRODUCT('Alternatyva 1'!I$21:I$88,'Alternatyva 1'!$DH$21:$DH$88)</f>
        <v>0</v>
      </c>
      <c r="J12" s="407">
        <f>J11-SUMPRODUCT('Alternatyva 1'!J$21:J$88,'Alternatyva 1'!$DH$21:$DH$88)</f>
        <v>0</v>
      </c>
      <c r="K12" s="407">
        <f>K11-SUMPRODUCT('Alternatyva 1'!K$21:K$88,'Alternatyva 1'!$DH$21:$DH$88)</f>
        <v>0</v>
      </c>
      <c r="L12" s="407">
        <f>L11-SUMPRODUCT('Alternatyva 1'!L$21:L$88,'Alternatyva 1'!$DH$21:$DH$88)</f>
        <v>0</v>
      </c>
      <c r="M12" s="407">
        <f>M11-SUMPRODUCT('Alternatyva 1'!M$21:M$88,'Alternatyva 1'!$DH$21:$DH$88)</f>
        <v>0</v>
      </c>
      <c r="N12" s="407">
        <f>N11-SUMPRODUCT('Alternatyva 1'!N$21:N$88,'Alternatyva 1'!$DH$21:$DH$88)</f>
        <v>0</v>
      </c>
      <c r="O12" s="407">
        <f>O11-SUMPRODUCT('Alternatyva 1'!O$21:O$88,'Alternatyva 1'!$DH$21:$DH$88)</f>
        <v>0</v>
      </c>
      <c r="P12" s="407">
        <f>P11-SUMPRODUCT('Alternatyva 1'!P$21:P$88,'Alternatyva 1'!$DH$21:$DH$88)</f>
        <v>0</v>
      </c>
      <c r="Q12" s="407">
        <f>Q11-SUMPRODUCT('Alternatyva 1'!Q$21:Q$88,'Alternatyva 1'!$DH$21:$DH$88)</f>
        <v>0</v>
      </c>
      <c r="R12" s="407">
        <f>R11-SUMPRODUCT('Alternatyva 1'!R$21:R$88,'Alternatyva 1'!$DH$21:$DH$88)</f>
        <v>0</v>
      </c>
      <c r="S12" s="407">
        <f>S11-SUMPRODUCT('Alternatyva 1'!S$21:S$88,'Alternatyva 1'!$DH$21:$DH$88)</f>
        <v>0</v>
      </c>
      <c r="T12" s="407">
        <f>T11-SUMPRODUCT('Alternatyva 1'!T$21:T$88,'Alternatyva 1'!$DH$21:$DH$88)</f>
        <v>0</v>
      </c>
      <c r="U12" s="407">
        <f>U11-SUMPRODUCT('Alternatyva 1'!U$21:U$88,'Alternatyva 1'!$DH$21:$DH$88)</f>
        <v>0</v>
      </c>
      <c r="V12" s="407">
        <f>V11-SUMPRODUCT('Alternatyva 1'!V$21:V$88,'Alternatyva 1'!$DH$21:$DH$88)</f>
        <v>0</v>
      </c>
      <c r="W12" s="407">
        <f>W11-SUMPRODUCT('Alternatyva 1'!W$21:W$88,'Alternatyva 1'!$DH$21:$DH$88)</f>
        <v>0</v>
      </c>
      <c r="X12" s="407">
        <f>X11-SUMPRODUCT('Alternatyva 1'!X$21:X$88,'Alternatyva 1'!$DH$21:$DH$88)</f>
        <v>0</v>
      </c>
      <c r="Y12" s="407">
        <f>Y11-SUMPRODUCT('Alternatyva 1'!Y$21:Y$88,'Alternatyva 1'!$DH$21:$DH$88)</f>
        <v>0</v>
      </c>
      <c r="Z12" s="407">
        <f>Z11-SUMPRODUCT('Alternatyva 1'!Z$21:Z$88,'Alternatyva 1'!$DH$21:$DH$88)</f>
        <v>0</v>
      </c>
      <c r="AA12" s="407">
        <f>AA11-SUMPRODUCT('Alternatyva 1'!AA$21:AA$88,'Alternatyva 1'!$DH$21:$DH$88)</f>
        <v>0</v>
      </c>
      <c r="AB12" s="407">
        <f>AB11-SUMPRODUCT('Alternatyva 1'!AB$21:AB$88,'Alternatyva 1'!$DH$21:$DH$88)</f>
        <v>0</v>
      </c>
      <c r="AC12" s="407">
        <f>AC11-SUMPRODUCT('Alternatyva 1'!AC$21:AC$88,'Alternatyva 1'!$DH$21:$DH$88)</f>
        <v>0</v>
      </c>
      <c r="AD12" s="407">
        <f>AD11-SUMPRODUCT('Alternatyva 1'!AD$21:AD$88,'Alternatyva 1'!$DH$21:$DH$88)</f>
        <v>0</v>
      </c>
      <c r="AE12" s="407">
        <f>AE11-SUMPRODUCT('Alternatyva 1'!AE$21:AE$88,'Alternatyva 1'!$DH$21:$DH$88)</f>
        <v>0</v>
      </c>
      <c r="AF12" s="407">
        <f>AF11-SUMPRODUCT('Alternatyva 1'!AF$21:AF$88,'Alternatyva 1'!$DH$21:$DH$88)</f>
        <v>0</v>
      </c>
      <c r="AG12" s="407">
        <f>AG11-SUMPRODUCT('Alternatyva 1'!AG$21:AG$88,'Alternatyva 1'!$DH$21:$DH$88)</f>
        <v>0</v>
      </c>
      <c r="AH12" s="407">
        <f>AH11-SUMPRODUCT('Alternatyva 1'!AH$21:AH$88,'Alternatyva 1'!$DH$21:$DH$88)</f>
        <v>0</v>
      </c>
      <c r="AI12" s="407">
        <f>AI11-SUMPRODUCT('Alternatyva 1'!AI$21:AI$88,'Alternatyva 1'!$DH$21:$DH$88)</f>
        <v>0</v>
      </c>
      <c r="AJ12" s="407">
        <f>AJ11-SUMPRODUCT('Alternatyva 1'!AJ$21:AJ$88,'Alternatyva 1'!$DH$21:$DH$88)</f>
        <v>0</v>
      </c>
      <c r="AK12" s="407">
        <f>AK11-SUMPRODUCT('Alternatyva 1'!AK$21:AK$88,'Alternatyva 1'!$DH$21:$DH$88)</f>
        <v>0</v>
      </c>
      <c r="AL12" s="407">
        <f>AL11-SUMPRODUCT('Alternatyva 1'!AL$21:AL$88,'Alternatyva 1'!$DH$21:$DH$88)</f>
        <v>0</v>
      </c>
      <c r="AM12" s="407">
        <f>AM11-SUMPRODUCT('Alternatyva 1'!AM$21:AM$88,'Alternatyva 1'!$DH$21:$DH$88)</f>
        <v>0</v>
      </c>
      <c r="AN12" s="407">
        <f>AN11-SUMPRODUCT('Alternatyva 1'!AN$21:AN$88,'Alternatyva 1'!$DH$21:$DH$88)</f>
        <v>0</v>
      </c>
      <c r="AO12" s="407">
        <f>AO11-SUMPRODUCT('Alternatyva 1'!AO$21:AO$88,'Alternatyva 1'!$DH$21:$DH$88)</f>
        <v>0</v>
      </c>
      <c r="AP12" s="407">
        <f>AP11-SUMPRODUCT('Alternatyva 1'!AP$21:AP$88,'Alternatyva 1'!$DH$21:$DH$88)</f>
        <v>0</v>
      </c>
      <c r="AQ12" s="407">
        <f>AQ11-SUMPRODUCT('Alternatyva 1'!AQ$21:AQ$88,'Alternatyva 1'!$DH$21:$DH$88)</f>
        <v>0</v>
      </c>
      <c r="AR12" s="407">
        <f>AR11-SUMPRODUCT('Alternatyva 1'!AR$21:AR$88,'Alternatyva 1'!$DH$21:$DH$88)</f>
        <v>0</v>
      </c>
      <c r="AS12" s="407">
        <f>AS11-SUMPRODUCT('Alternatyva 1'!AS$21:AS$88,'Alternatyva 1'!$DH$21:$DH$88)</f>
        <v>0</v>
      </c>
      <c r="AT12" s="407">
        <f>AT11-SUMPRODUCT('Alternatyva 1'!AT$21:AT$88,'Alternatyva 1'!$DH$21:$DH$88)</f>
        <v>0</v>
      </c>
      <c r="AU12" s="407">
        <f>AU11-SUMPRODUCT('Alternatyva 1'!AU$21:AU$88,'Alternatyva 1'!$DH$21:$DH$88)</f>
        <v>0</v>
      </c>
      <c r="AV12" s="407">
        <f>AV11-SUMPRODUCT('Alternatyva 1'!AV$21:AV$88,'Alternatyva 1'!$DH$21:$DH$88)</f>
        <v>0</v>
      </c>
      <c r="AW12" s="407">
        <f>AW11-SUMPRODUCT('Alternatyva 1'!AW$21:AW$88,'Alternatyva 1'!$DH$21:$DH$88)</f>
        <v>0</v>
      </c>
      <c r="AX12" s="407">
        <f>AX11-SUMPRODUCT('Alternatyva 1'!AX$21:AX$88,'Alternatyva 1'!$DH$21:$DH$88)</f>
        <v>0</v>
      </c>
      <c r="AY12" s="407">
        <f>AY11-SUMPRODUCT('Alternatyva 1'!AY$21:AY$88,'Alternatyva 1'!$DH$21:$DH$88)</f>
        <v>0</v>
      </c>
      <c r="AZ12" s="407">
        <f>AZ11-SUMPRODUCT('Alternatyva 1'!AZ$21:AZ$88,'Alternatyva 1'!$DH$21:$DH$88)</f>
        <v>0</v>
      </c>
      <c r="BA12" s="407">
        <f>BA11-SUMPRODUCT('Alternatyva 1'!BA$21:BA$88,'Alternatyva 1'!$DH$21:$DH$88)</f>
        <v>0</v>
      </c>
      <c r="BB12" s="407">
        <f>BB11-SUMPRODUCT('Alternatyva 1'!BB$21:BB$88,'Alternatyva 1'!$DH$21:$DH$88)</f>
        <v>0</v>
      </c>
      <c r="BC12" s="407">
        <f>BC11-SUMPRODUCT('Alternatyva 1'!BC$21:BC$88,'Alternatyva 1'!$DH$21:$DH$88)</f>
        <v>0</v>
      </c>
      <c r="BD12" s="407">
        <f>BD11-SUMPRODUCT('Alternatyva 1'!BD$21:BD$88,'Alternatyva 1'!$DH$21:$DH$88)</f>
        <v>0</v>
      </c>
      <c r="BE12" s="407">
        <f>BE11-SUMPRODUCT('Alternatyva 1'!BE$21:BE$88,'Alternatyva 1'!$DH$21:$DH$88)</f>
        <v>0</v>
      </c>
      <c r="BF12" s="407">
        <f>BF11-SUMPRODUCT('Alternatyva 1'!BF$21:BF$88,'Alternatyva 1'!$DH$21:$DH$88)</f>
        <v>0</v>
      </c>
      <c r="BG12" s="407">
        <f>BG11-SUMPRODUCT('Alternatyva 1'!BG$21:BG$88,'Alternatyva 1'!$DH$21:$DH$88)</f>
        <v>0</v>
      </c>
      <c r="BH12" s="407">
        <f>BH11-SUMPRODUCT('Alternatyva 1'!BH$21:BH$88,'Alternatyva 1'!$DH$21:$DH$88)</f>
        <v>0</v>
      </c>
      <c r="BI12" s="407">
        <f>BI11-SUMPRODUCT('Alternatyva 1'!BI$21:BI$88,'Alternatyva 1'!$DH$21:$DH$88)</f>
        <v>0</v>
      </c>
      <c r="BJ12" s="407">
        <f>BJ11-SUMPRODUCT('Alternatyva 1'!BJ$21:BJ$88,'Alternatyva 1'!$DH$21:$DH$88)</f>
        <v>0</v>
      </c>
      <c r="BK12" s="407">
        <f>BK11-SUMPRODUCT('Alternatyva 1'!BK$21:BK$88,'Alternatyva 1'!$DH$21:$DH$88)</f>
        <v>0</v>
      </c>
      <c r="BL12" s="407">
        <f>BL11-SUMPRODUCT('Alternatyva 1'!BL$21:BL$88,'Alternatyva 1'!$DH$21:$DH$88)</f>
        <v>0</v>
      </c>
      <c r="BM12" s="407">
        <f>BM11-SUMPRODUCT('Alternatyva 1'!BM$21:BM$88,'Alternatyva 1'!$DH$21:$DH$88)</f>
        <v>0</v>
      </c>
      <c r="BN12" s="407">
        <f>BN11-SUMPRODUCT('Alternatyva 1'!BN$21:BN$88,'Alternatyva 1'!$DH$21:$DH$88)</f>
        <v>0</v>
      </c>
      <c r="BO12" s="407">
        <f>BO11-SUMPRODUCT('Alternatyva 1'!BO$21:BO$88,'Alternatyva 1'!$DH$21:$DH$88)</f>
        <v>0</v>
      </c>
      <c r="BP12" s="407">
        <f>BP11-SUMPRODUCT('Alternatyva 1'!BP$21:BP$88,'Alternatyva 1'!$DH$21:$DH$88)</f>
        <v>0</v>
      </c>
      <c r="BQ12" s="407">
        <f>BQ11-SUMPRODUCT('Alternatyva 1'!BQ$21:BQ$88,'Alternatyva 1'!$DH$21:$DH$88)</f>
        <v>0</v>
      </c>
      <c r="BR12" s="407">
        <f>BR11-SUMPRODUCT('Alternatyva 1'!BR$21:BR$88,'Alternatyva 1'!$DH$21:$DH$88)</f>
        <v>0</v>
      </c>
      <c r="BS12" s="407">
        <f>BS11-SUMPRODUCT('Alternatyva 1'!BS$21:BS$88,'Alternatyva 1'!$DH$21:$DH$88)</f>
        <v>0</v>
      </c>
      <c r="BT12" s="407">
        <f>BT11-SUMPRODUCT('Alternatyva 1'!BT$21:BT$88,'Alternatyva 1'!$DH$21:$DH$88)</f>
        <v>0</v>
      </c>
      <c r="BU12" s="407">
        <f>BU11-SUMPRODUCT('Alternatyva 1'!BU$21:BU$88,'Alternatyva 1'!$DH$21:$DH$88)</f>
        <v>0</v>
      </c>
      <c r="BV12" s="407">
        <f>BV11-SUMPRODUCT('Alternatyva 1'!BV$21:BV$88,'Alternatyva 1'!$DH$21:$DH$88)</f>
        <v>0</v>
      </c>
      <c r="BW12" s="407">
        <f>BW11-SUMPRODUCT('Alternatyva 1'!BW$21:BW$88,'Alternatyva 1'!$DH$21:$DH$88)</f>
        <v>0</v>
      </c>
      <c r="BX12" s="407">
        <f>BX11-SUMPRODUCT('Alternatyva 1'!BX$21:BX$88,'Alternatyva 1'!$DH$21:$DH$88)</f>
        <v>0</v>
      </c>
      <c r="BY12" s="407">
        <f>BY11-SUMPRODUCT('Alternatyva 1'!BY$21:BY$88,'Alternatyva 1'!$DH$21:$DH$88)</f>
        <v>0</v>
      </c>
      <c r="BZ12" s="407">
        <f>BZ11-SUMPRODUCT('Alternatyva 1'!BZ$21:BZ$88,'Alternatyva 1'!$DH$21:$DH$88)</f>
        <v>0</v>
      </c>
      <c r="CA12" s="407">
        <f>CA11-SUMPRODUCT('Alternatyva 1'!CA$21:CA$88,'Alternatyva 1'!$DH$21:$DH$88)</f>
        <v>0</v>
      </c>
      <c r="CB12" s="407">
        <f>CB11-SUMPRODUCT('Alternatyva 1'!CB$21:CB$88,'Alternatyva 1'!$DH$21:$DH$88)</f>
        <v>0</v>
      </c>
      <c r="CC12" s="407">
        <f>CC11-SUMPRODUCT('Alternatyva 1'!CC$21:CC$88,'Alternatyva 1'!$DH$21:$DH$88)</f>
        <v>0</v>
      </c>
      <c r="CD12" s="407">
        <f>CD11-SUMPRODUCT('Alternatyva 1'!CD$21:CD$88,'Alternatyva 1'!$DH$21:$DH$88)</f>
        <v>0</v>
      </c>
      <c r="CE12" s="407">
        <f>CE11-SUMPRODUCT('Alternatyva 1'!CE$21:CE$88,'Alternatyva 1'!$DH$21:$DH$88)</f>
        <v>0</v>
      </c>
      <c r="CF12" s="407">
        <f>CF11-SUMPRODUCT('Alternatyva 1'!CF$21:CF$88,'Alternatyva 1'!$DH$21:$DH$88)</f>
        <v>0</v>
      </c>
      <c r="CG12" s="407">
        <f>CG11-SUMPRODUCT('Alternatyva 1'!CG$21:CG$88,'Alternatyva 1'!$DH$21:$DH$88)</f>
        <v>0</v>
      </c>
      <c r="CH12" s="407">
        <f>CH11-SUMPRODUCT('Alternatyva 1'!CH$21:CH$88,'Alternatyva 1'!$DH$21:$DH$88)</f>
        <v>0</v>
      </c>
      <c r="CI12" s="407">
        <f>CI11-SUMPRODUCT('Alternatyva 1'!CI$21:CI$88,'Alternatyva 1'!$DH$21:$DH$88)</f>
        <v>0</v>
      </c>
      <c r="CJ12" s="407">
        <f>CJ11-SUMPRODUCT('Alternatyva 1'!CJ$21:CJ$88,'Alternatyva 1'!$DH$21:$DH$88)</f>
        <v>0</v>
      </c>
      <c r="CK12" s="407">
        <f>CK11-SUMPRODUCT('Alternatyva 1'!CK$21:CK$88,'Alternatyva 1'!$DH$21:$DH$88)</f>
        <v>0</v>
      </c>
      <c r="CL12" s="407">
        <f>CL11-SUMPRODUCT('Alternatyva 1'!CL$21:CL$88,'Alternatyva 1'!$DH$21:$DH$88)</f>
        <v>0</v>
      </c>
      <c r="CM12" s="407">
        <f>CM11-SUMPRODUCT('Alternatyva 1'!CM$21:CM$88,'Alternatyva 1'!$DH$21:$DH$88)</f>
        <v>0</v>
      </c>
      <c r="CN12" s="407">
        <f>CN11-SUMPRODUCT('Alternatyva 1'!CN$21:CN$88,'Alternatyva 1'!$DH$21:$DH$88)</f>
        <v>0</v>
      </c>
      <c r="CO12" s="407">
        <f>CO11-SUMPRODUCT('Alternatyva 1'!CO$21:CO$88,'Alternatyva 1'!$DH$21:$DH$88)</f>
        <v>0</v>
      </c>
      <c r="CP12" s="407">
        <f>CP11-SUMPRODUCT('Alternatyva 1'!CP$21:CP$88,'Alternatyva 1'!$DH$21:$DH$88)</f>
        <v>0</v>
      </c>
      <c r="CQ12" s="407">
        <f>CQ11-SUMPRODUCT('Alternatyva 1'!CQ$21:CQ$88,'Alternatyva 1'!$DH$21:$DH$88)</f>
        <v>0</v>
      </c>
      <c r="CR12" s="407">
        <f>CR11-SUMPRODUCT('Alternatyva 1'!CR$21:CR$88,'Alternatyva 1'!$DH$21:$DH$88)</f>
        <v>0</v>
      </c>
      <c r="CS12" s="407">
        <f>CS11-SUMPRODUCT('Alternatyva 1'!CS$21:CS$88,'Alternatyva 1'!$DH$21:$DH$88)</f>
        <v>0</v>
      </c>
      <c r="CT12" s="407">
        <f>CT11-SUMPRODUCT('Alternatyva 1'!CT$21:CT$88,'Alternatyva 1'!$DH$21:$DH$88)</f>
        <v>0</v>
      </c>
      <c r="CU12" s="407">
        <f>CU11-SUMPRODUCT('Alternatyva 1'!CU$21:CU$88,'Alternatyva 1'!$DH$21:$DH$88)</f>
        <v>0</v>
      </c>
      <c r="CV12" s="407">
        <f>CV11-SUMPRODUCT('Alternatyva 1'!CV$21:CV$88,'Alternatyva 1'!$DH$21:$DH$88)</f>
        <v>0</v>
      </c>
      <c r="CW12" s="407">
        <f>CW11-SUMPRODUCT('Alternatyva 1'!CW$21:CW$88,'Alternatyva 1'!$DH$21:$DH$88)</f>
        <v>0</v>
      </c>
      <c r="CX12" s="407">
        <f>CX11-SUMPRODUCT('Alternatyva 1'!CX$21:CX$88,'Alternatyva 1'!$DH$21:$DH$88)</f>
        <v>0</v>
      </c>
      <c r="CY12" s="407">
        <f>CY11-SUMPRODUCT('Alternatyva 1'!CY$21:CY$88,'Alternatyva 1'!$DH$21:$DH$88)</f>
        <v>0</v>
      </c>
      <c r="CZ12" s="407">
        <f>CZ11-SUMPRODUCT('Alternatyva 1'!CZ$21:CZ$88,'Alternatyva 1'!$DH$21:$DH$88)</f>
        <v>0</v>
      </c>
      <c r="DA12" s="407">
        <f>DA11-SUMPRODUCT('Alternatyva 1'!DA$21:DA$88,'Alternatyva 1'!$DH$21:$DH$88)</f>
        <v>0</v>
      </c>
      <c r="DB12" s="407">
        <f>DB11-SUMPRODUCT('Alternatyva 1'!DB$21:DB$88,'Alternatyva 1'!$DH$21:$DH$88)</f>
        <v>0</v>
      </c>
      <c r="DC12" s="407">
        <f>DC11-SUMPRODUCT('Alternatyva 1'!DC$21:DC$88,'Alternatyva 1'!$DH$21:$DH$88)</f>
        <v>0</v>
      </c>
    </row>
    <row r="13" spans="2:107" ht="15" customHeight="1" thickBot="1">
      <c r="B13" s="323" t="s">
        <v>495</v>
      </c>
      <c r="C13" s="775" t="s">
        <v>496</v>
      </c>
      <c r="D13" s="776"/>
      <c r="E13" s="777"/>
      <c r="F13" s="406">
        <f>H13+NPV(SD,I13:INDEX(I13:DC13,PAL))</f>
        <v>83168318.400821432</v>
      </c>
      <c r="G13" s="407">
        <f>SUMIF($H$6:$DC$6,"&lt;="&amp;PAL,$H13:$DC13)</f>
        <v>493526741.51387048</v>
      </c>
      <c r="H13" s="408">
        <f>H8-H9-H10+H12</f>
        <v>-18305900.502825707</v>
      </c>
      <c r="I13" s="408">
        <f t="shared" ref="I13:BT13" si="2">I8-I9-I10+I12</f>
        <v>-116538870.84150866</v>
      </c>
      <c r="J13" s="408">
        <f>J8-J9-J10+J12</f>
        <v>-115442721.22625205</v>
      </c>
      <c r="K13" s="408">
        <f t="shared" si="2"/>
        <v>-38154572.331423089</v>
      </c>
      <c r="L13" s="408">
        <f t="shared" si="2"/>
        <v>-22802817.60061904</v>
      </c>
      <c r="M13" s="408">
        <f t="shared" si="2"/>
        <v>-44759956.491611503</v>
      </c>
      <c r="N13" s="408">
        <f t="shared" si="2"/>
        <v>-102994647.49407354</v>
      </c>
      <c r="O13" s="408">
        <f t="shared" si="2"/>
        <v>-13344335.337688427</v>
      </c>
      <c r="P13" s="408">
        <f t="shared" si="2"/>
        <v>70946721.548150331</v>
      </c>
      <c r="Q13" s="408">
        <f t="shared" si="2"/>
        <v>74329839.636359736</v>
      </c>
      <c r="R13" s="408">
        <f t="shared" si="2"/>
        <v>72329554.364842147</v>
      </c>
      <c r="S13" s="408">
        <f t="shared" si="2"/>
        <v>74476059.234400034</v>
      </c>
      <c r="T13" s="408">
        <f t="shared" si="2"/>
        <v>62655702.590719998</v>
      </c>
      <c r="U13" s="408">
        <f t="shared" si="2"/>
        <v>64670193.620786384</v>
      </c>
      <c r="V13" s="408">
        <f t="shared" si="2"/>
        <v>67125183.823555559</v>
      </c>
      <c r="W13" s="408">
        <f t="shared" si="2"/>
        <v>70434450.338936061</v>
      </c>
      <c r="X13" s="408">
        <f t="shared" si="2"/>
        <v>73625043.726692051</v>
      </c>
      <c r="Y13" s="408">
        <f t="shared" si="2"/>
        <v>77583767.677385196</v>
      </c>
      <c r="Z13" s="408">
        <f t="shared" si="2"/>
        <v>81497576.783964291</v>
      </c>
      <c r="AA13" s="408">
        <f t="shared" si="2"/>
        <v>85160403.988390967</v>
      </c>
      <c r="AB13" s="408">
        <f t="shared" si="2"/>
        <v>91036066.005689725</v>
      </c>
      <c r="AC13" s="408">
        <f t="shared" si="2"/>
        <v>0</v>
      </c>
      <c r="AD13" s="408" t="e">
        <f t="shared" si="2"/>
        <v>#REF!</v>
      </c>
      <c r="AE13" s="408">
        <f t="shared" si="2"/>
        <v>0</v>
      </c>
      <c r="AF13" s="408">
        <f t="shared" si="2"/>
        <v>0</v>
      </c>
      <c r="AG13" s="408">
        <f t="shared" si="2"/>
        <v>0</v>
      </c>
      <c r="AH13" s="408">
        <f t="shared" si="2"/>
        <v>0</v>
      </c>
      <c r="AI13" s="408">
        <f t="shared" si="2"/>
        <v>0</v>
      </c>
      <c r="AJ13" s="408">
        <f t="shared" si="2"/>
        <v>0</v>
      </c>
      <c r="AK13" s="408">
        <f t="shared" si="2"/>
        <v>0</v>
      </c>
      <c r="AL13" s="408">
        <f t="shared" si="2"/>
        <v>0</v>
      </c>
      <c r="AM13" s="408">
        <f t="shared" si="2"/>
        <v>0</v>
      </c>
      <c r="AN13" s="408">
        <f t="shared" si="2"/>
        <v>0</v>
      </c>
      <c r="AO13" s="408">
        <f t="shared" si="2"/>
        <v>0</v>
      </c>
      <c r="AP13" s="408">
        <f t="shared" si="2"/>
        <v>0</v>
      </c>
      <c r="AQ13" s="408">
        <f t="shared" si="2"/>
        <v>0</v>
      </c>
      <c r="AR13" s="408">
        <f t="shared" si="2"/>
        <v>0</v>
      </c>
      <c r="AS13" s="408">
        <f t="shared" si="2"/>
        <v>0</v>
      </c>
      <c r="AT13" s="408">
        <f t="shared" si="2"/>
        <v>0</v>
      </c>
      <c r="AU13" s="408">
        <f t="shared" si="2"/>
        <v>0</v>
      </c>
      <c r="AV13" s="408">
        <f t="shared" si="2"/>
        <v>0</v>
      </c>
      <c r="AW13" s="408">
        <f t="shared" si="2"/>
        <v>0</v>
      </c>
      <c r="AX13" s="408">
        <f t="shared" si="2"/>
        <v>0</v>
      </c>
      <c r="AY13" s="408">
        <f t="shared" si="2"/>
        <v>0</v>
      </c>
      <c r="AZ13" s="408">
        <f t="shared" si="2"/>
        <v>0</v>
      </c>
      <c r="BA13" s="408">
        <f t="shared" si="2"/>
        <v>0</v>
      </c>
      <c r="BB13" s="408">
        <f t="shared" si="2"/>
        <v>0</v>
      </c>
      <c r="BC13" s="408">
        <f t="shared" si="2"/>
        <v>0</v>
      </c>
      <c r="BD13" s="408">
        <f t="shared" si="2"/>
        <v>0</v>
      </c>
      <c r="BE13" s="408">
        <f t="shared" si="2"/>
        <v>0</v>
      </c>
      <c r="BF13" s="408">
        <f t="shared" si="2"/>
        <v>0</v>
      </c>
      <c r="BG13" s="408">
        <f t="shared" si="2"/>
        <v>0</v>
      </c>
      <c r="BH13" s="408">
        <f t="shared" si="2"/>
        <v>0</v>
      </c>
      <c r="BI13" s="408">
        <f t="shared" si="2"/>
        <v>0</v>
      </c>
      <c r="BJ13" s="408">
        <f t="shared" si="2"/>
        <v>0</v>
      </c>
      <c r="BK13" s="408">
        <f t="shared" si="2"/>
        <v>0</v>
      </c>
      <c r="BL13" s="408">
        <f t="shared" si="2"/>
        <v>0</v>
      </c>
      <c r="BM13" s="408">
        <f t="shared" si="2"/>
        <v>0</v>
      </c>
      <c r="BN13" s="408">
        <f t="shared" si="2"/>
        <v>0</v>
      </c>
      <c r="BO13" s="408">
        <f t="shared" si="2"/>
        <v>0</v>
      </c>
      <c r="BP13" s="408">
        <f t="shared" si="2"/>
        <v>0</v>
      </c>
      <c r="BQ13" s="408">
        <f t="shared" si="2"/>
        <v>0</v>
      </c>
      <c r="BR13" s="408">
        <f t="shared" si="2"/>
        <v>0</v>
      </c>
      <c r="BS13" s="408">
        <f t="shared" si="2"/>
        <v>0</v>
      </c>
      <c r="BT13" s="408">
        <f t="shared" si="2"/>
        <v>0</v>
      </c>
      <c r="BU13" s="408">
        <f t="shared" ref="BU13:DC13" si="3">BU8-BU9-BU10+BU12</f>
        <v>0</v>
      </c>
      <c r="BV13" s="408">
        <f t="shared" si="3"/>
        <v>0</v>
      </c>
      <c r="BW13" s="408">
        <f t="shared" si="3"/>
        <v>0</v>
      </c>
      <c r="BX13" s="408">
        <f t="shared" si="3"/>
        <v>0</v>
      </c>
      <c r="BY13" s="408">
        <f t="shared" si="3"/>
        <v>0</v>
      </c>
      <c r="BZ13" s="408">
        <f t="shared" si="3"/>
        <v>0</v>
      </c>
      <c r="CA13" s="408">
        <f t="shared" si="3"/>
        <v>0</v>
      </c>
      <c r="CB13" s="408">
        <f t="shared" si="3"/>
        <v>0</v>
      </c>
      <c r="CC13" s="408">
        <f t="shared" si="3"/>
        <v>0</v>
      </c>
      <c r="CD13" s="408">
        <f t="shared" si="3"/>
        <v>0</v>
      </c>
      <c r="CE13" s="408">
        <f t="shared" si="3"/>
        <v>0</v>
      </c>
      <c r="CF13" s="408">
        <f t="shared" si="3"/>
        <v>0</v>
      </c>
      <c r="CG13" s="408">
        <f t="shared" si="3"/>
        <v>0</v>
      </c>
      <c r="CH13" s="408">
        <f t="shared" si="3"/>
        <v>0</v>
      </c>
      <c r="CI13" s="408">
        <f t="shared" si="3"/>
        <v>0</v>
      </c>
      <c r="CJ13" s="408">
        <f t="shared" si="3"/>
        <v>0</v>
      </c>
      <c r="CK13" s="408">
        <f t="shared" si="3"/>
        <v>0</v>
      </c>
      <c r="CL13" s="408">
        <f t="shared" si="3"/>
        <v>0</v>
      </c>
      <c r="CM13" s="408">
        <f t="shared" si="3"/>
        <v>0</v>
      </c>
      <c r="CN13" s="408">
        <f t="shared" si="3"/>
        <v>0</v>
      </c>
      <c r="CO13" s="408">
        <f t="shared" si="3"/>
        <v>0</v>
      </c>
      <c r="CP13" s="408">
        <f t="shared" si="3"/>
        <v>0</v>
      </c>
      <c r="CQ13" s="408">
        <f t="shared" si="3"/>
        <v>0</v>
      </c>
      <c r="CR13" s="408">
        <f t="shared" si="3"/>
        <v>0</v>
      </c>
      <c r="CS13" s="408">
        <f t="shared" si="3"/>
        <v>0</v>
      </c>
      <c r="CT13" s="408">
        <f t="shared" si="3"/>
        <v>0</v>
      </c>
      <c r="CU13" s="408">
        <f t="shared" si="3"/>
        <v>0</v>
      </c>
      <c r="CV13" s="408">
        <f t="shared" si="3"/>
        <v>0</v>
      </c>
      <c r="CW13" s="408">
        <f t="shared" si="3"/>
        <v>0</v>
      </c>
      <c r="CX13" s="408">
        <f t="shared" si="3"/>
        <v>0</v>
      </c>
      <c r="CY13" s="408">
        <f t="shared" si="3"/>
        <v>0</v>
      </c>
      <c r="CZ13" s="408">
        <f t="shared" si="3"/>
        <v>0</v>
      </c>
      <c r="DA13" s="408">
        <f t="shared" si="3"/>
        <v>0</v>
      </c>
      <c r="DB13" s="408">
        <f t="shared" si="3"/>
        <v>0</v>
      </c>
      <c r="DC13" s="408">
        <f t="shared" si="3"/>
        <v>0</v>
      </c>
    </row>
    <row r="14" spans="2:107" ht="15" customHeight="1" thickBot="1">
      <c r="C14" s="782" t="s">
        <v>497</v>
      </c>
      <c r="D14" s="783"/>
      <c r="E14" s="783"/>
      <c r="F14" s="784"/>
      <c r="G14" s="28"/>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779" t="s">
        <v>498</v>
      </c>
      <c r="D15" s="780"/>
      <c r="E15" s="781"/>
      <c r="F15" s="25">
        <f>F13</f>
        <v>83168318.400821432</v>
      </c>
      <c r="G15" s="21"/>
    </row>
    <row r="16" spans="2:107" ht="15" customHeight="1">
      <c r="C16" s="772" t="s">
        <v>499</v>
      </c>
      <c r="D16" s="773"/>
      <c r="E16" s="774"/>
      <c r="F16" s="409">
        <f>IFERROR(IF(F10&lt;0,(F8-F10)/(F9-F12),(F8)/(F9+F10-F12)),"")</f>
        <v>1.1335308764161161</v>
      </c>
      <c r="G16" s="26"/>
    </row>
    <row r="17" spans="2:108" ht="15" customHeight="1" thickBot="1">
      <c r="C17" s="769" t="s">
        <v>500</v>
      </c>
      <c r="D17" s="770"/>
      <c r="E17" s="771"/>
      <c r="F17" s="410">
        <f>IFERROR(IRR(H13:INDEX(H13:DC13,PAL+1)),"-")</f>
        <v>6.8746885204273189E-2</v>
      </c>
      <c r="G17" s="22"/>
    </row>
    <row r="18" spans="2:108" ht="15" hidden="1" customHeight="1" thickBot="1">
      <c r="C18" s="782" t="s">
        <v>501</v>
      </c>
      <c r="D18" s="783"/>
      <c r="E18" s="783"/>
      <c r="F18" s="784"/>
      <c r="G18" s="347" t="s">
        <v>163</v>
      </c>
      <c r="H18" s="347" t="str">
        <f t="shared" ref="H18:AM18" ca="1" si="4">H7</f>
        <v>2022</v>
      </c>
      <c r="I18" s="347">
        <f t="shared" ca="1" si="4"/>
        <v>2023</v>
      </c>
      <c r="J18" s="347">
        <f t="shared" ca="1" si="4"/>
        <v>2024</v>
      </c>
      <c r="K18" s="347">
        <f t="shared" ca="1" si="4"/>
        <v>2025</v>
      </c>
      <c r="L18" s="347">
        <f t="shared" ca="1" si="4"/>
        <v>2026</v>
      </c>
      <c r="M18" s="347">
        <f t="shared" ca="1" si="4"/>
        <v>2027</v>
      </c>
      <c r="N18" s="347">
        <f t="shared" ca="1" si="4"/>
        <v>2028</v>
      </c>
      <c r="O18" s="347">
        <f t="shared" ca="1" si="4"/>
        <v>2029</v>
      </c>
      <c r="P18" s="347">
        <f t="shared" ca="1" si="4"/>
        <v>2030</v>
      </c>
      <c r="Q18" s="347">
        <f t="shared" ca="1" si="4"/>
        <v>2031</v>
      </c>
      <c r="R18" s="347">
        <f t="shared" ca="1" si="4"/>
        <v>2032</v>
      </c>
      <c r="S18" s="347">
        <f t="shared" ca="1" si="4"/>
        <v>2033</v>
      </c>
      <c r="T18" s="347">
        <f t="shared" ca="1" si="4"/>
        <v>2034</v>
      </c>
      <c r="U18" s="347">
        <f t="shared" ca="1" si="4"/>
        <v>2035</v>
      </c>
      <c r="V18" s="347">
        <f t="shared" ca="1" si="4"/>
        <v>2036</v>
      </c>
      <c r="W18" s="347">
        <f t="shared" ca="1" si="4"/>
        <v>2037</v>
      </c>
      <c r="X18" s="347">
        <f t="shared" ca="1" si="4"/>
        <v>2038</v>
      </c>
      <c r="Y18" s="347">
        <f t="shared" ca="1" si="4"/>
        <v>2039</v>
      </c>
      <c r="Z18" s="347">
        <f t="shared" ca="1" si="4"/>
        <v>2040</v>
      </c>
      <c r="AA18" s="347">
        <f t="shared" ca="1" si="4"/>
        <v>2041</v>
      </c>
      <c r="AB18" s="347">
        <f t="shared" ca="1" si="4"/>
        <v>2042</v>
      </c>
      <c r="AC18" s="347">
        <f t="shared" ca="1" si="4"/>
        <v>2043</v>
      </c>
      <c r="AD18" s="347">
        <f t="shared" ca="1" si="4"/>
        <v>2044</v>
      </c>
      <c r="AE18" s="347">
        <f t="shared" ca="1" si="4"/>
        <v>2045</v>
      </c>
      <c r="AF18" s="347">
        <f t="shared" ca="1" si="4"/>
        <v>2046</v>
      </c>
      <c r="AG18" s="347">
        <f t="shared" ca="1" si="4"/>
        <v>2047</v>
      </c>
      <c r="AH18" s="347">
        <f t="shared" ca="1" si="4"/>
        <v>2048</v>
      </c>
      <c r="AI18" s="347">
        <f t="shared" ca="1" si="4"/>
        <v>2049</v>
      </c>
      <c r="AJ18" s="347">
        <f t="shared" ca="1" si="4"/>
        <v>2050</v>
      </c>
      <c r="AK18" s="347">
        <f t="shared" ca="1" si="4"/>
        <v>2051</v>
      </c>
      <c r="AL18" s="347">
        <f t="shared" ca="1" si="4"/>
        <v>2052</v>
      </c>
      <c r="AM18" s="347">
        <f t="shared" ca="1" si="4"/>
        <v>2053</v>
      </c>
      <c r="AN18" s="347">
        <f t="shared" ref="AN18:BS18" ca="1" si="5">AN7</f>
        <v>2054</v>
      </c>
      <c r="AO18" s="347">
        <f t="shared" ca="1" si="5"/>
        <v>2055</v>
      </c>
      <c r="AP18" s="347">
        <f t="shared" ca="1" si="5"/>
        <v>2056</v>
      </c>
      <c r="AQ18" s="347">
        <f t="shared" ca="1" si="5"/>
        <v>2057</v>
      </c>
      <c r="AR18" s="347">
        <f t="shared" ca="1" si="5"/>
        <v>2058</v>
      </c>
      <c r="AS18" s="347">
        <f t="shared" ca="1" si="5"/>
        <v>2059</v>
      </c>
      <c r="AT18" s="347">
        <f t="shared" ca="1" si="5"/>
        <v>2060</v>
      </c>
      <c r="AU18" s="347">
        <f t="shared" ca="1" si="5"/>
        <v>2061</v>
      </c>
      <c r="AV18" s="347">
        <f t="shared" ca="1" si="5"/>
        <v>2062</v>
      </c>
      <c r="AW18" s="347">
        <f t="shared" ca="1" si="5"/>
        <v>2063</v>
      </c>
      <c r="AX18" s="347">
        <f t="shared" ca="1" si="5"/>
        <v>2064</v>
      </c>
      <c r="AY18" s="347">
        <f t="shared" ca="1" si="5"/>
        <v>2065</v>
      </c>
      <c r="AZ18" s="347">
        <f t="shared" ca="1" si="5"/>
        <v>2066</v>
      </c>
      <c r="BA18" s="347">
        <f t="shared" ca="1" si="5"/>
        <v>2067</v>
      </c>
      <c r="BB18" s="347">
        <f t="shared" ca="1" si="5"/>
        <v>2068</v>
      </c>
      <c r="BC18" s="347">
        <f t="shared" ca="1" si="5"/>
        <v>2069</v>
      </c>
      <c r="BD18" s="347">
        <f t="shared" ca="1" si="5"/>
        <v>2070</v>
      </c>
      <c r="BE18" s="347">
        <f t="shared" ca="1" si="5"/>
        <v>2071</v>
      </c>
      <c r="BF18" s="347">
        <f t="shared" ca="1" si="5"/>
        <v>2072</v>
      </c>
      <c r="BG18" s="347">
        <f t="shared" ca="1" si="5"/>
        <v>2073</v>
      </c>
      <c r="BH18" s="347">
        <f t="shared" ca="1" si="5"/>
        <v>2074</v>
      </c>
      <c r="BI18" s="347">
        <f t="shared" ca="1" si="5"/>
        <v>2075</v>
      </c>
      <c r="BJ18" s="347">
        <f t="shared" ca="1" si="5"/>
        <v>2076</v>
      </c>
      <c r="BK18" s="347">
        <f t="shared" ca="1" si="5"/>
        <v>2077</v>
      </c>
      <c r="BL18" s="347">
        <f t="shared" ca="1" si="5"/>
        <v>2078</v>
      </c>
      <c r="BM18" s="347">
        <f t="shared" ca="1" si="5"/>
        <v>2079</v>
      </c>
      <c r="BN18" s="347">
        <f t="shared" ca="1" si="5"/>
        <v>2080</v>
      </c>
      <c r="BO18" s="347">
        <f t="shared" ca="1" si="5"/>
        <v>2081</v>
      </c>
      <c r="BP18" s="347">
        <f t="shared" ca="1" si="5"/>
        <v>2082</v>
      </c>
      <c r="BQ18" s="347">
        <f t="shared" ca="1" si="5"/>
        <v>2083</v>
      </c>
      <c r="BR18" s="347">
        <f t="shared" ca="1" si="5"/>
        <v>2084</v>
      </c>
      <c r="BS18" s="347">
        <f t="shared" ca="1" si="5"/>
        <v>2085</v>
      </c>
      <c r="BT18" s="347">
        <f t="shared" ref="BT18:DC18" ca="1" si="6">BT7</f>
        <v>2086</v>
      </c>
      <c r="BU18" s="347">
        <f t="shared" ca="1" si="6"/>
        <v>2087</v>
      </c>
      <c r="BV18" s="347">
        <f t="shared" ca="1" si="6"/>
        <v>2088</v>
      </c>
      <c r="BW18" s="347">
        <f t="shared" ca="1" si="6"/>
        <v>2089</v>
      </c>
      <c r="BX18" s="347">
        <f t="shared" ca="1" si="6"/>
        <v>2090</v>
      </c>
      <c r="BY18" s="347">
        <f t="shared" ca="1" si="6"/>
        <v>2091</v>
      </c>
      <c r="BZ18" s="347">
        <f t="shared" ca="1" si="6"/>
        <v>2092</v>
      </c>
      <c r="CA18" s="347">
        <f t="shared" ca="1" si="6"/>
        <v>2093</v>
      </c>
      <c r="CB18" s="347">
        <f t="shared" ca="1" si="6"/>
        <v>2094</v>
      </c>
      <c r="CC18" s="347">
        <f t="shared" ca="1" si="6"/>
        <v>2095</v>
      </c>
      <c r="CD18" s="347">
        <f t="shared" ca="1" si="6"/>
        <v>2096</v>
      </c>
      <c r="CE18" s="347">
        <f t="shared" ca="1" si="6"/>
        <v>2097</v>
      </c>
      <c r="CF18" s="347">
        <f t="shared" ca="1" si="6"/>
        <v>2098</v>
      </c>
      <c r="CG18" s="347">
        <f t="shared" ca="1" si="6"/>
        <v>2099</v>
      </c>
      <c r="CH18" s="347">
        <f t="shared" ca="1" si="6"/>
        <v>2100</v>
      </c>
      <c r="CI18" s="347">
        <f t="shared" ca="1" si="6"/>
        <v>2101</v>
      </c>
      <c r="CJ18" s="347">
        <f t="shared" ca="1" si="6"/>
        <v>2102</v>
      </c>
      <c r="CK18" s="347">
        <f t="shared" ca="1" si="6"/>
        <v>2103</v>
      </c>
      <c r="CL18" s="347">
        <f t="shared" ca="1" si="6"/>
        <v>2104</v>
      </c>
      <c r="CM18" s="347">
        <f t="shared" ca="1" si="6"/>
        <v>2105</v>
      </c>
      <c r="CN18" s="347">
        <f t="shared" ca="1" si="6"/>
        <v>2106</v>
      </c>
      <c r="CO18" s="347">
        <f t="shared" ca="1" si="6"/>
        <v>2107</v>
      </c>
      <c r="CP18" s="347">
        <f t="shared" ca="1" si="6"/>
        <v>2108</v>
      </c>
      <c r="CQ18" s="347">
        <f t="shared" ca="1" si="6"/>
        <v>2109</v>
      </c>
      <c r="CR18" s="347">
        <f t="shared" ca="1" si="6"/>
        <v>2110</v>
      </c>
      <c r="CS18" s="347">
        <f t="shared" ca="1" si="6"/>
        <v>2111</v>
      </c>
      <c r="CT18" s="347">
        <f t="shared" ca="1" si="6"/>
        <v>2112</v>
      </c>
      <c r="CU18" s="347">
        <f t="shared" ca="1" si="6"/>
        <v>2113</v>
      </c>
      <c r="CV18" s="347">
        <f t="shared" ca="1" si="6"/>
        <v>2114</v>
      </c>
      <c r="CW18" s="347">
        <f t="shared" ca="1" si="6"/>
        <v>2115</v>
      </c>
      <c r="CX18" s="347">
        <f t="shared" ca="1" si="6"/>
        <v>2116</v>
      </c>
      <c r="CY18" s="347">
        <f t="shared" ca="1" si="6"/>
        <v>2117</v>
      </c>
      <c r="CZ18" s="347">
        <f t="shared" ca="1" si="6"/>
        <v>2118</v>
      </c>
      <c r="DA18" s="347">
        <f t="shared" ca="1" si="6"/>
        <v>2119</v>
      </c>
      <c r="DB18" s="347">
        <f t="shared" ca="1" si="6"/>
        <v>2120</v>
      </c>
      <c r="DC18" s="347">
        <f t="shared" ca="1" si="6"/>
        <v>2121</v>
      </c>
    </row>
    <row r="19" spans="2:108" ht="15" hidden="1" customHeight="1">
      <c r="C19" s="760" t="s">
        <v>502</v>
      </c>
      <c r="D19" s="761"/>
      <c r="E19" s="762"/>
      <c r="F19" s="32"/>
      <c r="G19" s="411">
        <f>SUMIF($H$6:$DC$6,"&lt;="&amp;PAL,$H19:$DC19)</f>
        <v>-719774347.04470599</v>
      </c>
      <c r="H19" s="408">
        <f>H11-'Alternatyva 1'!H$7+'Alternatyva 1'!H$115</f>
        <v>-18306112.880511656</v>
      </c>
      <c r="I19" s="408">
        <f>I11-'Alternatyva 1'!I$7+'Alternatyva 1'!I115</f>
        <v>-118773224.9727744</v>
      </c>
      <c r="J19" s="408">
        <f>J11-'Alternatyva 1'!J$7+'Alternatyva 1'!J115</f>
        <v>-139260411.32697952</v>
      </c>
      <c r="K19" s="408">
        <f>K11-'Alternatyva 1'!K$7+'Alternatyva 1'!K115</f>
        <v>-74739483.740389854</v>
      </c>
      <c r="L19" s="408">
        <f>L11-'Alternatyva 1'!L$7+'Alternatyva 1'!L115</f>
        <v>-107489656.52028114</v>
      </c>
      <c r="M19" s="408">
        <f>M11-'Alternatyva 1'!M$7+'Alternatyva 1'!M115</f>
        <v>-125880050.6778167</v>
      </c>
      <c r="N19" s="408">
        <f>N11-'Alternatyva 1'!N$7+'Alternatyva 1'!N115</f>
        <v>-163801578.92992091</v>
      </c>
      <c r="O19" s="408">
        <f>O11-'Alternatyva 1'!O$7+'Alternatyva 1'!O115</f>
        <v>-71798658.087881982</v>
      </c>
      <c r="P19" s="408">
        <f>P11-'Alternatyva 1'!P$7+'Alternatyva 1'!P115</f>
        <v>11842124.527910318</v>
      </c>
      <c r="Q19" s="408">
        <f>Q11-'Alternatyva 1'!Q$7+'Alternatyva 1'!Q115</f>
        <v>12332396.600821763</v>
      </c>
      <c r="R19" s="408">
        <f>R11-'Alternatyva 1'!R$7+'Alternatyva 1'!R115</f>
        <v>12332396.600821763</v>
      </c>
      <c r="S19" s="408">
        <f>S11-'Alternatyva 1'!S$7+'Alternatyva 1'!S115</f>
        <v>12332396.600821763</v>
      </c>
      <c r="T19" s="408">
        <f>T11-'Alternatyva 1'!T$7+'Alternatyva 1'!T115</f>
        <v>10434536.500648007</v>
      </c>
      <c r="U19" s="408">
        <f>U11-'Alternatyva 1'!U$7+'Alternatyva 1'!U115</f>
        <v>8944954.6956746429</v>
      </c>
      <c r="V19" s="408">
        <f>V11-'Alternatyva 1'!V$7+'Alternatyva 1'!V115</f>
        <v>7565599.5774386106</v>
      </c>
      <c r="W19" s="408">
        <f>W11-'Alternatyva 1'!W$7+'Alternatyva 1'!W115</f>
        <v>6815990.4838905577</v>
      </c>
      <c r="X19" s="408">
        <f>X11-'Alternatyva 1'!X$7+'Alternatyva 1'!X115</f>
        <v>5588619.7082570745</v>
      </c>
      <c r="Y19" s="408">
        <f>Y11-'Alternatyva 1'!Y$7+'Alternatyva 1'!Y115</f>
        <v>4843068.0387607021</v>
      </c>
      <c r="Z19" s="408">
        <f>Z11-'Alternatyva 1'!Z$7+'Alternatyva 1'!Z115</f>
        <v>3642746.7568050921</v>
      </c>
      <c r="AA19" s="408">
        <f>AA11-'Alternatyva 1'!AA$7+'Alternatyva 1'!AA115</f>
        <v>1800000</v>
      </c>
      <c r="AB19" s="408">
        <f>AB11-'Alternatyva 1'!AB$7+'Alternatyva 1'!AB115</f>
        <v>1800000</v>
      </c>
      <c r="AC19" s="408">
        <f>AC11-'Alternatyva 1'!AC$7+'Alternatyva 1'!AC115</f>
        <v>0</v>
      </c>
      <c r="AD19" s="408">
        <f>AD11-'Alternatyva 1'!AD$7+'Alternatyva 1'!AD115</f>
        <v>0</v>
      </c>
      <c r="AE19" s="408">
        <f>AE11-'Alternatyva 1'!AE$7+'Alternatyva 1'!AE115</f>
        <v>0</v>
      </c>
      <c r="AF19" s="408">
        <f>AF11-'Alternatyva 1'!AF$7+'Alternatyva 1'!AF115</f>
        <v>0</v>
      </c>
      <c r="AG19" s="408">
        <f>AG11-'Alternatyva 1'!AG$7+'Alternatyva 1'!AG115</f>
        <v>0</v>
      </c>
      <c r="AH19" s="408">
        <f>AH11-'Alternatyva 1'!AH$7+'Alternatyva 1'!AH115</f>
        <v>0</v>
      </c>
      <c r="AI19" s="408">
        <f>AI11-'Alternatyva 1'!AI$7+'Alternatyva 1'!AI115</f>
        <v>0</v>
      </c>
      <c r="AJ19" s="408">
        <f>AJ11-'Alternatyva 1'!AJ$7+'Alternatyva 1'!AJ115</f>
        <v>0</v>
      </c>
      <c r="AK19" s="408">
        <f>AK11-'Alternatyva 1'!AK$7+'Alternatyva 1'!AK115</f>
        <v>0</v>
      </c>
      <c r="AL19" s="408">
        <f>AL11-'Alternatyva 1'!AL$7+'Alternatyva 1'!AL115</f>
        <v>0</v>
      </c>
      <c r="AM19" s="408">
        <f>AM11-'Alternatyva 1'!AM$7+'Alternatyva 1'!AM115</f>
        <v>0</v>
      </c>
      <c r="AN19" s="408">
        <f>AN11-'Alternatyva 1'!AN$7+'Alternatyva 1'!AN115</f>
        <v>0</v>
      </c>
      <c r="AO19" s="408">
        <f>AO11-'Alternatyva 1'!AO$7+'Alternatyva 1'!AO115</f>
        <v>0</v>
      </c>
      <c r="AP19" s="408">
        <f>AP11-'Alternatyva 1'!AP$7+'Alternatyva 1'!AP115</f>
        <v>0</v>
      </c>
      <c r="AQ19" s="408">
        <f>AQ11-'Alternatyva 1'!AQ$7+'Alternatyva 1'!AQ115</f>
        <v>0</v>
      </c>
      <c r="AR19" s="408">
        <f>AR11-'Alternatyva 1'!AR$7+'Alternatyva 1'!AR115</f>
        <v>0</v>
      </c>
      <c r="AS19" s="408">
        <f>AS11-'Alternatyva 1'!AS$7+'Alternatyva 1'!AS115</f>
        <v>0</v>
      </c>
      <c r="AT19" s="408">
        <f>AT11-'Alternatyva 1'!AT$7+'Alternatyva 1'!AT115</f>
        <v>0</v>
      </c>
      <c r="AU19" s="408">
        <f>AU11-'Alternatyva 1'!AU$7+'Alternatyva 1'!AU115</f>
        <v>0</v>
      </c>
      <c r="AV19" s="408">
        <f>AV11-'Alternatyva 1'!AV$7+'Alternatyva 1'!AV115</f>
        <v>0</v>
      </c>
      <c r="AW19" s="408">
        <f>AW11-'Alternatyva 1'!AW$7+'Alternatyva 1'!AW115</f>
        <v>0</v>
      </c>
      <c r="AX19" s="408">
        <f>AX11-'Alternatyva 1'!AX$7+'Alternatyva 1'!AX115</f>
        <v>0</v>
      </c>
      <c r="AY19" s="408">
        <f>AY11-'Alternatyva 1'!AY$7+'Alternatyva 1'!AY115</f>
        <v>0</v>
      </c>
      <c r="AZ19" s="408">
        <f>AZ11-'Alternatyva 1'!AZ$7+'Alternatyva 1'!AZ115</f>
        <v>0</v>
      </c>
      <c r="BA19" s="408">
        <f>BA11-'Alternatyva 1'!BA$7+'Alternatyva 1'!BA115</f>
        <v>0</v>
      </c>
      <c r="BB19" s="408">
        <f>BB11-'Alternatyva 1'!BB$7+'Alternatyva 1'!BB115</f>
        <v>0</v>
      </c>
      <c r="BC19" s="408">
        <f>BC11-'Alternatyva 1'!BC$7+'Alternatyva 1'!BC115</f>
        <v>0</v>
      </c>
      <c r="BD19" s="408">
        <f>BD11-'Alternatyva 1'!BD$7+'Alternatyva 1'!BD115</f>
        <v>0</v>
      </c>
      <c r="BE19" s="408">
        <f>BE11-'Alternatyva 1'!BE$7+'Alternatyva 1'!BE115</f>
        <v>0</v>
      </c>
      <c r="BF19" s="408">
        <f>BF11-'Alternatyva 1'!BF$7+'Alternatyva 1'!BF115</f>
        <v>0</v>
      </c>
      <c r="BG19" s="408">
        <f>BG11-'Alternatyva 1'!BG$7+'Alternatyva 1'!BG115</f>
        <v>0</v>
      </c>
      <c r="BH19" s="408">
        <f>BH11-'Alternatyva 1'!BH$7+'Alternatyva 1'!BH115</f>
        <v>0</v>
      </c>
      <c r="BI19" s="408">
        <f>BI11-'Alternatyva 1'!BI$7+'Alternatyva 1'!BI115</f>
        <v>0</v>
      </c>
      <c r="BJ19" s="408">
        <f>BJ11-'Alternatyva 1'!BJ$7+'Alternatyva 1'!BJ115</f>
        <v>0</v>
      </c>
      <c r="BK19" s="408">
        <f>BK11-'Alternatyva 1'!BK$7+'Alternatyva 1'!BK115</f>
        <v>0</v>
      </c>
      <c r="BL19" s="408">
        <f>BL11-'Alternatyva 1'!BL$7+'Alternatyva 1'!BL115</f>
        <v>0</v>
      </c>
      <c r="BM19" s="408">
        <f>BM11-'Alternatyva 1'!BM$7+'Alternatyva 1'!BM115</f>
        <v>0</v>
      </c>
      <c r="BN19" s="408">
        <f>BN11-'Alternatyva 1'!BN$7+'Alternatyva 1'!BN115</f>
        <v>0</v>
      </c>
      <c r="BO19" s="408">
        <f>BO11-'Alternatyva 1'!BO$7+'Alternatyva 1'!BO115</f>
        <v>0</v>
      </c>
      <c r="BP19" s="408">
        <f>BP11-'Alternatyva 1'!BP$7+'Alternatyva 1'!BP115</f>
        <v>0</v>
      </c>
      <c r="BQ19" s="408">
        <f>BQ11-'Alternatyva 1'!BQ$7+'Alternatyva 1'!BQ115</f>
        <v>0</v>
      </c>
      <c r="BR19" s="408">
        <f>BR11-'Alternatyva 1'!BR$7+'Alternatyva 1'!BR115</f>
        <v>0</v>
      </c>
      <c r="BS19" s="408">
        <f>BS11-'Alternatyva 1'!BS$7+'Alternatyva 1'!BS115</f>
        <v>0</v>
      </c>
      <c r="BT19" s="408">
        <f>BT11-'Alternatyva 1'!BT$7+'Alternatyva 1'!BT115</f>
        <v>0</v>
      </c>
      <c r="BU19" s="408">
        <f>BU11-'Alternatyva 1'!BU$7+'Alternatyva 1'!BU115</f>
        <v>0</v>
      </c>
      <c r="BV19" s="408">
        <f>BV11-'Alternatyva 1'!BV$7+'Alternatyva 1'!BV115</f>
        <v>0</v>
      </c>
      <c r="BW19" s="408">
        <f>BW11-'Alternatyva 1'!BW$7+'Alternatyva 1'!BW115</f>
        <v>0</v>
      </c>
      <c r="BX19" s="408">
        <f>BX11-'Alternatyva 1'!BX$7+'Alternatyva 1'!BX115</f>
        <v>0</v>
      </c>
      <c r="BY19" s="408">
        <f>BY11-'Alternatyva 1'!BY$7+'Alternatyva 1'!BY115</f>
        <v>0</v>
      </c>
      <c r="BZ19" s="408">
        <f>BZ11-'Alternatyva 1'!BZ$7+'Alternatyva 1'!BZ115</f>
        <v>0</v>
      </c>
      <c r="CA19" s="408">
        <f>CA11-'Alternatyva 1'!CA$7+'Alternatyva 1'!CA115</f>
        <v>0</v>
      </c>
      <c r="CB19" s="408">
        <f>CB11-'Alternatyva 1'!CB$7+'Alternatyva 1'!CB115</f>
        <v>0</v>
      </c>
      <c r="CC19" s="408">
        <f>CC11-'Alternatyva 1'!CC$7+'Alternatyva 1'!CC115</f>
        <v>0</v>
      </c>
      <c r="CD19" s="408">
        <f>CD11-'Alternatyva 1'!CD$7+'Alternatyva 1'!CD115</f>
        <v>0</v>
      </c>
      <c r="CE19" s="408">
        <f>CE11-'Alternatyva 1'!CE$7+'Alternatyva 1'!CE115</f>
        <v>0</v>
      </c>
      <c r="CF19" s="408">
        <f>CF11-'Alternatyva 1'!CF$7+'Alternatyva 1'!CF115</f>
        <v>0</v>
      </c>
      <c r="CG19" s="408">
        <f>CG11-'Alternatyva 1'!CG$7+'Alternatyva 1'!CG115</f>
        <v>0</v>
      </c>
      <c r="CH19" s="408">
        <f>CH11-'Alternatyva 1'!CH$7+'Alternatyva 1'!CH115</f>
        <v>0</v>
      </c>
      <c r="CI19" s="408">
        <f>CI11-'Alternatyva 1'!CI$7+'Alternatyva 1'!CI115</f>
        <v>0</v>
      </c>
      <c r="CJ19" s="408">
        <f>CJ11-'Alternatyva 1'!CJ$7+'Alternatyva 1'!CJ115</f>
        <v>0</v>
      </c>
      <c r="CK19" s="408">
        <f>CK11-'Alternatyva 1'!CK$7+'Alternatyva 1'!CK115</f>
        <v>0</v>
      </c>
      <c r="CL19" s="408">
        <f>CL11-'Alternatyva 1'!CL$7+'Alternatyva 1'!CL115</f>
        <v>0</v>
      </c>
      <c r="CM19" s="408">
        <f>CM11-'Alternatyva 1'!CM$7+'Alternatyva 1'!CM115</f>
        <v>0</v>
      </c>
      <c r="CN19" s="408">
        <f>CN11-'Alternatyva 1'!CN$7+'Alternatyva 1'!CN115</f>
        <v>0</v>
      </c>
      <c r="CO19" s="408">
        <f>CO11-'Alternatyva 1'!CO$7+'Alternatyva 1'!CO115</f>
        <v>0</v>
      </c>
      <c r="CP19" s="408">
        <f>CP11-'Alternatyva 1'!CP$7+'Alternatyva 1'!CP115</f>
        <v>0</v>
      </c>
      <c r="CQ19" s="408">
        <f>CQ11-'Alternatyva 1'!CQ$7+'Alternatyva 1'!CQ115</f>
        <v>0</v>
      </c>
      <c r="CR19" s="408">
        <f>CR11-'Alternatyva 1'!CR$7+'Alternatyva 1'!CR115</f>
        <v>0</v>
      </c>
      <c r="CS19" s="408">
        <f>CS11-'Alternatyva 1'!CS$7+'Alternatyva 1'!CS115</f>
        <v>0</v>
      </c>
      <c r="CT19" s="408">
        <f>CT11-'Alternatyva 1'!CT$7+'Alternatyva 1'!CT115</f>
        <v>0</v>
      </c>
      <c r="CU19" s="408">
        <f>CU11-'Alternatyva 1'!CU$7+'Alternatyva 1'!CU115</f>
        <v>0</v>
      </c>
      <c r="CV19" s="408">
        <f>CV11-'Alternatyva 1'!CV$7+'Alternatyva 1'!CV115</f>
        <v>0</v>
      </c>
      <c r="CW19" s="408">
        <f>CW11-'Alternatyva 1'!CW$7+'Alternatyva 1'!CW115</f>
        <v>0</v>
      </c>
      <c r="CX19" s="408">
        <f>CX11-'Alternatyva 1'!CX$7+'Alternatyva 1'!CX115</f>
        <v>0</v>
      </c>
      <c r="CY19" s="408">
        <f>CY11-'Alternatyva 1'!CY$7+'Alternatyva 1'!CY115</f>
        <v>0</v>
      </c>
      <c r="CZ19" s="408">
        <f>CZ11-'Alternatyva 1'!CZ$7+'Alternatyva 1'!CZ115</f>
        <v>0</v>
      </c>
      <c r="DA19" s="408">
        <f>DA11-'Alternatyva 1'!DA$7+'Alternatyva 1'!DA115</f>
        <v>0</v>
      </c>
      <c r="DB19" s="408">
        <f>DB11-'Alternatyva 1'!DB$7+'Alternatyva 1'!DB115</f>
        <v>0</v>
      </c>
      <c r="DC19" s="408">
        <f>DC11-'Alternatyva 1'!DC$7+'Alternatyva 1'!DC115</f>
        <v>0</v>
      </c>
    </row>
    <row r="20" spans="2:108" ht="15" hidden="1" customHeight="1">
      <c r="C20" s="763" t="s">
        <v>503</v>
      </c>
      <c r="D20" s="764"/>
      <c r="E20" s="765"/>
      <c r="F20" s="27">
        <f>H19+NPV(FD,I19:INDEX(I19:DC19,PAL))</f>
        <v>-644424069.92720664</v>
      </c>
      <c r="G20" s="26"/>
      <c r="H20" s="4"/>
      <c r="I20" s="4"/>
      <c r="J20" s="4"/>
      <c r="K20" s="4"/>
      <c r="L20" s="4"/>
      <c r="M20" s="4"/>
      <c r="N20" s="4"/>
      <c r="O20" s="4"/>
      <c r="P20" s="4"/>
      <c r="Q20" s="4"/>
      <c r="R20" s="4"/>
      <c r="S20" s="4"/>
      <c r="T20" s="4"/>
      <c r="U20" s="4"/>
      <c r="V20" s="4"/>
      <c r="W20" s="4"/>
      <c r="X20" s="4">
        <f>X12-'Alternatyva 1'!X7+'Alternatyva 1'!X112</f>
        <v>5177297.3942074878</v>
      </c>
      <c r="Y20" s="4">
        <f>Y12-'Alternatyva 1'!Y7+'Alternatyva 1'!Y112</f>
        <v>4431745.7247111155</v>
      </c>
      <c r="Z20" s="4">
        <f>Z12-'Alternatyva 1'!Z7+'Alternatyva 1'!Z112</f>
        <v>3280019.4840778196</v>
      </c>
      <c r="AA20" s="4">
        <f>AA12-'Alternatyva 1'!AA7+'Alternatyva 1'!AA112</f>
        <v>1487603.305785124</v>
      </c>
      <c r="AB20" s="4">
        <f>AB12-'Alternatyva 1'!AB7+'Alternatyva 1'!AB112</f>
        <v>1487603.305785124</v>
      </c>
      <c r="AC20" s="4">
        <f>AC12-'Alternatyva 1'!AC7+'Alternatyva 1'!AC112</f>
        <v>0</v>
      </c>
      <c r="AD20" s="4">
        <f>AD12-'Alternatyva 1'!AD7+'Alternatyva 1'!AD112</f>
        <v>0</v>
      </c>
      <c r="AE20" s="4">
        <f>AE12-'Alternatyva 1'!AE7+'Alternatyva 1'!AE112</f>
        <v>0</v>
      </c>
      <c r="AF20" s="4">
        <f>AF12-'Alternatyva 1'!AF7+'Alternatyva 1'!AF112</f>
        <v>0</v>
      </c>
      <c r="AG20" s="4">
        <f>AG12-'Alternatyva 1'!AG7+'Alternatyva 1'!AG112</f>
        <v>0</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763" t="s">
        <v>504</v>
      </c>
      <c r="D21" s="764"/>
      <c r="E21" s="765"/>
      <c r="F21" s="412" t="str">
        <f>IFERROR(IRR(H19:INDEX(H19:DC19,PAL+1)),"-")</f>
        <v>-</v>
      </c>
      <c r="G21" s="22"/>
      <c r="H21" s="4"/>
    </row>
    <row r="22" spans="2:108" ht="15" hidden="1" customHeight="1" thickBot="1">
      <c r="C22" s="769" t="s">
        <v>505</v>
      </c>
      <c r="D22" s="770"/>
      <c r="E22" s="771"/>
      <c r="F22" s="413">
        <f>IFERROR(IF('Alternatyva 1'!F$89&lt;0,SUM('Alternatyva 1'!F$100,-'Alternatyva 1'!F$115,-'Alternatyva 1'!F$89)/SUM('Alternatyva 1'!F$9,'Alternatyva 1'!F$8,-SNA!F11),SUM('Alternatyva 1'!F$100,-'Alternatyva 1'!F$115)/SUM('Alternatyva 1'!F$9,'Alternatyva 1'!F$8,-SNA!F11,'Alternatyva 1'!F$89)),"")</f>
        <v>0</v>
      </c>
      <c r="G22" s="22"/>
    </row>
    <row r="23" spans="2:108" ht="15" hidden="1" customHeight="1">
      <c r="B23" s="8"/>
      <c r="C23" s="30"/>
      <c r="D23" s="30"/>
      <c r="E23" s="30"/>
      <c r="F23" s="31"/>
      <c r="G23" s="22"/>
    </row>
    <row r="24" spans="2:108" ht="15" hidden="1" customHeight="1">
      <c r="B24" s="16" t="s">
        <v>25</v>
      </c>
      <c r="C24" s="16"/>
      <c r="D24" s="16"/>
      <c r="E24" s="16"/>
      <c r="F24" s="766" t="s">
        <v>158</v>
      </c>
      <c r="G24" s="778"/>
      <c r="H24" s="347">
        <v>0</v>
      </c>
      <c r="I24" s="347">
        <v>1</v>
      </c>
      <c r="J24" s="347">
        <v>2</v>
      </c>
      <c r="K24" s="347">
        <v>3</v>
      </c>
      <c r="L24" s="347">
        <v>4</v>
      </c>
      <c r="M24" s="347">
        <v>5</v>
      </c>
      <c r="N24" s="347">
        <v>6</v>
      </c>
      <c r="O24" s="347">
        <v>7</v>
      </c>
      <c r="P24" s="347">
        <v>8</v>
      </c>
      <c r="Q24" s="347">
        <v>9</v>
      </c>
      <c r="R24" s="347">
        <v>10</v>
      </c>
      <c r="S24" s="347">
        <v>11</v>
      </c>
      <c r="T24" s="347">
        <v>12</v>
      </c>
      <c r="U24" s="347">
        <v>13</v>
      </c>
      <c r="V24" s="347">
        <v>14</v>
      </c>
      <c r="W24" s="347">
        <v>15</v>
      </c>
      <c r="X24" s="347">
        <v>16</v>
      </c>
      <c r="Y24" s="347">
        <v>17</v>
      </c>
      <c r="Z24" s="347">
        <v>18</v>
      </c>
      <c r="AA24" s="347">
        <v>19</v>
      </c>
      <c r="AB24" s="347">
        <v>20</v>
      </c>
      <c r="AC24" s="347">
        <v>21</v>
      </c>
      <c r="AD24" s="347">
        <v>22</v>
      </c>
      <c r="AE24" s="347">
        <v>23</v>
      </c>
      <c r="AF24" s="347">
        <v>24</v>
      </c>
      <c r="AG24" s="347">
        <v>25</v>
      </c>
      <c r="AH24" s="347">
        <v>26</v>
      </c>
      <c r="AI24" s="347">
        <v>27</v>
      </c>
      <c r="AJ24" s="347">
        <v>28</v>
      </c>
      <c r="AK24" s="347">
        <v>29</v>
      </c>
      <c r="AL24" s="347">
        <v>30</v>
      </c>
      <c r="AM24" s="347">
        <v>31</v>
      </c>
      <c r="AN24" s="347">
        <v>32</v>
      </c>
      <c r="AO24" s="347">
        <v>33</v>
      </c>
      <c r="AP24" s="347">
        <v>34</v>
      </c>
      <c r="AQ24" s="347">
        <v>35</v>
      </c>
      <c r="AR24" s="347">
        <v>36</v>
      </c>
      <c r="AS24" s="347">
        <v>37</v>
      </c>
      <c r="AT24" s="347">
        <v>38</v>
      </c>
      <c r="AU24" s="347">
        <v>39</v>
      </c>
      <c r="AV24" s="347">
        <v>40</v>
      </c>
      <c r="AW24" s="347">
        <v>41</v>
      </c>
      <c r="AX24" s="347">
        <v>42</v>
      </c>
      <c r="AY24" s="347">
        <v>43</v>
      </c>
      <c r="AZ24" s="347">
        <v>44</v>
      </c>
      <c r="BA24" s="347">
        <v>45</v>
      </c>
      <c r="BB24" s="347">
        <v>46</v>
      </c>
      <c r="BC24" s="347">
        <v>47</v>
      </c>
      <c r="BD24" s="347">
        <v>48</v>
      </c>
      <c r="BE24" s="347">
        <v>49</v>
      </c>
      <c r="BF24" s="347">
        <v>50</v>
      </c>
      <c r="BG24" s="347">
        <v>51</v>
      </c>
      <c r="BH24" s="347">
        <v>52</v>
      </c>
      <c r="BI24" s="347">
        <v>53</v>
      </c>
      <c r="BJ24" s="347">
        <v>54</v>
      </c>
      <c r="BK24" s="347">
        <v>55</v>
      </c>
      <c r="BL24" s="347">
        <v>56</v>
      </c>
      <c r="BM24" s="347">
        <v>57</v>
      </c>
      <c r="BN24" s="347">
        <v>58</v>
      </c>
      <c r="BO24" s="347">
        <v>59</v>
      </c>
      <c r="BP24" s="347">
        <v>60</v>
      </c>
      <c r="BQ24" s="347">
        <v>61</v>
      </c>
      <c r="BR24" s="347">
        <v>62</v>
      </c>
      <c r="BS24" s="347">
        <v>63</v>
      </c>
      <c r="BT24" s="347">
        <v>64</v>
      </c>
      <c r="BU24" s="347">
        <v>65</v>
      </c>
      <c r="BV24" s="347">
        <v>66</v>
      </c>
      <c r="BW24" s="347">
        <v>67</v>
      </c>
      <c r="BX24" s="347">
        <v>68</v>
      </c>
      <c r="BY24" s="347">
        <v>69</v>
      </c>
      <c r="BZ24" s="347">
        <v>70</v>
      </c>
      <c r="CA24" s="347">
        <v>71</v>
      </c>
      <c r="CB24" s="347">
        <v>72</v>
      </c>
      <c r="CC24" s="347">
        <v>73</v>
      </c>
      <c r="CD24" s="347">
        <v>74</v>
      </c>
      <c r="CE24" s="347">
        <v>75</v>
      </c>
      <c r="CF24" s="347">
        <v>76</v>
      </c>
      <c r="CG24" s="347">
        <v>77</v>
      </c>
      <c r="CH24" s="347">
        <v>78</v>
      </c>
      <c r="CI24" s="347">
        <v>79</v>
      </c>
      <c r="CJ24" s="347">
        <v>80</v>
      </c>
      <c r="CK24" s="347">
        <v>81</v>
      </c>
      <c r="CL24" s="347">
        <v>82</v>
      </c>
      <c r="CM24" s="347">
        <v>83</v>
      </c>
      <c r="CN24" s="347">
        <v>84</v>
      </c>
      <c r="CO24" s="347">
        <v>85</v>
      </c>
      <c r="CP24" s="347">
        <v>86</v>
      </c>
      <c r="CQ24" s="347">
        <v>87</v>
      </c>
      <c r="CR24" s="347">
        <v>88</v>
      </c>
      <c r="CS24" s="347">
        <v>89</v>
      </c>
      <c r="CT24" s="347">
        <v>90</v>
      </c>
      <c r="CU24" s="347">
        <v>91</v>
      </c>
      <c r="CV24" s="347">
        <v>92</v>
      </c>
      <c r="CW24" s="347">
        <v>93</v>
      </c>
      <c r="CX24" s="347">
        <v>94</v>
      </c>
      <c r="CY24" s="347">
        <v>95</v>
      </c>
      <c r="CZ24" s="347">
        <v>96</v>
      </c>
      <c r="DA24" s="347">
        <v>97</v>
      </c>
      <c r="DB24" s="347">
        <v>98</v>
      </c>
      <c r="DC24" s="347">
        <v>99</v>
      </c>
    </row>
    <row r="25" spans="2:108" s="12" customFormat="1" ht="15" hidden="1" customHeight="1">
      <c r="B25" s="347" t="s">
        <v>485</v>
      </c>
      <c r="C25" s="766" t="s">
        <v>486</v>
      </c>
      <c r="D25" s="767"/>
      <c r="E25" s="768"/>
      <c r="F25" s="348" t="s">
        <v>162</v>
      </c>
      <c r="G25" s="347" t="s">
        <v>163</v>
      </c>
      <c r="H25" s="347" t="str">
        <f ca="1">IF(PVP="",TEXT(TODAY(),"yyyy"),TEXT(PVP,"yyyy"))</f>
        <v>2022</v>
      </c>
      <c r="I25" s="347">
        <f ca="1">$H$7+I24</f>
        <v>2023</v>
      </c>
      <c r="J25" s="347">
        <f t="shared" ref="J25:BU25" ca="1" si="7">$H$7+J24</f>
        <v>2024</v>
      </c>
      <c r="K25" s="347">
        <f t="shared" ca="1" si="7"/>
        <v>2025</v>
      </c>
      <c r="L25" s="347">
        <f t="shared" ca="1" si="7"/>
        <v>2026</v>
      </c>
      <c r="M25" s="347">
        <f t="shared" ca="1" si="7"/>
        <v>2027</v>
      </c>
      <c r="N25" s="347">
        <f t="shared" ca="1" si="7"/>
        <v>2028</v>
      </c>
      <c r="O25" s="347">
        <f t="shared" ca="1" si="7"/>
        <v>2029</v>
      </c>
      <c r="P25" s="347">
        <f t="shared" ca="1" si="7"/>
        <v>2030</v>
      </c>
      <c r="Q25" s="347">
        <f t="shared" ca="1" si="7"/>
        <v>2031</v>
      </c>
      <c r="R25" s="347">
        <f t="shared" ca="1" si="7"/>
        <v>2032</v>
      </c>
      <c r="S25" s="347">
        <f t="shared" ca="1" si="7"/>
        <v>2033</v>
      </c>
      <c r="T25" s="347">
        <f t="shared" ca="1" si="7"/>
        <v>2034</v>
      </c>
      <c r="U25" s="347">
        <f t="shared" ca="1" si="7"/>
        <v>2035</v>
      </c>
      <c r="V25" s="347">
        <f t="shared" ca="1" si="7"/>
        <v>2036</v>
      </c>
      <c r="W25" s="347">
        <f t="shared" ca="1" si="7"/>
        <v>2037</v>
      </c>
      <c r="X25" s="347">
        <f t="shared" ca="1" si="7"/>
        <v>2038</v>
      </c>
      <c r="Y25" s="347">
        <f t="shared" ca="1" si="7"/>
        <v>2039</v>
      </c>
      <c r="Z25" s="347">
        <f t="shared" ca="1" si="7"/>
        <v>2040</v>
      </c>
      <c r="AA25" s="347">
        <f t="shared" ca="1" si="7"/>
        <v>2041</v>
      </c>
      <c r="AB25" s="347">
        <f t="shared" ca="1" si="7"/>
        <v>2042</v>
      </c>
      <c r="AC25" s="347">
        <f t="shared" ca="1" si="7"/>
        <v>2043</v>
      </c>
      <c r="AD25" s="347">
        <f t="shared" ca="1" si="7"/>
        <v>2044</v>
      </c>
      <c r="AE25" s="347">
        <f t="shared" ca="1" si="7"/>
        <v>2045</v>
      </c>
      <c r="AF25" s="347">
        <f t="shared" ca="1" si="7"/>
        <v>2046</v>
      </c>
      <c r="AG25" s="347">
        <f t="shared" ca="1" si="7"/>
        <v>2047</v>
      </c>
      <c r="AH25" s="347">
        <f t="shared" ca="1" si="7"/>
        <v>2048</v>
      </c>
      <c r="AI25" s="347">
        <f t="shared" ca="1" si="7"/>
        <v>2049</v>
      </c>
      <c r="AJ25" s="347">
        <f t="shared" ca="1" si="7"/>
        <v>2050</v>
      </c>
      <c r="AK25" s="347">
        <f t="shared" ca="1" si="7"/>
        <v>2051</v>
      </c>
      <c r="AL25" s="347">
        <f t="shared" ca="1" si="7"/>
        <v>2052</v>
      </c>
      <c r="AM25" s="347">
        <f t="shared" ca="1" si="7"/>
        <v>2053</v>
      </c>
      <c r="AN25" s="347">
        <f t="shared" ca="1" si="7"/>
        <v>2054</v>
      </c>
      <c r="AO25" s="347">
        <f t="shared" ca="1" si="7"/>
        <v>2055</v>
      </c>
      <c r="AP25" s="347">
        <f t="shared" ca="1" si="7"/>
        <v>2056</v>
      </c>
      <c r="AQ25" s="347">
        <f t="shared" ca="1" si="7"/>
        <v>2057</v>
      </c>
      <c r="AR25" s="347">
        <f t="shared" ca="1" si="7"/>
        <v>2058</v>
      </c>
      <c r="AS25" s="347">
        <f t="shared" ca="1" si="7"/>
        <v>2059</v>
      </c>
      <c r="AT25" s="347">
        <f t="shared" ca="1" si="7"/>
        <v>2060</v>
      </c>
      <c r="AU25" s="347">
        <f t="shared" ca="1" si="7"/>
        <v>2061</v>
      </c>
      <c r="AV25" s="347">
        <f t="shared" ca="1" si="7"/>
        <v>2062</v>
      </c>
      <c r="AW25" s="347">
        <f t="shared" ca="1" si="7"/>
        <v>2063</v>
      </c>
      <c r="AX25" s="347">
        <f t="shared" ca="1" si="7"/>
        <v>2064</v>
      </c>
      <c r="AY25" s="347">
        <f t="shared" ca="1" si="7"/>
        <v>2065</v>
      </c>
      <c r="AZ25" s="347">
        <f t="shared" ca="1" si="7"/>
        <v>2066</v>
      </c>
      <c r="BA25" s="347">
        <f t="shared" ca="1" si="7"/>
        <v>2067</v>
      </c>
      <c r="BB25" s="347">
        <f t="shared" ca="1" si="7"/>
        <v>2068</v>
      </c>
      <c r="BC25" s="347">
        <f t="shared" ca="1" si="7"/>
        <v>2069</v>
      </c>
      <c r="BD25" s="347">
        <f t="shared" ca="1" si="7"/>
        <v>2070</v>
      </c>
      <c r="BE25" s="347">
        <f t="shared" ca="1" si="7"/>
        <v>2071</v>
      </c>
      <c r="BF25" s="347">
        <f t="shared" ca="1" si="7"/>
        <v>2072</v>
      </c>
      <c r="BG25" s="347">
        <f t="shared" ca="1" si="7"/>
        <v>2073</v>
      </c>
      <c r="BH25" s="347">
        <f t="shared" ca="1" si="7"/>
        <v>2074</v>
      </c>
      <c r="BI25" s="347">
        <f t="shared" ca="1" si="7"/>
        <v>2075</v>
      </c>
      <c r="BJ25" s="347">
        <f t="shared" ca="1" si="7"/>
        <v>2076</v>
      </c>
      <c r="BK25" s="347">
        <f t="shared" ca="1" si="7"/>
        <v>2077</v>
      </c>
      <c r="BL25" s="347">
        <f t="shared" ca="1" si="7"/>
        <v>2078</v>
      </c>
      <c r="BM25" s="347">
        <f t="shared" ca="1" si="7"/>
        <v>2079</v>
      </c>
      <c r="BN25" s="347">
        <f t="shared" ca="1" si="7"/>
        <v>2080</v>
      </c>
      <c r="BO25" s="347">
        <f t="shared" ca="1" si="7"/>
        <v>2081</v>
      </c>
      <c r="BP25" s="347">
        <f t="shared" ca="1" si="7"/>
        <v>2082</v>
      </c>
      <c r="BQ25" s="347">
        <f t="shared" ca="1" si="7"/>
        <v>2083</v>
      </c>
      <c r="BR25" s="347">
        <f t="shared" ca="1" si="7"/>
        <v>2084</v>
      </c>
      <c r="BS25" s="347">
        <f t="shared" ca="1" si="7"/>
        <v>2085</v>
      </c>
      <c r="BT25" s="347">
        <f t="shared" ca="1" si="7"/>
        <v>2086</v>
      </c>
      <c r="BU25" s="347">
        <f t="shared" ca="1" si="7"/>
        <v>2087</v>
      </c>
      <c r="BV25" s="347">
        <f t="shared" ref="BV25:DC25" ca="1" si="8">$H$7+BV24</f>
        <v>2088</v>
      </c>
      <c r="BW25" s="347">
        <f t="shared" ca="1" si="8"/>
        <v>2089</v>
      </c>
      <c r="BX25" s="347">
        <f t="shared" ca="1" si="8"/>
        <v>2090</v>
      </c>
      <c r="BY25" s="347">
        <f t="shared" ca="1" si="8"/>
        <v>2091</v>
      </c>
      <c r="BZ25" s="347">
        <f t="shared" ca="1" si="8"/>
        <v>2092</v>
      </c>
      <c r="CA25" s="347">
        <f t="shared" ca="1" si="8"/>
        <v>2093</v>
      </c>
      <c r="CB25" s="347">
        <f t="shared" ca="1" si="8"/>
        <v>2094</v>
      </c>
      <c r="CC25" s="347">
        <f t="shared" ca="1" si="8"/>
        <v>2095</v>
      </c>
      <c r="CD25" s="347">
        <f t="shared" ca="1" si="8"/>
        <v>2096</v>
      </c>
      <c r="CE25" s="347">
        <f t="shared" ca="1" si="8"/>
        <v>2097</v>
      </c>
      <c r="CF25" s="347">
        <f t="shared" ca="1" si="8"/>
        <v>2098</v>
      </c>
      <c r="CG25" s="347">
        <f t="shared" ca="1" si="8"/>
        <v>2099</v>
      </c>
      <c r="CH25" s="347">
        <f t="shared" ca="1" si="8"/>
        <v>2100</v>
      </c>
      <c r="CI25" s="347">
        <f t="shared" ca="1" si="8"/>
        <v>2101</v>
      </c>
      <c r="CJ25" s="347">
        <f t="shared" ca="1" si="8"/>
        <v>2102</v>
      </c>
      <c r="CK25" s="347">
        <f t="shared" ca="1" si="8"/>
        <v>2103</v>
      </c>
      <c r="CL25" s="347">
        <f t="shared" ca="1" si="8"/>
        <v>2104</v>
      </c>
      <c r="CM25" s="347">
        <f t="shared" ca="1" si="8"/>
        <v>2105</v>
      </c>
      <c r="CN25" s="347">
        <f t="shared" ca="1" si="8"/>
        <v>2106</v>
      </c>
      <c r="CO25" s="347">
        <f t="shared" ca="1" si="8"/>
        <v>2107</v>
      </c>
      <c r="CP25" s="347">
        <f t="shared" ca="1" si="8"/>
        <v>2108</v>
      </c>
      <c r="CQ25" s="347">
        <f t="shared" ca="1" si="8"/>
        <v>2109</v>
      </c>
      <c r="CR25" s="347">
        <f t="shared" ca="1" si="8"/>
        <v>2110</v>
      </c>
      <c r="CS25" s="347">
        <f t="shared" ca="1" si="8"/>
        <v>2111</v>
      </c>
      <c r="CT25" s="347">
        <f t="shared" ca="1" si="8"/>
        <v>2112</v>
      </c>
      <c r="CU25" s="347">
        <f t="shared" ca="1" si="8"/>
        <v>2113</v>
      </c>
      <c r="CV25" s="347">
        <f t="shared" ca="1" si="8"/>
        <v>2114</v>
      </c>
      <c r="CW25" s="347">
        <f t="shared" ca="1" si="8"/>
        <v>2115</v>
      </c>
      <c r="CX25" s="347">
        <f t="shared" ca="1" si="8"/>
        <v>2116</v>
      </c>
      <c r="CY25" s="347">
        <f t="shared" ca="1" si="8"/>
        <v>2117</v>
      </c>
      <c r="CZ25" s="347">
        <f t="shared" ca="1" si="8"/>
        <v>2118</v>
      </c>
      <c r="DA25" s="347">
        <f t="shared" ca="1" si="8"/>
        <v>2119</v>
      </c>
      <c r="DB25" s="347">
        <f t="shared" ca="1" si="8"/>
        <v>2120</v>
      </c>
      <c r="DC25" s="347">
        <f t="shared" ca="1" si="8"/>
        <v>2121</v>
      </c>
    </row>
    <row r="26" spans="2:108" ht="15" hidden="1" customHeight="1">
      <c r="B26" s="323" t="s">
        <v>258</v>
      </c>
      <c r="C26" s="757" t="s">
        <v>487</v>
      </c>
      <c r="D26" s="758"/>
      <c r="E26" s="759"/>
      <c r="F26" s="406">
        <f>H26+NPV(SD,I26:INDEX(I26:DC26,PAL))</f>
        <v>0</v>
      </c>
      <c r="G26" s="407">
        <f>SUMIF($H$6:$DC$6,"&lt;="&amp;PAL,$H26:$DC26)</f>
        <v>0</v>
      </c>
      <c r="H26" s="407">
        <f>'Alternatyva 2'!H$117</f>
        <v>0</v>
      </c>
      <c r="I26" s="407">
        <f>'Alternatyva 2'!I$117</f>
        <v>0</v>
      </c>
      <c r="J26" s="407">
        <f>'Alternatyva 2'!J$117</f>
        <v>0</v>
      </c>
      <c r="K26" s="407">
        <f>'Alternatyva 2'!K$117</f>
        <v>0</v>
      </c>
      <c r="L26" s="407">
        <f>'Alternatyva 2'!L$117</f>
        <v>0</v>
      </c>
      <c r="M26" s="407">
        <f>'Alternatyva 2'!M$117</f>
        <v>0</v>
      </c>
      <c r="N26" s="407">
        <f>'Alternatyva 2'!N$117</f>
        <v>0</v>
      </c>
      <c r="O26" s="407">
        <f>'Alternatyva 2'!O$117</f>
        <v>0</v>
      </c>
      <c r="P26" s="407">
        <f>'Alternatyva 2'!P$117</f>
        <v>0</v>
      </c>
      <c r="Q26" s="407">
        <f>'Alternatyva 2'!Q$117</f>
        <v>0</v>
      </c>
      <c r="R26" s="407">
        <f>'Alternatyva 2'!R$117</f>
        <v>0</v>
      </c>
      <c r="S26" s="407">
        <f>'Alternatyva 2'!S$117</f>
        <v>0</v>
      </c>
      <c r="T26" s="407">
        <f>'Alternatyva 2'!T$117</f>
        <v>0</v>
      </c>
      <c r="U26" s="407">
        <f>'Alternatyva 2'!U$117</f>
        <v>0</v>
      </c>
      <c r="V26" s="407">
        <f>'Alternatyva 2'!V$117</f>
        <v>0</v>
      </c>
      <c r="W26" s="407">
        <f>'Alternatyva 2'!W$117</f>
        <v>0</v>
      </c>
      <c r="X26" s="407">
        <f>'Alternatyva 2'!X$117</f>
        <v>0</v>
      </c>
      <c r="Y26" s="407">
        <f>'Alternatyva 2'!Y$117</f>
        <v>0</v>
      </c>
      <c r="Z26" s="407">
        <f>'Alternatyva 2'!Z$117</f>
        <v>0</v>
      </c>
      <c r="AA26" s="407">
        <f>'Alternatyva 2'!AA$117</f>
        <v>0</v>
      </c>
      <c r="AB26" s="407">
        <f>'Alternatyva 2'!AB$117</f>
        <v>0</v>
      </c>
      <c r="AC26" s="407">
        <f>'Alternatyva 2'!AC$117</f>
        <v>0</v>
      </c>
      <c r="AD26" s="407">
        <f>'Alternatyva 2'!AD$117</f>
        <v>0</v>
      </c>
      <c r="AE26" s="407">
        <f>'Alternatyva 2'!AE$117</f>
        <v>0</v>
      </c>
      <c r="AF26" s="407">
        <f>'Alternatyva 2'!AF$117</f>
        <v>0</v>
      </c>
      <c r="AG26" s="407">
        <f>'Alternatyva 2'!AG$117</f>
        <v>0</v>
      </c>
      <c r="AH26" s="407">
        <f>'Alternatyva 2'!AH$117</f>
        <v>0</v>
      </c>
      <c r="AI26" s="407">
        <f>'Alternatyva 2'!AI$117</f>
        <v>0</v>
      </c>
      <c r="AJ26" s="407">
        <f>'Alternatyva 2'!AJ$117</f>
        <v>0</v>
      </c>
      <c r="AK26" s="407">
        <f>'Alternatyva 2'!AK$117</f>
        <v>0</v>
      </c>
      <c r="AL26" s="407">
        <f>'Alternatyva 2'!AL$117</f>
        <v>0</v>
      </c>
      <c r="AM26" s="407">
        <f>'Alternatyva 2'!AM$117</f>
        <v>0</v>
      </c>
      <c r="AN26" s="407">
        <f>'Alternatyva 2'!AN$117</f>
        <v>0</v>
      </c>
      <c r="AO26" s="407">
        <f>'Alternatyva 2'!AO$117</f>
        <v>0</v>
      </c>
      <c r="AP26" s="407">
        <f>'Alternatyva 2'!AP$117</f>
        <v>0</v>
      </c>
      <c r="AQ26" s="407">
        <f>'Alternatyva 2'!AQ$117</f>
        <v>0</v>
      </c>
      <c r="AR26" s="407">
        <f>'Alternatyva 2'!AR$117</f>
        <v>0</v>
      </c>
      <c r="AS26" s="407">
        <f>'Alternatyva 2'!AS$117</f>
        <v>0</v>
      </c>
      <c r="AT26" s="407">
        <f>'Alternatyva 2'!AT$117</f>
        <v>0</v>
      </c>
      <c r="AU26" s="407">
        <f>'Alternatyva 2'!AU$117</f>
        <v>0</v>
      </c>
      <c r="AV26" s="407">
        <f>'Alternatyva 2'!AV$117</f>
        <v>0</v>
      </c>
      <c r="AW26" s="407">
        <f>'Alternatyva 2'!AW$117</f>
        <v>0</v>
      </c>
      <c r="AX26" s="407">
        <f>'Alternatyva 2'!AX$117</f>
        <v>0</v>
      </c>
      <c r="AY26" s="407">
        <f>'Alternatyva 2'!AY$117</f>
        <v>0</v>
      </c>
      <c r="AZ26" s="407">
        <f>'Alternatyva 2'!AZ$117</f>
        <v>0</v>
      </c>
      <c r="BA26" s="407">
        <f>'Alternatyva 2'!BA$117</f>
        <v>0</v>
      </c>
      <c r="BB26" s="407">
        <f>'Alternatyva 2'!BB$117</f>
        <v>0</v>
      </c>
      <c r="BC26" s="407">
        <f>'Alternatyva 2'!BC$117</f>
        <v>0</v>
      </c>
      <c r="BD26" s="407">
        <f>'Alternatyva 2'!BD$117</f>
        <v>0</v>
      </c>
      <c r="BE26" s="407">
        <f>'Alternatyva 2'!BE$117</f>
        <v>0</v>
      </c>
      <c r="BF26" s="407">
        <f>'Alternatyva 2'!BF$117</f>
        <v>0</v>
      </c>
      <c r="BG26" s="407">
        <f>'Alternatyva 2'!BG$117</f>
        <v>0</v>
      </c>
      <c r="BH26" s="407">
        <f>'Alternatyva 2'!BH$117</f>
        <v>0</v>
      </c>
      <c r="BI26" s="407">
        <f>'Alternatyva 2'!BI$117</f>
        <v>0</v>
      </c>
      <c r="BJ26" s="407">
        <f>'Alternatyva 2'!BJ$117</f>
        <v>0</v>
      </c>
      <c r="BK26" s="407">
        <f>'Alternatyva 2'!BK$117</f>
        <v>0</v>
      </c>
      <c r="BL26" s="407">
        <f>'Alternatyva 2'!BL$117</f>
        <v>0</v>
      </c>
      <c r="BM26" s="407">
        <f>'Alternatyva 2'!BM$117</f>
        <v>0</v>
      </c>
      <c r="BN26" s="407">
        <f>'Alternatyva 2'!BN$117</f>
        <v>0</v>
      </c>
      <c r="BO26" s="407">
        <f>'Alternatyva 2'!BO$117</f>
        <v>0</v>
      </c>
      <c r="BP26" s="407">
        <f>'Alternatyva 2'!BP$117</f>
        <v>0</v>
      </c>
      <c r="BQ26" s="407">
        <f>'Alternatyva 2'!BQ$117</f>
        <v>0</v>
      </c>
      <c r="BR26" s="407">
        <f>'Alternatyva 2'!BR$117</f>
        <v>0</v>
      </c>
      <c r="BS26" s="407">
        <f>'Alternatyva 2'!BS$117</f>
        <v>0</v>
      </c>
      <c r="BT26" s="407">
        <f>'Alternatyva 2'!BT$117</f>
        <v>0</v>
      </c>
      <c r="BU26" s="407">
        <f>'Alternatyva 2'!BU$117</f>
        <v>0</v>
      </c>
      <c r="BV26" s="407">
        <f>'Alternatyva 2'!BV$117</f>
        <v>0</v>
      </c>
      <c r="BW26" s="407">
        <f>'Alternatyva 2'!BW$117</f>
        <v>0</v>
      </c>
      <c r="BX26" s="407">
        <f>'Alternatyva 2'!BX$117</f>
        <v>0</v>
      </c>
      <c r="BY26" s="407">
        <f>'Alternatyva 2'!BY$117</f>
        <v>0</v>
      </c>
      <c r="BZ26" s="407">
        <f>'Alternatyva 2'!BZ$117</f>
        <v>0</v>
      </c>
      <c r="CA26" s="407">
        <f>'Alternatyva 2'!CA$117</f>
        <v>0</v>
      </c>
      <c r="CB26" s="407">
        <f>'Alternatyva 2'!CB$117</f>
        <v>0</v>
      </c>
      <c r="CC26" s="407">
        <f>'Alternatyva 2'!CC$117</f>
        <v>0</v>
      </c>
      <c r="CD26" s="407">
        <f>'Alternatyva 2'!CD$117</f>
        <v>0</v>
      </c>
      <c r="CE26" s="407">
        <f>'Alternatyva 2'!CE$117</f>
        <v>0</v>
      </c>
      <c r="CF26" s="407">
        <f>'Alternatyva 2'!CF$117</f>
        <v>0</v>
      </c>
      <c r="CG26" s="407">
        <f>'Alternatyva 2'!CG$117</f>
        <v>0</v>
      </c>
      <c r="CH26" s="407">
        <f>'Alternatyva 2'!CH$117</f>
        <v>0</v>
      </c>
      <c r="CI26" s="407">
        <f>'Alternatyva 2'!CI$117</f>
        <v>0</v>
      </c>
      <c r="CJ26" s="407">
        <f>'Alternatyva 2'!CJ$117</f>
        <v>0</v>
      </c>
      <c r="CK26" s="407">
        <f>'Alternatyva 2'!CK$117</f>
        <v>0</v>
      </c>
      <c r="CL26" s="407">
        <f>'Alternatyva 2'!CL$117</f>
        <v>0</v>
      </c>
      <c r="CM26" s="407">
        <f>'Alternatyva 2'!CM$117</f>
        <v>0</v>
      </c>
      <c r="CN26" s="407">
        <f>'Alternatyva 2'!CN$117</f>
        <v>0</v>
      </c>
      <c r="CO26" s="407">
        <f>'Alternatyva 2'!CO$117</f>
        <v>0</v>
      </c>
      <c r="CP26" s="407">
        <f>'Alternatyva 2'!CP$117</f>
        <v>0</v>
      </c>
      <c r="CQ26" s="407">
        <f>'Alternatyva 2'!CQ$117</f>
        <v>0</v>
      </c>
      <c r="CR26" s="407">
        <f>'Alternatyva 2'!CR$117</f>
        <v>0</v>
      </c>
      <c r="CS26" s="407">
        <f>'Alternatyva 2'!CS$117</f>
        <v>0</v>
      </c>
      <c r="CT26" s="407">
        <f>'Alternatyva 2'!CT$117</f>
        <v>0</v>
      </c>
      <c r="CU26" s="407">
        <f>'Alternatyva 2'!CU$117</f>
        <v>0</v>
      </c>
      <c r="CV26" s="407">
        <f>'Alternatyva 2'!CV$117</f>
        <v>0</v>
      </c>
      <c r="CW26" s="407">
        <f>'Alternatyva 2'!CW$117</f>
        <v>0</v>
      </c>
      <c r="CX26" s="407">
        <f>'Alternatyva 2'!CX$117</f>
        <v>0</v>
      </c>
      <c r="CY26" s="407">
        <f>'Alternatyva 2'!CY$117</f>
        <v>0</v>
      </c>
      <c r="CZ26" s="407">
        <f>'Alternatyva 2'!CZ$117</f>
        <v>0</v>
      </c>
      <c r="DA26" s="407">
        <f>'Alternatyva 2'!DA$117</f>
        <v>0</v>
      </c>
      <c r="DB26" s="407">
        <f>'Alternatyva 2'!DB$117</f>
        <v>0</v>
      </c>
      <c r="DC26" s="407">
        <f>'Alternatyva 2'!DC$117</f>
        <v>0</v>
      </c>
    </row>
    <row r="27" spans="2:108" ht="15" hidden="1" customHeight="1">
      <c r="B27" s="323" t="s">
        <v>488</v>
      </c>
      <c r="C27" s="757" t="s">
        <v>489</v>
      </c>
      <c r="D27" s="758"/>
      <c r="E27" s="759"/>
      <c r="F27" s="406">
        <f>H27+NPV(SD,I27:INDEX(I27:DC27,PAL))</f>
        <v>0</v>
      </c>
      <c r="G27" s="407">
        <f>SUMIF($H$6:$DC$6,"&lt;="&amp;PAL,$H27:$DC27)</f>
        <v>0</v>
      </c>
      <c r="H27" s="407">
        <f>'Alternatyva 2'!H$8+'Alternatyva 2'!H$9-'Alternatyva 2'!H$113</f>
        <v>0</v>
      </c>
      <c r="I27" s="407">
        <f>'Alternatyva 2'!I$8+'Alternatyva 2'!I$9-'Alternatyva 2'!I$113</f>
        <v>0</v>
      </c>
      <c r="J27" s="407">
        <f>'Alternatyva 2'!J$8+'Alternatyva 2'!J$9-'Alternatyva 2'!J$113</f>
        <v>0</v>
      </c>
      <c r="K27" s="407">
        <f>'Alternatyva 2'!K$8+'Alternatyva 2'!K$9-'Alternatyva 2'!K$113</f>
        <v>0</v>
      </c>
      <c r="L27" s="407">
        <f>'Alternatyva 2'!L$8+'Alternatyva 2'!L$9-'Alternatyva 2'!L$113</f>
        <v>0</v>
      </c>
      <c r="M27" s="407">
        <f>'Alternatyva 2'!M$8+'Alternatyva 2'!M$9-'Alternatyva 2'!M$113</f>
        <v>0</v>
      </c>
      <c r="N27" s="407">
        <f>'Alternatyva 2'!N$8+'Alternatyva 2'!N$9-'Alternatyva 2'!N$113</f>
        <v>0</v>
      </c>
      <c r="O27" s="407">
        <f>'Alternatyva 2'!O$8+'Alternatyva 2'!O$9-'Alternatyva 2'!O$113</f>
        <v>0</v>
      </c>
      <c r="P27" s="407">
        <f>'Alternatyva 2'!P$8+'Alternatyva 2'!P$9-'Alternatyva 2'!P$113</f>
        <v>0</v>
      </c>
      <c r="Q27" s="407">
        <f>'Alternatyva 2'!Q$8+'Alternatyva 2'!Q$9-'Alternatyva 2'!Q$113</f>
        <v>0</v>
      </c>
      <c r="R27" s="407">
        <f>'Alternatyva 2'!R$8+'Alternatyva 2'!R$9-'Alternatyva 2'!R$113</f>
        <v>0</v>
      </c>
      <c r="S27" s="407">
        <f>'Alternatyva 2'!S$8+'Alternatyva 2'!S$9-'Alternatyva 2'!S$113</f>
        <v>0</v>
      </c>
      <c r="T27" s="407">
        <f>'Alternatyva 2'!T$8+'Alternatyva 2'!T$9-'Alternatyva 2'!T$113</f>
        <v>0</v>
      </c>
      <c r="U27" s="407">
        <f>'Alternatyva 2'!U$8+'Alternatyva 2'!U$9-'Alternatyva 2'!U$113</f>
        <v>0</v>
      </c>
      <c r="V27" s="407">
        <f>'Alternatyva 2'!V$8+'Alternatyva 2'!V$9-'Alternatyva 2'!V$113</f>
        <v>0</v>
      </c>
      <c r="W27" s="407">
        <f>'Alternatyva 2'!W$8+'Alternatyva 2'!W$9-'Alternatyva 2'!W$113</f>
        <v>0</v>
      </c>
      <c r="X27" s="407">
        <f>'Alternatyva 2'!X$8+'Alternatyva 2'!X$9-'Alternatyva 2'!X$113</f>
        <v>0</v>
      </c>
      <c r="Y27" s="407">
        <f>'Alternatyva 2'!Y$8+'Alternatyva 2'!Y$9-'Alternatyva 2'!Y$113</f>
        <v>0</v>
      </c>
      <c r="Z27" s="407">
        <f>'Alternatyva 2'!Z$8+'Alternatyva 2'!Z$9-'Alternatyva 2'!Z$113</f>
        <v>0</v>
      </c>
      <c r="AA27" s="407">
        <f>'Alternatyva 2'!AA$8+'Alternatyva 2'!AA$9-'Alternatyva 2'!AA$113</f>
        <v>0</v>
      </c>
      <c r="AB27" s="407">
        <f>'Alternatyva 2'!AB$8+'Alternatyva 2'!AB$9-'Alternatyva 2'!AB$113</f>
        <v>0</v>
      </c>
      <c r="AC27" s="407">
        <f>'Alternatyva 2'!AC$8+'Alternatyva 2'!AC$9-'Alternatyva 2'!AC$113</f>
        <v>0</v>
      </c>
      <c r="AD27" s="407">
        <f>'Alternatyva 2'!AD$8+'Alternatyva 2'!AD$9-'Alternatyva 2'!AD$113</f>
        <v>0</v>
      </c>
      <c r="AE27" s="407">
        <f>'Alternatyva 2'!AE$8+'Alternatyva 2'!AE$9-'Alternatyva 2'!AE$113</f>
        <v>0</v>
      </c>
      <c r="AF27" s="407">
        <f>'Alternatyva 2'!AF$8+'Alternatyva 2'!AF$9-'Alternatyva 2'!AF$113</f>
        <v>0</v>
      </c>
      <c r="AG27" s="407">
        <f>'Alternatyva 2'!AG$8+'Alternatyva 2'!AG$9-'Alternatyva 2'!AG$113</f>
        <v>0</v>
      </c>
      <c r="AH27" s="407">
        <f>'Alternatyva 2'!AH$8+'Alternatyva 2'!AH$9-'Alternatyva 2'!AH$113</f>
        <v>0</v>
      </c>
      <c r="AI27" s="407">
        <f>'Alternatyva 2'!AI$8+'Alternatyva 2'!AI$9-'Alternatyva 2'!AI$113</f>
        <v>0</v>
      </c>
      <c r="AJ27" s="407">
        <f>'Alternatyva 2'!AJ$8+'Alternatyva 2'!AJ$9-'Alternatyva 2'!AJ$113</f>
        <v>0</v>
      </c>
      <c r="AK27" s="407">
        <f>'Alternatyva 2'!AK$8+'Alternatyva 2'!AK$9-'Alternatyva 2'!AK$113</f>
        <v>0</v>
      </c>
      <c r="AL27" s="407">
        <f>'Alternatyva 2'!AL$8+'Alternatyva 2'!AL$9-'Alternatyva 2'!AL$113</f>
        <v>0</v>
      </c>
      <c r="AM27" s="407">
        <f>'Alternatyva 2'!AM$8+'Alternatyva 2'!AM$9-'Alternatyva 2'!AM$113</f>
        <v>0</v>
      </c>
      <c r="AN27" s="407">
        <f>'Alternatyva 2'!AN$8+'Alternatyva 2'!AN$9-'Alternatyva 2'!AN$113</f>
        <v>0</v>
      </c>
      <c r="AO27" s="407">
        <f>'Alternatyva 2'!AO$8+'Alternatyva 2'!AO$9-'Alternatyva 2'!AO$113</f>
        <v>0</v>
      </c>
      <c r="AP27" s="407">
        <f>'Alternatyva 2'!AP$8+'Alternatyva 2'!AP$9-'Alternatyva 2'!AP$113</f>
        <v>0</v>
      </c>
      <c r="AQ27" s="407">
        <f>'Alternatyva 2'!AQ$8+'Alternatyva 2'!AQ$9-'Alternatyva 2'!AQ$113</f>
        <v>0</v>
      </c>
      <c r="AR27" s="407">
        <f>'Alternatyva 2'!AR$8+'Alternatyva 2'!AR$9-'Alternatyva 2'!AR$113</f>
        <v>0</v>
      </c>
      <c r="AS27" s="407">
        <f>'Alternatyva 2'!AS$8+'Alternatyva 2'!AS$9-'Alternatyva 2'!AS$113</f>
        <v>0</v>
      </c>
      <c r="AT27" s="407">
        <f>'Alternatyva 2'!AT$8+'Alternatyva 2'!AT$9-'Alternatyva 2'!AT$113</f>
        <v>0</v>
      </c>
      <c r="AU27" s="407">
        <f>'Alternatyva 2'!AU$8+'Alternatyva 2'!AU$9-'Alternatyva 2'!AU$113</f>
        <v>0</v>
      </c>
      <c r="AV27" s="407">
        <f>'Alternatyva 2'!AV$8+'Alternatyva 2'!AV$9-'Alternatyva 2'!AV$113</f>
        <v>0</v>
      </c>
      <c r="AW27" s="407">
        <f>'Alternatyva 2'!AW$8+'Alternatyva 2'!AW$9-'Alternatyva 2'!AW$113</f>
        <v>0</v>
      </c>
      <c r="AX27" s="407">
        <f>'Alternatyva 2'!AX$8+'Alternatyva 2'!AX$9-'Alternatyva 2'!AX$113</f>
        <v>0</v>
      </c>
      <c r="AY27" s="407">
        <f>'Alternatyva 2'!AY$8+'Alternatyva 2'!AY$9-'Alternatyva 2'!AY$113</f>
        <v>0</v>
      </c>
      <c r="AZ27" s="407">
        <f>'Alternatyva 2'!AZ$8+'Alternatyva 2'!AZ$9-'Alternatyva 2'!AZ$113</f>
        <v>0</v>
      </c>
      <c r="BA27" s="407">
        <f>'Alternatyva 2'!BA$8+'Alternatyva 2'!BA$9-'Alternatyva 2'!BA$113</f>
        <v>0</v>
      </c>
      <c r="BB27" s="407">
        <f>'Alternatyva 2'!BB$8+'Alternatyva 2'!BB$9-'Alternatyva 2'!BB$113</f>
        <v>0</v>
      </c>
      <c r="BC27" s="407">
        <f>'Alternatyva 2'!BC$8+'Alternatyva 2'!BC$9-'Alternatyva 2'!BC$113</f>
        <v>0</v>
      </c>
      <c r="BD27" s="407">
        <f>'Alternatyva 2'!BD$8+'Alternatyva 2'!BD$9-'Alternatyva 2'!BD$113</f>
        <v>0</v>
      </c>
      <c r="BE27" s="407">
        <f>'Alternatyva 2'!BE$8+'Alternatyva 2'!BE$9-'Alternatyva 2'!BE$113</f>
        <v>0</v>
      </c>
      <c r="BF27" s="407">
        <f>'Alternatyva 2'!BF$8+'Alternatyva 2'!BF$9-'Alternatyva 2'!BF$113</f>
        <v>0</v>
      </c>
      <c r="BG27" s="407">
        <f>'Alternatyva 2'!BG$8+'Alternatyva 2'!BG$9-'Alternatyva 2'!BG$113</f>
        <v>0</v>
      </c>
      <c r="BH27" s="407">
        <f>'Alternatyva 2'!BH$8+'Alternatyva 2'!BH$9-'Alternatyva 2'!BH$113</f>
        <v>0</v>
      </c>
      <c r="BI27" s="407">
        <f>'Alternatyva 2'!BI$8+'Alternatyva 2'!BI$9-'Alternatyva 2'!BI$113</f>
        <v>0</v>
      </c>
      <c r="BJ27" s="407">
        <f>'Alternatyva 2'!BJ$8+'Alternatyva 2'!BJ$9-'Alternatyva 2'!BJ$113</f>
        <v>0</v>
      </c>
      <c r="BK27" s="407">
        <f>'Alternatyva 2'!BK$8+'Alternatyva 2'!BK$9-'Alternatyva 2'!BK$113</f>
        <v>0</v>
      </c>
      <c r="BL27" s="407">
        <f>'Alternatyva 2'!BL$8+'Alternatyva 2'!BL$9-'Alternatyva 2'!BL$113</f>
        <v>0</v>
      </c>
      <c r="BM27" s="407">
        <f>'Alternatyva 2'!BM$8+'Alternatyva 2'!BM$9-'Alternatyva 2'!BM$113</f>
        <v>0</v>
      </c>
      <c r="BN27" s="407">
        <f>'Alternatyva 2'!BN$8+'Alternatyva 2'!BN$9-'Alternatyva 2'!BN$113</f>
        <v>0</v>
      </c>
      <c r="BO27" s="407">
        <f>'Alternatyva 2'!BO$8+'Alternatyva 2'!BO$9-'Alternatyva 2'!BO$113</f>
        <v>0</v>
      </c>
      <c r="BP27" s="407">
        <f>'Alternatyva 2'!BP$8+'Alternatyva 2'!BP$9-'Alternatyva 2'!BP$113</f>
        <v>0</v>
      </c>
      <c r="BQ27" s="407">
        <f>'Alternatyva 2'!BQ$8+'Alternatyva 2'!BQ$9-'Alternatyva 2'!BQ$113</f>
        <v>0</v>
      </c>
      <c r="BR27" s="407">
        <f>'Alternatyva 2'!BR$8+'Alternatyva 2'!BR$9-'Alternatyva 2'!BR$113</f>
        <v>0</v>
      </c>
      <c r="BS27" s="407">
        <f>'Alternatyva 2'!BS$8+'Alternatyva 2'!BS$9-'Alternatyva 2'!BS$113</f>
        <v>0</v>
      </c>
      <c r="BT27" s="407">
        <f>'Alternatyva 2'!BT$8+'Alternatyva 2'!BT$9-'Alternatyva 2'!BT$113</f>
        <v>0</v>
      </c>
      <c r="BU27" s="407">
        <f>'Alternatyva 2'!BU$8+'Alternatyva 2'!BU$9-'Alternatyva 2'!BU$113</f>
        <v>0</v>
      </c>
      <c r="BV27" s="407">
        <f>'Alternatyva 2'!BV$8+'Alternatyva 2'!BV$9-'Alternatyva 2'!BV$113</f>
        <v>0</v>
      </c>
      <c r="BW27" s="407">
        <f>'Alternatyva 2'!BW$8+'Alternatyva 2'!BW$9-'Alternatyva 2'!BW$113</f>
        <v>0</v>
      </c>
      <c r="BX27" s="407">
        <f>'Alternatyva 2'!BX$8+'Alternatyva 2'!BX$9-'Alternatyva 2'!BX$113</f>
        <v>0</v>
      </c>
      <c r="BY27" s="407">
        <f>'Alternatyva 2'!BY$8+'Alternatyva 2'!BY$9-'Alternatyva 2'!BY$113</f>
        <v>0</v>
      </c>
      <c r="BZ27" s="407">
        <f>'Alternatyva 2'!BZ$8+'Alternatyva 2'!BZ$9-'Alternatyva 2'!BZ$113</f>
        <v>0</v>
      </c>
      <c r="CA27" s="407">
        <f>'Alternatyva 2'!CA$8+'Alternatyva 2'!CA$9-'Alternatyva 2'!CA$113</f>
        <v>0</v>
      </c>
      <c r="CB27" s="407">
        <f>'Alternatyva 2'!CB$8+'Alternatyva 2'!CB$9-'Alternatyva 2'!CB$113</f>
        <v>0</v>
      </c>
      <c r="CC27" s="407">
        <f>'Alternatyva 2'!CC$8+'Alternatyva 2'!CC$9-'Alternatyva 2'!CC$113</f>
        <v>0</v>
      </c>
      <c r="CD27" s="407">
        <f>'Alternatyva 2'!CD$8+'Alternatyva 2'!CD$9-'Alternatyva 2'!CD$113</f>
        <v>0</v>
      </c>
      <c r="CE27" s="407">
        <f>'Alternatyva 2'!CE$8+'Alternatyva 2'!CE$9-'Alternatyva 2'!CE$113</f>
        <v>0</v>
      </c>
      <c r="CF27" s="407">
        <f>'Alternatyva 2'!CF$8+'Alternatyva 2'!CF$9-'Alternatyva 2'!CF$113</f>
        <v>0</v>
      </c>
      <c r="CG27" s="407">
        <f>'Alternatyva 2'!CG$8+'Alternatyva 2'!CG$9-'Alternatyva 2'!CG$113</f>
        <v>0</v>
      </c>
      <c r="CH27" s="407">
        <f>'Alternatyva 2'!CH$8+'Alternatyva 2'!CH$9-'Alternatyva 2'!CH$113</f>
        <v>0</v>
      </c>
      <c r="CI27" s="407">
        <f>'Alternatyva 2'!CI$8+'Alternatyva 2'!CI$9-'Alternatyva 2'!CI$113</f>
        <v>0</v>
      </c>
      <c r="CJ27" s="407">
        <f>'Alternatyva 2'!CJ$8+'Alternatyva 2'!CJ$9-'Alternatyva 2'!CJ$113</f>
        <v>0</v>
      </c>
      <c r="CK27" s="407">
        <f>'Alternatyva 2'!CK$8+'Alternatyva 2'!CK$9-'Alternatyva 2'!CK$113</f>
        <v>0</v>
      </c>
      <c r="CL27" s="407">
        <f>'Alternatyva 2'!CL$8+'Alternatyva 2'!CL$9-'Alternatyva 2'!CL$113</f>
        <v>0</v>
      </c>
      <c r="CM27" s="407">
        <f>'Alternatyva 2'!CM$8+'Alternatyva 2'!CM$9-'Alternatyva 2'!CM$113</f>
        <v>0</v>
      </c>
      <c r="CN27" s="407">
        <f>'Alternatyva 2'!CN$8+'Alternatyva 2'!CN$9-'Alternatyva 2'!CN$113</f>
        <v>0</v>
      </c>
      <c r="CO27" s="407">
        <f>'Alternatyva 2'!CO$8+'Alternatyva 2'!CO$9-'Alternatyva 2'!CO$113</f>
        <v>0</v>
      </c>
      <c r="CP27" s="407">
        <f>'Alternatyva 2'!CP$8+'Alternatyva 2'!CP$9-'Alternatyva 2'!CP$113</f>
        <v>0</v>
      </c>
      <c r="CQ27" s="407">
        <f>'Alternatyva 2'!CQ$8+'Alternatyva 2'!CQ$9-'Alternatyva 2'!CQ$113</f>
        <v>0</v>
      </c>
      <c r="CR27" s="407">
        <f>'Alternatyva 2'!CR$8+'Alternatyva 2'!CR$9-'Alternatyva 2'!CR$113</f>
        <v>0</v>
      </c>
      <c r="CS27" s="407">
        <f>'Alternatyva 2'!CS$8+'Alternatyva 2'!CS$9-'Alternatyva 2'!CS$113</f>
        <v>0</v>
      </c>
      <c r="CT27" s="407">
        <f>'Alternatyva 2'!CT$8+'Alternatyva 2'!CT$9-'Alternatyva 2'!CT$113</f>
        <v>0</v>
      </c>
      <c r="CU27" s="407">
        <f>'Alternatyva 2'!CU$8+'Alternatyva 2'!CU$9-'Alternatyva 2'!CU$113</f>
        <v>0</v>
      </c>
      <c r="CV27" s="407">
        <f>'Alternatyva 2'!CV$8+'Alternatyva 2'!CV$9-'Alternatyva 2'!CV$113</f>
        <v>0</v>
      </c>
      <c r="CW27" s="407">
        <f>'Alternatyva 2'!CW$8+'Alternatyva 2'!CW$9-'Alternatyva 2'!CW$113</f>
        <v>0</v>
      </c>
      <c r="CX27" s="407">
        <f>'Alternatyva 2'!CX$8+'Alternatyva 2'!CX$9-'Alternatyva 2'!CX$113</f>
        <v>0</v>
      </c>
      <c r="CY27" s="407">
        <f>'Alternatyva 2'!CY$8+'Alternatyva 2'!CY$9-'Alternatyva 2'!CY$113</f>
        <v>0</v>
      </c>
      <c r="CZ27" s="407">
        <f>'Alternatyva 2'!CZ$8+'Alternatyva 2'!CZ$9-'Alternatyva 2'!CZ$113</f>
        <v>0</v>
      </c>
      <c r="DA27" s="407">
        <f>'Alternatyva 2'!DA$8+'Alternatyva 2'!DA$9-'Alternatyva 2'!DA$113</f>
        <v>0</v>
      </c>
      <c r="DB27" s="407">
        <f>'Alternatyva 2'!DB$8+'Alternatyva 2'!DB$9-'Alternatyva 2'!DB$113</f>
        <v>0</v>
      </c>
      <c r="DC27" s="407">
        <f>'Alternatyva 2'!DC$8+'Alternatyva 2'!DC$9-'Alternatyva 2'!DC$113</f>
        <v>0</v>
      </c>
    </row>
    <row r="28" spans="2:108" ht="15" hidden="1" customHeight="1">
      <c r="B28" s="323" t="s">
        <v>490</v>
      </c>
      <c r="C28" s="757" t="s">
        <v>491</v>
      </c>
      <c r="D28" s="758"/>
      <c r="E28" s="759"/>
      <c r="F28" s="407">
        <f>H28+NPV(SD,I28:INDEX(I28:DC28,PAL))</f>
        <v>0</v>
      </c>
      <c r="G28" s="407">
        <f>SUMIF($H$6:$DC$6,"&lt;="&amp;PAL,$H28:$DC28)</f>
        <v>0</v>
      </c>
      <c r="H28" s="407">
        <f>'Alternatyva 2'!H$89-'Alternatyva 2'!H$114</f>
        <v>0</v>
      </c>
      <c r="I28" s="407">
        <f>'Alternatyva 2'!I$89-'Alternatyva 2'!I$114</f>
        <v>0</v>
      </c>
      <c r="J28" s="407">
        <f>'Alternatyva 2'!J$89-'Alternatyva 2'!J$114</f>
        <v>0</v>
      </c>
      <c r="K28" s="407">
        <f>'Alternatyva 2'!K$89-'Alternatyva 2'!K$114</f>
        <v>0</v>
      </c>
      <c r="L28" s="407">
        <f>'Alternatyva 2'!L$89-'Alternatyva 2'!L$114</f>
        <v>0</v>
      </c>
      <c r="M28" s="407">
        <f>'Alternatyva 2'!M$89-'Alternatyva 2'!M$114</f>
        <v>0</v>
      </c>
      <c r="N28" s="407">
        <f>'Alternatyva 2'!N$89-'Alternatyva 2'!N$114</f>
        <v>0</v>
      </c>
      <c r="O28" s="407">
        <f>'Alternatyva 2'!O$89-'Alternatyva 2'!O$114</f>
        <v>0</v>
      </c>
      <c r="P28" s="407">
        <f>'Alternatyva 2'!P$89-'Alternatyva 2'!P$114</f>
        <v>0</v>
      </c>
      <c r="Q28" s="407">
        <f>'Alternatyva 2'!Q$89-'Alternatyva 2'!Q$114</f>
        <v>0</v>
      </c>
      <c r="R28" s="407">
        <f>'Alternatyva 2'!R$89-'Alternatyva 2'!R$114</f>
        <v>0</v>
      </c>
      <c r="S28" s="407">
        <f>'Alternatyva 2'!S$89-'Alternatyva 2'!S$114</f>
        <v>0</v>
      </c>
      <c r="T28" s="407">
        <f>'Alternatyva 2'!T$89-'Alternatyva 2'!T$114</f>
        <v>0</v>
      </c>
      <c r="U28" s="407">
        <f>'Alternatyva 2'!U$89-'Alternatyva 2'!U$114</f>
        <v>0</v>
      </c>
      <c r="V28" s="407">
        <f>'Alternatyva 2'!V$89-'Alternatyva 2'!V$114</f>
        <v>0</v>
      </c>
      <c r="W28" s="407">
        <f>'Alternatyva 2'!W$89-'Alternatyva 2'!W$114</f>
        <v>0</v>
      </c>
      <c r="X28" s="407">
        <f>'Alternatyva 2'!X$89-'Alternatyva 2'!X$114</f>
        <v>0</v>
      </c>
      <c r="Y28" s="407">
        <f>'Alternatyva 2'!Y$89-'Alternatyva 2'!Y$114</f>
        <v>0</v>
      </c>
      <c r="Z28" s="407">
        <f>'Alternatyva 2'!Z$89-'Alternatyva 2'!Z$114</f>
        <v>0</v>
      </c>
      <c r="AA28" s="407">
        <f>'Alternatyva 2'!AA$89-'Alternatyva 2'!AA$114</f>
        <v>0</v>
      </c>
      <c r="AB28" s="407">
        <f>'Alternatyva 2'!AB$89-'Alternatyva 2'!AB$114</f>
        <v>0</v>
      </c>
      <c r="AC28" s="407">
        <f>'Alternatyva 2'!AC$89-'Alternatyva 2'!AC$114</f>
        <v>0</v>
      </c>
      <c r="AD28" s="407">
        <f>'Alternatyva 2'!AD$89-'Alternatyva 2'!AD$114</f>
        <v>0</v>
      </c>
      <c r="AE28" s="407">
        <f>'Alternatyva 2'!AE$89-'Alternatyva 2'!AE$114</f>
        <v>0</v>
      </c>
      <c r="AF28" s="407">
        <f>'Alternatyva 2'!AF$89-'Alternatyva 2'!AF$114</f>
        <v>0</v>
      </c>
      <c r="AG28" s="407">
        <f>'Alternatyva 2'!AG$89-'Alternatyva 2'!AG$114</f>
        <v>0</v>
      </c>
      <c r="AH28" s="407">
        <f>'Alternatyva 2'!AH$89-'Alternatyva 2'!AH$114</f>
        <v>0</v>
      </c>
      <c r="AI28" s="407">
        <f>'Alternatyva 2'!AI$89-'Alternatyva 2'!AI$114</f>
        <v>0</v>
      </c>
      <c r="AJ28" s="407">
        <f>'Alternatyva 2'!AJ$89-'Alternatyva 2'!AJ$114</f>
        <v>0</v>
      </c>
      <c r="AK28" s="407">
        <f>'Alternatyva 2'!AK$89-'Alternatyva 2'!AK$114</f>
        <v>0</v>
      </c>
      <c r="AL28" s="407">
        <f>'Alternatyva 2'!AL$89-'Alternatyva 2'!AL$114</f>
        <v>0</v>
      </c>
      <c r="AM28" s="407">
        <f>'Alternatyva 2'!AM$89-'Alternatyva 2'!AM$114</f>
        <v>0</v>
      </c>
      <c r="AN28" s="407">
        <f>'Alternatyva 2'!AN$89-'Alternatyva 2'!AN$114</f>
        <v>0</v>
      </c>
      <c r="AO28" s="407">
        <f>'Alternatyva 2'!AO$89-'Alternatyva 2'!AO$114</f>
        <v>0</v>
      </c>
      <c r="AP28" s="407">
        <f>'Alternatyva 2'!AP$89-'Alternatyva 2'!AP$114</f>
        <v>0</v>
      </c>
      <c r="AQ28" s="407">
        <f>'Alternatyva 2'!AQ$89-'Alternatyva 2'!AQ$114</f>
        <v>0</v>
      </c>
      <c r="AR28" s="407">
        <f>'Alternatyva 2'!AR$89-'Alternatyva 2'!AR$114</f>
        <v>0</v>
      </c>
      <c r="AS28" s="407">
        <f>'Alternatyva 2'!AS$89-'Alternatyva 2'!AS$114</f>
        <v>0</v>
      </c>
      <c r="AT28" s="407">
        <f>'Alternatyva 2'!AT$89-'Alternatyva 2'!AT$114</f>
        <v>0</v>
      </c>
      <c r="AU28" s="407">
        <f>'Alternatyva 2'!AU$89-'Alternatyva 2'!AU$114</f>
        <v>0</v>
      </c>
      <c r="AV28" s="407">
        <f>'Alternatyva 2'!AV$89-'Alternatyva 2'!AV$114</f>
        <v>0</v>
      </c>
      <c r="AW28" s="407">
        <f>'Alternatyva 2'!AW$89-'Alternatyva 2'!AW$114</f>
        <v>0</v>
      </c>
      <c r="AX28" s="407">
        <f>'Alternatyva 2'!AX$89-'Alternatyva 2'!AX$114</f>
        <v>0</v>
      </c>
      <c r="AY28" s="407">
        <f>'Alternatyva 2'!AY$89-'Alternatyva 2'!AY$114</f>
        <v>0</v>
      </c>
      <c r="AZ28" s="407">
        <f>'Alternatyva 2'!AZ$89-'Alternatyva 2'!AZ$114</f>
        <v>0</v>
      </c>
      <c r="BA28" s="407">
        <f>'Alternatyva 2'!BA$89-'Alternatyva 2'!BA$114</f>
        <v>0</v>
      </c>
      <c r="BB28" s="407">
        <f>'Alternatyva 2'!BB$89-'Alternatyva 2'!BB$114</f>
        <v>0</v>
      </c>
      <c r="BC28" s="407">
        <f>'Alternatyva 2'!BC$89-'Alternatyva 2'!BC$114</f>
        <v>0</v>
      </c>
      <c r="BD28" s="407">
        <f>'Alternatyva 2'!BD$89-'Alternatyva 2'!BD$114</f>
        <v>0</v>
      </c>
      <c r="BE28" s="407">
        <f>'Alternatyva 2'!BE$89-'Alternatyva 2'!BE$114</f>
        <v>0</v>
      </c>
      <c r="BF28" s="407">
        <f>'Alternatyva 2'!BF$89-'Alternatyva 2'!BF$114</f>
        <v>0</v>
      </c>
      <c r="BG28" s="407">
        <f>'Alternatyva 2'!BG$89-'Alternatyva 2'!BG$114</f>
        <v>0</v>
      </c>
      <c r="BH28" s="407">
        <f>'Alternatyva 2'!BH$89-'Alternatyva 2'!BH$114</f>
        <v>0</v>
      </c>
      <c r="BI28" s="407">
        <f>'Alternatyva 2'!BI$89-'Alternatyva 2'!BI$114</f>
        <v>0</v>
      </c>
      <c r="BJ28" s="407">
        <f>'Alternatyva 2'!BJ$89-'Alternatyva 2'!BJ$114</f>
        <v>0</v>
      </c>
      <c r="BK28" s="407">
        <f>'Alternatyva 2'!BK$89-'Alternatyva 2'!BK$114</f>
        <v>0</v>
      </c>
      <c r="BL28" s="407">
        <f>'Alternatyva 2'!BL$89-'Alternatyva 2'!BL$114</f>
        <v>0</v>
      </c>
      <c r="BM28" s="407">
        <f>'Alternatyva 2'!BM$89-'Alternatyva 2'!BM$114</f>
        <v>0</v>
      </c>
      <c r="BN28" s="407">
        <f>'Alternatyva 2'!BN$89-'Alternatyva 2'!BN$114</f>
        <v>0</v>
      </c>
      <c r="BO28" s="407">
        <f>'Alternatyva 2'!BO$89-'Alternatyva 2'!BO$114</f>
        <v>0</v>
      </c>
      <c r="BP28" s="407">
        <f>'Alternatyva 2'!BP$89-'Alternatyva 2'!BP$114</f>
        <v>0</v>
      </c>
      <c r="BQ28" s="407">
        <f>'Alternatyva 2'!BQ$89-'Alternatyva 2'!BQ$114</f>
        <v>0</v>
      </c>
      <c r="BR28" s="407">
        <f>'Alternatyva 2'!BR$89-'Alternatyva 2'!BR$114</f>
        <v>0</v>
      </c>
      <c r="BS28" s="407">
        <f>'Alternatyva 2'!BS$89-'Alternatyva 2'!BS$114</f>
        <v>0</v>
      </c>
      <c r="BT28" s="407">
        <f>'Alternatyva 2'!BT$89-'Alternatyva 2'!BT$114</f>
        <v>0</v>
      </c>
      <c r="BU28" s="407">
        <f>'Alternatyva 2'!BU$89-'Alternatyva 2'!BU$114</f>
        <v>0</v>
      </c>
      <c r="BV28" s="407">
        <f>'Alternatyva 2'!BV$89-'Alternatyva 2'!BV$114</f>
        <v>0</v>
      </c>
      <c r="BW28" s="407">
        <f>'Alternatyva 2'!BW$89-'Alternatyva 2'!BW$114</f>
        <v>0</v>
      </c>
      <c r="BX28" s="407">
        <f>'Alternatyva 2'!BX$89-'Alternatyva 2'!BX$114</f>
        <v>0</v>
      </c>
      <c r="BY28" s="407">
        <f>'Alternatyva 2'!BY$89-'Alternatyva 2'!BY$114</f>
        <v>0</v>
      </c>
      <c r="BZ28" s="407">
        <f>'Alternatyva 2'!BZ$89-'Alternatyva 2'!BZ$114</f>
        <v>0</v>
      </c>
      <c r="CA28" s="407">
        <f>'Alternatyva 2'!CA$89-'Alternatyva 2'!CA$114</f>
        <v>0</v>
      </c>
      <c r="CB28" s="407">
        <f>'Alternatyva 2'!CB$89-'Alternatyva 2'!CB$114</f>
        <v>0</v>
      </c>
      <c r="CC28" s="407">
        <f>'Alternatyva 2'!CC$89-'Alternatyva 2'!CC$114</f>
        <v>0</v>
      </c>
      <c r="CD28" s="407">
        <f>'Alternatyva 2'!CD$89-'Alternatyva 2'!CD$114</f>
        <v>0</v>
      </c>
      <c r="CE28" s="407">
        <f>'Alternatyva 2'!CE$89-'Alternatyva 2'!CE$114</f>
        <v>0</v>
      </c>
      <c r="CF28" s="407">
        <f>'Alternatyva 2'!CF$89-'Alternatyva 2'!CF$114</f>
        <v>0</v>
      </c>
      <c r="CG28" s="407">
        <f>'Alternatyva 2'!CG$89-'Alternatyva 2'!CG$114</f>
        <v>0</v>
      </c>
      <c r="CH28" s="407">
        <f>'Alternatyva 2'!CH$89-'Alternatyva 2'!CH$114</f>
        <v>0</v>
      </c>
      <c r="CI28" s="407">
        <f>'Alternatyva 2'!CI$89-'Alternatyva 2'!CI$114</f>
        <v>0</v>
      </c>
      <c r="CJ28" s="407">
        <f>'Alternatyva 2'!CJ$89-'Alternatyva 2'!CJ$114</f>
        <v>0</v>
      </c>
      <c r="CK28" s="407">
        <f>'Alternatyva 2'!CK$89-'Alternatyva 2'!CK$114</f>
        <v>0</v>
      </c>
      <c r="CL28" s="407">
        <f>'Alternatyva 2'!CL$89-'Alternatyva 2'!CL$114</f>
        <v>0</v>
      </c>
      <c r="CM28" s="407">
        <f>'Alternatyva 2'!CM$89-'Alternatyva 2'!CM$114</f>
        <v>0</v>
      </c>
      <c r="CN28" s="407">
        <f>'Alternatyva 2'!CN$89-'Alternatyva 2'!CN$114</f>
        <v>0</v>
      </c>
      <c r="CO28" s="407">
        <f>'Alternatyva 2'!CO$89-'Alternatyva 2'!CO$114</f>
        <v>0</v>
      </c>
      <c r="CP28" s="407">
        <f>'Alternatyva 2'!CP$89-'Alternatyva 2'!CP$114</f>
        <v>0</v>
      </c>
      <c r="CQ28" s="407">
        <f>'Alternatyva 2'!CQ$89-'Alternatyva 2'!CQ$114</f>
        <v>0</v>
      </c>
      <c r="CR28" s="407">
        <f>'Alternatyva 2'!CR$89-'Alternatyva 2'!CR$114</f>
        <v>0</v>
      </c>
      <c r="CS28" s="407">
        <f>'Alternatyva 2'!CS$89-'Alternatyva 2'!CS$114</f>
        <v>0</v>
      </c>
      <c r="CT28" s="407">
        <f>'Alternatyva 2'!CT$89-'Alternatyva 2'!CT$114</f>
        <v>0</v>
      </c>
      <c r="CU28" s="407">
        <f>'Alternatyva 2'!CU$89-'Alternatyva 2'!CU$114</f>
        <v>0</v>
      </c>
      <c r="CV28" s="407">
        <f>'Alternatyva 2'!CV$89-'Alternatyva 2'!CV$114</f>
        <v>0</v>
      </c>
      <c r="CW28" s="407">
        <f>'Alternatyva 2'!CW$89-'Alternatyva 2'!CW$114</f>
        <v>0</v>
      </c>
      <c r="CX28" s="407">
        <f>'Alternatyva 2'!CX$89-'Alternatyva 2'!CX$114</f>
        <v>0</v>
      </c>
      <c r="CY28" s="407">
        <f>'Alternatyva 2'!CY$89-'Alternatyva 2'!CY$114</f>
        <v>0</v>
      </c>
      <c r="CZ28" s="407">
        <f>'Alternatyva 2'!CZ$89-'Alternatyva 2'!CZ$114</f>
        <v>0</v>
      </c>
      <c r="DA28" s="407">
        <f>'Alternatyva 2'!DA$89-'Alternatyva 2'!DA$114</f>
        <v>0</v>
      </c>
      <c r="DB28" s="407">
        <f>'Alternatyva 2'!DB$89-'Alternatyva 2'!DB$114</f>
        <v>0</v>
      </c>
      <c r="DC28" s="407">
        <f>'Alternatyva 2'!DC$89-'Alternatyva 2'!DC$114</f>
        <v>0</v>
      </c>
    </row>
    <row r="29" spans="2:108" ht="15" hidden="1" customHeight="1">
      <c r="B29" s="323" t="s">
        <v>492</v>
      </c>
      <c r="C29" s="757" t="s">
        <v>179</v>
      </c>
      <c r="D29" s="758"/>
      <c r="E29" s="759"/>
      <c r="F29" s="406">
        <f>H29+NPV(FD,I29:INDEX(I29:DC29,PAL))</f>
        <v>0</v>
      </c>
      <c r="G29" s="407">
        <f>SUMIF($H$6:$DC$6,"&lt;="&amp;PAL,$H29:$DC29)</f>
        <v>0</v>
      </c>
      <c r="H29" s="407">
        <f>SUM('Alternatyva 2'!H$21,'Alternatyva 2'!H$32,'Alternatyva 2'!H$43,'Alternatyva 2'!H$55,'Alternatyva 2'!H$66,'Alternatyva 2'!H$77,'Alternatyva 2'!H$88)</f>
        <v>0</v>
      </c>
      <c r="I29" s="407">
        <f>SUM('Alternatyva 2'!I$21,'Alternatyva 2'!I$32,'Alternatyva 2'!I$43,'Alternatyva 2'!I$55,'Alternatyva 2'!I$66,'Alternatyva 2'!I$77,'Alternatyva 2'!I$88)</f>
        <v>0</v>
      </c>
      <c r="J29" s="407">
        <f>SUM('Alternatyva 2'!J$21,'Alternatyva 2'!J$32,'Alternatyva 2'!J$43,'Alternatyva 2'!J$55,'Alternatyva 2'!J$66,'Alternatyva 2'!J$77,'Alternatyva 2'!J$88)</f>
        <v>0</v>
      </c>
      <c r="K29" s="407">
        <f>SUM('Alternatyva 2'!K$21,'Alternatyva 2'!K$32,'Alternatyva 2'!K$43,'Alternatyva 2'!K$55,'Alternatyva 2'!K$66,'Alternatyva 2'!K$77,'Alternatyva 2'!K$88)</f>
        <v>0</v>
      </c>
      <c r="L29" s="407">
        <f>SUM('Alternatyva 2'!L$21,'Alternatyva 2'!L$32,'Alternatyva 2'!L$43,'Alternatyva 2'!L$55,'Alternatyva 2'!L$66,'Alternatyva 2'!L$77,'Alternatyva 2'!L$88)</f>
        <v>0</v>
      </c>
      <c r="M29" s="407">
        <f>SUM('Alternatyva 2'!M$21,'Alternatyva 2'!M$32,'Alternatyva 2'!M$43,'Alternatyva 2'!M$55,'Alternatyva 2'!M$66,'Alternatyva 2'!M$77,'Alternatyva 2'!M$88)</f>
        <v>0</v>
      </c>
      <c r="N29" s="407">
        <f>SUM('Alternatyva 2'!N$21,'Alternatyva 2'!N$32,'Alternatyva 2'!N$43,'Alternatyva 2'!N$55,'Alternatyva 2'!N$66,'Alternatyva 2'!N$77,'Alternatyva 2'!N$88)</f>
        <v>0</v>
      </c>
      <c r="O29" s="407">
        <f>SUM('Alternatyva 2'!O$21,'Alternatyva 2'!O$32,'Alternatyva 2'!O$43,'Alternatyva 2'!O$55,'Alternatyva 2'!O$66,'Alternatyva 2'!O$77,'Alternatyva 2'!O$88)</f>
        <v>0</v>
      </c>
      <c r="P29" s="407">
        <f>SUM('Alternatyva 2'!P$21,'Alternatyva 2'!P$32,'Alternatyva 2'!P$43,'Alternatyva 2'!P$55,'Alternatyva 2'!P$66,'Alternatyva 2'!P$77,'Alternatyva 2'!P$88)</f>
        <v>0</v>
      </c>
      <c r="Q29" s="407">
        <f>SUM('Alternatyva 2'!Q$21,'Alternatyva 2'!Q$32,'Alternatyva 2'!Q$43,'Alternatyva 2'!Q$55,'Alternatyva 2'!Q$66,'Alternatyva 2'!Q$77,'Alternatyva 2'!Q$88)</f>
        <v>0</v>
      </c>
      <c r="R29" s="407">
        <f>SUM('Alternatyva 2'!R$21,'Alternatyva 2'!R$32,'Alternatyva 2'!R$43,'Alternatyva 2'!R$55,'Alternatyva 2'!R$66,'Alternatyva 2'!R$77,'Alternatyva 2'!R$88)</f>
        <v>0</v>
      </c>
      <c r="S29" s="407">
        <f>SUM('Alternatyva 2'!S$21,'Alternatyva 2'!S$32,'Alternatyva 2'!S$43,'Alternatyva 2'!S$55,'Alternatyva 2'!S$66,'Alternatyva 2'!S$77,'Alternatyva 2'!S$88)</f>
        <v>0</v>
      </c>
      <c r="T29" s="407">
        <f>SUM('Alternatyva 2'!T$21,'Alternatyva 2'!T$32,'Alternatyva 2'!T$43,'Alternatyva 2'!T$55,'Alternatyva 2'!T$66,'Alternatyva 2'!T$77,'Alternatyva 2'!T$88)</f>
        <v>0</v>
      </c>
      <c r="U29" s="407">
        <f>SUM('Alternatyva 2'!U$21,'Alternatyva 2'!U$32,'Alternatyva 2'!U$43,'Alternatyva 2'!U$55,'Alternatyva 2'!U$66,'Alternatyva 2'!U$77,'Alternatyva 2'!U$88)</f>
        <v>0</v>
      </c>
      <c r="V29" s="407">
        <f>SUM('Alternatyva 2'!V$21,'Alternatyva 2'!V$32,'Alternatyva 2'!V$43,'Alternatyva 2'!V$55,'Alternatyva 2'!V$66,'Alternatyva 2'!V$77,'Alternatyva 2'!V$88)</f>
        <v>0</v>
      </c>
      <c r="W29" s="407">
        <f>SUM('Alternatyva 2'!W$21,'Alternatyva 2'!W$32,'Alternatyva 2'!W$43,'Alternatyva 2'!W$55,'Alternatyva 2'!W$66,'Alternatyva 2'!W$77,'Alternatyva 2'!W$88)</f>
        <v>0</v>
      </c>
      <c r="X29" s="407">
        <f>SUM('Alternatyva 2'!X$21,'Alternatyva 2'!X$32,'Alternatyva 2'!X$43,'Alternatyva 2'!X$55,'Alternatyva 2'!X$66,'Alternatyva 2'!X$77,'Alternatyva 2'!X$88)</f>
        <v>0</v>
      </c>
      <c r="Y29" s="407">
        <f>SUM('Alternatyva 2'!Y$21,'Alternatyva 2'!Y$32,'Alternatyva 2'!Y$43,'Alternatyva 2'!Y$55,'Alternatyva 2'!Y$66,'Alternatyva 2'!Y$77,'Alternatyva 2'!Y$88)</f>
        <v>0</v>
      </c>
      <c r="Z29" s="407">
        <f>SUM('Alternatyva 2'!Z$21,'Alternatyva 2'!Z$32,'Alternatyva 2'!Z$43,'Alternatyva 2'!Z$55,'Alternatyva 2'!Z$66,'Alternatyva 2'!Z$77,'Alternatyva 2'!Z$88)</f>
        <v>0</v>
      </c>
      <c r="AA29" s="407">
        <f>SUM('Alternatyva 2'!AA$21,'Alternatyva 2'!AA$32,'Alternatyva 2'!AA$43,'Alternatyva 2'!AA$55,'Alternatyva 2'!AA$66,'Alternatyva 2'!AA$77,'Alternatyva 2'!AA$88)</f>
        <v>0</v>
      </c>
      <c r="AB29" s="407">
        <f>SUM('Alternatyva 2'!AB$21,'Alternatyva 2'!AB$32,'Alternatyva 2'!AB$43,'Alternatyva 2'!AB$55,'Alternatyva 2'!AB$66,'Alternatyva 2'!AB$77,'Alternatyva 2'!AB$88)</f>
        <v>0</v>
      </c>
      <c r="AC29" s="407">
        <f>SUM('Alternatyva 2'!AC$21,'Alternatyva 2'!AC$32,'Alternatyva 2'!AC$43,'Alternatyva 2'!AC$55,'Alternatyva 2'!AC$66,'Alternatyva 2'!AC$77,'Alternatyva 2'!AC$88)</f>
        <v>0</v>
      </c>
      <c r="AD29" s="407">
        <f>SUM('Alternatyva 2'!AD$21,'Alternatyva 2'!AD$32,'Alternatyva 2'!AD$43,'Alternatyva 2'!AD$55,'Alternatyva 2'!AD$66,'Alternatyva 2'!AD$77,'Alternatyva 2'!AD$88)</f>
        <v>0</v>
      </c>
      <c r="AE29" s="407">
        <f>SUM('Alternatyva 2'!AE$21,'Alternatyva 2'!AE$32,'Alternatyva 2'!AE$43,'Alternatyva 2'!AE$55,'Alternatyva 2'!AE$66,'Alternatyva 2'!AE$77,'Alternatyva 2'!AE$88)</f>
        <v>0</v>
      </c>
      <c r="AF29" s="407">
        <f>SUM('Alternatyva 2'!AF$21,'Alternatyva 2'!AF$32,'Alternatyva 2'!AF$43,'Alternatyva 2'!AF$55,'Alternatyva 2'!AF$66,'Alternatyva 2'!AF$77,'Alternatyva 2'!AF$88)</f>
        <v>0</v>
      </c>
      <c r="AG29" s="407">
        <f>SUM('Alternatyva 2'!AG$21,'Alternatyva 2'!AG$32,'Alternatyva 2'!AG$43,'Alternatyva 2'!AG$55,'Alternatyva 2'!AG$66,'Alternatyva 2'!AG$77,'Alternatyva 2'!AG$88)</f>
        <v>0</v>
      </c>
      <c r="AH29" s="407">
        <f>SUM('Alternatyva 2'!AH$21,'Alternatyva 2'!AH$32,'Alternatyva 2'!AH$43,'Alternatyva 2'!AH$55,'Alternatyva 2'!AH$66,'Alternatyva 2'!AH$77,'Alternatyva 2'!AH$88)</f>
        <v>0</v>
      </c>
      <c r="AI29" s="407">
        <f>SUM('Alternatyva 2'!AI$21,'Alternatyva 2'!AI$32,'Alternatyva 2'!AI$43,'Alternatyva 2'!AI$55,'Alternatyva 2'!AI$66,'Alternatyva 2'!AI$77,'Alternatyva 2'!AI$88)</f>
        <v>0</v>
      </c>
      <c r="AJ29" s="407">
        <f>SUM('Alternatyva 2'!AJ$21,'Alternatyva 2'!AJ$32,'Alternatyva 2'!AJ$43,'Alternatyva 2'!AJ$55,'Alternatyva 2'!AJ$66,'Alternatyva 2'!AJ$77,'Alternatyva 2'!AJ$88)</f>
        <v>0</v>
      </c>
      <c r="AK29" s="407">
        <f>SUM('Alternatyva 2'!AK$21,'Alternatyva 2'!AK$32,'Alternatyva 2'!AK$43,'Alternatyva 2'!AK$55,'Alternatyva 2'!AK$66,'Alternatyva 2'!AK$77,'Alternatyva 2'!AK$88)</f>
        <v>0</v>
      </c>
      <c r="AL29" s="407">
        <f>SUM('Alternatyva 2'!AL$21,'Alternatyva 2'!AL$32,'Alternatyva 2'!AL$43,'Alternatyva 2'!AL$55,'Alternatyva 2'!AL$66,'Alternatyva 2'!AL$77,'Alternatyva 2'!AL$88)</f>
        <v>0</v>
      </c>
      <c r="AM29" s="407">
        <f>SUM('Alternatyva 2'!AM$21,'Alternatyva 2'!AM$32,'Alternatyva 2'!AM$43,'Alternatyva 2'!AM$55,'Alternatyva 2'!AM$66,'Alternatyva 2'!AM$77,'Alternatyva 2'!AM$88)</f>
        <v>0</v>
      </c>
      <c r="AN29" s="407">
        <f>SUM('Alternatyva 2'!AN$21,'Alternatyva 2'!AN$32,'Alternatyva 2'!AN$43,'Alternatyva 2'!AN$55,'Alternatyva 2'!AN$66,'Alternatyva 2'!AN$77,'Alternatyva 2'!AN$88)</f>
        <v>0</v>
      </c>
      <c r="AO29" s="407">
        <f>SUM('Alternatyva 2'!AO$21,'Alternatyva 2'!AO$32,'Alternatyva 2'!AO$43,'Alternatyva 2'!AO$55,'Alternatyva 2'!AO$66,'Alternatyva 2'!AO$77,'Alternatyva 2'!AO$88)</f>
        <v>0</v>
      </c>
      <c r="AP29" s="407">
        <f>SUM('Alternatyva 2'!AP$21,'Alternatyva 2'!AP$32,'Alternatyva 2'!AP$43,'Alternatyva 2'!AP$55,'Alternatyva 2'!AP$66,'Alternatyva 2'!AP$77,'Alternatyva 2'!AP$88)</f>
        <v>0</v>
      </c>
      <c r="AQ29" s="407">
        <f>SUM('Alternatyva 2'!AQ$21,'Alternatyva 2'!AQ$32,'Alternatyva 2'!AQ$43,'Alternatyva 2'!AQ$55,'Alternatyva 2'!AQ$66,'Alternatyva 2'!AQ$77,'Alternatyva 2'!AQ$88)</f>
        <v>0</v>
      </c>
      <c r="AR29" s="407">
        <f>SUM('Alternatyva 2'!AR$21,'Alternatyva 2'!AR$32,'Alternatyva 2'!AR$43,'Alternatyva 2'!AR$55,'Alternatyva 2'!AR$66,'Alternatyva 2'!AR$77,'Alternatyva 2'!AR$88)</f>
        <v>0</v>
      </c>
      <c r="AS29" s="407">
        <f>SUM('Alternatyva 2'!AS$21,'Alternatyva 2'!AS$32,'Alternatyva 2'!AS$43,'Alternatyva 2'!AS$55,'Alternatyva 2'!AS$66,'Alternatyva 2'!AS$77,'Alternatyva 2'!AS$88)</f>
        <v>0</v>
      </c>
      <c r="AT29" s="407">
        <f>SUM('Alternatyva 2'!AT$21,'Alternatyva 2'!AT$32,'Alternatyva 2'!AT$43,'Alternatyva 2'!AT$55,'Alternatyva 2'!AT$66,'Alternatyva 2'!AT$77,'Alternatyva 2'!AT$88)</f>
        <v>0</v>
      </c>
      <c r="AU29" s="407">
        <f>SUM('Alternatyva 2'!AU$21,'Alternatyva 2'!AU$32,'Alternatyva 2'!AU$43,'Alternatyva 2'!AU$55,'Alternatyva 2'!AU$66,'Alternatyva 2'!AU$77,'Alternatyva 2'!AU$88)</f>
        <v>0</v>
      </c>
      <c r="AV29" s="407">
        <f>SUM('Alternatyva 2'!AV$21,'Alternatyva 2'!AV$32,'Alternatyva 2'!AV$43,'Alternatyva 2'!AV$55,'Alternatyva 2'!AV$66,'Alternatyva 2'!AV$77,'Alternatyva 2'!AV$88)</f>
        <v>0</v>
      </c>
      <c r="AW29" s="407">
        <f>SUM('Alternatyva 2'!AW$21,'Alternatyva 2'!AW$32,'Alternatyva 2'!AW$43,'Alternatyva 2'!AW$55,'Alternatyva 2'!AW$66,'Alternatyva 2'!AW$77,'Alternatyva 2'!AW$88)</f>
        <v>0</v>
      </c>
      <c r="AX29" s="407">
        <f>SUM('Alternatyva 2'!AX$21,'Alternatyva 2'!AX$32,'Alternatyva 2'!AX$43,'Alternatyva 2'!AX$55,'Alternatyva 2'!AX$66,'Alternatyva 2'!AX$77,'Alternatyva 2'!AX$88)</f>
        <v>0</v>
      </c>
      <c r="AY29" s="407">
        <f>SUM('Alternatyva 2'!AY$21,'Alternatyva 2'!AY$32,'Alternatyva 2'!AY$43,'Alternatyva 2'!AY$55,'Alternatyva 2'!AY$66,'Alternatyva 2'!AY$77,'Alternatyva 2'!AY$88)</f>
        <v>0</v>
      </c>
      <c r="AZ29" s="407">
        <f>SUM('Alternatyva 2'!AZ$21,'Alternatyva 2'!AZ$32,'Alternatyva 2'!AZ$43,'Alternatyva 2'!AZ$55,'Alternatyva 2'!AZ$66,'Alternatyva 2'!AZ$77,'Alternatyva 2'!AZ$88)</f>
        <v>0</v>
      </c>
      <c r="BA29" s="407">
        <f>SUM('Alternatyva 2'!BA$21,'Alternatyva 2'!BA$32,'Alternatyva 2'!BA$43,'Alternatyva 2'!BA$55,'Alternatyva 2'!BA$66,'Alternatyva 2'!BA$77,'Alternatyva 2'!BA$88)</f>
        <v>0</v>
      </c>
      <c r="BB29" s="407">
        <f>SUM('Alternatyva 2'!BB$21,'Alternatyva 2'!BB$32,'Alternatyva 2'!BB$43,'Alternatyva 2'!BB$55,'Alternatyva 2'!BB$66,'Alternatyva 2'!BB$77,'Alternatyva 2'!BB$88)</f>
        <v>0</v>
      </c>
      <c r="BC29" s="407">
        <f>SUM('Alternatyva 2'!BC$21,'Alternatyva 2'!BC$32,'Alternatyva 2'!BC$43,'Alternatyva 2'!BC$55,'Alternatyva 2'!BC$66,'Alternatyva 2'!BC$77,'Alternatyva 2'!BC$88)</f>
        <v>0</v>
      </c>
      <c r="BD29" s="407">
        <f>SUM('Alternatyva 2'!BD$21,'Alternatyva 2'!BD$32,'Alternatyva 2'!BD$43,'Alternatyva 2'!BD$55,'Alternatyva 2'!BD$66,'Alternatyva 2'!BD$77,'Alternatyva 2'!BD$88)</f>
        <v>0</v>
      </c>
      <c r="BE29" s="407">
        <f>SUM('Alternatyva 2'!BE$21,'Alternatyva 2'!BE$32,'Alternatyva 2'!BE$43,'Alternatyva 2'!BE$55,'Alternatyva 2'!BE$66,'Alternatyva 2'!BE$77,'Alternatyva 2'!BE$88)</f>
        <v>0</v>
      </c>
      <c r="BF29" s="407">
        <f>SUM('Alternatyva 2'!BF$21,'Alternatyva 2'!BF$32,'Alternatyva 2'!BF$43,'Alternatyva 2'!BF$55,'Alternatyva 2'!BF$66,'Alternatyva 2'!BF$77,'Alternatyva 2'!BF$88)</f>
        <v>0</v>
      </c>
      <c r="BG29" s="407">
        <f>SUM('Alternatyva 2'!BG$21,'Alternatyva 2'!BG$32,'Alternatyva 2'!BG$43,'Alternatyva 2'!BG$55,'Alternatyva 2'!BG$66,'Alternatyva 2'!BG$77,'Alternatyva 2'!BG$88)</f>
        <v>0</v>
      </c>
      <c r="BH29" s="407">
        <f>SUM('Alternatyva 2'!BH$21,'Alternatyva 2'!BH$32,'Alternatyva 2'!BH$43,'Alternatyva 2'!BH$55,'Alternatyva 2'!BH$66,'Alternatyva 2'!BH$77,'Alternatyva 2'!BH$88)</f>
        <v>0</v>
      </c>
      <c r="BI29" s="407">
        <f>SUM('Alternatyva 2'!BI$21,'Alternatyva 2'!BI$32,'Alternatyva 2'!BI$43,'Alternatyva 2'!BI$55,'Alternatyva 2'!BI$66,'Alternatyva 2'!BI$77,'Alternatyva 2'!BI$88)</f>
        <v>0</v>
      </c>
      <c r="BJ29" s="407">
        <f>SUM('Alternatyva 2'!BJ$21,'Alternatyva 2'!BJ$32,'Alternatyva 2'!BJ$43,'Alternatyva 2'!BJ$55,'Alternatyva 2'!BJ$66,'Alternatyva 2'!BJ$77,'Alternatyva 2'!BJ$88)</f>
        <v>0</v>
      </c>
      <c r="BK29" s="407">
        <f>SUM('Alternatyva 2'!BK$21,'Alternatyva 2'!BK$32,'Alternatyva 2'!BK$43,'Alternatyva 2'!BK$55,'Alternatyva 2'!BK$66,'Alternatyva 2'!BK$77,'Alternatyva 2'!BK$88)</f>
        <v>0</v>
      </c>
      <c r="BL29" s="407">
        <f>SUM('Alternatyva 2'!BL$21,'Alternatyva 2'!BL$32,'Alternatyva 2'!BL$43,'Alternatyva 2'!BL$55,'Alternatyva 2'!BL$66,'Alternatyva 2'!BL$77,'Alternatyva 2'!BL$88)</f>
        <v>0</v>
      </c>
      <c r="BM29" s="407">
        <f>SUM('Alternatyva 2'!BM$21,'Alternatyva 2'!BM$32,'Alternatyva 2'!BM$43,'Alternatyva 2'!BM$55,'Alternatyva 2'!BM$66,'Alternatyva 2'!BM$77,'Alternatyva 2'!BM$88)</f>
        <v>0</v>
      </c>
      <c r="BN29" s="407">
        <f>SUM('Alternatyva 2'!BN$21,'Alternatyva 2'!BN$32,'Alternatyva 2'!BN$43,'Alternatyva 2'!BN$55,'Alternatyva 2'!BN$66,'Alternatyva 2'!BN$77,'Alternatyva 2'!BN$88)</f>
        <v>0</v>
      </c>
      <c r="BO29" s="407">
        <f>SUM('Alternatyva 2'!BO$21,'Alternatyva 2'!BO$32,'Alternatyva 2'!BO$43,'Alternatyva 2'!BO$55,'Alternatyva 2'!BO$66,'Alternatyva 2'!BO$77,'Alternatyva 2'!BO$88)</f>
        <v>0</v>
      </c>
      <c r="BP29" s="407">
        <f>SUM('Alternatyva 2'!BP$21,'Alternatyva 2'!BP$32,'Alternatyva 2'!BP$43,'Alternatyva 2'!BP$55,'Alternatyva 2'!BP$66,'Alternatyva 2'!BP$77,'Alternatyva 2'!BP$88)</f>
        <v>0</v>
      </c>
      <c r="BQ29" s="407">
        <f>SUM('Alternatyva 2'!BQ$21,'Alternatyva 2'!BQ$32,'Alternatyva 2'!BQ$43,'Alternatyva 2'!BQ$55,'Alternatyva 2'!BQ$66,'Alternatyva 2'!BQ$77,'Alternatyva 2'!BQ$88)</f>
        <v>0</v>
      </c>
      <c r="BR29" s="407">
        <f>SUM('Alternatyva 2'!BR$21,'Alternatyva 2'!BR$32,'Alternatyva 2'!BR$43,'Alternatyva 2'!BR$55,'Alternatyva 2'!BR$66,'Alternatyva 2'!BR$77,'Alternatyva 2'!BR$88)</f>
        <v>0</v>
      </c>
      <c r="BS29" s="407">
        <f>SUM('Alternatyva 2'!BS$21,'Alternatyva 2'!BS$32,'Alternatyva 2'!BS$43,'Alternatyva 2'!BS$55,'Alternatyva 2'!BS$66,'Alternatyva 2'!BS$77,'Alternatyva 2'!BS$88)</f>
        <v>0</v>
      </c>
      <c r="BT29" s="407">
        <f>SUM('Alternatyva 2'!BT$21,'Alternatyva 2'!BT$32,'Alternatyva 2'!BT$43,'Alternatyva 2'!BT$55,'Alternatyva 2'!BT$66,'Alternatyva 2'!BT$77,'Alternatyva 2'!BT$88)</f>
        <v>0</v>
      </c>
      <c r="BU29" s="407">
        <f>SUM('Alternatyva 2'!BU$21,'Alternatyva 2'!BU$32,'Alternatyva 2'!BU$43,'Alternatyva 2'!BU$55,'Alternatyva 2'!BU$66,'Alternatyva 2'!BU$77,'Alternatyva 2'!BU$88)</f>
        <v>0</v>
      </c>
      <c r="BV29" s="407">
        <f>SUM('Alternatyva 2'!BV$21,'Alternatyva 2'!BV$32,'Alternatyva 2'!BV$43,'Alternatyva 2'!BV$55,'Alternatyva 2'!BV$66,'Alternatyva 2'!BV$77,'Alternatyva 2'!BV$88)</f>
        <v>0</v>
      </c>
      <c r="BW29" s="407">
        <f>SUM('Alternatyva 2'!BW$21,'Alternatyva 2'!BW$32,'Alternatyva 2'!BW$43,'Alternatyva 2'!BW$55,'Alternatyva 2'!BW$66,'Alternatyva 2'!BW$77,'Alternatyva 2'!BW$88)</f>
        <v>0</v>
      </c>
      <c r="BX29" s="407">
        <f>SUM('Alternatyva 2'!BX$21,'Alternatyva 2'!BX$32,'Alternatyva 2'!BX$43,'Alternatyva 2'!BX$55,'Alternatyva 2'!BX$66,'Alternatyva 2'!BX$77,'Alternatyva 2'!BX$88)</f>
        <v>0</v>
      </c>
      <c r="BY29" s="407">
        <f>SUM('Alternatyva 2'!BY$21,'Alternatyva 2'!BY$32,'Alternatyva 2'!BY$43,'Alternatyva 2'!BY$55,'Alternatyva 2'!BY$66,'Alternatyva 2'!BY$77,'Alternatyva 2'!BY$88)</f>
        <v>0</v>
      </c>
      <c r="BZ29" s="407">
        <f>SUM('Alternatyva 2'!BZ$21,'Alternatyva 2'!BZ$32,'Alternatyva 2'!BZ$43,'Alternatyva 2'!BZ$55,'Alternatyva 2'!BZ$66,'Alternatyva 2'!BZ$77,'Alternatyva 2'!BZ$88)</f>
        <v>0</v>
      </c>
      <c r="CA29" s="407">
        <f>SUM('Alternatyva 2'!CA$21,'Alternatyva 2'!CA$32,'Alternatyva 2'!CA$43,'Alternatyva 2'!CA$55,'Alternatyva 2'!CA$66,'Alternatyva 2'!CA$77,'Alternatyva 2'!CA$88)</f>
        <v>0</v>
      </c>
      <c r="CB29" s="407">
        <f>SUM('Alternatyva 2'!CB$21,'Alternatyva 2'!CB$32,'Alternatyva 2'!CB$43,'Alternatyva 2'!CB$55,'Alternatyva 2'!CB$66,'Alternatyva 2'!CB$77,'Alternatyva 2'!CB$88)</f>
        <v>0</v>
      </c>
      <c r="CC29" s="407">
        <f>SUM('Alternatyva 2'!CC$21,'Alternatyva 2'!CC$32,'Alternatyva 2'!CC$43,'Alternatyva 2'!CC$55,'Alternatyva 2'!CC$66,'Alternatyva 2'!CC$77,'Alternatyva 2'!CC$88)</f>
        <v>0</v>
      </c>
      <c r="CD29" s="407">
        <f>SUM('Alternatyva 2'!CD$21,'Alternatyva 2'!CD$32,'Alternatyva 2'!CD$43,'Alternatyva 2'!CD$55,'Alternatyva 2'!CD$66,'Alternatyva 2'!CD$77,'Alternatyva 2'!CD$88)</f>
        <v>0</v>
      </c>
      <c r="CE29" s="407">
        <f>SUM('Alternatyva 2'!CE$21,'Alternatyva 2'!CE$32,'Alternatyva 2'!CE$43,'Alternatyva 2'!CE$55,'Alternatyva 2'!CE$66,'Alternatyva 2'!CE$77,'Alternatyva 2'!CE$88)</f>
        <v>0</v>
      </c>
      <c r="CF29" s="407">
        <f>SUM('Alternatyva 2'!CF$21,'Alternatyva 2'!CF$32,'Alternatyva 2'!CF$43,'Alternatyva 2'!CF$55,'Alternatyva 2'!CF$66,'Alternatyva 2'!CF$77,'Alternatyva 2'!CF$88)</f>
        <v>0</v>
      </c>
      <c r="CG29" s="407">
        <f>SUM('Alternatyva 2'!CG$21,'Alternatyva 2'!CG$32,'Alternatyva 2'!CG$43,'Alternatyva 2'!CG$55,'Alternatyva 2'!CG$66,'Alternatyva 2'!CG$77,'Alternatyva 2'!CG$88)</f>
        <v>0</v>
      </c>
      <c r="CH29" s="407">
        <f>SUM('Alternatyva 2'!CH$21,'Alternatyva 2'!CH$32,'Alternatyva 2'!CH$43,'Alternatyva 2'!CH$55,'Alternatyva 2'!CH$66,'Alternatyva 2'!CH$77,'Alternatyva 2'!CH$88)</f>
        <v>0</v>
      </c>
      <c r="CI29" s="407">
        <f>SUM('Alternatyva 2'!CI$21,'Alternatyva 2'!CI$32,'Alternatyva 2'!CI$43,'Alternatyva 2'!CI$55,'Alternatyva 2'!CI$66,'Alternatyva 2'!CI$77,'Alternatyva 2'!CI$88)</f>
        <v>0</v>
      </c>
      <c r="CJ29" s="407">
        <f>SUM('Alternatyva 2'!CJ$21,'Alternatyva 2'!CJ$32,'Alternatyva 2'!CJ$43,'Alternatyva 2'!CJ$55,'Alternatyva 2'!CJ$66,'Alternatyva 2'!CJ$77,'Alternatyva 2'!CJ$88)</f>
        <v>0</v>
      </c>
      <c r="CK29" s="407">
        <f>SUM('Alternatyva 2'!CK$21,'Alternatyva 2'!CK$32,'Alternatyva 2'!CK$43,'Alternatyva 2'!CK$55,'Alternatyva 2'!CK$66,'Alternatyva 2'!CK$77,'Alternatyva 2'!CK$88)</f>
        <v>0</v>
      </c>
      <c r="CL29" s="407">
        <f>SUM('Alternatyva 2'!CL$21,'Alternatyva 2'!CL$32,'Alternatyva 2'!CL$43,'Alternatyva 2'!CL$55,'Alternatyva 2'!CL$66,'Alternatyva 2'!CL$77,'Alternatyva 2'!CL$88)</f>
        <v>0</v>
      </c>
      <c r="CM29" s="407">
        <f>SUM('Alternatyva 2'!CM$21,'Alternatyva 2'!CM$32,'Alternatyva 2'!CM$43,'Alternatyva 2'!CM$55,'Alternatyva 2'!CM$66,'Alternatyva 2'!CM$77,'Alternatyva 2'!CM$88)</f>
        <v>0</v>
      </c>
      <c r="CN29" s="407">
        <f>SUM('Alternatyva 2'!CN$21,'Alternatyva 2'!CN$32,'Alternatyva 2'!CN$43,'Alternatyva 2'!CN$55,'Alternatyva 2'!CN$66,'Alternatyva 2'!CN$77,'Alternatyva 2'!CN$88)</f>
        <v>0</v>
      </c>
      <c r="CO29" s="407">
        <f>SUM('Alternatyva 2'!CO$21,'Alternatyva 2'!CO$32,'Alternatyva 2'!CO$43,'Alternatyva 2'!CO$55,'Alternatyva 2'!CO$66,'Alternatyva 2'!CO$77,'Alternatyva 2'!CO$88)</f>
        <v>0</v>
      </c>
      <c r="CP29" s="407">
        <f>SUM('Alternatyva 2'!CP$21,'Alternatyva 2'!CP$32,'Alternatyva 2'!CP$43,'Alternatyva 2'!CP$55,'Alternatyva 2'!CP$66,'Alternatyva 2'!CP$77,'Alternatyva 2'!CP$88)</f>
        <v>0</v>
      </c>
      <c r="CQ29" s="407">
        <f>SUM('Alternatyva 2'!CQ$21,'Alternatyva 2'!CQ$32,'Alternatyva 2'!CQ$43,'Alternatyva 2'!CQ$55,'Alternatyva 2'!CQ$66,'Alternatyva 2'!CQ$77,'Alternatyva 2'!CQ$88)</f>
        <v>0</v>
      </c>
      <c r="CR29" s="407">
        <f>SUM('Alternatyva 2'!CR$21,'Alternatyva 2'!CR$32,'Alternatyva 2'!CR$43,'Alternatyva 2'!CR$55,'Alternatyva 2'!CR$66,'Alternatyva 2'!CR$77,'Alternatyva 2'!CR$88)</f>
        <v>0</v>
      </c>
      <c r="CS29" s="407">
        <f>SUM('Alternatyva 2'!CS$21,'Alternatyva 2'!CS$32,'Alternatyva 2'!CS$43,'Alternatyva 2'!CS$55,'Alternatyva 2'!CS$66,'Alternatyva 2'!CS$77,'Alternatyva 2'!CS$88)</f>
        <v>0</v>
      </c>
      <c r="CT29" s="407">
        <f>SUM('Alternatyva 2'!CT$21,'Alternatyva 2'!CT$32,'Alternatyva 2'!CT$43,'Alternatyva 2'!CT$55,'Alternatyva 2'!CT$66,'Alternatyva 2'!CT$77,'Alternatyva 2'!CT$88)</f>
        <v>0</v>
      </c>
      <c r="CU29" s="407">
        <f>SUM('Alternatyva 2'!CU$21,'Alternatyva 2'!CU$32,'Alternatyva 2'!CU$43,'Alternatyva 2'!CU$55,'Alternatyva 2'!CU$66,'Alternatyva 2'!CU$77,'Alternatyva 2'!CU$88)</f>
        <v>0</v>
      </c>
      <c r="CV29" s="407">
        <f>SUM('Alternatyva 2'!CV$21,'Alternatyva 2'!CV$32,'Alternatyva 2'!CV$43,'Alternatyva 2'!CV$55,'Alternatyva 2'!CV$66,'Alternatyva 2'!CV$77,'Alternatyva 2'!CV$88)</f>
        <v>0</v>
      </c>
      <c r="CW29" s="407">
        <f>SUM('Alternatyva 2'!CW$21,'Alternatyva 2'!CW$32,'Alternatyva 2'!CW$43,'Alternatyva 2'!CW$55,'Alternatyva 2'!CW$66,'Alternatyva 2'!CW$77,'Alternatyva 2'!CW$88)</f>
        <v>0</v>
      </c>
      <c r="CX29" s="407">
        <f>SUM('Alternatyva 2'!CX$21,'Alternatyva 2'!CX$32,'Alternatyva 2'!CX$43,'Alternatyva 2'!CX$55,'Alternatyva 2'!CX$66,'Alternatyva 2'!CX$77,'Alternatyva 2'!CX$88)</f>
        <v>0</v>
      </c>
      <c r="CY29" s="407">
        <f>SUM('Alternatyva 2'!CY$21,'Alternatyva 2'!CY$32,'Alternatyva 2'!CY$43,'Alternatyva 2'!CY$55,'Alternatyva 2'!CY$66,'Alternatyva 2'!CY$77,'Alternatyva 2'!CY$88)</f>
        <v>0</v>
      </c>
      <c r="CZ29" s="407">
        <f>SUM('Alternatyva 2'!CZ$21,'Alternatyva 2'!CZ$32,'Alternatyva 2'!CZ$43,'Alternatyva 2'!CZ$55,'Alternatyva 2'!CZ$66,'Alternatyva 2'!CZ$77,'Alternatyva 2'!CZ$88)</f>
        <v>0</v>
      </c>
      <c r="DA29" s="407">
        <f>SUM('Alternatyva 2'!DA$21,'Alternatyva 2'!DA$32,'Alternatyva 2'!DA$43,'Alternatyva 2'!DA$55,'Alternatyva 2'!DA$66,'Alternatyva 2'!DA$77,'Alternatyva 2'!DA$88)</f>
        <v>0</v>
      </c>
      <c r="DB29" s="407">
        <f>SUM('Alternatyva 2'!DB$21,'Alternatyva 2'!DB$32,'Alternatyva 2'!DB$43,'Alternatyva 2'!DB$55,'Alternatyva 2'!DB$66,'Alternatyva 2'!DB$77,'Alternatyva 2'!DB$88)</f>
        <v>0</v>
      </c>
      <c r="DC29" s="407">
        <f>SUM('Alternatyva 2'!DC$21,'Alternatyva 2'!DC$32,'Alternatyva 2'!DC$43,'Alternatyva 2'!DC$55,'Alternatyva 2'!DC$66,'Alternatyva 2'!DC$77,'Alternatyva 2'!DC$88)</f>
        <v>0</v>
      </c>
    </row>
    <row r="30" spans="2:108" ht="15" hidden="1" customHeight="1">
      <c r="B30" s="323" t="s">
        <v>493</v>
      </c>
      <c r="C30" s="757" t="s">
        <v>494</v>
      </c>
      <c r="D30" s="758"/>
      <c r="E30" s="759"/>
      <c r="F30" s="406">
        <f>H30+NPV(SD,I30:INDEX(I30:DC30,PAL))</f>
        <v>0</v>
      </c>
      <c r="G30" s="407">
        <f>SUMIF($H$6:$DC$6,"&lt;="&amp;PAL,$H30:$DC30)</f>
        <v>0</v>
      </c>
      <c r="H30" s="407">
        <f>H29-SUMPRODUCT('Alternatyva 2'!H$21:H$88,'Alternatyva 2'!$DH$21:$DH$88)</f>
        <v>0</v>
      </c>
      <c r="I30" s="407">
        <f>I29-SUMPRODUCT('Alternatyva 2'!I$21:I$88,'Alternatyva 2'!$DH$21:$DH$88)</f>
        <v>0</v>
      </c>
      <c r="J30" s="407">
        <f>J29-SUMPRODUCT('Alternatyva 2'!J$21:J$88,'Alternatyva 2'!$DH$21:$DH$88)</f>
        <v>0</v>
      </c>
      <c r="K30" s="407">
        <f>K29-SUMPRODUCT('Alternatyva 2'!K$21:K$88,'Alternatyva 2'!$DH$21:$DH$88)</f>
        <v>0</v>
      </c>
      <c r="L30" s="407">
        <f>L29-SUMPRODUCT('Alternatyva 2'!L$21:L$88,'Alternatyva 2'!$DH$21:$DH$88)</f>
        <v>0</v>
      </c>
      <c r="M30" s="407">
        <f>M29-SUMPRODUCT('Alternatyva 2'!M$21:M$88,'Alternatyva 2'!$DH$21:$DH$88)</f>
        <v>0</v>
      </c>
      <c r="N30" s="407">
        <f>N29-SUMPRODUCT('Alternatyva 2'!N$21:N$88,'Alternatyva 2'!$DH$21:$DH$88)</f>
        <v>0</v>
      </c>
      <c r="O30" s="407">
        <f>O29-SUMPRODUCT('Alternatyva 2'!O$21:O$88,'Alternatyva 2'!$DH$21:$DH$88)</f>
        <v>0</v>
      </c>
      <c r="P30" s="407">
        <f>P29-SUMPRODUCT('Alternatyva 2'!P$21:P$88,'Alternatyva 2'!$DH$21:$DH$88)</f>
        <v>0</v>
      </c>
      <c r="Q30" s="407">
        <f>Q29-SUMPRODUCT('Alternatyva 2'!Q$21:Q$88,'Alternatyva 2'!$DH$21:$DH$88)</f>
        <v>0</v>
      </c>
      <c r="R30" s="407">
        <f>R29-SUMPRODUCT('Alternatyva 2'!R$21:R$88,'Alternatyva 2'!$DH$21:$DH$88)</f>
        <v>0</v>
      </c>
      <c r="S30" s="407">
        <f>S29-SUMPRODUCT('Alternatyva 2'!S$21:S$88,'Alternatyva 2'!$DH$21:$DH$88)</f>
        <v>0</v>
      </c>
      <c r="T30" s="407">
        <f>T29-SUMPRODUCT('Alternatyva 2'!T$21:T$88,'Alternatyva 2'!$DH$21:$DH$88)</f>
        <v>0</v>
      </c>
      <c r="U30" s="407">
        <f>U29-SUMPRODUCT('Alternatyva 2'!U$21:U$88,'Alternatyva 2'!$DH$21:$DH$88)</f>
        <v>0</v>
      </c>
      <c r="V30" s="407">
        <f>V29-SUMPRODUCT('Alternatyva 2'!V$21:V$88,'Alternatyva 2'!$DH$21:$DH$88)</f>
        <v>0</v>
      </c>
      <c r="W30" s="407">
        <f>W29-SUMPRODUCT('Alternatyva 2'!W$21:W$88,'Alternatyva 2'!$DH$21:$DH$88)</f>
        <v>0</v>
      </c>
      <c r="X30" s="407">
        <f>X29-SUMPRODUCT('Alternatyva 2'!X$21:X$88,'Alternatyva 2'!$DH$21:$DH$88)</f>
        <v>0</v>
      </c>
      <c r="Y30" s="407">
        <f>Y29-SUMPRODUCT('Alternatyva 2'!Y$21:Y$88,'Alternatyva 2'!$DH$21:$DH$88)</f>
        <v>0</v>
      </c>
      <c r="Z30" s="407">
        <f>Z29-SUMPRODUCT('Alternatyva 2'!Z$21:Z$88,'Alternatyva 2'!$DH$21:$DH$88)</f>
        <v>0</v>
      </c>
      <c r="AA30" s="407">
        <f>AA29-SUMPRODUCT('Alternatyva 2'!AA$21:AA$88,'Alternatyva 2'!$DH$21:$DH$88)</f>
        <v>0</v>
      </c>
      <c r="AB30" s="407">
        <f>AB29-SUMPRODUCT('Alternatyva 2'!AB$21:AB$88,'Alternatyva 2'!$DH$21:$DH$88)</f>
        <v>0</v>
      </c>
      <c r="AC30" s="407">
        <f>AC29-SUMPRODUCT('Alternatyva 2'!AC$21:AC$88,'Alternatyva 2'!$DH$21:$DH$88)</f>
        <v>0</v>
      </c>
      <c r="AD30" s="407">
        <f>AD29-SUMPRODUCT('Alternatyva 2'!AD$21:AD$88,'Alternatyva 2'!$DH$21:$DH$88)</f>
        <v>0</v>
      </c>
      <c r="AE30" s="407">
        <f>AE29-SUMPRODUCT('Alternatyva 2'!AE$21:AE$88,'Alternatyva 2'!$DH$21:$DH$88)</f>
        <v>0</v>
      </c>
      <c r="AF30" s="407">
        <f>AF29-SUMPRODUCT('Alternatyva 2'!AF$21:AF$88,'Alternatyva 2'!$DH$21:$DH$88)</f>
        <v>0</v>
      </c>
      <c r="AG30" s="407">
        <f>AG29-SUMPRODUCT('Alternatyva 2'!AG$21:AG$88,'Alternatyva 2'!$DH$21:$DH$88)</f>
        <v>0</v>
      </c>
      <c r="AH30" s="407">
        <f>AH29-SUMPRODUCT('Alternatyva 2'!AH$21:AH$88,'Alternatyva 2'!$DH$21:$DH$88)</f>
        <v>0</v>
      </c>
      <c r="AI30" s="407">
        <f>AI29-SUMPRODUCT('Alternatyva 2'!AI$21:AI$88,'Alternatyva 2'!$DH$21:$DH$88)</f>
        <v>0</v>
      </c>
      <c r="AJ30" s="407">
        <f>AJ29-SUMPRODUCT('Alternatyva 2'!AJ$21:AJ$88,'Alternatyva 2'!$DH$21:$DH$88)</f>
        <v>0</v>
      </c>
      <c r="AK30" s="407">
        <f>AK29-SUMPRODUCT('Alternatyva 2'!AK$21:AK$88,'Alternatyva 2'!$DH$21:$DH$88)</f>
        <v>0</v>
      </c>
      <c r="AL30" s="407">
        <f>AL29-SUMPRODUCT('Alternatyva 2'!AL$21:AL$88,'Alternatyva 2'!$DH$21:$DH$88)</f>
        <v>0</v>
      </c>
      <c r="AM30" s="407">
        <f>AM29-SUMPRODUCT('Alternatyva 2'!AM$21:AM$88,'Alternatyva 2'!$DH$21:$DH$88)</f>
        <v>0</v>
      </c>
      <c r="AN30" s="407">
        <f>AN29-SUMPRODUCT('Alternatyva 2'!AN$21:AN$88,'Alternatyva 2'!$DH$21:$DH$88)</f>
        <v>0</v>
      </c>
      <c r="AO30" s="407">
        <f>AO29-SUMPRODUCT('Alternatyva 2'!AO$21:AO$88,'Alternatyva 2'!$DH$21:$DH$88)</f>
        <v>0</v>
      </c>
      <c r="AP30" s="407">
        <f>AP29-SUMPRODUCT('Alternatyva 2'!AP$21:AP$88,'Alternatyva 2'!$DH$21:$DH$88)</f>
        <v>0</v>
      </c>
      <c r="AQ30" s="407">
        <f>AQ29-SUMPRODUCT('Alternatyva 2'!AQ$21:AQ$88,'Alternatyva 2'!$DH$21:$DH$88)</f>
        <v>0</v>
      </c>
      <c r="AR30" s="407">
        <f>AR29-SUMPRODUCT('Alternatyva 2'!AR$21:AR$88,'Alternatyva 2'!$DH$21:$DH$88)</f>
        <v>0</v>
      </c>
      <c r="AS30" s="407">
        <f>AS29-SUMPRODUCT('Alternatyva 2'!AS$21:AS$88,'Alternatyva 2'!$DH$21:$DH$88)</f>
        <v>0</v>
      </c>
      <c r="AT30" s="407">
        <f>AT29-SUMPRODUCT('Alternatyva 2'!AT$21:AT$88,'Alternatyva 2'!$DH$21:$DH$88)</f>
        <v>0</v>
      </c>
      <c r="AU30" s="407">
        <f>AU29-SUMPRODUCT('Alternatyva 2'!AU$21:AU$88,'Alternatyva 2'!$DH$21:$DH$88)</f>
        <v>0</v>
      </c>
      <c r="AV30" s="407">
        <f>AV29-SUMPRODUCT('Alternatyva 2'!AV$21:AV$88,'Alternatyva 2'!$DH$21:$DH$88)</f>
        <v>0</v>
      </c>
      <c r="AW30" s="407">
        <f>AW29-SUMPRODUCT('Alternatyva 2'!AW$21:AW$88,'Alternatyva 2'!$DH$21:$DH$88)</f>
        <v>0</v>
      </c>
      <c r="AX30" s="407">
        <f>AX29-SUMPRODUCT('Alternatyva 2'!AX$21:AX$88,'Alternatyva 2'!$DH$21:$DH$88)</f>
        <v>0</v>
      </c>
      <c r="AY30" s="407">
        <f>AY29-SUMPRODUCT('Alternatyva 2'!AY$21:AY$88,'Alternatyva 2'!$DH$21:$DH$88)</f>
        <v>0</v>
      </c>
      <c r="AZ30" s="407">
        <f>AZ29-SUMPRODUCT('Alternatyva 2'!AZ$21:AZ$88,'Alternatyva 2'!$DH$21:$DH$88)</f>
        <v>0</v>
      </c>
      <c r="BA30" s="407">
        <f>BA29-SUMPRODUCT('Alternatyva 2'!BA$21:BA$88,'Alternatyva 2'!$DH$21:$DH$88)</f>
        <v>0</v>
      </c>
      <c r="BB30" s="407">
        <f>BB29-SUMPRODUCT('Alternatyva 2'!BB$21:BB$88,'Alternatyva 2'!$DH$21:$DH$88)</f>
        <v>0</v>
      </c>
      <c r="BC30" s="407">
        <f>BC29-SUMPRODUCT('Alternatyva 2'!BC$21:BC$88,'Alternatyva 2'!$DH$21:$DH$88)</f>
        <v>0</v>
      </c>
      <c r="BD30" s="407">
        <f>BD29-SUMPRODUCT('Alternatyva 2'!BD$21:BD$88,'Alternatyva 2'!$DH$21:$DH$88)</f>
        <v>0</v>
      </c>
      <c r="BE30" s="407">
        <f>BE29-SUMPRODUCT('Alternatyva 2'!BE$21:BE$88,'Alternatyva 2'!$DH$21:$DH$88)</f>
        <v>0</v>
      </c>
      <c r="BF30" s="407">
        <f>BF29-SUMPRODUCT('Alternatyva 2'!BF$21:BF$88,'Alternatyva 2'!$DH$21:$DH$88)</f>
        <v>0</v>
      </c>
      <c r="BG30" s="407">
        <f>BG29-SUMPRODUCT('Alternatyva 2'!BG$21:BG$88,'Alternatyva 2'!$DH$21:$DH$88)</f>
        <v>0</v>
      </c>
      <c r="BH30" s="407">
        <f>BH29-SUMPRODUCT('Alternatyva 2'!BH$21:BH$88,'Alternatyva 2'!$DH$21:$DH$88)</f>
        <v>0</v>
      </c>
      <c r="BI30" s="407">
        <f>BI29-SUMPRODUCT('Alternatyva 2'!BI$21:BI$88,'Alternatyva 2'!$DH$21:$DH$88)</f>
        <v>0</v>
      </c>
      <c r="BJ30" s="407">
        <f>BJ29-SUMPRODUCT('Alternatyva 2'!BJ$21:BJ$88,'Alternatyva 2'!$DH$21:$DH$88)</f>
        <v>0</v>
      </c>
      <c r="BK30" s="407">
        <f>BK29-SUMPRODUCT('Alternatyva 2'!BK$21:BK$88,'Alternatyva 2'!$DH$21:$DH$88)</f>
        <v>0</v>
      </c>
      <c r="BL30" s="407">
        <f>BL29-SUMPRODUCT('Alternatyva 2'!BL$21:BL$88,'Alternatyva 2'!$DH$21:$DH$88)</f>
        <v>0</v>
      </c>
      <c r="BM30" s="407">
        <f>BM29-SUMPRODUCT('Alternatyva 2'!BM$21:BM$88,'Alternatyva 2'!$DH$21:$DH$88)</f>
        <v>0</v>
      </c>
      <c r="BN30" s="407">
        <f>BN29-SUMPRODUCT('Alternatyva 2'!BN$21:BN$88,'Alternatyva 2'!$DH$21:$DH$88)</f>
        <v>0</v>
      </c>
      <c r="BO30" s="407">
        <f>BO29-SUMPRODUCT('Alternatyva 2'!BO$21:BO$88,'Alternatyva 2'!$DH$21:$DH$88)</f>
        <v>0</v>
      </c>
      <c r="BP30" s="407">
        <f>BP29-SUMPRODUCT('Alternatyva 2'!BP$21:BP$88,'Alternatyva 2'!$DH$21:$DH$88)</f>
        <v>0</v>
      </c>
      <c r="BQ30" s="407">
        <f>BQ29-SUMPRODUCT('Alternatyva 2'!BQ$21:BQ$88,'Alternatyva 2'!$DH$21:$DH$88)</f>
        <v>0</v>
      </c>
      <c r="BR30" s="407">
        <f>BR29-SUMPRODUCT('Alternatyva 2'!BR$21:BR$88,'Alternatyva 2'!$DH$21:$DH$88)</f>
        <v>0</v>
      </c>
      <c r="BS30" s="407">
        <f>BS29-SUMPRODUCT('Alternatyva 2'!BS$21:BS$88,'Alternatyva 2'!$DH$21:$DH$88)</f>
        <v>0</v>
      </c>
      <c r="BT30" s="407">
        <f>BT29-SUMPRODUCT('Alternatyva 2'!BT$21:BT$88,'Alternatyva 2'!$DH$21:$DH$88)</f>
        <v>0</v>
      </c>
      <c r="BU30" s="407">
        <f>BU29-SUMPRODUCT('Alternatyva 2'!BU$21:BU$88,'Alternatyva 2'!$DH$21:$DH$88)</f>
        <v>0</v>
      </c>
      <c r="BV30" s="407">
        <f>BV29-SUMPRODUCT('Alternatyva 2'!BV$21:BV$88,'Alternatyva 2'!$DH$21:$DH$88)</f>
        <v>0</v>
      </c>
      <c r="BW30" s="407">
        <f>BW29-SUMPRODUCT('Alternatyva 2'!BW$21:BW$88,'Alternatyva 2'!$DH$21:$DH$88)</f>
        <v>0</v>
      </c>
      <c r="BX30" s="407">
        <f>BX29-SUMPRODUCT('Alternatyva 2'!BX$21:BX$88,'Alternatyva 2'!$DH$21:$DH$88)</f>
        <v>0</v>
      </c>
      <c r="BY30" s="407">
        <f>BY29-SUMPRODUCT('Alternatyva 2'!BY$21:BY$88,'Alternatyva 2'!$DH$21:$DH$88)</f>
        <v>0</v>
      </c>
      <c r="BZ30" s="407">
        <f>BZ29-SUMPRODUCT('Alternatyva 2'!BZ$21:BZ$88,'Alternatyva 2'!$DH$21:$DH$88)</f>
        <v>0</v>
      </c>
      <c r="CA30" s="407">
        <f>CA29-SUMPRODUCT('Alternatyva 2'!CA$21:CA$88,'Alternatyva 2'!$DH$21:$DH$88)</f>
        <v>0</v>
      </c>
      <c r="CB30" s="407">
        <f>CB29-SUMPRODUCT('Alternatyva 2'!CB$21:CB$88,'Alternatyva 2'!$DH$21:$DH$88)</f>
        <v>0</v>
      </c>
      <c r="CC30" s="407">
        <f>CC29-SUMPRODUCT('Alternatyva 2'!CC$21:CC$88,'Alternatyva 2'!$DH$21:$DH$88)</f>
        <v>0</v>
      </c>
      <c r="CD30" s="407">
        <f>CD29-SUMPRODUCT('Alternatyva 2'!CD$21:CD$88,'Alternatyva 2'!$DH$21:$DH$88)</f>
        <v>0</v>
      </c>
      <c r="CE30" s="407">
        <f>CE29-SUMPRODUCT('Alternatyva 2'!CE$21:CE$88,'Alternatyva 2'!$DH$21:$DH$88)</f>
        <v>0</v>
      </c>
      <c r="CF30" s="407">
        <f>CF29-SUMPRODUCT('Alternatyva 2'!CF$21:CF$88,'Alternatyva 2'!$DH$21:$DH$88)</f>
        <v>0</v>
      </c>
      <c r="CG30" s="407">
        <f>CG29-SUMPRODUCT('Alternatyva 2'!CG$21:CG$88,'Alternatyva 2'!$DH$21:$DH$88)</f>
        <v>0</v>
      </c>
      <c r="CH30" s="407">
        <f>CH29-SUMPRODUCT('Alternatyva 2'!CH$21:CH$88,'Alternatyva 2'!$DH$21:$DH$88)</f>
        <v>0</v>
      </c>
      <c r="CI30" s="407">
        <f>CI29-SUMPRODUCT('Alternatyva 2'!CI$21:CI$88,'Alternatyva 2'!$DH$21:$DH$88)</f>
        <v>0</v>
      </c>
      <c r="CJ30" s="407">
        <f>CJ29-SUMPRODUCT('Alternatyva 2'!CJ$21:CJ$88,'Alternatyva 2'!$DH$21:$DH$88)</f>
        <v>0</v>
      </c>
      <c r="CK30" s="407">
        <f>CK29-SUMPRODUCT('Alternatyva 2'!CK$21:CK$88,'Alternatyva 2'!$DH$21:$DH$88)</f>
        <v>0</v>
      </c>
      <c r="CL30" s="407">
        <f>CL29-SUMPRODUCT('Alternatyva 2'!CL$21:CL$88,'Alternatyva 2'!$DH$21:$DH$88)</f>
        <v>0</v>
      </c>
      <c r="CM30" s="407">
        <f>CM29-SUMPRODUCT('Alternatyva 2'!CM$21:CM$88,'Alternatyva 2'!$DH$21:$DH$88)</f>
        <v>0</v>
      </c>
      <c r="CN30" s="407">
        <f>CN29-SUMPRODUCT('Alternatyva 2'!CN$21:CN$88,'Alternatyva 2'!$DH$21:$DH$88)</f>
        <v>0</v>
      </c>
      <c r="CO30" s="407">
        <f>CO29-SUMPRODUCT('Alternatyva 2'!CO$21:CO$88,'Alternatyva 2'!$DH$21:$DH$88)</f>
        <v>0</v>
      </c>
      <c r="CP30" s="407">
        <f>CP29-SUMPRODUCT('Alternatyva 2'!CP$21:CP$88,'Alternatyva 2'!$DH$21:$DH$88)</f>
        <v>0</v>
      </c>
      <c r="CQ30" s="407">
        <f>CQ29-SUMPRODUCT('Alternatyva 2'!CQ$21:CQ$88,'Alternatyva 2'!$DH$21:$DH$88)</f>
        <v>0</v>
      </c>
      <c r="CR30" s="407">
        <f>CR29-SUMPRODUCT('Alternatyva 2'!CR$21:CR$88,'Alternatyva 2'!$DH$21:$DH$88)</f>
        <v>0</v>
      </c>
      <c r="CS30" s="407">
        <f>CS29-SUMPRODUCT('Alternatyva 2'!CS$21:CS$88,'Alternatyva 2'!$DH$21:$DH$88)</f>
        <v>0</v>
      </c>
      <c r="CT30" s="407">
        <f>CT29-SUMPRODUCT('Alternatyva 2'!CT$21:CT$88,'Alternatyva 2'!$DH$21:$DH$88)</f>
        <v>0</v>
      </c>
      <c r="CU30" s="407">
        <f>CU29-SUMPRODUCT('Alternatyva 2'!CU$21:CU$88,'Alternatyva 2'!$DH$21:$DH$88)</f>
        <v>0</v>
      </c>
      <c r="CV30" s="407">
        <f>CV29-SUMPRODUCT('Alternatyva 2'!CV$21:CV$88,'Alternatyva 2'!$DH$21:$DH$88)</f>
        <v>0</v>
      </c>
      <c r="CW30" s="407">
        <f>CW29-SUMPRODUCT('Alternatyva 2'!CW$21:CW$88,'Alternatyva 2'!$DH$21:$DH$88)</f>
        <v>0</v>
      </c>
      <c r="CX30" s="407">
        <f>CX29-SUMPRODUCT('Alternatyva 2'!CX$21:CX$88,'Alternatyva 2'!$DH$21:$DH$88)</f>
        <v>0</v>
      </c>
      <c r="CY30" s="407">
        <f>CY29-SUMPRODUCT('Alternatyva 2'!CY$21:CY$88,'Alternatyva 2'!$DH$21:$DH$88)</f>
        <v>0</v>
      </c>
      <c r="CZ30" s="407">
        <f>CZ29-SUMPRODUCT('Alternatyva 2'!CZ$21:CZ$88,'Alternatyva 2'!$DH$21:$DH$88)</f>
        <v>0</v>
      </c>
      <c r="DA30" s="407">
        <f>DA29-SUMPRODUCT('Alternatyva 2'!DA$21:DA$88,'Alternatyva 2'!$DH$21:$DH$88)</f>
        <v>0</v>
      </c>
      <c r="DB30" s="407">
        <f>DB29-SUMPRODUCT('Alternatyva 2'!DB$21:DB$88,'Alternatyva 2'!$DH$21:$DH$88)</f>
        <v>0</v>
      </c>
      <c r="DC30" s="407">
        <f>DC29-SUMPRODUCT('Alternatyva 2'!DC$21:DC$88,'Alternatyva 2'!$DH$21:$DH$88)</f>
        <v>0</v>
      </c>
    </row>
    <row r="31" spans="2:108" ht="15" hidden="1" customHeight="1" thickBot="1">
      <c r="B31" s="323" t="s">
        <v>495</v>
      </c>
      <c r="C31" s="775" t="s">
        <v>496</v>
      </c>
      <c r="D31" s="776"/>
      <c r="E31" s="777"/>
      <c r="F31" s="406">
        <f>H31+NPV(SD,I31:INDEX(I31:DC31,PAL))</f>
        <v>0</v>
      </c>
      <c r="G31" s="407">
        <f>SUMIF($H$6:$DC$6,"&lt;="&amp;PAL,$H31:$DC31)</f>
        <v>0</v>
      </c>
      <c r="H31" s="408">
        <f>H26-H27-H28+H30</f>
        <v>0</v>
      </c>
      <c r="I31" s="408">
        <f t="shared" ref="I31:BT31" si="9">I26-I27-I28+I30</f>
        <v>0</v>
      </c>
      <c r="J31" s="408">
        <f t="shared" si="9"/>
        <v>0</v>
      </c>
      <c r="K31" s="408">
        <f t="shared" si="9"/>
        <v>0</v>
      </c>
      <c r="L31" s="408">
        <f t="shared" si="9"/>
        <v>0</v>
      </c>
      <c r="M31" s="408">
        <f t="shared" si="9"/>
        <v>0</v>
      </c>
      <c r="N31" s="408">
        <f t="shared" si="9"/>
        <v>0</v>
      </c>
      <c r="O31" s="408">
        <f t="shared" si="9"/>
        <v>0</v>
      </c>
      <c r="P31" s="408">
        <f t="shared" si="9"/>
        <v>0</v>
      </c>
      <c r="Q31" s="408">
        <f t="shared" si="9"/>
        <v>0</v>
      </c>
      <c r="R31" s="408">
        <f t="shared" si="9"/>
        <v>0</v>
      </c>
      <c r="S31" s="408">
        <f t="shared" si="9"/>
        <v>0</v>
      </c>
      <c r="T31" s="408">
        <f t="shared" si="9"/>
        <v>0</v>
      </c>
      <c r="U31" s="408">
        <f t="shared" si="9"/>
        <v>0</v>
      </c>
      <c r="V31" s="408">
        <f t="shared" si="9"/>
        <v>0</v>
      </c>
      <c r="W31" s="408">
        <f t="shared" si="9"/>
        <v>0</v>
      </c>
      <c r="X31" s="408">
        <f t="shared" si="9"/>
        <v>0</v>
      </c>
      <c r="Y31" s="408">
        <f t="shared" si="9"/>
        <v>0</v>
      </c>
      <c r="Z31" s="408">
        <f t="shared" si="9"/>
        <v>0</v>
      </c>
      <c r="AA31" s="408">
        <f t="shared" si="9"/>
        <v>0</v>
      </c>
      <c r="AB31" s="408">
        <f t="shared" si="9"/>
        <v>0</v>
      </c>
      <c r="AC31" s="408">
        <f t="shared" si="9"/>
        <v>0</v>
      </c>
      <c r="AD31" s="408">
        <f t="shared" si="9"/>
        <v>0</v>
      </c>
      <c r="AE31" s="408">
        <f t="shared" si="9"/>
        <v>0</v>
      </c>
      <c r="AF31" s="408">
        <f t="shared" si="9"/>
        <v>0</v>
      </c>
      <c r="AG31" s="408">
        <f t="shared" si="9"/>
        <v>0</v>
      </c>
      <c r="AH31" s="408">
        <f t="shared" si="9"/>
        <v>0</v>
      </c>
      <c r="AI31" s="408">
        <f t="shared" si="9"/>
        <v>0</v>
      </c>
      <c r="AJ31" s="408">
        <f t="shared" si="9"/>
        <v>0</v>
      </c>
      <c r="AK31" s="408">
        <f t="shared" si="9"/>
        <v>0</v>
      </c>
      <c r="AL31" s="408">
        <f t="shared" si="9"/>
        <v>0</v>
      </c>
      <c r="AM31" s="408">
        <f t="shared" si="9"/>
        <v>0</v>
      </c>
      <c r="AN31" s="408">
        <f t="shared" si="9"/>
        <v>0</v>
      </c>
      <c r="AO31" s="408">
        <f t="shared" si="9"/>
        <v>0</v>
      </c>
      <c r="AP31" s="408">
        <f t="shared" si="9"/>
        <v>0</v>
      </c>
      <c r="AQ31" s="408">
        <f t="shared" si="9"/>
        <v>0</v>
      </c>
      <c r="AR31" s="408">
        <f t="shared" si="9"/>
        <v>0</v>
      </c>
      <c r="AS31" s="408">
        <f t="shared" si="9"/>
        <v>0</v>
      </c>
      <c r="AT31" s="408">
        <f t="shared" si="9"/>
        <v>0</v>
      </c>
      <c r="AU31" s="408">
        <f t="shared" si="9"/>
        <v>0</v>
      </c>
      <c r="AV31" s="408">
        <f t="shared" si="9"/>
        <v>0</v>
      </c>
      <c r="AW31" s="408">
        <f t="shared" si="9"/>
        <v>0</v>
      </c>
      <c r="AX31" s="408">
        <f t="shared" si="9"/>
        <v>0</v>
      </c>
      <c r="AY31" s="408">
        <f t="shared" si="9"/>
        <v>0</v>
      </c>
      <c r="AZ31" s="408">
        <f t="shared" si="9"/>
        <v>0</v>
      </c>
      <c r="BA31" s="408">
        <f t="shared" si="9"/>
        <v>0</v>
      </c>
      <c r="BB31" s="408">
        <f t="shared" si="9"/>
        <v>0</v>
      </c>
      <c r="BC31" s="408">
        <f t="shared" si="9"/>
        <v>0</v>
      </c>
      <c r="BD31" s="408">
        <f t="shared" si="9"/>
        <v>0</v>
      </c>
      <c r="BE31" s="408">
        <f t="shared" si="9"/>
        <v>0</v>
      </c>
      <c r="BF31" s="408">
        <f t="shared" si="9"/>
        <v>0</v>
      </c>
      <c r="BG31" s="408">
        <f t="shared" si="9"/>
        <v>0</v>
      </c>
      <c r="BH31" s="408">
        <f t="shared" si="9"/>
        <v>0</v>
      </c>
      <c r="BI31" s="408">
        <f t="shared" si="9"/>
        <v>0</v>
      </c>
      <c r="BJ31" s="408">
        <f t="shared" si="9"/>
        <v>0</v>
      </c>
      <c r="BK31" s="408">
        <f t="shared" si="9"/>
        <v>0</v>
      </c>
      <c r="BL31" s="408">
        <f t="shared" si="9"/>
        <v>0</v>
      </c>
      <c r="BM31" s="408">
        <f t="shared" si="9"/>
        <v>0</v>
      </c>
      <c r="BN31" s="408">
        <f t="shared" si="9"/>
        <v>0</v>
      </c>
      <c r="BO31" s="408">
        <f t="shared" si="9"/>
        <v>0</v>
      </c>
      <c r="BP31" s="408">
        <f t="shared" si="9"/>
        <v>0</v>
      </c>
      <c r="BQ31" s="408">
        <f t="shared" si="9"/>
        <v>0</v>
      </c>
      <c r="BR31" s="408">
        <f t="shared" si="9"/>
        <v>0</v>
      </c>
      <c r="BS31" s="408">
        <f t="shared" si="9"/>
        <v>0</v>
      </c>
      <c r="BT31" s="408">
        <f t="shared" si="9"/>
        <v>0</v>
      </c>
      <c r="BU31" s="408">
        <f t="shared" ref="BU31:DC31" si="10">BU26-BU27-BU28+BU30</f>
        <v>0</v>
      </c>
      <c r="BV31" s="408">
        <f t="shared" si="10"/>
        <v>0</v>
      </c>
      <c r="BW31" s="408">
        <f t="shared" si="10"/>
        <v>0</v>
      </c>
      <c r="BX31" s="408">
        <f t="shared" si="10"/>
        <v>0</v>
      </c>
      <c r="BY31" s="408">
        <f t="shared" si="10"/>
        <v>0</v>
      </c>
      <c r="BZ31" s="408">
        <f t="shared" si="10"/>
        <v>0</v>
      </c>
      <c r="CA31" s="408">
        <f t="shared" si="10"/>
        <v>0</v>
      </c>
      <c r="CB31" s="408">
        <f t="shared" si="10"/>
        <v>0</v>
      </c>
      <c r="CC31" s="408">
        <f t="shared" si="10"/>
        <v>0</v>
      </c>
      <c r="CD31" s="408">
        <f t="shared" si="10"/>
        <v>0</v>
      </c>
      <c r="CE31" s="408">
        <f t="shared" si="10"/>
        <v>0</v>
      </c>
      <c r="CF31" s="408">
        <f t="shared" si="10"/>
        <v>0</v>
      </c>
      <c r="CG31" s="408">
        <f t="shared" si="10"/>
        <v>0</v>
      </c>
      <c r="CH31" s="408">
        <f t="shared" si="10"/>
        <v>0</v>
      </c>
      <c r="CI31" s="408">
        <f t="shared" si="10"/>
        <v>0</v>
      </c>
      <c r="CJ31" s="408">
        <f t="shared" si="10"/>
        <v>0</v>
      </c>
      <c r="CK31" s="408">
        <f t="shared" si="10"/>
        <v>0</v>
      </c>
      <c r="CL31" s="408">
        <f t="shared" si="10"/>
        <v>0</v>
      </c>
      <c r="CM31" s="408">
        <f t="shared" si="10"/>
        <v>0</v>
      </c>
      <c r="CN31" s="408">
        <f t="shared" si="10"/>
        <v>0</v>
      </c>
      <c r="CO31" s="408">
        <f t="shared" si="10"/>
        <v>0</v>
      </c>
      <c r="CP31" s="408">
        <f t="shared" si="10"/>
        <v>0</v>
      </c>
      <c r="CQ31" s="408">
        <f t="shared" si="10"/>
        <v>0</v>
      </c>
      <c r="CR31" s="408">
        <f t="shared" si="10"/>
        <v>0</v>
      </c>
      <c r="CS31" s="408">
        <f t="shared" si="10"/>
        <v>0</v>
      </c>
      <c r="CT31" s="408">
        <f t="shared" si="10"/>
        <v>0</v>
      </c>
      <c r="CU31" s="408">
        <f t="shared" si="10"/>
        <v>0</v>
      </c>
      <c r="CV31" s="408">
        <f t="shared" si="10"/>
        <v>0</v>
      </c>
      <c r="CW31" s="408">
        <f t="shared" si="10"/>
        <v>0</v>
      </c>
      <c r="CX31" s="408">
        <f t="shared" si="10"/>
        <v>0</v>
      </c>
      <c r="CY31" s="408">
        <f t="shared" si="10"/>
        <v>0</v>
      </c>
      <c r="CZ31" s="408">
        <f t="shared" si="10"/>
        <v>0</v>
      </c>
      <c r="DA31" s="408">
        <f t="shared" si="10"/>
        <v>0</v>
      </c>
      <c r="DB31" s="408">
        <f t="shared" si="10"/>
        <v>0</v>
      </c>
      <c r="DC31" s="408">
        <f t="shared" si="10"/>
        <v>0</v>
      </c>
    </row>
    <row r="32" spans="2:108" ht="15" hidden="1" customHeight="1" thickBot="1">
      <c r="C32" s="782" t="s">
        <v>497</v>
      </c>
      <c r="D32" s="783"/>
      <c r="E32" s="783"/>
      <c r="F32" s="784"/>
      <c r="G32" s="28"/>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779" t="s">
        <v>498</v>
      </c>
      <c r="D33" s="780"/>
      <c r="E33" s="781"/>
      <c r="F33" s="25">
        <f>F31</f>
        <v>0</v>
      </c>
      <c r="G33" s="21"/>
    </row>
    <row r="34" spans="2:107" ht="15" hidden="1" customHeight="1">
      <c r="C34" s="772" t="s">
        <v>499</v>
      </c>
      <c r="D34" s="773"/>
      <c r="E34" s="774"/>
      <c r="F34" s="409" t="str">
        <f>IFERROR(IF(F28&lt;0,(F26-F28)/(F27-F30),(F26)/(F27+F28-F30)),"")</f>
        <v/>
      </c>
      <c r="G34" s="26"/>
    </row>
    <row r="35" spans="2:107" ht="15" hidden="1" customHeight="1" thickBot="1">
      <c r="C35" s="769" t="s">
        <v>500</v>
      </c>
      <c r="D35" s="770"/>
      <c r="E35" s="771"/>
      <c r="F35" s="414" t="str">
        <f>IFERROR(IRR(H31:INDEX(H31:DC31,PAL+1)),"-")</f>
        <v>-</v>
      </c>
      <c r="G35" s="22"/>
    </row>
    <row r="36" spans="2:107" ht="15" hidden="1" customHeight="1" thickBot="1">
      <c r="C36" s="782" t="s">
        <v>501</v>
      </c>
      <c r="D36" s="783"/>
      <c r="E36" s="783"/>
      <c r="F36" s="784"/>
      <c r="G36" s="347" t="s">
        <v>163</v>
      </c>
      <c r="H36" s="347" t="str">
        <f t="shared" ref="H36:AM36" ca="1" si="11">H25</f>
        <v>2022</v>
      </c>
      <c r="I36" s="347">
        <f t="shared" ca="1" si="11"/>
        <v>2023</v>
      </c>
      <c r="J36" s="347">
        <f t="shared" ca="1" si="11"/>
        <v>2024</v>
      </c>
      <c r="K36" s="347">
        <f t="shared" ca="1" si="11"/>
        <v>2025</v>
      </c>
      <c r="L36" s="347">
        <f t="shared" ca="1" si="11"/>
        <v>2026</v>
      </c>
      <c r="M36" s="347">
        <f t="shared" ca="1" si="11"/>
        <v>2027</v>
      </c>
      <c r="N36" s="347">
        <f t="shared" ca="1" si="11"/>
        <v>2028</v>
      </c>
      <c r="O36" s="347">
        <f t="shared" ca="1" si="11"/>
        <v>2029</v>
      </c>
      <c r="P36" s="347">
        <f t="shared" ca="1" si="11"/>
        <v>2030</v>
      </c>
      <c r="Q36" s="347">
        <f t="shared" ca="1" si="11"/>
        <v>2031</v>
      </c>
      <c r="R36" s="347">
        <f t="shared" ca="1" si="11"/>
        <v>2032</v>
      </c>
      <c r="S36" s="347">
        <f t="shared" ca="1" si="11"/>
        <v>2033</v>
      </c>
      <c r="T36" s="347">
        <f t="shared" ca="1" si="11"/>
        <v>2034</v>
      </c>
      <c r="U36" s="347">
        <f t="shared" ca="1" si="11"/>
        <v>2035</v>
      </c>
      <c r="V36" s="347">
        <f t="shared" ca="1" si="11"/>
        <v>2036</v>
      </c>
      <c r="W36" s="347">
        <f t="shared" ca="1" si="11"/>
        <v>2037</v>
      </c>
      <c r="X36" s="347">
        <f t="shared" ca="1" si="11"/>
        <v>2038</v>
      </c>
      <c r="Y36" s="347">
        <f t="shared" ca="1" si="11"/>
        <v>2039</v>
      </c>
      <c r="Z36" s="347">
        <f t="shared" ca="1" si="11"/>
        <v>2040</v>
      </c>
      <c r="AA36" s="347">
        <f t="shared" ca="1" si="11"/>
        <v>2041</v>
      </c>
      <c r="AB36" s="347">
        <f t="shared" ca="1" si="11"/>
        <v>2042</v>
      </c>
      <c r="AC36" s="347">
        <f t="shared" ca="1" si="11"/>
        <v>2043</v>
      </c>
      <c r="AD36" s="347">
        <f t="shared" ca="1" si="11"/>
        <v>2044</v>
      </c>
      <c r="AE36" s="347">
        <f t="shared" ca="1" si="11"/>
        <v>2045</v>
      </c>
      <c r="AF36" s="347">
        <f t="shared" ca="1" si="11"/>
        <v>2046</v>
      </c>
      <c r="AG36" s="347">
        <f t="shared" ca="1" si="11"/>
        <v>2047</v>
      </c>
      <c r="AH36" s="347">
        <f t="shared" ca="1" si="11"/>
        <v>2048</v>
      </c>
      <c r="AI36" s="347">
        <f t="shared" ca="1" si="11"/>
        <v>2049</v>
      </c>
      <c r="AJ36" s="347">
        <f t="shared" ca="1" si="11"/>
        <v>2050</v>
      </c>
      <c r="AK36" s="347">
        <f t="shared" ca="1" si="11"/>
        <v>2051</v>
      </c>
      <c r="AL36" s="347">
        <f t="shared" ca="1" si="11"/>
        <v>2052</v>
      </c>
      <c r="AM36" s="347">
        <f t="shared" ca="1" si="11"/>
        <v>2053</v>
      </c>
      <c r="AN36" s="347">
        <f t="shared" ref="AN36:BS36" ca="1" si="12">AN25</f>
        <v>2054</v>
      </c>
      <c r="AO36" s="347">
        <f t="shared" ca="1" si="12"/>
        <v>2055</v>
      </c>
      <c r="AP36" s="347">
        <f t="shared" ca="1" si="12"/>
        <v>2056</v>
      </c>
      <c r="AQ36" s="347">
        <f t="shared" ca="1" si="12"/>
        <v>2057</v>
      </c>
      <c r="AR36" s="347">
        <f t="shared" ca="1" si="12"/>
        <v>2058</v>
      </c>
      <c r="AS36" s="347">
        <f t="shared" ca="1" si="12"/>
        <v>2059</v>
      </c>
      <c r="AT36" s="347">
        <f t="shared" ca="1" si="12"/>
        <v>2060</v>
      </c>
      <c r="AU36" s="347">
        <f t="shared" ca="1" si="12"/>
        <v>2061</v>
      </c>
      <c r="AV36" s="347">
        <f t="shared" ca="1" si="12"/>
        <v>2062</v>
      </c>
      <c r="AW36" s="347">
        <f t="shared" ca="1" si="12"/>
        <v>2063</v>
      </c>
      <c r="AX36" s="347">
        <f t="shared" ca="1" si="12"/>
        <v>2064</v>
      </c>
      <c r="AY36" s="347">
        <f t="shared" ca="1" si="12"/>
        <v>2065</v>
      </c>
      <c r="AZ36" s="347">
        <f t="shared" ca="1" si="12"/>
        <v>2066</v>
      </c>
      <c r="BA36" s="347">
        <f t="shared" ca="1" si="12"/>
        <v>2067</v>
      </c>
      <c r="BB36" s="347">
        <f t="shared" ca="1" si="12"/>
        <v>2068</v>
      </c>
      <c r="BC36" s="347">
        <f t="shared" ca="1" si="12"/>
        <v>2069</v>
      </c>
      <c r="BD36" s="347">
        <f t="shared" ca="1" si="12"/>
        <v>2070</v>
      </c>
      <c r="BE36" s="347">
        <f t="shared" ca="1" si="12"/>
        <v>2071</v>
      </c>
      <c r="BF36" s="347">
        <f t="shared" ca="1" si="12"/>
        <v>2072</v>
      </c>
      <c r="BG36" s="347">
        <f t="shared" ca="1" si="12"/>
        <v>2073</v>
      </c>
      <c r="BH36" s="347">
        <f t="shared" ca="1" si="12"/>
        <v>2074</v>
      </c>
      <c r="BI36" s="347">
        <f t="shared" ca="1" si="12"/>
        <v>2075</v>
      </c>
      <c r="BJ36" s="347">
        <f t="shared" ca="1" si="12"/>
        <v>2076</v>
      </c>
      <c r="BK36" s="347">
        <f t="shared" ca="1" si="12"/>
        <v>2077</v>
      </c>
      <c r="BL36" s="347">
        <f t="shared" ca="1" si="12"/>
        <v>2078</v>
      </c>
      <c r="BM36" s="347">
        <f t="shared" ca="1" si="12"/>
        <v>2079</v>
      </c>
      <c r="BN36" s="347">
        <f t="shared" ca="1" si="12"/>
        <v>2080</v>
      </c>
      <c r="BO36" s="347">
        <f t="shared" ca="1" si="12"/>
        <v>2081</v>
      </c>
      <c r="BP36" s="347">
        <f t="shared" ca="1" si="12"/>
        <v>2082</v>
      </c>
      <c r="BQ36" s="347">
        <f t="shared" ca="1" si="12"/>
        <v>2083</v>
      </c>
      <c r="BR36" s="347">
        <f t="shared" ca="1" si="12"/>
        <v>2084</v>
      </c>
      <c r="BS36" s="347">
        <f t="shared" ca="1" si="12"/>
        <v>2085</v>
      </c>
      <c r="BT36" s="347">
        <f t="shared" ref="BT36:DC36" ca="1" si="13">BT25</f>
        <v>2086</v>
      </c>
      <c r="BU36" s="347">
        <f t="shared" ca="1" si="13"/>
        <v>2087</v>
      </c>
      <c r="BV36" s="347">
        <f t="shared" ca="1" si="13"/>
        <v>2088</v>
      </c>
      <c r="BW36" s="347">
        <f t="shared" ca="1" si="13"/>
        <v>2089</v>
      </c>
      <c r="BX36" s="347">
        <f t="shared" ca="1" si="13"/>
        <v>2090</v>
      </c>
      <c r="BY36" s="347">
        <f t="shared" ca="1" si="13"/>
        <v>2091</v>
      </c>
      <c r="BZ36" s="347">
        <f t="shared" ca="1" si="13"/>
        <v>2092</v>
      </c>
      <c r="CA36" s="347">
        <f t="shared" ca="1" si="13"/>
        <v>2093</v>
      </c>
      <c r="CB36" s="347">
        <f t="shared" ca="1" si="13"/>
        <v>2094</v>
      </c>
      <c r="CC36" s="347">
        <f t="shared" ca="1" si="13"/>
        <v>2095</v>
      </c>
      <c r="CD36" s="347">
        <f t="shared" ca="1" si="13"/>
        <v>2096</v>
      </c>
      <c r="CE36" s="347">
        <f t="shared" ca="1" si="13"/>
        <v>2097</v>
      </c>
      <c r="CF36" s="347">
        <f t="shared" ca="1" si="13"/>
        <v>2098</v>
      </c>
      <c r="CG36" s="347">
        <f t="shared" ca="1" si="13"/>
        <v>2099</v>
      </c>
      <c r="CH36" s="347">
        <f t="shared" ca="1" si="13"/>
        <v>2100</v>
      </c>
      <c r="CI36" s="347">
        <f t="shared" ca="1" si="13"/>
        <v>2101</v>
      </c>
      <c r="CJ36" s="347">
        <f t="shared" ca="1" si="13"/>
        <v>2102</v>
      </c>
      <c r="CK36" s="347">
        <f t="shared" ca="1" si="13"/>
        <v>2103</v>
      </c>
      <c r="CL36" s="347">
        <f t="shared" ca="1" si="13"/>
        <v>2104</v>
      </c>
      <c r="CM36" s="347">
        <f t="shared" ca="1" si="13"/>
        <v>2105</v>
      </c>
      <c r="CN36" s="347">
        <f t="shared" ca="1" si="13"/>
        <v>2106</v>
      </c>
      <c r="CO36" s="347">
        <f t="shared" ca="1" si="13"/>
        <v>2107</v>
      </c>
      <c r="CP36" s="347">
        <f t="shared" ca="1" si="13"/>
        <v>2108</v>
      </c>
      <c r="CQ36" s="347">
        <f t="shared" ca="1" si="13"/>
        <v>2109</v>
      </c>
      <c r="CR36" s="347">
        <f t="shared" ca="1" si="13"/>
        <v>2110</v>
      </c>
      <c r="CS36" s="347">
        <f t="shared" ca="1" si="13"/>
        <v>2111</v>
      </c>
      <c r="CT36" s="347">
        <f t="shared" ca="1" si="13"/>
        <v>2112</v>
      </c>
      <c r="CU36" s="347">
        <f t="shared" ca="1" si="13"/>
        <v>2113</v>
      </c>
      <c r="CV36" s="347">
        <f t="shared" ca="1" si="13"/>
        <v>2114</v>
      </c>
      <c r="CW36" s="347">
        <f t="shared" ca="1" si="13"/>
        <v>2115</v>
      </c>
      <c r="CX36" s="347">
        <f t="shared" ca="1" si="13"/>
        <v>2116</v>
      </c>
      <c r="CY36" s="347">
        <f t="shared" ca="1" si="13"/>
        <v>2117</v>
      </c>
      <c r="CZ36" s="347">
        <f t="shared" ca="1" si="13"/>
        <v>2118</v>
      </c>
      <c r="DA36" s="347">
        <f t="shared" ca="1" si="13"/>
        <v>2119</v>
      </c>
      <c r="DB36" s="347">
        <f t="shared" ca="1" si="13"/>
        <v>2120</v>
      </c>
      <c r="DC36" s="347">
        <f t="shared" ca="1" si="13"/>
        <v>2121</v>
      </c>
    </row>
    <row r="37" spans="2:107" ht="15" hidden="1" customHeight="1">
      <c r="C37" s="760" t="s">
        <v>502</v>
      </c>
      <c r="D37" s="761"/>
      <c r="E37" s="762"/>
      <c r="F37" s="32"/>
      <c r="G37" s="411">
        <f>SUMIF($H$6:$DC$6,"&lt;="&amp;PAL,$H37:$DC37)</f>
        <v>0</v>
      </c>
      <c r="H37" s="408">
        <f>H29-'Alternatyva 2'!H$7+'Alternatyva 2'!H$115</f>
        <v>0</v>
      </c>
      <c r="I37" s="408">
        <f>I29-'Alternatyva 2'!I$7+'Alternatyva 2'!I$115</f>
        <v>0</v>
      </c>
      <c r="J37" s="408">
        <f>J29-'Alternatyva 2'!J$7+'Alternatyva 2'!J$115</f>
        <v>0</v>
      </c>
      <c r="K37" s="408">
        <f>K29-'Alternatyva 2'!K$7+'Alternatyva 2'!K$115</f>
        <v>0</v>
      </c>
      <c r="L37" s="408">
        <f>L29-'Alternatyva 2'!L$7+'Alternatyva 2'!L$115</f>
        <v>0</v>
      </c>
      <c r="M37" s="408">
        <f>M29-'Alternatyva 2'!M$7+'Alternatyva 2'!M$115</f>
        <v>0</v>
      </c>
      <c r="N37" s="408">
        <f>N29-'Alternatyva 2'!N$7+'Alternatyva 2'!N$115</f>
        <v>0</v>
      </c>
      <c r="O37" s="408">
        <f>O29-'Alternatyva 2'!O$7+'Alternatyva 2'!O$115</f>
        <v>0</v>
      </c>
      <c r="P37" s="408">
        <f>P29-'Alternatyva 2'!P$7+'Alternatyva 2'!P$115</f>
        <v>0</v>
      </c>
      <c r="Q37" s="408">
        <f>Q29-'Alternatyva 2'!Q$7+'Alternatyva 2'!Q$115</f>
        <v>0</v>
      </c>
      <c r="R37" s="408">
        <f>R29-'Alternatyva 2'!R$7+'Alternatyva 2'!R$115</f>
        <v>0</v>
      </c>
      <c r="S37" s="408">
        <f>S29-'Alternatyva 2'!S$7+'Alternatyva 2'!S$115</f>
        <v>0</v>
      </c>
      <c r="T37" s="408">
        <f>T29-'Alternatyva 2'!T$7+'Alternatyva 2'!T$115</f>
        <v>0</v>
      </c>
      <c r="U37" s="408">
        <f>U29-'Alternatyva 2'!U$7+'Alternatyva 2'!U$115</f>
        <v>0</v>
      </c>
      <c r="V37" s="408">
        <f>V29-'Alternatyva 2'!V$7+'Alternatyva 2'!V$115</f>
        <v>0</v>
      </c>
      <c r="W37" s="408">
        <f>W29-'Alternatyva 2'!W$7+'Alternatyva 2'!W$115</f>
        <v>0</v>
      </c>
      <c r="X37" s="408">
        <f>X29-'Alternatyva 2'!X$7+'Alternatyva 2'!X$115</f>
        <v>0</v>
      </c>
      <c r="Y37" s="408">
        <f>Y29-'Alternatyva 2'!Y$7+'Alternatyva 2'!Y$115</f>
        <v>0</v>
      </c>
      <c r="Z37" s="408">
        <f>Z29-'Alternatyva 2'!Z$7+'Alternatyva 2'!Z$115</f>
        <v>0</v>
      </c>
      <c r="AA37" s="408">
        <f>AA29-'Alternatyva 2'!AA$7+'Alternatyva 2'!AA$115</f>
        <v>0</v>
      </c>
      <c r="AB37" s="408">
        <f>AB29-'Alternatyva 2'!AB$7+'Alternatyva 2'!AB$115</f>
        <v>0</v>
      </c>
      <c r="AC37" s="408">
        <f>AC29-'Alternatyva 2'!AC$7+'Alternatyva 2'!AC$115</f>
        <v>0</v>
      </c>
      <c r="AD37" s="408">
        <f>AD29-'Alternatyva 2'!AD$7+'Alternatyva 2'!AD$115</f>
        <v>0</v>
      </c>
      <c r="AE37" s="408">
        <f>AE29-'Alternatyva 2'!AE$7+'Alternatyva 2'!AE$115</f>
        <v>0</v>
      </c>
      <c r="AF37" s="408">
        <f>AF29-'Alternatyva 2'!AF$7+'Alternatyva 2'!AF$115</f>
        <v>0</v>
      </c>
      <c r="AG37" s="408">
        <f>AG29-'Alternatyva 2'!AG$7+'Alternatyva 2'!AG$115</f>
        <v>0</v>
      </c>
      <c r="AH37" s="408">
        <f>AH29-'Alternatyva 2'!AH$7+'Alternatyva 2'!AH$115</f>
        <v>0</v>
      </c>
      <c r="AI37" s="408">
        <f>AI29-'Alternatyva 2'!AI$7+'Alternatyva 2'!AI$115</f>
        <v>0</v>
      </c>
      <c r="AJ37" s="408">
        <f>AJ29-'Alternatyva 2'!AJ$7+'Alternatyva 2'!AJ$115</f>
        <v>0</v>
      </c>
      <c r="AK37" s="408">
        <f>AK29-'Alternatyva 2'!AK$7+'Alternatyva 2'!AK$115</f>
        <v>0</v>
      </c>
      <c r="AL37" s="408">
        <f>AL29-'Alternatyva 2'!AL$7+'Alternatyva 2'!AL$115</f>
        <v>0</v>
      </c>
      <c r="AM37" s="408">
        <f>AM29-'Alternatyva 2'!AM$7+'Alternatyva 2'!AM$115</f>
        <v>0</v>
      </c>
      <c r="AN37" s="408">
        <f>AN29-'Alternatyva 2'!AN$7+'Alternatyva 2'!AN$115</f>
        <v>0</v>
      </c>
      <c r="AO37" s="408">
        <f>AO29-'Alternatyva 2'!AO$7+'Alternatyva 2'!AO$115</f>
        <v>0</v>
      </c>
      <c r="AP37" s="408">
        <f>AP29-'Alternatyva 2'!AP$7+'Alternatyva 2'!AP$115</f>
        <v>0</v>
      </c>
      <c r="AQ37" s="408">
        <f>AQ29-'Alternatyva 2'!AQ$7+'Alternatyva 2'!AQ$115</f>
        <v>0</v>
      </c>
      <c r="AR37" s="408">
        <f>AR29-'Alternatyva 2'!AR$7+'Alternatyva 2'!AR$115</f>
        <v>0</v>
      </c>
      <c r="AS37" s="408">
        <f>AS29-'Alternatyva 2'!AS$7+'Alternatyva 2'!AS$115</f>
        <v>0</v>
      </c>
      <c r="AT37" s="408">
        <f>AT29-'Alternatyva 2'!AT$7+'Alternatyva 2'!AT$115</f>
        <v>0</v>
      </c>
      <c r="AU37" s="408">
        <f>AU29-'Alternatyva 2'!AU$7+'Alternatyva 2'!AU$115</f>
        <v>0</v>
      </c>
      <c r="AV37" s="408">
        <f>AV29-'Alternatyva 2'!AV$7+'Alternatyva 2'!AV$115</f>
        <v>0</v>
      </c>
      <c r="AW37" s="408">
        <f>AW29-'Alternatyva 2'!AW$7+'Alternatyva 2'!AW$115</f>
        <v>0</v>
      </c>
      <c r="AX37" s="408">
        <f>AX29-'Alternatyva 2'!AX$7+'Alternatyva 2'!AX$115</f>
        <v>0</v>
      </c>
      <c r="AY37" s="408">
        <f>AY29-'Alternatyva 2'!AY$7+'Alternatyva 2'!AY$115</f>
        <v>0</v>
      </c>
      <c r="AZ37" s="408">
        <f>AZ29-'Alternatyva 2'!AZ$7+'Alternatyva 2'!AZ$115</f>
        <v>0</v>
      </c>
      <c r="BA37" s="408">
        <f>BA29-'Alternatyva 2'!BA$7+'Alternatyva 2'!BA$115</f>
        <v>0</v>
      </c>
      <c r="BB37" s="408">
        <f>BB29-'Alternatyva 2'!BB$7+'Alternatyva 2'!BB$115</f>
        <v>0</v>
      </c>
      <c r="BC37" s="408">
        <f>BC29-'Alternatyva 2'!BC$7+'Alternatyva 2'!BC$115</f>
        <v>0</v>
      </c>
      <c r="BD37" s="408">
        <f>BD29-'Alternatyva 2'!BD$7+'Alternatyva 2'!BD$115</f>
        <v>0</v>
      </c>
      <c r="BE37" s="408">
        <f>BE29-'Alternatyva 2'!BE$7+'Alternatyva 2'!BE$115</f>
        <v>0</v>
      </c>
      <c r="BF37" s="408">
        <f>BF29-'Alternatyva 2'!BF$7+'Alternatyva 2'!BF$115</f>
        <v>0</v>
      </c>
      <c r="BG37" s="408">
        <f>BG29-'Alternatyva 2'!BG$7+'Alternatyva 2'!BG$115</f>
        <v>0</v>
      </c>
      <c r="BH37" s="408">
        <f>BH29-'Alternatyva 2'!BH$7+'Alternatyva 2'!BH$115</f>
        <v>0</v>
      </c>
      <c r="BI37" s="408">
        <f>BI29-'Alternatyva 2'!BI$7+'Alternatyva 2'!BI$115</f>
        <v>0</v>
      </c>
      <c r="BJ37" s="408">
        <f>BJ29-'Alternatyva 2'!BJ$7+'Alternatyva 2'!BJ$115</f>
        <v>0</v>
      </c>
      <c r="BK37" s="408">
        <f>BK29-'Alternatyva 2'!BK$7+'Alternatyva 2'!BK$115</f>
        <v>0</v>
      </c>
      <c r="BL37" s="408">
        <f>BL29-'Alternatyva 2'!BL$7+'Alternatyva 2'!BL$115</f>
        <v>0</v>
      </c>
      <c r="BM37" s="408">
        <f>BM29-'Alternatyva 2'!BM$7+'Alternatyva 2'!BM$115</f>
        <v>0</v>
      </c>
      <c r="BN37" s="408">
        <f>BN29-'Alternatyva 2'!BN$7+'Alternatyva 2'!BN$115</f>
        <v>0</v>
      </c>
      <c r="BO37" s="408">
        <f>BO29-'Alternatyva 2'!BO$7+'Alternatyva 2'!BO$115</f>
        <v>0</v>
      </c>
      <c r="BP37" s="408">
        <f>BP29-'Alternatyva 2'!BP$7+'Alternatyva 2'!BP$115</f>
        <v>0</v>
      </c>
      <c r="BQ37" s="408">
        <f>BQ29-'Alternatyva 2'!BQ$7+'Alternatyva 2'!BQ$115</f>
        <v>0</v>
      </c>
      <c r="BR37" s="408">
        <f>BR29-'Alternatyva 2'!BR$7+'Alternatyva 2'!BR$115</f>
        <v>0</v>
      </c>
      <c r="BS37" s="408">
        <f>BS29-'Alternatyva 2'!BS$7+'Alternatyva 2'!BS$115</f>
        <v>0</v>
      </c>
      <c r="BT37" s="408">
        <f>BT29-'Alternatyva 2'!BT$7+'Alternatyva 2'!BT$115</f>
        <v>0</v>
      </c>
      <c r="BU37" s="408">
        <f>BU29-'Alternatyva 2'!BU$7+'Alternatyva 2'!BU$115</f>
        <v>0</v>
      </c>
      <c r="BV37" s="408">
        <f>BV29-'Alternatyva 2'!BV$7+'Alternatyva 2'!BV$115</f>
        <v>0</v>
      </c>
      <c r="BW37" s="408">
        <f>BW29-'Alternatyva 2'!BW$7+'Alternatyva 2'!BW$115</f>
        <v>0</v>
      </c>
      <c r="BX37" s="408">
        <f>BX29-'Alternatyva 2'!BX$7+'Alternatyva 2'!BX$115</f>
        <v>0</v>
      </c>
      <c r="BY37" s="408">
        <f>BY29-'Alternatyva 2'!BY$7+'Alternatyva 2'!BY$115</f>
        <v>0</v>
      </c>
      <c r="BZ37" s="408">
        <f>BZ29-'Alternatyva 2'!BZ$7+'Alternatyva 2'!BZ$115</f>
        <v>0</v>
      </c>
      <c r="CA37" s="408">
        <f>CA29-'Alternatyva 2'!CA$7+'Alternatyva 2'!CA$115</f>
        <v>0</v>
      </c>
      <c r="CB37" s="408">
        <f>CB29-'Alternatyva 2'!CB$7+'Alternatyva 2'!CB$115</f>
        <v>0</v>
      </c>
      <c r="CC37" s="408">
        <f>CC29-'Alternatyva 2'!CC$7+'Alternatyva 2'!CC$115</f>
        <v>0</v>
      </c>
      <c r="CD37" s="408">
        <f>CD29-'Alternatyva 2'!CD$7+'Alternatyva 2'!CD$115</f>
        <v>0</v>
      </c>
      <c r="CE37" s="408">
        <f>CE29-'Alternatyva 2'!CE$7+'Alternatyva 2'!CE$115</f>
        <v>0</v>
      </c>
      <c r="CF37" s="408">
        <f>CF29-'Alternatyva 2'!CF$7+'Alternatyva 2'!CF$115</f>
        <v>0</v>
      </c>
      <c r="CG37" s="408">
        <f>CG29-'Alternatyva 2'!CG$7+'Alternatyva 2'!CG$115</f>
        <v>0</v>
      </c>
      <c r="CH37" s="408">
        <f>CH29-'Alternatyva 2'!CH$7+'Alternatyva 2'!CH$115</f>
        <v>0</v>
      </c>
      <c r="CI37" s="408">
        <f>CI29-'Alternatyva 2'!CI$7+'Alternatyva 2'!CI$115</f>
        <v>0</v>
      </c>
      <c r="CJ37" s="408">
        <f>CJ29-'Alternatyva 2'!CJ$7+'Alternatyva 2'!CJ$115</f>
        <v>0</v>
      </c>
      <c r="CK37" s="408">
        <f>CK29-'Alternatyva 2'!CK$7+'Alternatyva 2'!CK$115</f>
        <v>0</v>
      </c>
      <c r="CL37" s="408">
        <f>CL29-'Alternatyva 2'!CL$7+'Alternatyva 2'!CL$115</f>
        <v>0</v>
      </c>
      <c r="CM37" s="408">
        <f>CM29-'Alternatyva 2'!CM$7+'Alternatyva 2'!CM$115</f>
        <v>0</v>
      </c>
      <c r="CN37" s="408">
        <f>CN29-'Alternatyva 2'!CN$7+'Alternatyva 2'!CN$115</f>
        <v>0</v>
      </c>
      <c r="CO37" s="408">
        <f>CO29-'Alternatyva 2'!CO$7+'Alternatyva 2'!CO$115</f>
        <v>0</v>
      </c>
      <c r="CP37" s="408">
        <f>CP29-'Alternatyva 2'!CP$7+'Alternatyva 2'!CP$115</f>
        <v>0</v>
      </c>
      <c r="CQ37" s="408">
        <f>CQ29-'Alternatyva 2'!CQ$7+'Alternatyva 2'!CQ$115</f>
        <v>0</v>
      </c>
      <c r="CR37" s="408">
        <f>CR29-'Alternatyva 2'!CR$7+'Alternatyva 2'!CR$115</f>
        <v>0</v>
      </c>
      <c r="CS37" s="408">
        <f>CS29-'Alternatyva 2'!CS$7+'Alternatyva 2'!CS$115</f>
        <v>0</v>
      </c>
      <c r="CT37" s="408">
        <f>CT29-'Alternatyva 2'!CT$7+'Alternatyva 2'!CT$115</f>
        <v>0</v>
      </c>
      <c r="CU37" s="408">
        <f>CU29-'Alternatyva 2'!CU$7+'Alternatyva 2'!CU$115</f>
        <v>0</v>
      </c>
      <c r="CV37" s="408">
        <f>CV29-'Alternatyva 2'!CV$7+'Alternatyva 2'!CV$115</f>
        <v>0</v>
      </c>
      <c r="CW37" s="408">
        <f>CW29-'Alternatyva 2'!CW$7+'Alternatyva 2'!CW$115</f>
        <v>0</v>
      </c>
      <c r="CX37" s="408">
        <f>CX29-'Alternatyva 2'!CX$7+'Alternatyva 2'!CX$115</f>
        <v>0</v>
      </c>
      <c r="CY37" s="408">
        <f>CY29-'Alternatyva 2'!CY$7+'Alternatyva 2'!CY$115</f>
        <v>0</v>
      </c>
      <c r="CZ37" s="408">
        <f>CZ29-'Alternatyva 2'!CZ$7+'Alternatyva 2'!CZ$115</f>
        <v>0</v>
      </c>
      <c r="DA37" s="408">
        <f>DA29-'Alternatyva 2'!DA$7+'Alternatyva 2'!DA$115</f>
        <v>0</v>
      </c>
      <c r="DB37" s="408">
        <f>DB29-'Alternatyva 2'!DB$7+'Alternatyva 2'!DB$115</f>
        <v>0</v>
      </c>
      <c r="DC37" s="408">
        <f>DC29-'Alternatyva 2'!DC$7+'Alternatyva 2'!DC$115</f>
        <v>0</v>
      </c>
    </row>
    <row r="38" spans="2:107" ht="15" hidden="1" customHeight="1">
      <c r="C38" s="763" t="s">
        <v>503</v>
      </c>
      <c r="D38" s="764"/>
      <c r="E38" s="765"/>
      <c r="F38" s="27">
        <f>H37+NPV(FD,I37:INDEX(I37:DC37,PAL))</f>
        <v>0</v>
      </c>
      <c r="G38" s="26"/>
    </row>
    <row r="39" spans="2:107" ht="15" hidden="1" customHeight="1">
      <c r="C39" s="763" t="s">
        <v>504</v>
      </c>
      <c r="D39" s="764"/>
      <c r="E39" s="765"/>
      <c r="F39" s="412" t="str">
        <f>IFERROR(IRR(H37:INDEX(H37:DC37,PAL+1)),"-")</f>
        <v>-</v>
      </c>
      <c r="G39" s="22"/>
    </row>
    <row r="40" spans="2:107" ht="15" hidden="1" customHeight="1" thickBot="1">
      <c r="C40" s="769" t="s">
        <v>505</v>
      </c>
      <c r="D40" s="770"/>
      <c r="E40" s="771"/>
      <c r="F40" s="413" t="str">
        <f>IFERROR(IF('Alternatyva 2'!F$89&lt;0,SUM('Alternatyva 2'!F$100,-'Alternatyva 2'!F$115,-'Alternatyva 2'!F$89)/SUM('Alternatyva 2'!F$9,'Alternatyva 2'!F$8,-SNA!F29),SUM('Alternatyva 2'!F$100,-'Alternatyva 2'!F$115)/SUM('Alternatyva 2'!F$9,'Alternatyva 2'!F$8,-SNA!F29,'Alternatyva 2'!F$89)),"")</f>
        <v/>
      </c>
      <c r="G40" s="22"/>
    </row>
    <row r="41" spans="2:107" ht="15" hidden="1" customHeight="1"/>
    <row r="42" spans="2:107" ht="15" hidden="1" customHeight="1">
      <c r="B42" s="16" t="s">
        <v>29</v>
      </c>
      <c r="C42" s="16"/>
      <c r="D42" s="16"/>
      <c r="E42" s="16"/>
      <c r="F42" s="766" t="s">
        <v>158</v>
      </c>
      <c r="G42" s="778"/>
      <c r="H42" s="347">
        <v>0</v>
      </c>
      <c r="I42" s="347">
        <v>1</v>
      </c>
      <c r="J42" s="347">
        <v>2</v>
      </c>
      <c r="K42" s="347">
        <v>3</v>
      </c>
      <c r="L42" s="347">
        <v>4</v>
      </c>
      <c r="M42" s="347">
        <v>5</v>
      </c>
      <c r="N42" s="347">
        <v>6</v>
      </c>
      <c r="O42" s="347">
        <v>7</v>
      </c>
      <c r="P42" s="347">
        <v>8</v>
      </c>
      <c r="Q42" s="347">
        <v>9</v>
      </c>
      <c r="R42" s="347">
        <v>10</v>
      </c>
      <c r="S42" s="347">
        <v>11</v>
      </c>
      <c r="T42" s="347">
        <v>12</v>
      </c>
      <c r="U42" s="347">
        <v>13</v>
      </c>
      <c r="V42" s="347">
        <v>14</v>
      </c>
      <c r="W42" s="347">
        <v>15</v>
      </c>
      <c r="X42" s="347">
        <v>16</v>
      </c>
      <c r="Y42" s="347">
        <v>17</v>
      </c>
      <c r="Z42" s="347">
        <v>18</v>
      </c>
      <c r="AA42" s="347">
        <v>19</v>
      </c>
      <c r="AB42" s="347">
        <v>20</v>
      </c>
      <c r="AC42" s="347">
        <v>21</v>
      </c>
      <c r="AD42" s="347">
        <v>22</v>
      </c>
      <c r="AE42" s="347">
        <v>23</v>
      </c>
      <c r="AF42" s="347">
        <v>24</v>
      </c>
      <c r="AG42" s="347">
        <v>25</v>
      </c>
      <c r="AH42" s="347">
        <v>26</v>
      </c>
      <c r="AI42" s="347">
        <v>27</v>
      </c>
      <c r="AJ42" s="347">
        <v>28</v>
      </c>
      <c r="AK42" s="347">
        <v>29</v>
      </c>
      <c r="AL42" s="347">
        <v>30</v>
      </c>
      <c r="AM42" s="347">
        <v>31</v>
      </c>
      <c r="AN42" s="347">
        <v>32</v>
      </c>
      <c r="AO42" s="347">
        <v>33</v>
      </c>
      <c r="AP42" s="347">
        <v>34</v>
      </c>
      <c r="AQ42" s="347">
        <v>35</v>
      </c>
      <c r="AR42" s="347">
        <v>36</v>
      </c>
      <c r="AS42" s="347">
        <v>37</v>
      </c>
      <c r="AT42" s="347">
        <v>38</v>
      </c>
      <c r="AU42" s="347">
        <v>39</v>
      </c>
      <c r="AV42" s="347">
        <v>40</v>
      </c>
      <c r="AW42" s="347">
        <v>41</v>
      </c>
      <c r="AX42" s="347">
        <v>42</v>
      </c>
      <c r="AY42" s="347">
        <v>43</v>
      </c>
      <c r="AZ42" s="347">
        <v>44</v>
      </c>
      <c r="BA42" s="347">
        <v>45</v>
      </c>
      <c r="BB42" s="347">
        <v>46</v>
      </c>
      <c r="BC42" s="347">
        <v>47</v>
      </c>
      <c r="BD42" s="347">
        <v>48</v>
      </c>
      <c r="BE42" s="347">
        <v>49</v>
      </c>
      <c r="BF42" s="347">
        <v>50</v>
      </c>
      <c r="BG42" s="347">
        <v>51</v>
      </c>
      <c r="BH42" s="347">
        <v>52</v>
      </c>
      <c r="BI42" s="347">
        <v>53</v>
      </c>
      <c r="BJ42" s="347">
        <v>54</v>
      </c>
      <c r="BK42" s="347">
        <v>55</v>
      </c>
      <c r="BL42" s="347">
        <v>56</v>
      </c>
      <c r="BM42" s="347">
        <v>57</v>
      </c>
      <c r="BN42" s="347">
        <v>58</v>
      </c>
      <c r="BO42" s="347">
        <v>59</v>
      </c>
      <c r="BP42" s="347">
        <v>60</v>
      </c>
      <c r="BQ42" s="347">
        <v>61</v>
      </c>
      <c r="BR42" s="347">
        <v>62</v>
      </c>
      <c r="BS42" s="347">
        <v>63</v>
      </c>
      <c r="BT42" s="347">
        <v>64</v>
      </c>
      <c r="BU42" s="347">
        <v>65</v>
      </c>
      <c r="BV42" s="347">
        <v>66</v>
      </c>
      <c r="BW42" s="347">
        <v>67</v>
      </c>
      <c r="BX42" s="347">
        <v>68</v>
      </c>
      <c r="BY42" s="347">
        <v>69</v>
      </c>
      <c r="BZ42" s="347">
        <v>70</v>
      </c>
      <c r="CA42" s="347">
        <v>71</v>
      </c>
      <c r="CB42" s="347">
        <v>72</v>
      </c>
      <c r="CC42" s="347">
        <v>73</v>
      </c>
      <c r="CD42" s="347">
        <v>74</v>
      </c>
      <c r="CE42" s="347">
        <v>75</v>
      </c>
      <c r="CF42" s="347">
        <v>76</v>
      </c>
      <c r="CG42" s="347">
        <v>77</v>
      </c>
      <c r="CH42" s="347">
        <v>78</v>
      </c>
      <c r="CI42" s="347">
        <v>79</v>
      </c>
      <c r="CJ42" s="347">
        <v>80</v>
      </c>
      <c r="CK42" s="347">
        <v>81</v>
      </c>
      <c r="CL42" s="347">
        <v>82</v>
      </c>
      <c r="CM42" s="347">
        <v>83</v>
      </c>
      <c r="CN42" s="347">
        <v>84</v>
      </c>
      <c r="CO42" s="347">
        <v>85</v>
      </c>
      <c r="CP42" s="347">
        <v>86</v>
      </c>
      <c r="CQ42" s="347">
        <v>87</v>
      </c>
      <c r="CR42" s="347">
        <v>88</v>
      </c>
      <c r="CS42" s="347">
        <v>89</v>
      </c>
      <c r="CT42" s="347">
        <v>90</v>
      </c>
      <c r="CU42" s="347">
        <v>91</v>
      </c>
      <c r="CV42" s="347">
        <v>92</v>
      </c>
      <c r="CW42" s="347">
        <v>93</v>
      </c>
      <c r="CX42" s="347">
        <v>94</v>
      </c>
      <c r="CY42" s="347">
        <v>95</v>
      </c>
      <c r="CZ42" s="347">
        <v>96</v>
      </c>
      <c r="DA42" s="347">
        <v>97</v>
      </c>
      <c r="DB42" s="347">
        <v>98</v>
      </c>
      <c r="DC42" s="347">
        <v>99</v>
      </c>
    </row>
    <row r="43" spans="2:107" s="12" customFormat="1" ht="15" hidden="1" customHeight="1">
      <c r="B43" s="347" t="s">
        <v>485</v>
      </c>
      <c r="C43" s="766" t="s">
        <v>486</v>
      </c>
      <c r="D43" s="767"/>
      <c r="E43" s="768"/>
      <c r="F43" s="348" t="s">
        <v>162</v>
      </c>
      <c r="G43" s="347" t="s">
        <v>163</v>
      </c>
      <c r="H43" s="347" t="str">
        <f ca="1">IF(PVP="",TEXT(TODAY(),"yyyy"),TEXT(PVP,"yyyy"))</f>
        <v>2022</v>
      </c>
      <c r="I43" s="347">
        <f ca="1">$H$7+I42</f>
        <v>2023</v>
      </c>
      <c r="J43" s="347">
        <f t="shared" ref="J43:BU43" ca="1" si="14">$H$7+J42</f>
        <v>2024</v>
      </c>
      <c r="K43" s="347">
        <f t="shared" ca="1" si="14"/>
        <v>2025</v>
      </c>
      <c r="L43" s="347">
        <f t="shared" ca="1" si="14"/>
        <v>2026</v>
      </c>
      <c r="M43" s="347">
        <f t="shared" ca="1" si="14"/>
        <v>2027</v>
      </c>
      <c r="N43" s="347">
        <f t="shared" ca="1" si="14"/>
        <v>2028</v>
      </c>
      <c r="O43" s="347">
        <f t="shared" ca="1" si="14"/>
        <v>2029</v>
      </c>
      <c r="P43" s="347">
        <f t="shared" ca="1" si="14"/>
        <v>2030</v>
      </c>
      <c r="Q43" s="347">
        <f t="shared" ca="1" si="14"/>
        <v>2031</v>
      </c>
      <c r="R43" s="347">
        <f t="shared" ca="1" si="14"/>
        <v>2032</v>
      </c>
      <c r="S43" s="347">
        <f t="shared" ca="1" si="14"/>
        <v>2033</v>
      </c>
      <c r="T43" s="347">
        <f t="shared" ca="1" si="14"/>
        <v>2034</v>
      </c>
      <c r="U43" s="347">
        <f t="shared" ca="1" si="14"/>
        <v>2035</v>
      </c>
      <c r="V43" s="347">
        <f t="shared" ca="1" si="14"/>
        <v>2036</v>
      </c>
      <c r="W43" s="347">
        <f t="shared" ca="1" si="14"/>
        <v>2037</v>
      </c>
      <c r="X43" s="347">
        <f t="shared" ca="1" si="14"/>
        <v>2038</v>
      </c>
      <c r="Y43" s="347">
        <f t="shared" ca="1" si="14"/>
        <v>2039</v>
      </c>
      <c r="Z43" s="347">
        <f t="shared" ca="1" si="14"/>
        <v>2040</v>
      </c>
      <c r="AA43" s="347">
        <f t="shared" ca="1" si="14"/>
        <v>2041</v>
      </c>
      <c r="AB43" s="347">
        <f t="shared" ca="1" si="14"/>
        <v>2042</v>
      </c>
      <c r="AC43" s="347">
        <f t="shared" ca="1" si="14"/>
        <v>2043</v>
      </c>
      <c r="AD43" s="347">
        <f t="shared" ca="1" si="14"/>
        <v>2044</v>
      </c>
      <c r="AE43" s="347">
        <f t="shared" ca="1" si="14"/>
        <v>2045</v>
      </c>
      <c r="AF43" s="347">
        <f t="shared" ca="1" si="14"/>
        <v>2046</v>
      </c>
      <c r="AG43" s="347">
        <f t="shared" ca="1" si="14"/>
        <v>2047</v>
      </c>
      <c r="AH43" s="347">
        <f t="shared" ca="1" si="14"/>
        <v>2048</v>
      </c>
      <c r="AI43" s="347">
        <f t="shared" ca="1" si="14"/>
        <v>2049</v>
      </c>
      <c r="AJ43" s="347">
        <f t="shared" ca="1" si="14"/>
        <v>2050</v>
      </c>
      <c r="AK43" s="347">
        <f t="shared" ca="1" si="14"/>
        <v>2051</v>
      </c>
      <c r="AL43" s="347">
        <f t="shared" ca="1" si="14"/>
        <v>2052</v>
      </c>
      <c r="AM43" s="347">
        <f t="shared" ca="1" si="14"/>
        <v>2053</v>
      </c>
      <c r="AN43" s="347">
        <f t="shared" ca="1" si="14"/>
        <v>2054</v>
      </c>
      <c r="AO43" s="347">
        <f t="shared" ca="1" si="14"/>
        <v>2055</v>
      </c>
      <c r="AP43" s="347">
        <f t="shared" ca="1" si="14"/>
        <v>2056</v>
      </c>
      <c r="AQ43" s="347">
        <f t="shared" ca="1" si="14"/>
        <v>2057</v>
      </c>
      <c r="AR43" s="347">
        <f t="shared" ca="1" si="14"/>
        <v>2058</v>
      </c>
      <c r="AS43" s="347">
        <f t="shared" ca="1" si="14"/>
        <v>2059</v>
      </c>
      <c r="AT43" s="347">
        <f t="shared" ca="1" si="14"/>
        <v>2060</v>
      </c>
      <c r="AU43" s="347">
        <f t="shared" ca="1" si="14"/>
        <v>2061</v>
      </c>
      <c r="AV43" s="347">
        <f t="shared" ca="1" si="14"/>
        <v>2062</v>
      </c>
      <c r="AW43" s="347">
        <f t="shared" ca="1" si="14"/>
        <v>2063</v>
      </c>
      <c r="AX43" s="347">
        <f t="shared" ca="1" si="14"/>
        <v>2064</v>
      </c>
      <c r="AY43" s="347">
        <f t="shared" ca="1" si="14"/>
        <v>2065</v>
      </c>
      <c r="AZ43" s="347">
        <f t="shared" ca="1" si="14"/>
        <v>2066</v>
      </c>
      <c r="BA43" s="347">
        <f t="shared" ca="1" si="14"/>
        <v>2067</v>
      </c>
      <c r="BB43" s="347">
        <f t="shared" ca="1" si="14"/>
        <v>2068</v>
      </c>
      <c r="BC43" s="347">
        <f t="shared" ca="1" si="14"/>
        <v>2069</v>
      </c>
      <c r="BD43" s="347">
        <f t="shared" ca="1" si="14"/>
        <v>2070</v>
      </c>
      <c r="BE43" s="347">
        <f t="shared" ca="1" si="14"/>
        <v>2071</v>
      </c>
      <c r="BF43" s="347">
        <f t="shared" ca="1" si="14"/>
        <v>2072</v>
      </c>
      <c r="BG43" s="347">
        <f t="shared" ca="1" si="14"/>
        <v>2073</v>
      </c>
      <c r="BH43" s="347">
        <f t="shared" ca="1" si="14"/>
        <v>2074</v>
      </c>
      <c r="BI43" s="347">
        <f t="shared" ca="1" si="14"/>
        <v>2075</v>
      </c>
      <c r="BJ43" s="347">
        <f t="shared" ca="1" si="14"/>
        <v>2076</v>
      </c>
      <c r="BK43" s="347">
        <f t="shared" ca="1" si="14"/>
        <v>2077</v>
      </c>
      <c r="BL43" s="347">
        <f t="shared" ca="1" si="14"/>
        <v>2078</v>
      </c>
      <c r="BM43" s="347">
        <f t="shared" ca="1" si="14"/>
        <v>2079</v>
      </c>
      <c r="BN43" s="347">
        <f t="shared" ca="1" si="14"/>
        <v>2080</v>
      </c>
      <c r="BO43" s="347">
        <f t="shared" ca="1" si="14"/>
        <v>2081</v>
      </c>
      <c r="BP43" s="347">
        <f t="shared" ca="1" si="14"/>
        <v>2082</v>
      </c>
      <c r="BQ43" s="347">
        <f t="shared" ca="1" si="14"/>
        <v>2083</v>
      </c>
      <c r="BR43" s="347">
        <f t="shared" ca="1" si="14"/>
        <v>2084</v>
      </c>
      <c r="BS43" s="347">
        <f t="shared" ca="1" si="14"/>
        <v>2085</v>
      </c>
      <c r="BT43" s="347">
        <f t="shared" ca="1" si="14"/>
        <v>2086</v>
      </c>
      <c r="BU43" s="347">
        <f t="shared" ca="1" si="14"/>
        <v>2087</v>
      </c>
      <c r="BV43" s="347">
        <f t="shared" ref="BV43:DC43" ca="1" si="15">$H$7+BV42</f>
        <v>2088</v>
      </c>
      <c r="BW43" s="347">
        <f t="shared" ca="1" si="15"/>
        <v>2089</v>
      </c>
      <c r="BX43" s="347">
        <f t="shared" ca="1" si="15"/>
        <v>2090</v>
      </c>
      <c r="BY43" s="347">
        <f t="shared" ca="1" si="15"/>
        <v>2091</v>
      </c>
      <c r="BZ43" s="347">
        <f t="shared" ca="1" si="15"/>
        <v>2092</v>
      </c>
      <c r="CA43" s="347">
        <f t="shared" ca="1" si="15"/>
        <v>2093</v>
      </c>
      <c r="CB43" s="347">
        <f t="shared" ca="1" si="15"/>
        <v>2094</v>
      </c>
      <c r="CC43" s="347">
        <f t="shared" ca="1" si="15"/>
        <v>2095</v>
      </c>
      <c r="CD43" s="347">
        <f t="shared" ca="1" si="15"/>
        <v>2096</v>
      </c>
      <c r="CE43" s="347">
        <f t="shared" ca="1" si="15"/>
        <v>2097</v>
      </c>
      <c r="CF43" s="347">
        <f t="shared" ca="1" si="15"/>
        <v>2098</v>
      </c>
      <c r="CG43" s="347">
        <f t="shared" ca="1" si="15"/>
        <v>2099</v>
      </c>
      <c r="CH43" s="347">
        <f t="shared" ca="1" si="15"/>
        <v>2100</v>
      </c>
      <c r="CI43" s="347">
        <f t="shared" ca="1" si="15"/>
        <v>2101</v>
      </c>
      <c r="CJ43" s="347">
        <f t="shared" ca="1" si="15"/>
        <v>2102</v>
      </c>
      <c r="CK43" s="347">
        <f t="shared" ca="1" si="15"/>
        <v>2103</v>
      </c>
      <c r="CL43" s="347">
        <f t="shared" ca="1" si="15"/>
        <v>2104</v>
      </c>
      <c r="CM43" s="347">
        <f t="shared" ca="1" si="15"/>
        <v>2105</v>
      </c>
      <c r="CN43" s="347">
        <f t="shared" ca="1" si="15"/>
        <v>2106</v>
      </c>
      <c r="CO43" s="347">
        <f t="shared" ca="1" si="15"/>
        <v>2107</v>
      </c>
      <c r="CP43" s="347">
        <f t="shared" ca="1" si="15"/>
        <v>2108</v>
      </c>
      <c r="CQ43" s="347">
        <f t="shared" ca="1" si="15"/>
        <v>2109</v>
      </c>
      <c r="CR43" s="347">
        <f t="shared" ca="1" si="15"/>
        <v>2110</v>
      </c>
      <c r="CS43" s="347">
        <f t="shared" ca="1" si="15"/>
        <v>2111</v>
      </c>
      <c r="CT43" s="347">
        <f t="shared" ca="1" si="15"/>
        <v>2112</v>
      </c>
      <c r="CU43" s="347">
        <f t="shared" ca="1" si="15"/>
        <v>2113</v>
      </c>
      <c r="CV43" s="347">
        <f t="shared" ca="1" si="15"/>
        <v>2114</v>
      </c>
      <c r="CW43" s="347">
        <f t="shared" ca="1" si="15"/>
        <v>2115</v>
      </c>
      <c r="CX43" s="347">
        <f t="shared" ca="1" si="15"/>
        <v>2116</v>
      </c>
      <c r="CY43" s="347">
        <f t="shared" ca="1" si="15"/>
        <v>2117</v>
      </c>
      <c r="CZ43" s="347">
        <f t="shared" ca="1" si="15"/>
        <v>2118</v>
      </c>
      <c r="DA43" s="347">
        <f t="shared" ca="1" si="15"/>
        <v>2119</v>
      </c>
      <c r="DB43" s="347">
        <f t="shared" ca="1" si="15"/>
        <v>2120</v>
      </c>
      <c r="DC43" s="347">
        <f t="shared" ca="1" si="15"/>
        <v>2121</v>
      </c>
    </row>
    <row r="44" spans="2:107" ht="15" hidden="1" customHeight="1">
      <c r="B44" s="323" t="s">
        <v>258</v>
      </c>
      <c r="C44" s="757" t="s">
        <v>487</v>
      </c>
      <c r="D44" s="758"/>
      <c r="E44" s="759"/>
      <c r="F44" s="406">
        <f>H44+NPV(SD,I44:INDEX(I44:DC44,PAL))</f>
        <v>0</v>
      </c>
      <c r="G44" s="407">
        <f>SUMIF($H$6:$DC$6,"&lt;="&amp;PAL,$H44:$DC44)</f>
        <v>0</v>
      </c>
      <c r="H44" s="407">
        <f>'Alternatyva 3'!H$117</f>
        <v>0</v>
      </c>
      <c r="I44" s="407">
        <f>'Alternatyva 3'!I$117</f>
        <v>0</v>
      </c>
      <c r="J44" s="407">
        <f>'Alternatyva 3'!J$117</f>
        <v>0</v>
      </c>
      <c r="K44" s="407">
        <f>'Alternatyva 3'!K$117</f>
        <v>0</v>
      </c>
      <c r="L44" s="407">
        <f>'Alternatyva 3'!L$117</f>
        <v>0</v>
      </c>
      <c r="M44" s="407">
        <f>'Alternatyva 3'!M$117</f>
        <v>0</v>
      </c>
      <c r="N44" s="407">
        <f>'Alternatyva 3'!N$117</f>
        <v>0</v>
      </c>
      <c r="O44" s="407">
        <f>'Alternatyva 3'!O$117</f>
        <v>0</v>
      </c>
      <c r="P44" s="407">
        <f>'Alternatyva 3'!P$117</f>
        <v>0</v>
      </c>
      <c r="Q44" s="407">
        <f>'Alternatyva 3'!Q$117</f>
        <v>0</v>
      </c>
      <c r="R44" s="407">
        <f>'Alternatyva 3'!R$117</f>
        <v>0</v>
      </c>
      <c r="S44" s="407">
        <f>'Alternatyva 3'!S$117</f>
        <v>0</v>
      </c>
      <c r="T44" s="407">
        <f>'Alternatyva 3'!T$117</f>
        <v>0</v>
      </c>
      <c r="U44" s="407">
        <f>'Alternatyva 3'!U$117</f>
        <v>0</v>
      </c>
      <c r="V44" s="407">
        <f>'Alternatyva 3'!V$117</f>
        <v>0</v>
      </c>
      <c r="W44" s="407">
        <f>'Alternatyva 3'!W$117</f>
        <v>0</v>
      </c>
      <c r="X44" s="407">
        <f>'Alternatyva 3'!X$117</f>
        <v>0</v>
      </c>
      <c r="Y44" s="407">
        <f>'Alternatyva 3'!Y$117</f>
        <v>0</v>
      </c>
      <c r="Z44" s="407">
        <f>'Alternatyva 3'!Z$117</f>
        <v>0</v>
      </c>
      <c r="AA44" s="407">
        <f>'Alternatyva 3'!AA$117</f>
        <v>0</v>
      </c>
      <c r="AB44" s="407">
        <f>'Alternatyva 3'!AB$117</f>
        <v>0</v>
      </c>
      <c r="AC44" s="407">
        <f>'Alternatyva 3'!AC$117</f>
        <v>0</v>
      </c>
      <c r="AD44" s="407">
        <f>'Alternatyva 3'!AD$117</f>
        <v>0</v>
      </c>
      <c r="AE44" s="407">
        <f>'Alternatyva 3'!AE$117</f>
        <v>0</v>
      </c>
      <c r="AF44" s="407">
        <f>'Alternatyva 3'!AF$117</f>
        <v>0</v>
      </c>
      <c r="AG44" s="407">
        <f>'Alternatyva 3'!AG$117</f>
        <v>0</v>
      </c>
      <c r="AH44" s="407">
        <f>'Alternatyva 3'!AH$117</f>
        <v>0</v>
      </c>
      <c r="AI44" s="407">
        <f>'Alternatyva 3'!AI$117</f>
        <v>0</v>
      </c>
      <c r="AJ44" s="407">
        <f>'Alternatyva 3'!AJ$117</f>
        <v>0</v>
      </c>
      <c r="AK44" s="407">
        <f>'Alternatyva 3'!AK$117</f>
        <v>0</v>
      </c>
      <c r="AL44" s="407">
        <f>'Alternatyva 3'!AL$117</f>
        <v>0</v>
      </c>
      <c r="AM44" s="407">
        <f>'Alternatyva 3'!AM$117</f>
        <v>0</v>
      </c>
      <c r="AN44" s="407">
        <f>'Alternatyva 3'!AN$117</f>
        <v>0</v>
      </c>
      <c r="AO44" s="407">
        <f>'Alternatyva 3'!AO$117</f>
        <v>0</v>
      </c>
      <c r="AP44" s="407">
        <f>'Alternatyva 3'!AP$117</f>
        <v>0</v>
      </c>
      <c r="AQ44" s="407">
        <f>'Alternatyva 3'!AQ$117</f>
        <v>0</v>
      </c>
      <c r="AR44" s="407">
        <f>'Alternatyva 3'!AR$117</f>
        <v>0</v>
      </c>
      <c r="AS44" s="407">
        <f>'Alternatyva 3'!AS$117</f>
        <v>0</v>
      </c>
      <c r="AT44" s="407">
        <f>'Alternatyva 3'!AT$117</f>
        <v>0</v>
      </c>
      <c r="AU44" s="407">
        <f>'Alternatyva 3'!AU$117</f>
        <v>0</v>
      </c>
      <c r="AV44" s="407">
        <f>'Alternatyva 3'!AV$117</f>
        <v>0</v>
      </c>
      <c r="AW44" s="407">
        <f>'Alternatyva 3'!AW$117</f>
        <v>0</v>
      </c>
      <c r="AX44" s="407">
        <f>'Alternatyva 3'!AX$117</f>
        <v>0</v>
      </c>
      <c r="AY44" s="407">
        <f>'Alternatyva 3'!AY$117</f>
        <v>0</v>
      </c>
      <c r="AZ44" s="407">
        <f>'Alternatyva 3'!AZ$117</f>
        <v>0</v>
      </c>
      <c r="BA44" s="407">
        <f>'Alternatyva 3'!BA$117</f>
        <v>0</v>
      </c>
      <c r="BB44" s="407">
        <f>'Alternatyva 3'!BB$117</f>
        <v>0</v>
      </c>
      <c r="BC44" s="407">
        <f>'Alternatyva 3'!BC$117</f>
        <v>0</v>
      </c>
      <c r="BD44" s="407">
        <f>'Alternatyva 3'!BD$117</f>
        <v>0</v>
      </c>
      <c r="BE44" s="407">
        <f>'Alternatyva 3'!BE$117</f>
        <v>0</v>
      </c>
      <c r="BF44" s="407">
        <f>'Alternatyva 3'!BF$117</f>
        <v>0</v>
      </c>
      <c r="BG44" s="407">
        <f>'Alternatyva 3'!BG$117</f>
        <v>0</v>
      </c>
      <c r="BH44" s="407">
        <f>'Alternatyva 3'!BH$117</f>
        <v>0</v>
      </c>
      <c r="BI44" s="407">
        <f>'Alternatyva 3'!BI$117</f>
        <v>0</v>
      </c>
      <c r="BJ44" s="407">
        <f>'Alternatyva 3'!BJ$117</f>
        <v>0</v>
      </c>
      <c r="BK44" s="407">
        <f>'Alternatyva 3'!BK$117</f>
        <v>0</v>
      </c>
      <c r="BL44" s="407">
        <f>'Alternatyva 3'!BL$117</f>
        <v>0</v>
      </c>
      <c r="BM44" s="407">
        <f>'Alternatyva 3'!BM$117</f>
        <v>0</v>
      </c>
      <c r="BN44" s="407">
        <f>'Alternatyva 3'!BN$117</f>
        <v>0</v>
      </c>
      <c r="BO44" s="407">
        <f>'Alternatyva 3'!BO$117</f>
        <v>0</v>
      </c>
      <c r="BP44" s="407">
        <f>'Alternatyva 3'!BP$117</f>
        <v>0</v>
      </c>
      <c r="BQ44" s="407">
        <f>'Alternatyva 3'!BQ$117</f>
        <v>0</v>
      </c>
      <c r="BR44" s="407">
        <f>'Alternatyva 3'!BR$117</f>
        <v>0</v>
      </c>
      <c r="BS44" s="407">
        <f>'Alternatyva 3'!BS$117</f>
        <v>0</v>
      </c>
      <c r="BT44" s="407">
        <f>'Alternatyva 3'!BT$117</f>
        <v>0</v>
      </c>
      <c r="BU44" s="407">
        <f>'Alternatyva 3'!BU$117</f>
        <v>0</v>
      </c>
      <c r="BV44" s="407">
        <f>'Alternatyva 3'!BV$117</f>
        <v>0</v>
      </c>
      <c r="BW44" s="407">
        <f>'Alternatyva 3'!BW$117</f>
        <v>0</v>
      </c>
      <c r="BX44" s="407">
        <f>'Alternatyva 3'!BX$117</f>
        <v>0</v>
      </c>
      <c r="BY44" s="407">
        <f>'Alternatyva 3'!BY$117</f>
        <v>0</v>
      </c>
      <c r="BZ44" s="407">
        <f>'Alternatyva 3'!BZ$117</f>
        <v>0</v>
      </c>
      <c r="CA44" s="407">
        <f>'Alternatyva 3'!CA$117</f>
        <v>0</v>
      </c>
      <c r="CB44" s="407">
        <f>'Alternatyva 3'!CB$117</f>
        <v>0</v>
      </c>
      <c r="CC44" s="407">
        <f>'Alternatyva 3'!CC$117</f>
        <v>0</v>
      </c>
      <c r="CD44" s="407">
        <f>'Alternatyva 3'!CD$117</f>
        <v>0</v>
      </c>
      <c r="CE44" s="407">
        <f>'Alternatyva 3'!CE$117</f>
        <v>0</v>
      </c>
      <c r="CF44" s="407">
        <f>'Alternatyva 3'!CF$117</f>
        <v>0</v>
      </c>
      <c r="CG44" s="407">
        <f>'Alternatyva 3'!CG$117</f>
        <v>0</v>
      </c>
      <c r="CH44" s="407">
        <f>'Alternatyva 3'!CH$117</f>
        <v>0</v>
      </c>
      <c r="CI44" s="407">
        <f>'Alternatyva 3'!CI$117</f>
        <v>0</v>
      </c>
      <c r="CJ44" s="407">
        <f>'Alternatyva 3'!CJ$117</f>
        <v>0</v>
      </c>
      <c r="CK44" s="407">
        <f>'Alternatyva 3'!CK$117</f>
        <v>0</v>
      </c>
      <c r="CL44" s="407">
        <f>'Alternatyva 3'!CL$117</f>
        <v>0</v>
      </c>
      <c r="CM44" s="407">
        <f>'Alternatyva 3'!CM$117</f>
        <v>0</v>
      </c>
      <c r="CN44" s="407">
        <f>'Alternatyva 3'!CN$117</f>
        <v>0</v>
      </c>
      <c r="CO44" s="407">
        <f>'Alternatyva 3'!CO$117</f>
        <v>0</v>
      </c>
      <c r="CP44" s="407">
        <f>'Alternatyva 3'!CP$117</f>
        <v>0</v>
      </c>
      <c r="CQ44" s="407">
        <f>'Alternatyva 3'!CQ$117</f>
        <v>0</v>
      </c>
      <c r="CR44" s="407">
        <f>'Alternatyva 3'!CR$117</f>
        <v>0</v>
      </c>
      <c r="CS44" s="407">
        <f>'Alternatyva 3'!CS$117</f>
        <v>0</v>
      </c>
      <c r="CT44" s="407">
        <f>'Alternatyva 3'!CT$117</f>
        <v>0</v>
      </c>
      <c r="CU44" s="407">
        <f>'Alternatyva 3'!CU$117</f>
        <v>0</v>
      </c>
      <c r="CV44" s="407">
        <f>'Alternatyva 3'!CV$117</f>
        <v>0</v>
      </c>
      <c r="CW44" s="407">
        <f>'Alternatyva 3'!CW$117</f>
        <v>0</v>
      </c>
      <c r="CX44" s="407">
        <f>'Alternatyva 3'!CX$117</f>
        <v>0</v>
      </c>
      <c r="CY44" s="407">
        <f>'Alternatyva 3'!CY$117</f>
        <v>0</v>
      </c>
      <c r="CZ44" s="407">
        <f>'Alternatyva 3'!CZ$117</f>
        <v>0</v>
      </c>
      <c r="DA44" s="407">
        <f>'Alternatyva 3'!DA$117</f>
        <v>0</v>
      </c>
      <c r="DB44" s="407">
        <f>'Alternatyva 3'!DB$117</f>
        <v>0</v>
      </c>
      <c r="DC44" s="407">
        <f>'Alternatyva 3'!DC$117</f>
        <v>0</v>
      </c>
    </row>
    <row r="45" spans="2:107" ht="15" hidden="1" customHeight="1">
      <c r="B45" s="323" t="s">
        <v>488</v>
      </c>
      <c r="C45" s="757" t="s">
        <v>489</v>
      </c>
      <c r="D45" s="758"/>
      <c r="E45" s="759"/>
      <c r="F45" s="406">
        <f>H45+NPV(SD,I45:INDEX(I45:DC45,PAL))</f>
        <v>0</v>
      </c>
      <c r="G45" s="407">
        <f>SUMIF($H$6:$DC$6,"&lt;="&amp;PAL,$H45:$DC45)</f>
        <v>0</v>
      </c>
      <c r="H45" s="407">
        <f>'Alternatyva 3'!H$8+'Alternatyva 3'!H$9-'Alternatyva 3'!H$113</f>
        <v>0</v>
      </c>
      <c r="I45" s="407">
        <f>'Alternatyva 3'!I$8+'Alternatyva 3'!I$9-'Alternatyva 3'!I$113</f>
        <v>0</v>
      </c>
      <c r="J45" s="407">
        <f>'Alternatyva 3'!J$8+'Alternatyva 3'!J$9-'Alternatyva 3'!J$113</f>
        <v>0</v>
      </c>
      <c r="K45" s="407">
        <f>'Alternatyva 3'!K$8+'Alternatyva 3'!K$9-'Alternatyva 3'!K$113</f>
        <v>0</v>
      </c>
      <c r="L45" s="407">
        <f>'Alternatyva 3'!L$8+'Alternatyva 3'!L$9-'Alternatyva 3'!L$113</f>
        <v>0</v>
      </c>
      <c r="M45" s="407">
        <f>'Alternatyva 3'!M$8+'Alternatyva 3'!M$9-'Alternatyva 3'!M$113</f>
        <v>0</v>
      </c>
      <c r="N45" s="407">
        <f>'Alternatyva 3'!N$8+'Alternatyva 3'!N$9-'Alternatyva 3'!N$113</f>
        <v>0</v>
      </c>
      <c r="O45" s="407">
        <f>'Alternatyva 3'!O$8+'Alternatyva 3'!O$9-'Alternatyva 3'!O$113</f>
        <v>0</v>
      </c>
      <c r="P45" s="407">
        <f>'Alternatyva 3'!P$8+'Alternatyva 3'!P$9-'Alternatyva 3'!P$113</f>
        <v>0</v>
      </c>
      <c r="Q45" s="407">
        <f>'Alternatyva 3'!Q$8+'Alternatyva 3'!Q$9-'Alternatyva 3'!Q$113</f>
        <v>0</v>
      </c>
      <c r="R45" s="407">
        <f>'Alternatyva 3'!R$8+'Alternatyva 3'!R$9-'Alternatyva 3'!R$113</f>
        <v>0</v>
      </c>
      <c r="S45" s="407">
        <f>'Alternatyva 3'!S$8+'Alternatyva 3'!S$9-'Alternatyva 3'!S$113</f>
        <v>0</v>
      </c>
      <c r="T45" s="407">
        <f>'Alternatyva 3'!T$8+'Alternatyva 3'!T$9-'Alternatyva 3'!T$113</f>
        <v>0</v>
      </c>
      <c r="U45" s="407">
        <f>'Alternatyva 3'!U$8+'Alternatyva 3'!U$9-'Alternatyva 3'!U$113</f>
        <v>0</v>
      </c>
      <c r="V45" s="407">
        <f>'Alternatyva 3'!V$8+'Alternatyva 3'!V$9-'Alternatyva 3'!V$113</f>
        <v>0</v>
      </c>
      <c r="W45" s="407">
        <f>'Alternatyva 3'!W$8+'Alternatyva 3'!W$9-'Alternatyva 3'!W$113</f>
        <v>0</v>
      </c>
      <c r="X45" s="407">
        <f>'Alternatyva 3'!X$8+'Alternatyva 3'!X$9-'Alternatyva 3'!X$113</f>
        <v>0</v>
      </c>
      <c r="Y45" s="407">
        <f>'Alternatyva 3'!Y$8+'Alternatyva 3'!Y$9-'Alternatyva 3'!Y$113</f>
        <v>0</v>
      </c>
      <c r="Z45" s="407">
        <f>'Alternatyva 3'!Z$8+'Alternatyva 3'!Z$9-'Alternatyva 3'!Z$113</f>
        <v>0</v>
      </c>
      <c r="AA45" s="407">
        <f>'Alternatyva 3'!AA$8+'Alternatyva 3'!AA$9-'Alternatyva 3'!AA$113</f>
        <v>0</v>
      </c>
      <c r="AB45" s="407">
        <f>'Alternatyva 3'!AB$8+'Alternatyva 3'!AB$9-'Alternatyva 3'!AB$113</f>
        <v>0</v>
      </c>
      <c r="AC45" s="407">
        <f>'Alternatyva 3'!AC$8+'Alternatyva 3'!AC$9-'Alternatyva 3'!AC$113</f>
        <v>0</v>
      </c>
      <c r="AD45" s="407">
        <f>'Alternatyva 3'!AD$8+'Alternatyva 3'!AD$9-'Alternatyva 3'!AD$113</f>
        <v>0</v>
      </c>
      <c r="AE45" s="407">
        <f>'Alternatyva 3'!AE$8+'Alternatyva 3'!AE$9-'Alternatyva 3'!AE$113</f>
        <v>0</v>
      </c>
      <c r="AF45" s="407">
        <f>'Alternatyva 3'!AF$8+'Alternatyva 3'!AF$9-'Alternatyva 3'!AF$113</f>
        <v>0</v>
      </c>
      <c r="AG45" s="407">
        <f>'Alternatyva 3'!AG$8+'Alternatyva 3'!AG$9-'Alternatyva 3'!AG$113</f>
        <v>0</v>
      </c>
      <c r="AH45" s="407">
        <f>'Alternatyva 3'!AH$8+'Alternatyva 3'!AH$9-'Alternatyva 3'!AH$113</f>
        <v>0</v>
      </c>
      <c r="AI45" s="407">
        <f>'Alternatyva 3'!AI$8+'Alternatyva 3'!AI$9-'Alternatyva 3'!AI$113</f>
        <v>0</v>
      </c>
      <c r="AJ45" s="407">
        <f>'Alternatyva 3'!AJ$8+'Alternatyva 3'!AJ$9-'Alternatyva 3'!AJ$113</f>
        <v>0</v>
      </c>
      <c r="AK45" s="407">
        <f>'Alternatyva 3'!AK$8+'Alternatyva 3'!AK$9-'Alternatyva 3'!AK$113</f>
        <v>0</v>
      </c>
      <c r="AL45" s="407">
        <f>'Alternatyva 3'!AL$8+'Alternatyva 3'!AL$9-'Alternatyva 3'!AL$113</f>
        <v>0</v>
      </c>
      <c r="AM45" s="407">
        <f>'Alternatyva 3'!AM$8+'Alternatyva 3'!AM$9-'Alternatyva 3'!AM$113</f>
        <v>0</v>
      </c>
      <c r="AN45" s="407">
        <f>'Alternatyva 3'!AN$8+'Alternatyva 3'!AN$9-'Alternatyva 3'!AN$113</f>
        <v>0</v>
      </c>
      <c r="AO45" s="407">
        <f>'Alternatyva 3'!AO$8+'Alternatyva 3'!AO$9-'Alternatyva 3'!AO$113</f>
        <v>0</v>
      </c>
      <c r="AP45" s="407">
        <f>'Alternatyva 3'!AP$8+'Alternatyva 3'!AP$9-'Alternatyva 3'!AP$113</f>
        <v>0</v>
      </c>
      <c r="AQ45" s="407">
        <f>'Alternatyva 3'!AQ$8+'Alternatyva 3'!AQ$9-'Alternatyva 3'!AQ$113</f>
        <v>0</v>
      </c>
      <c r="AR45" s="407">
        <f>'Alternatyva 3'!AR$8+'Alternatyva 3'!AR$9-'Alternatyva 3'!AR$113</f>
        <v>0</v>
      </c>
      <c r="AS45" s="407">
        <f>'Alternatyva 3'!AS$8+'Alternatyva 3'!AS$9-'Alternatyva 3'!AS$113</f>
        <v>0</v>
      </c>
      <c r="AT45" s="407">
        <f>'Alternatyva 3'!AT$8+'Alternatyva 3'!AT$9-'Alternatyva 3'!AT$113</f>
        <v>0</v>
      </c>
      <c r="AU45" s="407">
        <f>'Alternatyva 3'!AU$8+'Alternatyva 3'!AU$9-'Alternatyva 3'!AU$113</f>
        <v>0</v>
      </c>
      <c r="AV45" s="407">
        <f>'Alternatyva 3'!AV$8+'Alternatyva 3'!AV$9-'Alternatyva 3'!AV$113</f>
        <v>0</v>
      </c>
      <c r="AW45" s="407">
        <f>'Alternatyva 3'!AW$8+'Alternatyva 3'!AW$9-'Alternatyva 3'!AW$113</f>
        <v>0</v>
      </c>
      <c r="AX45" s="407">
        <f>'Alternatyva 3'!AX$8+'Alternatyva 3'!AX$9-'Alternatyva 3'!AX$113</f>
        <v>0</v>
      </c>
      <c r="AY45" s="407">
        <f>'Alternatyva 3'!AY$8+'Alternatyva 3'!AY$9-'Alternatyva 3'!AY$113</f>
        <v>0</v>
      </c>
      <c r="AZ45" s="407">
        <f>'Alternatyva 3'!AZ$8+'Alternatyva 3'!AZ$9-'Alternatyva 3'!AZ$113</f>
        <v>0</v>
      </c>
      <c r="BA45" s="407">
        <f>'Alternatyva 3'!BA$8+'Alternatyva 3'!BA$9-'Alternatyva 3'!BA$113</f>
        <v>0</v>
      </c>
      <c r="BB45" s="407">
        <f>'Alternatyva 3'!BB$8+'Alternatyva 3'!BB$9-'Alternatyva 3'!BB$113</f>
        <v>0</v>
      </c>
      <c r="BC45" s="407">
        <f>'Alternatyva 3'!BC$8+'Alternatyva 3'!BC$9-'Alternatyva 3'!BC$113</f>
        <v>0</v>
      </c>
      <c r="BD45" s="407">
        <f>'Alternatyva 3'!BD$8+'Alternatyva 3'!BD$9-'Alternatyva 3'!BD$113</f>
        <v>0</v>
      </c>
      <c r="BE45" s="407">
        <f>'Alternatyva 3'!BE$8+'Alternatyva 3'!BE$9-'Alternatyva 3'!BE$113</f>
        <v>0</v>
      </c>
      <c r="BF45" s="407">
        <f>'Alternatyva 3'!BF$8+'Alternatyva 3'!BF$9-'Alternatyva 3'!BF$113</f>
        <v>0</v>
      </c>
      <c r="BG45" s="407">
        <f>'Alternatyva 3'!BG$8+'Alternatyva 3'!BG$9-'Alternatyva 3'!BG$113</f>
        <v>0</v>
      </c>
      <c r="BH45" s="407">
        <f>'Alternatyva 3'!BH$8+'Alternatyva 3'!BH$9-'Alternatyva 3'!BH$113</f>
        <v>0</v>
      </c>
      <c r="BI45" s="407">
        <f>'Alternatyva 3'!BI$8+'Alternatyva 3'!BI$9-'Alternatyva 3'!BI$113</f>
        <v>0</v>
      </c>
      <c r="BJ45" s="407">
        <f>'Alternatyva 3'!BJ$8+'Alternatyva 3'!BJ$9-'Alternatyva 3'!BJ$113</f>
        <v>0</v>
      </c>
      <c r="BK45" s="407">
        <f>'Alternatyva 3'!BK$8+'Alternatyva 3'!BK$9-'Alternatyva 3'!BK$113</f>
        <v>0</v>
      </c>
      <c r="BL45" s="407">
        <f>'Alternatyva 3'!BL$8+'Alternatyva 3'!BL$9-'Alternatyva 3'!BL$113</f>
        <v>0</v>
      </c>
      <c r="BM45" s="407">
        <f>'Alternatyva 3'!BM$8+'Alternatyva 3'!BM$9-'Alternatyva 3'!BM$113</f>
        <v>0</v>
      </c>
      <c r="BN45" s="407">
        <f>'Alternatyva 3'!BN$8+'Alternatyva 3'!BN$9-'Alternatyva 3'!BN$113</f>
        <v>0</v>
      </c>
      <c r="BO45" s="407">
        <f>'Alternatyva 3'!BO$8+'Alternatyva 3'!BO$9-'Alternatyva 3'!BO$113</f>
        <v>0</v>
      </c>
      <c r="BP45" s="407">
        <f>'Alternatyva 3'!BP$8+'Alternatyva 3'!BP$9-'Alternatyva 3'!BP$113</f>
        <v>0</v>
      </c>
      <c r="BQ45" s="407">
        <f>'Alternatyva 3'!BQ$8+'Alternatyva 3'!BQ$9-'Alternatyva 3'!BQ$113</f>
        <v>0</v>
      </c>
      <c r="BR45" s="407">
        <f>'Alternatyva 3'!BR$8+'Alternatyva 3'!BR$9-'Alternatyva 3'!BR$113</f>
        <v>0</v>
      </c>
      <c r="BS45" s="407">
        <f>'Alternatyva 3'!BS$8+'Alternatyva 3'!BS$9-'Alternatyva 3'!BS$113</f>
        <v>0</v>
      </c>
      <c r="BT45" s="407">
        <f>'Alternatyva 3'!BT$8+'Alternatyva 3'!BT$9-'Alternatyva 3'!BT$113</f>
        <v>0</v>
      </c>
      <c r="BU45" s="407">
        <f>'Alternatyva 3'!BU$8+'Alternatyva 3'!BU$9-'Alternatyva 3'!BU$113</f>
        <v>0</v>
      </c>
      <c r="BV45" s="407">
        <f>'Alternatyva 3'!BV$8+'Alternatyva 3'!BV$9-'Alternatyva 3'!BV$113</f>
        <v>0</v>
      </c>
      <c r="BW45" s="407">
        <f>'Alternatyva 3'!BW$8+'Alternatyva 3'!BW$9-'Alternatyva 3'!BW$113</f>
        <v>0</v>
      </c>
      <c r="BX45" s="407">
        <f>'Alternatyva 3'!BX$8+'Alternatyva 3'!BX$9-'Alternatyva 3'!BX$113</f>
        <v>0</v>
      </c>
      <c r="BY45" s="407">
        <f>'Alternatyva 3'!BY$8+'Alternatyva 3'!BY$9-'Alternatyva 3'!BY$113</f>
        <v>0</v>
      </c>
      <c r="BZ45" s="407">
        <f>'Alternatyva 3'!BZ$8+'Alternatyva 3'!BZ$9-'Alternatyva 3'!BZ$113</f>
        <v>0</v>
      </c>
      <c r="CA45" s="407">
        <f>'Alternatyva 3'!CA$8+'Alternatyva 3'!CA$9-'Alternatyva 3'!CA$113</f>
        <v>0</v>
      </c>
      <c r="CB45" s="407">
        <f>'Alternatyva 3'!CB$8+'Alternatyva 3'!CB$9-'Alternatyva 3'!CB$113</f>
        <v>0</v>
      </c>
      <c r="CC45" s="407">
        <f>'Alternatyva 3'!CC$8+'Alternatyva 3'!CC$9-'Alternatyva 3'!CC$113</f>
        <v>0</v>
      </c>
      <c r="CD45" s="407">
        <f>'Alternatyva 3'!CD$8+'Alternatyva 3'!CD$9-'Alternatyva 3'!CD$113</f>
        <v>0</v>
      </c>
      <c r="CE45" s="407">
        <f>'Alternatyva 3'!CE$8+'Alternatyva 3'!CE$9-'Alternatyva 3'!CE$113</f>
        <v>0</v>
      </c>
      <c r="CF45" s="407">
        <f>'Alternatyva 3'!CF$8+'Alternatyva 3'!CF$9-'Alternatyva 3'!CF$113</f>
        <v>0</v>
      </c>
      <c r="CG45" s="407">
        <f>'Alternatyva 3'!CG$8+'Alternatyva 3'!CG$9-'Alternatyva 3'!CG$113</f>
        <v>0</v>
      </c>
      <c r="CH45" s="407">
        <f>'Alternatyva 3'!CH$8+'Alternatyva 3'!CH$9-'Alternatyva 3'!CH$113</f>
        <v>0</v>
      </c>
      <c r="CI45" s="407">
        <f>'Alternatyva 3'!CI$8+'Alternatyva 3'!CI$9-'Alternatyva 3'!CI$113</f>
        <v>0</v>
      </c>
      <c r="CJ45" s="407">
        <f>'Alternatyva 3'!CJ$8+'Alternatyva 3'!CJ$9-'Alternatyva 3'!CJ$113</f>
        <v>0</v>
      </c>
      <c r="CK45" s="407">
        <f>'Alternatyva 3'!CK$8+'Alternatyva 3'!CK$9-'Alternatyva 3'!CK$113</f>
        <v>0</v>
      </c>
      <c r="CL45" s="407">
        <f>'Alternatyva 3'!CL$8+'Alternatyva 3'!CL$9-'Alternatyva 3'!CL$113</f>
        <v>0</v>
      </c>
      <c r="CM45" s="407">
        <f>'Alternatyva 3'!CM$8+'Alternatyva 3'!CM$9-'Alternatyva 3'!CM$113</f>
        <v>0</v>
      </c>
      <c r="CN45" s="407">
        <f>'Alternatyva 3'!CN$8+'Alternatyva 3'!CN$9-'Alternatyva 3'!CN$113</f>
        <v>0</v>
      </c>
      <c r="CO45" s="407">
        <f>'Alternatyva 3'!CO$8+'Alternatyva 3'!CO$9-'Alternatyva 3'!CO$113</f>
        <v>0</v>
      </c>
      <c r="CP45" s="407">
        <f>'Alternatyva 3'!CP$8+'Alternatyva 3'!CP$9-'Alternatyva 3'!CP$113</f>
        <v>0</v>
      </c>
      <c r="CQ45" s="407">
        <f>'Alternatyva 3'!CQ$8+'Alternatyva 3'!CQ$9-'Alternatyva 3'!CQ$113</f>
        <v>0</v>
      </c>
      <c r="CR45" s="407">
        <f>'Alternatyva 3'!CR$8+'Alternatyva 3'!CR$9-'Alternatyva 3'!CR$113</f>
        <v>0</v>
      </c>
      <c r="CS45" s="407">
        <f>'Alternatyva 3'!CS$8+'Alternatyva 3'!CS$9-'Alternatyva 3'!CS$113</f>
        <v>0</v>
      </c>
      <c r="CT45" s="407">
        <f>'Alternatyva 3'!CT$8+'Alternatyva 3'!CT$9-'Alternatyva 3'!CT$113</f>
        <v>0</v>
      </c>
      <c r="CU45" s="407">
        <f>'Alternatyva 3'!CU$8+'Alternatyva 3'!CU$9-'Alternatyva 3'!CU$113</f>
        <v>0</v>
      </c>
      <c r="CV45" s="407">
        <f>'Alternatyva 3'!CV$8+'Alternatyva 3'!CV$9-'Alternatyva 3'!CV$113</f>
        <v>0</v>
      </c>
      <c r="CW45" s="407">
        <f>'Alternatyva 3'!CW$8+'Alternatyva 3'!CW$9-'Alternatyva 3'!CW$113</f>
        <v>0</v>
      </c>
      <c r="CX45" s="407">
        <f>'Alternatyva 3'!CX$8+'Alternatyva 3'!CX$9-'Alternatyva 3'!CX$113</f>
        <v>0</v>
      </c>
      <c r="CY45" s="407">
        <f>'Alternatyva 3'!CY$8+'Alternatyva 3'!CY$9-'Alternatyva 3'!CY$113</f>
        <v>0</v>
      </c>
      <c r="CZ45" s="407">
        <f>'Alternatyva 3'!CZ$8+'Alternatyva 3'!CZ$9-'Alternatyva 3'!CZ$113</f>
        <v>0</v>
      </c>
      <c r="DA45" s="407">
        <f>'Alternatyva 3'!DA$8+'Alternatyva 3'!DA$9-'Alternatyva 3'!DA$113</f>
        <v>0</v>
      </c>
      <c r="DB45" s="407">
        <f>'Alternatyva 3'!DB$8+'Alternatyva 3'!DB$9-'Alternatyva 3'!DB$113</f>
        <v>0</v>
      </c>
      <c r="DC45" s="407">
        <f>'Alternatyva 3'!DC$8+'Alternatyva 3'!DC$9-'Alternatyva 3'!DC$113</f>
        <v>0</v>
      </c>
    </row>
    <row r="46" spans="2:107" ht="15" hidden="1" customHeight="1">
      <c r="B46" s="323" t="s">
        <v>490</v>
      </c>
      <c r="C46" s="757" t="s">
        <v>491</v>
      </c>
      <c r="D46" s="758"/>
      <c r="E46" s="759"/>
      <c r="F46" s="407">
        <f>H46+NPV(SD,I46:INDEX(I46:DC46,PAL))</f>
        <v>0</v>
      </c>
      <c r="G46" s="407">
        <f>SUMIF($H$6:$DC$6,"&lt;="&amp;PAL,$H46:$DC46)</f>
        <v>0</v>
      </c>
      <c r="H46" s="407">
        <f>'Alternatyva 3'!H$89-'Alternatyva 3'!H$114</f>
        <v>0</v>
      </c>
      <c r="I46" s="407">
        <f>'Alternatyva 3'!I$89-'Alternatyva 3'!I$114</f>
        <v>0</v>
      </c>
      <c r="J46" s="407">
        <f>'Alternatyva 3'!J$89-'Alternatyva 3'!J$114</f>
        <v>0</v>
      </c>
      <c r="K46" s="407">
        <f>'Alternatyva 3'!K$89-'Alternatyva 3'!K$114</f>
        <v>0</v>
      </c>
      <c r="L46" s="407">
        <f>'Alternatyva 3'!L$89-'Alternatyva 3'!L$114</f>
        <v>0</v>
      </c>
      <c r="M46" s="407">
        <f>'Alternatyva 3'!M$89-'Alternatyva 3'!M$114</f>
        <v>0</v>
      </c>
      <c r="N46" s="407">
        <f>'Alternatyva 3'!N$89-'Alternatyva 3'!N$114</f>
        <v>0</v>
      </c>
      <c r="O46" s="407">
        <f>'Alternatyva 3'!O$89-'Alternatyva 3'!O$114</f>
        <v>0</v>
      </c>
      <c r="P46" s="407">
        <f>'Alternatyva 3'!P$89-'Alternatyva 3'!P$114</f>
        <v>0</v>
      </c>
      <c r="Q46" s="407">
        <f>'Alternatyva 3'!Q$89-'Alternatyva 3'!Q$114</f>
        <v>0</v>
      </c>
      <c r="R46" s="407">
        <f>'Alternatyva 3'!R$89-'Alternatyva 3'!R$114</f>
        <v>0</v>
      </c>
      <c r="S46" s="407">
        <f>'Alternatyva 3'!S$89-'Alternatyva 3'!S$114</f>
        <v>0</v>
      </c>
      <c r="T46" s="407">
        <f>'Alternatyva 3'!T$89-'Alternatyva 3'!T$114</f>
        <v>0</v>
      </c>
      <c r="U46" s="407">
        <f>'Alternatyva 3'!U$89-'Alternatyva 3'!U$114</f>
        <v>0</v>
      </c>
      <c r="V46" s="407">
        <f>'Alternatyva 3'!V$89-'Alternatyva 3'!V$114</f>
        <v>0</v>
      </c>
      <c r="W46" s="407">
        <f>'Alternatyva 3'!W$89-'Alternatyva 3'!W$114</f>
        <v>0</v>
      </c>
      <c r="X46" s="407">
        <f>'Alternatyva 3'!X$89-'Alternatyva 3'!X$114</f>
        <v>0</v>
      </c>
      <c r="Y46" s="407">
        <f>'Alternatyva 3'!Y$89-'Alternatyva 3'!Y$114</f>
        <v>0</v>
      </c>
      <c r="Z46" s="407">
        <f>'Alternatyva 3'!Z$89-'Alternatyva 3'!Z$114</f>
        <v>0</v>
      </c>
      <c r="AA46" s="407">
        <f>'Alternatyva 3'!AA$89-'Alternatyva 3'!AA$114</f>
        <v>0</v>
      </c>
      <c r="AB46" s="407">
        <f>'Alternatyva 3'!AB$89-'Alternatyva 3'!AB$114</f>
        <v>0</v>
      </c>
      <c r="AC46" s="407">
        <f>'Alternatyva 3'!AC$89-'Alternatyva 3'!AC$114</f>
        <v>0</v>
      </c>
      <c r="AD46" s="407">
        <f>'Alternatyva 3'!AD$89-'Alternatyva 3'!AD$114</f>
        <v>0</v>
      </c>
      <c r="AE46" s="407">
        <f>'Alternatyva 3'!AE$89-'Alternatyva 3'!AE$114</f>
        <v>0</v>
      </c>
      <c r="AF46" s="407">
        <f>'Alternatyva 3'!AF$89-'Alternatyva 3'!AF$114</f>
        <v>0</v>
      </c>
      <c r="AG46" s="407">
        <f>'Alternatyva 3'!AG$89-'Alternatyva 3'!AG$114</f>
        <v>0</v>
      </c>
      <c r="AH46" s="407">
        <f>'Alternatyva 3'!AH$89-'Alternatyva 3'!AH$114</f>
        <v>0</v>
      </c>
      <c r="AI46" s="407">
        <f>'Alternatyva 3'!AI$89-'Alternatyva 3'!AI$114</f>
        <v>0</v>
      </c>
      <c r="AJ46" s="407">
        <f>'Alternatyva 3'!AJ$89-'Alternatyva 3'!AJ$114</f>
        <v>0</v>
      </c>
      <c r="AK46" s="407">
        <f>'Alternatyva 3'!AK$89-'Alternatyva 3'!AK$114</f>
        <v>0</v>
      </c>
      <c r="AL46" s="407">
        <f>'Alternatyva 3'!AL$89-'Alternatyva 3'!AL$114</f>
        <v>0</v>
      </c>
      <c r="AM46" s="407">
        <f>'Alternatyva 3'!AM$89-'Alternatyva 3'!AM$114</f>
        <v>0</v>
      </c>
      <c r="AN46" s="407">
        <f>'Alternatyva 3'!AN$89-'Alternatyva 3'!AN$114</f>
        <v>0</v>
      </c>
      <c r="AO46" s="407">
        <f>'Alternatyva 3'!AO$89-'Alternatyva 3'!AO$114</f>
        <v>0</v>
      </c>
      <c r="AP46" s="407">
        <f>'Alternatyva 3'!AP$89-'Alternatyva 3'!AP$114</f>
        <v>0</v>
      </c>
      <c r="AQ46" s="407">
        <f>'Alternatyva 3'!AQ$89-'Alternatyva 3'!AQ$114</f>
        <v>0</v>
      </c>
      <c r="AR46" s="407">
        <f>'Alternatyva 3'!AR$89-'Alternatyva 3'!AR$114</f>
        <v>0</v>
      </c>
      <c r="AS46" s="407">
        <f>'Alternatyva 3'!AS$89-'Alternatyva 3'!AS$114</f>
        <v>0</v>
      </c>
      <c r="AT46" s="407">
        <f>'Alternatyva 3'!AT$89-'Alternatyva 3'!AT$114</f>
        <v>0</v>
      </c>
      <c r="AU46" s="407">
        <f>'Alternatyva 3'!AU$89-'Alternatyva 3'!AU$114</f>
        <v>0</v>
      </c>
      <c r="AV46" s="407">
        <f>'Alternatyva 3'!AV$89-'Alternatyva 3'!AV$114</f>
        <v>0</v>
      </c>
      <c r="AW46" s="407">
        <f>'Alternatyva 3'!AW$89-'Alternatyva 3'!AW$114</f>
        <v>0</v>
      </c>
      <c r="AX46" s="407">
        <f>'Alternatyva 3'!AX$89-'Alternatyva 3'!AX$114</f>
        <v>0</v>
      </c>
      <c r="AY46" s="407">
        <f>'Alternatyva 3'!AY$89-'Alternatyva 3'!AY$114</f>
        <v>0</v>
      </c>
      <c r="AZ46" s="407">
        <f>'Alternatyva 3'!AZ$89-'Alternatyva 3'!AZ$114</f>
        <v>0</v>
      </c>
      <c r="BA46" s="407">
        <f>'Alternatyva 3'!BA$89-'Alternatyva 3'!BA$114</f>
        <v>0</v>
      </c>
      <c r="BB46" s="407">
        <f>'Alternatyva 3'!BB$89-'Alternatyva 3'!BB$114</f>
        <v>0</v>
      </c>
      <c r="BC46" s="407">
        <f>'Alternatyva 3'!BC$89-'Alternatyva 3'!BC$114</f>
        <v>0</v>
      </c>
      <c r="BD46" s="407">
        <f>'Alternatyva 3'!BD$89-'Alternatyva 3'!BD$114</f>
        <v>0</v>
      </c>
      <c r="BE46" s="407">
        <f>'Alternatyva 3'!BE$89-'Alternatyva 3'!BE$114</f>
        <v>0</v>
      </c>
      <c r="BF46" s="407">
        <f>'Alternatyva 3'!BF$89-'Alternatyva 3'!BF$114</f>
        <v>0</v>
      </c>
      <c r="BG46" s="407">
        <f>'Alternatyva 3'!BG$89-'Alternatyva 3'!BG$114</f>
        <v>0</v>
      </c>
      <c r="BH46" s="407">
        <f>'Alternatyva 3'!BH$89-'Alternatyva 3'!BH$114</f>
        <v>0</v>
      </c>
      <c r="BI46" s="407">
        <f>'Alternatyva 3'!BI$89-'Alternatyva 3'!BI$114</f>
        <v>0</v>
      </c>
      <c r="BJ46" s="407">
        <f>'Alternatyva 3'!BJ$89-'Alternatyva 3'!BJ$114</f>
        <v>0</v>
      </c>
      <c r="BK46" s="407">
        <f>'Alternatyva 3'!BK$89-'Alternatyva 3'!BK$114</f>
        <v>0</v>
      </c>
      <c r="BL46" s="407">
        <f>'Alternatyva 3'!BL$89-'Alternatyva 3'!BL$114</f>
        <v>0</v>
      </c>
      <c r="BM46" s="407">
        <f>'Alternatyva 3'!BM$89-'Alternatyva 3'!BM$114</f>
        <v>0</v>
      </c>
      <c r="BN46" s="407">
        <f>'Alternatyva 3'!BN$89-'Alternatyva 3'!BN$114</f>
        <v>0</v>
      </c>
      <c r="BO46" s="407">
        <f>'Alternatyva 3'!BO$89-'Alternatyva 3'!BO$114</f>
        <v>0</v>
      </c>
      <c r="BP46" s="407">
        <f>'Alternatyva 3'!BP$89-'Alternatyva 3'!BP$114</f>
        <v>0</v>
      </c>
      <c r="BQ46" s="407">
        <f>'Alternatyva 3'!BQ$89-'Alternatyva 3'!BQ$114</f>
        <v>0</v>
      </c>
      <c r="BR46" s="407">
        <f>'Alternatyva 3'!BR$89-'Alternatyva 3'!BR$114</f>
        <v>0</v>
      </c>
      <c r="BS46" s="407">
        <f>'Alternatyva 3'!BS$89-'Alternatyva 3'!BS$114</f>
        <v>0</v>
      </c>
      <c r="BT46" s="407">
        <f>'Alternatyva 3'!BT$89-'Alternatyva 3'!BT$114</f>
        <v>0</v>
      </c>
      <c r="BU46" s="407">
        <f>'Alternatyva 3'!BU$89-'Alternatyva 3'!BU$114</f>
        <v>0</v>
      </c>
      <c r="BV46" s="407">
        <f>'Alternatyva 3'!BV$89-'Alternatyva 3'!BV$114</f>
        <v>0</v>
      </c>
      <c r="BW46" s="407">
        <f>'Alternatyva 3'!BW$89-'Alternatyva 3'!BW$114</f>
        <v>0</v>
      </c>
      <c r="BX46" s="407">
        <f>'Alternatyva 3'!BX$89-'Alternatyva 3'!BX$114</f>
        <v>0</v>
      </c>
      <c r="BY46" s="407">
        <f>'Alternatyva 3'!BY$89-'Alternatyva 3'!BY$114</f>
        <v>0</v>
      </c>
      <c r="BZ46" s="407">
        <f>'Alternatyva 3'!BZ$89-'Alternatyva 3'!BZ$114</f>
        <v>0</v>
      </c>
      <c r="CA46" s="407">
        <f>'Alternatyva 3'!CA$89-'Alternatyva 3'!CA$114</f>
        <v>0</v>
      </c>
      <c r="CB46" s="407">
        <f>'Alternatyva 3'!CB$89-'Alternatyva 3'!CB$114</f>
        <v>0</v>
      </c>
      <c r="CC46" s="407">
        <f>'Alternatyva 3'!CC$89-'Alternatyva 3'!CC$114</f>
        <v>0</v>
      </c>
      <c r="CD46" s="407">
        <f>'Alternatyva 3'!CD$89-'Alternatyva 3'!CD$114</f>
        <v>0</v>
      </c>
      <c r="CE46" s="407">
        <f>'Alternatyva 3'!CE$89-'Alternatyva 3'!CE$114</f>
        <v>0</v>
      </c>
      <c r="CF46" s="407">
        <f>'Alternatyva 3'!CF$89-'Alternatyva 3'!CF$114</f>
        <v>0</v>
      </c>
      <c r="CG46" s="407">
        <f>'Alternatyva 3'!CG$89-'Alternatyva 3'!CG$114</f>
        <v>0</v>
      </c>
      <c r="CH46" s="407">
        <f>'Alternatyva 3'!CH$89-'Alternatyva 3'!CH$114</f>
        <v>0</v>
      </c>
      <c r="CI46" s="407">
        <f>'Alternatyva 3'!CI$89-'Alternatyva 3'!CI$114</f>
        <v>0</v>
      </c>
      <c r="CJ46" s="407">
        <f>'Alternatyva 3'!CJ$89-'Alternatyva 3'!CJ$114</f>
        <v>0</v>
      </c>
      <c r="CK46" s="407">
        <f>'Alternatyva 3'!CK$89-'Alternatyva 3'!CK$114</f>
        <v>0</v>
      </c>
      <c r="CL46" s="407">
        <f>'Alternatyva 3'!CL$89-'Alternatyva 3'!CL$114</f>
        <v>0</v>
      </c>
      <c r="CM46" s="407">
        <f>'Alternatyva 3'!CM$89-'Alternatyva 3'!CM$114</f>
        <v>0</v>
      </c>
      <c r="CN46" s="407">
        <f>'Alternatyva 3'!CN$89-'Alternatyva 3'!CN$114</f>
        <v>0</v>
      </c>
      <c r="CO46" s="407">
        <f>'Alternatyva 3'!CO$89-'Alternatyva 3'!CO$114</f>
        <v>0</v>
      </c>
      <c r="CP46" s="407">
        <f>'Alternatyva 3'!CP$89-'Alternatyva 3'!CP$114</f>
        <v>0</v>
      </c>
      <c r="CQ46" s="407">
        <f>'Alternatyva 3'!CQ$89-'Alternatyva 3'!CQ$114</f>
        <v>0</v>
      </c>
      <c r="CR46" s="407">
        <f>'Alternatyva 3'!CR$89-'Alternatyva 3'!CR$114</f>
        <v>0</v>
      </c>
      <c r="CS46" s="407">
        <f>'Alternatyva 3'!CS$89-'Alternatyva 3'!CS$114</f>
        <v>0</v>
      </c>
      <c r="CT46" s="407">
        <f>'Alternatyva 3'!CT$89-'Alternatyva 3'!CT$114</f>
        <v>0</v>
      </c>
      <c r="CU46" s="407">
        <f>'Alternatyva 3'!CU$89-'Alternatyva 3'!CU$114</f>
        <v>0</v>
      </c>
      <c r="CV46" s="407">
        <f>'Alternatyva 3'!CV$89-'Alternatyva 3'!CV$114</f>
        <v>0</v>
      </c>
      <c r="CW46" s="407">
        <f>'Alternatyva 3'!CW$89-'Alternatyva 3'!CW$114</f>
        <v>0</v>
      </c>
      <c r="CX46" s="407">
        <f>'Alternatyva 3'!CX$89-'Alternatyva 3'!CX$114</f>
        <v>0</v>
      </c>
      <c r="CY46" s="407">
        <f>'Alternatyva 3'!CY$89-'Alternatyva 3'!CY$114</f>
        <v>0</v>
      </c>
      <c r="CZ46" s="407">
        <f>'Alternatyva 3'!CZ$89-'Alternatyva 3'!CZ$114</f>
        <v>0</v>
      </c>
      <c r="DA46" s="407">
        <f>'Alternatyva 3'!DA$89-'Alternatyva 3'!DA$114</f>
        <v>0</v>
      </c>
      <c r="DB46" s="407">
        <f>'Alternatyva 3'!DB$89-'Alternatyva 3'!DB$114</f>
        <v>0</v>
      </c>
      <c r="DC46" s="407">
        <f>'Alternatyva 3'!DC$89-'Alternatyva 3'!DC$114</f>
        <v>0</v>
      </c>
    </row>
    <row r="47" spans="2:107" ht="15" hidden="1" customHeight="1">
      <c r="B47" s="323" t="s">
        <v>492</v>
      </c>
      <c r="C47" s="757" t="s">
        <v>179</v>
      </c>
      <c r="D47" s="758"/>
      <c r="E47" s="759"/>
      <c r="F47" s="406">
        <f>H47+NPV(FD,I47:INDEX(I47:DC47,PAL))</f>
        <v>0</v>
      </c>
      <c r="G47" s="407">
        <f>SUMIF($H$6:$DC$6,"&lt;="&amp;PAL,$H47:$DC47)</f>
        <v>0</v>
      </c>
      <c r="H47" s="407">
        <f>SUM('Alternatyva 3'!H$21,'Alternatyva 3'!H$32,'Alternatyva 3'!H$43,'Alternatyva 3'!H$55,'Alternatyva 3'!H$66,'Alternatyva 3'!H$77,'Alternatyva 3'!H$88)</f>
        <v>0</v>
      </c>
      <c r="I47" s="407">
        <f>SUM('Alternatyva 3'!I$21,'Alternatyva 3'!I$32,'Alternatyva 3'!I$43,'Alternatyva 3'!I$55,'Alternatyva 3'!I$66,'Alternatyva 3'!I$77,'Alternatyva 3'!I$88)</f>
        <v>0</v>
      </c>
      <c r="J47" s="407">
        <f>SUM('Alternatyva 3'!J$21,'Alternatyva 3'!J$32,'Alternatyva 3'!J$43,'Alternatyva 3'!J$55,'Alternatyva 3'!J$66,'Alternatyva 3'!J$77,'Alternatyva 3'!J$88)</f>
        <v>0</v>
      </c>
      <c r="K47" s="407">
        <f>SUM('Alternatyva 3'!K$21,'Alternatyva 3'!K$32,'Alternatyva 3'!K$43,'Alternatyva 3'!K$55,'Alternatyva 3'!K$66,'Alternatyva 3'!K$77,'Alternatyva 3'!K$88)</f>
        <v>0</v>
      </c>
      <c r="L47" s="407">
        <f>SUM('Alternatyva 3'!L$21,'Alternatyva 3'!L$32,'Alternatyva 3'!L$43,'Alternatyva 3'!L$55,'Alternatyva 3'!L$66,'Alternatyva 3'!L$77,'Alternatyva 3'!L$88)</f>
        <v>0</v>
      </c>
      <c r="M47" s="407">
        <f>SUM('Alternatyva 3'!M$21,'Alternatyva 3'!M$32,'Alternatyva 3'!M$43,'Alternatyva 3'!M$55,'Alternatyva 3'!M$66,'Alternatyva 3'!M$77,'Alternatyva 3'!M$88)</f>
        <v>0</v>
      </c>
      <c r="N47" s="407">
        <f>SUM('Alternatyva 3'!N$21,'Alternatyva 3'!N$32,'Alternatyva 3'!N$43,'Alternatyva 3'!N$55,'Alternatyva 3'!N$66,'Alternatyva 3'!N$77,'Alternatyva 3'!N$88)</f>
        <v>0</v>
      </c>
      <c r="O47" s="407">
        <f>SUM('Alternatyva 3'!O$21,'Alternatyva 3'!O$32,'Alternatyva 3'!O$43,'Alternatyva 3'!O$55,'Alternatyva 3'!O$66,'Alternatyva 3'!O$77,'Alternatyva 3'!O$88)</f>
        <v>0</v>
      </c>
      <c r="P47" s="407">
        <f>SUM('Alternatyva 3'!P$21,'Alternatyva 3'!P$32,'Alternatyva 3'!P$43,'Alternatyva 3'!P$55,'Alternatyva 3'!P$66,'Alternatyva 3'!P$77,'Alternatyva 3'!P$88)</f>
        <v>0</v>
      </c>
      <c r="Q47" s="407">
        <f>SUM('Alternatyva 3'!Q$21,'Alternatyva 3'!Q$32,'Alternatyva 3'!Q$43,'Alternatyva 3'!Q$55,'Alternatyva 3'!Q$66,'Alternatyva 3'!Q$77,'Alternatyva 3'!Q$88)</f>
        <v>0</v>
      </c>
      <c r="R47" s="407">
        <f>SUM('Alternatyva 3'!R$21,'Alternatyva 3'!R$32,'Alternatyva 3'!R$43,'Alternatyva 3'!R$55,'Alternatyva 3'!R$66,'Alternatyva 3'!R$77,'Alternatyva 3'!R$88)</f>
        <v>0</v>
      </c>
      <c r="S47" s="407">
        <f>SUM('Alternatyva 3'!S$21,'Alternatyva 3'!S$32,'Alternatyva 3'!S$43,'Alternatyva 3'!S$55,'Alternatyva 3'!S$66,'Alternatyva 3'!S$77,'Alternatyva 3'!S$88)</f>
        <v>0</v>
      </c>
      <c r="T47" s="407">
        <f>SUM('Alternatyva 3'!T$21,'Alternatyva 3'!T$32,'Alternatyva 3'!T$43,'Alternatyva 3'!T$55,'Alternatyva 3'!T$66,'Alternatyva 3'!T$77,'Alternatyva 3'!T$88)</f>
        <v>0</v>
      </c>
      <c r="U47" s="407">
        <f>SUM('Alternatyva 3'!U$21,'Alternatyva 3'!U$32,'Alternatyva 3'!U$43,'Alternatyva 3'!U$55,'Alternatyva 3'!U$66,'Alternatyva 3'!U$77,'Alternatyva 3'!U$88)</f>
        <v>0</v>
      </c>
      <c r="V47" s="407">
        <f>SUM('Alternatyva 3'!V$21,'Alternatyva 3'!V$32,'Alternatyva 3'!V$43,'Alternatyva 3'!V$55,'Alternatyva 3'!V$66,'Alternatyva 3'!V$77,'Alternatyva 3'!V$88)</f>
        <v>0</v>
      </c>
      <c r="W47" s="407">
        <f>SUM('Alternatyva 3'!W$21,'Alternatyva 3'!W$32,'Alternatyva 3'!W$43,'Alternatyva 3'!W$55,'Alternatyva 3'!W$66,'Alternatyva 3'!W$77,'Alternatyva 3'!W$88)</f>
        <v>0</v>
      </c>
      <c r="X47" s="407">
        <f>SUM('Alternatyva 3'!X$21,'Alternatyva 3'!X$32,'Alternatyva 3'!X$43,'Alternatyva 3'!X$55,'Alternatyva 3'!X$66,'Alternatyva 3'!X$77,'Alternatyva 3'!X$88)</f>
        <v>0</v>
      </c>
      <c r="Y47" s="407">
        <f>SUM('Alternatyva 3'!Y$21,'Alternatyva 3'!Y$32,'Alternatyva 3'!Y$43,'Alternatyva 3'!Y$55,'Alternatyva 3'!Y$66,'Alternatyva 3'!Y$77,'Alternatyva 3'!Y$88)</f>
        <v>0</v>
      </c>
      <c r="Z47" s="407">
        <f>SUM('Alternatyva 3'!Z$21,'Alternatyva 3'!Z$32,'Alternatyva 3'!Z$43,'Alternatyva 3'!Z$55,'Alternatyva 3'!Z$66,'Alternatyva 3'!Z$77,'Alternatyva 3'!Z$88)</f>
        <v>0</v>
      </c>
      <c r="AA47" s="407">
        <f>SUM('Alternatyva 3'!AA$21,'Alternatyva 3'!AA$32,'Alternatyva 3'!AA$43,'Alternatyva 3'!AA$55,'Alternatyva 3'!AA$66,'Alternatyva 3'!AA$77,'Alternatyva 3'!AA$88)</f>
        <v>0</v>
      </c>
      <c r="AB47" s="407">
        <f>SUM('Alternatyva 3'!AB$21,'Alternatyva 3'!AB$32,'Alternatyva 3'!AB$43,'Alternatyva 3'!AB$55,'Alternatyva 3'!AB$66,'Alternatyva 3'!AB$77,'Alternatyva 3'!AB$88)</f>
        <v>0</v>
      </c>
      <c r="AC47" s="407">
        <f>SUM('Alternatyva 3'!AC$21,'Alternatyva 3'!AC$32,'Alternatyva 3'!AC$43,'Alternatyva 3'!AC$55,'Alternatyva 3'!AC$66,'Alternatyva 3'!AC$77,'Alternatyva 3'!AC$88)</f>
        <v>0</v>
      </c>
      <c r="AD47" s="407">
        <f>SUM('Alternatyva 3'!AD$21,'Alternatyva 3'!AD$32,'Alternatyva 3'!AD$43,'Alternatyva 3'!AD$55,'Alternatyva 3'!AD$66,'Alternatyva 3'!AD$77,'Alternatyva 3'!AD$88)</f>
        <v>0</v>
      </c>
      <c r="AE47" s="407">
        <f>SUM('Alternatyva 3'!AE$21,'Alternatyva 3'!AE$32,'Alternatyva 3'!AE$43,'Alternatyva 3'!AE$55,'Alternatyva 3'!AE$66,'Alternatyva 3'!AE$77,'Alternatyva 3'!AE$88)</f>
        <v>0</v>
      </c>
      <c r="AF47" s="407">
        <f>SUM('Alternatyva 3'!AF$21,'Alternatyva 3'!AF$32,'Alternatyva 3'!AF$43,'Alternatyva 3'!AF$55,'Alternatyva 3'!AF$66,'Alternatyva 3'!AF$77,'Alternatyva 3'!AF$88)</f>
        <v>0</v>
      </c>
      <c r="AG47" s="407">
        <f>SUM('Alternatyva 3'!AG$21,'Alternatyva 3'!AG$32,'Alternatyva 3'!AG$43,'Alternatyva 3'!AG$55,'Alternatyva 3'!AG$66,'Alternatyva 3'!AG$77,'Alternatyva 3'!AG$88)</f>
        <v>0</v>
      </c>
      <c r="AH47" s="407">
        <f>SUM('Alternatyva 3'!AH$21,'Alternatyva 3'!AH$32,'Alternatyva 3'!AH$43,'Alternatyva 3'!AH$55,'Alternatyva 3'!AH$66,'Alternatyva 3'!AH$77,'Alternatyva 3'!AH$88)</f>
        <v>0</v>
      </c>
      <c r="AI47" s="407">
        <f>SUM('Alternatyva 3'!AI$21,'Alternatyva 3'!AI$32,'Alternatyva 3'!AI$43,'Alternatyva 3'!AI$55,'Alternatyva 3'!AI$66,'Alternatyva 3'!AI$77,'Alternatyva 3'!AI$88)</f>
        <v>0</v>
      </c>
      <c r="AJ47" s="407">
        <f>SUM('Alternatyva 3'!AJ$21,'Alternatyva 3'!AJ$32,'Alternatyva 3'!AJ$43,'Alternatyva 3'!AJ$55,'Alternatyva 3'!AJ$66,'Alternatyva 3'!AJ$77,'Alternatyva 3'!AJ$88)</f>
        <v>0</v>
      </c>
      <c r="AK47" s="407">
        <f>SUM('Alternatyva 3'!AK$21,'Alternatyva 3'!AK$32,'Alternatyva 3'!AK$43,'Alternatyva 3'!AK$55,'Alternatyva 3'!AK$66,'Alternatyva 3'!AK$77,'Alternatyva 3'!AK$88)</f>
        <v>0</v>
      </c>
      <c r="AL47" s="407">
        <f>SUM('Alternatyva 3'!AL$21,'Alternatyva 3'!AL$32,'Alternatyva 3'!AL$43,'Alternatyva 3'!AL$55,'Alternatyva 3'!AL$66,'Alternatyva 3'!AL$77,'Alternatyva 3'!AL$88)</f>
        <v>0</v>
      </c>
      <c r="AM47" s="407">
        <f>SUM('Alternatyva 3'!AM$21,'Alternatyva 3'!AM$32,'Alternatyva 3'!AM$43,'Alternatyva 3'!AM$55,'Alternatyva 3'!AM$66,'Alternatyva 3'!AM$77,'Alternatyva 3'!AM$88)</f>
        <v>0</v>
      </c>
      <c r="AN47" s="407">
        <f>SUM('Alternatyva 3'!AN$21,'Alternatyva 3'!AN$32,'Alternatyva 3'!AN$43,'Alternatyva 3'!AN$55,'Alternatyva 3'!AN$66,'Alternatyva 3'!AN$77,'Alternatyva 3'!AN$88)</f>
        <v>0</v>
      </c>
      <c r="AO47" s="407">
        <f>SUM('Alternatyva 3'!AO$21,'Alternatyva 3'!AO$32,'Alternatyva 3'!AO$43,'Alternatyva 3'!AO$55,'Alternatyva 3'!AO$66,'Alternatyva 3'!AO$77,'Alternatyva 3'!AO$88)</f>
        <v>0</v>
      </c>
      <c r="AP47" s="407">
        <f>SUM('Alternatyva 3'!AP$21,'Alternatyva 3'!AP$32,'Alternatyva 3'!AP$43,'Alternatyva 3'!AP$55,'Alternatyva 3'!AP$66,'Alternatyva 3'!AP$77,'Alternatyva 3'!AP$88)</f>
        <v>0</v>
      </c>
      <c r="AQ47" s="407">
        <f>SUM('Alternatyva 3'!AQ$21,'Alternatyva 3'!AQ$32,'Alternatyva 3'!AQ$43,'Alternatyva 3'!AQ$55,'Alternatyva 3'!AQ$66,'Alternatyva 3'!AQ$77,'Alternatyva 3'!AQ$88)</f>
        <v>0</v>
      </c>
      <c r="AR47" s="407">
        <f>SUM('Alternatyva 3'!AR$21,'Alternatyva 3'!AR$32,'Alternatyva 3'!AR$43,'Alternatyva 3'!AR$55,'Alternatyva 3'!AR$66,'Alternatyva 3'!AR$77,'Alternatyva 3'!AR$88)</f>
        <v>0</v>
      </c>
      <c r="AS47" s="407">
        <f>SUM('Alternatyva 3'!AS$21,'Alternatyva 3'!AS$32,'Alternatyva 3'!AS$43,'Alternatyva 3'!AS$55,'Alternatyva 3'!AS$66,'Alternatyva 3'!AS$77,'Alternatyva 3'!AS$88)</f>
        <v>0</v>
      </c>
      <c r="AT47" s="407">
        <f>SUM('Alternatyva 3'!AT$21,'Alternatyva 3'!AT$32,'Alternatyva 3'!AT$43,'Alternatyva 3'!AT$55,'Alternatyva 3'!AT$66,'Alternatyva 3'!AT$77,'Alternatyva 3'!AT$88)</f>
        <v>0</v>
      </c>
      <c r="AU47" s="407">
        <f>SUM('Alternatyva 3'!AU$21,'Alternatyva 3'!AU$32,'Alternatyva 3'!AU$43,'Alternatyva 3'!AU$55,'Alternatyva 3'!AU$66,'Alternatyva 3'!AU$77,'Alternatyva 3'!AU$88)</f>
        <v>0</v>
      </c>
      <c r="AV47" s="407">
        <f>SUM('Alternatyva 3'!AV$21,'Alternatyva 3'!AV$32,'Alternatyva 3'!AV$43,'Alternatyva 3'!AV$55,'Alternatyva 3'!AV$66,'Alternatyva 3'!AV$77,'Alternatyva 3'!AV$88)</f>
        <v>0</v>
      </c>
      <c r="AW47" s="407">
        <f>SUM('Alternatyva 3'!AW$21,'Alternatyva 3'!AW$32,'Alternatyva 3'!AW$43,'Alternatyva 3'!AW$55,'Alternatyva 3'!AW$66,'Alternatyva 3'!AW$77,'Alternatyva 3'!AW$88)</f>
        <v>0</v>
      </c>
      <c r="AX47" s="407">
        <f>SUM('Alternatyva 3'!AX$21,'Alternatyva 3'!AX$32,'Alternatyva 3'!AX$43,'Alternatyva 3'!AX$55,'Alternatyva 3'!AX$66,'Alternatyva 3'!AX$77,'Alternatyva 3'!AX$88)</f>
        <v>0</v>
      </c>
      <c r="AY47" s="407">
        <f>SUM('Alternatyva 3'!AY$21,'Alternatyva 3'!AY$32,'Alternatyva 3'!AY$43,'Alternatyva 3'!AY$55,'Alternatyva 3'!AY$66,'Alternatyva 3'!AY$77,'Alternatyva 3'!AY$88)</f>
        <v>0</v>
      </c>
      <c r="AZ47" s="407">
        <f>SUM('Alternatyva 3'!AZ$21,'Alternatyva 3'!AZ$32,'Alternatyva 3'!AZ$43,'Alternatyva 3'!AZ$55,'Alternatyva 3'!AZ$66,'Alternatyva 3'!AZ$77,'Alternatyva 3'!AZ$88)</f>
        <v>0</v>
      </c>
      <c r="BA47" s="407">
        <f>SUM('Alternatyva 3'!BA$21,'Alternatyva 3'!BA$32,'Alternatyva 3'!BA$43,'Alternatyva 3'!BA$55,'Alternatyva 3'!BA$66,'Alternatyva 3'!BA$77,'Alternatyva 3'!BA$88)</f>
        <v>0</v>
      </c>
      <c r="BB47" s="407">
        <f>SUM('Alternatyva 3'!BB$21,'Alternatyva 3'!BB$32,'Alternatyva 3'!BB$43,'Alternatyva 3'!BB$55,'Alternatyva 3'!BB$66,'Alternatyva 3'!BB$77,'Alternatyva 3'!BB$88)</f>
        <v>0</v>
      </c>
      <c r="BC47" s="407">
        <f>SUM('Alternatyva 3'!BC$21,'Alternatyva 3'!BC$32,'Alternatyva 3'!BC$43,'Alternatyva 3'!BC$55,'Alternatyva 3'!BC$66,'Alternatyva 3'!BC$77,'Alternatyva 3'!BC$88)</f>
        <v>0</v>
      </c>
      <c r="BD47" s="407">
        <f>SUM('Alternatyva 3'!BD$21,'Alternatyva 3'!BD$32,'Alternatyva 3'!BD$43,'Alternatyva 3'!BD$55,'Alternatyva 3'!BD$66,'Alternatyva 3'!BD$77,'Alternatyva 3'!BD$88)</f>
        <v>0</v>
      </c>
      <c r="BE47" s="407">
        <f>SUM('Alternatyva 3'!BE$21,'Alternatyva 3'!BE$32,'Alternatyva 3'!BE$43,'Alternatyva 3'!BE$55,'Alternatyva 3'!BE$66,'Alternatyva 3'!BE$77,'Alternatyva 3'!BE$88)</f>
        <v>0</v>
      </c>
      <c r="BF47" s="407">
        <f>SUM('Alternatyva 3'!BF$21,'Alternatyva 3'!BF$32,'Alternatyva 3'!BF$43,'Alternatyva 3'!BF$55,'Alternatyva 3'!BF$66,'Alternatyva 3'!BF$77,'Alternatyva 3'!BF$88)</f>
        <v>0</v>
      </c>
      <c r="BG47" s="407">
        <f>SUM('Alternatyva 3'!BG$21,'Alternatyva 3'!BG$32,'Alternatyva 3'!BG$43,'Alternatyva 3'!BG$55,'Alternatyva 3'!BG$66,'Alternatyva 3'!BG$77,'Alternatyva 3'!BG$88)</f>
        <v>0</v>
      </c>
      <c r="BH47" s="407">
        <f>SUM('Alternatyva 3'!BH$21,'Alternatyva 3'!BH$32,'Alternatyva 3'!BH$43,'Alternatyva 3'!BH$55,'Alternatyva 3'!BH$66,'Alternatyva 3'!BH$77,'Alternatyva 3'!BH$88)</f>
        <v>0</v>
      </c>
      <c r="BI47" s="407">
        <f>SUM('Alternatyva 3'!BI$21,'Alternatyva 3'!BI$32,'Alternatyva 3'!BI$43,'Alternatyva 3'!BI$55,'Alternatyva 3'!BI$66,'Alternatyva 3'!BI$77,'Alternatyva 3'!BI$88)</f>
        <v>0</v>
      </c>
      <c r="BJ47" s="407">
        <f>SUM('Alternatyva 3'!BJ$21,'Alternatyva 3'!BJ$32,'Alternatyva 3'!BJ$43,'Alternatyva 3'!BJ$55,'Alternatyva 3'!BJ$66,'Alternatyva 3'!BJ$77,'Alternatyva 3'!BJ$88)</f>
        <v>0</v>
      </c>
      <c r="BK47" s="407">
        <f>SUM('Alternatyva 3'!BK$21,'Alternatyva 3'!BK$32,'Alternatyva 3'!BK$43,'Alternatyva 3'!BK$55,'Alternatyva 3'!BK$66,'Alternatyva 3'!BK$77,'Alternatyva 3'!BK$88)</f>
        <v>0</v>
      </c>
      <c r="BL47" s="407">
        <f>SUM('Alternatyva 3'!BL$21,'Alternatyva 3'!BL$32,'Alternatyva 3'!BL$43,'Alternatyva 3'!BL$55,'Alternatyva 3'!BL$66,'Alternatyva 3'!BL$77,'Alternatyva 3'!BL$88)</f>
        <v>0</v>
      </c>
      <c r="BM47" s="407">
        <f>SUM('Alternatyva 3'!BM$21,'Alternatyva 3'!BM$32,'Alternatyva 3'!BM$43,'Alternatyva 3'!BM$55,'Alternatyva 3'!BM$66,'Alternatyva 3'!BM$77,'Alternatyva 3'!BM$88)</f>
        <v>0</v>
      </c>
      <c r="BN47" s="407">
        <f>SUM('Alternatyva 3'!BN$21,'Alternatyva 3'!BN$32,'Alternatyva 3'!BN$43,'Alternatyva 3'!BN$55,'Alternatyva 3'!BN$66,'Alternatyva 3'!BN$77,'Alternatyva 3'!BN$88)</f>
        <v>0</v>
      </c>
      <c r="BO47" s="407">
        <f>SUM('Alternatyva 3'!BO$21,'Alternatyva 3'!BO$32,'Alternatyva 3'!BO$43,'Alternatyva 3'!BO$55,'Alternatyva 3'!BO$66,'Alternatyva 3'!BO$77,'Alternatyva 3'!BO$88)</f>
        <v>0</v>
      </c>
      <c r="BP47" s="407">
        <f>SUM('Alternatyva 3'!BP$21,'Alternatyva 3'!BP$32,'Alternatyva 3'!BP$43,'Alternatyva 3'!BP$55,'Alternatyva 3'!BP$66,'Alternatyva 3'!BP$77,'Alternatyva 3'!BP$88)</f>
        <v>0</v>
      </c>
      <c r="BQ47" s="407">
        <f>SUM('Alternatyva 3'!BQ$21,'Alternatyva 3'!BQ$32,'Alternatyva 3'!BQ$43,'Alternatyva 3'!BQ$55,'Alternatyva 3'!BQ$66,'Alternatyva 3'!BQ$77,'Alternatyva 3'!BQ$88)</f>
        <v>0</v>
      </c>
      <c r="BR47" s="407">
        <f>SUM('Alternatyva 3'!BR$21,'Alternatyva 3'!BR$32,'Alternatyva 3'!BR$43,'Alternatyva 3'!BR$55,'Alternatyva 3'!BR$66,'Alternatyva 3'!BR$77,'Alternatyva 3'!BR$88)</f>
        <v>0</v>
      </c>
      <c r="BS47" s="407">
        <f>SUM('Alternatyva 3'!BS$21,'Alternatyva 3'!BS$32,'Alternatyva 3'!BS$43,'Alternatyva 3'!BS$55,'Alternatyva 3'!BS$66,'Alternatyva 3'!BS$77,'Alternatyva 3'!BS$88)</f>
        <v>0</v>
      </c>
      <c r="BT47" s="407">
        <f>SUM('Alternatyva 3'!BT$21,'Alternatyva 3'!BT$32,'Alternatyva 3'!BT$43,'Alternatyva 3'!BT$55,'Alternatyva 3'!BT$66,'Alternatyva 3'!BT$77,'Alternatyva 3'!BT$88)</f>
        <v>0</v>
      </c>
      <c r="BU47" s="407">
        <f>SUM('Alternatyva 3'!BU$21,'Alternatyva 3'!BU$32,'Alternatyva 3'!BU$43,'Alternatyva 3'!BU$55,'Alternatyva 3'!BU$66,'Alternatyva 3'!BU$77,'Alternatyva 3'!BU$88)</f>
        <v>0</v>
      </c>
      <c r="BV47" s="407">
        <f>SUM('Alternatyva 3'!BV$21,'Alternatyva 3'!BV$32,'Alternatyva 3'!BV$43,'Alternatyva 3'!BV$55,'Alternatyva 3'!BV$66,'Alternatyva 3'!BV$77,'Alternatyva 3'!BV$88)</f>
        <v>0</v>
      </c>
      <c r="BW47" s="407">
        <f>SUM('Alternatyva 3'!BW$21,'Alternatyva 3'!BW$32,'Alternatyva 3'!BW$43,'Alternatyva 3'!BW$55,'Alternatyva 3'!BW$66,'Alternatyva 3'!BW$77,'Alternatyva 3'!BW$88)</f>
        <v>0</v>
      </c>
      <c r="BX47" s="407">
        <f>SUM('Alternatyva 3'!BX$21,'Alternatyva 3'!BX$32,'Alternatyva 3'!BX$43,'Alternatyva 3'!BX$55,'Alternatyva 3'!BX$66,'Alternatyva 3'!BX$77,'Alternatyva 3'!BX$88)</f>
        <v>0</v>
      </c>
      <c r="BY47" s="407">
        <f>SUM('Alternatyva 3'!BY$21,'Alternatyva 3'!BY$32,'Alternatyva 3'!BY$43,'Alternatyva 3'!BY$55,'Alternatyva 3'!BY$66,'Alternatyva 3'!BY$77,'Alternatyva 3'!BY$88)</f>
        <v>0</v>
      </c>
      <c r="BZ47" s="407">
        <f>SUM('Alternatyva 3'!BZ$21,'Alternatyva 3'!BZ$32,'Alternatyva 3'!BZ$43,'Alternatyva 3'!BZ$55,'Alternatyva 3'!BZ$66,'Alternatyva 3'!BZ$77,'Alternatyva 3'!BZ$88)</f>
        <v>0</v>
      </c>
      <c r="CA47" s="407">
        <f>SUM('Alternatyva 3'!CA$21,'Alternatyva 3'!CA$32,'Alternatyva 3'!CA$43,'Alternatyva 3'!CA$55,'Alternatyva 3'!CA$66,'Alternatyva 3'!CA$77,'Alternatyva 3'!CA$88)</f>
        <v>0</v>
      </c>
      <c r="CB47" s="407">
        <f>SUM('Alternatyva 3'!CB$21,'Alternatyva 3'!CB$32,'Alternatyva 3'!CB$43,'Alternatyva 3'!CB$55,'Alternatyva 3'!CB$66,'Alternatyva 3'!CB$77,'Alternatyva 3'!CB$88)</f>
        <v>0</v>
      </c>
      <c r="CC47" s="407">
        <f>SUM('Alternatyva 3'!CC$21,'Alternatyva 3'!CC$32,'Alternatyva 3'!CC$43,'Alternatyva 3'!CC$55,'Alternatyva 3'!CC$66,'Alternatyva 3'!CC$77,'Alternatyva 3'!CC$88)</f>
        <v>0</v>
      </c>
      <c r="CD47" s="407">
        <f>SUM('Alternatyva 3'!CD$21,'Alternatyva 3'!CD$32,'Alternatyva 3'!CD$43,'Alternatyva 3'!CD$55,'Alternatyva 3'!CD$66,'Alternatyva 3'!CD$77,'Alternatyva 3'!CD$88)</f>
        <v>0</v>
      </c>
      <c r="CE47" s="407">
        <f>SUM('Alternatyva 3'!CE$21,'Alternatyva 3'!CE$32,'Alternatyva 3'!CE$43,'Alternatyva 3'!CE$55,'Alternatyva 3'!CE$66,'Alternatyva 3'!CE$77,'Alternatyva 3'!CE$88)</f>
        <v>0</v>
      </c>
      <c r="CF47" s="407">
        <f>SUM('Alternatyva 3'!CF$21,'Alternatyva 3'!CF$32,'Alternatyva 3'!CF$43,'Alternatyva 3'!CF$55,'Alternatyva 3'!CF$66,'Alternatyva 3'!CF$77,'Alternatyva 3'!CF$88)</f>
        <v>0</v>
      </c>
      <c r="CG47" s="407">
        <f>SUM('Alternatyva 3'!CG$21,'Alternatyva 3'!CG$32,'Alternatyva 3'!CG$43,'Alternatyva 3'!CG$55,'Alternatyva 3'!CG$66,'Alternatyva 3'!CG$77,'Alternatyva 3'!CG$88)</f>
        <v>0</v>
      </c>
      <c r="CH47" s="407">
        <f>SUM('Alternatyva 3'!CH$21,'Alternatyva 3'!CH$32,'Alternatyva 3'!CH$43,'Alternatyva 3'!CH$55,'Alternatyva 3'!CH$66,'Alternatyva 3'!CH$77,'Alternatyva 3'!CH$88)</f>
        <v>0</v>
      </c>
      <c r="CI47" s="407">
        <f>SUM('Alternatyva 3'!CI$21,'Alternatyva 3'!CI$32,'Alternatyva 3'!CI$43,'Alternatyva 3'!CI$55,'Alternatyva 3'!CI$66,'Alternatyva 3'!CI$77,'Alternatyva 3'!CI$88)</f>
        <v>0</v>
      </c>
      <c r="CJ47" s="407">
        <f>SUM('Alternatyva 3'!CJ$21,'Alternatyva 3'!CJ$32,'Alternatyva 3'!CJ$43,'Alternatyva 3'!CJ$55,'Alternatyva 3'!CJ$66,'Alternatyva 3'!CJ$77,'Alternatyva 3'!CJ$88)</f>
        <v>0</v>
      </c>
      <c r="CK47" s="407">
        <f>SUM('Alternatyva 3'!CK$21,'Alternatyva 3'!CK$32,'Alternatyva 3'!CK$43,'Alternatyva 3'!CK$55,'Alternatyva 3'!CK$66,'Alternatyva 3'!CK$77,'Alternatyva 3'!CK$88)</f>
        <v>0</v>
      </c>
      <c r="CL47" s="407">
        <f>SUM('Alternatyva 3'!CL$21,'Alternatyva 3'!CL$32,'Alternatyva 3'!CL$43,'Alternatyva 3'!CL$55,'Alternatyva 3'!CL$66,'Alternatyva 3'!CL$77,'Alternatyva 3'!CL$88)</f>
        <v>0</v>
      </c>
      <c r="CM47" s="407">
        <f>SUM('Alternatyva 3'!CM$21,'Alternatyva 3'!CM$32,'Alternatyva 3'!CM$43,'Alternatyva 3'!CM$55,'Alternatyva 3'!CM$66,'Alternatyva 3'!CM$77,'Alternatyva 3'!CM$88)</f>
        <v>0</v>
      </c>
      <c r="CN47" s="407">
        <f>SUM('Alternatyva 3'!CN$21,'Alternatyva 3'!CN$32,'Alternatyva 3'!CN$43,'Alternatyva 3'!CN$55,'Alternatyva 3'!CN$66,'Alternatyva 3'!CN$77,'Alternatyva 3'!CN$88)</f>
        <v>0</v>
      </c>
      <c r="CO47" s="407">
        <f>SUM('Alternatyva 3'!CO$21,'Alternatyva 3'!CO$32,'Alternatyva 3'!CO$43,'Alternatyva 3'!CO$55,'Alternatyva 3'!CO$66,'Alternatyva 3'!CO$77,'Alternatyva 3'!CO$88)</f>
        <v>0</v>
      </c>
      <c r="CP47" s="407">
        <f>SUM('Alternatyva 3'!CP$21,'Alternatyva 3'!CP$32,'Alternatyva 3'!CP$43,'Alternatyva 3'!CP$55,'Alternatyva 3'!CP$66,'Alternatyva 3'!CP$77,'Alternatyva 3'!CP$88)</f>
        <v>0</v>
      </c>
      <c r="CQ47" s="407">
        <f>SUM('Alternatyva 3'!CQ$21,'Alternatyva 3'!CQ$32,'Alternatyva 3'!CQ$43,'Alternatyva 3'!CQ$55,'Alternatyva 3'!CQ$66,'Alternatyva 3'!CQ$77,'Alternatyva 3'!CQ$88)</f>
        <v>0</v>
      </c>
      <c r="CR47" s="407">
        <f>SUM('Alternatyva 3'!CR$21,'Alternatyva 3'!CR$32,'Alternatyva 3'!CR$43,'Alternatyva 3'!CR$55,'Alternatyva 3'!CR$66,'Alternatyva 3'!CR$77,'Alternatyva 3'!CR$88)</f>
        <v>0</v>
      </c>
      <c r="CS47" s="407">
        <f>SUM('Alternatyva 3'!CS$21,'Alternatyva 3'!CS$32,'Alternatyva 3'!CS$43,'Alternatyva 3'!CS$55,'Alternatyva 3'!CS$66,'Alternatyva 3'!CS$77,'Alternatyva 3'!CS$88)</f>
        <v>0</v>
      </c>
      <c r="CT47" s="407">
        <f>SUM('Alternatyva 3'!CT$21,'Alternatyva 3'!CT$32,'Alternatyva 3'!CT$43,'Alternatyva 3'!CT$55,'Alternatyva 3'!CT$66,'Alternatyva 3'!CT$77,'Alternatyva 3'!CT$88)</f>
        <v>0</v>
      </c>
      <c r="CU47" s="407">
        <f>SUM('Alternatyva 3'!CU$21,'Alternatyva 3'!CU$32,'Alternatyva 3'!CU$43,'Alternatyva 3'!CU$55,'Alternatyva 3'!CU$66,'Alternatyva 3'!CU$77,'Alternatyva 3'!CU$88)</f>
        <v>0</v>
      </c>
      <c r="CV47" s="407">
        <f>SUM('Alternatyva 3'!CV$21,'Alternatyva 3'!CV$32,'Alternatyva 3'!CV$43,'Alternatyva 3'!CV$55,'Alternatyva 3'!CV$66,'Alternatyva 3'!CV$77,'Alternatyva 3'!CV$88)</f>
        <v>0</v>
      </c>
      <c r="CW47" s="407">
        <f>SUM('Alternatyva 3'!CW$21,'Alternatyva 3'!CW$32,'Alternatyva 3'!CW$43,'Alternatyva 3'!CW$55,'Alternatyva 3'!CW$66,'Alternatyva 3'!CW$77,'Alternatyva 3'!CW$88)</f>
        <v>0</v>
      </c>
      <c r="CX47" s="407">
        <f>SUM('Alternatyva 3'!CX$21,'Alternatyva 3'!CX$32,'Alternatyva 3'!CX$43,'Alternatyva 3'!CX$55,'Alternatyva 3'!CX$66,'Alternatyva 3'!CX$77,'Alternatyva 3'!CX$88)</f>
        <v>0</v>
      </c>
      <c r="CY47" s="407">
        <f>SUM('Alternatyva 3'!CY$21,'Alternatyva 3'!CY$32,'Alternatyva 3'!CY$43,'Alternatyva 3'!CY$55,'Alternatyva 3'!CY$66,'Alternatyva 3'!CY$77,'Alternatyva 3'!CY$88)</f>
        <v>0</v>
      </c>
      <c r="CZ47" s="407">
        <f>SUM('Alternatyva 3'!CZ$21,'Alternatyva 3'!CZ$32,'Alternatyva 3'!CZ$43,'Alternatyva 3'!CZ$55,'Alternatyva 3'!CZ$66,'Alternatyva 3'!CZ$77,'Alternatyva 3'!CZ$88)</f>
        <v>0</v>
      </c>
      <c r="DA47" s="407">
        <f>SUM('Alternatyva 3'!DA$21,'Alternatyva 3'!DA$32,'Alternatyva 3'!DA$43,'Alternatyva 3'!DA$55,'Alternatyva 3'!DA$66,'Alternatyva 3'!DA$77,'Alternatyva 3'!DA$88)</f>
        <v>0</v>
      </c>
      <c r="DB47" s="407">
        <f>SUM('Alternatyva 3'!DB$21,'Alternatyva 3'!DB$32,'Alternatyva 3'!DB$43,'Alternatyva 3'!DB$55,'Alternatyva 3'!DB$66,'Alternatyva 3'!DB$77,'Alternatyva 3'!DB$88)</f>
        <v>0</v>
      </c>
      <c r="DC47" s="407">
        <f>SUM('Alternatyva 3'!DC$21,'Alternatyva 3'!DC$32,'Alternatyva 3'!DC$43,'Alternatyva 3'!DC$55,'Alternatyva 3'!DC$66,'Alternatyva 3'!DC$77,'Alternatyva 3'!DC$88)</f>
        <v>0</v>
      </c>
    </row>
    <row r="48" spans="2:107" ht="15" hidden="1" customHeight="1">
      <c r="B48" s="323" t="s">
        <v>493</v>
      </c>
      <c r="C48" s="757" t="s">
        <v>494</v>
      </c>
      <c r="D48" s="758"/>
      <c r="E48" s="759"/>
      <c r="F48" s="406">
        <f>H48+NPV(SD,I48:INDEX(I48:DC48,PAL))</f>
        <v>0</v>
      </c>
      <c r="G48" s="407">
        <f>SUMIF($H$6:$DC$6,"&lt;="&amp;PAL,$H48:$DC48)</f>
        <v>0</v>
      </c>
      <c r="H48" s="407">
        <f>H47-SUMPRODUCT('Alternatyva 3'!H$21:H$88,'Alternatyva 3'!$DH$21:$DH$88)</f>
        <v>0</v>
      </c>
      <c r="I48" s="407">
        <f>I47-SUMPRODUCT('Alternatyva 3'!I$21:I$88,'Alternatyva 3'!$DH$21:$DH$88)</f>
        <v>0</v>
      </c>
      <c r="J48" s="407">
        <f>J47-SUMPRODUCT('Alternatyva 3'!J$21:J$88,'Alternatyva 3'!$DH$21:$DH$88)</f>
        <v>0</v>
      </c>
      <c r="K48" s="407">
        <f>K47-SUMPRODUCT('Alternatyva 3'!K$21:K$88,'Alternatyva 3'!$DH$21:$DH$88)</f>
        <v>0</v>
      </c>
      <c r="L48" s="407">
        <f>L47-SUMPRODUCT('Alternatyva 3'!L$21:L$88,'Alternatyva 3'!$DH$21:$DH$88)</f>
        <v>0</v>
      </c>
      <c r="M48" s="407">
        <f>M47-SUMPRODUCT('Alternatyva 3'!M$21:M$88,'Alternatyva 3'!$DH$21:$DH$88)</f>
        <v>0</v>
      </c>
      <c r="N48" s="407">
        <f>N47-SUMPRODUCT('Alternatyva 3'!N$21:N$88,'Alternatyva 3'!$DH$21:$DH$88)</f>
        <v>0</v>
      </c>
      <c r="O48" s="407">
        <f>O47-SUMPRODUCT('Alternatyva 3'!O$21:O$88,'Alternatyva 3'!$DH$21:$DH$88)</f>
        <v>0</v>
      </c>
      <c r="P48" s="407">
        <f>P47-SUMPRODUCT('Alternatyva 3'!P$21:P$88,'Alternatyva 3'!$DH$21:$DH$88)</f>
        <v>0</v>
      </c>
      <c r="Q48" s="407">
        <f>Q47-SUMPRODUCT('Alternatyva 3'!Q$21:Q$88,'Alternatyva 3'!$DH$21:$DH$88)</f>
        <v>0</v>
      </c>
      <c r="R48" s="407">
        <f>R47-SUMPRODUCT('Alternatyva 3'!R$21:R$88,'Alternatyva 3'!$DH$21:$DH$88)</f>
        <v>0</v>
      </c>
      <c r="S48" s="407">
        <f>S47-SUMPRODUCT('Alternatyva 3'!S$21:S$88,'Alternatyva 3'!$DH$21:$DH$88)</f>
        <v>0</v>
      </c>
      <c r="T48" s="407">
        <f>T47-SUMPRODUCT('Alternatyva 3'!T$21:T$88,'Alternatyva 3'!$DH$21:$DH$88)</f>
        <v>0</v>
      </c>
      <c r="U48" s="407">
        <f>U47-SUMPRODUCT('Alternatyva 3'!U$21:U$88,'Alternatyva 3'!$DH$21:$DH$88)</f>
        <v>0</v>
      </c>
      <c r="V48" s="407">
        <f>V47-SUMPRODUCT('Alternatyva 3'!V$21:V$88,'Alternatyva 3'!$DH$21:$DH$88)</f>
        <v>0</v>
      </c>
      <c r="W48" s="407">
        <f>W47-SUMPRODUCT('Alternatyva 3'!W$21:W$88,'Alternatyva 3'!$DH$21:$DH$88)</f>
        <v>0</v>
      </c>
      <c r="X48" s="407">
        <f>X47-SUMPRODUCT('Alternatyva 3'!X$21:X$88,'Alternatyva 3'!$DH$21:$DH$88)</f>
        <v>0</v>
      </c>
      <c r="Y48" s="407">
        <f>Y47-SUMPRODUCT('Alternatyva 3'!Y$21:Y$88,'Alternatyva 3'!$DH$21:$DH$88)</f>
        <v>0</v>
      </c>
      <c r="Z48" s="407">
        <f>Z47-SUMPRODUCT('Alternatyva 3'!Z$21:Z$88,'Alternatyva 3'!$DH$21:$DH$88)</f>
        <v>0</v>
      </c>
      <c r="AA48" s="407">
        <f>AA47-SUMPRODUCT('Alternatyva 3'!AA$21:AA$88,'Alternatyva 3'!$DH$21:$DH$88)</f>
        <v>0</v>
      </c>
      <c r="AB48" s="407">
        <f>AB47-SUMPRODUCT('Alternatyva 3'!AB$21:AB$88,'Alternatyva 3'!$DH$21:$DH$88)</f>
        <v>0</v>
      </c>
      <c r="AC48" s="407">
        <f>AC47-SUMPRODUCT('Alternatyva 3'!AC$21:AC$88,'Alternatyva 3'!$DH$21:$DH$88)</f>
        <v>0</v>
      </c>
      <c r="AD48" s="407">
        <f>AD47-SUMPRODUCT('Alternatyva 3'!AD$21:AD$88,'Alternatyva 3'!$DH$21:$DH$88)</f>
        <v>0</v>
      </c>
      <c r="AE48" s="407">
        <f>AE47-SUMPRODUCT('Alternatyva 3'!AE$21:AE$88,'Alternatyva 3'!$DH$21:$DH$88)</f>
        <v>0</v>
      </c>
      <c r="AF48" s="407">
        <f>AF47-SUMPRODUCT('Alternatyva 3'!AF$21:AF$88,'Alternatyva 3'!$DH$21:$DH$88)</f>
        <v>0</v>
      </c>
      <c r="AG48" s="407">
        <f>AG47-SUMPRODUCT('Alternatyva 3'!AG$21:AG$88,'Alternatyva 3'!$DH$21:$DH$88)</f>
        <v>0</v>
      </c>
      <c r="AH48" s="407">
        <f>AH47-SUMPRODUCT('Alternatyva 3'!AH$21:AH$88,'Alternatyva 3'!$DH$21:$DH$88)</f>
        <v>0</v>
      </c>
      <c r="AI48" s="407">
        <f>AI47-SUMPRODUCT('Alternatyva 3'!AI$21:AI$88,'Alternatyva 3'!$DH$21:$DH$88)</f>
        <v>0</v>
      </c>
      <c r="AJ48" s="407">
        <f>AJ47-SUMPRODUCT('Alternatyva 3'!AJ$21:AJ$88,'Alternatyva 3'!$DH$21:$DH$88)</f>
        <v>0</v>
      </c>
      <c r="AK48" s="407">
        <f>AK47-SUMPRODUCT('Alternatyva 3'!AK$21:AK$88,'Alternatyva 3'!$DH$21:$DH$88)</f>
        <v>0</v>
      </c>
      <c r="AL48" s="407">
        <f>AL47-SUMPRODUCT('Alternatyva 3'!AL$21:AL$88,'Alternatyva 3'!$DH$21:$DH$88)</f>
        <v>0</v>
      </c>
      <c r="AM48" s="407">
        <f>AM47-SUMPRODUCT('Alternatyva 3'!AM$21:AM$88,'Alternatyva 3'!$DH$21:$DH$88)</f>
        <v>0</v>
      </c>
      <c r="AN48" s="407">
        <f>AN47-SUMPRODUCT('Alternatyva 3'!AN$21:AN$88,'Alternatyva 3'!$DH$21:$DH$88)</f>
        <v>0</v>
      </c>
      <c r="AO48" s="407">
        <f>AO47-SUMPRODUCT('Alternatyva 3'!AO$21:AO$88,'Alternatyva 3'!$DH$21:$DH$88)</f>
        <v>0</v>
      </c>
      <c r="AP48" s="407">
        <f>AP47-SUMPRODUCT('Alternatyva 3'!AP$21:AP$88,'Alternatyva 3'!$DH$21:$DH$88)</f>
        <v>0</v>
      </c>
      <c r="AQ48" s="407">
        <f>AQ47-SUMPRODUCT('Alternatyva 3'!AQ$21:AQ$88,'Alternatyva 3'!$DH$21:$DH$88)</f>
        <v>0</v>
      </c>
      <c r="AR48" s="407">
        <f>AR47-SUMPRODUCT('Alternatyva 3'!AR$21:AR$88,'Alternatyva 3'!$DH$21:$DH$88)</f>
        <v>0</v>
      </c>
      <c r="AS48" s="407">
        <f>AS47-SUMPRODUCT('Alternatyva 3'!AS$21:AS$88,'Alternatyva 3'!$DH$21:$DH$88)</f>
        <v>0</v>
      </c>
      <c r="AT48" s="407">
        <f>AT47-SUMPRODUCT('Alternatyva 3'!AT$21:AT$88,'Alternatyva 3'!$DH$21:$DH$88)</f>
        <v>0</v>
      </c>
      <c r="AU48" s="407">
        <f>AU47-SUMPRODUCT('Alternatyva 3'!AU$21:AU$88,'Alternatyva 3'!$DH$21:$DH$88)</f>
        <v>0</v>
      </c>
      <c r="AV48" s="407">
        <f>AV47-SUMPRODUCT('Alternatyva 3'!AV$21:AV$88,'Alternatyva 3'!$DH$21:$DH$88)</f>
        <v>0</v>
      </c>
      <c r="AW48" s="407">
        <f>AW47-SUMPRODUCT('Alternatyva 3'!AW$21:AW$88,'Alternatyva 3'!$DH$21:$DH$88)</f>
        <v>0</v>
      </c>
      <c r="AX48" s="407">
        <f>AX47-SUMPRODUCT('Alternatyva 3'!AX$21:AX$88,'Alternatyva 3'!$DH$21:$DH$88)</f>
        <v>0</v>
      </c>
      <c r="AY48" s="407">
        <f>AY47-SUMPRODUCT('Alternatyva 3'!AY$21:AY$88,'Alternatyva 3'!$DH$21:$DH$88)</f>
        <v>0</v>
      </c>
      <c r="AZ48" s="407">
        <f>AZ47-SUMPRODUCT('Alternatyva 3'!AZ$21:AZ$88,'Alternatyva 3'!$DH$21:$DH$88)</f>
        <v>0</v>
      </c>
      <c r="BA48" s="407">
        <f>BA47-SUMPRODUCT('Alternatyva 3'!BA$21:BA$88,'Alternatyva 3'!$DH$21:$DH$88)</f>
        <v>0</v>
      </c>
      <c r="BB48" s="407">
        <f>BB47-SUMPRODUCT('Alternatyva 3'!BB$21:BB$88,'Alternatyva 3'!$DH$21:$DH$88)</f>
        <v>0</v>
      </c>
      <c r="BC48" s="407">
        <f>BC47-SUMPRODUCT('Alternatyva 3'!BC$21:BC$88,'Alternatyva 3'!$DH$21:$DH$88)</f>
        <v>0</v>
      </c>
      <c r="BD48" s="407">
        <f>BD47-SUMPRODUCT('Alternatyva 3'!BD$21:BD$88,'Alternatyva 3'!$DH$21:$DH$88)</f>
        <v>0</v>
      </c>
      <c r="BE48" s="407">
        <f>BE47-SUMPRODUCT('Alternatyva 3'!BE$21:BE$88,'Alternatyva 3'!$DH$21:$DH$88)</f>
        <v>0</v>
      </c>
      <c r="BF48" s="407">
        <f>BF47-SUMPRODUCT('Alternatyva 3'!BF$21:BF$88,'Alternatyva 3'!$DH$21:$DH$88)</f>
        <v>0</v>
      </c>
      <c r="BG48" s="407">
        <f>BG47-SUMPRODUCT('Alternatyva 3'!BG$21:BG$88,'Alternatyva 3'!$DH$21:$DH$88)</f>
        <v>0</v>
      </c>
      <c r="BH48" s="407">
        <f>BH47-SUMPRODUCT('Alternatyva 3'!BH$21:BH$88,'Alternatyva 3'!$DH$21:$DH$88)</f>
        <v>0</v>
      </c>
      <c r="BI48" s="407">
        <f>BI47-SUMPRODUCT('Alternatyva 3'!BI$21:BI$88,'Alternatyva 3'!$DH$21:$DH$88)</f>
        <v>0</v>
      </c>
      <c r="BJ48" s="407">
        <f>BJ47-SUMPRODUCT('Alternatyva 3'!BJ$21:BJ$88,'Alternatyva 3'!$DH$21:$DH$88)</f>
        <v>0</v>
      </c>
      <c r="BK48" s="407">
        <f>BK47-SUMPRODUCT('Alternatyva 3'!BK$21:BK$88,'Alternatyva 3'!$DH$21:$DH$88)</f>
        <v>0</v>
      </c>
      <c r="BL48" s="407">
        <f>BL47-SUMPRODUCT('Alternatyva 3'!BL$21:BL$88,'Alternatyva 3'!$DH$21:$DH$88)</f>
        <v>0</v>
      </c>
      <c r="BM48" s="407">
        <f>BM47-SUMPRODUCT('Alternatyva 3'!BM$21:BM$88,'Alternatyva 3'!$DH$21:$DH$88)</f>
        <v>0</v>
      </c>
      <c r="BN48" s="407">
        <f>BN47-SUMPRODUCT('Alternatyva 3'!BN$21:BN$88,'Alternatyva 3'!$DH$21:$DH$88)</f>
        <v>0</v>
      </c>
      <c r="BO48" s="407">
        <f>BO47-SUMPRODUCT('Alternatyva 3'!BO$21:BO$88,'Alternatyva 3'!$DH$21:$DH$88)</f>
        <v>0</v>
      </c>
      <c r="BP48" s="407">
        <f>BP47-SUMPRODUCT('Alternatyva 3'!BP$21:BP$88,'Alternatyva 3'!$DH$21:$DH$88)</f>
        <v>0</v>
      </c>
      <c r="BQ48" s="407">
        <f>BQ47-SUMPRODUCT('Alternatyva 3'!BQ$21:BQ$88,'Alternatyva 3'!$DH$21:$DH$88)</f>
        <v>0</v>
      </c>
      <c r="BR48" s="407">
        <f>BR47-SUMPRODUCT('Alternatyva 3'!BR$21:BR$88,'Alternatyva 3'!$DH$21:$DH$88)</f>
        <v>0</v>
      </c>
      <c r="BS48" s="407">
        <f>BS47-SUMPRODUCT('Alternatyva 3'!BS$21:BS$88,'Alternatyva 3'!$DH$21:$DH$88)</f>
        <v>0</v>
      </c>
      <c r="BT48" s="407">
        <f>BT47-SUMPRODUCT('Alternatyva 3'!BT$21:BT$88,'Alternatyva 3'!$DH$21:$DH$88)</f>
        <v>0</v>
      </c>
      <c r="BU48" s="407">
        <f>BU47-SUMPRODUCT('Alternatyva 3'!BU$21:BU$88,'Alternatyva 3'!$DH$21:$DH$88)</f>
        <v>0</v>
      </c>
      <c r="BV48" s="407">
        <f>BV47-SUMPRODUCT('Alternatyva 3'!BV$21:BV$88,'Alternatyva 3'!$DH$21:$DH$88)</f>
        <v>0</v>
      </c>
      <c r="BW48" s="407">
        <f>BW47-SUMPRODUCT('Alternatyva 3'!BW$21:BW$88,'Alternatyva 3'!$DH$21:$DH$88)</f>
        <v>0</v>
      </c>
      <c r="BX48" s="407">
        <f>BX47-SUMPRODUCT('Alternatyva 3'!BX$21:BX$88,'Alternatyva 3'!$DH$21:$DH$88)</f>
        <v>0</v>
      </c>
      <c r="BY48" s="407">
        <f>BY47-SUMPRODUCT('Alternatyva 3'!BY$21:BY$88,'Alternatyva 3'!$DH$21:$DH$88)</f>
        <v>0</v>
      </c>
      <c r="BZ48" s="407">
        <f>BZ47-SUMPRODUCT('Alternatyva 3'!BZ$21:BZ$88,'Alternatyva 3'!$DH$21:$DH$88)</f>
        <v>0</v>
      </c>
      <c r="CA48" s="407">
        <f>CA47-SUMPRODUCT('Alternatyva 3'!CA$21:CA$88,'Alternatyva 3'!$DH$21:$DH$88)</f>
        <v>0</v>
      </c>
      <c r="CB48" s="407">
        <f>CB47-SUMPRODUCT('Alternatyva 3'!CB$21:CB$88,'Alternatyva 3'!$DH$21:$DH$88)</f>
        <v>0</v>
      </c>
      <c r="CC48" s="407">
        <f>CC47-SUMPRODUCT('Alternatyva 3'!CC$21:CC$88,'Alternatyva 3'!$DH$21:$DH$88)</f>
        <v>0</v>
      </c>
      <c r="CD48" s="407">
        <f>CD47-SUMPRODUCT('Alternatyva 3'!CD$21:CD$88,'Alternatyva 3'!$DH$21:$DH$88)</f>
        <v>0</v>
      </c>
      <c r="CE48" s="407">
        <f>CE47-SUMPRODUCT('Alternatyva 3'!CE$21:CE$88,'Alternatyva 3'!$DH$21:$DH$88)</f>
        <v>0</v>
      </c>
      <c r="CF48" s="407">
        <f>CF47-SUMPRODUCT('Alternatyva 3'!CF$21:CF$88,'Alternatyva 3'!$DH$21:$DH$88)</f>
        <v>0</v>
      </c>
      <c r="CG48" s="407">
        <f>CG47-SUMPRODUCT('Alternatyva 3'!CG$21:CG$88,'Alternatyva 3'!$DH$21:$DH$88)</f>
        <v>0</v>
      </c>
      <c r="CH48" s="407">
        <f>CH47-SUMPRODUCT('Alternatyva 3'!CH$21:CH$88,'Alternatyva 3'!$DH$21:$DH$88)</f>
        <v>0</v>
      </c>
      <c r="CI48" s="407">
        <f>CI47-SUMPRODUCT('Alternatyva 3'!CI$21:CI$88,'Alternatyva 3'!$DH$21:$DH$88)</f>
        <v>0</v>
      </c>
      <c r="CJ48" s="407">
        <f>CJ47-SUMPRODUCT('Alternatyva 3'!CJ$21:CJ$88,'Alternatyva 3'!$DH$21:$DH$88)</f>
        <v>0</v>
      </c>
      <c r="CK48" s="407">
        <f>CK47-SUMPRODUCT('Alternatyva 3'!CK$21:CK$88,'Alternatyva 3'!$DH$21:$DH$88)</f>
        <v>0</v>
      </c>
      <c r="CL48" s="407">
        <f>CL47-SUMPRODUCT('Alternatyva 3'!CL$21:CL$88,'Alternatyva 3'!$DH$21:$DH$88)</f>
        <v>0</v>
      </c>
      <c r="CM48" s="407">
        <f>CM47-SUMPRODUCT('Alternatyva 3'!CM$21:CM$88,'Alternatyva 3'!$DH$21:$DH$88)</f>
        <v>0</v>
      </c>
      <c r="CN48" s="407">
        <f>CN47-SUMPRODUCT('Alternatyva 3'!CN$21:CN$88,'Alternatyva 3'!$DH$21:$DH$88)</f>
        <v>0</v>
      </c>
      <c r="CO48" s="407">
        <f>CO47-SUMPRODUCT('Alternatyva 3'!CO$21:CO$88,'Alternatyva 3'!$DH$21:$DH$88)</f>
        <v>0</v>
      </c>
      <c r="CP48" s="407">
        <f>CP47-SUMPRODUCT('Alternatyva 3'!CP$21:CP$88,'Alternatyva 3'!$DH$21:$DH$88)</f>
        <v>0</v>
      </c>
      <c r="CQ48" s="407">
        <f>CQ47-SUMPRODUCT('Alternatyva 3'!CQ$21:CQ$88,'Alternatyva 3'!$DH$21:$DH$88)</f>
        <v>0</v>
      </c>
      <c r="CR48" s="407">
        <f>CR47-SUMPRODUCT('Alternatyva 3'!CR$21:CR$88,'Alternatyva 3'!$DH$21:$DH$88)</f>
        <v>0</v>
      </c>
      <c r="CS48" s="407">
        <f>CS47-SUMPRODUCT('Alternatyva 3'!CS$21:CS$88,'Alternatyva 3'!$DH$21:$DH$88)</f>
        <v>0</v>
      </c>
      <c r="CT48" s="407">
        <f>CT47-SUMPRODUCT('Alternatyva 3'!CT$21:CT$88,'Alternatyva 3'!$DH$21:$DH$88)</f>
        <v>0</v>
      </c>
      <c r="CU48" s="407">
        <f>CU47-SUMPRODUCT('Alternatyva 3'!CU$21:CU$88,'Alternatyva 3'!$DH$21:$DH$88)</f>
        <v>0</v>
      </c>
      <c r="CV48" s="407">
        <f>CV47-SUMPRODUCT('Alternatyva 3'!CV$21:CV$88,'Alternatyva 3'!$DH$21:$DH$88)</f>
        <v>0</v>
      </c>
      <c r="CW48" s="407">
        <f>CW47-SUMPRODUCT('Alternatyva 3'!CW$21:CW$88,'Alternatyva 3'!$DH$21:$DH$88)</f>
        <v>0</v>
      </c>
      <c r="CX48" s="407">
        <f>CX47-SUMPRODUCT('Alternatyva 3'!CX$21:CX$88,'Alternatyva 3'!$DH$21:$DH$88)</f>
        <v>0</v>
      </c>
      <c r="CY48" s="407">
        <f>CY47-SUMPRODUCT('Alternatyva 3'!CY$21:CY$88,'Alternatyva 3'!$DH$21:$DH$88)</f>
        <v>0</v>
      </c>
      <c r="CZ48" s="407">
        <f>CZ47-SUMPRODUCT('Alternatyva 3'!CZ$21:CZ$88,'Alternatyva 3'!$DH$21:$DH$88)</f>
        <v>0</v>
      </c>
      <c r="DA48" s="407">
        <f>DA47-SUMPRODUCT('Alternatyva 3'!DA$21:DA$88,'Alternatyva 3'!$DH$21:$DH$88)</f>
        <v>0</v>
      </c>
      <c r="DB48" s="407">
        <f>DB47-SUMPRODUCT('Alternatyva 3'!DB$21:DB$88,'Alternatyva 3'!$DH$21:$DH$88)</f>
        <v>0</v>
      </c>
      <c r="DC48" s="407">
        <f>DC47-SUMPRODUCT('Alternatyva 3'!DC$21:DC$88,'Alternatyva 3'!$DH$21:$DH$88)</f>
        <v>0</v>
      </c>
    </row>
    <row r="49" spans="2:107" ht="15" hidden="1" customHeight="1" thickBot="1">
      <c r="B49" s="323" t="s">
        <v>495</v>
      </c>
      <c r="C49" s="775" t="s">
        <v>496</v>
      </c>
      <c r="D49" s="776"/>
      <c r="E49" s="777"/>
      <c r="F49" s="406">
        <f>H49+NPV(SD,I49:INDEX(I49:DC49,PAL))</f>
        <v>0</v>
      </c>
      <c r="G49" s="407">
        <f>SUMIF($H$6:$DC$6,"&lt;="&amp;PAL,$H49:$DC49)</f>
        <v>0</v>
      </c>
      <c r="H49" s="408">
        <f>H44-H45-H46+H48</f>
        <v>0</v>
      </c>
      <c r="I49" s="408">
        <f t="shared" ref="I49:BT49" si="16">I44-I45-I46+I48</f>
        <v>0</v>
      </c>
      <c r="J49" s="408">
        <f>J44-J45-J46+J48</f>
        <v>0</v>
      </c>
      <c r="K49" s="408">
        <f t="shared" si="16"/>
        <v>0</v>
      </c>
      <c r="L49" s="408">
        <f t="shared" si="16"/>
        <v>0</v>
      </c>
      <c r="M49" s="408">
        <f t="shared" si="16"/>
        <v>0</v>
      </c>
      <c r="N49" s="408">
        <f t="shared" si="16"/>
        <v>0</v>
      </c>
      <c r="O49" s="408">
        <f t="shared" si="16"/>
        <v>0</v>
      </c>
      <c r="P49" s="408">
        <f t="shared" si="16"/>
        <v>0</v>
      </c>
      <c r="Q49" s="408">
        <f t="shared" si="16"/>
        <v>0</v>
      </c>
      <c r="R49" s="408">
        <f t="shared" si="16"/>
        <v>0</v>
      </c>
      <c r="S49" s="408">
        <f t="shared" si="16"/>
        <v>0</v>
      </c>
      <c r="T49" s="408">
        <f t="shared" si="16"/>
        <v>0</v>
      </c>
      <c r="U49" s="408">
        <f t="shared" si="16"/>
        <v>0</v>
      </c>
      <c r="V49" s="408">
        <f t="shared" si="16"/>
        <v>0</v>
      </c>
      <c r="W49" s="408">
        <f>W44-W45-W46+W48</f>
        <v>0</v>
      </c>
      <c r="X49" s="408">
        <f t="shared" si="16"/>
        <v>0</v>
      </c>
      <c r="Y49" s="408">
        <f t="shared" si="16"/>
        <v>0</v>
      </c>
      <c r="Z49" s="408">
        <f t="shared" si="16"/>
        <v>0</v>
      </c>
      <c r="AA49" s="408">
        <f t="shared" si="16"/>
        <v>0</v>
      </c>
      <c r="AB49" s="408">
        <f t="shared" si="16"/>
        <v>0</v>
      </c>
      <c r="AC49" s="408">
        <f t="shared" si="16"/>
        <v>0</v>
      </c>
      <c r="AD49" s="408">
        <f t="shared" si="16"/>
        <v>0</v>
      </c>
      <c r="AE49" s="408">
        <f t="shared" si="16"/>
        <v>0</v>
      </c>
      <c r="AF49" s="408">
        <f t="shared" si="16"/>
        <v>0</v>
      </c>
      <c r="AG49" s="408">
        <f t="shared" si="16"/>
        <v>0</v>
      </c>
      <c r="AH49" s="408">
        <f t="shared" si="16"/>
        <v>0</v>
      </c>
      <c r="AI49" s="408">
        <f t="shared" si="16"/>
        <v>0</v>
      </c>
      <c r="AJ49" s="408">
        <f t="shared" si="16"/>
        <v>0</v>
      </c>
      <c r="AK49" s="408">
        <f t="shared" si="16"/>
        <v>0</v>
      </c>
      <c r="AL49" s="408">
        <f t="shared" si="16"/>
        <v>0</v>
      </c>
      <c r="AM49" s="408">
        <f t="shared" si="16"/>
        <v>0</v>
      </c>
      <c r="AN49" s="408">
        <f t="shared" si="16"/>
        <v>0</v>
      </c>
      <c r="AO49" s="408">
        <f t="shared" si="16"/>
        <v>0</v>
      </c>
      <c r="AP49" s="408">
        <f t="shared" si="16"/>
        <v>0</v>
      </c>
      <c r="AQ49" s="408">
        <f t="shared" si="16"/>
        <v>0</v>
      </c>
      <c r="AR49" s="408">
        <f t="shared" si="16"/>
        <v>0</v>
      </c>
      <c r="AS49" s="408">
        <f t="shared" si="16"/>
        <v>0</v>
      </c>
      <c r="AT49" s="408">
        <f t="shared" si="16"/>
        <v>0</v>
      </c>
      <c r="AU49" s="408">
        <f t="shared" si="16"/>
        <v>0</v>
      </c>
      <c r="AV49" s="408">
        <f t="shared" si="16"/>
        <v>0</v>
      </c>
      <c r="AW49" s="408">
        <f t="shared" si="16"/>
        <v>0</v>
      </c>
      <c r="AX49" s="408">
        <f t="shared" si="16"/>
        <v>0</v>
      </c>
      <c r="AY49" s="408">
        <f t="shared" si="16"/>
        <v>0</v>
      </c>
      <c r="AZ49" s="408">
        <f t="shared" si="16"/>
        <v>0</v>
      </c>
      <c r="BA49" s="408">
        <f t="shared" si="16"/>
        <v>0</v>
      </c>
      <c r="BB49" s="408">
        <f t="shared" si="16"/>
        <v>0</v>
      </c>
      <c r="BC49" s="408">
        <f t="shared" si="16"/>
        <v>0</v>
      </c>
      <c r="BD49" s="408">
        <f t="shared" si="16"/>
        <v>0</v>
      </c>
      <c r="BE49" s="408">
        <f t="shared" si="16"/>
        <v>0</v>
      </c>
      <c r="BF49" s="408">
        <f t="shared" si="16"/>
        <v>0</v>
      </c>
      <c r="BG49" s="408">
        <f t="shared" si="16"/>
        <v>0</v>
      </c>
      <c r="BH49" s="408">
        <f t="shared" si="16"/>
        <v>0</v>
      </c>
      <c r="BI49" s="408">
        <f t="shared" si="16"/>
        <v>0</v>
      </c>
      <c r="BJ49" s="408">
        <f t="shared" si="16"/>
        <v>0</v>
      </c>
      <c r="BK49" s="408">
        <f t="shared" si="16"/>
        <v>0</v>
      </c>
      <c r="BL49" s="408">
        <f t="shared" si="16"/>
        <v>0</v>
      </c>
      <c r="BM49" s="408">
        <f t="shared" si="16"/>
        <v>0</v>
      </c>
      <c r="BN49" s="408">
        <f t="shared" si="16"/>
        <v>0</v>
      </c>
      <c r="BO49" s="408">
        <f t="shared" si="16"/>
        <v>0</v>
      </c>
      <c r="BP49" s="408">
        <f t="shared" si="16"/>
        <v>0</v>
      </c>
      <c r="BQ49" s="408">
        <f t="shared" si="16"/>
        <v>0</v>
      </c>
      <c r="BR49" s="408">
        <f t="shared" si="16"/>
        <v>0</v>
      </c>
      <c r="BS49" s="408">
        <f t="shared" si="16"/>
        <v>0</v>
      </c>
      <c r="BT49" s="408">
        <f t="shared" si="16"/>
        <v>0</v>
      </c>
      <c r="BU49" s="408">
        <f t="shared" ref="BU49:DC49" si="17">BU44-BU45-BU46+BU48</f>
        <v>0</v>
      </c>
      <c r="BV49" s="408">
        <f t="shared" si="17"/>
        <v>0</v>
      </c>
      <c r="BW49" s="408">
        <f t="shared" si="17"/>
        <v>0</v>
      </c>
      <c r="BX49" s="408">
        <f t="shared" si="17"/>
        <v>0</v>
      </c>
      <c r="BY49" s="408">
        <f t="shared" si="17"/>
        <v>0</v>
      </c>
      <c r="BZ49" s="408">
        <f t="shared" si="17"/>
        <v>0</v>
      </c>
      <c r="CA49" s="408">
        <f t="shared" si="17"/>
        <v>0</v>
      </c>
      <c r="CB49" s="408">
        <f t="shared" si="17"/>
        <v>0</v>
      </c>
      <c r="CC49" s="408">
        <f t="shared" si="17"/>
        <v>0</v>
      </c>
      <c r="CD49" s="408">
        <f t="shared" si="17"/>
        <v>0</v>
      </c>
      <c r="CE49" s="408">
        <f t="shared" si="17"/>
        <v>0</v>
      </c>
      <c r="CF49" s="408">
        <f t="shared" si="17"/>
        <v>0</v>
      </c>
      <c r="CG49" s="408">
        <f t="shared" si="17"/>
        <v>0</v>
      </c>
      <c r="CH49" s="408">
        <f t="shared" si="17"/>
        <v>0</v>
      </c>
      <c r="CI49" s="408">
        <f t="shared" si="17"/>
        <v>0</v>
      </c>
      <c r="CJ49" s="408">
        <f t="shared" si="17"/>
        <v>0</v>
      </c>
      <c r="CK49" s="408">
        <f t="shared" si="17"/>
        <v>0</v>
      </c>
      <c r="CL49" s="408">
        <f t="shared" si="17"/>
        <v>0</v>
      </c>
      <c r="CM49" s="408">
        <f t="shared" si="17"/>
        <v>0</v>
      </c>
      <c r="CN49" s="408">
        <f t="shared" si="17"/>
        <v>0</v>
      </c>
      <c r="CO49" s="408">
        <f t="shared" si="17"/>
        <v>0</v>
      </c>
      <c r="CP49" s="408">
        <f t="shared" si="17"/>
        <v>0</v>
      </c>
      <c r="CQ49" s="408">
        <f t="shared" si="17"/>
        <v>0</v>
      </c>
      <c r="CR49" s="408">
        <f t="shared" si="17"/>
        <v>0</v>
      </c>
      <c r="CS49" s="408">
        <f t="shared" si="17"/>
        <v>0</v>
      </c>
      <c r="CT49" s="408">
        <f t="shared" si="17"/>
        <v>0</v>
      </c>
      <c r="CU49" s="408">
        <f t="shared" si="17"/>
        <v>0</v>
      </c>
      <c r="CV49" s="408">
        <f t="shared" si="17"/>
        <v>0</v>
      </c>
      <c r="CW49" s="408">
        <f t="shared" si="17"/>
        <v>0</v>
      </c>
      <c r="CX49" s="408">
        <f t="shared" si="17"/>
        <v>0</v>
      </c>
      <c r="CY49" s="408">
        <f t="shared" si="17"/>
        <v>0</v>
      </c>
      <c r="CZ49" s="408">
        <f t="shared" si="17"/>
        <v>0</v>
      </c>
      <c r="DA49" s="408">
        <f t="shared" si="17"/>
        <v>0</v>
      </c>
      <c r="DB49" s="408">
        <f t="shared" si="17"/>
        <v>0</v>
      </c>
      <c r="DC49" s="408">
        <f t="shared" si="17"/>
        <v>0</v>
      </c>
    </row>
    <row r="50" spans="2:107" ht="15" hidden="1" customHeight="1" thickBot="1">
      <c r="C50" s="782" t="s">
        <v>497</v>
      </c>
      <c r="D50" s="783"/>
      <c r="E50" s="783"/>
      <c r="F50" s="784"/>
      <c r="G50" s="28"/>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779" t="s">
        <v>498</v>
      </c>
      <c r="D51" s="780"/>
      <c r="E51" s="781"/>
      <c r="F51" s="25">
        <f>F49</f>
        <v>0</v>
      </c>
      <c r="G51" s="21"/>
    </row>
    <row r="52" spans="2:107" ht="15" hidden="1" customHeight="1">
      <c r="C52" s="772" t="s">
        <v>499</v>
      </c>
      <c r="D52" s="773"/>
      <c r="E52" s="774"/>
      <c r="F52" s="409" t="str">
        <f>IFERROR(IF(F46&lt;0,(F44-F46)/(F45-F48),(F44)/(F45+F46-F48)),"")</f>
        <v/>
      </c>
      <c r="G52" s="26"/>
    </row>
    <row r="53" spans="2:107" ht="15" hidden="1" customHeight="1" thickBot="1">
      <c r="C53" s="769" t="s">
        <v>500</v>
      </c>
      <c r="D53" s="770"/>
      <c r="E53" s="771"/>
      <c r="F53" s="414" t="str">
        <f>IFERROR(IRR(H49:INDEX(H49:DC49,PAL+1)),"-")</f>
        <v>-</v>
      </c>
      <c r="G53" s="22"/>
    </row>
    <row r="54" spans="2:107" ht="15" hidden="1" customHeight="1" thickBot="1">
      <c r="C54" s="782" t="s">
        <v>501</v>
      </c>
      <c r="D54" s="783"/>
      <c r="E54" s="783"/>
      <c r="F54" s="784"/>
      <c r="G54" s="347" t="s">
        <v>163</v>
      </c>
      <c r="H54" s="347" t="str">
        <f t="shared" ref="H54:AM54" ca="1" si="18">H43</f>
        <v>2022</v>
      </c>
      <c r="I54" s="347">
        <f t="shared" ca="1" si="18"/>
        <v>2023</v>
      </c>
      <c r="J54" s="347">
        <f t="shared" ca="1" si="18"/>
        <v>2024</v>
      </c>
      <c r="K54" s="347">
        <f t="shared" ca="1" si="18"/>
        <v>2025</v>
      </c>
      <c r="L54" s="347">
        <f t="shared" ca="1" si="18"/>
        <v>2026</v>
      </c>
      <c r="M54" s="347">
        <f t="shared" ca="1" si="18"/>
        <v>2027</v>
      </c>
      <c r="N54" s="347">
        <f t="shared" ca="1" si="18"/>
        <v>2028</v>
      </c>
      <c r="O54" s="347">
        <f t="shared" ca="1" si="18"/>
        <v>2029</v>
      </c>
      <c r="P54" s="347">
        <f t="shared" ca="1" si="18"/>
        <v>2030</v>
      </c>
      <c r="Q54" s="347">
        <f t="shared" ca="1" si="18"/>
        <v>2031</v>
      </c>
      <c r="R54" s="347">
        <f t="shared" ca="1" si="18"/>
        <v>2032</v>
      </c>
      <c r="S54" s="347">
        <f t="shared" ca="1" si="18"/>
        <v>2033</v>
      </c>
      <c r="T54" s="347">
        <f t="shared" ca="1" si="18"/>
        <v>2034</v>
      </c>
      <c r="U54" s="347">
        <f t="shared" ca="1" si="18"/>
        <v>2035</v>
      </c>
      <c r="V54" s="347">
        <f t="shared" ca="1" si="18"/>
        <v>2036</v>
      </c>
      <c r="W54" s="347">
        <f t="shared" ca="1" si="18"/>
        <v>2037</v>
      </c>
      <c r="X54" s="347">
        <f t="shared" ca="1" si="18"/>
        <v>2038</v>
      </c>
      <c r="Y54" s="347">
        <f t="shared" ca="1" si="18"/>
        <v>2039</v>
      </c>
      <c r="Z54" s="347">
        <f t="shared" ca="1" si="18"/>
        <v>2040</v>
      </c>
      <c r="AA54" s="347">
        <f t="shared" ca="1" si="18"/>
        <v>2041</v>
      </c>
      <c r="AB54" s="347">
        <f t="shared" ca="1" si="18"/>
        <v>2042</v>
      </c>
      <c r="AC54" s="347">
        <f t="shared" ca="1" si="18"/>
        <v>2043</v>
      </c>
      <c r="AD54" s="347">
        <f t="shared" ca="1" si="18"/>
        <v>2044</v>
      </c>
      <c r="AE54" s="347">
        <f t="shared" ca="1" si="18"/>
        <v>2045</v>
      </c>
      <c r="AF54" s="347">
        <f t="shared" ca="1" si="18"/>
        <v>2046</v>
      </c>
      <c r="AG54" s="347">
        <f t="shared" ca="1" si="18"/>
        <v>2047</v>
      </c>
      <c r="AH54" s="347">
        <f t="shared" ca="1" si="18"/>
        <v>2048</v>
      </c>
      <c r="AI54" s="347">
        <f t="shared" ca="1" si="18"/>
        <v>2049</v>
      </c>
      <c r="AJ54" s="347">
        <f t="shared" ca="1" si="18"/>
        <v>2050</v>
      </c>
      <c r="AK54" s="347">
        <f t="shared" ca="1" si="18"/>
        <v>2051</v>
      </c>
      <c r="AL54" s="347">
        <f t="shared" ca="1" si="18"/>
        <v>2052</v>
      </c>
      <c r="AM54" s="347">
        <f t="shared" ca="1" si="18"/>
        <v>2053</v>
      </c>
      <c r="AN54" s="347">
        <f t="shared" ref="AN54:BS54" ca="1" si="19">AN43</f>
        <v>2054</v>
      </c>
      <c r="AO54" s="347">
        <f t="shared" ca="1" si="19"/>
        <v>2055</v>
      </c>
      <c r="AP54" s="347">
        <f t="shared" ca="1" si="19"/>
        <v>2056</v>
      </c>
      <c r="AQ54" s="347">
        <f t="shared" ca="1" si="19"/>
        <v>2057</v>
      </c>
      <c r="AR54" s="347">
        <f t="shared" ca="1" si="19"/>
        <v>2058</v>
      </c>
      <c r="AS54" s="347">
        <f t="shared" ca="1" si="19"/>
        <v>2059</v>
      </c>
      <c r="AT54" s="347">
        <f t="shared" ca="1" si="19"/>
        <v>2060</v>
      </c>
      <c r="AU54" s="347">
        <f t="shared" ca="1" si="19"/>
        <v>2061</v>
      </c>
      <c r="AV54" s="347">
        <f t="shared" ca="1" si="19"/>
        <v>2062</v>
      </c>
      <c r="AW54" s="347">
        <f t="shared" ca="1" si="19"/>
        <v>2063</v>
      </c>
      <c r="AX54" s="347">
        <f t="shared" ca="1" si="19"/>
        <v>2064</v>
      </c>
      <c r="AY54" s="347">
        <f t="shared" ca="1" si="19"/>
        <v>2065</v>
      </c>
      <c r="AZ54" s="347">
        <f t="shared" ca="1" si="19"/>
        <v>2066</v>
      </c>
      <c r="BA54" s="347">
        <f t="shared" ca="1" si="19"/>
        <v>2067</v>
      </c>
      <c r="BB54" s="347">
        <f t="shared" ca="1" si="19"/>
        <v>2068</v>
      </c>
      <c r="BC54" s="347">
        <f t="shared" ca="1" si="19"/>
        <v>2069</v>
      </c>
      <c r="BD54" s="347">
        <f t="shared" ca="1" si="19"/>
        <v>2070</v>
      </c>
      <c r="BE54" s="347">
        <f t="shared" ca="1" si="19"/>
        <v>2071</v>
      </c>
      <c r="BF54" s="347">
        <f t="shared" ca="1" si="19"/>
        <v>2072</v>
      </c>
      <c r="BG54" s="347">
        <f t="shared" ca="1" si="19"/>
        <v>2073</v>
      </c>
      <c r="BH54" s="347">
        <f t="shared" ca="1" si="19"/>
        <v>2074</v>
      </c>
      <c r="BI54" s="347">
        <f t="shared" ca="1" si="19"/>
        <v>2075</v>
      </c>
      <c r="BJ54" s="347">
        <f t="shared" ca="1" si="19"/>
        <v>2076</v>
      </c>
      <c r="BK54" s="347">
        <f t="shared" ca="1" si="19"/>
        <v>2077</v>
      </c>
      <c r="BL54" s="347">
        <f t="shared" ca="1" si="19"/>
        <v>2078</v>
      </c>
      <c r="BM54" s="347">
        <f t="shared" ca="1" si="19"/>
        <v>2079</v>
      </c>
      <c r="BN54" s="347">
        <f t="shared" ca="1" si="19"/>
        <v>2080</v>
      </c>
      <c r="BO54" s="347">
        <f t="shared" ca="1" si="19"/>
        <v>2081</v>
      </c>
      <c r="BP54" s="347">
        <f t="shared" ca="1" si="19"/>
        <v>2082</v>
      </c>
      <c r="BQ54" s="347">
        <f t="shared" ca="1" si="19"/>
        <v>2083</v>
      </c>
      <c r="BR54" s="347">
        <f t="shared" ca="1" si="19"/>
        <v>2084</v>
      </c>
      <c r="BS54" s="347">
        <f t="shared" ca="1" si="19"/>
        <v>2085</v>
      </c>
      <c r="BT54" s="347">
        <f t="shared" ref="BT54:DC54" ca="1" si="20">BT43</f>
        <v>2086</v>
      </c>
      <c r="BU54" s="347">
        <f t="shared" ca="1" si="20"/>
        <v>2087</v>
      </c>
      <c r="BV54" s="347">
        <f t="shared" ca="1" si="20"/>
        <v>2088</v>
      </c>
      <c r="BW54" s="347">
        <f t="shared" ca="1" si="20"/>
        <v>2089</v>
      </c>
      <c r="BX54" s="347">
        <f t="shared" ca="1" si="20"/>
        <v>2090</v>
      </c>
      <c r="BY54" s="347">
        <f t="shared" ca="1" si="20"/>
        <v>2091</v>
      </c>
      <c r="BZ54" s="347">
        <f t="shared" ca="1" si="20"/>
        <v>2092</v>
      </c>
      <c r="CA54" s="347">
        <f t="shared" ca="1" si="20"/>
        <v>2093</v>
      </c>
      <c r="CB54" s="347">
        <f t="shared" ca="1" si="20"/>
        <v>2094</v>
      </c>
      <c r="CC54" s="347">
        <f t="shared" ca="1" si="20"/>
        <v>2095</v>
      </c>
      <c r="CD54" s="347">
        <f t="shared" ca="1" si="20"/>
        <v>2096</v>
      </c>
      <c r="CE54" s="347">
        <f t="shared" ca="1" si="20"/>
        <v>2097</v>
      </c>
      <c r="CF54" s="347">
        <f t="shared" ca="1" si="20"/>
        <v>2098</v>
      </c>
      <c r="CG54" s="347">
        <f t="shared" ca="1" si="20"/>
        <v>2099</v>
      </c>
      <c r="CH54" s="347">
        <f t="shared" ca="1" si="20"/>
        <v>2100</v>
      </c>
      <c r="CI54" s="347">
        <f t="shared" ca="1" si="20"/>
        <v>2101</v>
      </c>
      <c r="CJ54" s="347">
        <f t="shared" ca="1" si="20"/>
        <v>2102</v>
      </c>
      <c r="CK54" s="347">
        <f t="shared" ca="1" si="20"/>
        <v>2103</v>
      </c>
      <c r="CL54" s="347">
        <f t="shared" ca="1" si="20"/>
        <v>2104</v>
      </c>
      <c r="CM54" s="347">
        <f t="shared" ca="1" si="20"/>
        <v>2105</v>
      </c>
      <c r="CN54" s="347">
        <f t="shared" ca="1" si="20"/>
        <v>2106</v>
      </c>
      <c r="CO54" s="347">
        <f t="shared" ca="1" si="20"/>
        <v>2107</v>
      </c>
      <c r="CP54" s="347">
        <f t="shared" ca="1" si="20"/>
        <v>2108</v>
      </c>
      <c r="CQ54" s="347">
        <f t="shared" ca="1" si="20"/>
        <v>2109</v>
      </c>
      <c r="CR54" s="347">
        <f t="shared" ca="1" si="20"/>
        <v>2110</v>
      </c>
      <c r="CS54" s="347">
        <f t="shared" ca="1" si="20"/>
        <v>2111</v>
      </c>
      <c r="CT54" s="347">
        <f t="shared" ca="1" si="20"/>
        <v>2112</v>
      </c>
      <c r="CU54" s="347">
        <f t="shared" ca="1" si="20"/>
        <v>2113</v>
      </c>
      <c r="CV54" s="347">
        <f t="shared" ca="1" si="20"/>
        <v>2114</v>
      </c>
      <c r="CW54" s="347">
        <f t="shared" ca="1" si="20"/>
        <v>2115</v>
      </c>
      <c r="CX54" s="347">
        <f t="shared" ca="1" si="20"/>
        <v>2116</v>
      </c>
      <c r="CY54" s="347">
        <f t="shared" ca="1" si="20"/>
        <v>2117</v>
      </c>
      <c r="CZ54" s="347">
        <f t="shared" ca="1" si="20"/>
        <v>2118</v>
      </c>
      <c r="DA54" s="347">
        <f t="shared" ca="1" si="20"/>
        <v>2119</v>
      </c>
      <c r="DB54" s="347">
        <f t="shared" ca="1" si="20"/>
        <v>2120</v>
      </c>
      <c r="DC54" s="347">
        <f t="shared" ca="1" si="20"/>
        <v>2121</v>
      </c>
    </row>
    <row r="55" spans="2:107" ht="15" hidden="1" customHeight="1">
      <c r="C55" s="760" t="s">
        <v>502</v>
      </c>
      <c r="D55" s="761"/>
      <c r="E55" s="762"/>
      <c r="F55" s="32"/>
      <c r="G55" s="411">
        <f>SUMIF($H$6:$DC$6,"&lt;="&amp;PAL,$H55:$DC55)</f>
        <v>0</v>
      </c>
      <c r="H55" s="408">
        <f>H47-'Alternatyva 3'!H$7+'Alternatyva 3'!H$115</f>
        <v>0</v>
      </c>
      <c r="I55" s="408">
        <f>I47-'Alternatyva 3'!I$7+'Alternatyva 3'!I$115</f>
        <v>0</v>
      </c>
      <c r="J55" s="408">
        <f>J47-'Alternatyva 3'!J$7+'Alternatyva 3'!J$115</f>
        <v>0</v>
      </c>
      <c r="K55" s="408">
        <f>K47-'Alternatyva 3'!K$7+'Alternatyva 3'!K$115</f>
        <v>0</v>
      </c>
      <c r="L55" s="408">
        <f>L47-'Alternatyva 3'!L$7+'Alternatyva 3'!L$115</f>
        <v>0</v>
      </c>
      <c r="M55" s="408">
        <f>M47-'Alternatyva 3'!M$7+'Alternatyva 3'!M$115</f>
        <v>0</v>
      </c>
      <c r="N55" s="408">
        <f>N47-'Alternatyva 3'!N$7+'Alternatyva 3'!N$115</f>
        <v>0</v>
      </c>
      <c r="O55" s="408">
        <f>O47-'Alternatyva 3'!O$7+'Alternatyva 3'!O$115</f>
        <v>0</v>
      </c>
      <c r="P55" s="408">
        <f>P47-'Alternatyva 3'!P$7+'Alternatyva 3'!P$115</f>
        <v>0</v>
      </c>
      <c r="Q55" s="408">
        <f>Q47-'Alternatyva 3'!Q$7+'Alternatyva 3'!Q$115</f>
        <v>0</v>
      </c>
      <c r="R55" s="408">
        <f>R47-'Alternatyva 3'!R$7+'Alternatyva 3'!R$115</f>
        <v>0</v>
      </c>
      <c r="S55" s="408">
        <f>S47-'Alternatyva 3'!S$7+'Alternatyva 3'!S$115</f>
        <v>0</v>
      </c>
      <c r="T55" s="408">
        <f>T47-'Alternatyva 3'!T$7+'Alternatyva 3'!T$115</f>
        <v>0</v>
      </c>
      <c r="U55" s="408">
        <f>U47-'Alternatyva 3'!U$7+'Alternatyva 3'!U$115</f>
        <v>0</v>
      </c>
      <c r="V55" s="408">
        <f>V47-'Alternatyva 3'!V$7+'Alternatyva 3'!V$115</f>
        <v>0</v>
      </c>
      <c r="W55" s="408">
        <f>W47-'Alternatyva 3'!W$7+'Alternatyva 3'!W$115</f>
        <v>0</v>
      </c>
      <c r="X55" s="408">
        <f>X47-'Alternatyva 3'!X$7+'Alternatyva 3'!X$115</f>
        <v>0</v>
      </c>
      <c r="Y55" s="408">
        <f>Y47-'Alternatyva 3'!Y$7+'Alternatyva 3'!Y$115</f>
        <v>0</v>
      </c>
      <c r="Z55" s="408">
        <f>Z47-'Alternatyva 3'!Z$7+'Alternatyva 3'!Z$115</f>
        <v>0</v>
      </c>
      <c r="AA55" s="408">
        <f>AA47-'Alternatyva 3'!AA$7+'Alternatyva 3'!AA$115</f>
        <v>0</v>
      </c>
      <c r="AB55" s="408">
        <f>AB47-'Alternatyva 3'!AB$7+'Alternatyva 3'!AB$115</f>
        <v>0</v>
      </c>
      <c r="AC55" s="408">
        <f>AC47-'Alternatyva 3'!AC$7+'Alternatyva 3'!AC$115</f>
        <v>0</v>
      </c>
      <c r="AD55" s="408">
        <f>AD47-'Alternatyva 3'!AD$7+'Alternatyva 3'!AD$115</f>
        <v>0</v>
      </c>
      <c r="AE55" s="408">
        <f>AE47-'Alternatyva 3'!AE$7+'Alternatyva 3'!AE$115</f>
        <v>0</v>
      </c>
      <c r="AF55" s="408">
        <f>AF47-'Alternatyva 3'!AF$7+'Alternatyva 3'!AF$115</f>
        <v>0</v>
      </c>
      <c r="AG55" s="408">
        <f>AG47-'Alternatyva 3'!AG$7+'Alternatyva 3'!AG$115</f>
        <v>0</v>
      </c>
      <c r="AH55" s="408">
        <f>AH47-'Alternatyva 3'!AH$7+'Alternatyva 3'!AH$115</f>
        <v>0</v>
      </c>
      <c r="AI55" s="408">
        <f>AI47-'Alternatyva 3'!AI$7+'Alternatyva 3'!AI$115</f>
        <v>0</v>
      </c>
      <c r="AJ55" s="408">
        <f>AJ47-'Alternatyva 3'!AJ$7+'Alternatyva 3'!AJ$115</f>
        <v>0</v>
      </c>
      <c r="AK55" s="408">
        <f>AK47-'Alternatyva 3'!AK$7+'Alternatyva 3'!AK$115</f>
        <v>0</v>
      </c>
      <c r="AL55" s="408">
        <f>AL47-'Alternatyva 3'!AL$7+'Alternatyva 3'!AL$115</f>
        <v>0</v>
      </c>
      <c r="AM55" s="408">
        <f>AM47-'Alternatyva 3'!AM$7+'Alternatyva 3'!AM$115</f>
        <v>0</v>
      </c>
      <c r="AN55" s="408">
        <f>AN47-'Alternatyva 3'!AN$7+'Alternatyva 3'!AN$115</f>
        <v>0</v>
      </c>
      <c r="AO55" s="408">
        <f>AO47-'Alternatyva 3'!AO$7+'Alternatyva 3'!AO$115</f>
        <v>0</v>
      </c>
      <c r="AP55" s="408">
        <f>AP47-'Alternatyva 3'!AP$7+'Alternatyva 3'!AP$115</f>
        <v>0</v>
      </c>
      <c r="AQ55" s="408">
        <f>AQ47-'Alternatyva 3'!AQ$7+'Alternatyva 3'!AQ$115</f>
        <v>0</v>
      </c>
      <c r="AR55" s="408">
        <f>AR47-'Alternatyva 3'!AR$7+'Alternatyva 3'!AR$115</f>
        <v>0</v>
      </c>
      <c r="AS55" s="408">
        <f>AS47-'Alternatyva 3'!AS$7+'Alternatyva 3'!AS$115</f>
        <v>0</v>
      </c>
      <c r="AT55" s="408">
        <f>AT47-'Alternatyva 3'!AT$7+'Alternatyva 3'!AT$115</f>
        <v>0</v>
      </c>
      <c r="AU55" s="408">
        <f>AU47-'Alternatyva 3'!AU$7+'Alternatyva 3'!AU$115</f>
        <v>0</v>
      </c>
      <c r="AV55" s="408">
        <f>AV47-'Alternatyva 3'!AV$7+'Alternatyva 3'!AV$115</f>
        <v>0</v>
      </c>
      <c r="AW55" s="408">
        <f>AW47-'Alternatyva 3'!AW$7+'Alternatyva 3'!AW$115</f>
        <v>0</v>
      </c>
      <c r="AX55" s="408">
        <f>AX47-'Alternatyva 3'!AX$7+'Alternatyva 3'!AX$115</f>
        <v>0</v>
      </c>
      <c r="AY55" s="408">
        <f>AY47-'Alternatyva 3'!AY$7+'Alternatyva 3'!AY$115</f>
        <v>0</v>
      </c>
      <c r="AZ55" s="408">
        <f>AZ47-'Alternatyva 3'!AZ$7+'Alternatyva 3'!AZ$115</f>
        <v>0</v>
      </c>
      <c r="BA55" s="408">
        <f>BA47-'Alternatyva 3'!BA$7+'Alternatyva 3'!BA$115</f>
        <v>0</v>
      </c>
      <c r="BB55" s="408">
        <f>BB47-'Alternatyva 3'!BB$7+'Alternatyva 3'!BB$115</f>
        <v>0</v>
      </c>
      <c r="BC55" s="408">
        <f>BC47-'Alternatyva 3'!BC$7+'Alternatyva 3'!BC$115</f>
        <v>0</v>
      </c>
      <c r="BD55" s="408">
        <f>BD47-'Alternatyva 3'!BD$7+'Alternatyva 3'!BD$115</f>
        <v>0</v>
      </c>
      <c r="BE55" s="408">
        <f>BE47-'Alternatyva 3'!BE$7+'Alternatyva 3'!BE$115</f>
        <v>0</v>
      </c>
      <c r="BF55" s="408">
        <f>BF47-'Alternatyva 3'!BF$7+'Alternatyva 3'!BF$115</f>
        <v>0</v>
      </c>
      <c r="BG55" s="408">
        <f>BG47-'Alternatyva 3'!BG$7+'Alternatyva 3'!BG$115</f>
        <v>0</v>
      </c>
      <c r="BH55" s="408">
        <f>BH47-'Alternatyva 3'!BH$7+'Alternatyva 3'!BH$115</f>
        <v>0</v>
      </c>
      <c r="BI55" s="408">
        <f>BI47-'Alternatyva 3'!BI$7+'Alternatyva 3'!BI$115</f>
        <v>0</v>
      </c>
      <c r="BJ55" s="408">
        <f>BJ47-'Alternatyva 3'!BJ$7+'Alternatyva 3'!BJ$115</f>
        <v>0</v>
      </c>
      <c r="BK55" s="408">
        <f>BK47-'Alternatyva 3'!BK$7+'Alternatyva 3'!BK$115</f>
        <v>0</v>
      </c>
      <c r="BL55" s="408">
        <f>BL47-'Alternatyva 3'!BL$7+'Alternatyva 3'!BL$115</f>
        <v>0</v>
      </c>
      <c r="BM55" s="408">
        <f>BM47-'Alternatyva 3'!BM$7+'Alternatyva 3'!BM$115</f>
        <v>0</v>
      </c>
      <c r="BN55" s="408">
        <f>BN47-'Alternatyva 3'!BN$7+'Alternatyva 3'!BN$115</f>
        <v>0</v>
      </c>
      <c r="BO55" s="408">
        <f>BO47-'Alternatyva 3'!BO$7+'Alternatyva 3'!BO$115</f>
        <v>0</v>
      </c>
      <c r="BP55" s="408">
        <f>BP47-'Alternatyva 3'!BP$7+'Alternatyva 3'!BP$115</f>
        <v>0</v>
      </c>
      <c r="BQ55" s="408">
        <f>BQ47-'Alternatyva 3'!BQ$7+'Alternatyva 3'!BQ$115</f>
        <v>0</v>
      </c>
      <c r="BR55" s="408">
        <f>BR47-'Alternatyva 3'!BR$7+'Alternatyva 3'!BR$115</f>
        <v>0</v>
      </c>
      <c r="BS55" s="408">
        <f>BS47-'Alternatyva 3'!BS$7+'Alternatyva 3'!BS$115</f>
        <v>0</v>
      </c>
      <c r="BT55" s="408">
        <f>BT47-'Alternatyva 3'!BT$7+'Alternatyva 3'!BT$115</f>
        <v>0</v>
      </c>
      <c r="BU55" s="408">
        <f>BU47-'Alternatyva 3'!BU$7+'Alternatyva 3'!BU$115</f>
        <v>0</v>
      </c>
      <c r="BV55" s="408">
        <f>BV47-'Alternatyva 3'!BV$7+'Alternatyva 3'!BV$115</f>
        <v>0</v>
      </c>
      <c r="BW55" s="408">
        <f>BW47-'Alternatyva 3'!BW$7+'Alternatyva 3'!BW$115</f>
        <v>0</v>
      </c>
      <c r="BX55" s="408">
        <f>BX47-'Alternatyva 3'!BX$7+'Alternatyva 3'!BX$115</f>
        <v>0</v>
      </c>
      <c r="BY55" s="408">
        <f>BY47-'Alternatyva 3'!BY$7+'Alternatyva 3'!BY$115</f>
        <v>0</v>
      </c>
      <c r="BZ55" s="408">
        <f>BZ47-'Alternatyva 3'!BZ$7+'Alternatyva 3'!BZ$115</f>
        <v>0</v>
      </c>
      <c r="CA55" s="408">
        <f>CA47-'Alternatyva 3'!CA$7+'Alternatyva 3'!CA$115</f>
        <v>0</v>
      </c>
      <c r="CB55" s="408">
        <f>CB47-'Alternatyva 3'!CB$7+'Alternatyva 3'!CB$115</f>
        <v>0</v>
      </c>
      <c r="CC55" s="408">
        <f>CC47-'Alternatyva 3'!CC$7+'Alternatyva 3'!CC$115</f>
        <v>0</v>
      </c>
      <c r="CD55" s="408">
        <f>CD47-'Alternatyva 3'!CD$7+'Alternatyva 3'!CD$115</f>
        <v>0</v>
      </c>
      <c r="CE55" s="408">
        <f>CE47-'Alternatyva 3'!CE$7+'Alternatyva 3'!CE$115</f>
        <v>0</v>
      </c>
      <c r="CF55" s="408">
        <f>CF47-'Alternatyva 3'!CF$7+'Alternatyva 3'!CF$115</f>
        <v>0</v>
      </c>
      <c r="CG55" s="408">
        <f>CG47-'Alternatyva 3'!CG$7+'Alternatyva 3'!CG$115</f>
        <v>0</v>
      </c>
      <c r="CH55" s="408">
        <f>CH47-'Alternatyva 3'!CH$7+'Alternatyva 3'!CH$115</f>
        <v>0</v>
      </c>
      <c r="CI55" s="408">
        <f>CI47-'Alternatyva 3'!CI$7+'Alternatyva 3'!CI$115</f>
        <v>0</v>
      </c>
      <c r="CJ55" s="408">
        <f>CJ47-'Alternatyva 3'!CJ$7+'Alternatyva 3'!CJ$115</f>
        <v>0</v>
      </c>
      <c r="CK55" s="408">
        <f>CK47-'Alternatyva 3'!CK$7+'Alternatyva 3'!CK$115</f>
        <v>0</v>
      </c>
      <c r="CL55" s="408">
        <f>CL47-'Alternatyva 3'!CL$7+'Alternatyva 3'!CL$115</f>
        <v>0</v>
      </c>
      <c r="CM55" s="408">
        <f>CM47-'Alternatyva 3'!CM$7+'Alternatyva 3'!CM$115</f>
        <v>0</v>
      </c>
      <c r="CN55" s="408">
        <f>CN47-'Alternatyva 3'!CN$7+'Alternatyva 3'!CN$115</f>
        <v>0</v>
      </c>
      <c r="CO55" s="408">
        <f>CO47-'Alternatyva 3'!CO$7+'Alternatyva 3'!CO$115</f>
        <v>0</v>
      </c>
      <c r="CP55" s="408">
        <f>CP47-'Alternatyva 3'!CP$7+'Alternatyva 3'!CP$115</f>
        <v>0</v>
      </c>
      <c r="CQ55" s="408">
        <f>CQ47-'Alternatyva 3'!CQ$7+'Alternatyva 3'!CQ$115</f>
        <v>0</v>
      </c>
      <c r="CR55" s="408">
        <f>CR47-'Alternatyva 3'!CR$7+'Alternatyva 3'!CR$115</f>
        <v>0</v>
      </c>
      <c r="CS55" s="408">
        <f>CS47-'Alternatyva 3'!CS$7+'Alternatyva 3'!CS$115</f>
        <v>0</v>
      </c>
      <c r="CT55" s="408">
        <f>CT47-'Alternatyva 3'!CT$7+'Alternatyva 3'!CT$115</f>
        <v>0</v>
      </c>
      <c r="CU55" s="408">
        <f>CU47-'Alternatyva 3'!CU$7+'Alternatyva 3'!CU$115</f>
        <v>0</v>
      </c>
      <c r="CV55" s="408">
        <f>CV47-'Alternatyva 3'!CV$7+'Alternatyva 3'!CV$115</f>
        <v>0</v>
      </c>
      <c r="CW55" s="408">
        <f>CW47-'Alternatyva 3'!CW$7+'Alternatyva 3'!CW$115</f>
        <v>0</v>
      </c>
      <c r="CX55" s="408">
        <f>CX47-'Alternatyva 3'!CX$7+'Alternatyva 3'!CX$115</f>
        <v>0</v>
      </c>
      <c r="CY55" s="408">
        <f>CY47-'Alternatyva 3'!CY$7+'Alternatyva 3'!CY$115</f>
        <v>0</v>
      </c>
      <c r="CZ55" s="408">
        <f>CZ47-'Alternatyva 3'!CZ$7+'Alternatyva 3'!CZ$115</f>
        <v>0</v>
      </c>
      <c r="DA55" s="408">
        <f>DA47-'Alternatyva 3'!DA$7+'Alternatyva 3'!DA$115</f>
        <v>0</v>
      </c>
      <c r="DB55" s="408">
        <f>DB47-'Alternatyva 3'!DB$7+'Alternatyva 3'!DB$115</f>
        <v>0</v>
      </c>
      <c r="DC55" s="408">
        <f>DC47-'Alternatyva 3'!DC$7+'Alternatyva 3'!DC$115</f>
        <v>0</v>
      </c>
    </row>
    <row r="56" spans="2:107" ht="15" hidden="1" customHeight="1">
      <c r="C56" s="763" t="s">
        <v>503</v>
      </c>
      <c r="D56" s="764"/>
      <c r="E56" s="765"/>
      <c r="F56" s="27">
        <f>H55+NPV(FD,I55:INDEX(I55:DC55,PAL))</f>
        <v>0</v>
      </c>
      <c r="G56" s="26"/>
      <c r="H56" s="4"/>
      <c r="I56" s="4"/>
      <c r="J56" s="4"/>
      <c r="K56" s="4"/>
      <c r="L56" s="4"/>
      <c r="M56" s="4"/>
      <c r="N56" s="4"/>
      <c r="O56" s="4"/>
      <c r="P56" s="4"/>
      <c r="Q56" s="4"/>
      <c r="R56" s="4"/>
      <c r="S56" s="4"/>
      <c r="T56" s="4"/>
      <c r="U56" s="4"/>
      <c r="V56" s="4"/>
      <c r="W56" s="4"/>
    </row>
    <row r="57" spans="2:107" ht="15" hidden="1" customHeight="1">
      <c r="C57" s="763" t="s">
        <v>504</v>
      </c>
      <c r="D57" s="764"/>
      <c r="E57" s="765"/>
      <c r="F57" s="412" t="str">
        <f>IFERROR(IRR(H55:INDEX(H55:DC55,PAL+1)),"-")</f>
        <v>-</v>
      </c>
      <c r="G57" s="22"/>
    </row>
    <row r="58" spans="2:107" ht="15" hidden="1" customHeight="1" thickBot="1">
      <c r="C58" s="769" t="s">
        <v>505</v>
      </c>
      <c r="D58" s="770"/>
      <c r="E58" s="771"/>
      <c r="F58" s="413" t="str">
        <f>IFERROR(IF('Alternatyva 3'!F$89&lt;0,SUM('Alternatyva 3'!F$100,-'Alternatyva 3'!F$115,-'Alternatyva 3'!F$89)/SUM('Alternatyva 3'!F$9,'Alternatyva 3'!F$8,-SNA!F47),SUM('Alternatyva 3'!F$100,-'Alternatyva 3'!F$115)/SUM('Alternatyva 3'!F$9,'Alternatyva 3'!F$8,-SNA!F47,'Alternatyva 3'!F$89)),"")</f>
        <v/>
      </c>
      <c r="G58" s="22"/>
    </row>
    <row r="59" spans="2:107" ht="15" hidden="1" customHeight="1"/>
    <row r="60" spans="2:107" ht="15" hidden="1" customHeight="1">
      <c r="B60" s="16" t="s">
        <v>33</v>
      </c>
      <c r="C60" s="16"/>
      <c r="D60" s="16"/>
      <c r="E60" s="16"/>
      <c r="F60" s="766" t="s">
        <v>158</v>
      </c>
      <c r="G60" s="778"/>
      <c r="H60" s="347">
        <v>0</v>
      </c>
      <c r="I60" s="347">
        <v>1</v>
      </c>
      <c r="J60" s="347">
        <v>2</v>
      </c>
      <c r="K60" s="347">
        <v>3</v>
      </c>
      <c r="L60" s="347">
        <v>4</v>
      </c>
      <c r="M60" s="347">
        <v>5</v>
      </c>
      <c r="N60" s="347">
        <v>6</v>
      </c>
      <c r="O60" s="347">
        <v>7</v>
      </c>
      <c r="P60" s="347">
        <v>8</v>
      </c>
      <c r="Q60" s="347">
        <v>9</v>
      </c>
      <c r="R60" s="347">
        <v>10</v>
      </c>
      <c r="S60" s="347">
        <v>11</v>
      </c>
      <c r="T60" s="347">
        <v>12</v>
      </c>
      <c r="U60" s="347">
        <v>13</v>
      </c>
      <c r="V60" s="347">
        <v>14</v>
      </c>
      <c r="W60" s="347">
        <v>15</v>
      </c>
      <c r="X60" s="347">
        <v>16</v>
      </c>
      <c r="Y60" s="347">
        <v>17</v>
      </c>
      <c r="Z60" s="347">
        <v>18</v>
      </c>
      <c r="AA60" s="347">
        <v>19</v>
      </c>
      <c r="AB60" s="347">
        <v>20</v>
      </c>
      <c r="AC60" s="347">
        <v>21</v>
      </c>
      <c r="AD60" s="347">
        <v>22</v>
      </c>
      <c r="AE60" s="347">
        <v>23</v>
      </c>
      <c r="AF60" s="347">
        <v>24</v>
      </c>
      <c r="AG60" s="347">
        <v>25</v>
      </c>
      <c r="AH60" s="347">
        <v>26</v>
      </c>
      <c r="AI60" s="347">
        <v>27</v>
      </c>
      <c r="AJ60" s="347">
        <v>28</v>
      </c>
      <c r="AK60" s="347">
        <v>29</v>
      </c>
      <c r="AL60" s="347">
        <v>30</v>
      </c>
      <c r="AM60" s="347">
        <v>31</v>
      </c>
      <c r="AN60" s="347">
        <v>32</v>
      </c>
      <c r="AO60" s="347">
        <v>33</v>
      </c>
      <c r="AP60" s="347">
        <v>34</v>
      </c>
      <c r="AQ60" s="347">
        <v>35</v>
      </c>
      <c r="AR60" s="347">
        <v>36</v>
      </c>
      <c r="AS60" s="347">
        <v>37</v>
      </c>
      <c r="AT60" s="347">
        <v>38</v>
      </c>
      <c r="AU60" s="347">
        <v>39</v>
      </c>
      <c r="AV60" s="347">
        <v>40</v>
      </c>
      <c r="AW60" s="347">
        <v>41</v>
      </c>
      <c r="AX60" s="347">
        <v>42</v>
      </c>
      <c r="AY60" s="347">
        <v>43</v>
      </c>
      <c r="AZ60" s="347">
        <v>44</v>
      </c>
      <c r="BA60" s="347">
        <v>45</v>
      </c>
      <c r="BB60" s="347">
        <v>46</v>
      </c>
      <c r="BC60" s="347">
        <v>47</v>
      </c>
      <c r="BD60" s="347">
        <v>48</v>
      </c>
      <c r="BE60" s="347">
        <v>49</v>
      </c>
      <c r="BF60" s="347">
        <v>50</v>
      </c>
      <c r="BG60" s="347">
        <v>51</v>
      </c>
      <c r="BH60" s="347">
        <v>52</v>
      </c>
      <c r="BI60" s="347">
        <v>53</v>
      </c>
      <c r="BJ60" s="347">
        <v>54</v>
      </c>
      <c r="BK60" s="347">
        <v>55</v>
      </c>
      <c r="BL60" s="347">
        <v>56</v>
      </c>
      <c r="BM60" s="347">
        <v>57</v>
      </c>
      <c r="BN60" s="347">
        <v>58</v>
      </c>
      <c r="BO60" s="347">
        <v>59</v>
      </c>
      <c r="BP60" s="347">
        <v>60</v>
      </c>
      <c r="BQ60" s="347">
        <v>61</v>
      </c>
      <c r="BR60" s="347">
        <v>62</v>
      </c>
      <c r="BS60" s="347">
        <v>63</v>
      </c>
      <c r="BT60" s="347">
        <v>64</v>
      </c>
      <c r="BU60" s="347">
        <v>65</v>
      </c>
      <c r="BV60" s="347">
        <v>66</v>
      </c>
      <c r="BW60" s="347">
        <v>67</v>
      </c>
      <c r="BX60" s="347">
        <v>68</v>
      </c>
      <c r="BY60" s="347">
        <v>69</v>
      </c>
      <c r="BZ60" s="347">
        <v>70</v>
      </c>
      <c r="CA60" s="347">
        <v>71</v>
      </c>
      <c r="CB60" s="347">
        <v>72</v>
      </c>
      <c r="CC60" s="347">
        <v>73</v>
      </c>
      <c r="CD60" s="347">
        <v>74</v>
      </c>
      <c r="CE60" s="347">
        <v>75</v>
      </c>
      <c r="CF60" s="347">
        <v>76</v>
      </c>
      <c r="CG60" s="347">
        <v>77</v>
      </c>
      <c r="CH60" s="347">
        <v>78</v>
      </c>
      <c r="CI60" s="347">
        <v>79</v>
      </c>
      <c r="CJ60" s="347">
        <v>80</v>
      </c>
      <c r="CK60" s="347">
        <v>81</v>
      </c>
      <c r="CL60" s="347">
        <v>82</v>
      </c>
      <c r="CM60" s="347">
        <v>83</v>
      </c>
      <c r="CN60" s="347">
        <v>84</v>
      </c>
      <c r="CO60" s="347">
        <v>85</v>
      </c>
      <c r="CP60" s="347">
        <v>86</v>
      </c>
      <c r="CQ60" s="347">
        <v>87</v>
      </c>
      <c r="CR60" s="347">
        <v>88</v>
      </c>
      <c r="CS60" s="347">
        <v>89</v>
      </c>
      <c r="CT60" s="347">
        <v>90</v>
      </c>
      <c r="CU60" s="347">
        <v>91</v>
      </c>
      <c r="CV60" s="347">
        <v>92</v>
      </c>
      <c r="CW60" s="347">
        <v>93</v>
      </c>
      <c r="CX60" s="347">
        <v>94</v>
      </c>
      <c r="CY60" s="347">
        <v>95</v>
      </c>
      <c r="CZ60" s="347">
        <v>96</v>
      </c>
      <c r="DA60" s="347">
        <v>97</v>
      </c>
      <c r="DB60" s="347">
        <v>98</v>
      </c>
      <c r="DC60" s="347">
        <v>99</v>
      </c>
    </row>
    <row r="61" spans="2:107" s="12" customFormat="1" ht="15" hidden="1" customHeight="1">
      <c r="B61" s="347" t="s">
        <v>485</v>
      </c>
      <c r="C61" s="766" t="s">
        <v>486</v>
      </c>
      <c r="D61" s="767"/>
      <c r="E61" s="768"/>
      <c r="F61" s="348" t="s">
        <v>162</v>
      </c>
      <c r="G61" s="347" t="s">
        <v>163</v>
      </c>
      <c r="H61" s="347" t="str">
        <f ca="1">IF(PVP="",TEXT(TODAY(),"yyyy"),TEXT(PVP,"yyyy"))</f>
        <v>2022</v>
      </c>
      <c r="I61" s="347">
        <f ca="1">$H$7+I60</f>
        <v>2023</v>
      </c>
      <c r="J61" s="347">
        <f t="shared" ref="J61:BU61" ca="1" si="21">$H$7+J60</f>
        <v>2024</v>
      </c>
      <c r="K61" s="347">
        <f t="shared" ca="1" si="21"/>
        <v>2025</v>
      </c>
      <c r="L61" s="347">
        <f t="shared" ca="1" si="21"/>
        <v>2026</v>
      </c>
      <c r="M61" s="347">
        <f t="shared" ca="1" si="21"/>
        <v>2027</v>
      </c>
      <c r="N61" s="347">
        <f t="shared" ca="1" si="21"/>
        <v>2028</v>
      </c>
      <c r="O61" s="347">
        <f t="shared" ca="1" si="21"/>
        <v>2029</v>
      </c>
      <c r="P61" s="347">
        <f t="shared" ca="1" si="21"/>
        <v>2030</v>
      </c>
      <c r="Q61" s="347">
        <f t="shared" ca="1" si="21"/>
        <v>2031</v>
      </c>
      <c r="R61" s="347">
        <f t="shared" ca="1" si="21"/>
        <v>2032</v>
      </c>
      <c r="S61" s="347">
        <f t="shared" ca="1" si="21"/>
        <v>2033</v>
      </c>
      <c r="T61" s="347">
        <f t="shared" ca="1" si="21"/>
        <v>2034</v>
      </c>
      <c r="U61" s="347">
        <f t="shared" ca="1" si="21"/>
        <v>2035</v>
      </c>
      <c r="V61" s="347">
        <f t="shared" ca="1" si="21"/>
        <v>2036</v>
      </c>
      <c r="W61" s="347">
        <f t="shared" ca="1" si="21"/>
        <v>2037</v>
      </c>
      <c r="X61" s="347">
        <f t="shared" ca="1" si="21"/>
        <v>2038</v>
      </c>
      <c r="Y61" s="347">
        <f t="shared" ca="1" si="21"/>
        <v>2039</v>
      </c>
      <c r="Z61" s="347">
        <f t="shared" ca="1" si="21"/>
        <v>2040</v>
      </c>
      <c r="AA61" s="347">
        <f t="shared" ca="1" si="21"/>
        <v>2041</v>
      </c>
      <c r="AB61" s="347">
        <f t="shared" ca="1" si="21"/>
        <v>2042</v>
      </c>
      <c r="AC61" s="347">
        <f t="shared" ca="1" si="21"/>
        <v>2043</v>
      </c>
      <c r="AD61" s="347">
        <f t="shared" ca="1" si="21"/>
        <v>2044</v>
      </c>
      <c r="AE61" s="347">
        <f t="shared" ca="1" si="21"/>
        <v>2045</v>
      </c>
      <c r="AF61" s="347">
        <f t="shared" ca="1" si="21"/>
        <v>2046</v>
      </c>
      <c r="AG61" s="347">
        <f t="shared" ca="1" si="21"/>
        <v>2047</v>
      </c>
      <c r="AH61" s="347">
        <f t="shared" ca="1" si="21"/>
        <v>2048</v>
      </c>
      <c r="AI61" s="347">
        <f t="shared" ca="1" si="21"/>
        <v>2049</v>
      </c>
      <c r="AJ61" s="347">
        <f t="shared" ca="1" si="21"/>
        <v>2050</v>
      </c>
      <c r="AK61" s="347">
        <f t="shared" ca="1" si="21"/>
        <v>2051</v>
      </c>
      <c r="AL61" s="347">
        <f t="shared" ca="1" si="21"/>
        <v>2052</v>
      </c>
      <c r="AM61" s="347">
        <f t="shared" ca="1" si="21"/>
        <v>2053</v>
      </c>
      <c r="AN61" s="347">
        <f t="shared" ca="1" si="21"/>
        <v>2054</v>
      </c>
      <c r="AO61" s="347">
        <f t="shared" ca="1" si="21"/>
        <v>2055</v>
      </c>
      <c r="AP61" s="347">
        <f t="shared" ca="1" si="21"/>
        <v>2056</v>
      </c>
      <c r="AQ61" s="347">
        <f t="shared" ca="1" si="21"/>
        <v>2057</v>
      </c>
      <c r="AR61" s="347">
        <f t="shared" ca="1" si="21"/>
        <v>2058</v>
      </c>
      <c r="AS61" s="347">
        <f t="shared" ca="1" si="21"/>
        <v>2059</v>
      </c>
      <c r="AT61" s="347">
        <f t="shared" ca="1" si="21"/>
        <v>2060</v>
      </c>
      <c r="AU61" s="347">
        <f t="shared" ca="1" si="21"/>
        <v>2061</v>
      </c>
      <c r="AV61" s="347">
        <f t="shared" ca="1" si="21"/>
        <v>2062</v>
      </c>
      <c r="AW61" s="347">
        <f t="shared" ca="1" si="21"/>
        <v>2063</v>
      </c>
      <c r="AX61" s="347">
        <f t="shared" ca="1" si="21"/>
        <v>2064</v>
      </c>
      <c r="AY61" s="347">
        <f t="shared" ca="1" si="21"/>
        <v>2065</v>
      </c>
      <c r="AZ61" s="347">
        <f t="shared" ca="1" si="21"/>
        <v>2066</v>
      </c>
      <c r="BA61" s="347">
        <f t="shared" ca="1" si="21"/>
        <v>2067</v>
      </c>
      <c r="BB61" s="347">
        <f t="shared" ca="1" si="21"/>
        <v>2068</v>
      </c>
      <c r="BC61" s="347">
        <f t="shared" ca="1" si="21"/>
        <v>2069</v>
      </c>
      <c r="BD61" s="347">
        <f t="shared" ca="1" si="21"/>
        <v>2070</v>
      </c>
      <c r="BE61" s="347">
        <f t="shared" ca="1" si="21"/>
        <v>2071</v>
      </c>
      <c r="BF61" s="347">
        <f t="shared" ca="1" si="21"/>
        <v>2072</v>
      </c>
      <c r="BG61" s="347">
        <f t="shared" ca="1" si="21"/>
        <v>2073</v>
      </c>
      <c r="BH61" s="347">
        <f t="shared" ca="1" si="21"/>
        <v>2074</v>
      </c>
      <c r="BI61" s="347">
        <f t="shared" ca="1" si="21"/>
        <v>2075</v>
      </c>
      <c r="BJ61" s="347">
        <f t="shared" ca="1" si="21"/>
        <v>2076</v>
      </c>
      <c r="BK61" s="347">
        <f t="shared" ca="1" si="21"/>
        <v>2077</v>
      </c>
      <c r="BL61" s="347">
        <f t="shared" ca="1" si="21"/>
        <v>2078</v>
      </c>
      <c r="BM61" s="347">
        <f t="shared" ca="1" si="21"/>
        <v>2079</v>
      </c>
      <c r="BN61" s="347">
        <f t="shared" ca="1" si="21"/>
        <v>2080</v>
      </c>
      <c r="BO61" s="347">
        <f t="shared" ca="1" si="21"/>
        <v>2081</v>
      </c>
      <c r="BP61" s="347">
        <f t="shared" ca="1" si="21"/>
        <v>2082</v>
      </c>
      <c r="BQ61" s="347">
        <f t="shared" ca="1" si="21"/>
        <v>2083</v>
      </c>
      <c r="BR61" s="347">
        <f t="shared" ca="1" si="21"/>
        <v>2084</v>
      </c>
      <c r="BS61" s="347">
        <f t="shared" ca="1" si="21"/>
        <v>2085</v>
      </c>
      <c r="BT61" s="347">
        <f t="shared" ca="1" si="21"/>
        <v>2086</v>
      </c>
      <c r="BU61" s="347">
        <f t="shared" ca="1" si="21"/>
        <v>2087</v>
      </c>
      <c r="BV61" s="347">
        <f t="shared" ref="BV61:DC61" ca="1" si="22">$H$7+BV60</f>
        <v>2088</v>
      </c>
      <c r="BW61" s="347">
        <f t="shared" ca="1" si="22"/>
        <v>2089</v>
      </c>
      <c r="BX61" s="347">
        <f t="shared" ca="1" si="22"/>
        <v>2090</v>
      </c>
      <c r="BY61" s="347">
        <f t="shared" ca="1" si="22"/>
        <v>2091</v>
      </c>
      <c r="BZ61" s="347">
        <f t="shared" ca="1" si="22"/>
        <v>2092</v>
      </c>
      <c r="CA61" s="347">
        <f t="shared" ca="1" si="22"/>
        <v>2093</v>
      </c>
      <c r="CB61" s="347">
        <f t="shared" ca="1" si="22"/>
        <v>2094</v>
      </c>
      <c r="CC61" s="347">
        <f t="shared" ca="1" si="22"/>
        <v>2095</v>
      </c>
      <c r="CD61" s="347">
        <f t="shared" ca="1" si="22"/>
        <v>2096</v>
      </c>
      <c r="CE61" s="347">
        <f t="shared" ca="1" si="22"/>
        <v>2097</v>
      </c>
      <c r="CF61" s="347">
        <f t="shared" ca="1" si="22"/>
        <v>2098</v>
      </c>
      <c r="CG61" s="347">
        <f t="shared" ca="1" si="22"/>
        <v>2099</v>
      </c>
      <c r="CH61" s="347">
        <f t="shared" ca="1" si="22"/>
        <v>2100</v>
      </c>
      <c r="CI61" s="347">
        <f t="shared" ca="1" si="22"/>
        <v>2101</v>
      </c>
      <c r="CJ61" s="347">
        <f t="shared" ca="1" si="22"/>
        <v>2102</v>
      </c>
      <c r="CK61" s="347">
        <f t="shared" ca="1" si="22"/>
        <v>2103</v>
      </c>
      <c r="CL61" s="347">
        <f t="shared" ca="1" si="22"/>
        <v>2104</v>
      </c>
      <c r="CM61" s="347">
        <f t="shared" ca="1" si="22"/>
        <v>2105</v>
      </c>
      <c r="CN61" s="347">
        <f t="shared" ca="1" si="22"/>
        <v>2106</v>
      </c>
      <c r="CO61" s="347">
        <f t="shared" ca="1" si="22"/>
        <v>2107</v>
      </c>
      <c r="CP61" s="347">
        <f t="shared" ca="1" si="22"/>
        <v>2108</v>
      </c>
      <c r="CQ61" s="347">
        <f t="shared" ca="1" si="22"/>
        <v>2109</v>
      </c>
      <c r="CR61" s="347">
        <f t="shared" ca="1" si="22"/>
        <v>2110</v>
      </c>
      <c r="CS61" s="347">
        <f t="shared" ca="1" si="22"/>
        <v>2111</v>
      </c>
      <c r="CT61" s="347">
        <f t="shared" ca="1" si="22"/>
        <v>2112</v>
      </c>
      <c r="CU61" s="347">
        <f t="shared" ca="1" si="22"/>
        <v>2113</v>
      </c>
      <c r="CV61" s="347">
        <f t="shared" ca="1" si="22"/>
        <v>2114</v>
      </c>
      <c r="CW61" s="347">
        <f t="shared" ca="1" si="22"/>
        <v>2115</v>
      </c>
      <c r="CX61" s="347">
        <f t="shared" ca="1" si="22"/>
        <v>2116</v>
      </c>
      <c r="CY61" s="347">
        <f t="shared" ca="1" si="22"/>
        <v>2117</v>
      </c>
      <c r="CZ61" s="347">
        <f t="shared" ca="1" si="22"/>
        <v>2118</v>
      </c>
      <c r="DA61" s="347">
        <f t="shared" ca="1" si="22"/>
        <v>2119</v>
      </c>
      <c r="DB61" s="347">
        <f t="shared" ca="1" si="22"/>
        <v>2120</v>
      </c>
      <c r="DC61" s="347">
        <f t="shared" ca="1" si="22"/>
        <v>2121</v>
      </c>
    </row>
    <row r="62" spans="2:107" ht="15" hidden="1" customHeight="1">
      <c r="B62" s="323" t="s">
        <v>258</v>
      </c>
      <c r="C62" s="757" t="s">
        <v>487</v>
      </c>
      <c r="D62" s="758"/>
      <c r="E62" s="759"/>
      <c r="F62" s="406">
        <f>H62+NPV(SD,I62:INDEX(I62:DC62,PAL))</f>
        <v>0</v>
      </c>
      <c r="G62" s="407">
        <f>SUMIF($H$6:$DC$6,"&lt;="&amp;PAL,$H62:$DC62)</f>
        <v>0</v>
      </c>
      <c r="H62" s="407">
        <f>'Alternatyva 4'!H$117</f>
        <v>0</v>
      </c>
      <c r="I62" s="407">
        <f>'Alternatyva 4'!I$117</f>
        <v>0</v>
      </c>
      <c r="J62" s="407">
        <f>'Alternatyva 4'!J$117</f>
        <v>0</v>
      </c>
      <c r="K62" s="407">
        <f>'Alternatyva 4'!K$117</f>
        <v>0</v>
      </c>
      <c r="L62" s="407">
        <f>'Alternatyva 4'!L$117</f>
        <v>0</v>
      </c>
      <c r="M62" s="407">
        <f>'Alternatyva 4'!M$117</f>
        <v>0</v>
      </c>
      <c r="N62" s="407">
        <f>'Alternatyva 4'!N$117</f>
        <v>0</v>
      </c>
      <c r="O62" s="407">
        <f>'Alternatyva 4'!O$117</f>
        <v>0</v>
      </c>
      <c r="P62" s="407">
        <f>'Alternatyva 4'!P$117</f>
        <v>0</v>
      </c>
      <c r="Q62" s="407">
        <f>'Alternatyva 4'!Q$117</f>
        <v>0</v>
      </c>
      <c r="R62" s="407">
        <f>'Alternatyva 4'!R$117</f>
        <v>0</v>
      </c>
      <c r="S62" s="407">
        <f>'Alternatyva 4'!S$117</f>
        <v>0</v>
      </c>
      <c r="T62" s="407">
        <f>'Alternatyva 4'!T$117</f>
        <v>0</v>
      </c>
      <c r="U62" s="407">
        <f>'Alternatyva 4'!U$117</f>
        <v>0</v>
      </c>
      <c r="V62" s="407">
        <f>'Alternatyva 4'!V$117</f>
        <v>0</v>
      </c>
      <c r="W62" s="407">
        <f>'Alternatyva 4'!W$117</f>
        <v>0</v>
      </c>
      <c r="X62" s="407">
        <f>'Alternatyva 4'!X$117</f>
        <v>0</v>
      </c>
      <c r="Y62" s="407">
        <f>'Alternatyva 4'!Y$117</f>
        <v>0</v>
      </c>
      <c r="Z62" s="407">
        <f>'Alternatyva 4'!Z$117</f>
        <v>0</v>
      </c>
      <c r="AA62" s="407">
        <f>'Alternatyva 4'!AA$117</f>
        <v>0</v>
      </c>
      <c r="AB62" s="407">
        <f>'Alternatyva 4'!AB$117</f>
        <v>0</v>
      </c>
      <c r="AC62" s="407">
        <f>'Alternatyva 4'!AC$117</f>
        <v>0</v>
      </c>
      <c r="AD62" s="407">
        <f>'Alternatyva 4'!AD$117</f>
        <v>0</v>
      </c>
      <c r="AE62" s="407">
        <f>'Alternatyva 4'!AE$117</f>
        <v>0</v>
      </c>
      <c r="AF62" s="407">
        <f>'Alternatyva 4'!AF$117</f>
        <v>0</v>
      </c>
      <c r="AG62" s="407">
        <f>'Alternatyva 4'!AG$117</f>
        <v>0</v>
      </c>
      <c r="AH62" s="407">
        <f>'Alternatyva 4'!AH$117</f>
        <v>0</v>
      </c>
      <c r="AI62" s="407">
        <f>'Alternatyva 4'!AI$117</f>
        <v>0</v>
      </c>
      <c r="AJ62" s="407">
        <f>'Alternatyva 4'!AJ$117</f>
        <v>0</v>
      </c>
      <c r="AK62" s="407">
        <f>'Alternatyva 4'!AK$117</f>
        <v>0</v>
      </c>
      <c r="AL62" s="407">
        <f>'Alternatyva 4'!AL$117</f>
        <v>0</v>
      </c>
      <c r="AM62" s="407">
        <f>'Alternatyva 4'!AM$117</f>
        <v>0</v>
      </c>
      <c r="AN62" s="407">
        <f>'Alternatyva 4'!AN$117</f>
        <v>0</v>
      </c>
      <c r="AO62" s="407">
        <f>'Alternatyva 4'!AO$117</f>
        <v>0</v>
      </c>
      <c r="AP62" s="407">
        <f>'Alternatyva 4'!AP$117</f>
        <v>0</v>
      </c>
      <c r="AQ62" s="407">
        <f>'Alternatyva 4'!AQ$117</f>
        <v>0</v>
      </c>
      <c r="AR62" s="407">
        <f>'Alternatyva 4'!AR$117</f>
        <v>0</v>
      </c>
      <c r="AS62" s="407">
        <f>'Alternatyva 4'!AS$117</f>
        <v>0</v>
      </c>
      <c r="AT62" s="407">
        <f>'Alternatyva 4'!AT$117</f>
        <v>0</v>
      </c>
      <c r="AU62" s="407">
        <f>'Alternatyva 4'!AU$117</f>
        <v>0</v>
      </c>
      <c r="AV62" s="407">
        <f>'Alternatyva 4'!AV$117</f>
        <v>0</v>
      </c>
      <c r="AW62" s="407">
        <f>'Alternatyva 4'!AW$117</f>
        <v>0</v>
      </c>
      <c r="AX62" s="407">
        <f>'Alternatyva 4'!AX$117</f>
        <v>0</v>
      </c>
      <c r="AY62" s="407">
        <f>'Alternatyva 4'!AY$117</f>
        <v>0</v>
      </c>
      <c r="AZ62" s="407">
        <f>'Alternatyva 4'!AZ$117</f>
        <v>0</v>
      </c>
      <c r="BA62" s="407">
        <f>'Alternatyva 4'!BA$117</f>
        <v>0</v>
      </c>
      <c r="BB62" s="407">
        <f>'Alternatyva 4'!BB$117</f>
        <v>0</v>
      </c>
      <c r="BC62" s="407">
        <f>'Alternatyva 4'!BC$117</f>
        <v>0</v>
      </c>
      <c r="BD62" s="407">
        <f>'Alternatyva 4'!BD$117</f>
        <v>0</v>
      </c>
      <c r="BE62" s="407">
        <f>'Alternatyva 4'!BE$117</f>
        <v>0</v>
      </c>
      <c r="BF62" s="407">
        <f>'Alternatyva 4'!BF$117</f>
        <v>0</v>
      </c>
      <c r="BG62" s="407">
        <f>'Alternatyva 4'!BG$117</f>
        <v>0</v>
      </c>
      <c r="BH62" s="407">
        <f>'Alternatyva 4'!BH$117</f>
        <v>0</v>
      </c>
      <c r="BI62" s="407">
        <f>'Alternatyva 4'!BI$117</f>
        <v>0</v>
      </c>
      <c r="BJ62" s="407">
        <f>'Alternatyva 4'!BJ$117</f>
        <v>0</v>
      </c>
      <c r="BK62" s="407">
        <f>'Alternatyva 4'!BK$117</f>
        <v>0</v>
      </c>
      <c r="BL62" s="407">
        <f>'Alternatyva 4'!BL$117</f>
        <v>0</v>
      </c>
      <c r="BM62" s="407">
        <f>'Alternatyva 4'!BM$117</f>
        <v>0</v>
      </c>
      <c r="BN62" s="407">
        <f>'Alternatyva 4'!BN$117</f>
        <v>0</v>
      </c>
      <c r="BO62" s="407">
        <f>'Alternatyva 4'!BO$117</f>
        <v>0</v>
      </c>
      <c r="BP62" s="407">
        <f>'Alternatyva 4'!BP$117</f>
        <v>0</v>
      </c>
      <c r="BQ62" s="407">
        <f>'Alternatyva 4'!BQ$117</f>
        <v>0</v>
      </c>
      <c r="BR62" s="407">
        <f>'Alternatyva 4'!BR$117</f>
        <v>0</v>
      </c>
      <c r="BS62" s="407">
        <f>'Alternatyva 4'!BS$117</f>
        <v>0</v>
      </c>
      <c r="BT62" s="407">
        <f>'Alternatyva 4'!BT$117</f>
        <v>0</v>
      </c>
      <c r="BU62" s="407">
        <f>'Alternatyva 4'!BU$117</f>
        <v>0</v>
      </c>
      <c r="BV62" s="407">
        <f>'Alternatyva 4'!BV$117</f>
        <v>0</v>
      </c>
      <c r="BW62" s="407">
        <f>'Alternatyva 4'!BW$117</f>
        <v>0</v>
      </c>
      <c r="BX62" s="407">
        <f>'Alternatyva 4'!BX$117</f>
        <v>0</v>
      </c>
      <c r="BY62" s="407">
        <f>'Alternatyva 4'!BY$117</f>
        <v>0</v>
      </c>
      <c r="BZ62" s="407">
        <f>'Alternatyva 4'!BZ$117</f>
        <v>0</v>
      </c>
      <c r="CA62" s="407">
        <f>'Alternatyva 4'!CA$117</f>
        <v>0</v>
      </c>
      <c r="CB62" s="407">
        <f>'Alternatyva 4'!CB$117</f>
        <v>0</v>
      </c>
      <c r="CC62" s="407">
        <f>'Alternatyva 4'!CC$117</f>
        <v>0</v>
      </c>
      <c r="CD62" s="407">
        <f>'Alternatyva 4'!CD$117</f>
        <v>0</v>
      </c>
      <c r="CE62" s="407">
        <f>'Alternatyva 4'!CE$117</f>
        <v>0</v>
      </c>
      <c r="CF62" s="407">
        <f>'Alternatyva 4'!CF$117</f>
        <v>0</v>
      </c>
      <c r="CG62" s="407">
        <f>'Alternatyva 4'!CG$117</f>
        <v>0</v>
      </c>
      <c r="CH62" s="407">
        <f>'Alternatyva 4'!CH$117</f>
        <v>0</v>
      </c>
      <c r="CI62" s="407">
        <f>'Alternatyva 4'!CI$117</f>
        <v>0</v>
      </c>
      <c r="CJ62" s="407">
        <f>'Alternatyva 4'!CJ$117</f>
        <v>0</v>
      </c>
      <c r="CK62" s="407">
        <f>'Alternatyva 4'!CK$117</f>
        <v>0</v>
      </c>
      <c r="CL62" s="407">
        <f>'Alternatyva 4'!CL$117</f>
        <v>0</v>
      </c>
      <c r="CM62" s="407">
        <f>'Alternatyva 4'!CM$117</f>
        <v>0</v>
      </c>
      <c r="CN62" s="407">
        <f>'Alternatyva 4'!CN$117</f>
        <v>0</v>
      </c>
      <c r="CO62" s="407">
        <f>'Alternatyva 4'!CO$117</f>
        <v>0</v>
      </c>
      <c r="CP62" s="407">
        <f>'Alternatyva 4'!CP$117</f>
        <v>0</v>
      </c>
      <c r="CQ62" s="407">
        <f>'Alternatyva 4'!CQ$117</f>
        <v>0</v>
      </c>
      <c r="CR62" s="407">
        <f>'Alternatyva 4'!CR$117</f>
        <v>0</v>
      </c>
      <c r="CS62" s="407">
        <f>'Alternatyva 4'!CS$117</f>
        <v>0</v>
      </c>
      <c r="CT62" s="407">
        <f>'Alternatyva 4'!CT$117</f>
        <v>0</v>
      </c>
      <c r="CU62" s="407">
        <f>'Alternatyva 4'!CU$117</f>
        <v>0</v>
      </c>
      <c r="CV62" s="407">
        <f>'Alternatyva 4'!CV$117</f>
        <v>0</v>
      </c>
      <c r="CW62" s="407">
        <f>'Alternatyva 4'!CW$117</f>
        <v>0</v>
      </c>
      <c r="CX62" s="407">
        <f>'Alternatyva 4'!CX$117</f>
        <v>0</v>
      </c>
      <c r="CY62" s="407">
        <f>'Alternatyva 4'!CY$117</f>
        <v>0</v>
      </c>
      <c r="CZ62" s="407">
        <f>'Alternatyva 4'!CZ$117</f>
        <v>0</v>
      </c>
      <c r="DA62" s="407">
        <f>'Alternatyva 4'!DA$117</f>
        <v>0</v>
      </c>
      <c r="DB62" s="407">
        <f>'Alternatyva 4'!DB$117</f>
        <v>0</v>
      </c>
      <c r="DC62" s="407">
        <f>'Alternatyva 4'!DC$117</f>
        <v>0</v>
      </c>
    </row>
    <row r="63" spans="2:107" ht="15" hidden="1" customHeight="1">
      <c r="B63" s="323" t="s">
        <v>488</v>
      </c>
      <c r="C63" s="757" t="s">
        <v>489</v>
      </c>
      <c r="D63" s="758"/>
      <c r="E63" s="759"/>
      <c r="F63" s="406">
        <f>H63+NPV(SD,I63:INDEX(I63:DC63,PAL))</f>
        <v>0</v>
      </c>
      <c r="G63" s="407">
        <f>SUMIF($H$6:$DC$6,"&lt;="&amp;PAL,$H63:$DC63)</f>
        <v>0</v>
      </c>
      <c r="H63" s="407">
        <f>'Alternatyva 4'!H$8+'Alternatyva 4'!H$9-'Alternatyva 4'!H$113</f>
        <v>0</v>
      </c>
      <c r="I63" s="407">
        <f>'Alternatyva 4'!I$8+'Alternatyva 4'!I$9-'Alternatyva 4'!I$113</f>
        <v>0</v>
      </c>
      <c r="J63" s="407">
        <f>'Alternatyva 4'!J$8+'Alternatyva 4'!J$9-'Alternatyva 4'!J$113</f>
        <v>0</v>
      </c>
      <c r="K63" s="407">
        <f>'Alternatyva 4'!K$8+'Alternatyva 4'!K$9-'Alternatyva 4'!K$113</f>
        <v>0</v>
      </c>
      <c r="L63" s="407">
        <f>'Alternatyva 4'!L$8+'Alternatyva 4'!L$9-'Alternatyva 4'!L$113</f>
        <v>0</v>
      </c>
      <c r="M63" s="407">
        <f>'Alternatyva 4'!M$8+'Alternatyva 4'!M$9-'Alternatyva 4'!M$113</f>
        <v>0</v>
      </c>
      <c r="N63" s="407">
        <f>'Alternatyva 4'!N$8+'Alternatyva 4'!N$9-'Alternatyva 4'!N$113</f>
        <v>0</v>
      </c>
      <c r="O63" s="407">
        <f>'Alternatyva 4'!O$8+'Alternatyva 4'!O$9-'Alternatyva 4'!O$113</f>
        <v>0</v>
      </c>
      <c r="P63" s="407">
        <f>'Alternatyva 4'!P$8+'Alternatyva 4'!P$9-'Alternatyva 4'!P$113</f>
        <v>0</v>
      </c>
      <c r="Q63" s="407">
        <f>'Alternatyva 4'!Q$8+'Alternatyva 4'!Q$9-'Alternatyva 4'!Q$113</f>
        <v>0</v>
      </c>
      <c r="R63" s="407">
        <f>'Alternatyva 4'!R$8+'Alternatyva 4'!R$9-'Alternatyva 4'!R$113</f>
        <v>0</v>
      </c>
      <c r="S63" s="407">
        <f>'Alternatyva 4'!S$8+'Alternatyva 4'!S$9-'Alternatyva 4'!S$113</f>
        <v>0</v>
      </c>
      <c r="T63" s="407">
        <f>'Alternatyva 4'!T$8+'Alternatyva 4'!T$9-'Alternatyva 4'!T$113</f>
        <v>0</v>
      </c>
      <c r="U63" s="407">
        <f>'Alternatyva 4'!U$8+'Alternatyva 4'!U$9-'Alternatyva 4'!U$113</f>
        <v>0</v>
      </c>
      <c r="V63" s="407">
        <f>'Alternatyva 4'!V$8+'Alternatyva 4'!V$9-'Alternatyva 4'!V$113</f>
        <v>0</v>
      </c>
      <c r="W63" s="407">
        <f>'Alternatyva 4'!W$8+'Alternatyva 4'!W$9-'Alternatyva 4'!W$113</f>
        <v>0</v>
      </c>
      <c r="X63" s="407">
        <f>'Alternatyva 4'!X$8+'Alternatyva 4'!X$9-'Alternatyva 4'!X$113</f>
        <v>0</v>
      </c>
      <c r="Y63" s="407">
        <f>'Alternatyva 4'!Y$8+'Alternatyva 4'!Y$9-'Alternatyva 4'!Y$113</f>
        <v>0</v>
      </c>
      <c r="Z63" s="407">
        <f>'Alternatyva 4'!Z$8+'Alternatyva 4'!Z$9-'Alternatyva 4'!Z$113</f>
        <v>0</v>
      </c>
      <c r="AA63" s="407">
        <f>'Alternatyva 4'!AA$8+'Alternatyva 4'!AA$9-'Alternatyva 4'!AA$113</f>
        <v>0</v>
      </c>
      <c r="AB63" s="407">
        <f>'Alternatyva 4'!AB$8+'Alternatyva 4'!AB$9-'Alternatyva 4'!AB$113</f>
        <v>0</v>
      </c>
      <c r="AC63" s="407">
        <f>'Alternatyva 4'!AC$8+'Alternatyva 4'!AC$9-'Alternatyva 4'!AC$113</f>
        <v>0</v>
      </c>
      <c r="AD63" s="407">
        <f>'Alternatyva 4'!AD$8+'Alternatyva 4'!AD$9-'Alternatyva 4'!AD$113</f>
        <v>0</v>
      </c>
      <c r="AE63" s="407">
        <f>'Alternatyva 4'!AE$8+'Alternatyva 4'!AE$9-'Alternatyva 4'!AE$113</f>
        <v>0</v>
      </c>
      <c r="AF63" s="407">
        <f>'Alternatyva 4'!AF$8+'Alternatyva 4'!AF$9-'Alternatyva 4'!AF$113</f>
        <v>0</v>
      </c>
      <c r="AG63" s="407">
        <f>'Alternatyva 4'!AG$8+'Alternatyva 4'!AG$9-'Alternatyva 4'!AG$113</f>
        <v>0</v>
      </c>
      <c r="AH63" s="407">
        <f>'Alternatyva 4'!AH$8+'Alternatyva 4'!AH$9-'Alternatyva 4'!AH$113</f>
        <v>0</v>
      </c>
      <c r="AI63" s="407">
        <f>'Alternatyva 4'!AI$8+'Alternatyva 4'!AI$9-'Alternatyva 4'!AI$113</f>
        <v>0</v>
      </c>
      <c r="AJ63" s="407">
        <f>'Alternatyva 4'!AJ$8+'Alternatyva 4'!AJ$9-'Alternatyva 4'!AJ$113</f>
        <v>0</v>
      </c>
      <c r="AK63" s="407">
        <f>'Alternatyva 4'!AK$8+'Alternatyva 4'!AK$9-'Alternatyva 4'!AK$113</f>
        <v>0</v>
      </c>
      <c r="AL63" s="407">
        <f>'Alternatyva 4'!AL$8+'Alternatyva 4'!AL$9-'Alternatyva 4'!AL$113</f>
        <v>0</v>
      </c>
      <c r="AM63" s="407">
        <f>'Alternatyva 4'!AM$8+'Alternatyva 4'!AM$9-'Alternatyva 4'!AM$113</f>
        <v>0</v>
      </c>
      <c r="AN63" s="407">
        <f>'Alternatyva 4'!AN$8+'Alternatyva 4'!AN$9-'Alternatyva 4'!AN$113</f>
        <v>0</v>
      </c>
      <c r="AO63" s="407">
        <f>'Alternatyva 4'!AO$8+'Alternatyva 4'!AO$9-'Alternatyva 4'!AO$113</f>
        <v>0</v>
      </c>
      <c r="AP63" s="407">
        <f>'Alternatyva 4'!AP$8+'Alternatyva 4'!AP$9-'Alternatyva 4'!AP$113</f>
        <v>0</v>
      </c>
      <c r="AQ63" s="407">
        <f>'Alternatyva 4'!AQ$8+'Alternatyva 4'!AQ$9-'Alternatyva 4'!AQ$113</f>
        <v>0</v>
      </c>
      <c r="AR63" s="407">
        <f>'Alternatyva 4'!AR$8+'Alternatyva 4'!AR$9-'Alternatyva 4'!AR$113</f>
        <v>0</v>
      </c>
      <c r="AS63" s="407">
        <f>'Alternatyva 4'!AS$8+'Alternatyva 4'!AS$9-'Alternatyva 4'!AS$113</f>
        <v>0</v>
      </c>
      <c r="AT63" s="407">
        <f>'Alternatyva 4'!AT$8+'Alternatyva 4'!AT$9-'Alternatyva 4'!AT$113</f>
        <v>0</v>
      </c>
      <c r="AU63" s="407">
        <f>'Alternatyva 4'!AU$8+'Alternatyva 4'!AU$9-'Alternatyva 4'!AU$113</f>
        <v>0</v>
      </c>
      <c r="AV63" s="407">
        <f>'Alternatyva 4'!AV$8+'Alternatyva 4'!AV$9-'Alternatyva 4'!AV$113</f>
        <v>0</v>
      </c>
      <c r="AW63" s="407">
        <f>'Alternatyva 4'!AW$8+'Alternatyva 4'!AW$9-'Alternatyva 4'!AW$113</f>
        <v>0</v>
      </c>
      <c r="AX63" s="407">
        <f>'Alternatyva 4'!AX$8+'Alternatyva 4'!AX$9-'Alternatyva 4'!AX$113</f>
        <v>0</v>
      </c>
      <c r="AY63" s="407">
        <f>'Alternatyva 4'!AY$8+'Alternatyva 4'!AY$9-'Alternatyva 4'!AY$113</f>
        <v>0</v>
      </c>
      <c r="AZ63" s="407">
        <f>'Alternatyva 4'!AZ$8+'Alternatyva 4'!AZ$9-'Alternatyva 4'!AZ$113</f>
        <v>0</v>
      </c>
      <c r="BA63" s="407">
        <f>'Alternatyva 4'!BA$8+'Alternatyva 4'!BA$9-'Alternatyva 4'!BA$113</f>
        <v>0</v>
      </c>
      <c r="BB63" s="407">
        <f>'Alternatyva 4'!BB$8+'Alternatyva 4'!BB$9-'Alternatyva 4'!BB$113</f>
        <v>0</v>
      </c>
      <c r="BC63" s="407">
        <f>'Alternatyva 4'!BC$8+'Alternatyva 4'!BC$9-'Alternatyva 4'!BC$113</f>
        <v>0</v>
      </c>
      <c r="BD63" s="407">
        <f>'Alternatyva 4'!BD$8+'Alternatyva 4'!BD$9-'Alternatyva 4'!BD$113</f>
        <v>0</v>
      </c>
      <c r="BE63" s="407">
        <f>'Alternatyva 4'!BE$8+'Alternatyva 4'!BE$9-'Alternatyva 4'!BE$113</f>
        <v>0</v>
      </c>
      <c r="BF63" s="407">
        <f>'Alternatyva 4'!BF$8+'Alternatyva 4'!BF$9-'Alternatyva 4'!BF$113</f>
        <v>0</v>
      </c>
      <c r="BG63" s="407">
        <f>'Alternatyva 4'!BG$8+'Alternatyva 4'!BG$9-'Alternatyva 4'!BG$113</f>
        <v>0</v>
      </c>
      <c r="BH63" s="407">
        <f>'Alternatyva 4'!BH$8+'Alternatyva 4'!BH$9-'Alternatyva 4'!BH$113</f>
        <v>0</v>
      </c>
      <c r="BI63" s="407">
        <f>'Alternatyva 4'!BI$8+'Alternatyva 4'!BI$9-'Alternatyva 4'!BI$113</f>
        <v>0</v>
      </c>
      <c r="BJ63" s="407">
        <f>'Alternatyva 4'!BJ$8+'Alternatyva 4'!BJ$9-'Alternatyva 4'!BJ$113</f>
        <v>0</v>
      </c>
      <c r="BK63" s="407">
        <f>'Alternatyva 4'!BK$8+'Alternatyva 4'!BK$9-'Alternatyva 4'!BK$113</f>
        <v>0</v>
      </c>
      <c r="BL63" s="407">
        <f>'Alternatyva 4'!BL$8+'Alternatyva 4'!BL$9-'Alternatyva 4'!BL$113</f>
        <v>0</v>
      </c>
      <c r="BM63" s="407">
        <f>'Alternatyva 4'!BM$8+'Alternatyva 4'!BM$9-'Alternatyva 4'!BM$113</f>
        <v>0</v>
      </c>
      <c r="BN63" s="407">
        <f>'Alternatyva 4'!BN$8+'Alternatyva 4'!BN$9-'Alternatyva 4'!BN$113</f>
        <v>0</v>
      </c>
      <c r="BO63" s="407">
        <f>'Alternatyva 4'!BO$8+'Alternatyva 4'!BO$9-'Alternatyva 4'!BO$113</f>
        <v>0</v>
      </c>
      <c r="BP63" s="407">
        <f>'Alternatyva 4'!BP$8+'Alternatyva 4'!BP$9-'Alternatyva 4'!BP$113</f>
        <v>0</v>
      </c>
      <c r="BQ63" s="407">
        <f>'Alternatyva 4'!BQ$8+'Alternatyva 4'!BQ$9-'Alternatyva 4'!BQ$113</f>
        <v>0</v>
      </c>
      <c r="BR63" s="407">
        <f>'Alternatyva 4'!BR$8+'Alternatyva 4'!BR$9-'Alternatyva 4'!BR$113</f>
        <v>0</v>
      </c>
      <c r="BS63" s="407">
        <f>'Alternatyva 4'!BS$8+'Alternatyva 4'!BS$9-'Alternatyva 4'!BS$113</f>
        <v>0</v>
      </c>
      <c r="BT63" s="407">
        <f>'Alternatyva 4'!BT$8+'Alternatyva 4'!BT$9-'Alternatyva 4'!BT$113</f>
        <v>0</v>
      </c>
      <c r="BU63" s="407">
        <f>'Alternatyva 4'!BU$8+'Alternatyva 4'!BU$9-'Alternatyva 4'!BU$113</f>
        <v>0</v>
      </c>
      <c r="BV63" s="407">
        <f>'Alternatyva 4'!BV$8+'Alternatyva 4'!BV$9-'Alternatyva 4'!BV$113</f>
        <v>0</v>
      </c>
      <c r="BW63" s="407">
        <f>'Alternatyva 4'!BW$8+'Alternatyva 4'!BW$9-'Alternatyva 4'!BW$113</f>
        <v>0</v>
      </c>
      <c r="BX63" s="407">
        <f>'Alternatyva 4'!BX$8+'Alternatyva 4'!BX$9-'Alternatyva 4'!BX$113</f>
        <v>0</v>
      </c>
      <c r="BY63" s="407">
        <f>'Alternatyva 4'!BY$8+'Alternatyva 4'!BY$9-'Alternatyva 4'!BY$113</f>
        <v>0</v>
      </c>
      <c r="BZ63" s="407">
        <f>'Alternatyva 4'!BZ$8+'Alternatyva 4'!BZ$9-'Alternatyva 4'!BZ$113</f>
        <v>0</v>
      </c>
      <c r="CA63" s="407">
        <f>'Alternatyva 4'!CA$8+'Alternatyva 4'!CA$9-'Alternatyva 4'!CA$113</f>
        <v>0</v>
      </c>
      <c r="CB63" s="407">
        <f>'Alternatyva 4'!CB$8+'Alternatyva 4'!CB$9-'Alternatyva 4'!CB$113</f>
        <v>0</v>
      </c>
      <c r="CC63" s="407">
        <f>'Alternatyva 4'!CC$8+'Alternatyva 4'!CC$9-'Alternatyva 4'!CC$113</f>
        <v>0</v>
      </c>
      <c r="CD63" s="407">
        <f>'Alternatyva 4'!CD$8+'Alternatyva 4'!CD$9-'Alternatyva 4'!CD$113</f>
        <v>0</v>
      </c>
      <c r="CE63" s="407">
        <f>'Alternatyva 4'!CE$8+'Alternatyva 4'!CE$9-'Alternatyva 4'!CE$113</f>
        <v>0</v>
      </c>
      <c r="CF63" s="407">
        <f>'Alternatyva 4'!CF$8+'Alternatyva 4'!CF$9-'Alternatyva 4'!CF$113</f>
        <v>0</v>
      </c>
      <c r="CG63" s="407">
        <f>'Alternatyva 4'!CG$8+'Alternatyva 4'!CG$9-'Alternatyva 4'!CG$113</f>
        <v>0</v>
      </c>
      <c r="CH63" s="407">
        <f>'Alternatyva 4'!CH$8+'Alternatyva 4'!CH$9-'Alternatyva 4'!CH$113</f>
        <v>0</v>
      </c>
      <c r="CI63" s="407">
        <f>'Alternatyva 4'!CI$8+'Alternatyva 4'!CI$9-'Alternatyva 4'!CI$113</f>
        <v>0</v>
      </c>
      <c r="CJ63" s="407">
        <f>'Alternatyva 4'!CJ$8+'Alternatyva 4'!CJ$9-'Alternatyva 4'!CJ$113</f>
        <v>0</v>
      </c>
      <c r="CK63" s="407">
        <f>'Alternatyva 4'!CK$8+'Alternatyva 4'!CK$9-'Alternatyva 4'!CK$113</f>
        <v>0</v>
      </c>
      <c r="CL63" s="407">
        <f>'Alternatyva 4'!CL$8+'Alternatyva 4'!CL$9-'Alternatyva 4'!CL$113</f>
        <v>0</v>
      </c>
      <c r="CM63" s="407">
        <f>'Alternatyva 4'!CM$8+'Alternatyva 4'!CM$9-'Alternatyva 4'!CM$113</f>
        <v>0</v>
      </c>
      <c r="CN63" s="407">
        <f>'Alternatyva 4'!CN$8+'Alternatyva 4'!CN$9-'Alternatyva 4'!CN$113</f>
        <v>0</v>
      </c>
      <c r="CO63" s="407">
        <f>'Alternatyva 4'!CO$8+'Alternatyva 4'!CO$9-'Alternatyva 4'!CO$113</f>
        <v>0</v>
      </c>
      <c r="CP63" s="407">
        <f>'Alternatyva 4'!CP$8+'Alternatyva 4'!CP$9-'Alternatyva 4'!CP$113</f>
        <v>0</v>
      </c>
      <c r="CQ63" s="407">
        <f>'Alternatyva 4'!CQ$8+'Alternatyva 4'!CQ$9-'Alternatyva 4'!CQ$113</f>
        <v>0</v>
      </c>
      <c r="CR63" s="407">
        <f>'Alternatyva 4'!CR$8+'Alternatyva 4'!CR$9-'Alternatyva 4'!CR$113</f>
        <v>0</v>
      </c>
      <c r="CS63" s="407">
        <f>'Alternatyva 4'!CS$8+'Alternatyva 4'!CS$9-'Alternatyva 4'!CS$113</f>
        <v>0</v>
      </c>
      <c r="CT63" s="407">
        <f>'Alternatyva 4'!CT$8+'Alternatyva 4'!CT$9-'Alternatyva 4'!CT$113</f>
        <v>0</v>
      </c>
      <c r="CU63" s="407">
        <f>'Alternatyva 4'!CU$8+'Alternatyva 4'!CU$9-'Alternatyva 4'!CU$113</f>
        <v>0</v>
      </c>
      <c r="CV63" s="407">
        <f>'Alternatyva 4'!CV$8+'Alternatyva 4'!CV$9-'Alternatyva 4'!CV$113</f>
        <v>0</v>
      </c>
      <c r="CW63" s="407">
        <f>'Alternatyva 4'!CW$8+'Alternatyva 4'!CW$9-'Alternatyva 4'!CW$113</f>
        <v>0</v>
      </c>
      <c r="CX63" s="407">
        <f>'Alternatyva 4'!CX$8+'Alternatyva 4'!CX$9-'Alternatyva 4'!CX$113</f>
        <v>0</v>
      </c>
      <c r="CY63" s="407">
        <f>'Alternatyva 4'!CY$8+'Alternatyva 4'!CY$9-'Alternatyva 4'!CY$113</f>
        <v>0</v>
      </c>
      <c r="CZ63" s="407">
        <f>'Alternatyva 4'!CZ$8+'Alternatyva 4'!CZ$9-'Alternatyva 4'!CZ$113</f>
        <v>0</v>
      </c>
      <c r="DA63" s="407">
        <f>'Alternatyva 4'!DA$8+'Alternatyva 4'!DA$9-'Alternatyva 4'!DA$113</f>
        <v>0</v>
      </c>
      <c r="DB63" s="407">
        <f>'Alternatyva 4'!DB$8+'Alternatyva 4'!DB$9-'Alternatyva 4'!DB$113</f>
        <v>0</v>
      </c>
      <c r="DC63" s="407">
        <f>'Alternatyva 4'!DC$8+'Alternatyva 4'!DC$9-'Alternatyva 4'!DC$113</f>
        <v>0</v>
      </c>
    </row>
    <row r="64" spans="2:107" ht="15" hidden="1" customHeight="1">
      <c r="B64" s="323" t="s">
        <v>490</v>
      </c>
      <c r="C64" s="757" t="s">
        <v>491</v>
      </c>
      <c r="D64" s="758"/>
      <c r="E64" s="759"/>
      <c r="F64" s="407">
        <f>H64+NPV(SD,I64:INDEX(I64:DC64,PAL))</f>
        <v>0</v>
      </c>
      <c r="G64" s="407">
        <f>SUMIF($H$6:$DC$6,"&lt;="&amp;PAL,$H64:$DC64)</f>
        <v>0</v>
      </c>
      <c r="H64" s="407">
        <f>'Alternatyva 4'!H$89-'Alternatyva 4'!H$114</f>
        <v>0</v>
      </c>
      <c r="I64" s="407">
        <f>'Alternatyva 4'!I$89-'Alternatyva 4'!I$114</f>
        <v>0</v>
      </c>
      <c r="J64" s="407">
        <f>'Alternatyva 4'!J$89-'Alternatyva 4'!J$114</f>
        <v>0</v>
      </c>
      <c r="K64" s="407">
        <f>'Alternatyva 4'!K$89-'Alternatyva 4'!K$114</f>
        <v>0</v>
      </c>
      <c r="L64" s="407">
        <f>'Alternatyva 4'!L$89-'Alternatyva 4'!L$114</f>
        <v>0</v>
      </c>
      <c r="M64" s="407">
        <f>'Alternatyva 4'!M$89-'Alternatyva 4'!M$114</f>
        <v>0</v>
      </c>
      <c r="N64" s="407">
        <f>'Alternatyva 4'!N$89-'Alternatyva 4'!N$114</f>
        <v>0</v>
      </c>
      <c r="O64" s="407">
        <f>'Alternatyva 4'!O$89-'Alternatyva 4'!O$114</f>
        <v>0</v>
      </c>
      <c r="P64" s="407">
        <f>'Alternatyva 4'!P$89-'Alternatyva 4'!P$114</f>
        <v>0</v>
      </c>
      <c r="Q64" s="407">
        <f>'Alternatyva 4'!Q$89-'Alternatyva 4'!Q$114</f>
        <v>0</v>
      </c>
      <c r="R64" s="407">
        <f>'Alternatyva 4'!R$89-'Alternatyva 4'!R$114</f>
        <v>0</v>
      </c>
      <c r="S64" s="407">
        <f>'Alternatyva 4'!S$89-'Alternatyva 4'!S$114</f>
        <v>0</v>
      </c>
      <c r="T64" s="407">
        <f>'Alternatyva 4'!T$89-'Alternatyva 4'!T$114</f>
        <v>0</v>
      </c>
      <c r="U64" s="407">
        <f>'Alternatyva 4'!U$89-'Alternatyva 4'!U$114</f>
        <v>0</v>
      </c>
      <c r="V64" s="407">
        <f>'Alternatyva 4'!V$89-'Alternatyva 4'!V$114</f>
        <v>0</v>
      </c>
      <c r="W64" s="407">
        <f>'Alternatyva 4'!W$89-'Alternatyva 4'!W$114</f>
        <v>0</v>
      </c>
      <c r="X64" s="407">
        <f>'Alternatyva 4'!X$89-'Alternatyva 4'!X$114</f>
        <v>0</v>
      </c>
      <c r="Y64" s="407">
        <f>'Alternatyva 4'!Y$89-'Alternatyva 4'!Y$114</f>
        <v>0</v>
      </c>
      <c r="Z64" s="407">
        <f>'Alternatyva 4'!Z$89-'Alternatyva 4'!Z$114</f>
        <v>0</v>
      </c>
      <c r="AA64" s="407">
        <f>'Alternatyva 4'!AA$89-'Alternatyva 4'!AA$114</f>
        <v>0</v>
      </c>
      <c r="AB64" s="407">
        <f>'Alternatyva 4'!AB$89-'Alternatyva 4'!AB$114</f>
        <v>0</v>
      </c>
      <c r="AC64" s="407">
        <f>'Alternatyva 4'!AC$89-'Alternatyva 4'!AC$114</f>
        <v>0</v>
      </c>
      <c r="AD64" s="407">
        <f>'Alternatyva 4'!AD$89-'Alternatyva 4'!AD$114</f>
        <v>0</v>
      </c>
      <c r="AE64" s="407">
        <f>'Alternatyva 4'!AE$89-'Alternatyva 4'!AE$114</f>
        <v>0</v>
      </c>
      <c r="AF64" s="407">
        <f>'Alternatyva 4'!AF$89-'Alternatyva 4'!AF$114</f>
        <v>0</v>
      </c>
      <c r="AG64" s="407">
        <f>'Alternatyva 4'!AG$89-'Alternatyva 4'!AG$114</f>
        <v>0</v>
      </c>
      <c r="AH64" s="407">
        <f>'Alternatyva 4'!AH$89-'Alternatyva 4'!AH$114</f>
        <v>0</v>
      </c>
      <c r="AI64" s="407">
        <f>'Alternatyva 4'!AI$89-'Alternatyva 4'!AI$114</f>
        <v>0</v>
      </c>
      <c r="AJ64" s="407">
        <f>'Alternatyva 4'!AJ$89-'Alternatyva 4'!AJ$114</f>
        <v>0</v>
      </c>
      <c r="AK64" s="407">
        <f>'Alternatyva 4'!AK$89-'Alternatyva 4'!AK$114</f>
        <v>0</v>
      </c>
      <c r="AL64" s="407">
        <f>'Alternatyva 4'!AL$89-'Alternatyva 4'!AL$114</f>
        <v>0</v>
      </c>
      <c r="AM64" s="407">
        <f>'Alternatyva 4'!AM$89-'Alternatyva 4'!AM$114</f>
        <v>0</v>
      </c>
      <c r="AN64" s="407">
        <f>'Alternatyva 4'!AN$89-'Alternatyva 4'!AN$114</f>
        <v>0</v>
      </c>
      <c r="AO64" s="407">
        <f>'Alternatyva 4'!AO$89-'Alternatyva 4'!AO$114</f>
        <v>0</v>
      </c>
      <c r="AP64" s="407">
        <f>'Alternatyva 4'!AP$89-'Alternatyva 4'!AP$114</f>
        <v>0</v>
      </c>
      <c r="AQ64" s="407">
        <f>'Alternatyva 4'!AQ$89-'Alternatyva 4'!AQ$114</f>
        <v>0</v>
      </c>
      <c r="AR64" s="407">
        <f>'Alternatyva 4'!AR$89-'Alternatyva 4'!AR$114</f>
        <v>0</v>
      </c>
      <c r="AS64" s="407">
        <f>'Alternatyva 4'!AS$89-'Alternatyva 4'!AS$114</f>
        <v>0</v>
      </c>
      <c r="AT64" s="407">
        <f>'Alternatyva 4'!AT$89-'Alternatyva 4'!AT$114</f>
        <v>0</v>
      </c>
      <c r="AU64" s="407">
        <f>'Alternatyva 4'!AU$89-'Alternatyva 4'!AU$114</f>
        <v>0</v>
      </c>
      <c r="AV64" s="407">
        <f>'Alternatyva 4'!AV$89-'Alternatyva 4'!AV$114</f>
        <v>0</v>
      </c>
      <c r="AW64" s="407">
        <f>'Alternatyva 4'!AW$89-'Alternatyva 4'!AW$114</f>
        <v>0</v>
      </c>
      <c r="AX64" s="407">
        <f>'Alternatyva 4'!AX$89-'Alternatyva 4'!AX$114</f>
        <v>0</v>
      </c>
      <c r="AY64" s="407">
        <f>'Alternatyva 4'!AY$89-'Alternatyva 4'!AY$114</f>
        <v>0</v>
      </c>
      <c r="AZ64" s="407">
        <f>'Alternatyva 4'!AZ$89-'Alternatyva 4'!AZ$114</f>
        <v>0</v>
      </c>
      <c r="BA64" s="407">
        <f>'Alternatyva 4'!BA$89-'Alternatyva 4'!BA$114</f>
        <v>0</v>
      </c>
      <c r="BB64" s="407">
        <f>'Alternatyva 4'!BB$89-'Alternatyva 4'!BB$114</f>
        <v>0</v>
      </c>
      <c r="BC64" s="407">
        <f>'Alternatyva 4'!BC$89-'Alternatyva 4'!BC$114</f>
        <v>0</v>
      </c>
      <c r="BD64" s="407">
        <f>'Alternatyva 4'!BD$89-'Alternatyva 4'!BD$114</f>
        <v>0</v>
      </c>
      <c r="BE64" s="407">
        <f>'Alternatyva 4'!BE$89-'Alternatyva 4'!BE$114</f>
        <v>0</v>
      </c>
      <c r="BF64" s="407">
        <f>'Alternatyva 4'!BF$89-'Alternatyva 4'!BF$114</f>
        <v>0</v>
      </c>
      <c r="BG64" s="407">
        <f>'Alternatyva 4'!BG$89-'Alternatyva 4'!BG$114</f>
        <v>0</v>
      </c>
      <c r="BH64" s="407">
        <f>'Alternatyva 4'!BH$89-'Alternatyva 4'!BH$114</f>
        <v>0</v>
      </c>
      <c r="BI64" s="407">
        <f>'Alternatyva 4'!BI$89-'Alternatyva 4'!BI$114</f>
        <v>0</v>
      </c>
      <c r="BJ64" s="407">
        <f>'Alternatyva 4'!BJ$89-'Alternatyva 4'!BJ$114</f>
        <v>0</v>
      </c>
      <c r="BK64" s="407">
        <f>'Alternatyva 4'!BK$89-'Alternatyva 4'!BK$114</f>
        <v>0</v>
      </c>
      <c r="BL64" s="407">
        <f>'Alternatyva 4'!BL$89-'Alternatyva 4'!BL$114</f>
        <v>0</v>
      </c>
      <c r="BM64" s="407">
        <f>'Alternatyva 4'!BM$89-'Alternatyva 4'!BM$114</f>
        <v>0</v>
      </c>
      <c r="BN64" s="407">
        <f>'Alternatyva 4'!BN$89-'Alternatyva 4'!BN$114</f>
        <v>0</v>
      </c>
      <c r="BO64" s="407">
        <f>'Alternatyva 4'!BO$89-'Alternatyva 4'!BO$114</f>
        <v>0</v>
      </c>
      <c r="BP64" s="407">
        <f>'Alternatyva 4'!BP$89-'Alternatyva 4'!BP$114</f>
        <v>0</v>
      </c>
      <c r="BQ64" s="407">
        <f>'Alternatyva 4'!BQ$89-'Alternatyva 4'!BQ$114</f>
        <v>0</v>
      </c>
      <c r="BR64" s="407">
        <f>'Alternatyva 4'!BR$89-'Alternatyva 4'!BR$114</f>
        <v>0</v>
      </c>
      <c r="BS64" s="407">
        <f>'Alternatyva 4'!BS$89-'Alternatyva 4'!BS$114</f>
        <v>0</v>
      </c>
      <c r="BT64" s="407">
        <f>'Alternatyva 4'!BT$89-'Alternatyva 4'!BT$114</f>
        <v>0</v>
      </c>
      <c r="BU64" s="407">
        <f>'Alternatyva 4'!BU$89-'Alternatyva 4'!BU$114</f>
        <v>0</v>
      </c>
      <c r="BV64" s="407">
        <f>'Alternatyva 4'!BV$89-'Alternatyva 4'!BV$114</f>
        <v>0</v>
      </c>
      <c r="BW64" s="407">
        <f>'Alternatyva 4'!BW$89-'Alternatyva 4'!BW$114</f>
        <v>0</v>
      </c>
      <c r="BX64" s="407">
        <f>'Alternatyva 4'!BX$89-'Alternatyva 4'!BX$114</f>
        <v>0</v>
      </c>
      <c r="BY64" s="407">
        <f>'Alternatyva 4'!BY$89-'Alternatyva 4'!BY$114</f>
        <v>0</v>
      </c>
      <c r="BZ64" s="407">
        <f>'Alternatyva 4'!BZ$89-'Alternatyva 4'!BZ$114</f>
        <v>0</v>
      </c>
      <c r="CA64" s="407">
        <f>'Alternatyva 4'!CA$89-'Alternatyva 4'!CA$114</f>
        <v>0</v>
      </c>
      <c r="CB64" s="407">
        <f>'Alternatyva 4'!CB$89-'Alternatyva 4'!CB$114</f>
        <v>0</v>
      </c>
      <c r="CC64" s="407">
        <f>'Alternatyva 4'!CC$89-'Alternatyva 4'!CC$114</f>
        <v>0</v>
      </c>
      <c r="CD64" s="407">
        <f>'Alternatyva 4'!CD$89-'Alternatyva 4'!CD$114</f>
        <v>0</v>
      </c>
      <c r="CE64" s="407">
        <f>'Alternatyva 4'!CE$89-'Alternatyva 4'!CE$114</f>
        <v>0</v>
      </c>
      <c r="CF64" s="407">
        <f>'Alternatyva 4'!CF$89-'Alternatyva 4'!CF$114</f>
        <v>0</v>
      </c>
      <c r="CG64" s="407">
        <f>'Alternatyva 4'!CG$89-'Alternatyva 4'!CG$114</f>
        <v>0</v>
      </c>
      <c r="CH64" s="407">
        <f>'Alternatyva 4'!CH$89-'Alternatyva 4'!CH$114</f>
        <v>0</v>
      </c>
      <c r="CI64" s="407">
        <f>'Alternatyva 4'!CI$89-'Alternatyva 4'!CI$114</f>
        <v>0</v>
      </c>
      <c r="CJ64" s="407">
        <f>'Alternatyva 4'!CJ$89-'Alternatyva 4'!CJ$114</f>
        <v>0</v>
      </c>
      <c r="CK64" s="407">
        <f>'Alternatyva 4'!CK$89-'Alternatyva 4'!CK$114</f>
        <v>0</v>
      </c>
      <c r="CL64" s="407">
        <f>'Alternatyva 4'!CL$89-'Alternatyva 4'!CL$114</f>
        <v>0</v>
      </c>
      <c r="CM64" s="407">
        <f>'Alternatyva 4'!CM$89-'Alternatyva 4'!CM$114</f>
        <v>0</v>
      </c>
      <c r="CN64" s="407">
        <f>'Alternatyva 4'!CN$89-'Alternatyva 4'!CN$114</f>
        <v>0</v>
      </c>
      <c r="CO64" s="407">
        <f>'Alternatyva 4'!CO$89-'Alternatyva 4'!CO$114</f>
        <v>0</v>
      </c>
      <c r="CP64" s="407">
        <f>'Alternatyva 4'!CP$89-'Alternatyva 4'!CP$114</f>
        <v>0</v>
      </c>
      <c r="CQ64" s="407">
        <f>'Alternatyva 4'!CQ$89-'Alternatyva 4'!CQ$114</f>
        <v>0</v>
      </c>
      <c r="CR64" s="407">
        <f>'Alternatyva 4'!CR$89-'Alternatyva 4'!CR$114</f>
        <v>0</v>
      </c>
      <c r="CS64" s="407">
        <f>'Alternatyva 4'!CS$89-'Alternatyva 4'!CS$114</f>
        <v>0</v>
      </c>
      <c r="CT64" s="407">
        <f>'Alternatyva 4'!CT$89-'Alternatyva 4'!CT$114</f>
        <v>0</v>
      </c>
      <c r="CU64" s="407">
        <f>'Alternatyva 4'!CU$89-'Alternatyva 4'!CU$114</f>
        <v>0</v>
      </c>
      <c r="CV64" s="407">
        <f>'Alternatyva 4'!CV$89-'Alternatyva 4'!CV$114</f>
        <v>0</v>
      </c>
      <c r="CW64" s="407">
        <f>'Alternatyva 4'!CW$89-'Alternatyva 4'!CW$114</f>
        <v>0</v>
      </c>
      <c r="CX64" s="407">
        <f>'Alternatyva 4'!CX$89-'Alternatyva 4'!CX$114</f>
        <v>0</v>
      </c>
      <c r="CY64" s="407">
        <f>'Alternatyva 4'!CY$89-'Alternatyva 4'!CY$114</f>
        <v>0</v>
      </c>
      <c r="CZ64" s="407">
        <f>'Alternatyva 4'!CZ$89-'Alternatyva 4'!CZ$114</f>
        <v>0</v>
      </c>
      <c r="DA64" s="407">
        <f>'Alternatyva 4'!DA$89-'Alternatyva 4'!DA$114</f>
        <v>0</v>
      </c>
      <c r="DB64" s="407">
        <f>'Alternatyva 4'!DB$89-'Alternatyva 4'!DB$114</f>
        <v>0</v>
      </c>
      <c r="DC64" s="407">
        <f>'Alternatyva 4'!DC$89-'Alternatyva 4'!DC$114</f>
        <v>0</v>
      </c>
    </row>
    <row r="65" spans="2:107" ht="15" hidden="1" customHeight="1">
      <c r="B65" s="323" t="s">
        <v>492</v>
      </c>
      <c r="C65" s="757" t="s">
        <v>179</v>
      </c>
      <c r="D65" s="758"/>
      <c r="E65" s="759"/>
      <c r="F65" s="406">
        <f>H65+NPV(FD,I65:INDEX(I65:DC65,PAL))</f>
        <v>0</v>
      </c>
      <c r="G65" s="407">
        <f>SUMIF($H$6:$DC$6,"&lt;="&amp;PAL,$H65:$DC65)</f>
        <v>0</v>
      </c>
      <c r="H65" s="407">
        <f>SUM('Alternatyva 4'!H$21,'Alternatyva 4'!H$32,'Alternatyva 4'!H$43,'Alternatyva 4'!H$55,'Alternatyva 4'!H$66,'Alternatyva 4'!H$77,'Alternatyva 4'!H$88)</f>
        <v>0</v>
      </c>
      <c r="I65" s="407">
        <f>SUM('Alternatyva 4'!I$21,'Alternatyva 4'!I$32,'Alternatyva 4'!I$43,'Alternatyva 4'!I$55,'Alternatyva 4'!I$66,'Alternatyva 4'!I$77,'Alternatyva 4'!I$88)</f>
        <v>0</v>
      </c>
      <c r="J65" s="407">
        <f>SUM('Alternatyva 4'!J$21,'Alternatyva 4'!J$32,'Alternatyva 4'!J$43,'Alternatyva 4'!J$55,'Alternatyva 4'!J$66,'Alternatyva 4'!J$77,'Alternatyva 4'!J$88)</f>
        <v>0</v>
      </c>
      <c r="K65" s="407">
        <f>SUM('Alternatyva 4'!K$21,'Alternatyva 4'!K$32,'Alternatyva 4'!K$43,'Alternatyva 4'!K$55,'Alternatyva 4'!K$66,'Alternatyva 4'!K$77,'Alternatyva 4'!K$88)</f>
        <v>0</v>
      </c>
      <c r="L65" s="407">
        <f>SUM('Alternatyva 4'!L$21,'Alternatyva 4'!L$32,'Alternatyva 4'!L$43,'Alternatyva 4'!L$55,'Alternatyva 4'!L$66,'Alternatyva 4'!L$77,'Alternatyva 4'!L$88)</f>
        <v>0</v>
      </c>
      <c r="M65" s="407">
        <f>SUM('Alternatyva 4'!M$21,'Alternatyva 4'!M$32,'Alternatyva 4'!M$43,'Alternatyva 4'!M$55,'Alternatyva 4'!M$66,'Alternatyva 4'!M$77,'Alternatyva 4'!M$88)</f>
        <v>0</v>
      </c>
      <c r="N65" s="407">
        <f>SUM('Alternatyva 4'!N$21,'Alternatyva 4'!N$32,'Alternatyva 4'!N$43,'Alternatyva 4'!N$55,'Alternatyva 4'!N$66,'Alternatyva 4'!N$77,'Alternatyva 4'!N$88)</f>
        <v>0</v>
      </c>
      <c r="O65" s="407">
        <f>SUM('Alternatyva 4'!O$21,'Alternatyva 4'!O$32,'Alternatyva 4'!O$43,'Alternatyva 4'!O$55,'Alternatyva 4'!O$66,'Alternatyva 4'!O$77,'Alternatyva 4'!O$88)</f>
        <v>0</v>
      </c>
      <c r="P65" s="407">
        <f>SUM('Alternatyva 4'!P$21,'Alternatyva 4'!P$32,'Alternatyva 4'!P$43,'Alternatyva 4'!P$55,'Alternatyva 4'!P$66,'Alternatyva 4'!P$77,'Alternatyva 4'!P$88)</f>
        <v>0</v>
      </c>
      <c r="Q65" s="407">
        <f>SUM('Alternatyva 4'!Q$21,'Alternatyva 4'!Q$32,'Alternatyva 4'!Q$43,'Alternatyva 4'!Q$55,'Alternatyva 4'!Q$66,'Alternatyva 4'!Q$77,'Alternatyva 4'!Q$88)</f>
        <v>0</v>
      </c>
      <c r="R65" s="407">
        <f>SUM('Alternatyva 4'!R$21,'Alternatyva 4'!R$32,'Alternatyva 4'!R$43,'Alternatyva 4'!R$55,'Alternatyva 4'!R$66,'Alternatyva 4'!R$77,'Alternatyva 4'!R$88)</f>
        <v>0</v>
      </c>
      <c r="S65" s="407">
        <f>SUM('Alternatyva 4'!S$21,'Alternatyva 4'!S$32,'Alternatyva 4'!S$43,'Alternatyva 4'!S$55,'Alternatyva 4'!S$66,'Alternatyva 4'!S$77,'Alternatyva 4'!S$88)</f>
        <v>0</v>
      </c>
      <c r="T65" s="407">
        <f>SUM('Alternatyva 4'!T$21,'Alternatyva 4'!T$32,'Alternatyva 4'!T$43,'Alternatyva 4'!T$55,'Alternatyva 4'!T$66,'Alternatyva 4'!T$77,'Alternatyva 4'!T$88)</f>
        <v>0</v>
      </c>
      <c r="U65" s="407">
        <f>SUM('Alternatyva 4'!U$21,'Alternatyva 4'!U$32,'Alternatyva 4'!U$43,'Alternatyva 4'!U$55,'Alternatyva 4'!U$66,'Alternatyva 4'!U$77,'Alternatyva 4'!U$88)</f>
        <v>0</v>
      </c>
      <c r="V65" s="407">
        <f>SUM('Alternatyva 4'!V$21,'Alternatyva 4'!V$32,'Alternatyva 4'!V$43,'Alternatyva 4'!V$55,'Alternatyva 4'!V$66,'Alternatyva 4'!V$77,'Alternatyva 4'!V$88)</f>
        <v>0</v>
      </c>
      <c r="W65" s="407">
        <f>SUM('Alternatyva 4'!W$21,'Alternatyva 4'!W$32,'Alternatyva 4'!W$43,'Alternatyva 4'!W$55,'Alternatyva 4'!W$66,'Alternatyva 4'!W$77,'Alternatyva 4'!W$88)</f>
        <v>0</v>
      </c>
      <c r="X65" s="407">
        <f>SUM('Alternatyva 4'!X$21,'Alternatyva 4'!X$32,'Alternatyva 4'!X$43,'Alternatyva 4'!X$55,'Alternatyva 4'!X$66,'Alternatyva 4'!X$77,'Alternatyva 4'!X$88)</f>
        <v>0</v>
      </c>
      <c r="Y65" s="407">
        <f>SUM('Alternatyva 4'!Y$21,'Alternatyva 4'!Y$32,'Alternatyva 4'!Y$43,'Alternatyva 4'!Y$55,'Alternatyva 4'!Y$66,'Alternatyva 4'!Y$77,'Alternatyva 4'!Y$88)</f>
        <v>0</v>
      </c>
      <c r="Z65" s="407">
        <f>SUM('Alternatyva 4'!Z$21,'Alternatyva 4'!Z$32,'Alternatyva 4'!Z$43,'Alternatyva 4'!Z$55,'Alternatyva 4'!Z$66,'Alternatyva 4'!Z$77,'Alternatyva 4'!Z$88)</f>
        <v>0</v>
      </c>
      <c r="AA65" s="407">
        <f>SUM('Alternatyva 4'!AA$21,'Alternatyva 4'!AA$32,'Alternatyva 4'!AA$43,'Alternatyva 4'!AA$55,'Alternatyva 4'!AA$66,'Alternatyva 4'!AA$77,'Alternatyva 4'!AA$88)</f>
        <v>0</v>
      </c>
      <c r="AB65" s="407">
        <f>SUM('Alternatyva 4'!AB$21,'Alternatyva 4'!AB$32,'Alternatyva 4'!AB$43,'Alternatyva 4'!AB$55,'Alternatyva 4'!AB$66,'Alternatyva 4'!AB$77,'Alternatyva 4'!AB$88)</f>
        <v>0</v>
      </c>
      <c r="AC65" s="407">
        <f>SUM('Alternatyva 4'!AC$21,'Alternatyva 4'!AC$32,'Alternatyva 4'!AC$43,'Alternatyva 4'!AC$55,'Alternatyva 4'!AC$66,'Alternatyva 4'!AC$77,'Alternatyva 4'!AC$88)</f>
        <v>0</v>
      </c>
      <c r="AD65" s="407">
        <f>SUM('Alternatyva 4'!AD$21,'Alternatyva 4'!AD$32,'Alternatyva 4'!AD$43,'Alternatyva 4'!AD$55,'Alternatyva 4'!AD$66,'Alternatyva 4'!AD$77,'Alternatyva 4'!AD$88)</f>
        <v>0</v>
      </c>
      <c r="AE65" s="407">
        <f>SUM('Alternatyva 4'!AE$21,'Alternatyva 4'!AE$32,'Alternatyva 4'!AE$43,'Alternatyva 4'!AE$55,'Alternatyva 4'!AE$66,'Alternatyva 4'!AE$77,'Alternatyva 4'!AE$88)</f>
        <v>0</v>
      </c>
      <c r="AF65" s="407">
        <f>SUM('Alternatyva 4'!AF$21,'Alternatyva 4'!AF$32,'Alternatyva 4'!AF$43,'Alternatyva 4'!AF$55,'Alternatyva 4'!AF$66,'Alternatyva 4'!AF$77,'Alternatyva 4'!AF$88)</f>
        <v>0</v>
      </c>
      <c r="AG65" s="407">
        <f>SUM('Alternatyva 4'!AG$21,'Alternatyva 4'!AG$32,'Alternatyva 4'!AG$43,'Alternatyva 4'!AG$55,'Alternatyva 4'!AG$66,'Alternatyva 4'!AG$77,'Alternatyva 4'!AG$88)</f>
        <v>0</v>
      </c>
      <c r="AH65" s="407">
        <f>SUM('Alternatyva 4'!AH$21,'Alternatyva 4'!AH$32,'Alternatyva 4'!AH$43,'Alternatyva 4'!AH$55,'Alternatyva 4'!AH$66,'Alternatyva 4'!AH$77,'Alternatyva 4'!AH$88)</f>
        <v>0</v>
      </c>
      <c r="AI65" s="407">
        <f>SUM('Alternatyva 4'!AI$21,'Alternatyva 4'!AI$32,'Alternatyva 4'!AI$43,'Alternatyva 4'!AI$55,'Alternatyva 4'!AI$66,'Alternatyva 4'!AI$77,'Alternatyva 4'!AI$88)</f>
        <v>0</v>
      </c>
      <c r="AJ65" s="407">
        <f>SUM('Alternatyva 4'!AJ$21,'Alternatyva 4'!AJ$32,'Alternatyva 4'!AJ$43,'Alternatyva 4'!AJ$55,'Alternatyva 4'!AJ$66,'Alternatyva 4'!AJ$77,'Alternatyva 4'!AJ$88)</f>
        <v>0</v>
      </c>
      <c r="AK65" s="407">
        <f>SUM('Alternatyva 4'!AK$21,'Alternatyva 4'!AK$32,'Alternatyva 4'!AK$43,'Alternatyva 4'!AK$55,'Alternatyva 4'!AK$66,'Alternatyva 4'!AK$77,'Alternatyva 4'!AK$88)</f>
        <v>0</v>
      </c>
      <c r="AL65" s="407">
        <f>SUM('Alternatyva 4'!AL$21,'Alternatyva 4'!AL$32,'Alternatyva 4'!AL$43,'Alternatyva 4'!AL$55,'Alternatyva 4'!AL$66,'Alternatyva 4'!AL$77,'Alternatyva 4'!AL$88)</f>
        <v>0</v>
      </c>
      <c r="AM65" s="407">
        <f>SUM('Alternatyva 4'!AM$21,'Alternatyva 4'!AM$32,'Alternatyva 4'!AM$43,'Alternatyva 4'!AM$55,'Alternatyva 4'!AM$66,'Alternatyva 4'!AM$77,'Alternatyva 4'!AM$88)</f>
        <v>0</v>
      </c>
      <c r="AN65" s="407">
        <f>SUM('Alternatyva 4'!AN$21,'Alternatyva 4'!AN$32,'Alternatyva 4'!AN$43,'Alternatyva 4'!AN$55,'Alternatyva 4'!AN$66,'Alternatyva 4'!AN$77,'Alternatyva 4'!AN$88)</f>
        <v>0</v>
      </c>
      <c r="AO65" s="407">
        <f>SUM('Alternatyva 4'!AO$21,'Alternatyva 4'!AO$32,'Alternatyva 4'!AO$43,'Alternatyva 4'!AO$55,'Alternatyva 4'!AO$66,'Alternatyva 4'!AO$77,'Alternatyva 4'!AO$88)</f>
        <v>0</v>
      </c>
      <c r="AP65" s="407">
        <f>SUM('Alternatyva 4'!AP$21,'Alternatyva 4'!AP$32,'Alternatyva 4'!AP$43,'Alternatyva 4'!AP$55,'Alternatyva 4'!AP$66,'Alternatyva 4'!AP$77,'Alternatyva 4'!AP$88)</f>
        <v>0</v>
      </c>
      <c r="AQ65" s="407">
        <f>SUM('Alternatyva 4'!AQ$21,'Alternatyva 4'!AQ$32,'Alternatyva 4'!AQ$43,'Alternatyva 4'!AQ$55,'Alternatyva 4'!AQ$66,'Alternatyva 4'!AQ$77,'Alternatyva 4'!AQ$88)</f>
        <v>0</v>
      </c>
      <c r="AR65" s="407">
        <f>SUM('Alternatyva 4'!AR$21,'Alternatyva 4'!AR$32,'Alternatyva 4'!AR$43,'Alternatyva 4'!AR$55,'Alternatyva 4'!AR$66,'Alternatyva 4'!AR$77,'Alternatyva 4'!AR$88)</f>
        <v>0</v>
      </c>
      <c r="AS65" s="407">
        <f>SUM('Alternatyva 4'!AS$21,'Alternatyva 4'!AS$32,'Alternatyva 4'!AS$43,'Alternatyva 4'!AS$55,'Alternatyva 4'!AS$66,'Alternatyva 4'!AS$77,'Alternatyva 4'!AS$88)</f>
        <v>0</v>
      </c>
      <c r="AT65" s="407">
        <f>SUM('Alternatyva 4'!AT$21,'Alternatyva 4'!AT$32,'Alternatyva 4'!AT$43,'Alternatyva 4'!AT$55,'Alternatyva 4'!AT$66,'Alternatyva 4'!AT$77,'Alternatyva 4'!AT$88)</f>
        <v>0</v>
      </c>
      <c r="AU65" s="407">
        <f>SUM('Alternatyva 4'!AU$21,'Alternatyva 4'!AU$32,'Alternatyva 4'!AU$43,'Alternatyva 4'!AU$55,'Alternatyva 4'!AU$66,'Alternatyva 4'!AU$77,'Alternatyva 4'!AU$88)</f>
        <v>0</v>
      </c>
      <c r="AV65" s="407">
        <f>SUM('Alternatyva 4'!AV$21,'Alternatyva 4'!AV$32,'Alternatyva 4'!AV$43,'Alternatyva 4'!AV$55,'Alternatyva 4'!AV$66,'Alternatyva 4'!AV$77,'Alternatyva 4'!AV$88)</f>
        <v>0</v>
      </c>
      <c r="AW65" s="407">
        <f>SUM('Alternatyva 4'!AW$21,'Alternatyva 4'!AW$32,'Alternatyva 4'!AW$43,'Alternatyva 4'!AW$55,'Alternatyva 4'!AW$66,'Alternatyva 4'!AW$77,'Alternatyva 4'!AW$88)</f>
        <v>0</v>
      </c>
      <c r="AX65" s="407">
        <f>SUM('Alternatyva 4'!AX$21,'Alternatyva 4'!AX$32,'Alternatyva 4'!AX$43,'Alternatyva 4'!AX$55,'Alternatyva 4'!AX$66,'Alternatyva 4'!AX$77,'Alternatyva 4'!AX$88)</f>
        <v>0</v>
      </c>
      <c r="AY65" s="407">
        <f>SUM('Alternatyva 4'!AY$21,'Alternatyva 4'!AY$32,'Alternatyva 4'!AY$43,'Alternatyva 4'!AY$55,'Alternatyva 4'!AY$66,'Alternatyva 4'!AY$77,'Alternatyva 4'!AY$88)</f>
        <v>0</v>
      </c>
      <c r="AZ65" s="407">
        <f>SUM('Alternatyva 4'!AZ$21,'Alternatyva 4'!AZ$32,'Alternatyva 4'!AZ$43,'Alternatyva 4'!AZ$55,'Alternatyva 4'!AZ$66,'Alternatyva 4'!AZ$77,'Alternatyva 4'!AZ$88)</f>
        <v>0</v>
      </c>
      <c r="BA65" s="407">
        <f>SUM('Alternatyva 4'!BA$21,'Alternatyva 4'!BA$32,'Alternatyva 4'!BA$43,'Alternatyva 4'!BA$55,'Alternatyva 4'!BA$66,'Alternatyva 4'!BA$77,'Alternatyva 4'!BA$88)</f>
        <v>0</v>
      </c>
      <c r="BB65" s="407">
        <f>SUM('Alternatyva 4'!BB$21,'Alternatyva 4'!BB$32,'Alternatyva 4'!BB$43,'Alternatyva 4'!BB$55,'Alternatyva 4'!BB$66,'Alternatyva 4'!BB$77,'Alternatyva 4'!BB$88)</f>
        <v>0</v>
      </c>
      <c r="BC65" s="407">
        <f>SUM('Alternatyva 4'!BC$21,'Alternatyva 4'!BC$32,'Alternatyva 4'!BC$43,'Alternatyva 4'!BC$55,'Alternatyva 4'!BC$66,'Alternatyva 4'!BC$77,'Alternatyva 4'!BC$88)</f>
        <v>0</v>
      </c>
      <c r="BD65" s="407">
        <f>SUM('Alternatyva 4'!BD$21,'Alternatyva 4'!BD$32,'Alternatyva 4'!BD$43,'Alternatyva 4'!BD$55,'Alternatyva 4'!BD$66,'Alternatyva 4'!BD$77,'Alternatyva 4'!BD$88)</f>
        <v>0</v>
      </c>
      <c r="BE65" s="407">
        <f>SUM('Alternatyva 4'!BE$21,'Alternatyva 4'!BE$32,'Alternatyva 4'!BE$43,'Alternatyva 4'!BE$55,'Alternatyva 4'!BE$66,'Alternatyva 4'!BE$77,'Alternatyva 4'!BE$88)</f>
        <v>0</v>
      </c>
      <c r="BF65" s="407">
        <f>SUM('Alternatyva 4'!BF$21,'Alternatyva 4'!BF$32,'Alternatyva 4'!BF$43,'Alternatyva 4'!BF$55,'Alternatyva 4'!BF$66,'Alternatyva 4'!BF$77,'Alternatyva 4'!BF$88)</f>
        <v>0</v>
      </c>
      <c r="BG65" s="407">
        <f>SUM('Alternatyva 4'!BG$21,'Alternatyva 4'!BG$32,'Alternatyva 4'!BG$43,'Alternatyva 4'!BG$55,'Alternatyva 4'!BG$66,'Alternatyva 4'!BG$77,'Alternatyva 4'!BG$88)</f>
        <v>0</v>
      </c>
      <c r="BH65" s="407">
        <f>SUM('Alternatyva 4'!BH$21,'Alternatyva 4'!BH$32,'Alternatyva 4'!BH$43,'Alternatyva 4'!BH$55,'Alternatyva 4'!BH$66,'Alternatyva 4'!BH$77,'Alternatyva 4'!BH$88)</f>
        <v>0</v>
      </c>
      <c r="BI65" s="407">
        <f>SUM('Alternatyva 4'!BI$21,'Alternatyva 4'!BI$32,'Alternatyva 4'!BI$43,'Alternatyva 4'!BI$55,'Alternatyva 4'!BI$66,'Alternatyva 4'!BI$77,'Alternatyva 4'!BI$88)</f>
        <v>0</v>
      </c>
      <c r="BJ65" s="407">
        <f>SUM('Alternatyva 4'!BJ$21,'Alternatyva 4'!BJ$32,'Alternatyva 4'!BJ$43,'Alternatyva 4'!BJ$55,'Alternatyva 4'!BJ$66,'Alternatyva 4'!BJ$77,'Alternatyva 4'!BJ$88)</f>
        <v>0</v>
      </c>
      <c r="BK65" s="407">
        <f>SUM('Alternatyva 4'!BK$21,'Alternatyva 4'!BK$32,'Alternatyva 4'!BK$43,'Alternatyva 4'!BK$55,'Alternatyva 4'!BK$66,'Alternatyva 4'!BK$77,'Alternatyva 4'!BK$88)</f>
        <v>0</v>
      </c>
      <c r="BL65" s="407">
        <f>SUM('Alternatyva 4'!BL$21,'Alternatyva 4'!BL$32,'Alternatyva 4'!BL$43,'Alternatyva 4'!BL$55,'Alternatyva 4'!BL$66,'Alternatyva 4'!BL$77,'Alternatyva 4'!BL$88)</f>
        <v>0</v>
      </c>
      <c r="BM65" s="407">
        <f>SUM('Alternatyva 4'!BM$21,'Alternatyva 4'!BM$32,'Alternatyva 4'!BM$43,'Alternatyva 4'!BM$55,'Alternatyva 4'!BM$66,'Alternatyva 4'!BM$77,'Alternatyva 4'!BM$88)</f>
        <v>0</v>
      </c>
      <c r="BN65" s="407">
        <f>SUM('Alternatyva 4'!BN$21,'Alternatyva 4'!BN$32,'Alternatyva 4'!BN$43,'Alternatyva 4'!BN$55,'Alternatyva 4'!BN$66,'Alternatyva 4'!BN$77,'Alternatyva 4'!BN$88)</f>
        <v>0</v>
      </c>
      <c r="BO65" s="407">
        <f>SUM('Alternatyva 4'!BO$21,'Alternatyva 4'!BO$32,'Alternatyva 4'!BO$43,'Alternatyva 4'!BO$55,'Alternatyva 4'!BO$66,'Alternatyva 4'!BO$77,'Alternatyva 4'!BO$88)</f>
        <v>0</v>
      </c>
      <c r="BP65" s="407">
        <f>SUM('Alternatyva 4'!BP$21,'Alternatyva 4'!BP$32,'Alternatyva 4'!BP$43,'Alternatyva 4'!BP$55,'Alternatyva 4'!BP$66,'Alternatyva 4'!BP$77,'Alternatyva 4'!BP$88)</f>
        <v>0</v>
      </c>
      <c r="BQ65" s="407">
        <f>SUM('Alternatyva 4'!BQ$21,'Alternatyva 4'!BQ$32,'Alternatyva 4'!BQ$43,'Alternatyva 4'!BQ$55,'Alternatyva 4'!BQ$66,'Alternatyva 4'!BQ$77,'Alternatyva 4'!BQ$88)</f>
        <v>0</v>
      </c>
      <c r="BR65" s="407">
        <f>SUM('Alternatyva 4'!BR$21,'Alternatyva 4'!BR$32,'Alternatyva 4'!BR$43,'Alternatyva 4'!BR$55,'Alternatyva 4'!BR$66,'Alternatyva 4'!BR$77,'Alternatyva 4'!BR$88)</f>
        <v>0</v>
      </c>
      <c r="BS65" s="407">
        <f>SUM('Alternatyva 4'!BS$21,'Alternatyva 4'!BS$32,'Alternatyva 4'!BS$43,'Alternatyva 4'!BS$55,'Alternatyva 4'!BS$66,'Alternatyva 4'!BS$77,'Alternatyva 4'!BS$88)</f>
        <v>0</v>
      </c>
      <c r="BT65" s="407">
        <f>SUM('Alternatyva 4'!BT$21,'Alternatyva 4'!BT$32,'Alternatyva 4'!BT$43,'Alternatyva 4'!BT$55,'Alternatyva 4'!BT$66,'Alternatyva 4'!BT$77,'Alternatyva 4'!BT$88)</f>
        <v>0</v>
      </c>
      <c r="BU65" s="407">
        <f>SUM('Alternatyva 4'!BU$21,'Alternatyva 4'!BU$32,'Alternatyva 4'!BU$43,'Alternatyva 4'!BU$55,'Alternatyva 4'!BU$66,'Alternatyva 4'!BU$77,'Alternatyva 4'!BU$88)</f>
        <v>0</v>
      </c>
      <c r="BV65" s="407">
        <f>SUM('Alternatyva 4'!BV$21,'Alternatyva 4'!BV$32,'Alternatyva 4'!BV$43,'Alternatyva 4'!BV$55,'Alternatyva 4'!BV$66,'Alternatyva 4'!BV$77,'Alternatyva 4'!BV$88)</f>
        <v>0</v>
      </c>
      <c r="BW65" s="407">
        <f>SUM('Alternatyva 4'!BW$21,'Alternatyva 4'!BW$32,'Alternatyva 4'!BW$43,'Alternatyva 4'!BW$55,'Alternatyva 4'!BW$66,'Alternatyva 4'!BW$77,'Alternatyva 4'!BW$88)</f>
        <v>0</v>
      </c>
      <c r="BX65" s="407">
        <f>SUM('Alternatyva 4'!BX$21,'Alternatyva 4'!BX$32,'Alternatyva 4'!BX$43,'Alternatyva 4'!BX$55,'Alternatyva 4'!BX$66,'Alternatyva 4'!BX$77,'Alternatyva 4'!BX$88)</f>
        <v>0</v>
      </c>
      <c r="BY65" s="407">
        <f>SUM('Alternatyva 4'!BY$21,'Alternatyva 4'!BY$32,'Alternatyva 4'!BY$43,'Alternatyva 4'!BY$55,'Alternatyva 4'!BY$66,'Alternatyva 4'!BY$77,'Alternatyva 4'!BY$88)</f>
        <v>0</v>
      </c>
      <c r="BZ65" s="407">
        <f>SUM('Alternatyva 4'!BZ$21,'Alternatyva 4'!BZ$32,'Alternatyva 4'!BZ$43,'Alternatyva 4'!BZ$55,'Alternatyva 4'!BZ$66,'Alternatyva 4'!BZ$77,'Alternatyva 4'!BZ$88)</f>
        <v>0</v>
      </c>
      <c r="CA65" s="407">
        <f>SUM('Alternatyva 4'!CA$21,'Alternatyva 4'!CA$32,'Alternatyva 4'!CA$43,'Alternatyva 4'!CA$55,'Alternatyva 4'!CA$66,'Alternatyva 4'!CA$77,'Alternatyva 4'!CA$88)</f>
        <v>0</v>
      </c>
      <c r="CB65" s="407">
        <f>SUM('Alternatyva 4'!CB$21,'Alternatyva 4'!CB$32,'Alternatyva 4'!CB$43,'Alternatyva 4'!CB$55,'Alternatyva 4'!CB$66,'Alternatyva 4'!CB$77,'Alternatyva 4'!CB$88)</f>
        <v>0</v>
      </c>
      <c r="CC65" s="407">
        <f>SUM('Alternatyva 4'!CC$21,'Alternatyva 4'!CC$32,'Alternatyva 4'!CC$43,'Alternatyva 4'!CC$55,'Alternatyva 4'!CC$66,'Alternatyva 4'!CC$77,'Alternatyva 4'!CC$88)</f>
        <v>0</v>
      </c>
      <c r="CD65" s="407">
        <f>SUM('Alternatyva 4'!CD$21,'Alternatyva 4'!CD$32,'Alternatyva 4'!CD$43,'Alternatyva 4'!CD$55,'Alternatyva 4'!CD$66,'Alternatyva 4'!CD$77,'Alternatyva 4'!CD$88)</f>
        <v>0</v>
      </c>
      <c r="CE65" s="407">
        <f>SUM('Alternatyva 4'!CE$21,'Alternatyva 4'!CE$32,'Alternatyva 4'!CE$43,'Alternatyva 4'!CE$55,'Alternatyva 4'!CE$66,'Alternatyva 4'!CE$77,'Alternatyva 4'!CE$88)</f>
        <v>0</v>
      </c>
      <c r="CF65" s="407">
        <f>SUM('Alternatyva 4'!CF$21,'Alternatyva 4'!CF$32,'Alternatyva 4'!CF$43,'Alternatyva 4'!CF$55,'Alternatyva 4'!CF$66,'Alternatyva 4'!CF$77,'Alternatyva 4'!CF$88)</f>
        <v>0</v>
      </c>
      <c r="CG65" s="407">
        <f>SUM('Alternatyva 4'!CG$21,'Alternatyva 4'!CG$32,'Alternatyva 4'!CG$43,'Alternatyva 4'!CG$55,'Alternatyva 4'!CG$66,'Alternatyva 4'!CG$77,'Alternatyva 4'!CG$88)</f>
        <v>0</v>
      </c>
      <c r="CH65" s="407">
        <f>SUM('Alternatyva 4'!CH$21,'Alternatyva 4'!CH$32,'Alternatyva 4'!CH$43,'Alternatyva 4'!CH$55,'Alternatyva 4'!CH$66,'Alternatyva 4'!CH$77,'Alternatyva 4'!CH$88)</f>
        <v>0</v>
      </c>
      <c r="CI65" s="407">
        <f>SUM('Alternatyva 4'!CI$21,'Alternatyva 4'!CI$32,'Alternatyva 4'!CI$43,'Alternatyva 4'!CI$55,'Alternatyva 4'!CI$66,'Alternatyva 4'!CI$77,'Alternatyva 4'!CI$88)</f>
        <v>0</v>
      </c>
      <c r="CJ65" s="407">
        <f>SUM('Alternatyva 4'!CJ$21,'Alternatyva 4'!CJ$32,'Alternatyva 4'!CJ$43,'Alternatyva 4'!CJ$55,'Alternatyva 4'!CJ$66,'Alternatyva 4'!CJ$77,'Alternatyva 4'!CJ$88)</f>
        <v>0</v>
      </c>
      <c r="CK65" s="407">
        <f>SUM('Alternatyva 4'!CK$21,'Alternatyva 4'!CK$32,'Alternatyva 4'!CK$43,'Alternatyva 4'!CK$55,'Alternatyva 4'!CK$66,'Alternatyva 4'!CK$77,'Alternatyva 4'!CK$88)</f>
        <v>0</v>
      </c>
      <c r="CL65" s="407">
        <f>SUM('Alternatyva 4'!CL$21,'Alternatyva 4'!CL$32,'Alternatyva 4'!CL$43,'Alternatyva 4'!CL$55,'Alternatyva 4'!CL$66,'Alternatyva 4'!CL$77,'Alternatyva 4'!CL$88)</f>
        <v>0</v>
      </c>
      <c r="CM65" s="407">
        <f>SUM('Alternatyva 4'!CM$21,'Alternatyva 4'!CM$32,'Alternatyva 4'!CM$43,'Alternatyva 4'!CM$55,'Alternatyva 4'!CM$66,'Alternatyva 4'!CM$77,'Alternatyva 4'!CM$88)</f>
        <v>0</v>
      </c>
      <c r="CN65" s="407">
        <f>SUM('Alternatyva 4'!CN$21,'Alternatyva 4'!CN$32,'Alternatyva 4'!CN$43,'Alternatyva 4'!CN$55,'Alternatyva 4'!CN$66,'Alternatyva 4'!CN$77,'Alternatyva 4'!CN$88)</f>
        <v>0</v>
      </c>
      <c r="CO65" s="407">
        <f>SUM('Alternatyva 4'!CO$21,'Alternatyva 4'!CO$32,'Alternatyva 4'!CO$43,'Alternatyva 4'!CO$55,'Alternatyva 4'!CO$66,'Alternatyva 4'!CO$77,'Alternatyva 4'!CO$88)</f>
        <v>0</v>
      </c>
      <c r="CP65" s="407">
        <f>SUM('Alternatyva 4'!CP$21,'Alternatyva 4'!CP$32,'Alternatyva 4'!CP$43,'Alternatyva 4'!CP$55,'Alternatyva 4'!CP$66,'Alternatyva 4'!CP$77,'Alternatyva 4'!CP$88)</f>
        <v>0</v>
      </c>
      <c r="CQ65" s="407">
        <f>SUM('Alternatyva 4'!CQ$21,'Alternatyva 4'!CQ$32,'Alternatyva 4'!CQ$43,'Alternatyva 4'!CQ$55,'Alternatyva 4'!CQ$66,'Alternatyva 4'!CQ$77,'Alternatyva 4'!CQ$88)</f>
        <v>0</v>
      </c>
      <c r="CR65" s="407">
        <f>SUM('Alternatyva 4'!CR$21,'Alternatyva 4'!CR$32,'Alternatyva 4'!CR$43,'Alternatyva 4'!CR$55,'Alternatyva 4'!CR$66,'Alternatyva 4'!CR$77,'Alternatyva 4'!CR$88)</f>
        <v>0</v>
      </c>
      <c r="CS65" s="407">
        <f>SUM('Alternatyva 4'!CS$21,'Alternatyva 4'!CS$32,'Alternatyva 4'!CS$43,'Alternatyva 4'!CS$55,'Alternatyva 4'!CS$66,'Alternatyva 4'!CS$77,'Alternatyva 4'!CS$88)</f>
        <v>0</v>
      </c>
      <c r="CT65" s="407">
        <f>SUM('Alternatyva 4'!CT$21,'Alternatyva 4'!CT$32,'Alternatyva 4'!CT$43,'Alternatyva 4'!CT$55,'Alternatyva 4'!CT$66,'Alternatyva 4'!CT$77,'Alternatyva 4'!CT$88)</f>
        <v>0</v>
      </c>
      <c r="CU65" s="407">
        <f>SUM('Alternatyva 4'!CU$21,'Alternatyva 4'!CU$32,'Alternatyva 4'!CU$43,'Alternatyva 4'!CU$55,'Alternatyva 4'!CU$66,'Alternatyva 4'!CU$77,'Alternatyva 4'!CU$88)</f>
        <v>0</v>
      </c>
      <c r="CV65" s="407">
        <f>SUM('Alternatyva 4'!CV$21,'Alternatyva 4'!CV$32,'Alternatyva 4'!CV$43,'Alternatyva 4'!CV$55,'Alternatyva 4'!CV$66,'Alternatyva 4'!CV$77,'Alternatyva 4'!CV$88)</f>
        <v>0</v>
      </c>
      <c r="CW65" s="407">
        <f>SUM('Alternatyva 4'!CW$21,'Alternatyva 4'!CW$32,'Alternatyva 4'!CW$43,'Alternatyva 4'!CW$55,'Alternatyva 4'!CW$66,'Alternatyva 4'!CW$77,'Alternatyva 4'!CW$88)</f>
        <v>0</v>
      </c>
      <c r="CX65" s="407">
        <f>SUM('Alternatyva 4'!CX$21,'Alternatyva 4'!CX$32,'Alternatyva 4'!CX$43,'Alternatyva 4'!CX$55,'Alternatyva 4'!CX$66,'Alternatyva 4'!CX$77,'Alternatyva 4'!CX$88)</f>
        <v>0</v>
      </c>
      <c r="CY65" s="407">
        <f>SUM('Alternatyva 4'!CY$21,'Alternatyva 4'!CY$32,'Alternatyva 4'!CY$43,'Alternatyva 4'!CY$55,'Alternatyva 4'!CY$66,'Alternatyva 4'!CY$77,'Alternatyva 4'!CY$88)</f>
        <v>0</v>
      </c>
      <c r="CZ65" s="407">
        <f>SUM('Alternatyva 4'!CZ$21,'Alternatyva 4'!CZ$32,'Alternatyva 4'!CZ$43,'Alternatyva 4'!CZ$55,'Alternatyva 4'!CZ$66,'Alternatyva 4'!CZ$77,'Alternatyva 4'!CZ$88)</f>
        <v>0</v>
      </c>
      <c r="DA65" s="407">
        <f>SUM('Alternatyva 4'!DA$21,'Alternatyva 4'!DA$32,'Alternatyva 4'!DA$43,'Alternatyva 4'!DA$55,'Alternatyva 4'!DA$66,'Alternatyva 4'!DA$77,'Alternatyva 4'!DA$88)</f>
        <v>0</v>
      </c>
      <c r="DB65" s="407">
        <f>SUM('Alternatyva 4'!DB$21,'Alternatyva 4'!DB$32,'Alternatyva 4'!DB$43,'Alternatyva 4'!DB$55,'Alternatyva 4'!DB$66,'Alternatyva 4'!DB$77,'Alternatyva 4'!DB$88)</f>
        <v>0</v>
      </c>
      <c r="DC65" s="407">
        <f>SUM('Alternatyva 4'!DC$21,'Alternatyva 4'!DC$32,'Alternatyva 4'!DC$43,'Alternatyva 4'!DC$55,'Alternatyva 4'!DC$66,'Alternatyva 4'!DC$77,'Alternatyva 4'!DC$88)</f>
        <v>0</v>
      </c>
    </row>
    <row r="66" spans="2:107" ht="15" hidden="1" customHeight="1">
      <c r="B66" s="323" t="s">
        <v>493</v>
      </c>
      <c r="C66" s="757" t="s">
        <v>494</v>
      </c>
      <c r="D66" s="758"/>
      <c r="E66" s="759"/>
      <c r="F66" s="406">
        <f>H66+NPV(SD,I66:INDEX(I66:DC66,PAL))</f>
        <v>0</v>
      </c>
      <c r="G66" s="407">
        <f>SUMIF($H$6:$DC$6,"&lt;="&amp;PAL,$H66:$DC66)</f>
        <v>0</v>
      </c>
      <c r="H66" s="407">
        <f>H65-SUMPRODUCT('Alternatyva 4'!H$21:H$88,'Alternatyva 4'!$DH$21:$DH$88)</f>
        <v>0</v>
      </c>
      <c r="I66" s="407">
        <f>I65-SUMPRODUCT('Alternatyva 4'!I$21:I$88,'Alternatyva 4'!$DH$21:$DH$88)</f>
        <v>0</v>
      </c>
      <c r="J66" s="407">
        <f>J65-SUMPRODUCT('Alternatyva 4'!J$21:J$88,'Alternatyva 4'!$DH$21:$DH$88)</f>
        <v>0</v>
      </c>
      <c r="K66" s="407">
        <f>K65-SUMPRODUCT('Alternatyva 4'!K$21:K$88,'Alternatyva 4'!$DH$21:$DH$88)</f>
        <v>0</v>
      </c>
      <c r="L66" s="407">
        <f>L65-SUMPRODUCT('Alternatyva 4'!L$21:L$88,'Alternatyva 4'!$DH$21:$DH$88)</f>
        <v>0</v>
      </c>
      <c r="M66" s="407">
        <f>M65-SUMPRODUCT('Alternatyva 4'!M$21:M$88,'Alternatyva 4'!$DH$21:$DH$88)</f>
        <v>0</v>
      </c>
      <c r="N66" s="407">
        <f>N65-SUMPRODUCT('Alternatyva 4'!N$21:N$88,'Alternatyva 4'!$DH$21:$DH$88)</f>
        <v>0</v>
      </c>
      <c r="O66" s="407">
        <f>O65-SUMPRODUCT('Alternatyva 4'!O$21:O$88,'Alternatyva 4'!$DH$21:$DH$88)</f>
        <v>0</v>
      </c>
      <c r="P66" s="407">
        <f>P65-SUMPRODUCT('Alternatyva 4'!P$21:P$88,'Alternatyva 4'!$DH$21:$DH$88)</f>
        <v>0</v>
      </c>
      <c r="Q66" s="407">
        <f>Q65-SUMPRODUCT('Alternatyva 4'!Q$21:Q$88,'Alternatyva 4'!$DH$21:$DH$88)</f>
        <v>0</v>
      </c>
      <c r="R66" s="407">
        <f>R65-SUMPRODUCT('Alternatyva 4'!R$21:R$88,'Alternatyva 4'!$DH$21:$DH$88)</f>
        <v>0</v>
      </c>
      <c r="S66" s="407">
        <f>S65-SUMPRODUCT('Alternatyva 4'!S$21:S$88,'Alternatyva 4'!$DH$21:$DH$88)</f>
        <v>0</v>
      </c>
      <c r="T66" s="407">
        <f>T65-SUMPRODUCT('Alternatyva 4'!T$21:T$88,'Alternatyva 4'!$DH$21:$DH$88)</f>
        <v>0</v>
      </c>
      <c r="U66" s="407">
        <f>U65-SUMPRODUCT('Alternatyva 4'!U$21:U$88,'Alternatyva 4'!$DH$21:$DH$88)</f>
        <v>0</v>
      </c>
      <c r="V66" s="407">
        <f>V65-SUMPRODUCT('Alternatyva 4'!V$21:V$88,'Alternatyva 4'!$DH$21:$DH$88)</f>
        <v>0</v>
      </c>
      <c r="W66" s="407">
        <f>W65-SUMPRODUCT('Alternatyva 4'!W$21:W$88,'Alternatyva 4'!$DH$21:$DH$88)</f>
        <v>0</v>
      </c>
      <c r="X66" s="407">
        <f>X65-SUMPRODUCT('Alternatyva 4'!X$21:X$88,'Alternatyva 4'!$DH$21:$DH$88)</f>
        <v>0</v>
      </c>
      <c r="Y66" s="407">
        <f>Y65-SUMPRODUCT('Alternatyva 4'!Y$21:Y$88,'Alternatyva 4'!$DH$21:$DH$88)</f>
        <v>0</v>
      </c>
      <c r="Z66" s="407">
        <f>Z65-SUMPRODUCT('Alternatyva 4'!Z$21:Z$88,'Alternatyva 4'!$DH$21:$DH$88)</f>
        <v>0</v>
      </c>
      <c r="AA66" s="407">
        <f>AA65-SUMPRODUCT('Alternatyva 4'!AA$21:AA$88,'Alternatyva 4'!$DH$21:$DH$88)</f>
        <v>0</v>
      </c>
      <c r="AB66" s="407">
        <f>AB65-SUMPRODUCT('Alternatyva 4'!AB$21:AB$88,'Alternatyva 4'!$DH$21:$DH$88)</f>
        <v>0</v>
      </c>
      <c r="AC66" s="407">
        <f>AC65-SUMPRODUCT('Alternatyva 4'!AC$21:AC$88,'Alternatyva 4'!$DH$21:$DH$88)</f>
        <v>0</v>
      </c>
      <c r="AD66" s="407">
        <f>AD65-SUMPRODUCT('Alternatyva 4'!AD$21:AD$88,'Alternatyva 4'!$DH$21:$DH$88)</f>
        <v>0</v>
      </c>
      <c r="AE66" s="407">
        <f>AE65-SUMPRODUCT('Alternatyva 4'!AE$21:AE$88,'Alternatyva 4'!$DH$21:$DH$88)</f>
        <v>0</v>
      </c>
      <c r="AF66" s="407">
        <f>AF65-SUMPRODUCT('Alternatyva 4'!AF$21:AF$88,'Alternatyva 4'!$DH$21:$DH$88)</f>
        <v>0</v>
      </c>
      <c r="AG66" s="407">
        <f>AG65-SUMPRODUCT('Alternatyva 4'!AG$21:AG$88,'Alternatyva 4'!$DH$21:$DH$88)</f>
        <v>0</v>
      </c>
      <c r="AH66" s="407">
        <f>AH65-SUMPRODUCT('Alternatyva 4'!AH$21:AH$88,'Alternatyva 4'!$DH$21:$DH$88)</f>
        <v>0</v>
      </c>
      <c r="AI66" s="407">
        <f>AI65-SUMPRODUCT('Alternatyva 4'!AI$21:AI$88,'Alternatyva 4'!$DH$21:$DH$88)</f>
        <v>0</v>
      </c>
      <c r="AJ66" s="407">
        <f>AJ65-SUMPRODUCT('Alternatyva 4'!AJ$21:AJ$88,'Alternatyva 4'!$DH$21:$DH$88)</f>
        <v>0</v>
      </c>
      <c r="AK66" s="407">
        <f>AK65-SUMPRODUCT('Alternatyva 4'!AK$21:AK$88,'Alternatyva 4'!$DH$21:$DH$88)</f>
        <v>0</v>
      </c>
      <c r="AL66" s="407">
        <f>AL65-SUMPRODUCT('Alternatyva 4'!AL$21:AL$88,'Alternatyva 4'!$DH$21:$DH$88)</f>
        <v>0</v>
      </c>
      <c r="AM66" s="407">
        <f>AM65-SUMPRODUCT('Alternatyva 4'!AM$21:AM$88,'Alternatyva 4'!$DH$21:$DH$88)</f>
        <v>0</v>
      </c>
      <c r="AN66" s="407">
        <f>AN65-SUMPRODUCT('Alternatyva 4'!AN$21:AN$88,'Alternatyva 4'!$DH$21:$DH$88)</f>
        <v>0</v>
      </c>
      <c r="AO66" s="407">
        <f>AO65-SUMPRODUCT('Alternatyva 4'!AO$21:AO$88,'Alternatyva 4'!$DH$21:$DH$88)</f>
        <v>0</v>
      </c>
      <c r="AP66" s="407">
        <f>AP65-SUMPRODUCT('Alternatyva 4'!AP$21:AP$88,'Alternatyva 4'!$DH$21:$DH$88)</f>
        <v>0</v>
      </c>
      <c r="AQ66" s="407">
        <f>AQ65-SUMPRODUCT('Alternatyva 4'!AQ$21:AQ$88,'Alternatyva 4'!$DH$21:$DH$88)</f>
        <v>0</v>
      </c>
      <c r="AR66" s="407">
        <f>AR65-SUMPRODUCT('Alternatyva 4'!AR$21:AR$88,'Alternatyva 4'!$DH$21:$DH$88)</f>
        <v>0</v>
      </c>
      <c r="AS66" s="407">
        <f>AS65-SUMPRODUCT('Alternatyva 4'!AS$21:AS$88,'Alternatyva 4'!$DH$21:$DH$88)</f>
        <v>0</v>
      </c>
      <c r="AT66" s="407">
        <f>AT65-SUMPRODUCT('Alternatyva 4'!AT$21:AT$88,'Alternatyva 4'!$DH$21:$DH$88)</f>
        <v>0</v>
      </c>
      <c r="AU66" s="407">
        <f>AU65-SUMPRODUCT('Alternatyva 4'!AU$21:AU$88,'Alternatyva 4'!$DH$21:$DH$88)</f>
        <v>0</v>
      </c>
      <c r="AV66" s="407">
        <f>AV65-SUMPRODUCT('Alternatyva 4'!AV$21:AV$88,'Alternatyva 4'!$DH$21:$DH$88)</f>
        <v>0</v>
      </c>
      <c r="AW66" s="407">
        <f>AW65-SUMPRODUCT('Alternatyva 4'!AW$21:AW$88,'Alternatyva 4'!$DH$21:$DH$88)</f>
        <v>0</v>
      </c>
      <c r="AX66" s="407">
        <f>AX65-SUMPRODUCT('Alternatyva 4'!AX$21:AX$88,'Alternatyva 4'!$DH$21:$DH$88)</f>
        <v>0</v>
      </c>
      <c r="AY66" s="407">
        <f>AY65-SUMPRODUCT('Alternatyva 4'!AY$21:AY$88,'Alternatyva 4'!$DH$21:$DH$88)</f>
        <v>0</v>
      </c>
      <c r="AZ66" s="407">
        <f>AZ65-SUMPRODUCT('Alternatyva 4'!AZ$21:AZ$88,'Alternatyva 4'!$DH$21:$DH$88)</f>
        <v>0</v>
      </c>
      <c r="BA66" s="407">
        <f>BA65-SUMPRODUCT('Alternatyva 4'!BA$21:BA$88,'Alternatyva 4'!$DH$21:$DH$88)</f>
        <v>0</v>
      </c>
      <c r="BB66" s="407">
        <f>BB65-SUMPRODUCT('Alternatyva 4'!BB$21:BB$88,'Alternatyva 4'!$DH$21:$DH$88)</f>
        <v>0</v>
      </c>
      <c r="BC66" s="407">
        <f>BC65-SUMPRODUCT('Alternatyva 4'!BC$21:BC$88,'Alternatyva 4'!$DH$21:$DH$88)</f>
        <v>0</v>
      </c>
      <c r="BD66" s="407">
        <f>BD65-SUMPRODUCT('Alternatyva 4'!BD$21:BD$88,'Alternatyva 4'!$DH$21:$DH$88)</f>
        <v>0</v>
      </c>
      <c r="BE66" s="407">
        <f>BE65-SUMPRODUCT('Alternatyva 4'!BE$21:BE$88,'Alternatyva 4'!$DH$21:$DH$88)</f>
        <v>0</v>
      </c>
      <c r="BF66" s="407">
        <f>BF65-SUMPRODUCT('Alternatyva 4'!BF$21:BF$88,'Alternatyva 4'!$DH$21:$DH$88)</f>
        <v>0</v>
      </c>
      <c r="BG66" s="407">
        <f>BG65-SUMPRODUCT('Alternatyva 4'!BG$21:BG$88,'Alternatyva 4'!$DH$21:$DH$88)</f>
        <v>0</v>
      </c>
      <c r="BH66" s="407">
        <f>BH65-SUMPRODUCT('Alternatyva 4'!BH$21:BH$88,'Alternatyva 4'!$DH$21:$DH$88)</f>
        <v>0</v>
      </c>
      <c r="BI66" s="407">
        <f>BI65-SUMPRODUCT('Alternatyva 4'!BI$21:BI$88,'Alternatyva 4'!$DH$21:$DH$88)</f>
        <v>0</v>
      </c>
      <c r="BJ66" s="407">
        <f>BJ65-SUMPRODUCT('Alternatyva 4'!BJ$21:BJ$88,'Alternatyva 4'!$DH$21:$DH$88)</f>
        <v>0</v>
      </c>
      <c r="BK66" s="407">
        <f>BK65-SUMPRODUCT('Alternatyva 4'!BK$21:BK$88,'Alternatyva 4'!$DH$21:$DH$88)</f>
        <v>0</v>
      </c>
      <c r="BL66" s="407">
        <f>BL65-SUMPRODUCT('Alternatyva 4'!BL$21:BL$88,'Alternatyva 4'!$DH$21:$DH$88)</f>
        <v>0</v>
      </c>
      <c r="BM66" s="407">
        <f>BM65-SUMPRODUCT('Alternatyva 4'!BM$21:BM$88,'Alternatyva 4'!$DH$21:$DH$88)</f>
        <v>0</v>
      </c>
      <c r="BN66" s="407">
        <f>BN65-SUMPRODUCT('Alternatyva 4'!BN$21:BN$88,'Alternatyva 4'!$DH$21:$DH$88)</f>
        <v>0</v>
      </c>
      <c r="BO66" s="407">
        <f>BO65-SUMPRODUCT('Alternatyva 4'!BO$21:BO$88,'Alternatyva 4'!$DH$21:$DH$88)</f>
        <v>0</v>
      </c>
      <c r="BP66" s="407">
        <f>BP65-SUMPRODUCT('Alternatyva 4'!BP$21:BP$88,'Alternatyva 4'!$DH$21:$DH$88)</f>
        <v>0</v>
      </c>
      <c r="BQ66" s="407">
        <f>BQ65-SUMPRODUCT('Alternatyva 4'!BQ$21:BQ$88,'Alternatyva 4'!$DH$21:$DH$88)</f>
        <v>0</v>
      </c>
      <c r="BR66" s="407">
        <f>BR65-SUMPRODUCT('Alternatyva 4'!BR$21:BR$88,'Alternatyva 4'!$DH$21:$DH$88)</f>
        <v>0</v>
      </c>
      <c r="BS66" s="407">
        <f>BS65-SUMPRODUCT('Alternatyva 4'!BS$21:BS$88,'Alternatyva 4'!$DH$21:$DH$88)</f>
        <v>0</v>
      </c>
      <c r="BT66" s="407">
        <f>BT65-SUMPRODUCT('Alternatyva 4'!BT$21:BT$88,'Alternatyva 4'!$DH$21:$DH$88)</f>
        <v>0</v>
      </c>
      <c r="BU66" s="407">
        <f>BU65-SUMPRODUCT('Alternatyva 4'!BU$21:BU$88,'Alternatyva 4'!$DH$21:$DH$88)</f>
        <v>0</v>
      </c>
      <c r="BV66" s="407">
        <f>BV65-SUMPRODUCT('Alternatyva 4'!BV$21:BV$88,'Alternatyva 4'!$DH$21:$DH$88)</f>
        <v>0</v>
      </c>
      <c r="BW66" s="407">
        <f>BW65-SUMPRODUCT('Alternatyva 4'!BW$21:BW$88,'Alternatyva 4'!$DH$21:$DH$88)</f>
        <v>0</v>
      </c>
      <c r="BX66" s="407">
        <f>BX65-SUMPRODUCT('Alternatyva 4'!BX$21:BX$88,'Alternatyva 4'!$DH$21:$DH$88)</f>
        <v>0</v>
      </c>
      <c r="BY66" s="407">
        <f>BY65-SUMPRODUCT('Alternatyva 4'!BY$21:BY$88,'Alternatyva 4'!$DH$21:$DH$88)</f>
        <v>0</v>
      </c>
      <c r="BZ66" s="407">
        <f>BZ65-SUMPRODUCT('Alternatyva 4'!BZ$21:BZ$88,'Alternatyva 4'!$DH$21:$DH$88)</f>
        <v>0</v>
      </c>
      <c r="CA66" s="407">
        <f>CA65-SUMPRODUCT('Alternatyva 4'!CA$21:CA$88,'Alternatyva 4'!$DH$21:$DH$88)</f>
        <v>0</v>
      </c>
      <c r="CB66" s="407">
        <f>CB65-SUMPRODUCT('Alternatyva 4'!CB$21:CB$88,'Alternatyva 4'!$DH$21:$DH$88)</f>
        <v>0</v>
      </c>
      <c r="CC66" s="407">
        <f>CC65-SUMPRODUCT('Alternatyva 4'!CC$21:CC$88,'Alternatyva 4'!$DH$21:$DH$88)</f>
        <v>0</v>
      </c>
      <c r="CD66" s="407">
        <f>CD65-SUMPRODUCT('Alternatyva 4'!CD$21:CD$88,'Alternatyva 4'!$DH$21:$DH$88)</f>
        <v>0</v>
      </c>
      <c r="CE66" s="407">
        <f>CE65-SUMPRODUCT('Alternatyva 4'!CE$21:CE$88,'Alternatyva 4'!$DH$21:$DH$88)</f>
        <v>0</v>
      </c>
      <c r="CF66" s="407">
        <f>CF65-SUMPRODUCT('Alternatyva 4'!CF$21:CF$88,'Alternatyva 4'!$DH$21:$DH$88)</f>
        <v>0</v>
      </c>
      <c r="CG66" s="407">
        <f>CG65-SUMPRODUCT('Alternatyva 4'!CG$21:CG$88,'Alternatyva 4'!$DH$21:$DH$88)</f>
        <v>0</v>
      </c>
      <c r="CH66" s="407">
        <f>CH65-SUMPRODUCT('Alternatyva 4'!CH$21:CH$88,'Alternatyva 4'!$DH$21:$DH$88)</f>
        <v>0</v>
      </c>
      <c r="CI66" s="407">
        <f>CI65-SUMPRODUCT('Alternatyva 4'!CI$21:CI$88,'Alternatyva 4'!$DH$21:$DH$88)</f>
        <v>0</v>
      </c>
      <c r="CJ66" s="407">
        <f>CJ65-SUMPRODUCT('Alternatyva 4'!CJ$21:CJ$88,'Alternatyva 4'!$DH$21:$DH$88)</f>
        <v>0</v>
      </c>
      <c r="CK66" s="407">
        <f>CK65-SUMPRODUCT('Alternatyva 4'!CK$21:CK$88,'Alternatyva 4'!$DH$21:$DH$88)</f>
        <v>0</v>
      </c>
      <c r="CL66" s="407">
        <f>CL65-SUMPRODUCT('Alternatyva 4'!CL$21:CL$88,'Alternatyva 4'!$DH$21:$DH$88)</f>
        <v>0</v>
      </c>
      <c r="CM66" s="407">
        <f>CM65-SUMPRODUCT('Alternatyva 4'!CM$21:CM$88,'Alternatyva 4'!$DH$21:$DH$88)</f>
        <v>0</v>
      </c>
      <c r="CN66" s="407">
        <f>CN65-SUMPRODUCT('Alternatyva 4'!CN$21:CN$88,'Alternatyva 4'!$DH$21:$DH$88)</f>
        <v>0</v>
      </c>
      <c r="CO66" s="407">
        <f>CO65-SUMPRODUCT('Alternatyva 4'!CO$21:CO$88,'Alternatyva 4'!$DH$21:$DH$88)</f>
        <v>0</v>
      </c>
      <c r="CP66" s="407">
        <f>CP65-SUMPRODUCT('Alternatyva 4'!CP$21:CP$88,'Alternatyva 4'!$DH$21:$DH$88)</f>
        <v>0</v>
      </c>
      <c r="CQ66" s="407">
        <f>CQ65-SUMPRODUCT('Alternatyva 4'!CQ$21:CQ$88,'Alternatyva 4'!$DH$21:$DH$88)</f>
        <v>0</v>
      </c>
      <c r="CR66" s="407">
        <f>CR65-SUMPRODUCT('Alternatyva 4'!CR$21:CR$88,'Alternatyva 4'!$DH$21:$DH$88)</f>
        <v>0</v>
      </c>
      <c r="CS66" s="407">
        <f>CS65-SUMPRODUCT('Alternatyva 4'!CS$21:CS$88,'Alternatyva 4'!$DH$21:$DH$88)</f>
        <v>0</v>
      </c>
      <c r="CT66" s="407">
        <f>CT65-SUMPRODUCT('Alternatyva 4'!CT$21:CT$88,'Alternatyva 4'!$DH$21:$DH$88)</f>
        <v>0</v>
      </c>
      <c r="CU66" s="407">
        <f>CU65-SUMPRODUCT('Alternatyva 4'!CU$21:CU$88,'Alternatyva 4'!$DH$21:$DH$88)</f>
        <v>0</v>
      </c>
      <c r="CV66" s="407">
        <f>CV65-SUMPRODUCT('Alternatyva 4'!CV$21:CV$88,'Alternatyva 4'!$DH$21:$DH$88)</f>
        <v>0</v>
      </c>
      <c r="CW66" s="407">
        <f>CW65-SUMPRODUCT('Alternatyva 4'!CW$21:CW$88,'Alternatyva 4'!$DH$21:$DH$88)</f>
        <v>0</v>
      </c>
      <c r="CX66" s="407">
        <f>CX65-SUMPRODUCT('Alternatyva 4'!CX$21:CX$88,'Alternatyva 4'!$DH$21:$DH$88)</f>
        <v>0</v>
      </c>
      <c r="CY66" s="407">
        <f>CY65-SUMPRODUCT('Alternatyva 4'!CY$21:CY$88,'Alternatyva 4'!$DH$21:$DH$88)</f>
        <v>0</v>
      </c>
      <c r="CZ66" s="407">
        <f>CZ65-SUMPRODUCT('Alternatyva 4'!CZ$21:CZ$88,'Alternatyva 4'!$DH$21:$DH$88)</f>
        <v>0</v>
      </c>
      <c r="DA66" s="407">
        <f>DA65-SUMPRODUCT('Alternatyva 4'!DA$21:DA$88,'Alternatyva 4'!$DH$21:$DH$88)</f>
        <v>0</v>
      </c>
      <c r="DB66" s="407">
        <f>DB65-SUMPRODUCT('Alternatyva 4'!DB$21:DB$88,'Alternatyva 4'!$DH$21:$DH$88)</f>
        <v>0</v>
      </c>
      <c r="DC66" s="407">
        <f>DC65-SUMPRODUCT('Alternatyva 4'!DC$21:DC$88,'Alternatyva 4'!$DH$21:$DH$88)</f>
        <v>0</v>
      </c>
    </row>
    <row r="67" spans="2:107" ht="15" hidden="1" customHeight="1" thickBot="1">
      <c r="B67" s="323" t="s">
        <v>495</v>
      </c>
      <c r="C67" s="775" t="s">
        <v>496</v>
      </c>
      <c r="D67" s="776"/>
      <c r="E67" s="777"/>
      <c r="F67" s="408">
        <f>H67+NPV(SD,I67:INDEX(I67:DC67,PAL))</f>
        <v>0</v>
      </c>
      <c r="G67" s="407">
        <f>SUMIF($H$6:$DC$6,"&lt;="&amp;PAL,$H67:$DC67)</f>
        <v>0</v>
      </c>
      <c r="H67" s="408">
        <f>H62-H63-H64+H66</f>
        <v>0</v>
      </c>
      <c r="I67" s="408">
        <f t="shared" ref="I67:BT67" si="23">I62-I63-I64+I66</f>
        <v>0</v>
      </c>
      <c r="J67" s="408">
        <f t="shared" si="23"/>
        <v>0</v>
      </c>
      <c r="K67" s="408">
        <f t="shared" si="23"/>
        <v>0</v>
      </c>
      <c r="L67" s="408">
        <f t="shared" si="23"/>
        <v>0</v>
      </c>
      <c r="M67" s="408">
        <f t="shared" si="23"/>
        <v>0</v>
      </c>
      <c r="N67" s="408">
        <f t="shared" si="23"/>
        <v>0</v>
      </c>
      <c r="O67" s="408">
        <f t="shared" si="23"/>
        <v>0</v>
      </c>
      <c r="P67" s="408">
        <f t="shared" si="23"/>
        <v>0</v>
      </c>
      <c r="Q67" s="408">
        <f t="shared" si="23"/>
        <v>0</v>
      </c>
      <c r="R67" s="408">
        <f t="shared" si="23"/>
        <v>0</v>
      </c>
      <c r="S67" s="408">
        <f t="shared" si="23"/>
        <v>0</v>
      </c>
      <c r="T67" s="408">
        <f t="shared" si="23"/>
        <v>0</v>
      </c>
      <c r="U67" s="408">
        <f t="shared" si="23"/>
        <v>0</v>
      </c>
      <c r="V67" s="408">
        <f t="shared" si="23"/>
        <v>0</v>
      </c>
      <c r="W67" s="408">
        <f t="shared" si="23"/>
        <v>0</v>
      </c>
      <c r="X67" s="408">
        <f t="shared" si="23"/>
        <v>0</v>
      </c>
      <c r="Y67" s="408">
        <f t="shared" si="23"/>
        <v>0</v>
      </c>
      <c r="Z67" s="408">
        <f t="shared" si="23"/>
        <v>0</v>
      </c>
      <c r="AA67" s="408">
        <f t="shared" si="23"/>
        <v>0</v>
      </c>
      <c r="AB67" s="408">
        <f t="shared" si="23"/>
        <v>0</v>
      </c>
      <c r="AC67" s="408">
        <f t="shared" si="23"/>
        <v>0</v>
      </c>
      <c r="AD67" s="408">
        <f t="shared" si="23"/>
        <v>0</v>
      </c>
      <c r="AE67" s="408">
        <f t="shared" si="23"/>
        <v>0</v>
      </c>
      <c r="AF67" s="408">
        <f t="shared" si="23"/>
        <v>0</v>
      </c>
      <c r="AG67" s="408">
        <f t="shared" si="23"/>
        <v>0</v>
      </c>
      <c r="AH67" s="408">
        <f t="shared" si="23"/>
        <v>0</v>
      </c>
      <c r="AI67" s="408">
        <f t="shared" si="23"/>
        <v>0</v>
      </c>
      <c r="AJ67" s="408">
        <f t="shared" si="23"/>
        <v>0</v>
      </c>
      <c r="AK67" s="408">
        <f t="shared" si="23"/>
        <v>0</v>
      </c>
      <c r="AL67" s="408">
        <f t="shared" si="23"/>
        <v>0</v>
      </c>
      <c r="AM67" s="408">
        <f t="shared" si="23"/>
        <v>0</v>
      </c>
      <c r="AN67" s="408">
        <f t="shared" si="23"/>
        <v>0</v>
      </c>
      <c r="AO67" s="408">
        <f t="shared" si="23"/>
        <v>0</v>
      </c>
      <c r="AP67" s="408">
        <f t="shared" si="23"/>
        <v>0</v>
      </c>
      <c r="AQ67" s="408">
        <f t="shared" si="23"/>
        <v>0</v>
      </c>
      <c r="AR67" s="408">
        <f t="shared" si="23"/>
        <v>0</v>
      </c>
      <c r="AS67" s="408">
        <f t="shared" si="23"/>
        <v>0</v>
      </c>
      <c r="AT67" s="408">
        <f t="shared" si="23"/>
        <v>0</v>
      </c>
      <c r="AU67" s="408">
        <f t="shared" si="23"/>
        <v>0</v>
      </c>
      <c r="AV67" s="408">
        <f t="shared" si="23"/>
        <v>0</v>
      </c>
      <c r="AW67" s="408">
        <f t="shared" si="23"/>
        <v>0</v>
      </c>
      <c r="AX67" s="408">
        <f t="shared" si="23"/>
        <v>0</v>
      </c>
      <c r="AY67" s="408">
        <f t="shared" si="23"/>
        <v>0</v>
      </c>
      <c r="AZ67" s="408">
        <f t="shared" si="23"/>
        <v>0</v>
      </c>
      <c r="BA67" s="408">
        <f t="shared" si="23"/>
        <v>0</v>
      </c>
      <c r="BB67" s="408">
        <f t="shared" si="23"/>
        <v>0</v>
      </c>
      <c r="BC67" s="408">
        <f t="shared" si="23"/>
        <v>0</v>
      </c>
      <c r="BD67" s="408">
        <f t="shared" si="23"/>
        <v>0</v>
      </c>
      <c r="BE67" s="408">
        <f t="shared" si="23"/>
        <v>0</v>
      </c>
      <c r="BF67" s="408">
        <f t="shared" si="23"/>
        <v>0</v>
      </c>
      <c r="BG67" s="408">
        <f t="shared" si="23"/>
        <v>0</v>
      </c>
      <c r="BH67" s="408">
        <f t="shared" si="23"/>
        <v>0</v>
      </c>
      <c r="BI67" s="408">
        <f t="shared" si="23"/>
        <v>0</v>
      </c>
      <c r="BJ67" s="408">
        <f t="shared" si="23"/>
        <v>0</v>
      </c>
      <c r="BK67" s="408">
        <f t="shared" si="23"/>
        <v>0</v>
      </c>
      <c r="BL67" s="408">
        <f t="shared" si="23"/>
        <v>0</v>
      </c>
      <c r="BM67" s="408">
        <f t="shared" si="23"/>
        <v>0</v>
      </c>
      <c r="BN67" s="408">
        <f t="shared" si="23"/>
        <v>0</v>
      </c>
      <c r="BO67" s="408">
        <f t="shared" si="23"/>
        <v>0</v>
      </c>
      <c r="BP67" s="408">
        <f t="shared" si="23"/>
        <v>0</v>
      </c>
      <c r="BQ67" s="408">
        <f t="shared" si="23"/>
        <v>0</v>
      </c>
      <c r="BR67" s="408">
        <f t="shared" si="23"/>
        <v>0</v>
      </c>
      <c r="BS67" s="408">
        <f t="shared" si="23"/>
        <v>0</v>
      </c>
      <c r="BT67" s="408">
        <f t="shared" si="23"/>
        <v>0</v>
      </c>
      <c r="BU67" s="408">
        <f t="shared" ref="BU67:DC67" si="24">BU62-BU63-BU64+BU66</f>
        <v>0</v>
      </c>
      <c r="BV67" s="408">
        <f t="shared" si="24"/>
        <v>0</v>
      </c>
      <c r="BW67" s="408">
        <f t="shared" si="24"/>
        <v>0</v>
      </c>
      <c r="BX67" s="408">
        <f t="shared" si="24"/>
        <v>0</v>
      </c>
      <c r="BY67" s="408">
        <f t="shared" si="24"/>
        <v>0</v>
      </c>
      <c r="BZ67" s="408">
        <f t="shared" si="24"/>
        <v>0</v>
      </c>
      <c r="CA67" s="408">
        <f t="shared" si="24"/>
        <v>0</v>
      </c>
      <c r="CB67" s="408">
        <f t="shared" si="24"/>
        <v>0</v>
      </c>
      <c r="CC67" s="408">
        <f t="shared" si="24"/>
        <v>0</v>
      </c>
      <c r="CD67" s="408">
        <f t="shared" si="24"/>
        <v>0</v>
      </c>
      <c r="CE67" s="408">
        <f t="shared" si="24"/>
        <v>0</v>
      </c>
      <c r="CF67" s="408">
        <f t="shared" si="24"/>
        <v>0</v>
      </c>
      <c r="CG67" s="408">
        <f t="shared" si="24"/>
        <v>0</v>
      </c>
      <c r="CH67" s="408">
        <f t="shared" si="24"/>
        <v>0</v>
      </c>
      <c r="CI67" s="408">
        <f t="shared" si="24"/>
        <v>0</v>
      </c>
      <c r="CJ67" s="408">
        <f t="shared" si="24"/>
        <v>0</v>
      </c>
      <c r="CK67" s="408">
        <f t="shared" si="24"/>
        <v>0</v>
      </c>
      <c r="CL67" s="408">
        <f t="shared" si="24"/>
        <v>0</v>
      </c>
      <c r="CM67" s="408">
        <f t="shared" si="24"/>
        <v>0</v>
      </c>
      <c r="CN67" s="408">
        <f t="shared" si="24"/>
        <v>0</v>
      </c>
      <c r="CO67" s="408">
        <f t="shared" si="24"/>
        <v>0</v>
      </c>
      <c r="CP67" s="408">
        <f t="shared" si="24"/>
        <v>0</v>
      </c>
      <c r="CQ67" s="408">
        <f t="shared" si="24"/>
        <v>0</v>
      </c>
      <c r="CR67" s="408">
        <f t="shared" si="24"/>
        <v>0</v>
      </c>
      <c r="CS67" s="408">
        <f t="shared" si="24"/>
        <v>0</v>
      </c>
      <c r="CT67" s="408">
        <f t="shared" si="24"/>
        <v>0</v>
      </c>
      <c r="CU67" s="408">
        <f t="shared" si="24"/>
        <v>0</v>
      </c>
      <c r="CV67" s="408">
        <f t="shared" si="24"/>
        <v>0</v>
      </c>
      <c r="CW67" s="408">
        <f t="shared" si="24"/>
        <v>0</v>
      </c>
      <c r="CX67" s="408">
        <f t="shared" si="24"/>
        <v>0</v>
      </c>
      <c r="CY67" s="408">
        <f t="shared" si="24"/>
        <v>0</v>
      </c>
      <c r="CZ67" s="408">
        <f t="shared" si="24"/>
        <v>0</v>
      </c>
      <c r="DA67" s="408">
        <f t="shared" si="24"/>
        <v>0</v>
      </c>
      <c r="DB67" s="408">
        <f t="shared" si="24"/>
        <v>0</v>
      </c>
      <c r="DC67" s="408">
        <f t="shared" si="24"/>
        <v>0</v>
      </c>
    </row>
    <row r="68" spans="2:107" ht="15" hidden="1" customHeight="1" thickBot="1">
      <c r="C68" s="782" t="s">
        <v>497</v>
      </c>
      <c r="D68" s="783"/>
      <c r="E68" s="783"/>
      <c r="F68" s="784"/>
      <c r="G68" s="28"/>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779" t="s">
        <v>498</v>
      </c>
      <c r="D69" s="780"/>
      <c r="E69" s="781"/>
      <c r="F69" s="25">
        <f>F67</f>
        <v>0</v>
      </c>
      <c r="G69" s="21"/>
    </row>
    <row r="70" spans="2:107" ht="15" hidden="1" customHeight="1">
      <c r="C70" s="772" t="s">
        <v>499</v>
      </c>
      <c r="D70" s="773"/>
      <c r="E70" s="774"/>
      <c r="F70" s="409" t="str">
        <f>IFERROR(IF(F64&lt;0,(F62-F64)/(F63-F66),(F62)/(F63+F64-F66)),"")</f>
        <v/>
      </c>
      <c r="G70" s="26"/>
    </row>
    <row r="71" spans="2:107" ht="15" hidden="1" customHeight="1" thickBot="1">
      <c r="C71" s="769" t="s">
        <v>500</v>
      </c>
      <c r="D71" s="770"/>
      <c r="E71" s="771"/>
      <c r="F71" s="414" t="str">
        <f>IFERROR(IRR(H67:INDEX(H67:DC67,PAL+1)),"-")</f>
        <v>-</v>
      </c>
      <c r="G71" s="22"/>
    </row>
    <row r="72" spans="2:107" ht="15" hidden="1" customHeight="1" thickBot="1">
      <c r="C72" s="782" t="s">
        <v>501</v>
      </c>
      <c r="D72" s="783"/>
      <c r="E72" s="783"/>
      <c r="F72" s="784"/>
      <c r="G72" s="347" t="s">
        <v>163</v>
      </c>
      <c r="H72" s="347" t="str">
        <f t="shared" ref="H72:AM72" ca="1" si="25">H61</f>
        <v>2022</v>
      </c>
      <c r="I72" s="347">
        <f t="shared" ca="1" si="25"/>
        <v>2023</v>
      </c>
      <c r="J72" s="347">
        <f t="shared" ca="1" si="25"/>
        <v>2024</v>
      </c>
      <c r="K72" s="347">
        <f t="shared" ca="1" si="25"/>
        <v>2025</v>
      </c>
      <c r="L72" s="347">
        <f t="shared" ca="1" si="25"/>
        <v>2026</v>
      </c>
      <c r="M72" s="347">
        <f t="shared" ca="1" si="25"/>
        <v>2027</v>
      </c>
      <c r="N72" s="347">
        <f t="shared" ca="1" si="25"/>
        <v>2028</v>
      </c>
      <c r="O72" s="347">
        <f t="shared" ca="1" si="25"/>
        <v>2029</v>
      </c>
      <c r="P72" s="347">
        <f t="shared" ca="1" si="25"/>
        <v>2030</v>
      </c>
      <c r="Q72" s="347">
        <f t="shared" ca="1" si="25"/>
        <v>2031</v>
      </c>
      <c r="R72" s="347">
        <f t="shared" ca="1" si="25"/>
        <v>2032</v>
      </c>
      <c r="S72" s="347">
        <f t="shared" ca="1" si="25"/>
        <v>2033</v>
      </c>
      <c r="T72" s="347">
        <f t="shared" ca="1" si="25"/>
        <v>2034</v>
      </c>
      <c r="U72" s="347">
        <f t="shared" ca="1" si="25"/>
        <v>2035</v>
      </c>
      <c r="V72" s="347">
        <f t="shared" ca="1" si="25"/>
        <v>2036</v>
      </c>
      <c r="W72" s="347">
        <f t="shared" ca="1" si="25"/>
        <v>2037</v>
      </c>
      <c r="X72" s="347">
        <f t="shared" ca="1" si="25"/>
        <v>2038</v>
      </c>
      <c r="Y72" s="347">
        <f t="shared" ca="1" si="25"/>
        <v>2039</v>
      </c>
      <c r="Z72" s="347">
        <f t="shared" ca="1" si="25"/>
        <v>2040</v>
      </c>
      <c r="AA72" s="347">
        <f t="shared" ca="1" si="25"/>
        <v>2041</v>
      </c>
      <c r="AB72" s="347">
        <f t="shared" ca="1" si="25"/>
        <v>2042</v>
      </c>
      <c r="AC72" s="347">
        <f t="shared" ca="1" si="25"/>
        <v>2043</v>
      </c>
      <c r="AD72" s="347">
        <f t="shared" ca="1" si="25"/>
        <v>2044</v>
      </c>
      <c r="AE72" s="347">
        <f t="shared" ca="1" si="25"/>
        <v>2045</v>
      </c>
      <c r="AF72" s="347">
        <f t="shared" ca="1" si="25"/>
        <v>2046</v>
      </c>
      <c r="AG72" s="347">
        <f t="shared" ca="1" si="25"/>
        <v>2047</v>
      </c>
      <c r="AH72" s="347">
        <f t="shared" ca="1" si="25"/>
        <v>2048</v>
      </c>
      <c r="AI72" s="347">
        <f t="shared" ca="1" si="25"/>
        <v>2049</v>
      </c>
      <c r="AJ72" s="347">
        <f t="shared" ca="1" si="25"/>
        <v>2050</v>
      </c>
      <c r="AK72" s="347">
        <f t="shared" ca="1" si="25"/>
        <v>2051</v>
      </c>
      <c r="AL72" s="347">
        <f t="shared" ca="1" si="25"/>
        <v>2052</v>
      </c>
      <c r="AM72" s="347">
        <f t="shared" ca="1" si="25"/>
        <v>2053</v>
      </c>
      <c r="AN72" s="347">
        <f t="shared" ref="AN72:BS72" ca="1" si="26">AN61</f>
        <v>2054</v>
      </c>
      <c r="AO72" s="347">
        <f t="shared" ca="1" si="26"/>
        <v>2055</v>
      </c>
      <c r="AP72" s="347">
        <f t="shared" ca="1" si="26"/>
        <v>2056</v>
      </c>
      <c r="AQ72" s="347">
        <f t="shared" ca="1" si="26"/>
        <v>2057</v>
      </c>
      <c r="AR72" s="347">
        <f t="shared" ca="1" si="26"/>
        <v>2058</v>
      </c>
      <c r="AS72" s="347">
        <f t="shared" ca="1" si="26"/>
        <v>2059</v>
      </c>
      <c r="AT72" s="347">
        <f t="shared" ca="1" si="26"/>
        <v>2060</v>
      </c>
      <c r="AU72" s="347">
        <f t="shared" ca="1" si="26"/>
        <v>2061</v>
      </c>
      <c r="AV72" s="347">
        <f t="shared" ca="1" si="26"/>
        <v>2062</v>
      </c>
      <c r="AW72" s="347">
        <f t="shared" ca="1" si="26"/>
        <v>2063</v>
      </c>
      <c r="AX72" s="347">
        <f t="shared" ca="1" si="26"/>
        <v>2064</v>
      </c>
      <c r="AY72" s="347">
        <f t="shared" ca="1" si="26"/>
        <v>2065</v>
      </c>
      <c r="AZ72" s="347">
        <f t="shared" ca="1" si="26"/>
        <v>2066</v>
      </c>
      <c r="BA72" s="347">
        <f t="shared" ca="1" si="26"/>
        <v>2067</v>
      </c>
      <c r="BB72" s="347">
        <f t="shared" ca="1" si="26"/>
        <v>2068</v>
      </c>
      <c r="BC72" s="347">
        <f t="shared" ca="1" si="26"/>
        <v>2069</v>
      </c>
      <c r="BD72" s="347">
        <f t="shared" ca="1" si="26"/>
        <v>2070</v>
      </c>
      <c r="BE72" s="347">
        <f t="shared" ca="1" si="26"/>
        <v>2071</v>
      </c>
      <c r="BF72" s="347">
        <f t="shared" ca="1" si="26"/>
        <v>2072</v>
      </c>
      <c r="BG72" s="347">
        <f t="shared" ca="1" si="26"/>
        <v>2073</v>
      </c>
      <c r="BH72" s="347">
        <f t="shared" ca="1" si="26"/>
        <v>2074</v>
      </c>
      <c r="BI72" s="347">
        <f t="shared" ca="1" si="26"/>
        <v>2075</v>
      </c>
      <c r="BJ72" s="347">
        <f t="shared" ca="1" si="26"/>
        <v>2076</v>
      </c>
      <c r="BK72" s="347">
        <f t="shared" ca="1" si="26"/>
        <v>2077</v>
      </c>
      <c r="BL72" s="347">
        <f t="shared" ca="1" si="26"/>
        <v>2078</v>
      </c>
      <c r="BM72" s="347">
        <f t="shared" ca="1" si="26"/>
        <v>2079</v>
      </c>
      <c r="BN72" s="347">
        <f t="shared" ca="1" si="26"/>
        <v>2080</v>
      </c>
      <c r="BO72" s="347">
        <f t="shared" ca="1" si="26"/>
        <v>2081</v>
      </c>
      <c r="BP72" s="347">
        <f t="shared" ca="1" si="26"/>
        <v>2082</v>
      </c>
      <c r="BQ72" s="347">
        <f t="shared" ca="1" si="26"/>
        <v>2083</v>
      </c>
      <c r="BR72" s="347">
        <f t="shared" ca="1" si="26"/>
        <v>2084</v>
      </c>
      <c r="BS72" s="347">
        <f t="shared" ca="1" si="26"/>
        <v>2085</v>
      </c>
      <c r="BT72" s="347">
        <f t="shared" ref="BT72:DC72" ca="1" si="27">BT61</f>
        <v>2086</v>
      </c>
      <c r="BU72" s="347">
        <f t="shared" ca="1" si="27"/>
        <v>2087</v>
      </c>
      <c r="BV72" s="347">
        <f t="shared" ca="1" si="27"/>
        <v>2088</v>
      </c>
      <c r="BW72" s="347">
        <f t="shared" ca="1" si="27"/>
        <v>2089</v>
      </c>
      <c r="BX72" s="347">
        <f t="shared" ca="1" si="27"/>
        <v>2090</v>
      </c>
      <c r="BY72" s="347">
        <f t="shared" ca="1" si="27"/>
        <v>2091</v>
      </c>
      <c r="BZ72" s="347">
        <f t="shared" ca="1" si="27"/>
        <v>2092</v>
      </c>
      <c r="CA72" s="347">
        <f t="shared" ca="1" si="27"/>
        <v>2093</v>
      </c>
      <c r="CB72" s="347">
        <f t="shared" ca="1" si="27"/>
        <v>2094</v>
      </c>
      <c r="CC72" s="347">
        <f t="shared" ca="1" si="27"/>
        <v>2095</v>
      </c>
      <c r="CD72" s="347">
        <f t="shared" ca="1" si="27"/>
        <v>2096</v>
      </c>
      <c r="CE72" s="347">
        <f t="shared" ca="1" si="27"/>
        <v>2097</v>
      </c>
      <c r="CF72" s="347">
        <f t="shared" ca="1" si="27"/>
        <v>2098</v>
      </c>
      <c r="CG72" s="347">
        <f t="shared" ca="1" si="27"/>
        <v>2099</v>
      </c>
      <c r="CH72" s="347">
        <f t="shared" ca="1" si="27"/>
        <v>2100</v>
      </c>
      <c r="CI72" s="347">
        <f t="shared" ca="1" si="27"/>
        <v>2101</v>
      </c>
      <c r="CJ72" s="347">
        <f t="shared" ca="1" si="27"/>
        <v>2102</v>
      </c>
      <c r="CK72" s="347">
        <f t="shared" ca="1" si="27"/>
        <v>2103</v>
      </c>
      <c r="CL72" s="347">
        <f t="shared" ca="1" si="27"/>
        <v>2104</v>
      </c>
      <c r="CM72" s="347">
        <f t="shared" ca="1" si="27"/>
        <v>2105</v>
      </c>
      <c r="CN72" s="347">
        <f t="shared" ca="1" si="27"/>
        <v>2106</v>
      </c>
      <c r="CO72" s="347">
        <f t="shared" ca="1" si="27"/>
        <v>2107</v>
      </c>
      <c r="CP72" s="347">
        <f t="shared" ca="1" si="27"/>
        <v>2108</v>
      </c>
      <c r="CQ72" s="347">
        <f t="shared" ca="1" si="27"/>
        <v>2109</v>
      </c>
      <c r="CR72" s="347">
        <f t="shared" ca="1" si="27"/>
        <v>2110</v>
      </c>
      <c r="CS72" s="347">
        <f t="shared" ca="1" si="27"/>
        <v>2111</v>
      </c>
      <c r="CT72" s="347">
        <f t="shared" ca="1" si="27"/>
        <v>2112</v>
      </c>
      <c r="CU72" s="347">
        <f t="shared" ca="1" si="27"/>
        <v>2113</v>
      </c>
      <c r="CV72" s="347">
        <f t="shared" ca="1" si="27"/>
        <v>2114</v>
      </c>
      <c r="CW72" s="347">
        <f t="shared" ca="1" si="27"/>
        <v>2115</v>
      </c>
      <c r="CX72" s="347">
        <f t="shared" ca="1" si="27"/>
        <v>2116</v>
      </c>
      <c r="CY72" s="347">
        <f t="shared" ca="1" si="27"/>
        <v>2117</v>
      </c>
      <c r="CZ72" s="347">
        <f t="shared" ca="1" si="27"/>
        <v>2118</v>
      </c>
      <c r="DA72" s="347">
        <f t="shared" ca="1" si="27"/>
        <v>2119</v>
      </c>
      <c r="DB72" s="347">
        <f t="shared" ca="1" si="27"/>
        <v>2120</v>
      </c>
      <c r="DC72" s="347">
        <f t="shared" ca="1" si="27"/>
        <v>2121</v>
      </c>
    </row>
    <row r="73" spans="2:107" ht="15" hidden="1" customHeight="1">
      <c r="C73" s="760" t="s">
        <v>502</v>
      </c>
      <c r="D73" s="761"/>
      <c r="E73" s="762"/>
      <c r="F73" s="32"/>
      <c r="G73" s="411">
        <f>SUMIF($H$6:$DC$6,"&lt;="&amp;PAL,$H73:$DC73)</f>
        <v>0</v>
      </c>
      <c r="H73" s="408">
        <f>H65-'Alternatyva 4'!H$7+'Alternatyva 4'!H$115</f>
        <v>0</v>
      </c>
      <c r="I73" s="408">
        <f>I65-'Alternatyva 4'!I$7+'Alternatyva 4'!I$115</f>
        <v>0</v>
      </c>
      <c r="J73" s="408">
        <f>J65-'Alternatyva 4'!J$7+'Alternatyva 4'!J$115</f>
        <v>0</v>
      </c>
      <c r="K73" s="408">
        <f>K65-'Alternatyva 4'!K$7+'Alternatyva 4'!K$115</f>
        <v>0</v>
      </c>
      <c r="L73" s="408">
        <f>L65-'Alternatyva 4'!L$7+'Alternatyva 4'!L$115</f>
        <v>0</v>
      </c>
      <c r="M73" s="408">
        <f>M65-'Alternatyva 4'!M$7+'Alternatyva 4'!M$115</f>
        <v>0</v>
      </c>
      <c r="N73" s="408">
        <f>N65-'Alternatyva 4'!N$7+'Alternatyva 4'!N$115</f>
        <v>0</v>
      </c>
      <c r="O73" s="408">
        <f>O65-'Alternatyva 4'!O$7+'Alternatyva 4'!O$115</f>
        <v>0</v>
      </c>
      <c r="P73" s="408">
        <f>P65-'Alternatyva 4'!P$7+'Alternatyva 4'!P$115</f>
        <v>0</v>
      </c>
      <c r="Q73" s="408">
        <f>Q65-'Alternatyva 4'!Q$7+'Alternatyva 4'!Q$115</f>
        <v>0</v>
      </c>
      <c r="R73" s="408">
        <f>R65-'Alternatyva 4'!R$7+'Alternatyva 4'!R$115</f>
        <v>0</v>
      </c>
      <c r="S73" s="408">
        <f>S65-'Alternatyva 4'!S$7+'Alternatyva 4'!S$115</f>
        <v>0</v>
      </c>
      <c r="T73" s="408">
        <f>T65-'Alternatyva 4'!T$7+'Alternatyva 4'!T$115</f>
        <v>0</v>
      </c>
      <c r="U73" s="408">
        <f>U65-'Alternatyva 4'!U$7+'Alternatyva 4'!U$115</f>
        <v>0</v>
      </c>
      <c r="V73" s="408">
        <f>V65-'Alternatyva 4'!V$7+'Alternatyva 4'!V$115</f>
        <v>0</v>
      </c>
      <c r="W73" s="408">
        <f>W65-'Alternatyva 4'!W$7+'Alternatyva 4'!W$115</f>
        <v>0</v>
      </c>
      <c r="X73" s="408">
        <f>X65-'Alternatyva 4'!X$7+'Alternatyva 4'!X$115</f>
        <v>0</v>
      </c>
      <c r="Y73" s="408">
        <f>Y65-'Alternatyva 4'!Y$7+'Alternatyva 4'!Y$115</f>
        <v>0</v>
      </c>
      <c r="Z73" s="408">
        <f>Z65-'Alternatyva 4'!Z$7+'Alternatyva 4'!Z$115</f>
        <v>0</v>
      </c>
      <c r="AA73" s="408">
        <f>AA65-'Alternatyva 4'!AA$7+'Alternatyva 4'!AA$115</f>
        <v>0</v>
      </c>
      <c r="AB73" s="408">
        <f>AB65-'Alternatyva 4'!AB$7+'Alternatyva 4'!AB$115</f>
        <v>0</v>
      </c>
      <c r="AC73" s="408">
        <f>AC65-'Alternatyva 4'!AC$7+'Alternatyva 4'!AC$115</f>
        <v>0</v>
      </c>
      <c r="AD73" s="408">
        <f>AD65-'Alternatyva 4'!AD$7+'Alternatyva 4'!AD$115</f>
        <v>0</v>
      </c>
      <c r="AE73" s="408">
        <f>AE65-'Alternatyva 4'!AE$7+'Alternatyva 4'!AE$115</f>
        <v>0</v>
      </c>
      <c r="AF73" s="408">
        <f>AF65-'Alternatyva 4'!AF$7+'Alternatyva 4'!AF$115</f>
        <v>0</v>
      </c>
      <c r="AG73" s="408">
        <f>AG65-'Alternatyva 4'!AG$7+'Alternatyva 4'!AG$115</f>
        <v>0</v>
      </c>
      <c r="AH73" s="408">
        <f>AH65-'Alternatyva 4'!AH$7+'Alternatyva 4'!AH$115</f>
        <v>0</v>
      </c>
      <c r="AI73" s="408">
        <f>AI65-'Alternatyva 4'!AI$7+'Alternatyva 4'!AI$115</f>
        <v>0</v>
      </c>
      <c r="AJ73" s="408">
        <f>AJ65-'Alternatyva 4'!AJ$7+'Alternatyva 4'!AJ$115</f>
        <v>0</v>
      </c>
      <c r="AK73" s="408">
        <f>AK65-'Alternatyva 4'!AK$7+'Alternatyva 4'!AK$115</f>
        <v>0</v>
      </c>
      <c r="AL73" s="408">
        <f>AL65-'Alternatyva 4'!AL$7+'Alternatyva 4'!AL$115</f>
        <v>0</v>
      </c>
      <c r="AM73" s="408">
        <f>AM65-'Alternatyva 4'!AM$7+'Alternatyva 4'!AM$115</f>
        <v>0</v>
      </c>
      <c r="AN73" s="408">
        <f>AN65-'Alternatyva 4'!AN$7+'Alternatyva 4'!AN$115</f>
        <v>0</v>
      </c>
      <c r="AO73" s="408">
        <f>AO65-'Alternatyva 4'!AO$7+'Alternatyva 4'!AO$115</f>
        <v>0</v>
      </c>
      <c r="AP73" s="408">
        <f>AP65-'Alternatyva 4'!AP$7+'Alternatyva 4'!AP$115</f>
        <v>0</v>
      </c>
      <c r="AQ73" s="408">
        <f>AQ65-'Alternatyva 4'!AQ$7+'Alternatyva 4'!AQ$115</f>
        <v>0</v>
      </c>
      <c r="AR73" s="408">
        <f>AR65-'Alternatyva 4'!AR$7+'Alternatyva 4'!AR$115</f>
        <v>0</v>
      </c>
      <c r="AS73" s="408">
        <f>AS65-'Alternatyva 4'!AS$7+'Alternatyva 4'!AS$115</f>
        <v>0</v>
      </c>
      <c r="AT73" s="408">
        <f>AT65-'Alternatyva 4'!AT$7+'Alternatyva 4'!AT$115</f>
        <v>0</v>
      </c>
      <c r="AU73" s="408">
        <f>AU65-'Alternatyva 4'!AU$7+'Alternatyva 4'!AU$115</f>
        <v>0</v>
      </c>
      <c r="AV73" s="408">
        <f>AV65-'Alternatyva 4'!AV$7+'Alternatyva 4'!AV$115</f>
        <v>0</v>
      </c>
      <c r="AW73" s="408">
        <f>AW65-'Alternatyva 4'!AW$7+'Alternatyva 4'!AW$115</f>
        <v>0</v>
      </c>
      <c r="AX73" s="408">
        <f>AX65-'Alternatyva 4'!AX$7+'Alternatyva 4'!AX$115</f>
        <v>0</v>
      </c>
      <c r="AY73" s="408">
        <f>AY65-'Alternatyva 4'!AY$7+'Alternatyva 4'!AY$115</f>
        <v>0</v>
      </c>
      <c r="AZ73" s="408">
        <f>AZ65-'Alternatyva 4'!AZ$7+'Alternatyva 4'!AZ$115</f>
        <v>0</v>
      </c>
      <c r="BA73" s="408">
        <f>BA65-'Alternatyva 4'!BA$7+'Alternatyva 4'!BA$115</f>
        <v>0</v>
      </c>
      <c r="BB73" s="408">
        <f>BB65-'Alternatyva 4'!BB$7+'Alternatyva 4'!BB$115</f>
        <v>0</v>
      </c>
      <c r="BC73" s="408">
        <f>BC65-'Alternatyva 4'!BC$7+'Alternatyva 4'!BC$115</f>
        <v>0</v>
      </c>
      <c r="BD73" s="408">
        <f>BD65-'Alternatyva 4'!BD$7+'Alternatyva 4'!BD$115</f>
        <v>0</v>
      </c>
      <c r="BE73" s="408">
        <f>BE65-'Alternatyva 4'!BE$7+'Alternatyva 4'!BE$115</f>
        <v>0</v>
      </c>
      <c r="BF73" s="408">
        <f>BF65-'Alternatyva 4'!BF$7+'Alternatyva 4'!BF$115</f>
        <v>0</v>
      </c>
      <c r="BG73" s="408">
        <f>BG65-'Alternatyva 4'!BG$7+'Alternatyva 4'!BG$115</f>
        <v>0</v>
      </c>
      <c r="BH73" s="408">
        <f>BH65-'Alternatyva 4'!BH$7+'Alternatyva 4'!BH$115</f>
        <v>0</v>
      </c>
      <c r="BI73" s="408">
        <f>BI65-'Alternatyva 4'!BI$7+'Alternatyva 4'!BI$115</f>
        <v>0</v>
      </c>
      <c r="BJ73" s="408">
        <f>BJ65-'Alternatyva 4'!BJ$7+'Alternatyva 4'!BJ$115</f>
        <v>0</v>
      </c>
      <c r="BK73" s="408">
        <f>BK65-'Alternatyva 4'!BK$7+'Alternatyva 4'!BK$115</f>
        <v>0</v>
      </c>
      <c r="BL73" s="408">
        <f>BL65-'Alternatyva 4'!BL$7+'Alternatyva 4'!BL$115</f>
        <v>0</v>
      </c>
      <c r="BM73" s="408">
        <f>BM65-'Alternatyva 4'!BM$7+'Alternatyva 4'!BM$115</f>
        <v>0</v>
      </c>
      <c r="BN73" s="408">
        <f>BN65-'Alternatyva 4'!BN$7+'Alternatyva 4'!BN$115</f>
        <v>0</v>
      </c>
      <c r="BO73" s="408">
        <f>BO65-'Alternatyva 4'!BO$7+'Alternatyva 4'!BO$115</f>
        <v>0</v>
      </c>
      <c r="BP73" s="408">
        <f>BP65-'Alternatyva 4'!BP$7+'Alternatyva 4'!BP$115</f>
        <v>0</v>
      </c>
      <c r="BQ73" s="408">
        <f>BQ65-'Alternatyva 4'!BQ$7+'Alternatyva 4'!BQ$115</f>
        <v>0</v>
      </c>
      <c r="BR73" s="408">
        <f>BR65-'Alternatyva 4'!BR$7+'Alternatyva 4'!BR$115</f>
        <v>0</v>
      </c>
      <c r="BS73" s="408">
        <f>BS65-'Alternatyva 4'!BS$7+'Alternatyva 4'!BS$115</f>
        <v>0</v>
      </c>
      <c r="BT73" s="408">
        <f>BT65-'Alternatyva 4'!BT$7+'Alternatyva 4'!BT$115</f>
        <v>0</v>
      </c>
      <c r="BU73" s="408">
        <f>BU65-'Alternatyva 4'!BU$7+'Alternatyva 4'!BU$115</f>
        <v>0</v>
      </c>
      <c r="BV73" s="408">
        <f>BV65-'Alternatyva 4'!BV$7+'Alternatyva 4'!BV$115</f>
        <v>0</v>
      </c>
      <c r="BW73" s="408">
        <f>BW65-'Alternatyva 4'!BW$7+'Alternatyva 4'!BW$115</f>
        <v>0</v>
      </c>
      <c r="BX73" s="408">
        <f>BX65-'Alternatyva 4'!BX$7+'Alternatyva 4'!BX$115</f>
        <v>0</v>
      </c>
      <c r="BY73" s="408">
        <f>BY65-'Alternatyva 4'!BY$7+'Alternatyva 4'!BY$115</f>
        <v>0</v>
      </c>
      <c r="BZ73" s="408">
        <f>BZ65-'Alternatyva 4'!BZ$7+'Alternatyva 4'!BZ$115</f>
        <v>0</v>
      </c>
      <c r="CA73" s="408">
        <f>CA65-'Alternatyva 4'!CA$7+'Alternatyva 4'!CA$115</f>
        <v>0</v>
      </c>
      <c r="CB73" s="408">
        <f>CB65-'Alternatyva 4'!CB$7+'Alternatyva 4'!CB$115</f>
        <v>0</v>
      </c>
      <c r="CC73" s="408">
        <f>CC65-'Alternatyva 4'!CC$7+'Alternatyva 4'!CC$115</f>
        <v>0</v>
      </c>
      <c r="CD73" s="408">
        <f>CD65-'Alternatyva 4'!CD$7+'Alternatyva 4'!CD$115</f>
        <v>0</v>
      </c>
      <c r="CE73" s="408">
        <f>CE65-'Alternatyva 4'!CE$7+'Alternatyva 4'!CE$115</f>
        <v>0</v>
      </c>
      <c r="CF73" s="408">
        <f>CF65-'Alternatyva 4'!CF$7+'Alternatyva 4'!CF$115</f>
        <v>0</v>
      </c>
      <c r="CG73" s="408">
        <f>CG65-'Alternatyva 4'!CG$7+'Alternatyva 4'!CG$115</f>
        <v>0</v>
      </c>
      <c r="CH73" s="408">
        <f>CH65-'Alternatyva 4'!CH$7+'Alternatyva 4'!CH$115</f>
        <v>0</v>
      </c>
      <c r="CI73" s="408">
        <f>CI65-'Alternatyva 4'!CI$7+'Alternatyva 4'!CI$115</f>
        <v>0</v>
      </c>
      <c r="CJ73" s="408">
        <f>CJ65-'Alternatyva 4'!CJ$7+'Alternatyva 4'!CJ$115</f>
        <v>0</v>
      </c>
      <c r="CK73" s="408">
        <f>CK65-'Alternatyva 4'!CK$7+'Alternatyva 4'!CK$115</f>
        <v>0</v>
      </c>
      <c r="CL73" s="408">
        <f>CL65-'Alternatyva 4'!CL$7+'Alternatyva 4'!CL$115</f>
        <v>0</v>
      </c>
      <c r="CM73" s="408">
        <f>CM65-'Alternatyva 4'!CM$7+'Alternatyva 4'!CM$115</f>
        <v>0</v>
      </c>
      <c r="CN73" s="408">
        <f>CN65-'Alternatyva 4'!CN$7+'Alternatyva 4'!CN$115</f>
        <v>0</v>
      </c>
      <c r="CO73" s="408">
        <f>CO65-'Alternatyva 4'!CO$7+'Alternatyva 4'!CO$115</f>
        <v>0</v>
      </c>
      <c r="CP73" s="408">
        <f>CP65-'Alternatyva 4'!CP$7+'Alternatyva 4'!CP$115</f>
        <v>0</v>
      </c>
      <c r="CQ73" s="408">
        <f>CQ65-'Alternatyva 4'!CQ$7+'Alternatyva 4'!CQ$115</f>
        <v>0</v>
      </c>
      <c r="CR73" s="408">
        <f>CR65-'Alternatyva 4'!CR$7+'Alternatyva 4'!CR$115</f>
        <v>0</v>
      </c>
      <c r="CS73" s="408">
        <f>CS65-'Alternatyva 4'!CS$7+'Alternatyva 4'!CS$115</f>
        <v>0</v>
      </c>
      <c r="CT73" s="408">
        <f>CT65-'Alternatyva 4'!CT$7+'Alternatyva 4'!CT$115</f>
        <v>0</v>
      </c>
      <c r="CU73" s="408">
        <f>CU65-'Alternatyva 4'!CU$7+'Alternatyva 4'!CU$115</f>
        <v>0</v>
      </c>
      <c r="CV73" s="408">
        <f>CV65-'Alternatyva 4'!CV$7+'Alternatyva 4'!CV$115</f>
        <v>0</v>
      </c>
      <c r="CW73" s="408">
        <f>CW65-'Alternatyva 4'!CW$7+'Alternatyva 4'!CW$115</f>
        <v>0</v>
      </c>
      <c r="CX73" s="408">
        <f>CX65-'Alternatyva 4'!CX$7+'Alternatyva 4'!CX$115</f>
        <v>0</v>
      </c>
      <c r="CY73" s="408">
        <f>CY65-'Alternatyva 4'!CY$7+'Alternatyva 4'!CY$115</f>
        <v>0</v>
      </c>
      <c r="CZ73" s="408">
        <f>CZ65-'Alternatyva 4'!CZ$7+'Alternatyva 4'!CZ$115</f>
        <v>0</v>
      </c>
      <c r="DA73" s="408">
        <f>DA65-'Alternatyva 4'!DA$7+'Alternatyva 4'!DA$115</f>
        <v>0</v>
      </c>
      <c r="DB73" s="408">
        <f>DB65-'Alternatyva 4'!DB$7+'Alternatyva 4'!DB$115</f>
        <v>0</v>
      </c>
      <c r="DC73" s="408">
        <f>DC65-'Alternatyva 4'!DC$7+'Alternatyva 4'!DC$115</f>
        <v>0</v>
      </c>
    </row>
    <row r="74" spans="2:107" ht="15" hidden="1" customHeight="1">
      <c r="C74" s="763" t="s">
        <v>503</v>
      </c>
      <c r="D74" s="764"/>
      <c r="E74" s="765"/>
      <c r="F74" s="27">
        <f>H73+NPV(FD,I73:INDEX(I73:DC73,PAL))</f>
        <v>0</v>
      </c>
      <c r="G74" s="26"/>
    </row>
    <row r="75" spans="2:107" ht="15" hidden="1" customHeight="1">
      <c r="C75" s="763" t="s">
        <v>504</v>
      </c>
      <c r="D75" s="764"/>
      <c r="E75" s="765"/>
      <c r="F75" s="415" t="str">
        <f>IFERROR(IRR(H73:INDEX(H73:DC73,PAL+1)),"-")</f>
        <v>-</v>
      </c>
      <c r="G75" s="22"/>
    </row>
    <row r="76" spans="2:107" ht="15" hidden="1" customHeight="1" thickBot="1">
      <c r="C76" s="769" t="s">
        <v>505</v>
      </c>
      <c r="D76" s="770"/>
      <c r="E76" s="771"/>
      <c r="F76" s="413" t="str">
        <f>IFERROR(IF('Alternatyva 4'!F$89&lt;0,SUM('Alternatyva 4'!F$100,-'Alternatyva 4'!F$115,-'Alternatyva 4'!F$89)/SUM('Alternatyva 4'!F$9,'Alternatyva 4'!F$8,-SNA!F65),SUM('Alternatyva 4'!F$100,-'Alternatyva 4'!F$115)/SUM('Alternatyva 4'!F$9,'Alternatyva 4'!F$8,-SNA!F65,'Alternatyva 4'!F$89)),"")</f>
        <v/>
      </c>
      <c r="G76" s="22"/>
    </row>
    <row r="77" spans="2:107" ht="15" hidden="1" customHeight="1"/>
    <row r="78" spans="2:107" ht="15" hidden="1" customHeight="1">
      <c r="B78" s="16" t="s">
        <v>39</v>
      </c>
      <c r="C78" s="16"/>
      <c r="D78" s="16"/>
      <c r="E78" s="16"/>
      <c r="F78" s="766" t="s">
        <v>158</v>
      </c>
      <c r="G78" s="778"/>
      <c r="H78" s="347">
        <v>0</v>
      </c>
      <c r="I78" s="347">
        <v>1</v>
      </c>
      <c r="J78" s="347">
        <v>2</v>
      </c>
      <c r="K78" s="347">
        <v>3</v>
      </c>
      <c r="L78" s="347">
        <v>4</v>
      </c>
      <c r="M78" s="347">
        <v>5</v>
      </c>
      <c r="N78" s="347">
        <v>6</v>
      </c>
      <c r="O78" s="347">
        <v>7</v>
      </c>
      <c r="P78" s="347">
        <v>8</v>
      </c>
      <c r="Q78" s="347">
        <v>9</v>
      </c>
      <c r="R78" s="347">
        <v>10</v>
      </c>
      <c r="S78" s="347">
        <v>11</v>
      </c>
      <c r="T78" s="347">
        <v>12</v>
      </c>
      <c r="U78" s="347">
        <v>13</v>
      </c>
      <c r="V78" s="347">
        <v>14</v>
      </c>
      <c r="W78" s="347">
        <v>15</v>
      </c>
      <c r="X78" s="347">
        <v>16</v>
      </c>
      <c r="Y78" s="347">
        <v>17</v>
      </c>
      <c r="Z78" s="347">
        <v>18</v>
      </c>
      <c r="AA78" s="347">
        <v>19</v>
      </c>
      <c r="AB78" s="347">
        <v>20</v>
      </c>
      <c r="AC78" s="347">
        <v>21</v>
      </c>
      <c r="AD78" s="347">
        <v>22</v>
      </c>
      <c r="AE78" s="347">
        <v>23</v>
      </c>
      <c r="AF78" s="347">
        <v>24</v>
      </c>
      <c r="AG78" s="347">
        <v>25</v>
      </c>
      <c r="AH78" s="347">
        <v>26</v>
      </c>
      <c r="AI78" s="347">
        <v>27</v>
      </c>
      <c r="AJ78" s="347">
        <v>28</v>
      </c>
      <c r="AK78" s="347">
        <v>29</v>
      </c>
      <c r="AL78" s="347">
        <v>30</v>
      </c>
      <c r="AM78" s="347">
        <v>31</v>
      </c>
      <c r="AN78" s="347">
        <v>32</v>
      </c>
      <c r="AO78" s="347">
        <v>33</v>
      </c>
      <c r="AP78" s="347">
        <v>34</v>
      </c>
      <c r="AQ78" s="347">
        <v>35</v>
      </c>
      <c r="AR78" s="347">
        <v>36</v>
      </c>
      <c r="AS78" s="347">
        <v>37</v>
      </c>
      <c r="AT78" s="347">
        <v>38</v>
      </c>
      <c r="AU78" s="347">
        <v>39</v>
      </c>
      <c r="AV78" s="347">
        <v>40</v>
      </c>
      <c r="AW78" s="347">
        <v>41</v>
      </c>
      <c r="AX78" s="347">
        <v>42</v>
      </c>
      <c r="AY78" s="347">
        <v>43</v>
      </c>
      <c r="AZ78" s="347">
        <v>44</v>
      </c>
      <c r="BA78" s="347">
        <v>45</v>
      </c>
      <c r="BB78" s="347">
        <v>46</v>
      </c>
      <c r="BC78" s="347">
        <v>47</v>
      </c>
      <c r="BD78" s="347">
        <v>48</v>
      </c>
      <c r="BE78" s="347">
        <v>49</v>
      </c>
      <c r="BF78" s="347">
        <v>50</v>
      </c>
      <c r="BG78" s="347">
        <v>51</v>
      </c>
      <c r="BH78" s="347">
        <v>52</v>
      </c>
      <c r="BI78" s="347">
        <v>53</v>
      </c>
      <c r="BJ78" s="347">
        <v>54</v>
      </c>
      <c r="BK78" s="347">
        <v>55</v>
      </c>
      <c r="BL78" s="347">
        <v>56</v>
      </c>
      <c r="BM78" s="347">
        <v>57</v>
      </c>
      <c r="BN78" s="347">
        <v>58</v>
      </c>
      <c r="BO78" s="347">
        <v>59</v>
      </c>
      <c r="BP78" s="347">
        <v>60</v>
      </c>
      <c r="BQ78" s="347">
        <v>61</v>
      </c>
      <c r="BR78" s="347">
        <v>62</v>
      </c>
      <c r="BS78" s="347">
        <v>63</v>
      </c>
      <c r="BT78" s="347">
        <v>64</v>
      </c>
      <c r="BU78" s="347">
        <v>65</v>
      </c>
      <c r="BV78" s="347">
        <v>66</v>
      </c>
      <c r="BW78" s="347">
        <v>67</v>
      </c>
      <c r="BX78" s="347">
        <v>68</v>
      </c>
      <c r="BY78" s="347">
        <v>69</v>
      </c>
      <c r="BZ78" s="347">
        <v>70</v>
      </c>
      <c r="CA78" s="347">
        <v>71</v>
      </c>
      <c r="CB78" s="347">
        <v>72</v>
      </c>
      <c r="CC78" s="347">
        <v>73</v>
      </c>
      <c r="CD78" s="347">
        <v>74</v>
      </c>
      <c r="CE78" s="347">
        <v>75</v>
      </c>
      <c r="CF78" s="347">
        <v>76</v>
      </c>
      <c r="CG78" s="347">
        <v>77</v>
      </c>
      <c r="CH78" s="347">
        <v>78</v>
      </c>
      <c r="CI78" s="347">
        <v>79</v>
      </c>
      <c r="CJ78" s="347">
        <v>80</v>
      </c>
      <c r="CK78" s="347">
        <v>81</v>
      </c>
      <c r="CL78" s="347">
        <v>82</v>
      </c>
      <c r="CM78" s="347">
        <v>83</v>
      </c>
      <c r="CN78" s="347">
        <v>84</v>
      </c>
      <c r="CO78" s="347">
        <v>85</v>
      </c>
      <c r="CP78" s="347">
        <v>86</v>
      </c>
      <c r="CQ78" s="347">
        <v>87</v>
      </c>
      <c r="CR78" s="347">
        <v>88</v>
      </c>
      <c r="CS78" s="347">
        <v>89</v>
      </c>
      <c r="CT78" s="347">
        <v>90</v>
      </c>
      <c r="CU78" s="347">
        <v>91</v>
      </c>
      <c r="CV78" s="347">
        <v>92</v>
      </c>
      <c r="CW78" s="347">
        <v>93</v>
      </c>
      <c r="CX78" s="347">
        <v>94</v>
      </c>
      <c r="CY78" s="347">
        <v>95</v>
      </c>
      <c r="CZ78" s="347">
        <v>96</v>
      </c>
      <c r="DA78" s="347">
        <v>97</v>
      </c>
      <c r="DB78" s="347">
        <v>98</v>
      </c>
      <c r="DC78" s="347">
        <v>99</v>
      </c>
    </row>
    <row r="79" spans="2:107" s="12" customFormat="1" ht="15" hidden="1" customHeight="1">
      <c r="B79" s="347" t="s">
        <v>485</v>
      </c>
      <c r="C79" s="766" t="s">
        <v>486</v>
      </c>
      <c r="D79" s="767"/>
      <c r="E79" s="768"/>
      <c r="F79" s="348" t="s">
        <v>162</v>
      </c>
      <c r="G79" s="347" t="s">
        <v>163</v>
      </c>
      <c r="H79" s="347" t="str">
        <f ca="1">IF(PVP="",TEXT(TODAY(),"yyyy"),TEXT(PVP,"yyyy"))</f>
        <v>2022</v>
      </c>
      <c r="I79" s="347">
        <f ca="1">$H$7+I78</f>
        <v>2023</v>
      </c>
      <c r="J79" s="347">
        <f t="shared" ref="J79:BU79" ca="1" si="28">$H$7+J78</f>
        <v>2024</v>
      </c>
      <c r="K79" s="347">
        <f t="shared" ca="1" si="28"/>
        <v>2025</v>
      </c>
      <c r="L79" s="347">
        <f t="shared" ca="1" si="28"/>
        <v>2026</v>
      </c>
      <c r="M79" s="347">
        <f t="shared" ca="1" si="28"/>
        <v>2027</v>
      </c>
      <c r="N79" s="347">
        <f t="shared" ca="1" si="28"/>
        <v>2028</v>
      </c>
      <c r="O79" s="347">
        <f t="shared" ca="1" si="28"/>
        <v>2029</v>
      </c>
      <c r="P79" s="347">
        <f t="shared" ca="1" si="28"/>
        <v>2030</v>
      </c>
      <c r="Q79" s="347">
        <f t="shared" ca="1" si="28"/>
        <v>2031</v>
      </c>
      <c r="R79" s="347">
        <f t="shared" ca="1" si="28"/>
        <v>2032</v>
      </c>
      <c r="S79" s="347">
        <f t="shared" ca="1" si="28"/>
        <v>2033</v>
      </c>
      <c r="T79" s="347">
        <f t="shared" ca="1" si="28"/>
        <v>2034</v>
      </c>
      <c r="U79" s="347">
        <f t="shared" ca="1" si="28"/>
        <v>2035</v>
      </c>
      <c r="V79" s="347">
        <f t="shared" ca="1" si="28"/>
        <v>2036</v>
      </c>
      <c r="W79" s="347">
        <f t="shared" ca="1" si="28"/>
        <v>2037</v>
      </c>
      <c r="X79" s="347">
        <f t="shared" ca="1" si="28"/>
        <v>2038</v>
      </c>
      <c r="Y79" s="347">
        <f t="shared" ca="1" si="28"/>
        <v>2039</v>
      </c>
      <c r="Z79" s="347">
        <f t="shared" ca="1" si="28"/>
        <v>2040</v>
      </c>
      <c r="AA79" s="347">
        <f t="shared" ca="1" si="28"/>
        <v>2041</v>
      </c>
      <c r="AB79" s="347">
        <f t="shared" ca="1" si="28"/>
        <v>2042</v>
      </c>
      <c r="AC79" s="347">
        <f t="shared" ca="1" si="28"/>
        <v>2043</v>
      </c>
      <c r="AD79" s="347">
        <f t="shared" ca="1" si="28"/>
        <v>2044</v>
      </c>
      <c r="AE79" s="347">
        <f t="shared" ca="1" si="28"/>
        <v>2045</v>
      </c>
      <c r="AF79" s="347">
        <f t="shared" ca="1" si="28"/>
        <v>2046</v>
      </c>
      <c r="AG79" s="347">
        <f t="shared" ca="1" si="28"/>
        <v>2047</v>
      </c>
      <c r="AH79" s="347">
        <f t="shared" ca="1" si="28"/>
        <v>2048</v>
      </c>
      <c r="AI79" s="347">
        <f t="shared" ca="1" si="28"/>
        <v>2049</v>
      </c>
      <c r="AJ79" s="347">
        <f t="shared" ca="1" si="28"/>
        <v>2050</v>
      </c>
      <c r="AK79" s="347">
        <f t="shared" ca="1" si="28"/>
        <v>2051</v>
      </c>
      <c r="AL79" s="347">
        <f t="shared" ca="1" si="28"/>
        <v>2052</v>
      </c>
      <c r="AM79" s="347">
        <f t="shared" ca="1" si="28"/>
        <v>2053</v>
      </c>
      <c r="AN79" s="347">
        <f t="shared" ca="1" si="28"/>
        <v>2054</v>
      </c>
      <c r="AO79" s="347">
        <f t="shared" ca="1" si="28"/>
        <v>2055</v>
      </c>
      <c r="AP79" s="347">
        <f t="shared" ca="1" si="28"/>
        <v>2056</v>
      </c>
      <c r="AQ79" s="347">
        <f t="shared" ca="1" si="28"/>
        <v>2057</v>
      </c>
      <c r="AR79" s="347">
        <f t="shared" ca="1" si="28"/>
        <v>2058</v>
      </c>
      <c r="AS79" s="347">
        <f t="shared" ca="1" si="28"/>
        <v>2059</v>
      </c>
      <c r="AT79" s="347">
        <f t="shared" ca="1" si="28"/>
        <v>2060</v>
      </c>
      <c r="AU79" s="347">
        <f t="shared" ca="1" si="28"/>
        <v>2061</v>
      </c>
      <c r="AV79" s="347">
        <f t="shared" ca="1" si="28"/>
        <v>2062</v>
      </c>
      <c r="AW79" s="347">
        <f t="shared" ca="1" si="28"/>
        <v>2063</v>
      </c>
      <c r="AX79" s="347">
        <f t="shared" ca="1" si="28"/>
        <v>2064</v>
      </c>
      <c r="AY79" s="347">
        <f t="shared" ca="1" si="28"/>
        <v>2065</v>
      </c>
      <c r="AZ79" s="347">
        <f t="shared" ca="1" si="28"/>
        <v>2066</v>
      </c>
      <c r="BA79" s="347">
        <f t="shared" ca="1" si="28"/>
        <v>2067</v>
      </c>
      <c r="BB79" s="347">
        <f t="shared" ca="1" si="28"/>
        <v>2068</v>
      </c>
      <c r="BC79" s="347">
        <f t="shared" ca="1" si="28"/>
        <v>2069</v>
      </c>
      <c r="BD79" s="347">
        <f t="shared" ca="1" si="28"/>
        <v>2070</v>
      </c>
      <c r="BE79" s="347">
        <f t="shared" ca="1" si="28"/>
        <v>2071</v>
      </c>
      <c r="BF79" s="347">
        <f t="shared" ca="1" si="28"/>
        <v>2072</v>
      </c>
      <c r="BG79" s="347">
        <f t="shared" ca="1" si="28"/>
        <v>2073</v>
      </c>
      <c r="BH79" s="347">
        <f t="shared" ca="1" si="28"/>
        <v>2074</v>
      </c>
      <c r="BI79" s="347">
        <f t="shared" ca="1" si="28"/>
        <v>2075</v>
      </c>
      <c r="BJ79" s="347">
        <f t="shared" ca="1" si="28"/>
        <v>2076</v>
      </c>
      <c r="BK79" s="347">
        <f t="shared" ca="1" si="28"/>
        <v>2077</v>
      </c>
      <c r="BL79" s="347">
        <f t="shared" ca="1" si="28"/>
        <v>2078</v>
      </c>
      <c r="BM79" s="347">
        <f t="shared" ca="1" si="28"/>
        <v>2079</v>
      </c>
      <c r="BN79" s="347">
        <f t="shared" ca="1" si="28"/>
        <v>2080</v>
      </c>
      <c r="BO79" s="347">
        <f t="shared" ca="1" si="28"/>
        <v>2081</v>
      </c>
      <c r="BP79" s="347">
        <f t="shared" ca="1" si="28"/>
        <v>2082</v>
      </c>
      <c r="BQ79" s="347">
        <f t="shared" ca="1" si="28"/>
        <v>2083</v>
      </c>
      <c r="BR79" s="347">
        <f t="shared" ca="1" si="28"/>
        <v>2084</v>
      </c>
      <c r="BS79" s="347">
        <f t="shared" ca="1" si="28"/>
        <v>2085</v>
      </c>
      <c r="BT79" s="347">
        <f t="shared" ca="1" si="28"/>
        <v>2086</v>
      </c>
      <c r="BU79" s="347">
        <f t="shared" ca="1" si="28"/>
        <v>2087</v>
      </c>
      <c r="BV79" s="347">
        <f t="shared" ref="BV79:DC79" ca="1" si="29">$H$7+BV78</f>
        <v>2088</v>
      </c>
      <c r="BW79" s="347">
        <f t="shared" ca="1" si="29"/>
        <v>2089</v>
      </c>
      <c r="BX79" s="347">
        <f t="shared" ca="1" si="29"/>
        <v>2090</v>
      </c>
      <c r="BY79" s="347">
        <f t="shared" ca="1" si="29"/>
        <v>2091</v>
      </c>
      <c r="BZ79" s="347">
        <f t="shared" ca="1" si="29"/>
        <v>2092</v>
      </c>
      <c r="CA79" s="347">
        <f t="shared" ca="1" si="29"/>
        <v>2093</v>
      </c>
      <c r="CB79" s="347">
        <f t="shared" ca="1" si="29"/>
        <v>2094</v>
      </c>
      <c r="CC79" s="347">
        <f t="shared" ca="1" si="29"/>
        <v>2095</v>
      </c>
      <c r="CD79" s="347">
        <f t="shared" ca="1" si="29"/>
        <v>2096</v>
      </c>
      <c r="CE79" s="347">
        <f t="shared" ca="1" si="29"/>
        <v>2097</v>
      </c>
      <c r="CF79" s="347">
        <f t="shared" ca="1" si="29"/>
        <v>2098</v>
      </c>
      <c r="CG79" s="347">
        <f t="shared" ca="1" si="29"/>
        <v>2099</v>
      </c>
      <c r="CH79" s="347">
        <f t="shared" ca="1" si="29"/>
        <v>2100</v>
      </c>
      <c r="CI79" s="347">
        <f t="shared" ca="1" si="29"/>
        <v>2101</v>
      </c>
      <c r="CJ79" s="347">
        <f t="shared" ca="1" si="29"/>
        <v>2102</v>
      </c>
      <c r="CK79" s="347">
        <f t="shared" ca="1" si="29"/>
        <v>2103</v>
      </c>
      <c r="CL79" s="347">
        <f t="shared" ca="1" si="29"/>
        <v>2104</v>
      </c>
      <c r="CM79" s="347">
        <f t="shared" ca="1" si="29"/>
        <v>2105</v>
      </c>
      <c r="CN79" s="347">
        <f t="shared" ca="1" si="29"/>
        <v>2106</v>
      </c>
      <c r="CO79" s="347">
        <f t="shared" ca="1" si="29"/>
        <v>2107</v>
      </c>
      <c r="CP79" s="347">
        <f t="shared" ca="1" si="29"/>
        <v>2108</v>
      </c>
      <c r="CQ79" s="347">
        <f t="shared" ca="1" si="29"/>
        <v>2109</v>
      </c>
      <c r="CR79" s="347">
        <f t="shared" ca="1" si="29"/>
        <v>2110</v>
      </c>
      <c r="CS79" s="347">
        <f t="shared" ca="1" si="29"/>
        <v>2111</v>
      </c>
      <c r="CT79" s="347">
        <f t="shared" ca="1" si="29"/>
        <v>2112</v>
      </c>
      <c r="CU79" s="347">
        <f t="shared" ca="1" si="29"/>
        <v>2113</v>
      </c>
      <c r="CV79" s="347">
        <f t="shared" ca="1" si="29"/>
        <v>2114</v>
      </c>
      <c r="CW79" s="347">
        <f t="shared" ca="1" si="29"/>
        <v>2115</v>
      </c>
      <c r="CX79" s="347">
        <f t="shared" ca="1" si="29"/>
        <v>2116</v>
      </c>
      <c r="CY79" s="347">
        <f t="shared" ca="1" si="29"/>
        <v>2117</v>
      </c>
      <c r="CZ79" s="347">
        <f t="shared" ca="1" si="29"/>
        <v>2118</v>
      </c>
      <c r="DA79" s="347">
        <f t="shared" ca="1" si="29"/>
        <v>2119</v>
      </c>
      <c r="DB79" s="347">
        <f t="shared" ca="1" si="29"/>
        <v>2120</v>
      </c>
      <c r="DC79" s="347">
        <f t="shared" ca="1" si="29"/>
        <v>2121</v>
      </c>
    </row>
    <row r="80" spans="2:107" ht="15" hidden="1" customHeight="1">
      <c r="B80" s="323" t="s">
        <v>258</v>
      </c>
      <c r="C80" s="757" t="s">
        <v>487</v>
      </c>
      <c r="D80" s="758"/>
      <c r="E80" s="759"/>
      <c r="F80" s="406">
        <f>H80+NPV(SD,I80:INDEX(I80:DC80,PAL))</f>
        <v>0</v>
      </c>
      <c r="G80" s="407">
        <f>SUMIF($H$6:$DC$6,"&lt;="&amp;PAL,$H80:$DC80)</f>
        <v>0</v>
      </c>
      <c r="H80" s="407">
        <f>'Alternatyva 5'!H$117</f>
        <v>0</v>
      </c>
      <c r="I80" s="407">
        <f>'Alternatyva 5'!I$117</f>
        <v>0</v>
      </c>
      <c r="J80" s="407">
        <f>'Alternatyva 5'!J$117</f>
        <v>0</v>
      </c>
      <c r="K80" s="407">
        <f>'Alternatyva 5'!K$117</f>
        <v>0</v>
      </c>
      <c r="L80" s="407">
        <f>'Alternatyva 5'!L$117</f>
        <v>0</v>
      </c>
      <c r="M80" s="407">
        <f>'Alternatyva 5'!M$117</f>
        <v>0</v>
      </c>
      <c r="N80" s="407">
        <f>'Alternatyva 5'!N$117</f>
        <v>0</v>
      </c>
      <c r="O80" s="407">
        <f>'Alternatyva 5'!O$117</f>
        <v>0</v>
      </c>
      <c r="P80" s="407">
        <f>'Alternatyva 5'!P$117</f>
        <v>0</v>
      </c>
      <c r="Q80" s="407">
        <f>'Alternatyva 5'!Q$117</f>
        <v>0</v>
      </c>
      <c r="R80" s="407">
        <f>'Alternatyva 5'!R$117</f>
        <v>0</v>
      </c>
      <c r="S80" s="407">
        <f>'Alternatyva 5'!S$117</f>
        <v>0</v>
      </c>
      <c r="T80" s="407">
        <f>'Alternatyva 5'!T$117</f>
        <v>0</v>
      </c>
      <c r="U80" s="407">
        <f>'Alternatyva 5'!U$117</f>
        <v>0</v>
      </c>
      <c r="V80" s="407">
        <f>'Alternatyva 5'!V$117</f>
        <v>0</v>
      </c>
      <c r="W80" s="407">
        <f>'Alternatyva 5'!W$117</f>
        <v>0</v>
      </c>
      <c r="X80" s="407">
        <f>'Alternatyva 5'!X$117</f>
        <v>0</v>
      </c>
      <c r="Y80" s="407">
        <f>'Alternatyva 5'!Y$117</f>
        <v>0</v>
      </c>
      <c r="Z80" s="407">
        <f>'Alternatyva 5'!Z$117</f>
        <v>0</v>
      </c>
      <c r="AA80" s="407">
        <f>'Alternatyva 5'!AA$117</f>
        <v>0</v>
      </c>
      <c r="AB80" s="407">
        <f>'Alternatyva 5'!AB$117</f>
        <v>0</v>
      </c>
      <c r="AC80" s="407">
        <f>'Alternatyva 5'!AC$117</f>
        <v>0</v>
      </c>
      <c r="AD80" s="407">
        <f>'Alternatyva 5'!AD$117</f>
        <v>0</v>
      </c>
      <c r="AE80" s="407">
        <f>'Alternatyva 5'!AE$117</f>
        <v>0</v>
      </c>
      <c r="AF80" s="407">
        <f>'Alternatyva 5'!AF$117</f>
        <v>0</v>
      </c>
      <c r="AG80" s="407">
        <f>'Alternatyva 5'!AG$117</f>
        <v>0</v>
      </c>
      <c r="AH80" s="407">
        <f>'Alternatyva 5'!AH$117</f>
        <v>0</v>
      </c>
      <c r="AI80" s="407">
        <f>'Alternatyva 5'!AI$117</f>
        <v>0</v>
      </c>
      <c r="AJ80" s="407">
        <f>'Alternatyva 5'!AJ$117</f>
        <v>0</v>
      </c>
      <c r="AK80" s="407">
        <f>'Alternatyva 5'!AK$117</f>
        <v>0</v>
      </c>
      <c r="AL80" s="407">
        <f>'Alternatyva 5'!AL$117</f>
        <v>0</v>
      </c>
      <c r="AM80" s="407">
        <f>'Alternatyva 5'!AM$117</f>
        <v>0</v>
      </c>
      <c r="AN80" s="407">
        <f>'Alternatyva 5'!AN$117</f>
        <v>0</v>
      </c>
      <c r="AO80" s="407">
        <f>'Alternatyva 5'!AO$117</f>
        <v>0</v>
      </c>
      <c r="AP80" s="407">
        <f>'Alternatyva 5'!AP$117</f>
        <v>0</v>
      </c>
      <c r="AQ80" s="407">
        <f>'Alternatyva 5'!AQ$117</f>
        <v>0</v>
      </c>
      <c r="AR80" s="407">
        <f>'Alternatyva 5'!AR$117</f>
        <v>0</v>
      </c>
      <c r="AS80" s="407">
        <f>'Alternatyva 5'!AS$117</f>
        <v>0</v>
      </c>
      <c r="AT80" s="407">
        <f>'Alternatyva 5'!AT$117</f>
        <v>0</v>
      </c>
      <c r="AU80" s="407">
        <f>'Alternatyva 5'!AU$117</f>
        <v>0</v>
      </c>
      <c r="AV80" s="407">
        <f>'Alternatyva 5'!AV$117</f>
        <v>0</v>
      </c>
      <c r="AW80" s="407">
        <f>'Alternatyva 5'!AW$117</f>
        <v>0</v>
      </c>
      <c r="AX80" s="407">
        <f>'Alternatyva 5'!AX$117</f>
        <v>0</v>
      </c>
      <c r="AY80" s="407">
        <f>'Alternatyva 5'!AY$117</f>
        <v>0</v>
      </c>
      <c r="AZ80" s="407">
        <f>'Alternatyva 5'!AZ$117</f>
        <v>0</v>
      </c>
      <c r="BA80" s="407">
        <f>'Alternatyva 5'!BA$117</f>
        <v>0</v>
      </c>
      <c r="BB80" s="407">
        <f>'Alternatyva 5'!BB$117</f>
        <v>0</v>
      </c>
      <c r="BC80" s="407">
        <f>'Alternatyva 5'!BC$117</f>
        <v>0</v>
      </c>
      <c r="BD80" s="407">
        <f>'Alternatyva 5'!BD$117</f>
        <v>0</v>
      </c>
      <c r="BE80" s="407">
        <f>'Alternatyva 5'!BE$117</f>
        <v>0</v>
      </c>
      <c r="BF80" s="407">
        <f>'Alternatyva 5'!BF$117</f>
        <v>0</v>
      </c>
      <c r="BG80" s="407">
        <f>'Alternatyva 5'!BG$117</f>
        <v>0</v>
      </c>
      <c r="BH80" s="407">
        <f>'Alternatyva 5'!BH$117</f>
        <v>0</v>
      </c>
      <c r="BI80" s="407">
        <f>'Alternatyva 5'!BI$117</f>
        <v>0</v>
      </c>
      <c r="BJ80" s="407">
        <f>'Alternatyva 5'!BJ$117</f>
        <v>0</v>
      </c>
      <c r="BK80" s="407">
        <f>'Alternatyva 5'!BK$117</f>
        <v>0</v>
      </c>
      <c r="BL80" s="407">
        <f>'Alternatyva 5'!BL$117</f>
        <v>0</v>
      </c>
      <c r="BM80" s="407">
        <f>'Alternatyva 5'!BM$117</f>
        <v>0</v>
      </c>
      <c r="BN80" s="407">
        <f>'Alternatyva 5'!BN$117</f>
        <v>0</v>
      </c>
      <c r="BO80" s="407">
        <f>'Alternatyva 5'!BO$117</f>
        <v>0</v>
      </c>
      <c r="BP80" s="407">
        <f>'Alternatyva 5'!BP$117</f>
        <v>0</v>
      </c>
      <c r="BQ80" s="407">
        <f>'Alternatyva 5'!BQ$117</f>
        <v>0</v>
      </c>
      <c r="BR80" s="407">
        <f>'Alternatyva 5'!BR$117</f>
        <v>0</v>
      </c>
      <c r="BS80" s="407">
        <f>'Alternatyva 5'!BS$117</f>
        <v>0</v>
      </c>
      <c r="BT80" s="407">
        <f>'Alternatyva 5'!BT$117</f>
        <v>0</v>
      </c>
      <c r="BU80" s="407">
        <f>'Alternatyva 5'!BU$117</f>
        <v>0</v>
      </c>
      <c r="BV80" s="407">
        <f>'Alternatyva 5'!BV$117</f>
        <v>0</v>
      </c>
      <c r="BW80" s="407">
        <f>'Alternatyva 5'!BW$117</f>
        <v>0</v>
      </c>
      <c r="BX80" s="407">
        <f>'Alternatyva 5'!BX$117</f>
        <v>0</v>
      </c>
      <c r="BY80" s="407">
        <f>'Alternatyva 5'!BY$117</f>
        <v>0</v>
      </c>
      <c r="BZ80" s="407">
        <f>'Alternatyva 5'!BZ$117</f>
        <v>0</v>
      </c>
      <c r="CA80" s="407">
        <f>'Alternatyva 5'!CA$117</f>
        <v>0</v>
      </c>
      <c r="CB80" s="407">
        <f>'Alternatyva 5'!CB$117</f>
        <v>0</v>
      </c>
      <c r="CC80" s="407">
        <f>'Alternatyva 5'!CC$117</f>
        <v>0</v>
      </c>
      <c r="CD80" s="407">
        <f>'Alternatyva 5'!CD$117</f>
        <v>0</v>
      </c>
      <c r="CE80" s="407">
        <f>'Alternatyva 5'!CE$117</f>
        <v>0</v>
      </c>
      <c r="CF80" s="407">
        <f>'Alternatyva 5'!CF$117</f>
        <v>0</v>
      </c>
      <c r="CG80" s="407">
        <f>'Alternatyva 5'!CG$117</f>
        <v>0</v>
      </c>
      <c r="CH80" s="407">
        <f>'Alternatyva 5'!CH$117</f>
        <v>0</v>
      </c>
      <c r="CI80" s="407">
        <f>'Alternatyva 5'!CI$117</f>
        <v>0</v>
      </c>
      <c r="CJ80" s="407">
        <f>'Alternatyva 5'!CJ$117</f>
        <v>0</v>
      </c>
      <c r="CK80" s="407">
        <f>'Alternatyva 5'!CK$117</f>
        <v>0</v>
      </c>
      <c r="CL80" s="407">
        <f>'Alternatyva 5'!CL$117</f>
        <v>0</v>
      </c>
      <c r="CM80" s="407">
        <f>'Alternatyva 5'!CM$117</f>
        <v>0</v>
      </c>
      <c r="CN80" s="407">
        <f>'Alternatyva 5'!CN$117</f>
        <v>0</v>
      </c>
      <c r="CO80" s="407">
        <f>'Alternatyva 5'!CO$117</f>
        <v>0</v>
      </c>
      <c r="CP80" s="407">
        <f>'Alternatyva 5'!CP$117</f>
        <v>0</v>
      </c>
      <c r="CQ80" s="407">
        <f>'Alternatyva 5'!CQ$117</f>
        <v>0</v>
      </c>
      <c r="CR80" s="407">
        <f>'Alternatyva 5'!CR$117</f>
        <v>0</v>
      </c>
      <c r="CS80" s="407">
        <f>'Alternatyva 5'!CS$117</f>
        <v>0</v>
      </c>
      <c r="CT80" s="407">
        <f>'Alternatyva 5'!CT$117</f>
        <v>0</v>
      </c>
      <c r="CU80" s="407">
        <f>'Alternatyva 5'!CU$117</f>
        <v>0</v>
      </c>
      <c r="CV80" s="407">
        <f>'Alternatyva 5'!CV$117</f>
        <v>0</v>
      </c>
      <c r="CW80" s="407">
        <f>'Alternatyva 5'!CW$117</f>
        <v>0</v>
      </c>
      <c r="CX80" s="407">
        <f>'Alternatyva 5'!CX$117</f>
        <v>0</v>
      </c>
      <c r="CY80" s="407">
        <f>'Alternatyva 5'!CY$117</f>
        <v>0</v>
      </c>
      <c r="CZ80" s="407">
        <f>'Alternatyva 5'!CZ$117</f>
        <v>0</v>
      </c>
      <c r="DA80" s="407">
        <f>'Alternatyva 5'!DA$117</f>
        <v>0</v>
      </c>
      <c r="DB80" s="407">
        <f>'Alternatyva 5'!DB$117</f>
        <v>0</v>
      </c>
      <c r="DC80" s="407">
        <f>'Alternatyva 5'!DC$117</f>
        <v>0</v>
      </c>
    </row>
    <row r="81" spans="2:107" ht="15" hidden="1" customHeight="1">
      <c r="B81" s="323" t="s">
        <v>488</v>
      </c>
      <c r="C81" s="757" t="s">
        <v>489</v>
      </c>
      <c r="D81" s="758"/>
      <c r="E81" s="759"/>
      <c r="F81" s="406">
        <f>H81+NPV(SD,I81:INDEX(I81:DC81,PAL))</f>
        <v>0</v>
      </c>
      <c r="G81" s="407">
        <f>SUMIF($H$6:$DC$6,"&lt;="&amp;PAL,$H81:$DC81)</f>
        <v>0</v>
      </c>
      <c r="H81" s="407">
        <f>'Alternatyva 5'!H$8+'Alternatyva 5'!H$9-'Alternatyva 5'!H$113</f>
        <v>0</v>
      </c>
      <c r="I81" s="407">
        <f>'Alternatyva 5'!I$8+'Alternatyva 5'!I$9-'Alternatyva 5'!I$113</f>
        <v>0</v>
      </c>
      <c r="J81" s="407">
        <f>'Alternatyva 5'!J$8+'Alternatyva 5'!J$9-'Alternatyva 5'!J$113</f>
        <v>0</v>
      </c>
      <c r="K81" s="407">
        <f>'Alternatyva 5'!K$8+'Alternatyva 5'!K$9-'Alternatyva 5'!K$113</f>
        <v>0</v>
      </c>
      <c r="L81" s="407">
        <f>'Alternatyva 5'!L$8+'Alternatyva 5'!L$9-'Alternatyva 5'!L$113</f>
        <v>0</v>
      </c>
      <c r="M81" s="407">
        <f>'Alternatyva 5'!M$8+'Alternatyva 5'!M$9-'Alternatyva 5'!M$113</f>
        <v>0</v>
      </c>
      <c r="N81" s="407">
        <f>'Alternatyva 5'!N$8+'Alternatyva 5'!N$9-'Alternatyva 5'!N$113</f>
        <v>0</v>
      </c>
      <c r="O81" s="407">
        <f>'Alternatyva 5'!O$8+'Alternatyva 5'!O$9-'Alternatyva 5'!O$113</f>
        <v>0</v>
      </c>
      <c r="P81" s="407">
        <f>'Alternatyva 5'!P$8+'Alternatyva 5'!P$9-'Alternatyva 5'!P$113</f>
        <v>0</v>
      </c>
      <c r="Q81" s="407">
        <f>'Alternatyva 5'!Q$8+'Alternatyva 5'!Q$9-'Alternatyva 5'!Q$113</f>
        <v>0</v>
      </c>
      <c r="R81" s="407">
        <f>'Alternatyva 5'!R$8+'Alternatyva 5'!R$9-'Alternatyva 5'!R$113</f>
        <v>0</v>
      </c>
      <c r="S81" s="407">
        <f>'Alternatyva 5'!S$8+'Alternatyva 5'!S$9-'Alternatyva 5'!S$113</f>
        <v>0</v>
      </c>
      <c r="T81" s="407">
        <f>'Alternatyva 5'!T$8+'Alternatyva 5'!T$9-'Alternatyva 5'!T$113</f>
        <v>0</v>
      </c>
      <c r="U81" s="407">
        <f>'Alternatyva 5'!U$8+'Alternatyva 5'!U$9-'Alternatyva 5'!U$113</f>
        <v>0</v>
      </c>
      <c r="V81" s="407">
        <f>'Alternatyva 5'!V$8+'Alternatyva 5'!V$9-'Alternatyva 5'!V$113</f>
        <v>0</v>
      </c>
      <c r="W81" s="407">
        <f>'Alternatyva 5'!W$8+'Alternatyva 5'!W$9-'Alternatyva 5'!W$113</f>
        <v>0</v>
      </c>
      <c r="X81" s="407">
        <f>'Alternatyva 5'!X$8+'Alternatyva 5'!X$9-'Alternatyva 5'!X$113</f>
        <v>0</v>
      </c>
      <c r="Y81" s="407">
        <f>'Alternatyva 5'!Y$8+'Alternatyva 5'!Y$9-'Alternatyva 5'!Y$113</f>
        <v>0</v>
      </c>
      <c r="Z81" s="407">
        <f>'Alternatyva 5'!Z$8+'Alternatyva 5'!Z$9-'Alternatyva 5'!Z$113</f>
        <v>0</v>
      </c>
      <c r="AA81" s="407">
        <f>'Alternatyva 5'!AA$8+'Alternatyva 5'!AA$9-'Alternatyva 5'!AA$113</f>
        <v>0</v>
      </c>
      <c r="AB81" s="407">
        <f>'Alternatyva 5'!AB$8+'Alternatyva 5'!AB$9-'Alternatyva 5'!AB$113</f>
        <v>0</v>
      </c>
      <c r="AC81" s="407">
        <f>'Alternatyva 5'!AC$8+'Alternatyva 5'!AC$9-'Alternatyva 5'!AC$113</f>
        <v>0</v>
      </c>
      <c r="AD81" s="407">
        <f>'Alternatyva 5'!AD$8+'Alternatyva 5'!AD$9-'Alternatyva 5'!AD$113</f>
        <v>0</v>
      </c>
      <c r="AE81" s="407">
        <f>'Alternatyva 5'!AE$8+'Alternatyva 5'!AE$9-'Alternatyva 5'!AE$113</f>
        <v>0</v>
      </c>
      <c r="AF81" s="407">
        <f>'Alternatyva 5'!AF$8+'Alternatyva 5'!AF$9-'Alternatyva 5'!AF$113</f>
        <v>0</v>
      </c>
      <c r="AG81" s="407">
        <f>'Alternatyva 5'!AG$8+'Alternatyva 5'!AG$9-'Alternatyva 5'!AG$113</f>
        <v>0</v>
      </c>
      <c r="AH81" s="407">
        <f>'Alternatyva 5'!AH$8+'Alternatyva 5'!AH$9-'Alternatyva 5'!AH$113</f>
        <v>0</v>
      </c>
      <c r="AI81" s="407">
        <f>'Alternatyva 5'!AI$8+'Alternatyva 5'!AI$9-'Alternatyva 5'!AI$113</f>
        <v>0</v>
      </c>
      <c r="AJ81" s="407">
        <f>'Alternatyva 5'!AJ$8+'Alternatyva 5'!AJ$9-'Alternatyva 5'!AJ$113</f>
        <v>0</v>
      </c>
      <c r="AK81" s="407">
        <f>'Alternatyva 5'!AK$8+'Alternatyva 5'!AK$9-'Alternatyva 5'!AK$113</f>
        <v>0</v>
      </c>
      <c r="AL81" s="407">
        <f>'Alternatyva 5'!AL$8+'Alternatyva 5'!AL$9-'Alternatyva 5'!AL$113</f>
        <v>0</v>
      </c>
      <c r="AM81" s="407">
        <f>'Alternatyva 5'!AM$8+'Alternatyva 5'!AM$9-'Alternatyva 5'!AM$113</f>
        <v>0</v>
      </c>
      <c r="AN81" s="407">
        <f>'Alternatyva 5'!AN$8+'Alternatyva 5'!AN$9-'Alternatyva 5'!AN$113</f>
        <v>0</v>
      </c>
      <c r="AO81" s="407">
        <f>'Alternatyva 5'!AO$8+'Alternatyva 5'!AO$9-'Alternatyva 5'!AO$113</f>
        <v>0</v>
      </c>
      <c r="AP81" s="407">
        <f>'Alternatyva 5'!AP$8+'Alternatyva 5'!AP$9-'Alternatyva 5'!AP$113</f>
        <v>0</v>
      </c>
      <c r="AQ81" s="407">
        <f>'Alternatyva 5'!AQ$8+'Alternatyva 5'!AQ$9-'Alternatyva 5'!AQ$113</f>
        <v>0</v>
      </c>
      <c r="AR81" s="407">
        <f>'Alternatyva 5'!AR$8+'Alternatyva 5'!AR$9-'Alternatyva 5'!AR$113</f>
        <v>0</v>
      </c>
      <c r="AS81" s="407">
        <f>'Alternatyva 5'!AS$8+'Alternatyva 5'!AS$9-'Alternatyva 5'!AS$113</f>
        <v>0</v>
      </c>
      <c r="AT81" s="407">
        <f>'Alternatyva 5'!AT$8+'Alternatyva 5'!AT$9-'Alternatyva 5'!AT$113</f>
        <v>0</v>
      </c>
      <c r="AU81" s="407">
        <f>'Alternatyva 5'!AU$8+'Alternatyva 5'!AU$9-'Alternatyva 5'!AU$113</f>
        <v>0</v>
      </c>
      <c r="AV81" s="407">
        <f>'Alternatyva 5'!AV$8+'Alternatyva 5'!AV$9-'Alternatyva 5'!AV$113</f>
        <v>0</v>
      </c>
      <c r="AW81" s="407">
        <f>'Alternatyva 5'!AW$8+'Alternatyva 5'!AW$9-'Alternatyva 5'!AW$113</f>
        <v>0</v>
      </c>
      <c r="AX81" s="407">
        <f>'Alternatyva 5'!AX$8+'Alternatyva 5'!AX$9-'Alternatyva 5'!AX$113</f>
        <v>0</v>
      </c>
      <c r="AY81" s="407">
        <f>'Alternatyva 5'!AY$8+'Alternatyva 5'!AY$9-'Alternatyva 5'!AY$113</f>
        <v>0</v>
      </c>
      <c r="AZ81" s="407">
        <f>'Alternatyva 5'!AZ$8+'Alternatyva 5'!AZ$9-'Alternatyva 5'!AZ$113</f>
        <v>0</v>
      </c>
      <c r="BA81" s="407">
        <f>'Alternatyva 5'!BA$8+'Alternatyva 5'!BA$9-'Alternatyva 5'!BA$113</f>
        <v>0</v>
      </c>
      <c r="BB81" s="407">
        <f>'Alternatyva 5'!BB$8+'Alternatyva 5'!BB$9-'Alternatyva 5'!BB$113</f>
        <v>0</v>
      </c>
      <c r="BC81" s="407">
        <f>'Alternatyva 5'!BC$8+'Alternatyva 5'!BC$9-'Alternatyva 5'!BC$113</f>
        <v>0</v>
      </c>
      <c r="BD81" s="407">
        <f>'Alternatyva 5'!BD$8+'Alternatyva 5'!BD$9-'Alternatyva 5'!BD$113</f>
        <v>0</v>
      </c>
      <c r="BE81" s="407">
        <f>'Alternatyva 5'!BE$8+'Alternatyva 5'!BE$9-'Alternatyva 5'!BE$113</f>
        <v>0</v>
      </c>
      <c r="BF81" s="407">
        <f>'Alternatyva 5'!BF$8+'Alternatyva 5'!BF$9-'Alternatyva 5'!BF$113</f>
        <v>0</v>
      </c>
      <c r="BG81" s="407">
        <f>'Alternatyva 5'!BG$8+'Alternatyva 5'!BG$9-'Alternatyva 5'!BG$113</f>
        <v>0</v>
      </c>
      <c r="BH81" s="407">
        <f>'Alternatyva 5'!BH$8+'Alternatyva 5'!BH$9-'Alternatyva 5'!BH$113</f>
        <v>0</v>
      </c>
      <c r="BI81" s="407">
        <f>'Alternatyva 5'!BI$8+'Alternatyva 5'!BI$9-'Alternatyva 5'!BI$113</f>
        <v>0</v>
      </c>
      <c r="BJ81" s="407">
        <f>'Alternatyva 5'!BJ$8+'Alternatyva 5'!BJ$9-'Alternatyva 5'!BJ$113</f>
        <v>0</v>
      </c>
      <c r="BK81" s="407">
        <f>'Alternatyva 5'!BK$8+'Alternatyva 5'!BK$9-'Alternatyva 5'!BK$113</f>
        <v>0</v>
      </c>
      <c r="BL81" s="407">
        <f>'Alternatyva 5'!BL$8+'Alternatyva 5'!BL$9-'Alternatyva 5'!BL$113</f>
        <v>0</v>
      </c>
      <c r="BM81" s="407">
        <f>'Alternatyva 5'!BM$8+'Alternatyva 5'!BM$9-'Alternatyva 5'!BM$113</f>
        <v>0</v>
      </c>
      <c r="BN81" s="407">
        <f>'Alternatyva 5'!BN$8+'Alternatyva 5'!BN$9-'Alternatyva 5'!BN$113</f>
        <v>0</v>
      </c>
      <c r="BO81" s="407">
        <f>'Alternatyva 5'!BO$8+'Alternatyva 5'!BO$9-'Alternatyva 5'!BO$113</f>
        <v>0</v>
      </c>
      <c r="BP81" s="407">
        <f>'Alternatyva 5'!BP$8+'Alternatyva 5'!BP$9-'Alternatyva 5'!BP$113</f>
        <v>0</v>
      </c>
      <c r="BQ81" s="407">
        <f>'Alternatyva 5'!BQ$8+'Alternatyva 5'!BQ$9-'Alternatyva 5'!BQ$113</f>
        <v>0</v>
      </c>
      <c r="BR81" s="407">
        <f>'Alternatyva 5'!BR$8+'Alternatyva 5'!BR$9-'Alternatyva 5'!BR$113</f>
        <v>0</v>
      </c>
      <c r="BS81" s="407">
        <f>'Alternatyva 5'!BS$8+'Alternatyva 5'!BS$9-'Alternatyva 5'!BS$113</f>
        <v>0</v>
      </c>
      <c r="BT81" s="407">
        <f>'Alternatyva 5'!BT$8+'Alternatyva 5'!BT$9-'Alternatyva 5'!BT$113</f>
        <v>0</v>
      </c>
      <c r="BU81" s="407">
        <f>'Alternatyva 5'!BU$8+'Alternatyva 5'!BU$9-'Alternatyva 5'!BU$113</f>
        <v>0</v>
      </c>
      <c r="BV81" s="407">
        <f>'Alternatyva 5'!BV$8+'Alternatyva 5'!BV$9-'Alternatyva 5'!BV$113</f>
        <v>0</v>
      </c>
      <c r="BW81" s="407">
        <f>'Alternatyva 5'!BW$8+'Alternatyva 5'!BW$9-'Alternatyva 5'!BW$113</f>
        <v>0</v>
      </c>
      <c r="BX81" s="407">
        <f>'Alternatyva 5'!BX$8+'Alternatyva 5'!BX$9-'Alternatyva 5'!BX$113</f>
        <v>0</v>
      </c>
      <c r="BY81" s="407">
        <f>'Alternatyva 5'!BY$8+'Alternatyva 5'!BY$9-'Alternatyva 5'!BY$113</f>
        <v>0</v>
      </c>
      <c r="BZ81" s="407">
        <f>'Alternatyva 5'!BZ$8+'Alternatyva 5'!BZ$9-'Alternatyva 5'!BZ$113</f>
        <v>0</v>
      </c>
      <c r="CA81" s="407">
        <f>'Alternatyva 5'!CA$8+'Alternatyva 5'!CA$9-'Alternatyva 5'!CA$113</f>
        <v>0</v>
      </c>
      <c r="CB81" s="407">
        <f>'Alternatyva 5'!CB$8+'Alternatyva 5'!CB$9-'Alternatyva 5'!CB$113</f>
        <v>0</v>
      </c>
      <c r="CC81" s="407">
        <f>'Alternatyva 5'!CC$8+'Alternatyva 5'!CC$9-'Alternatyva 5'!CC$113</f>
        <v>0</v>
      </c>
      <c r="CD81" s="407">
        <f>'Alternatyva 5'!CD$8+'Alternatyva 5'!CD$9-'Alternatyva 5'!CD$113</f>
        <v>0</v>
      </c>
      <c r="CE81" s="407">
        <f>'Alternatyva 5'!CE$8+'Alternatyva 5'!CE$9-'Alternatyva 5'!CE$113</f>
        <v>0</v>
      </c>
      <c r="CF81" s="407">
        <f>'Alternatyva 5'!CF$8+'Alternatyva 5'!CF$9-'Alternatyva 5'!CF$113</f>
        <v>0</v>
      </c>
      <c r="CG81" s="407">
        <f>'Alternatyva 5'!CG$8+'Alternatyva 5'!CG$9-'Alternatyva 5'!CG$113</f>
        <v>0</v>
      </c>
      <c r="CH81" s="407">
        <f>'Alternatyva 5'!CH$8+'Alternatyva 5'!CH$9-'Alternatyva 5'!CH$113</f>
        <v>0</v>
      </c>
      <c r="CI81" s="407">
        <f>'Alternatyva 5'!CI$8+'Alternatyva 5'!CI$9-'Alternatyva 5'!CI$113</f>
        <v>0</v>
      </c>
      <c r="CJ81" s="407">
        <f>'Alternatyva 5'!CJ$8+'Alternatyva 5'!CJ$9-'Alternatyva 5'!CJ$113</f>
        <v>0</v>
      </c>
      <c r="CK81" s="407">
        <f>'Alternatyva 5'!CK$8+'Alternatyva 5'!CK$9-'Alternatyva 5'!CK$113</f>
        <v>0</v>
      </c>
      <c r="CL81" s="407">
        <f>'Alternatyva 5'!CL$8+'Alternatyva 5'!CL$9-'Alternatyva 5'!CL$113</f>
        <v>0</v>
      </c>
      <c r="CM81" s="407">
        <f>'Alternatyva 5'!CM$8+'Alternatyva 5'!CM$9-'Alternatyva 5'!CM$113</f>
        <v>0</v>
      </c>
      <c r="CN81" s="407">
        <f>'Alternatyva 5'!CN$8+'Alternatyva 5'!CN$9-'Alternatyva 5'!CN$113</f>
        <v>0</v>
      </c>
      <c r="CO81" s="407">
        <f>'Alternatyva 5'!CO$8+'Alternatyva 5'!CO$9-'Alternatyva 5'!CO$113</f>
        <v>0</v>
      </c>
      <c r="CP81" s="407">
        <f>'Alternatyva 5'!CP$8+'Alternatyva 5'!CP$9-'Alternatyva 5'!CP$113</f>
        <v>0</v>
      </c>
      <c r="CQ81" s="407">
        <f>'Alternatyva 5'!CQ$8+'Alternatyva 5'!CQ$9-'Alternatyva 5'!CQ$113</f>
        <v>0</v>
      </c>
      <c r="CR81" s="407">
        <f>'Alternatyva 5'!CR$8+'Alternatyva 5'!CR$9-'Alternatyva 5'!CR$113</f>
        <v>0</v>
      </c>
      <c r="CS81" s="407">
        <f>'Alternatyva 5'!CS$8+'Alternatyva 5'!CS$9-'Alternatyva 5'!CS$113</f>
        <v>0</v>
      </c>
      <c r="CT81" s="407">
        <f>'Alternatyva 5'!CT$8+'Alternatyva 5'!CT$9-'Alternatyva 5'!CT$113</f>
        <v>0</v>
      </c>
      <c r="CU81" s="407">
        <f>'Alternatyva 5'!CU$8+'Alternatyva 5'!CU$9-'Alternatyva 5'!CU$113</f>
        <v>0</v>
      </c>
      <c r="CV81" s="407">
        <f>'Alternatyva 5'!CV$8+'Alternatyva 5'!CV$9-'Alternatyva 5'!CV$113</f>
        <v>0</v>
      </c>
      <c r="CW81" s="407">
        <f>'Alternatyva 5'!CW$8+'Alternatyva 5'!CW$9-'Alternatyva 5'!CW$113</f>
        <v>0</v>
      </c>
      <c r="CX81" s="407">
        <f>'Alternatyva 5'!CX$8+'Alternatyva 5'!CX$9-'Alternatyva 5'!CX$113</f>
        <v>0</v>
      </c>
      <c r="CY81" s="407">
        <f>'Alternatyva 5'!CY$8+'Alternatyva 5'!CY$9-'Alternatyva 5'!CY$113</f>
        <v>0</v>
      </c>
      <c r="CZ81" s="407">
        <f>'Alternatyva 5'!CZ$8+'Alternatyva 5'!CZ$9-'Alternatyva 5'!CZ$113</f>
        <v>0</v>
      </c>
      <c r="DA81" s="407">
        <f>'Alternatyva 5'!DA$8+'Alternatyva 5'!DA$9-'Alternatyva 5'!DA$113</f>
        <v>0</v>
      </c>
      <c r="DB81" s="407">
        <f>'Alternatyva 5'!DB$8+'Alternatyva 5'!DB$9-'Alternatyva 5'!DB$113</f>
        <v>0</v>
      </c>
      <c r="DC81" s="407">
        <f>'Alternatyva 5'!DC$8+'Alternatyva 5'!DC$9-'Alternatyva 5'!DC$113</f>
        <v>0</v>
      </c>
    </row>
    <row r="82" spans="2:107" ht="15" hidden="1" customHeight="1">
      <c r="B82" s="323" t="s">
        <v>490</v>
      </c>
      <c r="C82" s="757" t="s">
        <v>491</v>
      </c>
      <c r="D82" s="758"/>
      <c r="E82" s="759"/>
      <c r="F82" s="407">
        <f>H82+NPV(SD,I82:INDEX(I82:DC82,PAL))</f>
        <v>0</v>
      </c>
      <c r="G82" s="407">
        <f>SUMIF($H$6:$DC$6,"&lt;="&amp;PAL,$H82:$DC82)</f>
        <v>0</v>
      </c>
      <c r="H82" s="407">
        <f>'Alternatyva 5'!H$89-'Alternatyva 5'!H$114</f>
        <v>0</v>
      </c>
      <c r="I82" s="407">
        <f>'Alternatyva 5'!I$89-'Alternatyva 5'!I$114</f>
        <v>0</v>
      </c>
      <c r="J82" s="407">
        <f>'Alternatyva 5'!J$89-'Alternatyva 5'!J$114</f>
        <v>0</v>
      </c>
      <c r="K82" s="407">
        <f>'Alternatyva 5'!K$89-'Alternatyva 5'!K$114</f>
        <v>0</v>
      </c>
      <c r="L82" s="407">
        <f>'Alternatyva 5'!L$89-'Alternatyva 5'!L$114</f>
        <v>0</v>
      </c>
      <c r="M82" s="407">
        <f>'Alternatyva 5'!M$89-'Alternatyva 5'!M$114</f>
        <v>0</v>
      </c>
      <c r="N82" s="407">
        <f>'Alternatyva 5'!N$89-'Alternatyva 5'!N$114</f>
        <v>0</v>
      </c>
      <c r="O82" s="407">
        <f>'Alternatyva 5'!O$89-'Alternatyva 5'!O$114</f>
        <v>0</v>
      </c>
      <c r="P82" s="407">
        <f>'Alternatyva 5'!P$89-'Alternatyva 5'!P$114</f>
        <v>0</v>
      </c>
      <c r="Q82" s="407">
        <f>'Alternatyva 5'!Q$89-'Alternatyva 5'!Q$114</f>
        <v>0</v>
      </c>
      <c r="R82" s="407">
        <f>'Alternatyva 5'!R$89-'Alternatyva 5'!R$114</f>
        <v>0</v>
      </c>
      <c r="S82" s="407">
        <f>'Alternatyva 5'!S$89-'Alternatyva 5'!S$114</f>
        <v>0</v>
      </c>
      <c r="T82" s="407">
        <f>'Alternatyva 5'!T$89-'Alternatyva 5'!T$114</f>
        <v>0</v>
      </c>
      <c r="U82" s="407">
        <f>'Alternatyva 5'!U$89-'Alternatyva 5'!U$114</f>
        <v>0</v>
      </c>
      <c r="V82" s="407">
        <f>'Alternatyva 5'!V$89-'Alternatyva 5'!V$114</f>
        <v>0</v>
      </c>
      <c r="W82" s="407">
        <f>'Alternatyva 5'!W$89-'Alternatyva 5'!W$114</f>
        <v>0</v>
      </c>
      <c r="X82" s="407">
        <f>'Alternatyva 5'!X$89-'Alternatyva 5'!X$114</f>
        <v>0</v>
      </c>
      <c r="Y82" s="407">
        <f>'Alternatyva 5'!Y$89-'Alternatyva 5'!Y$114</f>
        <v>0</v>
      </c>
      <c r="Z82" s="407">
        <f>'Alternatyva 5'!Z$89-'Alternatyva 5'!Z$114</f>
        <v>0</v>
      </c>
      <c r="AA82" s="407">
        <f>'Alternatyva 5'!AA$89-'Alternatyva 5'!AA$114</f>
        <v>0</v>
      </c>
      <c r="AB82" s="407">
        <f>'Alternatyva 5'!AB$89-'Alternatyva 5'!AB$114</f>
        <v>0</v>
      </c>
      <c r="AC82" s="407">
        <f>'Alternatyva 5'!AC$89-'Alternatyva 5'!AC$114</f>
        <v>0</v>
      </c>
      <c r="AD82" s="407">
        <f>'Alternatyva 5'!AD$89-'Alternatyva 5'!AD$114</f>
        <v>0</v>
      </c>
      <c r="AE82" s="407">
        <f>'Alternatyva 5'!AE$89-'Alternatyva 5'!AE$114</f>
        <v>0</v>
      </c>
      <c r="AF82" s="407">
        <f>'Alternatyva 5'!AF$89-'Alternatyva 5'!AF$114</f>
        <v>0</v>
      </c>
      <c r="AG82" s="407">
        <f>'Alternatyva 5'!AG$89-'Alternatyva 5'!AG$114</f>
        <v>0</v>
      </c>
      <c r="AH82" s="407">
        <f>'Alternatyva 5'!AH$89-'Alternatyva 5'!AH$114</f>
        <v>0</v>
      </c>
      <c r="AI82" s="407">
        <f>'Alternatyva 5'!AI$89-'Alternatyva 5'!AI$114</f>
        <v>0</v>
      </c>
      <c r="AJ82" s="407">
        <f>'Alternatyva 5'!AJ$89-'Alternatyva 5'!AJ$114</f>
        <v>0</v>
      </c>
      <c r="AK82" s="407">
        <f>'Alternatyva 5'!AK$89-'Alternatyva 5'!AK$114</f>
        <v>0</v>
      </c>
      <c r="AL82" s="407">
        <f>'Alternatyva 5'!AL$89-'Alternatyva 5'!AL$114</f>
        <v>0</v>
      </c>
      <c r="AM82" s="407">
        <f>'Alternatyva 5'!AM$89-'Alternatyva 5'!AM$114</f>
        <v>0</v>
      </c>
      <c r="AN82" s="407">
        <f>'Alternatyva 5'!AN$89-'Alternatyva 5'!AN$114</f>
        <v>0</v>
      </c>
      <c r="AO82" s="407">
        <f>'Alternatyva 5'!AO$89-'Alternatyva 5'!AO$114</f>
        <v>0</v>
      </c>
      <c r="AP82" s="407">
        <f>'Alternatyva 5'!AP$89-'Alternatyva 5'!AP$114</f>
        <v>0</v>
      </c>
      <c r="AQ82" s="407">
        <f>'Alternatyva 5'!AQ$89-'Alternatyva 5'!AQ$114</f>
        <v>0</v>
      </c>
      <c r="AR82" s="407">
        <f>'Alternatyva 5'!AR$89-'Alternatyva 5'!AR$114</f>
        <v>0</v>
      </c>
      <c r="AS82" s="407">
        <f>'Alternatyva 5'!AS$89-'Alternatyva 5'!AS$114</f>
        <v>0</v>
      </c>
      <c r="AT82" s="407">
        <f>'Alternatyva 5'!AT$89-'Alternatyva 5'!AT$114</f>
        <v>0</v>
      </c>
      <c r="AU82" s="407">
        <f>'Alternatyva 5'!AU$89-'Alternatyva 5'!AU$114</f>
        <v>0</v>
      </c>
      <c r="AV82" s="407">
        <f>'Alternatyva 5'!AV$89-'Alternatyva 5'!AV$114</f>
        <v>0</v>
      </c>
      <c r="AW82" s="407">
        <f>'Alternatyva 5'!AW$89-'Alternatyva 5'!AW$114</f>
        <v>0</v>
      </c>
      <c r="AX82" s="407">
        <f>'Alternatyva 5'!AX$89-'Alternatyva 5'!AX$114</f>
        <v>0</v>
      </c>
      <c r="AY82" s="407">
        <f>'Alternatyva 5'!AY$89-'Alternatyva 5'!AY$114</f>
        <v>0</v>
      </c>
      <c r="AZ82" s="407">
        <f>'Alternatyva 5'!AZ$89-'Alternatyva 5'!AZ$114</f>
        <v>0</v>
      </c>
      <c r="BA82" s="407">
        <f>'Alternatyva 5'!BA$89-'Alternatyva 5'!BA$114</f>
        <v>0</v>
      </c>
      <c r="BB82" s="407">
        <f>'Alternatyva 5'!BB$89-'Alternatyva 5'!BB$114</f>
        <v>0</v>
      </c>
      <c r="BC82" s="407">
        <f>'Alternatyva 5'!BC$89-'Alternatyva 5'!BC$114</f>
        <v>0</v>
      </c>
      <c r="BD82" s="407">
        <f>'Alternatyva 5'!BD$89-'Alternatyva 5'!BD$114</f>
        <v>0</v>
      </c>
      <c r="BE82" s="407">
        <f>'Alternatyva 5'!BE$89-'Alternatyva 5'!BE$114</f>
        <v>0</v>
      </c>
      <c r="BF82" s="407">
        <f>'Alternatyva 5'!BF$89-'Alternatyva 5'!BF$114</f>
        <v>0</v>
      </c>
      <c r="BG82" s="407">
        <f>'Alternatyva 5'!BG$89-'Alternatyva 5'!BG$114</f>
        <v>0</v>
      </c>
      <c r="BH82" s="407">
        <f>'Alternatyva 5'!BH$89-'Alternatyva 5'!BH$114</f>
        <v>0</v>
      </c>
      <c r="BI82" s="407">
        <f>'Alternatyva 5'!BI$89-'Alternatyva 5'!BI$114</f>
        <v>0</v>
      </c>
      <c r="BJ82" s="407">
        <f>'Alternatyva 5'!BJ$89-'Alternatyva 5'!BJ$114</f>
        <v>0</v>
      </c>
      <c r="BK82" s="407">
        <f>'Alternatyva 5'!BK$89-'Alternatyva 5'!BK$114</f>
        <v>0</v>
      </c>
      <c r="BL82" s="407">
        <f>'Alternatyva 5'!BL$89-'Alternatyva 5'!BL$114</f>
        <v>0</v>
      </c>
      <c r="BM82" s="407">
        <f>'Alternatyva 5'!BM$89-'Alternatyva 5'!BM$114</f>
        <v>0</v>
      </c>
      <c r="BN82" s="407">
        <f>'Alternatyva 5'!BN$89-'Alternatyva 5'!BN$114</f>
        <v>0</v>
      </c>
      <c r="BO82" s="407">
        <f>'Alternatyva 5'!BO$89-'Alternatyva 5'!BO$114</f>
        <v>0</v>
      </c>
      <c r="BP82" s="407">
        <f>'Alternatyva 5'!BP$89-'Alternatyva 5'!BP$114</f>
        <v>0</v>
      </c>
      <c r="BQ82" s="407">
        <f>'Alternatyva 5'!BQ$89-'Alternatyva 5'!BQ$114</f>
        <v>0</v>
      </c>
      <c r="BR82" s="407">
        <f>'Alternatyva 5'!BR$89-'Alternatyva 5'!BR$114</f>
        <v>0</v>
      </c>
      <c r="BS82" s="407">
        <f>'Alternatyva 5'!BS$89-'Alternatyva 5'!BS$114</f>
        <v>0</v>
      </c>
      <c r="BT82" s="407">
        <f>'Alternatyva 5'!BT$89-'Alternatyva 5'!BT$114</f>
        <v>0</v>
      </c>
      <c r="BU82" s="407">
        <f>'Alternatyva 5'!BU$89-'Alternatyva 5'!BU$114</f>
        <v>0</v>
      </c>
      <c r="BV82" s="407">
        <f>'Alternatyva 5'!BV$89-'Alternatyva 5'!BV$114</f>
        <v>0</v>
      </c>
      <c r="BW82" s="407">
        <f>'Alternatyva 5'!BW$89-'Alternatyva 5'!BW$114</f>
        <v>0</v>
      </c>
      <c r="BX82" s="407">
        <f>'Alternatyva 5'!BX$89-'Alternatyva 5'!BX$114</f>
        <v>0</v>
      </c>
      <c r="BY82" s="407">
        <f>'Alternatyva 5'!BY$89-'Alternatyva 5'!BY$114</f>
        <v>0</v>
      </c>
      <c r="BZ82" s="407">
        <f>'Alternatyva 5'!BZ$89-'Alternatyva 5'!BZ$114</f>
        <v>0</v>
      </c>
      <c r="CA82" s="407">
        <f>'Alternatyva 5'!CA$89-'Alternatyva 5'!CA$114</f>
        <v>0</v>
      </c>
      <c r="CB82" s="407">
        <f>'Alternatyva 5'!CB$89-'Alternatyva 5'!CB$114</f>
        <v>0</v>
      </c>
      <c r="CC82" s="407">
        <f>'Alternatyva 5'!CC$89-'Alternatyva 5'!CC$114</f>
        <v>0</v>
      </c>
      <c r="CD82" s="407">
        <f>'Alternatyva 5'!CD$89-'Alternatyva 5'!CD$114</f>
        <v>0</v>
      </c>
      <c r="CE82" s="407">
        <f>'Alternatyva 5'!CE$89-'Alternatyva 5'!CE$114</f>
        <v>0</v>
      </c>
      <c r="CF82" s="407">
        <f>'Alternatyva 5'!CF$89-'Alternatyva 5'!CF$114</f>
        <v>0</v>
      </c>
      <c r="CG82" s="407">
        <f>'Alternatyva 5'!CG$89-'Alternatyva 5'!CG$114</f>
        <v>0</v>
      </c>
      <c r="CH82" s="407">
        <f>'Alternatyva 5'!CH$89-'Alternatyva 5'!CH$114</f>
        <v>0</v>
      </c>
      <c r="CI82" s="407">
        <f>'Alternatyva 5'!CI$89-'Alternatyva 5'!CI$114</f>
        <v>0</v>
      </c>
      <c r="CJ82" s="407">
        <f>'Alternatyva 5'!CJ$89-'Alternatyva 5'!CJ$114</f>
        <v>0</v>
      </c>
      <c r="CK82" s="407">
        <f>'Alternatyva 5'!CK$89-'Alternatyva 5'!CK$114</f>
        <v>0</v>
      </c>
      <c r="CL82" s="407">
        <f>'Alternatyva 5'!CL$89-'Alternatyva 5'!CL$114</f>
        <v>0</v>
      </c>
      <c r="CM82" s="407">
        <f>'Alternatyva 5'!CM$89-'Alternatyva 5'!CM$114</f>
        <v>0</v>
      </c>
      <c r="CN82" s="407">
        <f>'Alternatyva 5'!CN$89-'Alternatyva 5'!CN$114</f>
        <v>0</v>
      </c>
      <c r="CO82" s="407">
        <f>'Alternatyva 5'!CO$89-'Alternatyva 5'!CO$114</f>
        <v>0</v>
      </c>
      <c r="CP82" s="407">
        <f>'Alternatyva 5'!CP$89-'Alternatyva 5'!CP$114</f>
        <v>0</v>
      </c>
      <c r="CQ82" s="407">
        <f>'Alternatyva 5'!CQ$89-'Alternatyva 5'!CQ$114</f>
        <v>0</v>
      </c>
      <c r="CR82" s="407">
        <f>'Alternatyva 5'!CR$89-'Alternatyva 5'!CR$114</f>
        <v>0</v>
      </c>
      <c r="CS82" s="407">
        <f>'Alternatyva 5'!CS$89-'Alternatyva 5'!CS$114</f>
        <v>0</v>
      </c>
      <c r="CT82" s="407">
        <f>'Alternatyva 5'!CT$89-'Alternatyva 5'!CT$114</f>
        <v>0</v>
      </c>
      <c r="CU82" s="407">
        <f>'Alternatyva 5'!CU$89-'Alternatyva 5'!CU$114</f>
        <v>0</v>
      </c>
      <c r="CV82" s="407">
        <f>'Alternatyva 5'!CV$89-'Alternatyva 5'!CV$114</f>
        <v>0</v>
      </c>
      <c r="CW82" s="407">
        <f>'Alternatyva 5'!CW$89-'Alternatyva 5'!CW$114</f>
        <v>0</v>
      </c>
      <c r="CX82" s="407">
        <f>'Alternatyva 5'!CX$89-'Alternatyva 5'!CX$114</f>
        <v>0</v>
      </c>
      <c r="CY82" s="407">
        <f>'Alternatyva 5'!CY$89-'Alternatyva 5'!CY$114</f>
        <v>0</v>
      </c>
      <c r="CZ82" s="407">
        <f>'Alternatyva 5'!CZ$89-'Alternatyva 5'!CZ$114</f>
        <v>0</v>
      </c>
      <c r="DA82" s="407">
        <f>'Alternatyva 5'!DA$89-'Alternatyva 5'!DA$114</f>
        <v>0</v>
      </c>
      <c r="DB82" s="407">
        <f>'Alternatyva 5'!DB$89-'Alternatyva 5'!DB$114</f>
        <v>0</v>
      </c>
      <c r="DC82" s="407">
        <f>'Alternatyva 5'!DC$89-'Alternatyva 5'!DC$114</f>
        <v>0</v>
      </c>
    </row>
    <row r="83" spans="2:107" ht="15" hidden="1" customHeight="1">
      <c r="B83" s="323" t="s">
        <v>492</v>
      </c>
      <c r="C83" s="757" t="s">
        <v>179</v>
      </c>
      <c r="D83" s="758"/>
      <c r="E83" s="759"/>
      <c r="F83" s="406">
        <f>H83+NPV(FD,I83:INDEX(I83:DC83,PAL))</f>
        <v>0</v>
      </c>
      <c r="G83" s="407">
        <f>SUMIF($H$6:$DC$6,"&lt;="&amp;PAL,$H83:$DC83)</f>
        <v>0</v>
      </c>
      <c r="H83" s="407">
        <f>SUM('Alternatyva 5'!H$21,'Alternatyva 5'!H$32,'Alternatyva 5'!H$43,'Alternatyva 5'!H$55,'Alternatyva 5'!H$66,'Alternatyva 5'!H$77,'Alternatyva 5'!H$88)</f>
        <v>0</v>
      </c>
      <c r="I83" s="407">
        <f>SUM('Alternatyva 5'!I$21,'Alternatyva 5'!I$32,'Alternatyva 5'!I$43,'Alternatyva 5'!I$55,'Alternatyva 5'!I$66,'Alternatyva 5'!I$77,'Alternatyva 5'!I$88)</f>
        <v>0</v>
      </c>
      <c r="J83" s="407">
        <f>SUM('Alternatyva 5'!J$21,'Alternatyva 5'!J$32,'Alternatyva 5'!J$43,'Alternatyva 5'!J$55,'Alternatyva 5'!J$66,'Alternatyva 5'!J$77,'Alternatyva 5'!J$88)</f>
        <v>0</v>
      </c>
      <c r="K83" s="407">
        <f>SUM('Alternatyva 5'!K$21,'Alternatyva 5'!K$32,'Alternatyva 5'!K$43,'Alternatyva 5'!K$55,'Alternatyva 5'!K$66,'Alternatyva 5'!K$77,'Alternatyva 5'!K$88)</f>
        <v>0</v>
      </c>
      <c r="L83" s="407">
        <f>SUM('Alternatyva 5'!L$21,'Alternatyva 5'!L$32,'Alternatyva 5'!L$43,'Alternatyva 5'!L$55,'Alternatyva 5'!L$66,'Alternatyva 5'!L$77,'Alternatyva 5'!L$88)</f>
        <v>0</v>
      </c>
      <c r="M83" s="407">
        <f>SUM('Alternatyva 5'!M$21,'Alternatyva 5'!M$32,'Alternatyva 5'!M$43,'Alternatyva 5'!M$55,'Alternatyva 5'!M$66,'Alternatyva 5'!M$77,'Alternatyva 5'!M$88)</f>
        <v>0</v>
      </c>
      <c r="N83" s="407">
        <f>SUM('Alternatyva 5'!N$21,'Alternatyva 5'!N$32,'Alternatyva 5'!N$43,'Alternatyva 5'!N$55,'Alternatyva 5'!N$66,'Alternatyva 5'!N$77,'Alternatyva 5'!N$88)</f>
        <v>0</v>
      </c>
      <c r="O83" s="407">
        <f>SUM('Alternatyva 5'!O$21,'Alternatyva 5'!O$32,'Alternatyva 5'!O$43,'Alternatyva 5'!O$55,'Alternatyva 5'!O$66,'Alternatyva 5'!O$77,'Alternatyva 5'!O$88)</f>
        <v>0</v>
      </c>
      <c r="P83" s="407">
        <f>SUM('Alternatyva 5'!P$21,'Alternatyva 5'!P$32,'Alternatyva 5'!P$43,'Alternatyva 5'!P$55,'Alternatyva 5'!P$66,'Alternatyva 5'!P$77,'Alternatyva 5'!P$88)</f>
        <v>0</v>
      </c>
      <c r="Q83" s="407">
        <f>SUM('Alternatyva 5'!Q$21,'Alternatyva 5'!Q$32,'Alternatyva 5'!Q$43,'Alternatyva 5'!Q$55,'Alternatyva 5'!Q$66,'Alternatyva 5'!Q$77,'Alternatyva 5'!Q$88)</f>
        <v>0</v>
      </c>
      <c r="R83" s="407">
        <f>SUM('Alternatyva 5'!R$21,'Alternatyva 5'!R$32,'Alternatyva 5'!R$43,'Alternatyva 5'!R$55,'Alternatyva 5'!R$66,'Alternatyva 5'!R$77,'Alternatyva 5'!R$88)</f>
        <v>0</v>
      </c>
      <c r="S83" s="407">
        <f>SUM('Alternatyva 5'!S$21,'Alternatyva 5'!S$32,'Alternatyva 5'!S$43,'Alternatyva 5'!S$55,'Alternatyva 5'!S$66,'Alternatyva 5'!S$77,'Alternatyva 5'!S$88)</f>
        <v>0</v>
      </c>
      <c r="T83" s="407">
        <f>SUM('Alternatyva 5'!T$21,'Alternatyva 5'!T$32,'Alternatyva 5'!T$43,'Alternatyva 5'!T$55,'Alternatyva 5'!T$66,'Alternatyva 5'!T$77,'Alternatyva 5'!T$88)</f>
        <v>0</v>
      </c>
      <c r="U83" s="407">
        <f>SUM('Alternatyva 5'!U$21,'Alternatyva 5'!U$32,'Alternatyva 5'!U$43,'Alternatyva 5'!U$55,'Alternatyva 5'!U$66,'Alternatyva 5'!U$77,'Alternatyva 5'!U$88)</f>
        <v>0</v>
      </c>
      <c r="V83" s="407">
        <f>SUM('Alternatyva 5'!V$21,'Alternatyva 5'!V$32,'Alternatyva 5'!V$43,'Alternatyva 5'!V$55,'Alternatyva 5'!V$66,'Alternatyva 5'!V$77,'Alternatyva 5'!V$88)</f>
        <v>0</v>
      </c>
      <c r="W83" s="407">
        <f>SUM('Alternatyva 5'!W$21,'Alternatyva 5'!W$32,'Alternatyva 5'!W$43,'Alternatyva 5'!W$55,'Alternatyva 5'!W$66,'Alternatyva 5'!W$77,'Alternatyva 5'!W$88)</f>
        <v>0</v>
      </c>
      <c r="X83" s="407">
        <f>SUM('Alternatyva 5'!X$21,'Alternatyva 5'!X$32,'Alternatyva 5'!X$43,'Alternatyva 5'!X$55,'Alternatyva 5'!X$66,'Alternatyva 5'!X$77,'Alternatyva 5'!X$88)</f>
        <v>0</v>
      </c>
      <c r="Y83" s="407">
        <f>SUM('Alternatyva 5'!Y$21,'Alternatyva 5'!Y$32,'Alternatyva 5'!Y$43,'Alternatyva 5'!Y$55,'Alternatyva 5'!Y$66,'Alternatyva 5'!Y$77,'Alternatyva 5'!Y$88)</f>
        <v>0</v>
      </c>
      <c r="Z83" s="407">
        <f>SUM('Alternatyva 5'!Z$21,'Alternatyva 5'!Z$32,'Alternatyva 5'!Z$43,'Alternatyva 5'!Z$55,'Alternatyva 5'!Z$66,'Alternatyva 5'!Z$77,'Alternatyva 5'!Z$88)</f>
        <v>0</v>
      </c>
      <c r="AA83" s="407">
        <f>SUM('Alternatyva 5'!AA$21,'Alternatyva 5'!AA$32,'Alternatyva 5'!AA$43,'Alternatyva 5'!AA$55,'Alternatyva 5'!AA$66,'Alternatyva 5'!AA$77,'Alternatyva 5'!AA$88)</f>
        <v>0</v>
      </c>
      <c r="AB83" s="407">
        <f>SUM('Alternatyva 5'!AB$21,'Alternatyva 5'!AB$32,'Alternatyva 5'!AB$43,'Alternatyva 5'!AB$55,'Alternatyva 5'!AB$66,'Alternatyva 5'!AB$77,'Alternatyva 5'!AB$88)</f>
        <v>0</v>
      </c>
      <c r="AC83" s="407">
        <f>SUM('Alternatyva 5'!AC$21,'Alternatyva 5'!AC$32,'Alternatyva 5'!AC$43,'Alternatyva 5'!AC$55,'Alternatyva 5'!AC$66,'Alternatyva 5'!AC$77,'Alternatyva 5'!AC$88)</f>
        <v>0</v>
      </c>
      <c r="AD83" s="407">
        <f>SUM('Alternatyva 5'!AD$21,'Alternatyva 5'!AD$32,'Alternatyva 5'!AD$43,'Alternatyva 5'!AD$55,'Alternatyva 5'!AD$66,'Alternatyva 5'!AD$77,'Alternatyva 5'!AD$88)</f>
        <v>0</v>
      </c>
      <c r="AE83" s="407">
        <f>SUM('Alternatyva 5'!AE$21,'Alternatyva 5'!AE$32,'Alternatyva 5'!AE$43,'Alternatyva 5'!AE$55,'Alternatyva 5'!AE$66,'Alternatyva 5'!AE$77,'Alternatyva 5'!AE$88)</f>
        <v>0</v>
      </c>
      <c r="AF83" s="407">
        <f>SUM('Alternatyva 5'!AF$21,'Alternatyva 5'!AF$32,'Alternatyva 5'!AF$43,'Alternatyva 5'!AF$55,'Alternatyva 5'!AF$66,'Alternatyva 5'!AF$77,'Alternatyva 5'!AF$88)</f>
        <v>0</v>
      </c>
      <c r="AG83" s="407">
        <f>SUM('Alternatyva 5'!AG$21,'Alternatyva 5'!AG$32,'Alternatyva 5'!AG$43,'Alternatyva 5'!AG$55,'Alternatyva 5'!AG$66,'Alternatyva 5'!AG$77,'Alternatyva 5'!AG$88)</f>
        <v>0</v>
      </c>
      <c r="AH83" s="407">
        <f>SUM('Alternatyva 5'!AH$21,'Alternatyva 5'!AH$32,'Alternatyva 5'!AH$43,'Alternatyva 5'!AH$55,'Alternatyva 5'!AH$66,'Alternatyva 5'!AH$77,'Alternatyva 5'!AH$88)</f>
        <v>0</v>
      </c>
      <c r="AI83" s="407">
        <f>SUM('Alternatyva 5'!AI$21,'Alternatyva 5'!AI$32,'Alternatyva 5'!AI$43,'Alternatyva 5'!AI$55,'Alternatyva 5'!AI$66,'Alternatyva 5'!AI$77,'Alternatyva 5'!AI$88)</f>
        <v>0</v>
      </c>
      <c r="AJ83" s="407">
        <f>SUM('Alternatyva 5'!AJ$21,'Alternatyva 5'!AJ$32,'Alternatyva 5'!AJ$43,'Alternatyva 5'!AJ$55,'Alternatyva 5'!AJ$66,'Alternatyva 5'!AJ$77,'Alternatyva 5'!AJ$88)</f>
        <v>0</v>
      </c>
      <c r="AK83" s="407">
        <f>SUM('Alternatyva 5'!AK$21,'Alternatyva 5'!AK$32,'Alternatyva 5'!AK$43,'Alternatyva 5'!AK$55,'Alternatyva 5'!AK$66,'Alternatyva 5'!AK$77,'Alternatyva 5'!AK$88)</f>
        <v>0</v>
      </c>
      <c r="AL83" s="407">
        <f>SUM('Alternatyva 5'!AL$21,'Alternatyva 5'!AL$32,'Alternatyva 5'!AL$43,'Alternatyva 5'!AL$55,'Alternatyva 5'!AL$66,'Alternatyva 5'!AL$77,'Alternatyva 5'!AL$88)</f>
        <v>0</v>
      </c>
      <c r="AM83" s="407">
        <f>SUM('Alternatyva 5'!AM$21,'Alternatyva 5'!AM$32,'Alternatyva 5'!AM$43,'Alternatyva 5'!AM$55,'Alternatyva 5'!AM$66,'Alternatyva 5'!AM$77,'Alternatyva 5'!AM$88)</f>
        <v>0</v>
      </c>
      <c r="AN83" s="407">
        <f>SUM('Alternatyva 5'!AN$21,'Alternatyva 5'!AN$32,'Alternatyva 5'!AN$43,'Alternatyva 5'!AN$55,'Alternatyva 5'!AN$66,'Alternatyva 5'!AN$77,'Alternatyva 5'!AN$88)</f>
        <v>0</v>
      </c>
      <c r="AO83" s="407">
        <f>SUM('Alternatyva 5'!AO$21,'Alternatyva 5'!AO$32,'Alternatyva 5'!AO$43,'Alternatyva 5'!AO$55,'Alternatyva 5'!AO$66,'Alternatyva 5'!AO$77,'Alternatyva 5'!AO$88)</f>
        <v>0</v>
      </c>
      <c r="AP83" s="407">
        <f>SUM('Alternatyva 5'!AP$21,'Alternatyva 5'!AP$32,'Alternatyva 5'!AP$43,'Alternatyva 5'!AP$55,'Alternatyva 5'!AP$66,'Alternatyva 5'!AP$77,'Alternatyva 5'!AP$88)</f>
        <v>0</v>
      </c>
      <c r="AQ83" s="407">
        <f>SUM('Alternatyva 5'!AQ$21,'Alternatyva 5'!AQ$32,'Alternatyva 5'!AQ$43,'Alternatyva 5'!AQ$55,'Alternatyva 5'!AQ$66,'Alternatyva 5'!AQ$77,'Alternatyva 5'!AQ$88)</f>
        <v>0</v>
      </c>
      <c r="AR83" s="407">
        <f>SUM('Alternatyva 5'!AR$21,'Alternatyva 5'!AR$32,'Alternatyva 5'!AR$43,'Alternatyva 5'!AR$55,'Alternatyva 5'!AR$66,'Alternatyva 5'!AR$77,'Alternatyva 5'!AR$88)</f>
        <v>0</v>
      </c>
      <c r="AS83" s="407">
        <f>SUM('Alternatyva 5'!AS$21,'Alternatyva 5'!AS$32,'Alternatyva 5'!AS$43,'Alternatyva 5'!AS$55,'Alternatyva 5'!AS$66,'Alternatyva 5'!AS$77,'Alternatyva 5'!AS$88)</f>
        <v>0</v>
      </c>
      <c r="AT83" s="407">
        <f>SUM('Alternatyva 5'!AT$21,'Alternatyva 5'!AT$32,'Alternatyva 5'!AT$43,'Alternatyva 5'!AT$55,'Alternatyva 5'!AT$66,'Alternatyva 5'!AT$77,'Alternatyva 5'!AT$88)</f>
        <v>0</v>
      </c>
      <c r="AU83" s="407">
        <f>SUM('Alternatyva 5'!AU$21,'Alternatyva 5'!AU$32,'Alternatyva 5'!AU$43,'Alternatyva 5'!AU$55,'Alternatyva 5'!AU$66,'Alternatyva 5'!AU$77,'Alternatyva 5'!AU$88)</f>
        <v>0</v>
      </c>
      <c r="AV83" s="407">
        <f>SUM('Alternatyva 5'!AV$21,'Alternatyva 5'!AV$32,'Alternatyva 5'!AV$43,'Alternatyva 5'!AV$55,'Alternatyva 5'!AV$66,'Alternatyva 5'!AV$77,'Alternatyva 5'!AV$88)</f>
        <v>0</v>
      </c>
      <c r="AW83" s="407">
        <f>SUM('Alternatyva 5'!AW$21,'Alternatyva 5'!AW$32,'Alternatyva 5'!AW$43,'Alternatyva 5'!AW$55,'Alternatyva 5'!AW$66,'Alternatyva 5'!AW$77,'Alternatyva 5'!AW$88)</f>
        <v>0</v>
      </c>
      <c r="AX83" s="407">
        <f>SUM('Alternatyva 5'!AX$21,'Alternatyva 5'!AX$32,'Alternatyva 5'!AX$43,'Alternatyva 5'!AX$55,'Alternatyva 5'!AX$66,'Alternatyva 5'!AX$77,'Alternatyva 5'!AX$88)</f>
        <v>0</v>
      </c>
      <c r="AY83" s="407">
        <f>SUM('Alternatyva 5'!AY$21,'Alternatyva 5'!AY$32,'Alternatyva 5'!AY$43,'Alternatyva 5'!AY$55,'Alternatyva 5'!AY$66,'Alternatyva 5'!AY$77,'Alternatyva 5'!AY$88)</f>
        <v>0</v>
      </c>
      <c r="AZ83" s="407">
        <f>SUM('Alternatyva 5'!AZ$21,'Alternatyva 5'!AZ$32,'Alternatyva 5'!AZ$43,'Alternatyva 5'!AZ$55,'Alternatyva 5'!AZ$66,'Alternatyva 5'!AZ$77,'Alternatyva 5'!AZ$88)</f>
        <v>0</v>
      </c>
      <c r="BA83" s="407">
        <f>SUM('Alternatyva 5'!BA$21,'Alternatyva 5'!BA$32,'Alternatyva 5'!BA$43,'Alternatyva 5'!BA$55,'Alternatyva 5'!BA$66,'Alternatyva 5'!BA$77,'Alternatyva 5'!BA$88)</f>
        <v>0</v>
      </c>
      <c r="BB83" s="407">
        <f>SUM('Alternatyva 5'!BB$21,'Alternatyva 5'!BB$32,'Alternatyva 5'!BB$43,'Alternatyva 5'!BB$55,'Alternatyva 5'!BB$66,'Alternatyva 5'!BB$77,'Alternatyva 5'!BB$88)</f>
        <v>0</v>
      </c>
      <c r="BC83" s="407">
        <f>SUM('Alternatyva 5'!BC$21,'Alternatyva 5'!BC$32,'Alternatyva 5'!BC$43,'Alternatyva 5'!BC$55,'Alternatyva 5'!BC$66,'Alternatyva 5'!BC$77,'Alternatyva 5'!BC$88)</f>
        <v>0</v>
      </c>
      <c r="BD83" s="407">
        <f>SUM('Alternatyva 5'!BD$21,'Alternatyva 5'!BD$32,'Alternatyva 5'!BD$43,'Alternatyva 5'!BD$55,'Alternatyva 5'!BD$66,'Alternatyva 5'!BD$77,'Alternatyva 5'!BD$88)</f>
        <v>0</v>
      </c>
      <c r="BE83" s="407">
        <f>SUM('Alternatyva 5'!BE$21,'Alternatyva 5'!BE$32,'Alternatyva 5'!BE$43,'Alternatyva 5'!BE$55,'Alternatyva 5'!BE$66,'Alternatyva 5'!BE$77,'Alternatyva 5'!BE$88)</f>
        <v>0</v>
      </c>
      <c r="BF83" s="407">
        <f>SUM('Alternatyva 5'!BF$21,'Alternatyva 5'!BF$32,'Alternatyva 5'!BF$43,'Alternatyva 5'!BF$55,'Alternatyva 5'!BF$66,'Alternatyva 5'!BF$77,'Alternatyva 5'!BF$88)</f>
        <v>0</v>
      </c>
      <c r="BG83" s="407">
        <f>SUM('Alternatyva 5'!BG$21,'Alternatyva 5'!BG$32,'Alternatyva 5'!BG$43,'Alternatyva 5'!BG$55,'Alternatyva 5'!BG$66,'Alternatyva 5'!BG$77,'Alternatyva 5'!BG$88)</f>
        <v>0</v>
      </c>
      <c r="BH83" s="407">
        <f>SUM('Alternatyva 5'!BH$21,'Alternatyva 5'!BH$32,'Alternatyva 5'!BH$43,'Alternatyva 5'!BH$55,'Alternatyva 5'!BH$66,'Alternatyva 5'!BH$77,'Alternatyva 5'!BH$88)</f>
        <v>0</v>
      </c>
      <c r="BI83" s="407">
        <f>SUM('Alternatyva 5'!BI$21,'Alternatyva 5'!BI$32,'Alternatyva 5'!BI$43,'Alternatyva 5'!BI$55,'Alternatyva 5'!BI$66,'Alternatyva 5'!BI$77,'Alternatyva 5'!BI$88)</f>
        <v>0</v>
      </c>
      <c r="BJ83" s="407">
        <f>SUM('Alternatyva 5'!BJ$21,'Alternatyva 5'!BJ$32,'Alternatyva 5'!BJ$43,'Alternatyva 5'!BJ$55,'Alternatyva 5'!BJ$66,'Alternatyva 5'!BJ$77,'Alternatyva 5'!BJ$88)</f>
        <v>0</v>
      </c>
      <c r="BK83" s="407">
        <f>SUM('Alternatyva 5'!BK$21,'Alternatyva 5'!BK$32,'Alternatyva 5'!BK$43,'Alternatyva 5'!BK$55,'Alternatyva 5'!BK$66,'Alternatyva 5'!BK$77,'Alternatyva 5'!BK$88)</f>
        <v>0</v>
      </c>
      <c r="BL83" s="407">
        <f>SUM('Alternatyva 5'!BL$21,'Alternatyva 5'!BL$32,'Alternatyva 5'!BL$43,'Alternatyva 5'!BL$55,'Alternatyva 5'!BL$66,'Alternatyva 5'!BL$77,'Alternatyva 5'!BL$88)</f>
        <v>0</v>
      </c>
      <c r="BM83" s="407">
        <f>SUM('Alternatyva 5'!BM$21,'Alternatyva 5'!BM$32,'Alternatyva 5'!BM$43,'Alternatyva 5'!BM$55,'Alternatyva 5'!BM$66,'Alternatyva 5'!BM$77,'Alternatyva 5'!BM$88)</f>
        <v>0</v>
      </c>
      <c r="BN83" s="407">
        <f>SUM('Alternatyva 5'!BN$21,'Alternatyva 5'!BN$32,'Alternatyva 5'!BN$43,'Alternatyva 5'!BN$55,'Alternatyva 5'!BN$66,'Alternatyva 5'!BN$77,'Alternatyva 5'!BN$88)</f>
        <v>0</v>
      </c>
      <c r="BO83" s="407">
        <f>SUM('Alternatyva 5'!BO$21,'Alternatyva 5'!BO$32,'Alternatyva 5'!BO$43,'Alternatyva 5'!BO$55,'Alternatyva 5'!BO$66,'Alternatyva 5'!BO$77,'Alternatyva 5'!BO$88)</f>
        <v>0</v>
      </c>
      <c r="BP83" s="407">
        <f>SUM('Alternatyva 5'!BP$21,'Alternatyva 5'!BP$32,'Alternatyva 5'!BP$43,'Alternatyva 5'!BP$55,'Alternatyva 5'!BP$66,'Alternatyva 5'!BP$77,'Alternatyva 5'!BP$88)</f>
        <v>0</v>
      </c>
      <c r="BQ83" s="407">
        <f>SUM('Alternatyva 5'!BQ$21,'Alternatyva 5'!BQ$32,'Alternatyva 5'!BQ$43,'Alternatyva 5'!BQ$55,'Alternatyva 5'!BQ$66,'Alternatyva 5'!BQ$77,'Alternatyva 5'!BQ$88)</f>
        <v>0</v>
      </c>
      <c r="BR83" s="407">
        <f>SUM('Alternatyva 5'!BR$21,'Alternatyva 5'!BR$32,'Alternatyva 5'!BR$43,'Alternatyva 5'!BR$55,'Alternatyva 5'!BR$66,'Alternatyva 5'!BR$77,'Alternatyva 5'!BR$88)</f>
        <v>0</v>
      </c>
      <c r="BS83" s="407">
        <f>SUM('Alternatyva 5'!BS$21,'Alternatyva 5'!BS$32,'Alternatyva 5'!BS$43,'Alternatyva 5'!BS$55,'Alternatyva 5'!BS$66,'Alternatyva 5'!BS$77,'Alternatyva 5'!BS$88)</f>
        <v>0</v>
      </c>
      <c r="BT83" s="407">
        <f>SUM('Alternatyva 5'!BT$21,'Alternatyva 5'!BT$32,'Alternatyva 5'!BT$43,'Alternatyva 5'!BT$55,'Alternatyva 5'!BT$66,'Alternatyva 5'!BT$77,'Alternatyva 5'!BT$88)</f>
        <v>0</v>
      </c>
      <c r="BU83" s="407">
        <f>SUM('Alternatyva 5'!BU$21,'Alternatyva 5'!BU$32,'Alternatyva 5'!BU$43,'Alternatyva 5'!BU$55,'Alternatyva 5'!BU$66,'Alternatyva 5'!BU$77,'Alternatyva 5'!BU$88)</f>
        <v>0</v>
      </c>
      <c r="BV83" s="407">
        <f>SUM('Alternatyva 5'!BV$21,'Alternatyva 5'!BV$32,'Alternatyva 5'!BV$43,'Alternatyva 5'!BV$55,'Alternatyva 5'!BV$66,'Alternatyva 5'!BV$77,'Alternatyva 5'!BV$88)</f>
        <v>0</v>
      </c>
      <c r="BW83" s="407">
        <f>SUM('Alternatyva 5'!BW$21,'Alternatyva 5'!BW$32,'Alternatyva 5'!BW$43,'Alternatyva 5'!BW$55,'Alternatyva 5'!BW$66,'Alternatyva 5'!BW$77,'Alternatyva 5'!BW$88)</f>
        <v>0</v>
      </c>
      <c r="BX83" s="407">
        <f>SUM('Alternatyva 5'!BX$21,'Alternatyva 5'!BX$32,'Alternatyva 5'!BX$43,'Alternatyva 5'!BX$55,'Alternatyva 5'!BX$66,'Alternatyva 5'!BX$77,'Alternatyva 5'!BX$88)</f>
        <v>0</v>
      </c>
      <c r="BY83" s="407">
        <f>SUM('Alternatyva 5'!BY$21,'Alternatyva 5'!BY$32,'Alternatyva 5'!BY$43,'Alternatyva 5'!BY$55,'Alternatyva 5'!BY$66,'Alternatyva 5'!BY$77,'Alternatyva 5'!BY$88)</f>
        <v>0</v>
      </c>
      <c r="BZ83" s="407">
        <f>SUM('Alternatyva 5'!BZ$21,'Alternatyva 5'!BZ$32,'Alternatyva 5'!BZ$43,'Alternatyva 5'!BZ$55,'Alternatyva 5'!BZ$66,'Alternatyva 5'!BZ$77,'Alternatyva 5'!BZ$88)</f>
        <v>0</v>
      </c>
      <c r="CA83" s="407">
        <f>SUM('Alternatyva 5'!CA$21,'Alternatyva 5'!CA$32,'Alternatyva 5'!CA$43,'Alternatyva 5'!CA$55,'Alternatyva 5'!CA$66,'Alternatyva 5'!CA$77,'Alternatyva 5'!CA$88)</f>
        <v>0</v>
      </c>
      <c r="CB83" s="407">
        <f>SUM('Alternatyva 5'!CB$21,'Alternatyva 5'!CB$32,'Alternatyva 5'!CB$43,'Alternatyva 5'!CB$55,'Alternatyva 5'!CB$66,'Alternatyva 5'!CB$77,'Alternatyva 5'!CB$88)</f>
        <v>0</v>
      </c>
      <c r="CC83" s="407">
        <f>SUM('Alternatyva 5'!CC$21,'Alternatyva 5'!CC$32,'Alternatyva 5'!CC$43,'Alternatyva 5'!CC$55,'Alternatyva 5'!CC$66,'Alternatyva 5'!CC$77,'Alternatyva 5'!CC$88)</f>
        <v>0</v>
      </c>
      <c r="CD83" s="407">
        <f>SUM('Alternatyva 5'!CD$21,'Alternatyva 5'!CD$32,'Alternatyva 5'!CD$43,'Alternatyva 5'!CD$55,'Alternatyva 5'!CD$66,'Alternatyva 5'!CD$77,'Alternatyva 5'!CD$88)</f>
        <v>0</v>
      </c>
      <c r="CE83" s="407">
        <f>SUM('Alternatyva 5'!CE$21,'Alternatyva 5'!CE$32,'Alternatyva 5'!CE$43,'Alternatyva 5'!CE$55,'Alternatyva 5'!CE$66,'Alternatyva 5'!CE$77,'Alternatyva 5'!CE$88)</f>
        <v>0</v>
      </c>
      <c r="CF83" s="407">
        <f>SUM('Alternatyva 5'!CF$21,'Alternatyva 5'!CF$32,'Alternatyva 5'!CF$43,'Alternatyva 5'!CF$55,'Alternatyva 5'!CF$66,'Alternatyva 5'!CF$77,'Alternatyva 5'!CF$88)</f>
        <v>0</v>
      </c>
      <c r="CG83" s="407">
        <f>SUM('Alternatyva 5'!CG$21,'Alternatyva 5'!CG$32,'Alternatyva 5'!CG$43,'Alternatyva 5'!CG$55,'Alternatyva 5'!CG$66,'Alternatyva 5'!CG$77,'Alternatyva 5'!CG$88)</f>
        <v>0</v>
      </c>
      <c r="CH83" s="407">
        <f>SUM('Alternatyva 5'!CH$21,'Alternatyva 5'!CH$32,'Alternatyva 5'!CH$43,'Alternatyva 5'!CH$55,'Alternatyva 5'!CH$66,'Alternatyva 5'!CH$77,'Alternatyva 5'!CH$88)</f>
        <v>0</v>
      </c>
      <c r="CI83" s="407">
        <f>SUM('Alternatyva 5'!CI$21,'Alternatyva 5'!CI$32,'Alternatyva 5'!CI$43,'Alternatyva 5'!CI$55,'Alternatyva 5'!CI$66,'Alternatyva 5'!CI$77,'Alternatyva 5'!CI$88)</f>
        <v>0</v>
      </c>
      <c r="CJ83" s="407">
        <f>SUM('Alternatyva 5'!CJ$21,'Alternatyva 5'!CJ$32,'Alternatyva 5'!CJ$43,'Alternatyva 5'!CJ$55,'Alternatyva 5'!CJ$66,'Alternatyva 5'!CJ$77,'Alternatyva 5'!CJ$88)</f>
        <v>0</v>
      </c>
      <c r="CK83" s="407">
        <f>SUM('Alternatyva 5'!CK$21,'Alternatyva 5'!CK$32,'Alternatyva 5'!CK$43,'Alternatyva 5'!CK$55,'Alternatyva 5'!CK$66,'Alternatyva 5'!CK$77,'Alternatyva 5'!CK$88)</f>
        <v>0</v>
      </c>
      <c r="CL83" s="407">
        <f>SUM('Alternatyva 5'!CL$21,'Alternatyva 5'!CL$32,'Alternatyva 5'!CL$43,'Alternatyva 5'!CL$55,'Alternatyva 5'!CL$66,'Alternatyva 5'!CL$77,'Alternatyva 5'!CL$88)</f>
        <v>0</v>
      </c>
      <c r="CM83" s="407">
        <f>SUM('Alternatyva 5'!CM$21,'Alternatyva 5'!CM$32,'Alternatyva 5'!CM$43,'Alternatyva 5'!CM$55,'Alternatyva 5'!CM$66,'Alternatyva 5'!CM$77,'Alternatyva 5'!CM$88)</f>
        <v>0</v>
      </c>
      <c r="CN83" s="407">
        <f>SUM('Alternatyva 5'!CN$21,'Alternatyva 5'!CN$32,'Alternatyva 5'!CN$43,'Alternatyva 5'!CN$55,'Alternatyva 5'!CN$66,'Alternatyva 5'!CN$77,'Alternatyva 5'!CN$88)</f>
        <v>0</v>
      </c>
      <c r="CO83" s="407">
        <f>SUM('Alternatyva 5'!CO$21,'Alternatyva 5'!CO$32,'Alternatyva 5'!CO$43,'Alternatyva 5'!CO$55,'Alternatyva 5'!CO$66,'Alternatyva 5'!CO$77,'Alternatyva 5'!CO$88)</f>
        <v>0</v>
      </c>
      <c r="CP83" s="407">
        <f>SUM('Alternatyva 5'!CP$21,'Alternatyva 5'!CP$32,'Alternatyva 5'!CP$43,'Alternatyva 5'!CP$55,'Alternatyva 5'!CP$66,'Alternatyva 5'!CP$77,'Alternatyva 5'!CP$88)</f>
        <v>0</v>
      </c>
      <c r="CQ83" s="407">
        <f>SUM('Alternatyva 5'!CQ$21,'Alternatyva 5'!CQ$32,'Alternatyva 5'!CQ$43,'Alternatyva 5'!CQ$55,'Alternatyva 5'!CQ$66,'Alternatyva 5'!CQ$77,'Alternatyva 5'!CQ$88)</f>
        <v>0</v>
      </c>
      <c r="CR83" s="407">
        <f>SUM('Alternatyva 5'!CR$21,'Alternatyva 5'!CR$32,'Alternatyva 5'!CR$43,'Alternatyva 5'!CR$55,'Alternatyva 5'!CR$66,'Alternatyva 5'!CR$77,'Alternatyva 5'!CR$88)</f>
        <v>0</v>
      </c>
      <c r="CS83" s="407">
        <f>SUM('Alternatyva 5'!CS$21,'Alternatyva 5'!CS$32,'Alternatyva 5'!CS$43,'Alternatyva 5'!CS$55,'Alternatyva 5'!CS$66,'Alternatyva 5'!CS$77,'Alternatyva 5'!CS$88)</f>
        <v>0</v>
      </c>
      <c r="CT83" s="407">
        <f>SUM('Alternatyva 5'!CT$21,'Alternatyva 5'!CT$32,'Alternatyva 5'!CT$43,'Alternatyva 5'!CT$55,'Alternatyva 5'!CT$66,'Alternatyva 5'!CT$77,'Alternatyva 5'!CT$88)</f>
        <v>0</v>
      </c>
      <c r="CU83" s="407">
        <f>SUM('Alternatyva 5'!CU$21,'Alternatyva 5'!CU$32,'Alternatyva 5'!CU$43,'Alternatyva 5'!CU$55,'Alternatyva 5'!CU$66,'Alternatyva 5'!CU$77,'Alternatyva 5'!CU$88)</f>
        <v>0</v>
      </c>
      <c r="CV83" s="407">
        <f>SUM('Alternatyva 5'!CV$21,'Alternatyva 5'!CV$32,'Alternatyva 5'!CV$43,'Alternatyva 5'!CV$55,'Alternatyva 5'!CV$66,'Alternatyva 5'!CV$77,'Alternatyva 5'!CV$88)</f>
        <v>0</v>
      </c>
      <c r="CW83" s="407">
        <f>SUM('Alternatyva 5'!CW$21,'Alternatyva 5'!CW$32,'Alternatyva 5'!CW$43,'Alternatyva 5'!CW$55,'Alternatyva 5'!CW$66,'Alternatyva 5'!CW$77,'Alternatyva 5'!CW$88)</f>
        <v>0</v>
      </c>
      <c r="CX83" s="407">
        <f>SUM('Alternatyva 5'!CX$21,'Alternatyva 5'!CX$32,'Alternatyva 5'!CX$43,'Alternatyva 5'!CX$55,'Alternatyva 5'!CX$66,'Alternatyva 5'!CX$77,'Alternatyva 5'!CX$88)</f>
        <v>0</v>
      </c>
      <c r="CY83" s="407">
        <f>SUM('Alternatyva 5'!CY$21,'Alternatyva 5'!CY$32,'Alternatyva 5'!CY$43,'Alternatyva 5'!CY$55,'Alternatyva 5'!CY$66,'Alternatyva 5'!CY$77,'Alternatyva 5'!CY$88)</f>
        <v>0</v>
      </c>
      <c r="CZ83" s="407">
        <f>SUM('Alternatyva 5'!CZ$21,'Alternatyva 5'!CZ$32,'Alternatyva 5'!CZ$43,'Alternatyva 5'!CZ$55,'Alternatyva 5'!CZ$66,'Alternatyva 5'!CZ$77,'Alternatyva 5'!CZ$88)</f>
        <v>0</v>
      </c>
      <c r="DA83" s="407">
        <f>SUM('Alternatyva 5'!DA$21,'Alternatyva 5'!DA$32,'Alternatyva 5'!DA$43,'Alternatyva 5'!DA$55,'Alternatyva 5'!DA$66,'Alternatyva 5'!DA$77,'Alternatyva 5'!DA$88)</f>
        <v>0</v>
      </c>
      <c r="DB83" s="407">
        <f>SUM('Alternatyva 5'!DB$21,'Alternatyva 5'!DB$32,'Alternatyva 5'!DB$43,'Alternatyva 5'!DB$55,'Alternatyva 5'!DB$66,'Alternatyva 5'!DB$77,'Alternatyva 5'!DB$88)</f>
        <v>0</v>
      </c>
      <c r="DC83" s="407">
        <f>SUM('Alternatyva 5'!DC$21,'Alternatyva 5'!DC$32,'Alternatyva 5'!DC$43,'Alternatyva 5'!DC$55,'Alternatyva 5'!DC$66,'Alternatyva 5'!DC$77,'Alternatyva 5'!DC$88)</f>
        <v>0</v>
      </c>
    </row>
    <row r="84" spans="2:107" ht="15" hidden="1" customHeight="1">
      <c r="B84" s="323" t="s">
        <v>493</v>
      </c>
      <c r="C84" s="757" t="s">
        <v>494</v>
      </c>
      <c r="D84" s="758"/>
      <c r="E84" s="759"/>
      <c r="F84" s="406">
        <f>H84+NPV(SD,I84:INDEX(I84:DC84,PAL))</f>
        <v>0</v>
      </c>
      <c r="G84" s="407">
        <f>SUMIF($H$6:$DC$6,"&lt;="&amp;PAL,$H84:$DC84)</f>
        <v>0</v>
      </c>
      <c r="H84" s="407">
        <f>H83-SUMPRODUCT('Alternatyva 5'!H$21:H$88,'Alternatyva 5'!$DH$21:$DH$88)</f>
        <v>0</v>
      </c>
      <c r="I84" s="407">
        <f>I83-SUMPRODUCT('Alternatyva 5'!I$21:I$88,'Alternatyva 5'!$DH$21:$DH$88)</f>
        <v>0</v>
      </c>
      <c r="J84" s="407">
        <f>J83-SUMPRODUCT('Alternatyva 5'!J$21:J$88,'Alternatyva 5'!$DH$21:$DH$88)</f>
        <v>0</v>
      </c>
      <c r="K84" s="407">
        <f>K83-SUMPRODUCT('Alternatyva 5'!K$21:K$88,'Alternatyva 5'!$DH$21:$DH$88)</f>
        <v>0</v>
      </c>
      <c r="L84" s="407">
        <f>L83-SUMPRODUCT('Alternatyva 5'!L$21:L$88,'Alternatyva 5'!$DH$21:$DH$88)</f>
        <v>0</v>
      </c>
      <c r="M84" s="407">
        <f>M83-SUMPRODUCT('Alternatyva 5'!M$21:M$88,'Alternatyva 5'!$DH$21:$DH$88)</f>
        <v>0</v>
      </c>
      <c r="N84" s="407">
        <f>N83-SUMPRODUCT('Alternatyva 5'!N$21:N$88,'Alternatyva 5'!$DH$21:$DH$88)</f>
        <v>0</v>
      </c>
      <c r="O84" s="407">
        <f>O83-SUMPRODUCT('Alternatyva 5'!O$21:O$88,'Alternatyva 5'!$DH$21:$DH$88)</f>
        <v>0</v>
      </c>
      <c r="P84" s="407">
        <f>P83-SUMPRODUCT('Alternatyva 5'!P$21:P$88,'Alternatyva 5'!$DH$21:$DH$88)</f>
        <v>0</v>
      </c>
      <c r="Q84" s="407">
        <f>Q83-SUMPRODUCT('Alternatyva 5'!Q$21:Q$88,'Alternatyva 5'!$DH$21:$DH$88)</f>
        <v>0</v>
      </c>
      <c r="R84" s="407">
        <f>R83-SUMPRODUCT('Alternatyva 5'!R$21:R$88,'Alternatyva 5'!$DH$21:$DH$88)</f>
        <v>0</v>
      </c>
      <c r="S84" s="407">
        <f>S83-SUMPRODUCT('Alternatyva 5'!S$21:S$88,'Alternatyva 5'!$DH$21:$DH$88)</f>
        <v>0</v>
      </c>
      <c r="T84" s="407">
        <f>T83-SUMPRODUCT('Alternatyva 5'!T$21:T$88,'Alternatyva 5'!$DH$21:$DH$88)</f>
        <v>0</v>
      </c>
      <c r="U84" s="407">
        <f>U83-SUMPRODUCT('Alternatyva 5'!U$21:U$88,'Alternatyva 5'!$DH$21:$DH$88)</f>
        <v>0</v>
      </c>
      <c r="V84" s="407">
        <f>V83-SUMPRODUCT('Alternatyva 5'!V$21:V$88,'Alternatyva 5'!$DH$21:$DH$88)</f>
        <v>0</v>
      </c>
      <c r="W84" s="407">
        <f>W83-SUMPRODUCT('Alternatyva 5'!W$21:W$88,'Alternatyva 5'!$DH$21:$DH$88)</f>
        <v>0</v>
      </c>
      <c r="X84" s="407">
        <f>X83-SUMPRODUCT('Alternatyva 5'!X$21:X$88,'Alternatyva 5'!$DH$21:$DH$88)</f>
        <v>0</v>
      </c>
      <c r="Y84" s="407">
        <f>Y83-SUMPRODUCT('Alternatyva 5'!Y$21:Y$88,'Alternatyva 5'!$DH$21:$DH$88)</f>
        <v>0</v>
      </c>
      <c r="Z84" s="407">
        <f>Z83-SUMPRODUCT('Alternatyva 5'!Z$21:Z$88,'Alternatyva 5'!$DH$21:$DH$88)</f>
        <v>0</v>
      </c>
      <c r="AA84" s="407">
        <f>AA83-SUMPRODUCT('Alternatyva 5'!AA$21:AA$88,'Alternatyva 5'!$DH$21:$DH$88)</f>
        <v>0</v>
      </c>
      <c r="AB84" s="407">
        <f>AB83-SUMPRODUCT('Alternatyva 5'!AB$21:AB$88,'Alternatyva 5'!$DH$21:$DH$88)</f>
        <v>0</v>
      </c>
      <c r="AC84" s="407">
        <f>AC83-SUMPRODUCT('Alternatyva 5'!AC$21:AC$88,'Alternatyva 5'!$DH$21:$DH$88)</f>
        <v>0</v>
      </c>
      <c r="AD84" s="407">
        <f>AD83-SUMPRODUCT('Alternatyva 5'!AD$21:AD$88,'Alternatyva 5'!$DH$21:$DH$88)</f>
        <v>0</v>
      </c>
      <c r="AE84" s="407">
        <f>AE83-SUMPRODUCT('Alternatyva 5'!AE$21:AE$88,'Alternatyva 5'!$DH$21:$DH$88)</f>
        <v>0</v>
      </c>
      <c r="AF84" s="407">
        <f>AF83-SUMPRODUCT('Alternatyva 5'!AF$21:AF$88,'Alternatyva 5'!$DH$21:$DH$88)</f>
        <v>0</v>
      </c>
      <c r="AG84" s="407">
        <f>AG83-SUMPRODUCT('Alternatyva 5'!AG$21:AG$88,'Alternatyva 5'!$DH$21:$DH$88)</f>
        <v>0</v>
      </c>
      <c r="AH84" s="407">
        <f>AH83-SUMPRODUCT('Alternatyva 5'!AH$21:AH$88,'Alternatyva 5'!$DH$21:$DH$88)</f>
        <v>0</v>
      </c>
      <c r="AI84" s="407">
        <f>AI83-SUMPRODUCT('Alternatyva 5'!AI$21:AI$88,'Alternatyva 5'!$DH$21:$DH$88)</f>
        <v>0</v>
      </c>
      <c r="AJ84" s="407">
        <f>AJ83-SUMPRODUCT('Alternatyva 5'!AJ$21:AJ$88,'Alternatyva 5'!$DH$21:$DH$88)</f>
        <v>0</v>
      </c>
      <c r="AK84" s="407">
        <f>AK83-SUMPRODUCT('Alternatyva 5'!AK$21:AK$88,'Alternatyva 5'!$DH$21:$DH$88)</f>
        <v>0</v>
      </c>
      <c r="AL84" s="407">
        <f>AL83-SUMPRODUCT('Alternatyva 5'!AL$21:AL$88,'Alternatyva 5'!$DH$21:$DH$88)</f>
        <v>0</v>
      </c>
      <c r="AM84" s="407">
        <f>AM83-SUMPRODUCT('Alternatyva 5'!AM$21:AM$88,'Alternatyva 5'!$DH$21:$DH$88)</f>
        <v>0</v>
      </c>
      <c r="AN84" s="407">
        <f>AN83-SUMPRODUCT('Alternatyva 5'!AN$21:AN$88,'Alternatyva 5'!$DH$21:$DH$88)</f>
        <v>0</v>
      </c>
      <c r="AO84" s="407">
        <f>AO83-SUMPRODUCT('Alternatyva 5'!AO$21:AO$88,'Alternatyva 5'!$DH$21:$DH$88)</f>
        <v>0</v>
      </c>
      <c r="AP84" s="407">
        <f>AP83-SUMPRODUCT('Alternatyva 5'!AP$21:AP$88,'Alternatyva 5'!$DH$21:$DH$88)</f>
        <v>0</v>
      </c>
      <c r="AQ84" s="407">
        <f>AQ83-SUMPRODUCT('Alternatyva 5'!AQ$21:AQ$88,'Alternatyva 5'!$DH$21:$DH$88)</f>
        <v>0</v>
      </c>
      <c r="AR84" s="407">
        <f>AR83-SUMPRODUCT('Alternatyva 5'!AR$21:AR$88,'Alternatyva 5'!$DH$21:$DH$88)</f>
        <v>0</v>
      </c>
      <c r="AS84" s="407">
        <f>AS83-SUMPRODUCT('Alternatyva 5'!AS$21:AS$88,'Alternatyva 5'!$DH$21:$DH$88)</f>
        <v>0</v>
      </c>
      <c r="AT84" s="407">
        <f>AT83-SUMPRODUCT('Alternatyva 5'!AT$21:AT$88,'Alternatyva 5'!$DH$21:$DH$88)</f>
        <v>0</v>
      </c>
      <c r="AU84" s="407">
        <f>AU83-SUMPRODUCT('Alternatyva 5'!AU$21:AU$88,'Alternatyva 5'!$DH$21:$DH$88)</f>
        <v>0</v>
      </c>
      <c r="AV84" s="407">
        <f>AV83-SUMPRODUCT('Alternatyva 5'!AV$21:AV$88,'Alternatyva 5'!$DH$21:$DH$88)</f>
        <v>0</v>
      </c>
      <c r="AW84" s="407">
        <f>AW83-SUMPRODUCT('Alternatyva 5'!AW$21:AW$88,'Alternatyva 5'!$DH$21:$DH$88)</f>
        <v>0</v>
      </c>
      <c r="AX84" s="407">
        <f>AX83-SUMPRODUCT('Alternatyva 5'!AX$21:AX$88,'Alternatyva 5'!$DH$21:$DH$88)</f>
        <v>0</v>
      </c>
      <c r="AY84" s="407">
        <f>AY83-SUMPRODUCT('Alternatyva 5'!AY$21:AY$88,'Alternatyva 5'!$DH$21:$DH$88)</f>
        <v>0</v>
      </c>
      <c r="AZ84" s="407">
        <f>AZ83-SUMPRODUCT('Alternatyva 5'!AZ$21:AZ$88,'Alternatyva 5'!$DH$21:$DH$88)</f>
        <v>0</v>
      </c>
      <c r="BA84" s="407">
        <f>BA83-SUMPRODUCT('Alternatyva 5'!BA$21:BA$88,'Alternatyva 5'!$DH$21:$DH$88)</f>
        <v>0</v>
      </c>
      <c r="BB84" s="407">
        <f>BB83-SUMPRODUCT('Alternatyva 5'!BB$21:BB$88,'Alternatyva 5'!$DH$21:$DH$88)</f>
        <v>0</v>
      </c>
      <c r="BC84" s="407">
        <f>BC83-SUMPRODUCT('Alternatyva 5'!BC$21:BC$88,'Alternatyva 5'!$DH$21:$DH$88)</f>
        <v>0</v>
      </c>
      <c r="BD84" s="407">
        <f>BD83-SUMPRODUCT('Alternatyva 5'!BD$21:BD$88,'Alternatyva 5'!$DH$21:$DH$88)</f>
        <v>0</v>
      </c>
      <c r="BE84" s="407">
        <f>BE83-SUMPRODUCT('Alternatyva 5'!BE$21:BE$88,'Alternatyva 5'!$DH$21:$DH$88)</f>
        <v>0</v>
      </c>
      <c r="BF84" s="407">
        <f>BF83-SUMPRODUCT('Alternatyva 5'!BF$21:BF$88,'Alternatyva 5'!$DH$21:$DH$88)</f>
        <v>0</v>
      </c>
      <c r="BG84" s="407">
        <f>BG83-SUMPRODUCT('Alternatyva 5'!BG$21:BG$88,'Alternatyva 5'!$DH$21:$DH$88)</f>
        <v>0</v>
      </c>
      <c r="BH84" s="407">
        <f>BH83-SUMPRODUCT('Alternatyva 5'!BH$21:BH$88,'Alternatyva 5'!$DH$21:$DH$88)</f>
        <v>0</v>
      </c>
      <c r="BI84" s="407">
        <f>BI83-SUMPRODUCT('Alternatyva 5'!BI$21:BI$88,'Alternatyva 5'!$DH$21:$DH$88)</f>
        <v>0</v>
      </c>
      <c r="BJ84" s="407">
        <f>BJ83-SUMPRODUCT('Alternatyva 5'!BJ$21:BJ$88,'Alternatyva 5'!$DH$21:$DH$88)</f>
        <v>0</v>
      </c>
      <c r="BK84" s="407">
        <f>BK83-SUMPRODUCT('Alternatyva 5'!BK$21:BK$88,'Alternatyva 5'!$DH$21:$DH$88)</f>
        <v>0</v>
      </c>
      <c r="BL84" s="407">
        <f>BL83-SUMPRODUCT('Alternatyva 5'!BL$21:BL$88,'Alternatyva 5'!$DH$21:$DH$88)</f>
        <v>0</v>
      </c>
      <c r="BM84" s="407">
        <f>BM83-SUMPRODUCT('Alternatyva 5'!BM$21:BM$88,'Alternatyva 5'!$DH$21:$DH$88)</f>
        <v>0</v>
      </c>
      <c r="BN84" s="407">
        <f>BN83-SUMPRODUCT('Alternatyva 5'!BN$21:BN$88,'Alternatyva 5'!$DH$21:$DH$88)</f>
        <v>0</v>
      </c>
      <c r="BO84" s="407">
        <f>BO83-SUMPRODUCT('Alternatyva 5'!BO$21:BO$88,'Alternatyva 5'!$DH$21:$DH$88)</f>
        <v>0</v>
      </c>
      <c r="BP84" s="407">
        <f>BP83-SUMPRODUCT('Alternatyva 5'!BP$21:BP$88,'Alternatyva 5'!$DH$21:$DH$88)</f>
        <v>0</v>
      </c>
      <c r="BQ84" s="407">
        <f>BQ83-SUMPRODUCT('Alternatyva 5'!BQ$21:BQ$88,'Alternatyva 5'!$DH$21:$DH$88)</f>
        <v>0</v>
      </c>
      <c r="BR84" s="407">
        <f>BR83-SUMPRODUCT('Alternatyva 5'!BR$21:BR$88,'Alternatyva 5'!$DH$21:$DH$88)</f>
        <v>0</v>
      </c>
      <c r="BS84" s="407">
        <f>BS83-SUMPRODUCT('Alternatyva 5'!BS$21:BS$88,'Alternatyva 5'!$DH$21:$DH$88)</f>
        <v>0</v>
      </c>
      <c r="BT84" s="407">
        <f>BT83-SUMPRODUCT('Alternatyva 5'!BT$21:BT$88,'Alternatyva 5'!$DH$21:$DH$88)</f>
        <v>0</v>
      </c>
      <c r="BU84" s="407">
        <f>BU83-SUMPRODUCT('Alternatyva 5'!BU$21:BU$88,'Alternatyva 5'!$DH$21:$DH$88)</f>
        <v>0</v>
      </c>
      <c r="BV84" s="407">
        <f>BV83-SUMPRODUCT('Alternatyva 5'!BV$21:BV$88,'Alternatyva 5'!$DH$21:$DH$88)</f>
        <v>0</v>
      </c>
      <c r="BW84" s="407">
        <f>BW83-SUMPRODUCT('Alternatyva 5'!BW$21:BW$88,'Alternatyva 5'!$DH$21:$DH$88)</f>
        <v>0</v>
      </c>
      <c r="BX84" s="407">
        <f>BX83-SUMPRODUCT('Alternatyva 5'!BX$21:BX$88,'Alternatyva 5'!$DH$21:$DH$88)</f>
        <v>0</v>
      </c>
      <c r="BY84" s="407">
        <f>BY83-SUMPRODUCT('Alternatyva 5'!BY$21:BY$88,'Alternatyva 5'!$DH$21:$DH$88)</f>
        <v>0</v>
      </c>
      <c r="BZ84" s="407">
        <f>BZ83-SUMPRODUCT('Alternatyva 5'!BZ$21:BZ$88,'Alternatyva 5'!$DH$21:$DH$88)</f>
        <v>0</v>
      </c>
      <c r="CA84" s="407">
        <f>CA83-SUMPRODUCT('Alternatyva 5'!CA$21:CA$88,'Alternatyva 5'!$DH$21:$DH$88)</f>
        <v>0</v>
      </c>
      <c r="CB84" s="407">
        <f>CB83-SUMPRODUCT('Alternatyva 5'!CB$21:CB$88,'Alternatyva 5'!$DH$21:$DH$88)</f>
        <v>0</v>
      </c>
      <c r="CC84" s="407">
        <f>CC83-SUMPRODUCT('Alternatyva 5'!CC$21:CC$88,'Alternatyva 5'!$DH$21:$DH$88)</f>
        <v>0</v>
      </c>
      <c r="CD84" s="407">
        <f>CD83-SUMPRODUCT('Alternatyva 5'!CD$21:CD$88,'Alternatyva 5'!$DH$21:$DH$88)</f>
        <v>0</v>
      </c>
      <c r="CE84" s="407">
        <f>CE83-SUMPRODUCT('Alternatyva 5'!CE$21:CE$88,'Alternatyva 5'!$DH$21:$DH$88)</f>
        <v>0</v>
      </c>
      <c r="CF84" s="407">
        <f>CF83-SUMPRODUCT('Alternatyva 5'!CF$21:CF$88,'Alternatyva 5'!$DH$21:$DH$88)</f>
        <v>0</v>
      </c>
      <c r="CG84" s="407">
        <f>CG83-SUMPRODUCT('Alternatyva 5'!CG$21:CG$88,'Alternatyva 5'!$DH$21:$DH$88)</f>
        <v>0</v>
      </c>
      <c r="CH84" s="407">
        <f>CH83-SUMPRODUCT('Alternatyva 5'!CH$21:CH$88,'Alternatyva 5'!$DH$21:$DH$88)</f>
        <v>0</v>
      </c>
      <c r="CI84" s="407">
        <f>CI83-SUMPRODUCT('Alternatyva 5'!CI$21:CI$88,'Alternatyva 5'!$DH$21:$DH$88)</f>
        <v>0</v>
      </c>
      <c r="CJ84" s="407">
        <f>CJ83-SUMPRODUCT('Alternatyva 5'!CJ$21:CJ$88,'Alternatyva 5'!$DH$21:$DH$88)</f>
        <v>0</v>
      </c>
      <c r="CK84" s="407">
        <f>CK83-SUMPRODUCT('Alternatyva 5'!CK$21:CK$88,'Alternatyva 5'!$DH$21:$DH$88)</f>
        <v>0</v>
      </c>
      <c r="CL84" s="407">
        <f>CL83-SUMPRODUCT('Alternatyva 5'!CL$21:CL$88,'Alternatyva 5'!$DH$21:$DH$88)</f>
        <v>0</v>
      </c>
      <c r="CM84" s="407">
        <f>CM83-SUMPRODUCT('Alternatyva 5'!CM$21:CM$88,'Alternatyva 5'!$DH$21:$DH$88)</f>
        <v>0</v>
      </c>
      <c r="CN84" s="407">
        <f>CN83-SUMPRODUCT('Alternatyva 5'!CN$21:CN$88,'Alternatyva 5'!$DH$21:$DH$88)</f>
        <v>0</v>
      </c>
      <c r="CO84" s="407">
        <f>CO83-SUMPRODUCT('Alternatyva 5'!CO$21:CO$88,'Alternatyva 5'!$DH$21:$DH$88)</f>
        <v>0</v>
      </c>
      <c r="CP84" s="407">
        <f>CP83-SUMPRODUCT('Alternatyva 5'!CP$21:CP$88,'Alternatyva 5'!$DH$21:$DH$88)</f>
        <v>0</v>
      </c>
      <c r="CQ84" s="407">
        <f>CQ83-SUMPRODUCT('Alternatyva 5'!CQ$21:CQ$88,'Alternatyva 5'!$DH$21:$DH$88)</f>
        <v>0</v>
      </c>
      <c r="CR84" s="407">
        <f>CR83-SUMPRODUCT('Alternatyva 5'!CR$21:CR$88,'Alternatyva 5'!$DH$21:$DH$88)</f>
        <v>0</v>
      </c>
      <c r="CS84" s="407">
        <f>CS83-SUMPRODUCT('Alternatyva 5'!CS$21:CS$88,'Alternatyva 5'!$DH$21:$DH$88)</f>
        <v>0</v>
      </c>
      <c r="CT84" s="407">
        <f>CT83-SUMPRODUCT('Alternatyva 5'!CT$21:CT$88,'Alternatyva 5'!$DH$21:$DH$88)</f>
        <v>0</v>
      </c>
      <c r="CU84" s="407">
        <f>CU83-SUMPRODUCT('Alternatyva 5'!CU$21:CU$88,'Alternatyva 5'!$DH$21:$DH$88)</f>
        <v>0</v>
      </c>
      <c r="CV84" s="407">
        <f>CV83-SUMPRODUCT('Alternatyva 5'!CV$21:CV$88,'Alternatyva 5'!$DH$21:$DH$88)</f>
        <v>0</v>
      </c>
      <c r="CW84" s="407">
        <f>CW83-SUMPRODUCT('Alternatyva 5'!CW$21:CW$88,'Alternatyva 5'!$DH$21:$DH$88)</f>
        <v>0</v>
      </c>
      <c r="CX84" s="407">
        <f>CX83-SUMPRODUCT('Alternatyva 5'!CX$21:CX$88,'Alternatyva 5'!$DH$21:$DH$88)</f>
        <v>0</v>
      </c>
      <c r="CY84" s="407">
        <f>CY83-SUMPRODUCT('Alternatyva 5'!CY$21:CY$88,'Alternatyva 5'!$DH$21:$DH$88)</f>
        <v>0</v>
      </c>
      <c r="CZ84" s="407">
        <f>CZ83-SUMPRODUCT('Alternatyva 5'!CZ$21:CZ$88,'Alternatyva 5'!$DH$21:$DH$88)</f>
        <v>0</v>
      </c>
      <c r="DA84" s="407">
        <f>DA83-SUMPRODUCT('Alternatyva 5'!DA$21:DA$88,'Alternatyva 5'!$DH$21:$DH$88)</f>
        <v>0</v>
      </c>
      <c r="DB84" s="407">
        <f>DB83-SUMPRODUCT('Alternatyva 5'!DB$21:DB$88,'Alternatyva 5'!$DH$21:$DH$88)</f>
        <v>0</v>
      </c>
      <c r="DC84" s="407">
        <f>DC83-SUMPRODUCT('Alternatyva 5'!DC$21:DC$88,'Alternatyva 5'!$DH$21:$DH$88)</f>
        <v>0</v>
      </c>
    </row>
    <row r="85" spans="2:107" ht="15" hidden="1" customHeight="1" thickBot="1">
      <c r="B85" s="323" t="s">
        <v>495</v>
      </c>
      <c r="C85" s="775" t="s">
        <v>496</v>
      </c>
      <c r="D85" s="776"/>
      <c r="E85" s="777"/>
      <c r="F85" s="408">
        <f>H85+NPV(SD,I85:INDEX(I85:DC85,PAL))</f>
        <v>0</v>
      </c>
      <c r="G85" s="407">
        <f>SUMIF($H$6:$DC$6,"&lt;="&amp;PAL,$H85:$DC85)</f>
        <v>0</v>
      </c>
      <c r="H85" s="408">
        <f>H80-H81-H82+H84</f>
        <v>0</v>
      </c>
      <c r="I85" s="408">
        <f t="shared" ref="I85:BT85" si="30">I80-I81-I82+I84</f>
        <v>0</v>
      </c>
      <c r="J85" s="408">
        <f t="shared" si="30"/>
        <v>0</v>
      </c>
      <c r="K85" s="408">
        <f t="shared" si="30"/>
        <v>0</v>
      </c>
      <c r="L85" s="408">
        <f t="shared" si="30"/>
        <v>0</v>
      </c>
      <c r="M85" s="408">
        <f t="shared" si="30"/>
        <v>0</v>
      </c>
      <c r="N85" s="408">
        <f t="shared" si="30"/>
        <v>0</v>
      </c>
      <c r="O85" s="408">
        <f t="shared" si="30"/>
        <v>0</v>
      </c>
      <c r="P85" s="408">
        <f t="shared" si="30"/>
        <v>0</v>
      </c>
      <c r="Q85" s="408">
        <f t="shared" si="30"/>
        <v>0</v>
      </c>
      <c r="R85" s="408">
        <f t="shared" si="30"/>
        <v>0</v>
      </c>
      <c r="S85" s="408">
        <f t="shared" si="30"/>
        <v>0</v>
      </c>
      <c r="T85" s="408">
        <f t="shared" si="30"/>
        <v>0</v>
      </c>
      <c r="U85" s="408">
        <f t="shared" si="30"/>
        <v>0</v>
      </c>
      <c r="V85" s="408">
        <f t="shared" si="30"/>
        <v>0</v>
      </c>
      <c r="W85" s="408">
        <f t="shared" si="30"/>
        <v>0</v>
      </c>
      <c r="X85" s="408">
        <f t="shared" si="30"/>
        <v>0</v>
      </c>
      <c r="Y85" s="408">
        <f t="shared" si="30"/>
        <v>0</v>
      </c>
      <c r="Z85" s="408">
        <f t="shared" si="30"/>
        <v>0</v>
      </c>
      <c r="AA85" s="408">
        <f t="shared" si="30"/>
        <v>0</v>
      </c>
      <c r="AB85" s="408">
        <f t="shared" si="30"/>
        <v>0</v>
      </c>
      <c r="AC85" s="408">
        <f t="shared" si="30"/>
        <v>0</v>
      </c>
      <c r="AD85" s="408">
        <f t="shared" si="30"/>
        <v>0</v>
      </c>
      <c r="AE85" s="408">
        <f t="shared" si="30"/>
        <v>0</v>
      </c>
      <c r="AF85" s="408">
        <f t="shared" si="30"/>
        <v>0</v>
      </c>
      <c r="AG85" s="408">
        <f t="shared" si="30"/>
        <v>0</v>
      </c>
      <c r="AH85" s="408">
        <f t="shared" si="30"/>
        <v>0</v>
      </c>
      <c r="AI85" s="408">
        <f t="shared" si="30"/>
        <v>0</v>
      </c>
      <c r="AJ85" s="408">
        <f t="shared" si="30"/>
        <v>0</v>
      </c>
      <c r="AK85" s="408">
        <f t="shared" si="30"/>
        <v>0</v>
      </c>
      <c r="AL85" s="408">
        <f t="shared" si="30"/>
        <v>0</v>
      </c>
      <c r="AM85" s="408">
        <f t="shared" si="30"/>
        <v>0</v>
      </c>
      <c r="AN85" s="408">
        <f t="shared" si="30"/>
        <v>0</v>
      </c>
      <c r="AO85" s="408">
        <f t="shared" si="30"/>
        <v>0</v>
      </c>
      <c r="AP85" s="408">
        <f t="shared" si="30"/>
        <v>0</v>
      </c>
      <c r="AQ85" s="408">
        <f t="shared" si="30"/>
        <v>0</v>
      </c>
      <c r="AR85" s="408">
        <f t="shared" si="30"/>
        <v>0</v>
      </c>
      <c r="AS85" s="408">
        <f t="shared" si="30"/>
        <v>0</v>
      </c>
      <c r="AT85" s="408">
        <f t="shared" si="30"/>
        <v>0</v>
      </c>
      <c r="AU85" s="408">
        <f t="shared" si="30"/>
        <v>0</v>
      </c>
      <c r="AV85" s="408">
        <f t="shared" si="30"/>
        <v>0</v>
      </c>
      <c r="AW85" s="408">
        <f t="shared" si="30"/>
        <v>0</v>
      </c>
      <c r="AX85" s="408">
        <f t="shared" si="30"/>
        <v>0</v>
      </c>
      <c r="AY85" s="408">
        <f t="shared" si="30"/>
        <v>0</v>
      </c>
      <c r="AZ85" s="408">
        <f t="shared" si="30"/>
        <v>0</v>
      </c>
      <c r="BA85" s="408">
        <f t="shared" si="30"/>
        <v>0</v>
      </c>
      <c r="BB85" s="408">
        <f t="shared" si="30"/>
        <v>0</v>
      </c>
      <c r="BC85" s="408">
        <f t="shared" si="30"/>
        <v>0</v>
      </c>
      <c r="BD85" s="408">
        <f t="shared" si="30"/>
        <v>0</v>
      </c>
      <c r="BE85" s="408">
        <f t="shared" si="30"/>
        <v>0</v>
      </c>
      <c r="BF85" s="408">
        <f t="shared" si="30"/>
        <v>0</v>
      </c>
      <c r="BG85" s="408">
        <f t="shared" si="30"/>
        <v>0</v>
      </c>
      <c r="BH85" s="408">
        <f t="shared" si="30"/>
        <v>0</v>
      </c>
      <c r="BI85" s="408">
        <f t="shared" si="30"/>
        <v>0</v>
      </c>
      <c r="BJ85" s="408">
        <f t="shared" si="30"/>
        <v>0</v>
      </c>
      <c r="BK85" s="408">
        <f t="shared" si="30"/>
        <v>0</v>
      </c>
      <c r="BL85" s="408">
        <f t="shared" si="30"/>
        <v>0</v>
      </c>
      <c r="BM85" s="408">
        <f t="shared" si="30"/>
        <v>0</v>
      </c>
      <c r="BN85" s="408">
        <f t="shared" si="30"/>
        <v>0</v>
      </c>
      <c r="BO85" s="408">
        <f t="shared" si="30"/>
        <v>0</v>
      </c>
      <c r="BP85" s="408">
        <f t="shared" si="30"/>
        <v>0</v>
      </c>
      <c r="BQ85" s="408">
        <f t="shared" si="30"/>
        <v>0</v>
      </c>
      <c r="BR85" s="408">
        <f t="shared" si="30"/>
        <v>0</v>
      </c>
      <c r="BS85" s="408">
        <f t="shared" si="30"/>
        <v>0</v>
      </c>
      <c r="BT85" s="408">
        <f t="shared" si="30"/>
        <v>0</v>
      </c>
      <c r="BU85" s="408">
        <f t="shared" ref="BU85:DC85" si="31">BU80-BU81-BU82+BU84</f>
        <v>0</v>
      </c>
      <c r="BV85" s="408">
        <f t="shared" si="31"/>
        <v>0</v>
      </c>
      <c r="BW85" s="408">
        <f t="shared" si="31"/>
        <v>0</v>
      </c>
      <c r="BX85" s="408">
        <f t="shared" si="31"/>
        <v>0</v>
      </c>
      <c r="BY85" s="408">
        <f t="shared" si="31"/>
        <v>0</v>
      </c>
      <c r="BZ85" s="408">
        <f t="shared" si="31"/>
        <v>0</v>
      </c>
      <c r="CA85" s="408">
        <f t="shared" si="31"/>
        <v>0</v>
      </c>
      <c r="CB85" s="408">
        <f t="shared" si="31"/>
        <v>0</v>
      </c>
      <c r="CC85" s="408">
        <f t="shared" si="31"/>
        <v>0</v>
      </c>
      <c r="CD85" s="408">
        <f t="shared" si="31"/>
        <v>0</v>
      </c>
      <c r="CE85" s="408">
        <f t="shared" si="31"/>
        <v>0</v>
      </c>
      <c r="CF85" s="408">
        <f t="shared" si="31"/>
        <v>0</v>
      </c>
      <c r="CG85" s="408">
        <f t="shared" si="31"/>
        <v>0</v>
      </c>
      <c r="CH85" s="408">
        <f t="shared" si="31"/>
        <v>0</v>
      </c>
      <c r="CI85" s="408">
        <f t="shared" si="31"/>
        <v>0</v>
      </c>
      <c r="CJ85" s="408">
        <f t="shared" si="31"/>
        <v>0</v>
      </c>
      <c r="CK85" s="408">
        <f t="shared" si="31"/>
        <v>0</v>
      </c>
      <c r="CL85" s="408">
        <f t="shared" si="31"/>
        <v>0</v>
      </c>
      <c r="CM85" s="408">
        <f t="shared" si="31"/>
        <v>0</v>
      </c>
      <c r="CN85" s="408">
        <f t="shared" si="31"/>
        <v>0</v>
      </c>
      <c r="CO85" s="408">
        <f t="shared" si="31"/>
        <v>0</v>
      </c>
      <c r="CP85" s="408">
        <f t="shared" si="31"/>
        <v>0</v>
      </c>
      <c r="CQ85" s="408">
        <f t="shared" si="31"/>
        <v>0</v>
      </c>
      <c r="CR85" s="408">
        <f t="shared" si="31"/>
        <v>0</v>
      </c>
      <c r="CS85" s="408">
        <f t="shared" si="31"/>
        <v>0</v>
      </c>
      <c r="CT85" s="408">
        <f t="shared" si="31"/>
        <v>0</v>
      </c>
      <c r="CU85" s="408">
        <f t="shared" si="31"/>
        <v>0</v>
      </c>
      <c r="CV85" s="408">
        <f t="shared" si="31"/>
        <v>0</v>
      </c>
      <c r="CW85" s="408">
        <f t="shared" si="31"/>
        <v>0</v>
      </c>
      <c r="CX85" s="408">
        <f t="shared" si="31"/>
        <v>0</v>
      </c>
      <c r="CY85" s="408">
        <f t="shared" si="31"/>
        <v>0</v>
      </c>
      <c r="CZ85" s="408">
        <f t="shared" si="31"/>
        <v>0</v>
      </c>
      <c r="DA85" s="408">
        <f t="shared" si="31"/>
        <v>0</v>
      </c>
      <c r="DB85" s="408">
        <f t="shared" si="31"/>
        <v>0</v>
      </c>
      <c r="DC85" s="408">
        <f t="shared" si="31"/>
        <v>0</v>
      </c>
    </row>
    <row r="86" spans="2:107" ht="15" hidden="1" customHeight="1" thickBot="1">
      <c r="C86" s="782" t="s">
        <v>497</v>
      </c>
      <c r="D86" s="783"/>
      <c r="E86" s="783"/>
      <c r="F86" s="784"/>
      <c r="G86" s="28"/>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779" t="s">
        <v>498</v>
      </c>
      <c r="D87" s="780"/>
      <c r="E87" s="781"/>
      <c r="F87" s="25">
        <f>F85</f>
        <v>0</v>
      </c>
      <c r="G87" s="21"/>
    </row>
    <row r="88" spans="2:107" ht="15" hidden="1" customHeight="1">
      <c r="C88" s="772" t="s">
        <v>499</v>
      </c>
      <c r="D88" s="773"/>
      <c r="E88" s="774"/>
      <c r="F88" s="409" t="str">
        <f>IFERROR(IF(F82&lt;0,(F80-F82)/(F81-F84),(F80)/(F81+F82-F84)),"")</f>
        <v/>
      </c>
      <c r="G88" s="26"/>
    </row>
    <row r="89" spans="2:107" ht="15" hidden="1" customHeight="1" thickBot="1">
      <c r="C89" s="769" t="s">
        <v>500</v>
      </c>
      <c r="D89" s="770"/>
      <c r="E89" s="771"/>
      <c r="F89" s="414" t="str">
        <f>IFERROR(IRR(H85:INDEX(H85:DC85,PAL+1)),"-")</f>
        <v>-</v>
      </c>
      <c r="G89" s="22"/>
    </row>
    <row r="90" spans="2:107" ht="15" hidden="1" customHeight="1" thickBot="1">
      <c r="C90" s="782" t="s">
        <v>501</v>
      </c>
      <c r="D90" s="783"/>
      <c r="E90" s="783"/>
      <c r="F90" s="784"/>
      <c r="G90" s="347" t="s">
        <v>163</v>
      </c>
      <c r="H90" s="347" t="str">
        <f t="shared" ref="H90:AM90" ca="1" si="32">H79</f>
        <v>2022</v>
      </c>
      <c r="I90" s="347">
        <f t="shared" ca="1" si="32"/>
        <v>2023</v>
      </c>
      <c r="J90" s="347">
        <f t="shared" ca="1" si="32"/>
        <v>2024</v>
      </c>
      <c r="K90" s="347">
        <f t="shared" ca="1" si="32"/>
        <v>2025</v>
      </c>
      <c r="L90" s="347">
        <f t="shared" ca="1" si="32"/>
        <v>2026</v>
      </c>
      <c r="M90" s="347">
        <f t="shared" ca="1" si="32"/>
        <v>2027</v>
      </c>
      <c r="N90" s="347">
        <f t="shared" ca="1" si="32"/>
        <v>2028</v>
      </c>
      <c r="O90" s="347">
        <f t="shared" ca="1" si="32"/>
        <v>2029</v>
      </c>
      <c r="P90" s="347">
        <f t="shared" ca="1" si="32"/>
        <v>2030</v>
      </c>
      <c r="Q90" s="347">
        <f t="shared" ca="1" si="32"/>
        <v>2031</v>
      </c>
      <c r="R90" s="347">
        <f t="shared" ca="1" si="32"/>
        <v>2032</v>
      </c>
      <c r="S90" s="347">
        <f t="shared" ca="1" si="32"/>
        <v>2033</v>
      </c>
      <c r="T90" s="347">
        <f t="shared" ca="1" si="32"/>
        <v>2034</v>
      </c>
      <c r="U90" s="347">
        <f t="shared" ca="1" si="32"/>
        <v>2035</v>
      </c>
      <c r="V90" s="347">
        <f t="shared" ca="1" si="32"/>
        <v>2036</v>
      </c>
      <c r="W90" s="347">
        <f t="shared" ca="1" si="32"/>
        <v>2037</v>
      </c>
      <c r="X90" s="347">
        <f t="shared" ca="1" si="32"/>
        <v>2038</v>
      </c>
      <c r="Y90" s="347">
        <f t="shared" ca="1" si="32"/>
        <v>2039</v>
      </c>
      <c r="Z90" s="347">
        <f t="shared" ca="1" si="32"/>
        <v>2040</v>
      </c>
      <c r="AA90" s="347">
        <f t="shared" ca="1" si="32"/>
        <v>2041</v>
      </c>
      <c r="AB90" s="347">
        <f t="shared" ca="1" si="32"/>
        <v>2042</v>
      </c>
      <c r="AC90" s="347">
        <f t="shared" ca="1" si="32"/>
        <v>2043</v>
      </c>
      <c r="AD90" s="347">
        <f t="shared" ca="1" si="32"/>
        <v>2044</v>
      </c>
      <c r="AE90" s="347">
        <f t="shared" ca="1" si="32"/>
        <v>2045</v>
      </c>
      <c r="AF90" s="347">
        <f t="shared" ca="1" si="32"/>
        <v>2046</v>
      </c>
      <c r="AG90" s="347">
        <f t="shared" ca="1" si="32"/>
        <v>2047</v>
      </c>
      <c r="AH90" s="347">
        <f t="shared" ca="1" si="32"/>
        <v>2048</v>
      </c>
      <c r="AI90" s="347">
        <f t="shared" ca="1" si="32"/>
        <v>2049</v>
      </c>
      <c r="AJ90" s="347">
        <f t="shared" ca="1" si="32"/>
        <v>2050</v>
      </c>
      <c r="AK90" s="347">
        <f t="shared" ca="1" si="32"/>
        <v>2051</v>
      </c>
      <c r="AL90" s="347">
        <f t="shared" ca="1" si="32"/>
        <v>2052</v>
      </c>
      <c r="AM90" s="347">
        <f t="shared" ca="1" si="32"/>
        <v>2053</v>
      </c>
      <c r="AN90" s="347">
        <f t="shared" ref="AN90:BS90" ca="1" si="33">AN79</f>
        <v>2054</v>
      </c>
      <c r="AO90" s="347">
        <f t="shared" ca="1" si="33"/>
        <v>2055</v>
      </c>
      <c r="AP90" s="347">
        <f t="shared" ca="1" si="33"/>
        <v>2056</v>
      </c>
      <c r="AQ90" s="347">
        <f t="shared" ca="1" si="33"/>
        <v>2057</v>
      </c>
      <c r="AR90" s="347">
        <f t="shared" ca="1" si="33"/>
        <v>2058</v>
      </c>
      <c r="AS90" s="347">
        <f t="shared" ca="1" si="33"/>
        <v>2059</v>
      </c>
      <c r="AT90" s="347">
        <f t="shared" ca="1" si="33"/>
        <v>2060</v>
      </c>
      <c r="AU90" s="347">
        <f t="shared" ca="1" si="33"/>
        <v>2061</v>
      </c>
      <c r="AV90" s="347">
        <f t="shared" ca="1" si="33"/>
        <v>2062</v>
      </c>
      <c r="AW90" s="347">
        <f t="shared" ca="1" si="33"/>
        <v>2063</v>
      </c>
      <c r="AX90" s="347">
        <f t="shared" ca="1" si="33"/>
        <v>2064</v>
      </c>
      <c r="AY90" s="347">
        <f t="shared" ca="1" si="33"/>
        <v>2065</v>
      </c>
      <c r="AZ90" s="347">
        <f t="shared" ca="1" si="33"/>
        <v>2066</v>
      </c>
      <c r="BA90" s="347">
        <f t="shared" ca="1" si="33"/>
        <v>2067</v>
      </c>
      <c r="BB90" s="347">
        <f t="shared" ca="1" si="33"/>
        <v>2068</v>
      </c>
      <c r="BC90" s="347">
        <f t="shared" ca="1" si="33"/>
        <v>2069</v>
      </c>
      <c r="BD90" s="347">
        <f t="shared" ca="1" si="33"/>
        <v>2070</v>
      </c>
      <c r="BE90" s="347">
        <f t="shared" ca="1" si="33"/>
        <v>2071</v>
      </c>
      <c r="BF90" s="347">
        <f t="shared" ca="1" si="33"/>
        <v>2072</v>
      </c>
      <c r="BG90" s="347">
        <f t="shared" ca="1" si="33"/>
        <v>2073</v>
      </c>
      <c r="BH90" s="347">
        <f t="shared" ca="1" si="33"/>
        <v>2074</v>
      </c>
      <c r="BI90" s="347">
        <f t="shared" ca="1" si="33"/>
        <v>2075</v>
      </c>
      <c r="BJ90" s="347">
        <f t="shared" ca="1" si="33"/>
        <v>2076</v>
      </c>
      <c r="BK90" s="347">
        <f t="shared" ca="1" si="33"/>
        <v>2077</v>
      </c>
      <c r="BL90" s="347">
        <f t="shared" ca="1" si="33"/>
        <v>2078</v>
      </c>
      <c r="BM90" s="347">
        <f t="shared" ca="1" si="33"/>
        <v>2079</v>
      </c>
      <c r="BN90" s="347">
        <f t="shared" ca="1" si="33"/>
        <v>2080</v>
      </c>
      <c r="BO90" s="347">
        <f t="shared" ca="1" si="33"/>
        <v>2081</v>
      </c>
      <c r="BP90" s="347">
        <f t="shared" ca="1" si="33"/>
        <v>2082</v>
      </c>
      <c r="BQ90" s="347">
        <f t="shared" ca="1" si="33"/>
        <v>2083</v>
      </c>
      <c r="BR90" s="347">
        <f t="shared" ca="1" si="33"/>
        <v>2084</v>
      </c>
      <c r="BS90" s="347">
        <f t="shared" ca="1" si="33"/>
        <v>2085</v>
      </c>
      <c r="BT90" s="347">
        <f t="shared" ref="BT90:DC90" ca="1" si="34">BT79</f>
        <v>2086</v>
      </c>
      <c r="BU90" s="347">
        <f t="shared" ca="1" si="34"/>
        <v>2087</v>
      </c>
      <c r="BV90" s="347">
        <f t="shared" ca="1" si="34"/>
        <v>2088</v>
      </c>
      <c r="BW90" s="347">
        <f t="shared" ca="1" si="34"/>
        <v>2089</v>
      </c>
      <c r="BX90" s="347">
        <f t="shared" ca="1" si="34"/>
        <v>2090</v>
      </c>
      <c r="BY90" s="347">
        <f t="shared" ca="1" si="34"/>
        <v>2091</v>
      </c>
      <c r="BZ90" s="347">
        <f t="shared" ca="1" si="34"/>
        <v>2092</v>
      </c>
      <c r="CA90" s="347">
        <f t="shared" ca="1" si="34"/>
        <v>2093</v>
      </c>
      <c r="CB90" s="347">
        <f t="shared" ca="1" si="34"/>
        <v>2094</v>
      </c>
      <c r="CC90" s="347">
        <f t="shared" ca="1" si="34"/>
        <v>2095</v>
      </c>
      <c r="CD90" s="347">
        <f t="shared" ca="1" si="34"/>
        <v>2096</v>
      </c>
      <c r="CE90" s="347">
        <f t="shared" ca="1" si="34"/>
        <v>2097</v>
      </c>
      <c r="CF90" s="347">
        <f t="shared" ca="1" si="34"/>
        <v>2098</v>
      </c>
      <c r="CG90" s="347">
        <f t="shared" ca="1" si="34"/>
        <v>2099</v>
      </c>
      <c r="CH90" s="347">
        <f t="shared" ca="1" si="34"/>
        <v>2100</v>
      </c>
      <c r="CI90" s="347">
        <f t="shared" ca="1" si="34"/>
        <v>2101</v>
      </c>
      <c r="CJ90" s="347">
        <f t="shared" ca="1" si="34"/>
        <v>2102</v>
      </c>
      <c r="CK90" s="347">
        <f t="shared" ca="1" si="34"/>
        <v>2103</v>
      </c>
      <c r="CL90" s="347">
        <f t="shared" ca="1" si="34"/>
        <v>2104</v>
      </c>
      <c r="CM90" s="347">
        <f t="shared" ca="1" si="34"/>
        <v>2105</v>
      </c>
      <c r="CN90" s="347">
        <f t="shared" ca="1" si="34"/>
        <v>2106</v>
      </c>
      <c r="CO90" s="347">
        <f t="shared" ca="1" si="34"/>
        <v>2107</v>
      </c>
      <c r="CP90" s="347">
        <f t="shared" ca="1" si="34"/>
        <v>2108</v>
      </c>
      <c r="CQ90" s="347">
        <f t="shared" ca="1" si="34"/>
        <v>2109</v>
      </c>
      <c r="CR90" s="347">
        <f t="shared" ca="1" si="34"/>
        <v>2110</v>
      </c>
      <c r="CS90" s="347">
        <f t="shared" ca="1" si="34"/>
        <v>2111</v>
      </c>
      <c r="CT90" s="347">
        <f t="shared" ca="1" si="34"/>
        <v>2112</v>
      </c>
      <c r="CU90" s="347">
        <f t="shared" ca="1" si="34"/>
        <v>2113</v>
      </c>
      <c r="CV90" s="347">
        <f t="shared" ca="1" si="34"/>
        <v>2114</v>
      </c>
      <c r="CW90" s="347">
        <f t="shared" ca="1" si="34"/>
        <v>2115</v>
      </c>
      <c r="CX90" s="347">
        <f t="shared" ca="1" si="34"/>
        <v>2116</v>
      </c>
      <c r="CY90" s="347">
        <f t="shared" ca="1" si="34"/>
        <v>2117</v>
      </c>
      <c r="CZ90" s="347">
        <f t="shared" ca="1" si="34"/>
        <v>2118</v>
      </c>
      <c r="DA90" s="347">
        <f t="shared" ca="1" si="34"/>
        <v>2119</v>
      </c>
      <c r="DB90" s="347">
        <f t="shared" ca="1" si="34"/>
        <v>2120</v>
      </c>
      <c r="DC90" s="347">
        <f t="shared" ca="1" si="34"/>
        <v>2121</v>
      </c>
    </row>
    <row r="91" spans="2:107" ht="15" hidden="1" customHeight="1">
      <c r="C91" s="760" t="s">
        <v>502</v>
      </c>
      <c r="D91" s="761"/>
      <c r="E91" s="762"/>
      <c r="F91" s="32"/>
      <c r="G91" s="411">
        <f>SUMIF($H$6:$DC$6,"&lt;="&amp;PAL,$H91:$DC91)</f>
        <v>0</v>
      </c>
      <c r="H91" s="408">
        <f>H83-'Alternatyva 5'!H$7+'Alternatyva 5'!H$115</f>
        <v>0</v>
      </c>
      <c r="I91" s="408">
        <f>I83-'Alternatyva 5'!I$7+'Alternatyva 5'!I$115</f>
        <v>0</v>
      </c>
      <c r="J91" s="408">
        <f>J83-'Alternatyva 5'!J$7+'Alternatyva 5'!J$115</f>
        <v>0</v>
      </c>
      <c r="K91" s="408">
        <f>K83-'Alternatyva 5'!K$7+'Alternatyva 5'!K$115</f>
        <v>0</v>
      </c>
      <c r="L91" s="408">
        <f>L83-'Alternatyva 5'!L$7+'Alternatyva 5'!L$115</f>
        <v>0</v>
      </c>
      <c r="M91" s="408">
        <f>M83-'Alternatyva 5'!M$7+'Alternatyva 5'!M$115</f>
        <v>0</v>
      </c>
      <c r="N91" s="408">
        <f>N83-'Alternatyva 5'!N$7+'Alternatyva 5'!N$115</f>
        <v>0</v>
      </c>
      <c r="O91" s="408">
        <f>O83-'Alternatyva 5'!O$7+'Alternatyva 5'!O$115</f>
        <v>0</v>
      </c>
      <c r="P91" s="408">
        <f>P83-'Alternatyva 5'!P$7+'Alternatyva 5'!P$115</f>
        <v>0</v>
      </c>
      <c r="Q91" s="408">
        <f>Q83-'Alternatyva 5'!Q$7+'Alternatyva 5'!Q$115</f>
        <v>0</v>
      </c>
      <c r="R91" s="408">
        <f>R83-'Alternatyva 5'!R$7+'Alternatyva 5'!R$115</f>
        <v>0</v>
      </c>
      <c r="S91" s="408">
        <f>S83-'Alternatyva 5'!S$7+'Alternatyva 5'!S$115</f>
        <v>0</v>
      </c>
      <c r="T91" s="408">
        <f>T83-'Alternatyva 5'!T$7+'Alternatyva 5'!T$115</f>
        <v>0</v>
      </c>
      <c r="U91" s="408">
        <f>U83-'Alternatyva 5'!U$7+'Alternatyva 5'!U$115</f>
        <v>0</v>
      </c>
      <c r="V91" s="408">
        <f>V83-'Alternatyva 5'!V$7+'Alternatyva 5'!V$115</f>
        <v>0</v>
      </c>
      <c r="W91" s="408">
        <f>W83-'Alternatyva 5'!W$7+'Alternatyva 5'!W$115</f>
        <v>0</v>
      </c>
      <c r="X91" s="408">
        <f>X83-'Alternatyva 5'!X$7+'Alternatyva 5'!X$115</f>
        <v>0</v>
      </c>
      <c r="Y91" s="408">
        <f>Y83-'Alternatyva 5'!Y$7+'Alternatyva 5'!Y$115</f>
        <v>0</v>
      </c>
      <c r="Z91" s="408">
        <f>Z83-'Alternatyva 5'!Z$7+'Alternatyva 5'!Z$115</f>
        <v>0</v>
      </c>
      <c r="AA91" s="408">
        <f>AA83-'Alternatyva 5'!AA$7+'Alternatyva 5'!AA$115</f>
        <v>0</v>
      </c>
      <c r="AB91" s="408">
        <f>AB83-'Alternatyva 5'!AB$7+'Alternatyva 5'!AB$115</f>
        <v>0</v>
      </c>
      <c r="AC91" s="408">
        <f>AC83-'Alternatyva 5'!AC$7+'Alternatyva 5'!AC$115</f>
        <v>0</v>
      </c>
      <c r="AD91" s="408">
        <f>AD83-'Alternatyva 5'!AD$7+'Alternatyva 5'!AD$115</f>
        <v>0</v>
      </c>
      <c r="AE91" s="408">
        <f>AE83-'Alternatyva 5'!AE$7+'Alternatyva 5'!AE$115</f>
        <v>0</v>
      </c>
      <c r="AF91" s="408">
        <f>AF83-'Alternatyva 5'!AF$7+'Alternatyva 5'!AF$115</f>
        <v>0</v>
      </c>
      <c r="AG91" s="408">
        <f>AG83-'Alternatyva 5'!AG$7+'Alternatyva 5'!AG$115</f>
        <v>0</v>
      </c>
      <c r="AH91" s="408">
        <f>AH83-'Alternatyva 5'!AH$7+'Alternatyva 5'!AH$115</f>
        <v>0</v>
      </c>
      <c r="AI91" s="408">
        <f>AI83-'Alternatyva 5'!AI$7+'Alternatyva 5'!AI$115</f>
        <v>0</v>
      </c>
      <c r="AJ91" s="408">
        <f>AJ83-'Alternatyva 5'!AJ$7+'Alternatyva 5'!AJ$115</f>
        <v>0</v>
      </c>
      <c r="AK91" s="408">
        <f>AK83-'Alternatyva 5'!AK$7+'Alternatyva 5'!AK$115</f>
        <v>0</v>
      </c>
      <c r="AL91" s="408">
        <f>AL83-'Alternatyva 5'!AL$7+'Alternatyva 5'!AL$115</f>
        <v>0</v>
      </c>
      <c r="AM91" s="408">
        <f>AM83-'Alternatyva 5'!AM$7+'Alternatyva 5'!AM$115</f>
        <v>0</v>
      </c>
      <c r="AN91" s="408">
        <f>AN83-'Alternatyva 5'!AN$7+'Alternatyva 5'!AN$115</f>
        <v>0</v>
      </c>
      <c r="AO91" s="408">
        <f>AO83-'Alternatyva 5'!AO$7+'Alternatyva 5'!AO$115</f>
        <v>0</v>
      </c>
      <c r="AP91" s="408">
        <f>AP83-'Alternatyva 5'!AP$7+'Alternatyva 5'!AP$115</f>
        <v>0</v>
      </c>
      <c r="AQ91" s="408">
        <f>AQ83-'Alternatyva 5'!AQ$7+'Alternatyva 5'!AQ$115</f>
        <v>0</v>
      </c>
      <c r="AR91" s="408">
        <f>AR83-'Alternatyva 5'!AR$7+'Alternatyva 5'!AR$115</f>
        <v>0</v>
      </c>
      <c r="AS91" s="408">
        <f>AS83-'Alternatyva 5'!AS$7+'Alternatyva 5'!AS$115</f>
        <v>0</v>
      </c>
      <c r="AT91" s="408">
        <f>AT83-'Alternatyva 5'!AT$7+'Alternatyva 5'!AT$115</f>
        <v>0</v>
      </c>
      <c r="AU91" s="408">
        <f>AU83-'Alternatyva 5'!AU$7+'Alternatyva 5'!AU$115</f>
        <v>0</v>
      </c>
      <c r="AV91" s="408">
        <f>AV83-'Alternatyva 5'!AV$7+'Alternatyva 5'!AV$115</f>
        <v>0</v>
      </c>
      <c r="AW91" s="408">
        <f>AW83-'Alternatyva 5'!AW$7+'Alternatyva 5'!AW$115</f>
        <v>0</v>
      </c>
      <c r="AX91" s="408">
        <f>AX83-'Alternatyva 5'!AX$7+'Alternatyva 5'!AX$115</f>
        <v>0</v>
      </c>
      <c r="AY91" s="408">
        <f>AY83-'Alternatyva 5'!AY$7+'Alternatyva 5'!AY$115</f>
        <v>0</v>
      </c>
      <c r="AZ91" s="408">
        <f>AZ83-'Alternatyva 5'!AZ$7+'Alternatyva 5'!AZ$115</f>
        <v>0</v>
      </c>
      <c r="BA91" s="408">
        <f>BA83-'Alternatyva 5'!BA$7+'Alternatyva 5'!BA$115</f>
        <v>0</v>
      </c>
      <c r="BB91" s="408">
        <f>BB83-'Alternatyva 5'!BB$7+'Alternatyva 5'!BB$115</f>
        <v>0</v>
      </c>
      <c r="BC91" s="408">
        <f>BC83-'Alternatyva 5'!BC$7+'Alternatyva 5'!BC$115</f>
        <v>0</v>
      </c>
      <c r="BD91" s="408">
        <f>BD83-'Alternatyva 5'!BD$7+'Alternatyva 5'!BD$115</f>
        <v>0</v>
      </c>
      <c r="BE91" s="408">
        <f>BE83-'Alternatyva 5'!BE$7+'Alternatyva 5'!BE$115</f>
        <v>0</v>
      </c>
      <c r="BF91" s="408">
        <f>BF83-'Alternatyva 5'!BF$7+'Alternatyva 5'!BF$115</f>
        <v>0</v>
      </c>
      <c r="BG91" s="408">
        <f>BG83-'Alternatyva 5'!BG$7+'Alternatyva 5'!BG$115</f>
        <v>0</v>
      </c>
      <c r="BH91" s="408">
        <f>BH83-'Alternatyva 5'!BH$7+'Alternatyva 5'!BH$115</f>
        <v>0</v>
      </c>
      <c r="BI91" s="408">
        <f>BI83-'Alternatyva 5'!BI$7+'Alternatyva 5'!BI$115</f>
        <v>0</v>
      </c>
      <c r="BJ91" s="408">
        <f>BJ83-'Alternatyva 5'!BJ$7+'Alternatyva 5'!BJ$115</f>
        <v>0</v>
      </c>
      <c r="BK91" s="408">
        <f>BK83-'Alternatyva 5'!BK$7+'Alternatyva 5'!BK$115</f>
        <v>0</v>
      </c>
      <c r="BL91" s="408">
        <f>BL83-'Alternatyva 5'!BL$7+'Alternatyva 5'!BL$115</f>
        <v>0</v>
      </c>
      <c r="BM91" s="408">
        <f>BM83-'Alternatyva 5'!BM$7+'Alternatyva 5'!BM$115</f>
        <v>0</v>
      </c>
      <c r="BN91" s="408">
        <f>BN83-'Alternatyva 5'!BN$7+'Alternatyva 5'!BN$115</f>
        <v>0</v>
      </c>
      <c r="BO91" s="408">
        <f>BO83-'Alternatyva 5'!BO$7+'Alternatyva 5'!BO$115</f>
        <v>0</v>
      </c>
      <c r="BP91" s="408">
        <f>BP83-'Alternatyva 5'!BP$7+'Alternatyva 5'!BP$115</f>
        <v>0</v>
      </c>
      <c r="BQ91" s="408">
        <f>BQ83-'Alternatyva 5'!BQ$7+'Alternatyva 5'!BQ$115</f>
        <v>0</v>
      </c>
      <c r="BR91" s="408">
        <f>BR83-'Alternatyva 5'!BR$7+'Alternatyva 5'!BR$115</f>
        <v>0</v>
      </c>
      <c r="BS91" s="408">
        <f>BS83-'Alternatyva 5'!BS$7+'Alternatyva 5'!BS$115</f>
        <v>0</v>
      </c>
      <c r="BT91" s="408">
        <f>BT83-'Alternatyva 5'!BT$7+'Alternatyva 5'!BT$115</f>
        <v>0</v>
      </c>
      <c r="BU91" s="408">
        <f>BU83-'Alternatyva 5'!BU$7+'Alternatyva 5'!BU$115</f>
        <v>0</v>
      </c>
      <c r="BV91" s="408">
        <f>BV83-'Alternatyva 5'!BV$7+'Alternatyva 5'!BV$115</f>
        <v>0</v>
      </c>
      <c r="BW91" s="408">
        <f>BW83-'Alternatyva 5'!BW$7+'Alternatyva 5'!BW$115</f>
        <v>0</v>
      </c>
      <c r="BX91" s="408">
        <f>BX83-'Alternatyva 5'!BX$7+'Alternatyva 5'!BX$115</f>
        <v>0</v>
      </c>
      <c r="BY91" s="408">
        <f>BY83-'Alternatyva 5'!BY$7+'Alternatyva 5'!BY$115</f>
        <v>0</v>
      </c>
      <c r="BZ91" s="408">
        <f>BZ83-'Alternatyva 5'!BZ$7+'Alternatyva 5'!BZ$115</f>
        <v>0</v>
      </c>
      <c r="CA91" s="408">
        <f>CA83-'Alternatyva 5'!CA$7+'Alternatyva 5'!CA$115</f>
        <v>0</v>
      </c>
      <c r="CB91" s="408">
        <f>CB83-'Alternatyva 5'!CB$7+'Alternatyva 5'!CB$115</f>
        <v>0</v>
      </c>
      <c r="CC91" s="408">
        <f>CC83-'Alternatyva 5'!CC$7+'Alternatyva 5'!CC$115</f>
        <v>0</v>
      </c>
      <c r="CD91" s="408">
        <f>CD83-'Alternatyva 5'!CD$7+'Alternatyva 5'!CD$115</f>
        <v>0</v>
      </c>
      <c r="CE91" s="408">
        <f>CE83-'Alternatyva 5'!CE$7+'Alternatyva 5'!CE$115</f>
        <v>0</v>
      </c>
      <c r="CF91" s="408">
        <f>CF83-'Alternatyva 5'!CF$7+'Alternatyva 5'!CF$115</f>
        <v>0</v>
      </c>
      <c r="CG91" s="408">
        <f>CG83-'Alternatyva 5'!CG$7+'Alternatyva 5'!CG$115</f>
        <v>0</v>
      </c>
      <c r="CH91" s="408">
        <f>CH83-'Alternatyva 5'!CH$7+'Alternatyva 5'!CH$115</f>
        <v>0</v>
      </c>
      <c r="CI91" s="408">
        <f>CI83-'Alternatyva 5'!CI$7+'Alternatyva 5'!CI$115</f>
        <v>0</v>
      </c>
      <c r="CJ91" s="408">
        <f>CJ83-'Alternatyva 5'!CJ$7+'Alternatyva 5'!CJ$115</f>
        <v>0</v>
      </c>
      <c r="CK91" s="408">
        <f>CK83-'Alternatyva 5'!CK$7+'Alternatyva 5'!CK$115</f>
        <v>0</v>
      </c>
      <c r="CL91" s="408">
        <f>CL83-'Alternatyva 5'!CL$7+'Alternatyva 5'!CL$115</f>
        <v>0</v>
      </c>
      <c r="CM91" s="408">
        <f>CM83-'Alternatyva 5'!CM$7+'Alternatyva 5'!CM$115</f>
        <v>0</v>
      </c>
      <c r="CN91" s="408">
        <f>CN83-'Alternatyva 5'!CN$7+'Alternatyva 5'!CN$115</f>
        <v>0</v>
      </c>
      <c r="CO91" s="408">
        <f>CO83-'Alternatyva 5'!CO$7+'Alternatyva 5'!CO$115</f>
        <v>0</v>
      </c>
      <c r="CP91" s="408">
        <f>CP83-'Alternatyva 5'!CP$7+'Alternatyva 5'!CP$115</f>
        <v>0</v>
      </c>
      <c r="CQ91" s="408">
        <f>CQ83-'Alternatyva 5'!CQ$7+'Alternatyva 5'!CQ$115</f>
        <v>0</v>
      </c>
      <c r="CR91" s="408">
        <f>CR83-'Alternatyva 5'!CR$7+'Alternatyva 5'!CR$115</f>
        <v>0</v>
      </c>
      <c r="CS91" s="408">
        <f>CS83-'Alternatyva 5'!CS$7+'Alternatyva 5'!CS$115</f>
        <v>0</v>
      </c>
      <c r="CT91" s="408">
        <f>CT83-'Alternatyva 5'!CT$7+'Alternatyva 5'!CT$115</f>
        <v>0</v>
      </c>
      <c r="CU91" s="408">
        <f>CU83-'Alternatyva 5'!CU$7+'Alternatyva 5'!CU$115</f>
        <v>0</v>
      </c>
      <c r="CV91" s="408">
        <f>CV83-'Alternatyva 5'!CV$7+'Alternatyva 5'!CV$115</f>
        <v>0</v>
      </c>
      <c r="CW91" s="408">
        <f>CW83-'Alternatyva 5'!CW$7+'Alternatyva 5'!CW$115</f>
        <v>0</v>
      </c>
      <c r="CX91" s="408">
        <f>CX83-'Alternatyva 5'!CX$7+'Alternatyva 5'!CX$115</f>
        <v>0</v>
      </c>
      <c r="CY91" s="408">
        <f>CY83-'Alternatyva 5'!CY$7+'Alternatyva 5'!CY$115</f>
        <v>0</v>
      </c>
      <c r="CZ91" s="408">
        <f>CZ83-'Alternatyva 5'!CZ$7+'Alternatyva 5'!CZ$115</f>
        <v>0</v>
      </c>
      <c r="DA91" s="408">
        <f>DA83-'Alternatyva 5'!DA$7+'Alternatyva 5'!DA$115</f>
        <v>0</v>
      </c>
      <c r="DB91" s="408">
        <f>DB83-'Alternatyva 5'!DB$7+'Alternatyva 5'!DB$115</f>
        <v>0</v>
      </c>
      <c r="DC91" s="408">
        <f>DC83-'Alternatyva 5'!DC$7+'Alternatyva 5'!DC$115</f>
        <v>0</v>
      </c>
    </row>
    <row r="92" spans="2:107" ht="15" hidden="1" customHeight="1">
      <c r="C92" s="763" t="s">
        <v>503</v>
      </c>
      <c r="D92" s="764"/>
      <c r="E92" s="765"/>
      <c r="F92" s="27">
        <f>H91+NPV(FD,I91:INDEX(I91:DC91,PAL))</f>
        <v>0</v>
      </c>
      <c r="G92" s="26"/>
    </row>
    <row r="93" spans="2:107" ht="15" hidden="1" customHeight="1">
      <c r="C93" s="763" t="s">
        <v>504</v>
      </c>
      <c r="D93" s="764"/>
      <c r="E93" s="765"/>
      <c r="F93" s="412" t="str">
        <f>IFERROR(IRR(H91:INDEX(H91:DC91,PAL+1)),"-")</f>
        <v>-</v>
      </c>
      <c r="G93" s="22"/>
    </row>
    <row r="94" spans="2:107" ht="15" hidden="1" customHeight="1" thickBot="1">
      <c r="C94" s="769" t="s">
        <v>505</v>
      </c>
      <c r="D94" s="770"/>
      <c r="E94" s="771"/>
      <c r="F94" s="413" t="str">
        <f>IFERROR(IF('Alternatyva 5'!F$89&lt;0,SUM('Alternatyva 5'!F$100,-'Alternatyva 5'!F$115,-'Alternatyva 5'!F$89)/SUM('Alternatyva 5'!F$9,'Alternatyva 5'!F$8,-SNA!F83),SUM('Alternatyva 5'!F$100,-'Alternatyva 5'!F$115)/SUM('Alternatyva 5'!F$9,'Alternatyva 5'!F$8,-SNA!F83,'Alternatyva 5'!F$89)),"")</f>
        <v/>
      </c>
      <c r="G94" s="22"/>
    </row>
  </sheetData>
  <sheetProtection algorithmName="SHA-512" hashValue="dhGWIIqRft3s8osTxo0Gw/SBOxBWjZKcvUUSGC6Cph3zg41ebKIwgc8bIOOZyzis7dwxUj/S7P6ZV9NBENfUTw==" saltValue="muQmZVWPC+hJGY3dujRcZ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5"/>
  <cols>
    <col min="1" max="1" width="3.5703125" customWidth="1"/>
    <col min="2" max="2" width="58.5703125" customWidth="1"/>
    <col min="3" max="3" width="15" customWidth="1"/>
    <col min="4" max="4" width="13.85546875" customWidth="1"/>
    <col min="5" max="5" width="11" customWidth="1"/>
    <col min="6" max="7" width="16.5703125" customWidth="1"/>
    <col min="8" max="28" width="14.5703125" customWidth="1"/>
    <col min="29" max="107" width="14.5703125" hidden="1" customWidth="1"/>
    <col min="108" max="109" width="9.140625" customWidth="1"/>
  </cols>
  <sheetData>
    <row r="1" spans="2:107" ht="9" customHeight="1">
      <c r="E1" s="5"/>
      <c r="F1" s="1"/>
      <c r="G1" s="1"/>
      <c r="K1" s="1"/>
    </row>
    <row r="2" spans="2:107">
      <c r="B2" s="6" t="s">
        <v>506</v>
      </c>
      <c r="C2" s="6"/>
      <c r="D2" s="6"/>
    </row>
    <row r="3" spans="2:107">
      <c r="B3" t="s">
        <v>484</v>
      </c>
    </row>
    <row r="5" spans="2:107">
      <c r="B5" t="s">
        <v>507</v>
      </c>
    </row>
    <row r="6" spans="2:107" ht="29.25" customHeight="1">
      <c r="B6" s="86" t="str">
        <f>IF(Result=0,"",Result)</f>
        <v>Produktų ar procesų inovacijas diegiančios MVĮ</v>
      </c>
      <c r="C6" s="86"/>
      <c r="D6" s="86"/>
      <c r="E6" s="1"/>
    </row>
    <row r="7" spans="2:107">
      <c r="B7" s="4"/>
      <c r="C7" s="4"/>
      <c r="D7" s="4"/>
    </row>
    <row r="8" spans="2:107">
      <c r="B8" s="6" t="str">
        <f>IF(Result_mat&lt;&gt;"",Result_mat,"-")</f>
        <v>proc.</v>
      </c>
      <c r="C8" s="6"/>
      <c r="D8" s="6"/>
      <c r="F8" s="766" t="s">
        <v>508</v>
      </c>
      <c r="G8" s="768"/>
      <c r="H8" s="347">
        <v>0</v>
      </c>
      <c r="I8" s="347">
        <v>1</v>
      </c>
      <c r="J8" s="347">
        <v>2</v>
      </c>
      <c r="K8" s="347">
        <v>3</v>
      </c>
      <c r="L8" s="347">
        <v>4</v>
      </c>
      <c r="M8" s="347">
        <v>5</v>
      </c>
      <c r="N8" s="347">
        <v>6</v>
      </c>
      <c r="O8" s="347">
        <v>7</v>
      </c>
      <c r="P8" s="347">
        <v>8</v>
      </c>
      <c r="Q8" s="347">
        <v>9</v>
      </c>
      <c r="R8" s="347">
        <v>10</v>
      </c>
      <c r="S8" s="347">
        <v>11</v>
      </c>
      <c r="T8" s="347">
        <v>12</v>
      </c>
      <c r="U8" s="347">
        <v>13</v>
      </c>
      <c r="V8" s="347">
        <v>14</v>
      </c>
      <c r="W8" s="347">
        <v>15</v>
      </c>
      <c r="X8" s="347">
        <v>16</v>
      </c>
      <c r="Y8" s="347">
        <v>17</v>
      </c>
      <c r="Z8" s="347">
        <v>18</v>
      </c>
      <c r="AA8" s="347">
        <v>19</v>
      </c>
      <c r="AB8" s="347">
        <v>20</v>
      </c>
      <c r="AC8" s="347">
        <v>21</v>
      </c>
      <c r="AD8" s="347">
        <v>22</v>
      </c>
      <c r="AE8" s="347">
        <v>23</v>
      </c>
      <c r="AF8" s="347">
        <v>24</v>
      </c>
      <c r="AG8" s="347">
        <v>25</v>
      </c>
      <c r="AH8" s="347">
        <v>26</v>
      </c>
      <c r="AI8" s="347">
        <v>27</v>
      </c>
      <c r="AJ8" s="347">
        <v>28</v>
      </c>
      <c r="AK8" s="347">
        <v>29</v>
      </c>
      <c r="AL8" s="347">
        <v>30</v>
      </c>
      <c r="AM8" s="347">
        <v>31</v>
      </c>
      <c r="AN8" s="347">
        <v>32</v>
      </c>
      <c r="AO8" s="347">
        <v>33</v>
      </c>
      <c r="AP8" s="347">
        <v>34</v>
      </c>
      <c r="AQ8" s="347">
        <v>35</v>
      </c>
      <c r="AR8" s="347">
        <v>36</v>
      </c>
      <c r="AS8" s="347">
        <v>37</v>
      </c>
      <c r="AT8" s="347">
        <v>38</v>
      </c>
      <c r="AU8" s="347">
        <v>39</v>
      </c>
      <c r="AV8" s="347">
        <v>40</v>
      </c>
      <c r="AW8" s="347">
        <v>41</v>
      </c>
      <c r="AX8" s="347">
        <v>42</v>
      </c>
      <c r="AY8" s="347">
        <v>43</v>
      </c>
      <c r="AZ8" s="347">
        <v>44</v>
      </c>
      <c r="BA8" s="347">
        <v>45</v>
      </c>
      <c r="BB8" s="347">
        <v>46</v>
      </c>
      <c r="BC8" s="347">
        <v>47</v>
      </c>
      <c r="BD8" s="347">
        <v>48</v>
      </c>
      <c r="BE8" s="347">
        <v>49</v>
      </c>
      <c r="BF8" s="347">
        <v>50</v>
      </c>
      <c r="BG8" s="347">
        <v>51</v>
      </c>
      <c r="BH8" s="347">
        <v>52</v>
      </c>
      <c r="BI8" s="347">
        <v>53</v>
      </c>
      <c r="BJ8" s="347">
        <v>54</v>
      </c>
      <c r="BK8" s="347">
        <v>55</v>
      </c>
      <c r="BL8" s="347">
        <v>56</v>
      </c>
      <c r="BM8" s="347">
        <v>57</v>
      </c>
      <c r="BN8" s="347">
        <v>58</v>
      </c>
      <c r="BO8" s="347">
        <v>59</v>
      </c>
      <c r="BP8" s="347">
        <v>60</v>
      </c>
      <c r="BQ8" s="347">
        <v>61</v>
      </c>
      <c r="BR8" s="347">
        <v>62</v>
      </c>
      <c r="BS8" s="347">
        <v>63</v>
      </c>
      <c r="BT8" s="347">
        <v>64</v>
      </c>
      <c r="BU8" s="347">
        <v>65</v>
      </c>
      <c r="BV8" s="347">
        <v>66</v>
      </c>
      <c r="BW8" s="347">
        <v>67</v>
      </c>
      <c r="BX8" s="347">
        <v>68</v>
      </c>
      <c r="BY8" s="347">
        <v>69</v>
      </c>
      <c r="BZ8" s="347">
        <v>70</v>
      </c>
      <c r="CA8" s="347">
        <v>71</v>
      </c>
      <c r="CB8" s="347">
        <v>72</v>
      </c>
      <c r="CC8" s="347">
        <v>73</v>
      </c>
      <c r="CD8" s="347">
        <v>74</v>
      </c>
      <c r="CE8" s="347">
        <v>75</v>
      </c>
      <c r="CF8" s="347">
        <v>76</v>
      </c>
      <c r="CG8" s="347">
        <v>77</v>
      </c>
      <c r="CH8" s="347">
        <v>78</v>
      </c>
      <c r="CI8" s="347">
        <v>79</v>
      </c>
      <c r="CJ8" s="347">
        <v>80</v>
      </c>
      <c r="CK8" s="347">
        <v>81</v>
      </c>
      <c r="CL8" s="347">
        <v>82</v>
      </c>
      <c r="CM8" s="347">
        <v>83</v>
      </c>
      <c r="CN8" s="347">
        <v>84</v>
      </c>
      <c r="CO8" s="347">
        <v>85</v>
      </c>
      <c r="CP8" s="347">
        <v>86</v>
      </c>
      <c r="CQ8" s="347">
        <v>87</v>
      </c>
      <c r="CR8" s="347">
        <v>88</v>
      </c>
      <c r="CS8" s="347">
        <v>89</v>
      </c>
      <c r="CT8" s="347">
        <v>90</v>
      </c>
      <c r="CU8" s="347">
        <v>91</v>
      </c>
      <c r="CV8" s="347">
        <v>92</v>
      </c>
      <c r="CW8" s="347">
        <v>93</v>
      </c>
      <c r="CX8" s="347">
        <v>94</v>
      </c>
      <c r="CY8" s="347">
        <v>95</v>
      </c>
      <c r="CZ8" s="347">
        <v>96</v>
      </c>
      <c r="DA8" s="347">
        <v>97</v>
      </c>
      <c r="DB8" s="347">
        <v>98</v>
      </c>
      <c r="DC8" s="347">
        <v>99</v>
      </c>
    </row>
    <row r="9" spans="2:107" s="12" customFormat="1" ht="29.25" customHeight="1">
      <c r="B9" s="787" t="s">
        <v>14</v>
      </c>
      <c r="C9" s="787"/>
      <c r="D9" s="787"/>
      <c r="E9" s="787"/>
      <c r="F9" s="348" t="s">
        <v>162</v>
      </c>
      <c r="G9" s="347" t="s">
        <v>163</v>
      </c>
      <c r="H9" s="347" t="str">
        <f ca="1">IF(PVP="",TEXT(TODAY(),"yyyy"),TEXT(PVP,"yyyy"))</f>
        <v>2022</v>
      </c>
      <c r="I9" s="347">
        <f t="shared" ref="I9:AN9" ca="1" si="0">$H$9+I8</f>
        <v>2023</v>
      </c>
      <c r="J9" s="347">
        <f t="shared" ca="1" si="0"/>
        <v>2024</v>
      </c>
      <c r="K9" s="347">
        <f t="shared" ca="1" si="0"/>
        <v>2025</v>
      </c>
      <c r="L9" s="347">
        <f t="shared" ca="1" si="0"/>
        <v>2026</v>
      </c>
      <c r="M9" s="347">
        <f t="shared" ca="1" si="0"/>
        <v>2027</v>
      </c>
      <c r="N9" s="347">
        <f t="shared" ca="1" si="0"/>
        <v>2028</v>
      </c>
      <c r="O9" s="347">
        <f t="shared" ca="1" si="0"/>
        <v>2029</v>
      </c>
      <c r="P9" s="347">
        <f t="shared" ca="1" si="0"/>
        <v>2030</v>
      </c>
      <c r="Q9" s="347">
        <f t="shared" ca="1" si="0"/>
        <v>2031</v>
      </c>
      <c r="R9" s="347">
        <f t="shared" ca="1" si="0"/>
        <v>2032</v>
      </c>
      <c r="S9" s="347">
        <f t="shared" ca="1" si="0"/>
        <v>2033</v>
      </c>
      <c r="T9" s="347">
        <f t="shared" ca="1" si="0"/>
        <v>2034</v>
      </c>
      <c r="U9" s="347">
        <f t="shared" ca="1" si="0"/>
        <v>2035</v>
      </c>
      <c r="V9" s="347">
        <f t="shared" ca="1" si="0"/>
        <v>2036</v>
      </c>
      <c r="W9" s="347">
        <f t="shared" ca="1" si="0"/>
        <v>2037</v>
      </c>
      <c r="X9" s="347">
        <f t="shared" ca="1" si="0"/>
        <v>2038</v>
      </c>
      <c r="Y9" s="347">
        <f t="shared" ca="1" si="0"/>
        <v>2039</v>
      </c>
      <c r="Z9" s="347">
        <f t="shared" ca="1" si="0"/>
        <v>2040</v>
      </c>
      <c r="AA9" s="347">
        <f t="shared" ca="1" si="0"/>
        <v>2041</v>
      </c>
      <c r="AB9" s="347">
        <f t="shared" ca="1" si="0"/>
        <v>2042</v>
      </c>
      <c r="AC9" s="347">
        <f t="shared" ca="1" si="0"/>
        <v>2043</v>
      </c>
      <c r="AD9" s="347">
        <f t="shared" ca="1" si="0"/>
        <v>2044</v>
      </c>
      <c r="AE9" s="347">
        <f t="shared" ca="1" si="0"/>
        <v>2045</v>
      </c>
      <c r="AF9" s="347">
        <f t="shared" ca="1" si="0"/>
        <v>2046</v>
      </c>
      <c r="AG9" s="347">
        <f t="shared" ca="1" si="0"/>
        <v>2047</v>
      </c>
      <c r="AH9" s="347">
        <f t="shared" ca="1" si="0"/>
        <v>2048</v>
      </c>
      <c r="AI9" s="347">
        <f t="shared" ca="1" si="0"/>
        <v>2049</v>
      </c>
      <c r="AJ9" s="347">
        <f t="shared" ca="1" si="0"/>
        <v>2050</v>
      </c>
      <c r="AK9" s="347">
        <f t="shared" ca="1" si="0"/>
        <v>2051</v>
      </c>
      <c r="AL9" s="347">
        <f t="shared" ca="1" si="0"/>
        <v>2052</v>
      </c>
      <c r="AM9" s="347">
        <f t="shared" ca="1" si="0"/>
        <v>2053</v>
      </c>
      <c r="AN9" s="347">
        <f t="shared" ca="1" si="0"/>
        <v>2054</v>
      </c>
      <c r="AO9" s="347">
        <f t="shared" ref="AO9:BT9" ca="1" si="1">$H$9+AO8</f>
        <v>2055</v>
      </c>
      <c r="AP9" s="347">
        <f t="shared" ca="1" si="1"/>
        <v>2056</v>
      </c>
      <c r="AQ9" s="347">
        <f t="shared" ca="1" si="1"/>
        <v>2057</v>
      </c>
      <c r="AR9" s="347">
        <f t="shared" ca="1" si="1"/>
        <v>2058</v>
      </c>
      <c r="AS9" s="347">
        <f t="shared" ca="1" si="1"/>
        <v>2059</v>
      </c>
      <c r="AT9" s="347">
        <f t="shared" ca="1" si="1"/>
        <v>2060</v>
      </c>
      <c r="AU9" s="347">
        <f t="shared" ca="1" si="1"/>
        <v>2061</v>
      </c>
      <c r="AV9" s="347">
        <f t="shared" ca="1" si="1"/>
        <v>2062</v>
      </c>
      <c r="AW9" s="347">
        <f t="shared" ca="1" si="1"/>
        <v>2063</v>
      </c>
      <c r="AX9" s="347">
        <f t="shared" ca="1" si="1"/>
        <v>2064</v>
      </c>
      <c r="AY9" s="347">
        <f t="shared" ca="1" si="1"/>
        <v>2065</v>
      </c>
      <c r="AZ9" s="347">
        <f t="shared" ca="1" si="1"/>
        <v>2066</v>
      </c>
      <c r="BA9" s="347">
        <f t="shared" ca="1" si="1"/>
        <v>2067</v>
      </c>
      <c r="BB9" s="347">
        <f t="shared" ca="1" si="1"/>
        <v>2068</v>
      </c>
      <c r="BC9" s="347">
        <f t="shared" ca="1" si="1"/>
        <v>2069</v>
      </c>
      <c r="BD9" s="347">
        <f t="shared" ca="1" si="1"/>
        <v>2070</v>
      </c>
      <c r="BE9" s="347">
        <f t="shared" ca="1" si="1"/>
        <v>2071</v>
      </c>
      <c r="BF9" s="347">
        <f t="shared" ca="1" si="1"/>
        <v>2072</v>
      </c>
      <c r="BG9" s="347">
        <f t="shared" ca="1" si="1"/>
        <v>2073</v>
      </c>
      <c r="BH9" s="347">
        <f t="shared" ca="1" si="1"/>
        <v>2074</v>
      </c>
      <c r="BI9" s="347">
        <f t="shared" ca="1" si="1"/>
        <v>2075</v>
      </c>
      <c r="BJ9" s="347">
        <f t="shared" ca="1" si="1"/>
        <v>2076</v>
      </c>
      <c r="BK9" s="347">
        <f t="shared" ca="1" si="1"/>
        <v>2077</v>
      </c>
      <c r="BL9" s="347">
        <f t="shared" ca="1" si="1"/>
        <v>2078</v>
      </c>
      <c r="BM9" s="347">
        <f t="shared" ca="1" si="1"/>
        <v>2079</v>
      </c>
      <c r="BN9" s="347">
        <f t="shared" ca="1" si="1"/>
        <v>2080</v>
      </c>
      <c r="BO9" s="347">
        <f t="shared" ca="1" si="1"/>
        <v>2081</v>
      </c>
      <c r="BP9" s="347">
        <f t="shared" ca="1" si="1"/>
        <v>2082</v>
      </c>
      <c r="BQ9" s="347">
        <f t="shared" ca="1" si="1"/>
        <v>2083</v>
      </c>
      <c r="BR9" s="347">
        <f t="shared" ca="1" si="1"/>
        <v>2084</v>
      </c>
      <c r="BS9" s="347">
        <f t="shared" ca="1" si="1"/>
        <v>2085</v>
      </c>
      <c r="BT9" s="347">
        <f t="shared" ca="1" si="1"/>
        <v>2086</v>
      </c>
      <c r="BU9" s="347">
        <f t="shared" ref="BU9:CZ9" ca="1" si="2">$H$9+BU8</f>
        <v>2087</v>
      </c>
      <c r="BV9" s="347">
        <f t="shared" ca="1" si="2"/>
        <v>2088</v>
      </c>
      <c r="BW9" s="347">
        <f t="shared" ca="1" si="2"/>
        <v>2089</v>
      </c>
      <c r="BX9" s="347">
        <f t="shared" ca="1" si="2"/>
        <v>2090</v>
      </c>
      <c r="BY9" s="347">
        <f t="shared" ca="1" si="2"/>
        <v>2091</v>
      </c>
      <c r="BZ9" s="347">
        <f t="shared" ca="1" si="2"/>
        <v>2092</v>
      </c>
      <c r="CA9" s="347">
        <f t="shared" ca="1" si="2"/>
        <v>2093</v>
      </c>
      <c r="CB9" s="347">
        <f t="shared" ca="1" si="2"/>
        <v>2094</v>
      </c>
      <c r="CC9" s="347">
        <f t="shared" ca="1" si="2"/>
        <v>2095</v>
      </c>
      <c r="CD9" s="347">
        <f t="shared" ca="1" si="2"/>
        <v>2096</v>
      </c>
      <c r="CE9" s="347">
        <f t="shared" ca="1" si="2"/>
        <v>2097</v>
      </c>
      <c r="CF9" s="347">
        <f t="shared" ca="1" si="2"/>
        <v>2098</v>
      </c>
      <c r="CG9" s="347">
        <f t="shared" ca="1" si="2"/>
        <v>2099</v>
      </c>
      <c r="CH9" s="347">
        <f t="shared" ca="1" si="2"/>
        <v>2100</v>
      </c>
      <c r="CI9" s="347">
        <f t="shared" ca="1" si="2"/>
        <v>2101</v>
      </c>
      <c r="CJ9" s="347">
        <f t="shared" ca="1" si="2"/>
        <v>2102</v>
      </c>
      <c r="CK9" s="347">
        <f t="shared" ca="1" si="2"/>
        <v>2103</v>
      </c>
      <c r="CL9" s="347">
        <f t="shared" ca="1" si="2"/>
        <v>2104</v>
      </c>
      <c r="CM9" s="347">
        <f t="shared" ca="1" si="2"/>
        <v>2105</v>
      </c>
      <c r="CN9" s="347">
        <f t="shared" ca="1" si="2"/>
        <v>2106</v>
      </c>
      <c r="CO9" s="347">
        <f t="shared" ca="1" si="2"/>
        <v>2107</v>
      </c>
      <c r="CP9" s="347">
        <f t="shared" ca="1" si="2"/>
        <v>2108</v>
      </c>
      <c r="CQ9" s="347">
        <f t="shared" ca="1" si="2"/>
        <v>2109</v>
      </c>
      <c r="CR9" s="347">
        <f t="shared" ca="1" si="2"/>
        <v>2110</v>
      </c>
      <c r="CS9" s="347">
        <f t="shared" ca="1" si="2"/>
        <v>2111</v>
      </c>
      <c r="CT9" s="347">
        <f t="shared" ca="1" si="2"/>
        <v>2112</v>
      </c>
      <c r="CU9" s="347">
        <f t="shared" ca="1" si="2"/>
        <v>2113</v>
      </c>
      <c r="CV9" s="347">
        <f t="shared" ca="1" si="2"/>
        <v>2114</v>
      </c>
      <c r="CW9" s="347">
        <f t="shared" ca="1" si="2"/>
        <v>2115</v>
      </c>
      <c r="CX9" s="347">
        <f t="shared" ca="1" si="2"/>
        <v>2116</v>
      </c>
      <c r="CY9" s="347">
        <f t="shared" ca="1" si="2"/>
        <v>2117</v>
      </c>
      <c r="CZ9" s="347">
        <f t="shared" ca="1" si="2"/>
        <v>2118</v>
      </c>
      <c r="DA9" s="347">
        <f ca="1">$H$9+DA8</f>
        <v>2119</v>
      </c>
      <c r="DB9" s="347">
        <f ca="1">$H$9+DB8</f>
        <v>2120</v>
      </c>
      <c r="DC9" s="347">
        <f ca="1">$H$9+DC8</f>
        <v>2121</v>
      </c>
    </row>
    <row r="10" spans="2:107">
      <c r="B10" s="789" t="str">
        <f>IF(A1_pav="","",A1_pav)</f>
        <v>Inovacinės veiklos skatinimo sistema</v>
      </c>
      <c r="C10" s="789"/>
      <c r="D10" s="789"/>
      <c r="E10" s="789"/>
      <c r="F10" s="350">
        <f>H10+NPV(FD,I10:INDEX(I10:DC10,PAL))</f>
        <v>0</v>
      </c>
      <c r="G10" s="350">
        <f>SUMIF($H$8:$DC$8,"&lt;="&amp;PAL,$H10:$DC10)</f>
        <v>0</v>
      </c>
      <c r="H10" s="408">
        <f>'Alternatyva 1'!H$116</f>
        <v>0</v>
      </c>
      <c r="I10" s="408">
        <f>'Alternatyva 1'!I$116</f>
        <v>0</v>
      </c>
      <c r="J10" s="408">
        <f>'Alternatyva 1'!J$116</f>
        <v>0</v>
      </c>
      <c r="K10" s="408">
        <f>'Alternatyva 1'!K$116</f>
        <v>0</v>
      </c>
      <c r="L10" s="408">
        <f>'Alternatyva 1'!L$116</f>
        <v>0</v>
      </c>
      <c r="M10" s="408">
        <f>'Alternatyva 1'!M$116</f>
        <v>0</v>
      </c>
      <c r="N10" s="408">
        <f>'Alternatyva 1'!N$116</f>
        <v>0</v>
      </c>
      <c r="O10" s="408">
        <f>'Alternatyva 1'!O$116</f>
        <v>0</v>
      </c>
      <c r="P10" s="408">
        <f>'Alternatyva 1'!P$116</f>
        <v>0</v>
      </c>
      <c r="Q10" s="408">
        <f>'Alternatyva 1'!Q$116</f>
        <v>0</v>
      </c>
      <c r="R10" s="408">
        <f>'Alternatyva 1'!R$116</f>
        <v>0</v>
      </c>
      <c r="S10" s="408">
        <f>'Alternatyva 1'!S$116</f>
        <v>0</v>
      </c>
      <c r="T10" s="408">
        <f>'Alternatyva 1'!T$116</f>
        <v>0</v>
      </c>
      <c r="U10" s="408">
        <f>'Alternatyva 1'!U$116</f>
        <v>0</v>
      </c>
      <c r="V10" s="408">
        <f>'Alternatyva 1'!V$116</f>
        <v>0</v>
      </c>
      <c r="W10" s="408">
        <f>'Alternatyva 1'!W$116</f>
        <v>0</v>
      </c>
      <c r="X10" s="408">
        <f>'Alternatyva 1'!X$116</f>
        <v>0</v>
      </c>
      <c r="Y10" s="408">
        <f>'Alternatyva 1'!Y$116</f>
        <v>0</v>
      </c>
      <c r="Z10" s="408">
        <f>'Alternatyva 1'!Z$116</f>
        <v>0</v>
      </c>
      <c r="AA10" s="408">
        <f>'Alternatyva 1'!AA$116</f>
        <v>0</v>
      </c>
      <c r="AB10" s="408">
        <f>'Alternatyva 1'!AB$116</f>
        <v>0</v>
      </c>
      <c r="AC10" s="408">
        <f>'Alternatyva 1'!AC$116</f>
        <v>0</v>
      </c>
      <c r="AD10" s="408">
        <f>'Alternatyva 1'!AD$116</f>
        <v>0</v>
      </c>
      <c r="AE10" s="408">
        <f>'Alternatyva 1'!AE$116</f>
        <v>0</v>
      </c>
      <c r="AF10" s="408">
        <f>'Alternatyva 1'!AF$116</f>
        <v>0</v>
      </c>
      <c r="AG10" s="408">
        <f>'Alternatyva 1'!AG$116</f>
        <v>0</v>
      </c>
      <c r="AH10" s="408">
        <f>'Alternatyva 1'!AH$116</f>
        <v>0</v>
      </c>
      <c r="AI10" s="408">
        <f>'Alternatyva 1'!AI$116</f>
        <v>0</v>
      </c>
      <c r="AJ10" s="408">
        <f>'Alternatyva 1'!AJ$116</f>
        <v>0</v>
      </c>
      <c r="AK10" s="408">
        <f>'Alternatyva 1'!AK$116</f>
        <v>0</v>
      </c>
      <c r="AL10" s="408">
        <f>'Alternatyva 1'!AL$116</f>
        <v>0</v>
      </c>
      <c r="AM10" s="408">
        <f>'Alternatyva 1'!AM$116</f>
        <v>0</v>
      </c>
      <c r="AN10" s="408">
        <f>'Alternatyva 1'!AN$116</f>
        <v>0</v>
      </c>
      <c r="AO10" s="408">
        <f>'Alternatyva 1'!AO$116</f>
        <v>0</v>
      </c>
      <c r="AP10" s="408">
        <f>'Alternatyva 1'!AP$116</f>
        <v>0</v>
      </c>
      <c r="AQ10" s="408">
        <f>'Alternatyva 1'!AQ$116</f>
        <v>0</v>
      </c>
      <c r="AR10" s="408">
        <f>'Alternatyva 1'!AR$116</f>
        <v>0</v>
      </c>
      <c r="AS10" s="408">
        <f>'Alternatyva 1'!AS$116</f>
        <v>0</v>
      </c>
      <c r="AT10" s="408">
        <f>'Alternatyva 1'!AT$116</f>
        <v>0</v>
      </c>
      <c r="AU10" s="408">
        <f>'Alternatyva 1'!AU$116</f>
        <v>0</v>
      </c>
      <c r="AV10" s="408">
        <f>'Alternatyva 1'!AV$116</f>
        <v>0</v>
      </c>
      <c r="AW10" s="408">
        <f>'Alternatyva 1'!AW$116</f>
        <v>0</v>
      </c>
      <c r="AX10" s="408">
        <f>'Alternatyva 1'!AX$116</f>
        <v>0</v>
      </c>
      <c r="AY10" s="408">
        <f>'Alternatyva 1'!AY$116</f>
        <v>0</v>
      </c>
      <c r="AZ10" s="408">
        <f>'Alternatyva 1'!AZ$116</f>
        <v>0</v>
      </c>
      <c r="BA10" s="408">
        <f>'Alternatyva 1'!BA$116</f>
        <v>0</v>
      </c>
      <c r="BB10" s="408">
        <f>'Alternatyva 1'!BB$116</f>
        <v>0</v>
      </c>
      <c r="BC10" s="408">
        <f>'Alternatyva 1'!BC$116</f>
        <v>0</v>
      </c>
      <c r="BD10" s="408">
        <f>'Alternatyva 1'!BD$116</f>
        <v>0</v>
      </c>
      <c r="BE10" s="408">
        <f>'Alternatyva 1'!BE$116</f>
        <v>0</v>
      </c>
      <c r="BF10" s="408">
        <f>'Alternatyva 1'!BF$116</f>
        <v>0</v>
      </c>
      <c r="BG10" s="408">
        <f>'Alternatyva 1'!BG$116</f>
        <v>0</v>
      </c>
      <c r="BH10" s="408">
        <f>'Alternatyva 1'!BH$116</f>
        <v>0</v>
      </c>
      <c r="BI10" s="408">
        <f>'Alternatyva 1'!BI$116</f>
        <v>0</v>
      </c>
      <c r="BJ10" s="408">
        <f>'Alternatyva 1'!BJ$116</f>
        <v>0</v>
      </c>
      <c r="BK10" s="408">
        <f>'Alternatyva 1'!BK$116</f>
        <v>0</v>
      </c>
      <c r="BL10" s="408">
        <f>'Alternatyva 1'!BL$116</f>
        <v>0</v>
      </c>
      <c r="BM10" s="408">
        <f>'Alternatyva 1'!BM$116</f>
        <v>0</v>
      </c>
      <c r="BN10" s="408">
        <f>'Alternatyva 1'!BN$116</f>
        <v>0</v>
      </c>
      <c r="BO10" s="408">
        <f>'Alternatyva 1'!BO$116</f>
        <v>0</v>
      </c>
      <c r="BP10" s="408">
        <f>'Alternatyva 1'!BP$116</f>
        <v>0</v>
      </c>
      <c r="BQ10" s="408">
        <f>'Alternatyva 1'!BQ$116</f>
        <v>0</v>
      </c>
      <c r="BR10" s="408">
        <f>'Alternatyva 1'!BR$116</f>
        <v>0</v>
      </c>
      <c r="BS10" s="408">
        <f>'Alternatyva 1'!BS$116</f>
        <v>0</v>
      </c>
      <c r="BT10" s="408">
        <f>'Alternatyva 1'!BT$116</f>
        <v>0</v>
      </c>
      <c r="BU10" s="408">
        <f>'Alternatyva 1'!BU$116</f>
        <v>0</v>
      </c>
      <c r="BV10" s="408">
        <f>'Alternatyva 1'!BV$116</f>
        <v>0</v>
      </c>
      <c r="BW10" s="408">
        <f>'Alternatyva 1'!BW$116</f>
        <v>0</v>
      </c>
      <c r="BX10" s="408">
        <f>'Alternatyva 1'!BX$116</f>
        <v>0</v>
      </c>
      <c r="BY10" s="408">
        <f>'Alternatyva 1'!BY$116</f>
        <v>0</v>
      </c>
      <c r="BZ10" s="408">
        <f>'Alternatyva 1'!BZ$116</f>
        <v>0</v>
      </c>
      <c r="CA10" s="408">
        <f>'Alternatyva 1'!CA$116</f>
        <v>0</v>
      </c>
      <c r="CB10" s="408">
        <f>'Alternatyva 1'!CB$116</f>
        <v>0</v>
      </c>
      <c r="CC10" s="408">
        <f>'Alternatyva 1'!CC$116</f>
        <v>0</v>
      </c>
      <c r="CD10" s="408">
        <f>'Alternatyva 1'!CD$116</f>
        <v>0</v>
      </c>
      <c r="CE10" s="408">
        <f>'Alternatyva 1'!CE$116</f>
        <v>0</v>
      </c>
      <c r="CF10" s="408">
        <f>'Alternatyva 1'!CF$116</f>
        <v>0</v>
      </c>
      <c r="CG10" s="408">
        <f>'Alternatyva 1'!CG$116</f>
        <v>0</v>
      </c>
      <c r="CH10" s="408">
        <f>'Alternatyva 1'!CH$116</f>
        <v>0</v>
      </c>
      <c r="CI10" s="408">
        <f>'Alternatyva 1'!CI$116</f>
        <v>0</v>
      </c>
      <c r="CJ10" s="408">
        <f>'Alternatyva 1'!CJ$116</f>
        <v>0</v>
      </c>
      <c r="CK10" s="408">
        <f>'Alternatyva 1'!CK$116</f>
        <v>0</v>
      </c>
      <c r="CL10" s="408">
        <f>'Alternatyva 1'!CL$116</f>
        <v>0</v>
      </c>
      <c r="CM10" s="408">
        <f>'Alternatyva 1'!CM$116</f>
        <v>0</v>
      </c>
      <c r="CN10" s="408">
        <f>'Alternatyva 1'!CN$116</f>
        <v>0</v>
      </c>
      <c r="CO10" s="408">
        <f>'Alternatyva 1'!CO$116</f>
        <v>0</v>
      </c>
      <c r="CP10" s="408">
        <f>'Alternatyva 1'!CP$116</f>
        <v>0</v>
      </c>
      <c r="CQ10" s="408">
        <f>'Alternatyva 1'!CQ$116</f>
        <v>0</v>
      </c>
      <c r="CR10" s="408">
        <f>'Alternatyva 1'!CR$116</f>
        <v>0</v>
      </c>
      <c r="CS10" s="408">
        <f>'Alternatyva 1'!CS$116</f>
        <v>0</v>
      </c>
      <c r="CT10" s="408">
        <f>'Alternatyva 1'!CT$116</f>
        <v>0</v>
      </c>
      <c r="CU10" s="408">
        <f>'Alternatyva 1'!CU$116</f>
        <v>0</v>
      </c>
      <c r="CV10" s="408">
        <f>'Alternatyva 1'!CV$116</f>
        <v>0</v>
      </c>
      <c r="CW10" s="408">
        <f>'Alternatyva 1'!CW$116</f>
        <v>0</v>
      </c>
      <c r="CX10" s="408">
        <f>'Alternatyva 1'!CX$116</f>
        <v>0</v>
      </c>
      <c r="CY10" s="408">
        <f>'Alternatyva 1'!CY$116</f>
        <v>0</v>
      </c>
      <c r="CZ10" s="408">
        <f>'Alternatyva 1'!CZ$116</f>
        <v>0</v>
      </c>
      <c r="DA10" s="408">
        <f>'Alternatyva 1'!DA$116</f>
        <v>0</v>
      </c>
      <c r="DB10" s="408">
        <f>'Alternatyva 1'!DB$116</f>
        <v>0</v>
      </c>
      <c r="DC10" s="408">
        <f>'Alternatyva 1'!DC$116</f>
        <v>0</v>
      </c>
    </row>
    <row r="11" spans="2:107" hidden="1">
      <c r="B11" s="789" t="str">
        <f>IF(A2_pav="","",A2_pav)</f>
        <v/>
      </c>
      <c r="C11" s="789"/>
      <c r="D11" s="789"/>
      <c r="E11" s="789"/>
      <c r="F11" s="350">
        <f>H11+NPV(FD,I11:INDEX(I11:DC11,PAL))</f>
        <v>0</v>
      </c>
      <c r="G11" s="350">
        <f>SUMIF($H$8:$DC$8,"&lt;="&amp;PAL,$H11:$DC11)</f>
        <v>0</v>
      </c>
      <c r="H11" s="408">
        <f>'Alternatyva 2'!H$116</f>
        <v>0</v>
      </c>
      <c r="I11" s="408">
        <f>'Alternatyva 2'!I$116</f>
        <v>0</v>
      </c>
      <c r="J11" s="408">
        <f>'Alternatyva 2'!J$116</f>
        <v>0</v>
      </c>
      <c r="K11" s="408">
        <f>'Alternatyva 2'!K$116</f>
        <v>0</v>
      </c>
      <c r="L11" s="408">
        <f>'Alternatyva 2'!L$116</f>
        <v>0</v>
      </c>
      <c r="M11" s="408">
        <f>'Alternatyva 2'!M$116</f>
        <v>0</v>
      </c>
      <c r="N11" s="408">
        <f>'Alternatyva 2'!N$116</f>
        <v>0</v>
      </c>
      <c r="O11" s="408">
        <f>'Alternatyva 2'!O$116</f>
        <v>0</v>
      </c>
      <c r="P11" s="408">
        <f>'Alternatyva 2'!P$116</f>
        <v>0</v>
      </c>
      <c r="Q11" s="408">
        <f>'Alternatyva 2'!Q$116</f>
        <v>0</v>
      </c>
      <c r="R11" s="408">
        <f>'Alternatyva 2'!R$116</f>
        <v>0</v>
      </c>
      <c r="S11" s="408">
        <f>'Alternatyva 2'!S$116</f>
        <v>0</v>
      </c>
      <c r="T11" s="408">
        <f>'Alternatyva 2'!T$116</f>
        <v>0</v>
      </c>
      <c r="U11" s="408">
        <f>'Alternatyva 2'!U$116</f>
        <v>0</v>
      </c>
      <c r="V11" s="408">
        <f>'Alternatyva 2'!V$116</f>
        <v>0</v>
      </c>
      <c r="W11" s="408">
        <f>'Alternatyva 2'!W$116</f>
        <v>0</v>
      </c>
      <c r="X11" s="408">
        <f>'Alternatyva 2'!X$116</f>
        <v>0</v>
      </c>
      <c r="Y11" s="408">
        <f>'Alternatyva 2'!Y$116</f>
        <v>0</v>
      </c>
      <c r="Z11" s="408">
        <f>'Alternatyva 2'!Z$116</f>
        <v>0</v>
      </c>
      <c r="AA11" s="408">
        <f>'Alternatyva 2'!AA$116</f>
        <v>0</v>
      </c>
      <c r="AB11" s="408">
        <f>'Alternatyva 2'!AB$116</f>
        <v>0</v>
      </c>
      <c r="AC11" s="408">
        <f>'Alternatyva 2'!AC$116</f>
        <v>0</v>
      </c>
      <c r="AD11" s="408">
        <f>'Alternatyva 2'!AD$116</f>
        <v>0</v>
      </c>
      <c r="AE11" s="408">
        <f>'Alternatyva 2'!AE$116</f>
        <v>0</v>
      </c>
      <c r="AF11" s="408">
        <f>'Alternatyva 2'!AF$116</f>
        <v>0</v>
      </c>
      <c r="AG11" s="408">
        <f>'Alternatyva 2'!AG$116</f>
        <v>0</v>
      </c>
      <c r="AH11" s="408">
        <f>'Alternatyva 2'!AH$116</f>
        <v>0</v>
      </c>
      <c r="AI11" s="408">
        <f>'Alternatyva 2'!AI$116</f>
        <v>0</v>
      </c>
      <c r="AJ11" s="408">
        <f>'Alternatyva 2'!AJ$116</f>
        <v>0</v>
      </c>
      <c r="AK11" s="408">
        <f>'Alternatyva 2'!AK$116</f>
        <v>0</v>
      </c>
      <c r="AL11" s="408">
        <f>'Alternatyva 2'!AL$116</f>
        <v>0</v>
      </c>
      <c r="AM11" s="408">
        <f>'Alternatyva 2'!AM$116</f>
        <v>0</v>
      </c>
      <c r="AN11" s="408">
        <f>'Alternatyva 2'!AN$116</f>
        <v>0</v>
      </c>
      <c r="AO11" s="408">
        <f>'Alternatyva 2'!AO$116</f>
        <v>0</v>
      </c>
      <c r="AP11" s="408">
        <f>'Alternatyva 2'!AP$116</f>
        <v>0</v>
      </c>
      <c r="AQ11" s="408">
        <f>'Alternatyva 2'!AQ$116</f>
        <v>0</v>
      </c>
      <c r="AR11" s="408">
        <f>'Alternatyva 2'!AR$116</f>
        <v>0</v>
      </c>
      <c r="AS11" s="408">
        <f>'Alternatyva 2'!AS$116</f>
        <v>0</v>
      </c>
      <c r="AT11" s="408">
        <f>'Alternatyva 2'!AT$116</f>
        <v>0</v>
      </c>
      <c r="AU11" s="408">
        <f>'Alternatyva 2'!AU$116</f>
        <v>0</v>
      </c>
      <c r="AV11" s="408">
        <f>'Alternatyva 2'!AV$116</f>
        <v>0</v>
      </c>
      <c r="AW11" s="408">
        <f>'Alternatyva 2'!AW$116</f>
        <v>0</v>
      </c>
      <c r="AX11" s="408">
        <f>'Alternatyva 2'!AX$116</f>
        <v>0</v>
      </c>
      <c r="AY11" s="408">
        <f>'Alternatyva 2'!AY$116</f>
        <v>0</v>
      </c>
      <c r="AZ11" s="408">
        <f>'Alternatyva 2'!AZ$116</f>
        <v>0</v>
      </c>
      <c r="BA11" s="408">
        <f>'Alternatyva 2'!BA$116</f>
        <v>0</v>
      </c>
      <c r="BB11" s="408">
        <f>'Alternatyva 2'!BB$116</f>
        <v>0</v>
      </c>
      <c r="BC11" s="408">
        <f>'Alternatyva 2'!BC$116</f>
        <v>0</v>
      </c>
      <c r="BD11" s="408">
        <f>'Alternatyva 2'!BD$116</f>
        <v>0</v>
      </c>
      <c r="BE11" s="408">
        <f>'Alternatyva 2'!BE$116</f>
        <v>0</v>
      </c>
      <c r="BF11" s="408">
        <f>'Alternatyva 2'!BF$116</f>
        <v>0</v>
      </c>
      <c r="BG11" s="408">
        <f>'Alternatyva 2'!BG$116</f>
        <v>0</v>
      </c>
      <c r="BH11" s="408">
        <f>'Alternatyva 2'!BH$116</f>
        <v>0</v>
      </c>
      <c r="BI11" s="408">
        <f>'Alternatyva 2'!BI$116</f>
        <v>0</v>
      </c>
      <c r="BJ11" s="408">
        <f>'Alternatyva 2'!BJ$116</f>
        <v>0</v>
      </c>
      <c r="BK11" s="408">
        <f>'Alternatyva 2'!BK$116</f>
        <v>0</v>
      </c>
      <c r="BL11" s="408">
        <f>'Alternatyva 2'!BL$116</f>
        <v>0</v>
      </c>
      <c r="BM11" s="408">
        <f>'Alternatyva 2'!BM$116</f>
        <v>0</v>
      </c>
      <c r="BN11" s="408">
        <f>'Alternatyva 2'!BN$116</f>
        <v>0</v>
      </c>
      <c r="BO11" s="408">
        <f>'Alternatyva 2'!BO$116</f>
        <v>0</v>
      </c>
      <c r="BP11" s="408">
        <f>'Alternatyva 2'!BP$116</f>
        <v>0</v>
      </c>
      <c r="BQ11" s="408">
        <f>'Alternatyva 2'!BQ$116</f>
        <v>0</v>
      </c>
      <c r="BR11" s="408">
        <f>'Alternatyva 2'!BR$116</f>
        <v>0</v>
      </c>
      <c r="BS11" s="408">
        <f>'Alternatyva 2'!BS$116</f>
        <v>0</v>
      </c>
      <c r="BT11" s="408">
        <f>'Alternatyva 2'!BT$116</f>
        <v>0</v>
      </c>
      <c r="BU11" s="408">
        <f>'Alternatyva 2'!BU$116</f>
        <v>0</v>
      </c>
      <c r="BV11" s="408">
        <f>'Alternatyva 2'!BV$116</f>
        <v>0</v>
      </c>
      <c r="BW11" s="408">
        <f>'Alternatyva 2'!BW$116</f>
        <v>0</v>
      </c>
      <c r="BX11" s="408">
        <f>'Alternatyva 2'!BX$116</f>
        <v>0</v>
      </c>
      <c r="BY11" s="408">
        <f>'Alternatyva 2'!BY$116</f>
        <v>0</v>
      </c>
      <c r="BZ11" s="408">
        <f>'Alternatyva 2'!BZ$116</f>
        <v>0</v>
      </c>
      <c r="CA11" s="408">
        <f>'Alternatyva 2'!CA$116</f>
        <v>0</v>
      </c>
      <c r="CB11" s="408">
        <f>'Alternatyva 2'!CB$116</f>
        <v>0</v>
      </c>
      <c r="CC11" s="408">
        <f>'Alternatyva 2'!CC$116</f>
        <v>0</v>
      </c>
      <c r="CD11" s="408">
        <f>'Alternatyva 2'!CD$116</f>
        <v>0</v>
      </c>
      <c r="CE11" s="408">
        <f>'Alternatyva 2'!CE$116</f>
        <v>0</v>
      </c>
      <c r="CF11" s="408">
        <f>'Alternatyva 2'!CF$116</f>
        <v>0</v>
      </c>
      <c r="CG11" s="408">
        <f>'Alternatyva 2'!CG$116</f>
        <v>0</v>
      </c>
      <c r="CH11" s="408">
        <f>'Alternatyva 2'!CH$116</f>
        <v>0</v>
      </c>
      <c r="CI11" s="408">
        <f>'Alternatyva 2'!CI$116</f>
        <v>0</v>
      </c>
      <c r="CJ11" s="408">
        <f>'Alternatyva 2'!CJ$116</f>
        <v>0</v>
      </c>
      <c r="CK11" s="408">
        <f>'Alternatyva 2'!CK$116</f>
        <v>0</v>
      </c>
      <c r="CL11" s="408">
        <f>'Alternatyva 2'!CL$116</f>
        <v>0</v>
      </c>
      <c r="CM11" s="408">
        <f>'Alternatyva 2'!CM$116</f>
        <v>0</v>
      </c>
      <c r="CN11" s="408">
        <f>'Alternatyva 2'!CN$116</f>
        <v>0</v>
      </c>
      <c r="CO11" s="408">
        <f>'Alternatyva 2'!CO$116</f>
        <v>0</v>
      </c>
      <c r="CP11" s="408">
        <f>'Alternatyva 2'!CP$116</f>
        <v>0</v>
      </c>
      <c r="CQ11" s="408">
        <f>'Alternatyva 2'!CQ$116</f>
        <v>0</v>
      </c>
      <c r="CR11" s="408">
        <f>'Alternatyva 2'!CR$116</f>
        <v>0</v>
      </c>
      <c r="CS11" s="408">
        <f>'Alternatyva 2'!CS$116</f>
        <v>0</v>
      </c>
      <c r="CT11" s="408">
        <f>'Alternatyva 2'!CT$116</f>
        <v>0</v>
      </c>
      <c r="CU11" s="408">
        <f>'Alternatyva 2'!CU$116</f>
        <v>0</v>
      </c>
      <c r="CV11" s="408">
        <f>'Alternatyva 2'!CV$116</f>
        <v>0</v>
      </c>
      <c r="CW11" s="408">
        <f>'Alternatyva 2'!CW$116</f>
        <v>0</v>
      </c>
      <c r="CX11" s="408">
        <f>'Alternatyva 2'!CX$116</f>
        <v>0</v>
      </c>
      <c r="CY11" s="408">
        <f>'Alternatyva 2'!CY$116</f>
        <v>0</v>
      </c>
      <c r="CZ11" s="408">
        <f>'Alternatyva 2'!CZ$116</f>
        <v>0</v>
      </c>
      <c r="DA11" s="408">
        <f>'Alternatyva 2'!DA$116</f>
        <v>0</v>
      </c>
      <c r="DB11" s="408">
        <f>'Alternatyva 2'!DB$116</f>
        <v>0</v>
      </c>
      <c r="DC11" s="408">
        <f>'Alternatyva 2'!DC$116</f>
        <v>0</v>
      </c>
    </row>
    <row r="12" spans="2:107" hidden="1">
      <c r="B12" s="789" t="str">
        <f>IF(A3_pav="","",A3_pav)</f>
        <v/>
      </c>
      <c r="C12" s="789"/>
      <c r="D12" s="789"/>
      <c r="E12" s="789"/>
      <c r="F12" s="350">
        <f>H12+NPV(FD,I12:INDEX(I12:DC12,PAL))</f>
        <v>0</v>
      </c>
      <c r="G12" s="350">
        <f>SUMIF($H$8:$DC$8,"&lt;="&amp;PAL,$H12:$DC12)</f>
        <v>0</v>
      </c>
      <c r="H12" s="408">
        <f>'Alternatyva 3'!H$116</f>
        <v>0</v>
      </c>
      <c r="I12" s="408">
        <f>'Alternatyva 3'!I$116</f>
        <v>0</v>
      </c>
      <c r="J12" s="408">
        <f>'Alternatyva 3'!J$116</f>
        <v>0</v>
      </c>
      <c r="K12" s="408">
        <f>'Alternatyva 3'!K$116</f>
        <v>0</v>
      </c>
      <c r="L12" s="408">
        <f>'Alternatyva 3'!L$116</f>
        <v>0</v>
      </c>
      <c r="M12" s="408">
        <f>'Alternatyva 3'!M$116</f>
        <v>0</v>
      </c>
      <c r="N12" s="408">
        <f>'Alternatyva 3'!N$116</f>
        <v>0</v>
      </c>
      <c r="O12" s="408">
        <f>'Alternatyva 3'!O$116</f>
        <v>0</v>
      </c>
      <c r="P12" s="408">
        <f>'Alternatyva 3'!P$116</f>
        <v>0</v>
      </c>
      <c r="Q12" s="408">
        <f>'Alternatyva 3'!Q$116</f>
        <v>0</v>
      </c>
      <c r="R12" s="408">
        <f>'Alternatyva 3'!R$116</f>
        <v>0</v>
      </c>
      <c r="S12" s="408">
        <f>'Alternatyva 3'!S$116</f>
        <v>0</v>
      </c>
      <c r="T12" s="408">
        <f>'Alternatyva 3'!T$116</f>
        <v>0</v>
      </c>
      <c r="U12" s="408">
        <f>'Alternatyva 3'!U$116</f>
        <v>0</v>
      </c>
      <c r="V12" s="408">
        <f>'Alternatyva 3'!V$116</f>
        <v>0</v>
      </c>
      <c r="W12" s="408">
        <f>'Alternatyva 3'!W$116</f>
        <v>0</v>
      </c>
      <c r="X12" s="408">
        <f>'Alternatyva 3'!X$116</f>
        <v>0</v>
      </c>
      <c r="Y12" s="408">
        <f>'Alternatyva 3'!Y$116</f>
        <v>0</v>
      </c>
      <c r="Z12" s="408">
        <f>'Alternatyva 3'!Z$116</f>
        <v>0</v>
      </c>
      <c r="AA12" s="408">
        <f>'Alternatyva 3'!AA$116</f>
        <v>0</v>
      </c>
      <c r="AB12" s="408">
        <f>'Alternatyva 3'!AB$116</f>
        <v>0</v>
      </c>
      <c r="AC12" s="408">
        <f>'Alternatyva 3'!AC$116</f>
        <v>0</v>
      </c>
      <c r="AD12" s="408">
        <f>'Alternatyva 3'!AD$116</f>
        <v>0</v>
      </c>
      <c r="AE12" s="408">
        <f>'Alternatyva 3'!AE$116</f>
        <v>0</v>
      </c>
      <c r="AF12" s="408">
        <f>'Alternatyva 3'!AF$116</f>
        <v>0</v>
      </c>
      <c r="AG12" s="408">
        <f>'Alternatyva 3'!AG$116</f>
        <v>0</v>
      </c>
      <c r="AH12" s="408">
        <f>'Alternatyva 3'!AH$116</f>
        <v>0</v>
      </c>
      <c r="AI12" s="408">
        <f>'Alternatyva 3'!AI$116</f>
        <v>0</v>
      </c>
      <c r="AJ12" s="408">
        <f>'Alternatyva 3'!AJ$116</f>
        <v>0</v>
      </c>
      <c r="AK12" s="408">
        <f>'Alternatyva 3'!AK$116</f>
        <v>0</v>
      </c>
      <c r="AL12" s="408">
        <f>'Alternatyva 3'!AL$116</f>
        <v>0</v>
      </c>
      <c r="AM12" s="408">
        <f>'Alternatyva 3'!AM$116</f>
        <v>0</v>
      </c>
      <c r="AN12" s="408">
        <f>'Alternatyva 3'!AN$116</f>
        <v>0</v>
      </c>
      <c r="AO12" s="408">
        <f>'Alternatyva 3'!AO$116</f>
        <v>0</v>
      </c>
      <c r="AP12" s="408">
        <f>'Alternatyva 3'!AP$116</f>
        <v>0</v>
      </c>
      <c r="AQ12" s="408">
        <f>'Alternatyva 3'!AQ$116</f>
        <v>0</v>
      </c>
      <c r="AR12" s="408">
        <f>'Alternatyva 3'!AR$116</f>
        <v>0</v>
      </c>
      <c r="AS12" s="408">
        <f>'Alternatyva 3'!AS$116</f>
        <v>0</v>
      </c>
      <c r="AT12" s="408">
        <f>'Alternatyva 3'!AT$116</f>
        <v>0</v>
      </c>
      <c r="AU12" s="408">
        <f>'Alternatyva 3'!AU$116</f>
        <v>0</v>
      </c>
      <c r="AV12" s="408">
        <f>'Alternatyva 3'!AV$116</f>
        <v>0</v>
      </c>
      <c r="AW12" s="408">
        <f>'Alternatyva 3'!AW$116</f>
        <v>0</v>
      </c>
      <c r="AX12" s="408">
        <f>'Alternatyva 3'!AX$116</f>
        <v>0</v>
      </c>
      <c r="AY12" s="408">
        <f>'Alternatyva 3'!AY$116</f>
        <v>0</v>
      </c>
      <c r="AZ12" s="408">
        <f>'Alternatyva 3'!AZ$116</f>
        <v>0</v>
      </c>
      <c r="BA12" s="408">
        <f>'Alternatyva 3'!BA$116</f>
        <v>0</v>
      </c>
      <c r="BB12" s="408">
        <f>'Alternatyva 3'!BB$116</f>
        <v>0</v>
      </c>
      <c r="BC12" s="408">
        <f>'Alternatyva 3'!BC$116</f>
        <v>0</v>
      </c>
      <c r="BD12" s="408">
        <f>'Alternatyva 3'!BD$116</f>
        <v>0</v>
      </c>
      <c r="BE12" s="408">
        <f>'Alternatyva 3'!BE$116</f>
        <v>0</v>
      </c>
      <c r="BF12" s="408">
        <f>'Alternatyva 3'!BF$116</f>
        <v>0</v>
      </c>
      <c r="BG12" s="408">
        <f>'Alternatyva 3'!BG$116</f>
        <v>0</v>
      </c>
      <c r="BH12" s="408">
        <f>'Alternatyva 3'!BH$116</f>
        <v>0</v>
      </c>
      <c r="BI12" s="408">
        <f>'Alternatyva 3'!BI$116</f>
        <v>0</v>
      </c>
      <c r="BJ12" s="408">
        <f>'Alternatyva 3'!BJ$116</f>
        <v>0</v>
      </c>
      <c r="BK12" s="408">
        <f>'Alternatyva 3'!BK$116</f>
        <v>0</v>
      </c>
      <c r="BL12" s="408">
        <f>'Alternatyva 3'!BL$116</f>
        <v>0</v>
      </c>
      <c r="BM12" s="408">
        <f>'Alternatyva 3'!BM$116</f>
        <v>0</v>
      </c>
      <c r="BN12" s="408">
        <f>'Alternatyva 3'!BN$116</f>
        <v>0</v>
      </c>
      <c r="BO12" s="408">
        <f>'Alternatyva 3'!BO$116</f>
        <v>0</v>
      </c>
      <c r="BP12" s="408">
        <f>'Alternatyva 3'!BP$116</f>
        <v>0</v>
      </c>
      <c r="BQ12" s="408">
        <f>'Alternatyva 3'!BQ$116</f>
        <v>0</v>
      </c>
      <c r="BR12" s="408">
        <f>'Alternatyva 3'!BR$116</f>
        <v>0</v>
      </c>
      <c r="BS12" s="408">
        <f>'Alternatyva 3'!BS$116</f>
        <v>0</v>
      </c>
      <c r="BT12" s="408">
        <f>'Alternatyva 3'!BT$116</f>
        <v>0</v>
      </c>
      <c r="BU12" s="408">
        <f>'Alternatyva 3'!BU$116</f>
        <v>0</v>
      </c>
      <c r="BV12" s="408">
        <f>'Alternatyva 3'!BV$116</f>
        <v>0</v>
      </c>
      <c r="BW12" s="408">
        <f>'Alternatyva 3'!BW$116</f>
        <v>0</v>
      </c>
      <c r="BX12" s="408">
        <f>'Alternatyva 3'!BX$116</f>
        <v>0</v>
      </c>
      <c r="BY12" s="408">
        <f>'Alternatyva 3'!BY$116</f>
        <v>0</v>
      </c>
      <c r="BZ12" s="408">
        <f>'Alternatyva 3'!BZ$116</f>
        <v>0</v>
      </c>
      <c r="CA12" s="408">
        <f>'Alternatyva 3'!CA$116</f>
        <v>0</v>
      </c>
      <c r="CB12" s="408">
        <f>'Alternatyva 3'!CB$116</f>
        <v>0</v>
      </c>
      <c r="CC12" s="408">
        <f>'Alternatyva 3'!CC$116</f>
        <v>0</v>
      </c>
      <c r="CD12" s="408">
        <f>'Alternatyva 3'!CD$116</f>
        <v>0</v>
      </c>
      <c r="CE12" s="408">
        <f>'Alternatyva 3'!CE$116</f>
        <v>0</v>
      </c>
      <c r="CF12" s="408">
        <f>'Alternatyva 3'!CF$116</f>
        <v>0</v>
      </c>
      <c r="CG12" s="408">
        <f>'Alternatyva 3'!CG$116</f>
        <v>0</v>
      </c>
      <c r="CH12" s="408">
        <f>'Alternatyva 3'!CH$116</f>
        <v>0</v>
      </c>
      <c r="CI12" s="408">
        <f>'Alternatyva 3'!CI$116</f>
        <v>0</v>
      </c>
      <c r="CJ12" s="408">
        <f>'Alternatyva 3'!CJ$116</f>
        <v>0</v>
      </c>
      <c r="CK12" s="408">
        <f>'Alternatyva 3'!CK$116</f>
        <v>0</v>
      </c>
      <c r="CL12" s="408">
        <f>'Alternatyva 3'!CL$116</f>
        <v>0</v>
      </c>
      <c r="CM12" s="408">
        <f>'Alternatyva 3'!CM$116</f>
        <v>0</v>
      </c>
      <c r="CN12" s="408">
        <f>'Alternatyva 3'!CN$116</f>
        <v>0</v>
      </c>
      <c r="CO12" s="408">
        <f>'Alternatyva 3'!CO$116</f>
        <v>0</v>
      </c>
      <c r="CP12" s="408">
        <f>'Alternatyva 3'!CP$116</f>
        <v>0</v>
      </c>
      <c r="CQ12" s="408">
        <f>'Alternatyva 3'!CQ$116</f>
        <v>0</v>
      </c>
      <c r="CR12" s="408">
        <f>'Alternatyva 3'!CR$116</f>
        <v>0</v>
      </c>
      <c r="CS12" s="408">
        <f>'Alternatyva 3'!CS$116</f>
        <v>0</v>
      </c>
      <c r="CT12" s="408">
        <f>'Alternatyva 3'!CT$116</f>
        <v>0</v>
      </c>
      <c r="CU12" s="408">
        <f>'Alternatyva 3'!CU$116</f>
        <v>0</v>
      </c>
      <c r="CV12" s="408">
        <f>'Alternatyva 3'!CV$116</f>
        <v>0</v>
      </c>
      <c r="CW12" s="408">
        <f>'Alternatyva 3'!CW$116</f>
        <v>0</v>
      </c>
      <c r="CX12" s="408">
        <f>'Alternatyva 3'!CX$116</f>
        <v>0</v>
      </c>
      <c r="CY12" s="408">
        <f>'Alternatyva 3'!CY$116</f>
        <v>0</v>
      </c>
      <c r="CZ12" s="408">
        <f>'Alternatyva 3'!CZ$116</f>
        <v>0</v>
      </c>
      <c r="DA12" s="408">
        <f>'Alternatyva 3'!DA$116</f>
        <v>0</v>
      </c>
      <c r="DB12" s="408">
        <f>'Alternatyva 3'!DB$116</f>
        <v>0</v>
      </c>
      <c r="DC12" s="408">
        <f>'Alternatyva 3'!DC$116</f>
        <v>0</v>
      </c>
    </row>
    <row r="13" spans="2:107" hidden="1">
      <c r="B13" s="789" t="str">
        <f>IF(A4_pav="","",A4_pav)</f>
        <v/>
      </c>
      <c r="C13" s="789"/>
      <c r="D13" s="789"/>
      <c r="E13" s="789"/>
      <c r="F13" s="350">
        <f>H13+NPV(FD,I13:INDEX(I13:DC13,PAL))</f>
        <v>0</v>
      </c>
      <c r="G13" s="350">
        <f>SUMIF($H$8:$DC$8,"&lt;="&amp;PAL,$H13:$DC13)</f>
        <v>0</v>
      </c>
      <c r="H13" s="408">
        <f>'Alternatyva 4'!H$116</f>
        <v>0</v>
      </c>
      <c r="I13" s="408">
        <f>'Alternatyva 4'!I$116</f>
        <v>0</v>
      </c>
      <c r="J13" s="408">
        <f>'Alternatyva 4'!J$116</f>
        <v>0</v>
      </c>
      <c r="K13" s="408">
        <f>'Alternatyva 4'!K$116</f>
        <v>0</v>
      </c>
      <c r="L13" s="408">
        <f>'Alternatyva 4'!L$116</f>
        <v>0</v>
      </c>
      <c r="M13" s="408">
        <f>'Alternatyva 4'!M$116</f>
        <v>0</v>
      </c>
      <c r="N13" s="408">
        <f>'Alternatyva 4'!N$116</f>
        <v>0</v>
      </c>
      <c r="O13" s="408">
        <f>'Alternatyva 4'!O$116</f>
        <v>0</v>
      </c>
      <c r="P13" s="408">
        <f>'Alternatyva 4'!P$116</f>
        <v>0</v>
      </c>
      <c r="Q13" s="408">
        <f>'Alternatyva 4'!Q$116</f>
        <v>0</v>
      </c>
      <c r="R13" s="408">
        <f>'Alternatyva 4'!R$116</f>
        <v>0</v>
      </c>
      <c r="S13" s="408">
        <f>'Alternatyva 4'!S$116</f>
        <v>0</v>
      </c>
      <c r="T13" s="408">
        <f>'Alternatyva 4'!T$116</f>
        <v>0</v>
      </c>
      <c r="U13" s="408">
        <f>'Alternatyva 4'!U$116</f>
        <v>0</v>
      </c>
      <c r="V13" s="408">
        <f>'Alternatyva 4'!V$116</f>
        <v>0</v>
      </c>
      <c r="W13" s="408">
        <f>'Alternatyva 4'!W$116</f>
        <v>0</v>
      </c>
      <c r="X13" s="408">
        <f>'Alternatyva 4'!X$116</f>
        <v>0</v>
      </c>
      <c r="Y13" s="408">
        <f>'Alternatyva 4'!Y$116</f>
        <v>0</v>
      </c>
      <c r="Z13" s="408">
        <f>'Alternatyva 4'!Z$116</f>
        <v>0</v>
      </c>
      <c r="AA13" s="408">
        <f>'Alternatyva 4'!AA$116</f>
        <v>0</v>
      </c>
      <c r="AB13" s="408">
        <f>'Alternatyva 4'!AB$116</f>
        <v>0</v>
      </c>
      <c r="AC13" s="408">
        <f>'Alternatyva 4'!AC$116</f>
        <v>0</v>
      </c>
      <c r="AD13" s="408">
        <f>'Alternatyva 4'!AD$116</f>
        <v>0</v>
      </c>
      <c r="AE13" s="408">
        <f>'Alternatyva 4'!AE$116</f>
        <v>0</v>
      </c>
      <c r="AF13" s="408">
        <f>'Alternatyva 4'!AF$116</f>
        <v>0</v>
      </c>
      <c r="AG13" s="408">
        <f>'Alternatyva 4'!AG$116</f>
        <v>0</v>
      </c>
      <c r="AH13" s="408">
        <f>'Alternatyva 4'!AH$116</f>
        <v>0</v>
      </c>
      <c r="AI13" s="408">
        <f>'Alternatyva 4'!AI$116</f>
        <v>0</v>
      </c>
      <c r="AJ13" s="408">
        <f>'Alternatyva 4'!AJ$116</f>
        <v>0</v>
      </c>
      <c r="AK13" s="408">
        <f>'Alternatyva 4'!AK$116</f>
        <v>0</v>
      </c>
      <c r="AL13" s="408">
        <f>'Alternatyva 4'!AL$116</f>
        <v>0</v>
      </c>
      <c r="AM13" s="408">
        <f>'Alternatyva 4'!AM$116</f>
        <v>0</v>
      </c>
      <c r="AN13" s="408">
        <f>'Alternatyva 4'!AN$116</f>
        <v>0</v>
      </c>
      <c r="AO13" s="408">
        <f>'Alternatyva 4'!AO$116</f>
        <v>0</v>
      </c>
      <c r="AP13" s="408">
        <f>'Alternatyva 4'!AP$116</f>
        <v>0</v>
      </c>
      <c r="AQ13" s="408">
        <f>'Alternatyva 4'!AQ$116</f>
        <v>0</v>
      </c>
      <c r="AR13" s="408">
        <f>'Alternatyva 4'!AR$116</f>
        <v>0</v>
      </c>
      <c r="AS13" s="408">
        <f>'Alternatyva 4'!AS$116</f>
        <v>0</v>
      </c>
      <c r="AT13" s="408">
        <f>'Alternatyva 4'!AT$116</f>
        <v>0</v>
      </c>
      <c r="AU13" s="408">
        <f>'Alternatyva 4'!AU$116</f>
        <v>0</v>
      </c>
      <c r="AV13" s="408">
        <f>'Alternatyva 4'!AV$116</f>
        <v>0</v>
      </c>
      <c r="AW13" s="408">
        <f>'Alternatyva 4'!AW$116</f>
        <v>0</v>
      </c>
      <c r="AX13" s="408">
        <f>'Alternatyva 4'!AX$116</f>
        <v>0</v>
      </c>
      <c r="AY13" s="408">
        <f>'Alternatyva 4'!AY$116</f>
        <v>0</v>
      </c>
      <c r="AZ13" s="408">
        <f>'Alternatyva 4'!AZ$116</f>
        <v>0</v>
      </c>
      <c r="BA13" s="408">
        <f>'Alternatyva 4'!BA$116</f>
        <v>0</v>
      </c>
      <c r="BB13" s="408">
        <f>'Alternatyva 4'!BB$116</f>
        <v>0</v>
      </c>
      <c r="BC13" s="408">
        <f>'Alternatyva 4'!BC$116</f>
        <v>0</v>
      </c>
      <c r="BD13" s="408">
        <f>'Alternatyva 4'!BD$116</f>
        <v>0</v>
      </c>
      <c r="BE13" s="408">
        <f>'Alternatyva 4'!BE$116</f>
        <v>0</v>
      </c>
      <c r="BF13" s="408">
        <f>'Alternatyva 4'!BF$116</f>
        <v>0</v>
      </c>
      <c r="BG13" s="408">
        <f>'Alternatyva 4'!BG$116</f>
        <v>0</v>
      </c>
      <c r="BH13" s="408">
        <f>'Alternatyva 4'!BH$116</f>
        <v>0</v>
      </c>
      <c r="BI13" s="408">
        <f>'Alternatyva 4'!BI$116</f>
        <v>0</v>
      </c>
      <c r="BJ13" s="408">
        <f>'Alternatyva 4'!BJ$116</f>
        <v>0</v>
      </c>
      <c r="BK13" s="408">
        <f>'Alternatyva 4'!BK$116</f>
        <v>0</v>
      </c>
      <c r="BL13" s="408">
        <f>'Alternatyva 4'!BL$116</f>
        <v>0</v>
      </c>
      <c r="BM13" s="408">
        <f>'Alternatyva 4'!BM$116</f>
        <v>0</v>
      </c>
      <c r="BN13" s="408">
        <f>'Alternatyva 4'!BN$116</f>
        <v>0</v>
      </c>
      <c r="BO13" s="408">
        <f>'Alternatyva 4'!BO$116</f>
        <v>0</v>
      </c>
      <c r="BP13" s="408">
        <f>'Alternatyva 4'!BP$116</f>
        <v>0</v>
      </c>
      <c r="BQ13" s="408">
        <f>'Alternatyva 4'!BQ$116</f>
        <v>0</v>
      </c>
      <c r="BR13" s="408">
        <f>'Alternatyva 4'!BR$116</f>
        <v>0</v>
      </c>
      <c r="BS13" s="408">
        <f>'Alternatyva 4'!BS$116</f>
        <v>0</v>
      </c>
      <c r="BT13" s="408">
        <f>'Alternatyva 4'!BT$116</f>
        <v>0</v>
      </c>
      <c r="BU13" s="408">
        <f>'Alternatyva 4'!BU$116</f>
        <v>0</v>
      </c>
      <c r="BV13" s="408">
        <f>'Alternatyva 4'!BV$116</f>
        <v>0</v>
      </c>
      <c r="BW13" s="408">
        <f>'Alternatyva 4'!BW$116</f>
        <v>0</v>
      </c>
      <c r="BX13" s="408">
        <f>'Alternatyva 4'!BX$116</f>
        <v>0</v>
      </c>
      <c r="BY13" s="408">
        <f>'Alternatyva 4'!BY$116</f>
        <v>0</v>
      </c>
      <c r="BZ13" s="408">
        <f>'Alternatyva 4'!BZ$116</f>
        <v>0</v>
      </c>
      <c r="CA13" s="408">
        <f>'Alternatyva 4'!CA$116</f>
        <v>0</v>
      </c>
      <c r="CB13" s="408">
        <f>'Alternatyva 4'!CB$116</f>
        <v>0</v>
      </c>
      <c r="CC13" s="408">
        <f>'Alternatyva 4'!CC$116</f>
        <v>0</v>
      </c>
      <c r="CD13" s="408">
        <f>'Alternatyva 4'!CD$116</f>
        <v>0</v>
      </c>
      <c r="CE13" s="408">
        <f>'Alternatyva 4'!CE$116</f>
        <v>0</v>
      </c>
      <c r="CF13" s="408">
        <f>'Alternatyva 4'!CF$116</f>
        <v>0</v>
      </c>
      <c r="CG13" s="408">
        <f>'Alternatyva 4'!CG$116</f>
        <v>0</v>
      </c>
      <c r="CH13" s="408">
        <f>'Alternatyva 4'!CH$116</f>
        <v>0</v>
      </c>
      <c r="CI13" s="408">
        <f>'Alternatyva 4'!CI$116</f>
        <v>0</v>
      </c>
      <c r="CJ13" s="408">
        <f>'Alternatyva 4'!CJ$116</f>
        <v>0</v>
      </c>
      <c r="CK13" s="408">
        <f>'Alternatyva 4'!CK$116</f>
        <v>0</v>
      </c>
      <c r="CL13" s="408">
        <f>'Alternatyva 4'!CL$116</f>
        <v>0</v>
      </c>
      <c r="CM13" s="408">
        <f>'Alternatyva 4'!CM$116</f>
        <v>0</v>
      </c>
      <c r="CN13" s="408">
        <f>'Alternatyva 4'!CN$116</f>
        <v>0</v>
      </c>
      <c r="CO13" s="408">
        <f>'Alternatyva 4'!CO$116</f>
        <v>0</v>
      </c>
      <c r="CP13" s="408">
        <f>'Alternatyva 4'!CP$116</f>
        <v>0</v>
      </c>
      <c r="CQ13" s="408">
        <f>'Alternatyva 4'!CQ$116</f>
        <v>0</v>
      </c>
      <c r="CR13" s="408">
        <f>'Alternatyva 4'!CR$116</f>
        <v>0</v>
      </c>
      <c r="CS13" s="408">
        <f>'Alternatyva 4'!CS$116</f>
        <v>0</v>
      </c>
      <c r="CT13" s="408">
        <f>'Alternatyva 4'!CT$116</f>
        <v>0</v>
      </c>
      <c r="CU13" s="408">
        <f>'Alternatyva 4'!CU$116</f>
        <v>0</v>
      </c>
      <c r="CV13" s="408">
        <f>'Alternatyva 4'!CV$116</f>
        <v>0</v>
      </c>
      <c r="CW13" s="408">
        <f>'Alternatyva 4'!CW$116</f>
        <v>0</v>
      </c>
      <c r="CX13" s="408">
        <f>'Alternatyva 4'!CX$116</f>
        <v>0</v>
      </c>
      <c r="CY13" s="408">
        <f>'Alternatyva 4'!CY$116</f>
        <v>0</v>
      </c>
      <c r="CZ13" s="408">
        <f>'Alternatyva 4'!CZ$116</f>
        <v>0</v>
      </c>
      <c r="DA13" s="408">
        <f>'Alternatyva 4'!DA$116</f>
        <v>0</v>
      </c>
      <c r="DB13" s="408">
        <f>'Alternatyva 4'!DB$116</f>
        <v>0</v>
      </c>
      <c r="DC13" s="408">
        <f>'Alternatyva 4'!DC$116</f>
        <v>0</v>
      </c>
    </row>
    <row r="14" spans="2:107" hidden="1">
      <c r="B14" s="789" t="str">
        <f>IF(A5_pav="","",A5_pav)</f>
        <v/>
      </c>
      <c r="C14" s="789"/>
      <c r="D14" s="789"/>
      <c r="E14" s="789"/>
      <c r="F14" s="350">
        <f>H14+NPV(FD,I14:INDEX(I14:DC14,PAL))</f>
        <v>0</v>
      </c>
      <c r="G14" s="350">
        <f>SUMIF($H$8:$DC$8,"&lt;="&amp;PAL,$H14:$DC14)</f>
        <v>0</v>
      </c>
      <c r="H14" s="408">
        <f>'Alternatyva 5'!H$116</f>
        <v>0</v>
      </c>
      <c r="I14" s="408">
        <f>'Alternatyva 5'!I$116</f>
        <v>0</v>
      </c>
      <c r="J14" s="408">
        <f>'Alternatyva 5'!J$116</f>
        <v>0</v>
      </c>
      <c r="K14" s="408">
        <f>'Alternatyva 5'!K$116</f>
        <v>0</v>
      </c>
      <c r="L14" s="408">
        <f>'Alternatyva 5'!L$116</f>
        <v>0</v>
      </c>
      <c r="M14" s="408">
        <f>'Alternatyva 5'!M$116</f>
        <v>0</v>
      </c>
      <c r="N14" s="408">
        <f>'Alternatyva 5'!N$116</f>
        <v>0</v>
      </c>
      <c r="O14" s="408">
        <f>'Alternatyva 5'!O$116</f>
        <v>0</v>
      </c>
      <c r="P14" s="408">
        <f>'Alternatyva 5'!P$116</f>
        <v>0</v>
      </c>
      <c r="Q14" s="408">
        <f>'Alternatyva 5'!Q$116</f>
        <v>0</v>
      </c>
      <c r="R14" s="408">
        <f>'Alternatyva 5'!R$116</f>
        <v>0</v>
      </c>
      <c r="S14" s="408">
        <f>'Alternatyva 5'!S$116</f>
        <v>0</v>
      </c>
      <c r="T14" s="408">
        <f>'Alternatyva 5'!T$116</f>
        <v>0</v>
      </c>
      <c r="U14" s="408">
        <f>'Alternatyva 5'!U$116</f>
        <v>0</v>
      </c>
      <c r="V14" s="408">
        <f>'Alternatyva 5'!V$116</f>
        <v>0</v>
      </c>
      <c r="W14" s="408">
        <f>'Alternatyva 5'!W$116</f>
        <v>0</v>
      </c>
      <c r="X14" s="408">
        <f>'Alternatyva 5'!X$116</f>
        <v>0</v>
      </c>
      <c r="Y14" s="408">
        <f>'Alternatyva 5'!Y$116</f>
        <v>0</v>
      </c>
      <c r="Z14" s="408">
        <f>'Alternatyva 5'!Z$116</f>
        <v>0</v>
      </c>
      <c r="AA14" s="408">
        <f>'Alternatyva 5'!AA$116</f>
        <v>0</v>
      </c>
      <c r="AB14" s="408">
        <f>'Alternatyva 5'!AB$116</f>
        <v>0</v>
      </c>
      <c r="AC14" s="408">
        <f>'Alternatyva 5'!AC$116</f>
        <v>0</v>
      </c>
      <c r="AD14" s="408">
        <f>'Alternatyva 5'!AD$116</f>
        <v>0</v>
      </c>
      <c r="AE14" s="408">
        <f>'Alternatyva 5'!AE$116</f>
        <v>0</v>
      </c>
      <c r="AF14" s="408">
        <f>'Alternatyva 5'!AF$116</f>
        <v>0</v>
      </c>
      <c r="AG14" s="408">
        <f>'Alternatyva 5'!AG$116</f>
        <v>0</v>
      </c>
      <c r="AH14" s="408">
        <f>'Alternatyva 5'!AH$116</f>
        <v>0</v>
      </c>
      <c r="AI14" s="408">
        <f>'Alternatyva 5'!AI$116</f>
        <v>0</v>
      </c>
      <c r="AJ14" s="408">
        <f>'Alternatyva 5'!AJ$116</f>
        <v>0</v>
      </c>
      <c r="AK14" s="408">
        <f>'Alternatyva 5'!AK$116</f>
        <v>0</v>
      </c>
      <c r="AL14" s="408">
        <f>'Alternatyva 5'!AL$116</f>
        <v>0</v>
      </c>
      <c r="AM14" s="408">
        <f>'Alternatyva 5'!AM$116</f>
        <v>0</v>
      </c>
      <c r="AN14" s="408">
        <f>'Alternatyva 5'!AN$116</f>
        <v>0</v>
      </c>
      <c r="AO14" s="408">
        <f>'Alternatyva 5'!AO$116</f>
        <v>0</v>
      </c>
      <c r="AP14" s="408">
        <f>'Alternatyva 5'!AP$116</f>
        <v>0</v>
      </c>
      <c r="AQ14" s="408">
        <f>'Alternatyva 5'!AQ$116</f>
        <v>0</v>
      </c>
      <c r="AR14" s="408">
        <f>'Alternatyva 5'!AR$116</f>
        <v>0</v>
      </c>
      <c r="AS14" s="408">
        <f>'Alternatyva 5'!AS$116</f>
        <v>0</v>
      </c>
      <c r="AT14" s="408">
        <f>'Alternatyva 5'!AT$116</f>
        <v>0</v>
      </c>
      <c r="AU14" s="408">
        <f>'Alternatyva 5'!AU$116</f>
        <v>0</v>
      </c>
      <c r="AV14" s="408">
        <f>'Alternatyva 5'!AV$116</f>
        <v>0</v>
      </c>
      <c r="AW14" s="408">
        <f>'Alternatyva 5'!AW$116</f>
        <v>0</v>
      </c>
      <c r="AX14" s="408">
        <f>'Alternatyva 5'!AX$116</f>
        <v>0</v>
      </c>
      <c r="AY14" s="408">
        <f>'Alternatyva 5'!AY$116</f>
        <v>0</v>
      </c>
      <c r="AZ14" s="408">
        <f>'Alternatyva 5'!AZ$116</f>
        <v>0</v>
      </c>
      <c r="BA14" s="408">
        <f>'Alternatyva 5'!BA$116</f>
        <v>0</v>
      </c>
      <c r="BB14" s="408">
        <f>'Alternatyva 5'!BB$116</f>
        <v>0</v>
      </c>
      <c r="BC14" s="408">
        <f>'Alternatyva 5'!BC$116</f>
        <v>0</v>
      </c>
      <c r="BD14" s="408">
        <f>'Alternatyva 5'!BD$116</f>
        <v>0</v>
      </c>
      <c r="BE14" s="408">
        <f>'Alternatyva 5'!BE$116</f>
        <v>0</v>
      </c>
      <c r="BF14" s="408">
        <f>'Alternatyva 5'!BF$116</f>
        <v>0</v>
      </c>
      <c r="BG14" s="408">
        <f>'Alternatyva 5'!BG$116</f>
        <v>0</v>
      </c>
      <c r="BH14" s="408">
        <f>'Alternatyva 5'!BH$116</f>
        <v>0</v>
      </c>
      <c r="BI14" s="408">
        <f>'Alternatyva 5'!BI$116</f>
        <v>0</v>
      </c>
      <c r="BJ14" s="408">
        <f>'Alternatyva 5'!BJ$116</f>
        <v>0</v>
      </c>
      <c r="BK14" s="408">
        <f>'Alternatyva 5'!BK$116</f>
        <v>0</v>
      </c>
      <c r="BL14" s="408">
        <f>'Alternatyva 5'!BL$116</f>
        <v>0</v>
      </c>
      <c r="BM14" s="408">
        <f>'Alternatyva 5'!BM$116</f>
        <v>0</v>
      </c>
      <c r="BN14" s="408">
        <f>'Alternatyva 5'!BN$116</f>
        <v>0</v>
      </c>
      <c r="BO14" s="408">
        <f>'Alternatyva 5'!BO$116</f>
        <v>0</v>
      </c>
      <c r="BP14" s="408">
        <f>'Alternatyva 5'!BP$116</f>
        <v>0</v>
      </c>
      <c r="BQ14" s="408">
        <f>'Alternatyva 5'!BQ$116</f>
        <v>0</v>
      </c>
      <c r="BR14" s="408">
        <f>'Alternatyva 5'!BR$116</f>
        <v>0</v>
      </c>
      <c r="BS14" s="408">
        <f>'Alternatyva 5'!BS$116</f>
        <v>0</v>
      </c>
      <c r="BT14" s="408">
        <f>'Alternatyva 5'!BT$116</f>
        <v>0</v>
      </c>
      <c r="BU14" s="408">
        <f>'Alternatyva 5'!BU$116</f>
        <v>0</v>
      </c>
      <c r="BV14" s="408">
        <f>'Alternatyva 5'!BV$116</f>
        <v>0</v>
      </c>
      <c r="BW14" s="408">
        <f>'Alternatyva 5'!BW$116</f>
        <v>0</v>
      </c>
      <c r="BX14" s="408">
        <f>'Alternatyva 5'!BX$116</f>
        <v>0</v>
      </c>
      <c r="BY14" s="408">
        <f>'Alternatyva 5'!BY$116</f>
        <v>0</v>
      </c>
      <c r="BZ14" s="408">
        <f>'Alternatyva 5'!BZ$116</f>
        <v>0</v>
      </c>
      <c r="CA14" s="408">
        <f>'Alternatyva 5'!CA$116</f>
        <v>0</v>
      </c>
      <c r="CB14" s="408">
        <f>'Alternatyva 5'!CB$116</f>
        <v>0</v>
      </c>
      <c r="CC14" s="408">
        <f>'Alternatyva 5'!CC$116</f>
        <v>0</v>
      </c>
      <c r="CD14" s="408">
        <f>'Alternatyva 5'!CD$116</f>
        <v>0</v>
      </c>
      <c r="CE14" s="408">
        <f>'Alternatyva 5'!CE$116</f>
        <v>0</v>
      </c>
      <c r="CF14" s="408">
        <f>'Alternatyva 5'!CF$116</f>
        <v>0</v>
      </c>
      <c r="CG14" s="408">
        <f>'Alternatyva 5'!CG$116</f>
        <v>0</v>
      </c>
      <c r="CH14" s="408">
        <f>'Alternatyva 5'!CH$116</f>
        <v>0</v>
      </c>
      <c r="CI14" s="408">
        <f>'Alternatyva 5'!CI$116</f>
        <v>0</v>
      </c>
      <c r="CJ14" s="408">
        <f>'Alternatyva 5'!CJ$116</f>
        <v>0</v>
      </c>
      <c r="CK14" s="408">
        <f>'Alternatyva 5'!CK$116</f>
        <v>0</v>
      </c>
      <c r="CL14" s="408">
        <f>'Alternatyva 5'!CL$116</f>
        <v>0</v>
      </c>
      <c r="CM14" s="408">
        <f>'Alternatyva 5'!CM$116</f>
        <v>0</v>
      </c>
      <c r="CN14" s="408">
        <f>'Alternatyva 5'!CN$116</f>
        <v>0</v>
      </c>
      <c r="CO14" s="408">
        <f>'Alternatyva 5'!CO$116</f>
        <v>0</v>
      </c>
      <c r="CP14" s="408">
        <f>'Alternatyva 5'!CP$116</f>
        <v>0</v>
      </c>
      <c r="CQ14" s="408">
        <f>'Alternatyva 5'!CQ$116</f>
        <v>0</v>
      </c>
      <c r="CR14" s="408">
        <f>'Alternatyva 5'!CR$116</f>
        <v>0</v>
      </c>
      <c r="CS14" s="408">
        <f>'Alternatyva 5'!CS$116</f>
        <v>0</v>
      </c>
      <c r="CT14" s="408">
        <f>'Alternatyva 5'!CT$116</f>
        <v>0</v>
      </c>
      <c r="CU14" s="408">
        <f>'Alternatyva 5'!CU$116</f>
        <v>0</v>
      </c>
      <c r="CV14" s="408">
        <f>'Alternatyva 5'!CV$116</f>
        <v>0</v>
      </c>
      <c r="CW14" s="408">
        <f>'Alternatyva 5'!CW$116</f>
        <v>0</v>
      </c>
      <c r="CX14" s="408">
        <f>'Alternatyva 5'!CX$116</f>
        <v>0</v>
      </c>
      <c r="CY14" s="408">
        <f>'Alternatyva 5'!CY$116</f>
        <v>0</v>
      </c>
      <c r="CZ14" s="408">
        <f>'Alternatyva 5'!CZ$116</f>
        <v>0</v>
      </c>
      <c r="DA14" s="408">
        <f>'Alternatyva 5'!DA$116</f>
        <v>0</v>
      </c>
      <c r="DB14" s="408">
        <f>'Alternatyva 5'!DB$116</f>
        <v>0</v>
      </c>
      <c r="DC14" s="408">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proc.</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790" t="s">
        <v>14</v>
      </c>
      <c r="C17" s="790"/>
      <c r="D17" s="790"/>
      <c r="E17" s="790"/>
      <c r="F17" s="348" t="s">
        <v>509</v>
      </c>
      <c r="G17" s="12"/>
      <c r="H17" s="12"/>
      <c r="J17" s="7"/>
      <c r="K17" s="7"/>
      <c r="L17" s="7"/>
      <c r="M17" s="7"/>
      <c r="N17" s="7"/>
      <c r="O17" s="7"/>
      <c r="P17" s="7"/>
    </row>
    <row r="18" spans="2:107">
      <c r="B18" s="789" t="str">
        <f>IF(A1_pav="","",A1_pav)</f>
        <v>Inovacinės veiklos skatinimo sistema</v>
      </c>
      <c r="C18" s="789"/>
      <c r="D18" s="789"/>
      <c r="E18" s="789"/>
      <c r="F18" s="417" t="str">
        <f>IFERROR(('Alternatyva 1'!$F$7+'Alternatyva 1'!F$115-F28)/$F10,"-")</f>
        <v>-</v>
      </c>
      <c r="G18" s="13"/>
      <c r="H18" s="1"/>
      <c r="M18" s="1"/>
      <c r="N18" s="14"/>
      <c r="P18" s="1"/>
    </row>
    <row r="19" spans="2:107" hidden="1">
      <c r="B19" s="789" t="str">
        <f>IF(A2_pav="","",A2_pav)</f>
        <v/>
      </c>
      <c r="C19" s="789"/>
      <c r="D19" s="789"/>
      <c r="E19" s="789"/>
      <c r="F19" s="417" t="str">
        <f>IFERROR(('Alternatyva 2'!$F$7+'Alternatyva 2'!F$115-F36)/$F11,"-")</f>
        <v>-</v>
      </c>
      <c r="G19" s="13"/>
      <c r="H19" s="13"/>
      <c r="M19" s="1"/>
      <c r="N19" s="14"/>
      <c r="P19" s="1"/>
    </row>
    <row r="20" spans="2:107" hidden="1">
      <c r="B20" s="789" t="str">
        <f>IF(A3_pav="","",A3_pav)</f>
        <v/>
      </c>
      <c r="C20" s="789"/>
      <c r="D20" s="789"/>
      <c r="E20" s="789"/>
      <c r="F20" s="417" t="str">
        <f>IFERROR(('Alternatyva 3'!$F$7+'Alternatyva 3'!F$115-F44)/$F12,"-")</f>
        <v>-</v>
      </c>
      <c r="G20" s="13"/>
      <c r="H20" s="13"/>
      <c r="M20" s="1"/>
      <c r="N20" s="14"/>
      <c r="P20" s="1"/>
    </row>
    <row r="21" spans="2:107" hidden="1">
      <c r="B21" s="789" t="str">
        <f>IF(A4_pav="","",A4_pav)</f>
        <v/>
      </c>
      <c r="C21" s="789"/>
      <c r="D21" s="789"/>
      <c r="E21" s="789"/>
      <c r="F21" s="417" t="str">
        <f>IFERROR(('Alternatyva 4'!$F$7+'Alternatyva 4'!F$115-F52)/$F13,"-")</f>
        <v>-</v>
      </c>
      <c r="G21" s="13"/>
      <c r="H21" s="13"/>
      <c r="M21" s="1"/>
      <c r="N21" s="14"/>
      <c r="P21" s="1"/>
    </row>
    <row r="22" spans="2:107" hidden="1">
      <c r="B22" s="789" t="str">
        <f>IF(A5_pav="","",A5_pav)</f>
        <v/>
      </c>
      <c r="C22" s="789"/>
      <c r="D22" s="789"/>
      <c r="E22" s="789"/>
      <c r="F22" s="417" t="str">
        <f>IFERROR(('Alternatyva 5'!$F$7++'Alternatyva 5'!F$115-F60)/$F14,"-")</f>
        <v>-</v>
      </c>
      <c r="G22" s="13"/>
      <c r="H22" s="13"/>
      <c r="M22" s="1"/>
      <c r="N22" s="14"/>
      <c r="P22" s="1"/>
    </row>
    <row r="23" spans="2:107">
      <c r="B23" s="1"/>
      <c r="C23" s="1"/>
      <c r="D23" s="1"/>
      <c r="E23" s="29"/>
      <c r="F23" s="4"/>
      <c r="G23" s="13"/>
      <c r="H23" s="13"/>
      <c r="M23" s="1"/>
      <c r="N23" s="14"/>
      <c r="P23" s="1"/>
    </row>
    <row r="24" spans="2:107">
      <c r="B24" s="1"/>
      <c r="C24" s="1"/>
      <c r="D24" s="1"/>
      <c r="E24" s="29"/>
      <c r="F24" s="4"/>
      <c r="G24" s="13"/>
      <c r="H24" s="13"/>
      <c r="M24" s="1"/>
      <c r="N24" s="14"/>
      <c r="P24" s="1"/>
    </row>
    <row r="25" spans="2:107">
      <c r="B25" s="1"/>
      <c r="C25" s="1"/>
      <c r="D25" s="1"/>
      <c r="E25" s="29"/>
      <c r="F25" s="4"/>
      <c r="G25" s="13"/>
      <c r="H25" s="13"/>
      <c r="M25" s="1"/>
      <c r="N25" s="14"/>
      <c r="P25" s="1"/>
    </row>
    <row r="26" spans="2:107" hidden="1">
      <c r="B26" s="16" t="s">
        <v>20</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787" t="s">
        <v>501</v>
      </c>
      <c r="C27" s="787"/>
      <c r="D27" s="787"/>
      <c r="E27" s="787"/>
      <c r="F27" s="418"/>
      <c r="G27" s="347" t="s">
        <v>163</v>
      </c>
      <c r="H27" s="347" t="str">
        <f ca="1">H9</f>
        <v>2022</v>
      </c>
      <c r="I27" s="347">
        <f t="shared" ref="I27:BT27" ca="1" si="3">I9</f>
        <v>2023</v>
      </c>
      <c r="J27" s="347">
        <f t="shared" ca="1" si="3"/>
        <v>2024</v>
      </c>
      <c r="K27" s="347">
        <f t="shared" ca="1" si="3"/>
        <v>2025</v>
      </c>
      <c r="L27" s="347">
        <f t="shared" ca="1" si="3"/>
        <v>2026</v>
      </c>
      <c r="M27" s="347">
        <f t="shared" ca="1" si="3"/>
        <v>2027</v>
      </c>
      <c r="N27" s="347">
        <f t="shared" ca="1" si="3"/>
        <v>2028</v>
      </c>
      <c r="O27" s="347">
        <f t="shared" ca="1" si="3"/>
        <v>2029</v>
      </c>
      <c r="P27" s="347">
        <f t="shared" ca="1" si="3"/>
        <v>2030</v>
      </c>
      <c r="Q27" s="347">
        <f t="shared" ca="1" si="3"/>
        <v>2031</v>
      </c>
      <c r="R27" s="347">
        <f t="shared" ca="1" si="3"/>
        <v>2032</v>
      </c>
      <c r="S27" s="347">
        <f t="shared" ca="1" si="3"/>
        <v>2033</v>
      </c>
      <c r="T27" s="347">
        <f t="shared" ca="1" si="3"/>
        <v>2034</v>
      </c>
      <c r="U27" s="347">
        <f t="shared" ca="1" si="3"/>
        <v>2035</v>
      </c>
      <c r="V27" s="347">
        <f t="shared" ca="1" si="3"/>
        <v>2036</v>
      </c>
      <c r="W27" s="347">
        <f t="shared" ca="1" si="3"/>
        <v>2037</v>
      </c>
      <c r="X27" s="347">
        <f t="shared" ca="1" si="3"/>
        <v>2038</v>
      </c>
      <c r="Y27" s="347">
        <f t="shared" ca="1" si="3"/>
        <v>2039</v>
      </c>
      <c r="Z27" s="347">
        <f t="shared" ca="1" si="3"/>
        <v>2040</v>
      </c>
      <c r="AA27" s="347">
        <f t="shared" ca="1" si="3"/>
        <v>2041</v>
      </c>
      <c r="AB27" s="347">
        <f t="shared" ca="1" si="3"/>
        <v>2042</v>
      </c>
      <c r="AC27" s="347">
        <f t="shared" ca="1" si="3"/>
        <v>2043</v>
      </c>
      <c r="AD27" s="347">
        <f t="shared" ca="1" si="3"/>
        <v>2044</v>
      </c>
      <c r="AE27" s="347">
        <f t="shared" ca="1" si="3"/>
        <v>2045</v>
      </c>
      <c r="AF27" s="347">
        <f t="shared" ca="1" si="3"/>
        <v>2046</v>
      </c>
      <c r="AG27" s="347">
        <f t="shared" ca="1" si="3"/>
        <v>2047</v>
      </c>
      <c r="AH27" s="347">
        <f t="shared" ca="1" si="3"/>
        <v>2048</v>
      </c>
      <c r="AI27" s="347">
        <f t="shared" ca="1" si="3"/>
        <v>2049</v>
      </c>
      <c r="AJ27" s="347">
        <f t="shared" ca="1" si="3"/>
        <v>2050</v>
      </c>
      <c r="AK27" s="347">
        <f t="shared" ca="1" si="3"/>
        <v>2051</v>
      </c>
      <c r="AL27" s="347">
        <f t="shared" ca="1" si="3"/>
        <v>2052</v>
      </c>
      <c r="AM27" s="347">
        <f t="shared" ca="1" si="3"/>
        <v>2053</v>
      </c>
      <c r="AN27" s="347">
        <f t="shared" ca="1" si="3"/>
        <v>2054</v>
      </c>
      <c r="AO27" s="347">
        <f t="shared" ca="1" si="3"/>
        <v>2055</v>
      </c>
      <c r="AP27" s="347">
        <f t="shared" ca="1" si="3"/>
        <v>2056</v>
      </c>
      <c r="AQ27" s="347">
        <f t="shared" ca="1" si="3"/>
        <v>2057</v>
      </c>
      <c r="AR27" s="347">
        <f t="shared" ca="1" si="3"/>
        <v>2058</v>
      </c>
      <c r="AS27" s="347">
        <f t="shared" ca="1" si="3"/>
        <v>2059</v>
      </c>
      <c r="AT27" s="347">
        <f t="shared" ca="1" si="3"/>
        <v>2060</v>
      </c>
      <c r="AU27" s="347">
        <f t="shared" ca="1" si="3"/>
        <v>2061</v>
      </c>
      <c r="AV27" s="347">
        <f t="shared" ca="1" si="3"/>
        <v>2062</v>
      </c>
      <c r="AW27" s="347">
        <f t="shared" ca="1" si="3"/>
        <v>2063</v>
      </c>
      <c r="AX27" s="347">
        <f t="shared" ca="1" si="3"/>
        <v>2064</v>
      </c>
      <c r="AY27" s="347">
        <f t="shared" ca="1" si="3"/>
        <v>2065</v>
      </c>
      <c r="AZ27" s="347">
        <f t="shared" ca="1" si="3"/>
        <v>2066</v>
      </c>
      <c r="BA27" s="347">
        <f t="shared" ca="1" si="3"/>
        <v>2067</v>
      </c>
      <c r="BB27" s="347">
        <f t="shared" ca="1" si="3"/>
        <v>2068</v>
      </c>
      <c r="BC27" s="347">
        <f t="shared" ca="1" si="3"/>
        <v>2069</v>
      </c>
      <c r="BD27" s="347">
        <f t="shared" ca="1" si="3"/>
        <v>2070</v>
      </c>
      <c r="BE27" s="347">
        <f t="shared" ca="1" si="3"/>
        <v>2071</v>
      </c>
      <c r="BF27" s="347">
        <f t="shared" ca="1" si="3"/>
        <v>2072</v>
      </c>
      <c r="BG27" s="347">
        <f t="shared" ca="1" si="3"/>
        <v>2073</v>
      </c>
      <c r="BH27" s="347">
        <f t="shared" ca="1" si="3"/>
        <v>2074</v>
      </c>
      <c r="BI27" s="347">
        <f t="shared" ca="1" si="3"/>
        <v>2075</v>
      </c>
      <c r="BJ27" s="347">
        <f t="shared" ca="1" si="3"/>
        <v>2076</v>
      </c>
      <c r="BK27" s="347">
        <f t="shared" ca="1" si="3"/>
        <v>2077</v>
      </c>
      <c r="BL27" s="347">
        <f t="shared" ca="1" si="3"/>
        <v>2078</v>
      </c>
      <c r="BM27" s="347">
        <f t="shared" ca="1" si="3"/>
        <v>2079</v>
      </c>
      <c r="BN27" s="347">
        <f t="shared" ca="1" si="3"/>
        <v>2080</v>
      </c>
      <c r="BO27" s="347">
        <f t="shared" ca="1" si="3"/>
        <v>2081</v>
      </c>
      <c r="BP27" s="347">
        <f t="shared" ca="1" si="3"/>
        <v>2082</v>
      </c>
      <c r="BQ27" s="347">
        <f t="shared" ca="1" si="3"/>
        <v>2083</v>
      </c>
      <c r="BR27" s="347">
        <f t="shared" ca="1" si="3"/>
        <v>2084</v>
      </c>
      <c r="BS27" s="347">
        <f t="shared" ca="1" si="3"/>
        <v>2085</v>
      </c>
      <c r="BT27" s="347">
        <f t="shared" ca="1" si="3"/>
        <v>2086</v>
      </c>
      <c r="BU27" s="347">
        <f t="shared" ref="BU27:DC27" ca="1" si="4">BU9</f>
        <v>2087</v>
      </c>
      <c r="BV27" s="347">
        <f t="shared" ca="1" si="4"/>
        <v>2088</v>
      </c>
      <c r="BW27" s="347">
        <f t="shared" ca="1" si="4"/>
        <v>2089</v>
      </c>
      <c r="BX27" s="347">
        <f t="shared" ca="1" si="4"/>
        <v>2090</v>
      </c>
      <c r="BY27" s="347">
        <f t="shared" ca="1" si="4"/>
        <v>2091</v>
      </c>
      <c r="BZ27" s="347">
        <f t="shared" ca="1" si="4"/>
        <v>2092</v>
      </c>
      <c r="CA27" s="347">
        <f t="shared" ca="1" si="4"/>
        <v>2093</v>
      </c>
      <c r="CB27" s="347">
        <f t="shared" ca="1" si="4"/>
        <v>2094</v>
      </c>
      <c r="CC27" s="347">
        <f t="shared" ca="1" si="4"/>
        <v>2095</v>
      </c>
      <c r="CD27" s="347">
        <f t="shared" ca="1" si="4"/>
        <v>2096</v>
      </c>
      <c r="CE27" s="347">
        <f t="shared" ca="1" si="4"/>
        <v>2097</v>
      </c>
      <c r="CF27" s="347">
        <f t="shared" ca="1" si="4"/>
        <v>2098</v>
      </c>
      <c r="CG27" s="347">
        <f t="shared" ca="1" si="4"/>
        <v>2099</v>
      </c>
      <c r="CH27" s="347">
        <f t="shared" ca="1" si="4"/>
        <v>2100</v>
      </c>
      <c r="CI27" s="347">
        <f t="shared" ca="1" si="4"/>
        <v>2101</v>
      </c>
      <c r="CJ27" s="347">
        <f t="shared" ca="1" si="4"/>
        <v>2102</v>
      </c>
      <c r="CK27" s="347">
        <f t="shared" ca="1" si="4"/>
        <v>2103</v>
      </c>
      <c r="CL27" s="347">
        <f t="shared" ca="1" si="4"/>
        <v>2104</v>
      </c>
      <c r="CM27" s="347">
        <f t="shared" ca="1" si="4"/>
        <v>2105</v>
      </c>
      <c r="CN27" s="347">
        <f t="shared" ca="1" si="4"/>
        <v>2106</v>
      </c>
      <c r="CO27" s="347">
        <f t="shared" ca="1" si="4"/>
        <v>2107</v>
      </c>
      <c r="CP27" s="347">
        <f t="shared" ca="1" si="4"/>
        <v>2108</v>
      </c>
      <c r="CQ27" s="347">
        <f t="shared" ca="1" si="4"/>
        <v>2109</v>
      </c>
      <c r="CR27" s="347">
        <f t="shared" ca="1" si="4"/>
        <v>2110</v>
      </c>
      <c r="CS27" s="347">
        <f t="shared" ca="1" si="4"/>
        <v>2111</v>
      </c>
      <c r="CT27" s="347">
        <f t="shared" ca="1" si="4"/>
        <v>2112</v>
      </c>
      <c r="CU27" s="347">
        <f t="shared" ca="1" si="4"/>
        <v>2113</v>
      </c>
      <c r="CV27" s="347">
        <f t="shared" ca="1" si="4"/>
        <v>2114</v>
      </c>
      <c r="CW27" s="347">
        <f t="shared" ca="1" si="4"/>
        <v>2115</v>
      </c>
      <c r="CX27" s="347">
        <f t="shared" ca="1" si="4"/>
        <v>2116</v>
      </c>
      <c r="CY27" s="347">
        <f t="shared" ca="1" si="4"/>
        <v>2117</v>
      </c>
      <c r="CZ27" s="347">
        <f t="shared" ca="1" si="4"/>
        <v>2118</v>
      </c>
      <c r="DA27" s="347">
        <f t="shared" ca="1" si="4"/>
        <v>2119</v>
      </c>
      <c r="DB27" s="347">
        <f t="shared" ca="1" si="4"/>
        <v>2120</v>
      </c>
      <c r="DC27" s="347">
        <f t="shared" ca="1" si="4"/>
        <v>2121</v>
      </c>
    </row>
    <row r="28" spans="2:107" hidden="1">
      <c r="B28" s="786" t="s">
        <v>179</v>
      </c>
      <c r="C28" s="786"/>
      <c r="D28" s="786"/>
      <c r="E28" s="786"/>
      <c r="F28" s="407">
        <f>H28+NPV(FD,I28:INDEX(I28:DC28,PAL))</f>
        <v>0</v>
      </c>
      <c r="G28" s="411">
        <f>SUMIF($H$8:$DC$8,"&lt;="&amp;PAL,$H28:$DC28)</f>
        <v>0</v>
      </c>
      <c r="H28" s="419">
        <f>SUM('Alternatyva 1'!H$21,'Alternatyva 1'!H$32,'Alternatyva 1'!H$43,'Alternatyva 1'!H$55,'Alternatyva 1'!H$66,'Alternatyva 1'!H$77,'Alternatyva 1'!H$88)</f>
        <v>0</v>
      </c>
      <c r="I28" s="419">
        <f>SUM('Alternatyva 1'!I$21,'Alternatyva 1'!I$32,'Alternatyva 1'!I$43,'Alternatyva 1'!I$55,'Alternatyva 1'!I$66,'Alternatyva 1'!I$77,'Alternatyva 1'!I$88)</f>
        <v>0</v>
      </c>
      <c r="J28" s="419">
        <f>SUM('Alternatyva 1'!J$21,'Alternatyva 1'!J$32,'Alternatyva 1'!J$43,'Alternatyva 1'!J$55,'Alternatyva 1'!J$66,'Alternatyva 1'!J$77,'Alternatyva 1'!J$88)</f>
        <v>0</v>
      </c>
      <c r="K28" s="419">
        <f>SUM('Alternatyva 1'!K$21,'Alternatyva 1'!K$32,'Alternatyva 1'!K$43,'Alternatyva 1'!K$55,'Alternatyva 1'!K$66,'Alternatyva 1'!K$77,'Alternatyva 1'!K$88)</f>
        <v>0</v>
      </c>
      <c r="L28" s="419">
        <f>SUM('Alternatyva 1'!L$21,'Alternatyva 1'!L$32,'Alternatyva 1'!L$43,'Alternatyva 1'!L$55,'Alternatyva 1'!L$66,'Alternatyva 1'!L$77,'Alternatyva 1'!L$88)</f>
        <v>0</v>
      </c>
      <c r="M28" s="419">
        <f>SUM('Alternatyva 1'!M$21,'Alternatyva 1'!M$32,'Alternatyva 1'!M$43,'Alternatyva 1'!M$55,'Alternatyva 1'!M$66,'Alternatyva 1'!M$77,'Alternatyva 1'!M$88)</f>
        <v>0</v>
      </c>
      <c r="N28" s="419">
        <f>SUM('Alternatyva 1'!N$21,'Alternatyva 1'!N$32,'Alternatyva 1'!N$43,'Alternatyva 1'!N$55,'Alternatyva 1'!N$66,'Alternatyva 1'!N$77,'Alternatyva 1'!N$88)</f>
        <v>0</v>
      </c>
      <c r="O28" s="419">
        <f>SUM('Alternatyva 1'!O$21,'Alternatyva 1'!O$32,'Alternatyva 1'!O$43,'Alternatyva 1'!O$55,'Alternatyva 1'!O$66,'Alternatyva 1'!O$77,'Alternatyva 1'!O$88)</f>
        <v>0</v>
      </c>
      <c r="P28" s="419">
        <f>SUM('Alternatyva 1'!P$21,'Alternatyva 1'!P$32,'Alternatyva 1'!P$43,'Alternatyva 1'!P$55,'Alternatyva 1'!P$66,'Alternatyva 1'!P$77,'Alternatyva 1'!P$88)</f>
        <v>0</v>
      </c>
      <c r="Q28" s="419">
        <f>SUM('Alternatyva 1'!Q$21,'Alternatyva 1'!Q$32,'Alternatyva 1'!Q$43,'Alternatyva 1'!Q$55,'Alternatyva 1'!Q$66,'Alternatyva 1'!Q$77,'Alternatyva 1'!Q$88)</f>
        <v>0</v>
      </c>
      <c r="R28" s="419">
        <f>SUM('Alternatyva 1'!R$21,'Alternatyva 1'!R$32,'Alternatyva 1'!R$43,'Alternatyva 1'!R$55,'Alternatyva 1'!R$66,'Alternatyva 1'!R$77,'Alternatyva 1'!R$88)</f>
        <v>0</v>
      </c>
      <c r="S28" s="419">
        <f>SUM('Alternatyva 1'!S$21,'Alternatyva 1'!S$32,'Alternatyva 1'!S$43,'Alternatyva 1'!S$55,'Alternatyva 1'!S$66,'Alternatyva 1'!S$77,'Alternatyva 1'!S$88)</f>
        <v>0</v>
      </c>
      <c r="T28" s="419">
        <f>SUM('Alternatyva 1'!T$21,'Alternatyva 1'!T$32,'Alternatyva 1'!T$43,'Alternatyva 1'!T$55,'Alternatyva 1'!T$66,'Alternatyva 1'!T$77,'Alternatyva 1'!T$88)</f>
        <v>0</v>
      </c>
      <c r="U28" s="419">
        <f>SUM('Alternatyva 1'!U$21,'Alternatyva 1'!U$32,'Alternatyva 1'!U$43,'Alternatyva 1'!U$55,'Alternatyva 1'!U$66,'Alternatyva 1'!U$77,'Alternatyva 1'!U$88)</f>
        <v>0</v>
      </c>
      <c r="V28" s="419">
        <f>SUM('Alternatyva 1'!V$21,'Alternatyva 1'!V$32,'Alternatyva 1'!V$43,'Alternatyva 1'!V$55,'Alternatyva 1'!V$66,'Alternatyva 1'!V$77,'Alternatyva 1'!V$88)</f>
        <v>0</v>
      </c>
      <c r="W28" s="419">
        <f>SUM('Alternatyva 1'!W$21,'Alternatyva 1'!W$32,'Alternatyva 1'!W$43,'Alternatyva 1'!W$55,'Alternatyva 1'!W$66,'Alternatyva 1'!W$77,'Alternatyva 1'!W$88)</f>
        <v>0</v>
      </c>
      <c r="X28" s="419">
        <f>SUM('Alternatyva 1'!X$21,'Alternatyva 1'!X$32,'Alternatyva 1'!X$43,'Alternatyva 1'!X$55,'Alternatyva 1'!X$66,'Alternatyva 1'!X$77,'Alternatyva 1'!X$88)</f>
        <v>0</v>
      </c>
      <c r="Y28" s="419">
        <f>SUM('Alternatyva 1'!Y$21,'Alternatyva 1'!Y$32,'Alternatyva 1'!Y$43,'Alternatyva 1'!Y$55,'Alternatyva 1'!Y$66,'Alternatyva 1'!Y$77,'Alternatyva 1'!Y$88)</f>
        <v>0</v>
      </c>
      <c r="Z28" s="419">
        <f>SUM('Alternatyva 1'!Z$21,'Alternatyva 1'!Z$32,'Alternatyva 1'!Z$43,'Alternatyva 1'!Z$55,'Alternatyva 1'!Z$66,'Alternatyva 1'!Z$77,'Alternatyva 1'!Z$88)</f>
        <v>0</v>
      </c>
      <c r="AA28" s="419">
        <f>SUM('Alternatyva 1'!AA$21,'Alternatyva 1'!AA$32,'Alternatyva 1'!AA$43,'Alternatyva 1'!AA$55,'Alternatyva 1'!AA$66,'Alternatyva 1'!AA$77,'Alternatyva 1'!AA$88)</f>
        <v>0</v>
      </c>
      <c r="AB28" s="419">
        <f>SUM('Alternatyva 1'!AB$21,'Alternatyva 1'!AB$32,'Alternatyva 1'!AB$43,'Alternatyva 1'!AB$55,'Alternatyva 1'!AB$66,'Alternatyva 1'!AB$77,'Alternatyva 1'!AB$88)</f>
        <v>0</v>
      </c>
      <c r="AC28" s="419">
        <f>SUM('Alternatyva 1'!AC$21,'Alternatyva 1'!AC$32,'Alternatyva 1'!AC$43,'Alternatyva 1'!AC$55,'Alternatyva 1'!AC$66,'Alternatyva 1'!AC$77,'Alternatyva 1'!AC$88)</f>
        <v>0</v>
      </c>
      <c r="AD28" s="419">
        <f>SUM('Alternatyva 1'!AD$21,'Alternatyva 1'!AD$32,'Alternatyva 1'!AD$43,'Alternatyva 1'!AD$55,'Alternatyva 1'!AD$66,'Alternatyva 1'!AD$77,'Alternatyva 1'!AD$88)</f>
        <v>0</v>
      </c>
      <c r="AE28" s="419">
        <f>SUM('Alternatyva 1'!AE$21,'Alternatyva 1'!AE$32,'Alternatyva 1'!AE$43,'Alternatyva 1'!AE$55,'Alternatyva 1'!AE$66,'Alternatyva 1'!AE$77,'Alternatyva 1'!AE$88)</f>
        <v>0</v>
      </c>
      <c r="AF28" s="419">
        <f>SUM('Alternatyva 1'!AF$21,'Alternatyva 1'!AF$32,'Alternatyva 1'!AF$43,'Alternatyva 1'!AF$55,'Alternatyva 1'!AF$66,'Alternatyva 1'!AF$77,'Alternatyva 1'!AF$88)</f>
        <v>0</v>
      </c>
      <c r="AG28" s="419">
        <f>SUM('Alternatyva 1'!AG$21,'Alternatyva 1'!AG$32,'Alternatyva 1'!AG$43,'Alternatyva 1'!AG$55,'Alternatyva 1'!AG$66,'Alternatyva 1'!AG$77,'Alternatyva 1'!AG$88)</f>
        <v>0</v>
      </c>
      <c r="AH28" s="419">
        <f>SUM('Alternatyva 1'!AH$21,'Alternatyva 1'!AH$32,'Alternatyva 1'!AH$43,'Alternatyva 1'!AH$55,'Alternatyva 1'!AH$66,'Alternatyva 1'!AH$77,'Alternatyva 1'!AH$88)</f>
        <v>0</v>
      </c>
      <c r="AI28" s="419">
        <f>SUM('Alternatyva 1'!AI$21,'Alternatyva 1'!AI$32,'Alternatyva 1'!AI$43,'Alternatyva 1'!AI$55,'Alternatyva 1'!AI$66,'Alternatyva 1'!AI$77,'Alternatyva 1'!AI$88)</f>
        <v>0</v>
      </c>
      <c r="AJ28" s="419">
        <f>SUM('Alternatyva 1'!AJ$21,'Alternatyva 1'!AJ$32,'Alternatyva 1'!AJ$43,'Alternatyva 1'!AJ$55,'Alternatyva 1'!AJ$66,'Alternatyva 1'!AJ$77,'Alternatyva 1'!AJ$88)</f>
        <v>0</v>
      </c>
      <c r="AK28" s="419">
        <f>SUM('Alternatyva 1'!AK$21,'Alternatyva 1'!AK$32,'Alternatyva 1'!AK$43,'Alternatyva 1'!AK$55,'Alternatyva 1'!AK$66,'Alternatyva 1'!AK$77,'Alternatyva 1'!AK$88)</f>
        <v>0</v>
      </c>
      <c r="AL28" s="419">
        <f>SUM('Alternatyva 1'!AL$21,'Alternatyva 1'!AL$32,'Alternatyva 1'!AL$43,'Alternatyva 1'!AL$55,'Alternatyva 1'!AL$66,'Alternatyva 1'!AL$77,'Alternatyva 1'!AL$88)</f>
        <v>0</v>
      </c>
      <c r="AM28" s="419">
        <f>SUM('Alternatyva 1'!AM$21,'Alternatyva 1'!AM$32,'Alternatyva 1'!AM$43,'Alternatyva 1'!AM$55,'Alternatyva 1'!AM$66,'Alternatyva 1'!AM$77,'Alternatyva 1'!AM$88)</f>
        <v>0</v>
      </c>
      <c r="AN28" s="419">
        <f>SUM('Alternatyva 1'!AN$21,'Alternatyva 1'!AN$32,'Alternatyva 1'!AN$43,'Alternatyva 1'!AN$55,'Alternatyva 1'!AN$66,'Alternatyva 1'!AN$77,'Alternatyva 1'!AN$88)</f>
        <v>0</v>
      </c>
      <c r="AO28" s="419">
        <f>SUM('Alternatyva 1'!AO$21,'Alternatyva 1'!AO$32,'Alternatyva 1'!AO$43,'Alternatyva 1'!AO$55,'Alternatyva 1'!AO$66,'Alternatyva 1'!AO$77,'Alternatyva 1'!AO$88)</f>
        <v>0</v>
      </c>
      <c r="AP28" s="419">
        <f>SUM('Alternatyva 1'!AP$21,'Alternatyva 1'!AP$32,'Alternatyva 1'!AP$43,'Alternatyva 1'!AP$55,'Alternatyva 1'!AP$66,'Alternatyva 1'!AP$77,'Alternatyva 1'!AP$88)</f>
        <v>0</v>
      </c>
      <c r="AQ28" s="419">
        <f>SUM('Alternatyva 1'!AQ$21,'Alternatyva 1'!AQ$32,'Alternatyva 1'!AQ$43,'Alternatyva 1'!AQ$55,'Alternatyva 1'!AQ$66,'Alternatyva 1'!AQ$77,'Alternatyva 1'!AQ$88)</f>
        <v>0</v>
      </c>
      <c r="AR28" s="419">
        <f>SUM('Alternatyva 1'!AR$21,'Alternatyva 1'!AR$32,'Alternatyva 1'!AR$43,'Alternatyva 1'!AR$55,'Alternatyva 1'!AR$66,'Alternatyva 1'!AR$77,'Alternatyva 1'!AR$88)</f>
        <v>0</v>
      </c>
      <c r="AS28" s="419">
        <f>SUM('Alternatyva 1'!AS$21,'Alternatyva 1'!AS$32,'Alternatyva 1'!AS$43,'Alternatyva 1'!AS$55,'Alternatyva 1'!AS$66,'Alternatyva 1'!AS$77,'Alternatyva 1'!AS$88)</f>
        <v>0</v>
      </c>
      <c r="AT28" s="419">
        <f>SUM('Alternatyva 1'!AT$21,'Alternatyva 1'!AT$32,'Alternatyva 1'!AT$43,'Alternatyva 1'!AT$55,'Alternatyva 1'!AT$66,'Alternatyva 1'!AT$77,'Alternatyva 1'!AT$88)</f>
        <v>0</v>
      </c>
      <c r="AU28" s="419">
        <f>SUM('Alternatyva 1'!AU$21,'Alternatyva 1'!AU$32,'Alternatyva 1'!AU$43,'Alternatyva 1'!AU$55,'Alternatyva 1'!AU$66,'Alternatyva 1'!AU$77,'Alternatyva 1'!AU$88)</f>
        <v>0</v>
      </c>
      <c r="AV28" s="419">
        <f>SUM('Alternatyva 1'!AV$21,'Alternatyva 1'!AV$32,'Alternatyva 1'!AV$43,'Alternatyva 1'!AV$55,'Alternatyva 1'!AV$66,'Alternatyva 1'!AV$77,'Alternatyva 1'!AV$88)</f>
        <v>0</v>
      </c>
      <c r="AW28" s="419">
        <f>SUM('Alternatyva 1'!AW$21,'Alternatyva 1'!AW$32,'Alternatyva 1'!AW$43,'Alternatyva 1'!AW$55,'Alternatyva 1'!AW$66,'Alternatyva 1'!AW$77,'Alternatyva 1'!AW$88)</f>
        <v>0</v>
      </c>
      <c r="AX28" s="419">
        <f>SUM('Alternatyva 1'!AX$21,'Alternatyva 1'!AX$32,'Alternatyva 1'!AX$43,'Alternatyva 1'!AX$55,'Alternatyva 1'!AX$66,'Alternatyva 1'!AX$77,'Alternatyva 1'!AX$88)</f>
        <v>0</v>
      </c>
      <c r="AY28" s="419">
        <f>SUM('Alternatyva 1'!AY$21,'Alternatyva 1'!AY$32,'Alternatyva 1'!AY$43,'Alternatyva 1'!AY$55,'Alternatyva 1'!AY$66,'Alternatyva 1'!AY$77,'Alternatyva 1'!AY$88)</f>
        <v>0</v>
      </c>
      <c r="AZ28" s="419">
        <f>SUM('Alternatyva 1'!AZ$21,'Alternatyva 1'!AZ$32,'Alternatyva 1'!AZ$43,'Alternatyva 1'!AZ$55,'Alternatyva 1'!AZ$66,'Alternatyva 1'!AZ$77,'Alternatyva 1'!AZ$88)</f>
        <v>0</v>
      </c>
      <c r="BA28" s="419">
        <f>SUM('Alternatyva 1'!BA$21,'Alternatyva 1'!BA$32,'Alternatyva 1'!BA$43,'Alternatyva 1'!BA$55,'Alternatyva 1'!BA$66,'Alternatyva 1'!BA$77,'Alternatyva 1'!BA$88)</f>
        <v>0</v>
      </c>
      <c r="BB28" s="419">
        <f>SUM('Alternatyva 1'!BB$21,'Alternatyva 1'!BB$32,'Alternatyva 1'!BB$43,'Alternatyva 1'!BB$55,'Alternatyva 1'!BB$66,'Alternatyva 1'!BB$77,'Alternatyva 1'!BB$88)</f>
        <v>0</v>
      </c>
      <c r="BC28" s="419">
        <f>SUM('Alternatyva 1'!BC$21,'Alternatyva 1'!BC$32,'Alternatyva 1'!BC$43,'Alternatyva 1'!BC$55,'Alternatyva 1'!BC$66,'Alternatyva 1'!BC$77,'Alternatyva 1'!BC$88)</f>
        <v>0</v>
      </c>
      <c r="BD28" s="419">
        <f>SUM('Alternatyva 1'!BD$21,'Alternatyva 1'!BD$32,'Alternatyva 1'!BD$43,'Alternatyva 1'!BD$55,'Alternatyva 1'!BD$66,'Alternatyva 1'!BD$77,'Alternatyva 1'!BD$88)</f>
        <v>0</v>
      </c>
      <c r="BE28" s="419">
        <f>SUM('Alternatyva 1'!BE$21,'Alternatyva 1'!BE$32,'Alternatyva 1'!BE$43,'Alternatyva 1'!BE$55,'Alternatyva 1'!BE$66,'Alternatyva 1'!BE$77,'Alternatyva 1'!BE$88)</f>
        <v>0</v>
      </c>
      <c r="BF28" s="419">
        <f>SUM('Alternatyva 1'!BF$21,'Alternatyva 1'!BF$32,'Alternatyva 1'!BF$43,'Alternatyva 1'!BF$55,'Alternatyva 1'!BF$66,'Alternatyva 1'!BF$77,'Alternatyva 1'!BF$88)</f>
        <v>0</v>
      </c>
      <c r="BG28" s="419">
        <f>SUM('Alternatyva 1'!BG$21,'Alternatyva 1'!BG$32,'Alternatyva 1'!BG$43,'Alternatyva 1'!BG$55,'Alternatyva 1'!BG$66,'Alternatyva 1'!BG$77,'Alternatyva 1'!BG$88)</f>
        <v>0</v>
      </c>
      <c r="BH28" s="419">
        <f>SUM('Alternatyva 1'!BH$21,'Alternatyva 1'!BH$32,'Alternatyva 1'!BH$43,'Alternatyva 1'!BH$55,'Alternatyva 1'!BH$66,'Alternatyva 1'!BH$77,'Alternatyva 1'!BH$88)</f>
        <v>0</v>
      </c>
      <c r="BI28" s="419">
        <f>SUM('Alternatyva 1'!BI$21,'Alternatyva 1'!BI$32,'Alternatyva 1'!BI$43,'Alternatyva 1'!BI$55,'Alternatyva 1'!BI$66,'Alternatyva 1'!BI$77,'Alternatyva 1'!BI$88)</f>
        <v>0</v>
      </c>
      <c r="BJ28" s="419">
        <f>SUM('Alternatyva 1'!BJ$21,'Alternatyva 1'!BJ$32,'Alternatyva 1'!BJ$43,'Alternatyva 1'!BJ$55,'Alternatyva 1'!BJ$66,'Alternatyva 1'!BJ$77,'Alternatyva 1'!BJ$88)</f>
        <v>0</v>
      </c>
      <c r="BK28" s="419">
        <f>SUM('Alternatyva 1'!BK$21,'Alternatyva 1'!BK$32,'Alternatyva 1'!BK$43,'Alternatyva 1'!BK$55,'Alternatyva 1'!BK$66,'Alternatyva 1'!BK$77,'Alternatyva 1'!BK$88)</f>
        <v>0</v>
      </c>
      <c r="BL28" s="419">
        <f>SUM('Alternatyva 1'!BL$21,'Alternatyva 1'!BL$32,'Alternatyva 1'!BL$43,'Alternatyva 1'!BL$55,'Alternatyva 1'!BL$66,'Alternatyva 1'!BL$77,'Alternatyva 1'!BL$88)</f>
        <v>0</v>
      </c>
      <c r="BM28" s="419">
        <f>SUM('Alternatyva 1'!BM$21,'Alternatyva 1'!BM$32,'Alternatyva 1'!BM$43,'Alternatyva 1'!BM$55,'Alternatyva 1'!BM$66,'Alternatyva 1'!BM$77,'Alternatyva 1'!BM$88)</f>
        <v>0</v>
      </c>
      <c r="BN28" s="419">
        <f>SUM('Alternatyva 1'!BN$21,'Alternatyva 1'!BN$32,'Alternatyva 1'!BN$43,'Alternatyva 1'!BN$55,'Alternatyva 1'!BN$66,'Alternatyva 1'!BN$77,'Alternatyva 1'!BN$88)</f>
        <v>0</v>
      </c>
      <c r="BO28" s="419">
        <f>SUM('Alternatyva 1'!BO$21,'Alternatyva 1'!BO$32,'Alternatyva 1'!BO$43,'Alternatyva 1'!BO$55,'Alternatyva 1'!BO$66,'Alternatyva 1'!BO$77,'Alternatyva 1'!BO$88)</f>
        <v>0</v>
      </c>
      <c r="BP28" s="419">
        <f>SUM('Alternatyva 1'!BP$21,'Alternatyva 1'!BP$32,'Alternatyva 1'!BP$43,'Alternatyva 1'!BP$55,'Alternatyva 1'!BP$66,'Alternatyva 1'!BP$77,'Alternatyva 1'!BP$88)</f>
        <v>0</v>
      </c>
      <c r="BQ28" s="419">
        <f>SUM('Alternatyva 1'!BQ$21,'Alternatyva 1'!BQ$32,'Alternatyva 1'!BQ$43,'Alternatyva 1'!BQ$55,'Alternatyva 1'!BQ$66,'Alternatyva 1'!BQ$77,'Alternatyva 1'!BQ$88)</f>
        <v>0</v>
      </c>
      <c r="BR28" s="419">
        <f>SUM('Alternatyva 1'!BR$21,'Alternatyva 1'!BR$32,'Alternatyva 1'!BR$43,'Alternatyva 1'!BR$55,'Alternatyva 1'!BR$66,'Alternatyva 1'!BR$77,'Alternatyva 1'!BR$88)</f>
        <v>0</v>
      </c>
      <c r="BS28" s="419">
        <f>SUM('Alternatyva 1'!BS$21,'Alternatyva 1'!BS$32,'Alternatyva 1'!BS$43,'Alternatyva 1'!BS$55,'Alternatyva 1'!BS$66,'Alternatyva 1'!BS$77,'Alternatyva 1'!BS$88)</f>
        <v>0</v>
      </c>
      <c r="BT28" s="419">
        <f>SUM('Alternatyva 1'!BT$21,'Alternatyva 1'!BT$32,'Alternatyva 1'!BT$43,'Alternatyva 1'!BT$55,'Alternatyva 1'!BT$66,'Alternatyva 1'!BT$77,'Alternatyva 1'!BT$88)</f>
        <v>0</v>
      </c>
      <c r="BU28" s="419">
        <f>SUM('Alternatyva 1'!BU$21,'Alternatyva 1'!BU$32,'Alternatyva 1'!BU$43,'Alternatyva 1'!BU$55,'Alternatyva 1'!BU$66,'Alternatyva 1'!BU$77,'Alternatyva 1'!BU$88)</f>
        <v>0</v>
      </c>
      <c r="BV28" s="419">
        <f>SUM('Alternatyva 1'!BV$21,'Alternatyva 1'!BV$32,'Alternatyva 1'!BV$43,'Alternatyva 1'!BV$55,'Alternatyva 1'!BV$66,'Alternatyva 1'!BV$77,'Alternatyva 1'!BV$88)</f>
        <v>0</v>
      </c>
      <c r="BW28" s="419">
        <f>SUM('Alternatyva 1'!BW$21,'Alternatyva 1'!BW$32,'Alternatyva 1'!BW$43,'Alternatyva 1'!BW$55,'Alternatyva 1'!BW$66,'Alternatyva 1'!BW$77,'Alternatyva 1'!BW$88)</f>
        <v>0</v>
      </c>
      <c r="BX28" s="419">
        <f>SUM('Alternatyva 1'!BX$21,'Alternatyva 1'!BX$32,'Alternatyva 1'!BX$43,'Alternatyva 1'!BX$55,'Alternatyva 1'!BX$66,'Alternatyva 1'!BX$77,'Alternatyva 1'!BX$88)</f>
        <v>0</v>
      </c>
      <c r="BY28" s="419">
        <f>SUM('Alternatyva 1'!BY$21,'Alternatyva 1'!BY$32,'Alternatyva 1'!BY$43,'Alternatyva 1'!BY$55,'Alternatyva 1'!BY$66,'Alternatyva 1'!BY$77,'Alternatyva 1'!BY$88)</f>
        <v>0</v>
      </c>
      <c r="BZ28" s="419">
        <f>SUM('Alternatyva 1'!BZ$21,'Alternatyva 1'!BZ$32,'Alternatyva 1'!BZ$43,'Alternatyva 1'!BZ$55,'Alternatyva 1'!BZ$66,'Alternatyva 1'!BZ$77,'Alternatyva 1'!BZ$88)</f>
        <v>0</v>
      </c>
      <c r="CA28" s="419">
        <f>SUM('Alternatyva 1'!CA$21,'Alternatyva 1'!CA$32,'Alternatyva 1'!CA$43,'Alternatyva 1'!CA$55,'Alternatyva 1'!CA$66,'Alternatyva 1'!CA$77,'Alternatyva 1'!CA$88)</f>
        <v>0</v>
      </c>
      <c r="CB28" s="419">
        <f>SUM('Alternatyva 1'!CB$21,'Alternatyva 1'!CB$32,'Alternatyva 1'!CB$43,'Alternatyva 1'!CB$55,'Alternatyva 1'!CB$66,'Alternatyva 1'!CB$77,'Alternatyva 1'!CB$88)</f>
        <v>0</v>
      </c>
      <c r="CC28" s="419">
        <f>SUM('Alternatyva 1'!CC$21,'Alternatyva 1'!CC$32,'Alternatyva 1'!CC$43,'Alternatyva 1'!CC$55,'Alternatyva 1'!CC$66,'Alternatyva 1'!CC$77,'Alternatyva 1'!CC$88)</f>
        <v>0</v>
      </c>
      <c r="CD28" s="419">
        <f>SUM('Alternatyva 1'!CD$21,'Alternatyva 1'!CD$32,'Alternatyva 1'!CD$43,'Alternatyva 1'!CD$55,'Alternatyva 1'!CD$66,'Alternatyva 1'!CD$77,'Alternatyva 1'!CD$88)</f>
        <v>0</v>
      </c>
      <c r="CE28" s="419">
        <f>SUM('Alternatyva 1'!CE$21,'Alternatyva 1'!CE$32,'Alternatyva 1'!CE$43,'Alternatyva 1'!CE$55,'Alternatyva 1'!CE$66,'Alternatyva 1'!CE$77,'Alternatyva 1'!CE$88)</f>
        <v>0</v>
      </c>
      <c r="CF28" s="419">
        <f>SUM('Alternatyva 1'!CF$21,'Alternatyva 1'!CF$32,'Alternatyva 1'!CF$43,'Alternatyva 1'!CF$55,'Alternatyva 1'!CF$66,'Alternatyva 1'!CF$77,'Alternatyva 1'!CF$88)</f>
        <v>0</v>
      </c>
      <c r="CG28" s="419">
        <f>SUM('Alternatyva 1'!CG$21,'Alternatyva 1'!CG$32,'Alternatyva 1'!CG$43,'Alternatyva 1'!CG$55,'Alternatyva 1'!CG$66,'Alternatyva 1'!CG$77,'Alternatyva 1'!CG$88)</f>
        <v>0</v>
      </c>
      <c r="CH28" s="419">
        <f>SUM('Alternatyva 1'!CH$21,'Alternatyva 1'!CH$32,'Alternatyva 1'!CH$43,'Alternatyva 1'!CH$55,'Alternatyva 1'!CH$66,'Alternatyva 1'!CH$77,'Alternatyva 1'!CH$88)</f>
        <v>0</v>
      </c>
      <c r="CI28" s="419">
        <f>SUM('Alternatyva 1'!CI$21,'Alternatyva 1'!CI$32,'Alternatyva 1'!CI$43,'Alternatyva 1'!CI$55,'Alternatyva 1'!CI$66,'Alternatyva 1'!CI$77,'Alternatyva 1'!CI$88)</f>
        <v>0</v>
      </c>
      <c r="CJ28" s="419">
        <f>SUM('Alternatyva 1'!CJ$21,'Alternatyva 1'!CJ$32,'Alternatyva 1'!CJ$43,'Alternatyva 1'!CJ$55,'Alternatyva 1'!CJ$66,'Alternatyva 1'!CJ$77,'Alternatyva 1'!CJ$88)</f>
        <v>0</v>
      </c>
      <c r="CK28" s="419">
        <f>SUM('Alternatyva 1'!CK$21,'Alternatyva 1'!CK$32,'Alternatyva 1'!CK$43,'Alternatyva 1'!CK$55,'Alternatyva 1'!CK$66,'Alternatyva 1'!CK$77,'Alternatyva 1'!CK$88)</f>
        <v>0</v>
      </c>
      <c r="CL28" s="419">
        <f>SUM('Alternatyva 1'!CL$21,'Alternatyva 1'!CL$32,'Alternatyva 1'!CL$43,'Alternatyva 1'!CL$55,'Alternatyva 1'!CL$66,'Alternatyva 1'!CL$77,'Alternatyva 1'!CL$88)</f>
        <v>0</v>
      </c>
      <c r="CM28" s="419">
        <f>SUM('Alternatyva 1'!CM$21,'Alternatyva 1'!CM$32,'Alternatyva 1'!CM$43,'Alternatyva 1'!CM$55,'Alternatyva 1'!CM$66,'Alternatyva 1'!CM$77,'Alternatyva 1'!CM$88)</f>
        <v>0</v>
      </c>
      <c r="CN28" s="419">
        <f>SUM('Alternatyva 1'!CN$21,'Alternatyva 1'!CN$32,'Alternatyva 1'!CN$43,'Alternatyva 1'!CN$55,'Alternatyva 1'!CN$66,'Alternatyva 1'!CN$77,'Alternatyva 1'!CN$88)</f>
        <v>0</v>
      </c>
      <c r="CO28" s="419">
        <f>SUM('Alternatyva 1'!CO$21,'Alternatyva 1'!CO$32,'Alternatyva 1'!CO$43,'Alternatyva 1'!CO$55,'Alternatyva 1'!CO$66,'Alternatyva 1'!CO$77,'Alternatyva 1'!CO$88)</f>
        <v>0</v>
      </c>
      <c r="CP28" s="419">
        <f>SUM('Alternatyva 1'!CP$21,'Alternatyva 1'!CP$32,'Alternatyva 1'!CP$43,'Alternatyva 1'!CP$55,'Alternatyva 1'!CP$66,'Alternatyva 1'!CP$77,'Alternatyva 1'!CP$88)</f>
        <v>0</v>
      </c>
      <c r="CQ28" s="419">
        <f>SUM('Alternatyva 1'!CQ$21,'Alternatyva 1'!CQ$32,'Alternatyva 1'!CQ$43,'Alternatyva 1'!CQ$55,'Alternatyva 1'!CQ$66,'Alternatyva 1'!CQ$77,'Alternatyva 1'!CQ$88)</f>
        <v>0</v>
      </c>
      <c r="CR28" s="419">
        <f>SUM('Alternatyva 1'!CR$21,'Alternatyva 1'!CR$32,'Alternatyva 1'!CR$43,'Alternatyva 1'!CR$55,'Alternatyva 1'!CR$66,'Alternatyva 1'!CR$77,'Alternatyva 1'!CR$88)</f>
        <v>0</v>
      </c>
      <c r="CS28" s="419">
        <f>SUM('Alternatyva 1'!CS$21,'Alternatyva 1'!CS$32,'Alternatyva 1'!CS$43,'Alternatyva 1'!CS$55,'Alternatyva 1'!CS$66,'Alternatyva 1'!CS$77,'Alternatyva 1'!CS$88)</f>
        <v>0</v>
      </c>
      <c r="CT28" s="419">
        <f>SUM('Alternatyva 1'!CT$21,'Alternatyva 1'!CT$32,'Alternatyva 1'!CT$43,'Alternatyva 1'!CT$55,'Alternatyva 1'!CT$66,'Alternatyva 1'!CT$77,'Alternatyva 1'!CT$88)</f>
        <v>0</v>
      </c>
      <c r="CU28" s="419">
        <f>SUM('Alternatyva 1'!CU$21,'Alternatyva 1'!CU$32,'Alternatyva 1'!CU$43,'Alternatyva 1'!CU$55,'Alternatyva 1'!CU$66,'Alternatyva 1'!CU$77,'Alternatyva 1'!CU$88)</f>
        <v>0</v>
      </c>
      <c r="CV28" s="419">
        <f>SUM('Alternatyva 1'!CV$21,'Alternatyva 1'!CV$32,'Alternatyva 1'!CV$43,'Alternatyva 1'!CV$55,'Alternatyva 1'!CV$66,'Alternatyva 1'!CV$77,'Alternatyva 1'!CV$88)</f>
        <v>0</v>
      </c>
      <c r="CW28" s="419">
        <f>SUM('Alternatyva 1'!CW$21,'Alternatyva 1'!CW$32,'Alternatyva 1'!CW$43,'Alternatyva 1'!CW$55,'Alternatyva 1'!CW$66,'Alternatyva 1'!CW$77,'Alternatyva 1'!CW$88)</f>
        <v>0</v>
      </c>
      <c r="CX28" s="419">
        <f>SUM('Alternatyva 1'!CX$21,'Alternatyva 1'!CX$32,'Alternatyva 1'!CX$43,'Alternatyva 1'!CX$55,'Alternatyva 1'!CX$66,'Alternatyva 1'!CX$77,'Alternatyva 1'!CX$88)</f>
        <v>0</v>
      </c>
      <c r="CY28" s="419">
        <f>SUM('Alternatyva 1'!CY$21,'Alternatyva 1'!CY$32,'Alternatyva 1'!CY$43,'Alternatyva 1'!CY$55,'Alternatyva 1'!CY$66,'Alternatyva 1'!CY$77,'Alternatyva 1'!CY$88)</f>
        <v>0</v>
      </c>
      <c r="CZ28" s="419">
        <f>SUM('Alternatyva 1'!CZ$21,'Alternatyva 1'!CZ$32,'Alternatyva 1'!CZ$43,'Alternatyva 1'!CZ$55,'Alternatyva 1'!CZ$66,'Alternatyva 1'!CZ$77,'Alternatyva 1'!CZ$88)</f>
        <v>0</v>
      </c>
      <c r="DA28" s="419">
        <f>SUM('Alternatyva 1'!DA$21,'Alternatyva 1'!DA$32,'Alternatyva 1'!DA$43,'Alternatyva 1'!DA$55,'Alternatyva 1'!DA$66,'Alternatyva 1'!DA$77,'Alternatyva 1'!DA$88)</f>
        <v>0</v>
      </c>
      <c r="DB28" s="419">
        <f>SUM('Alternatyva 1'!DB$21,'Alternatyva 1'!DB$32,'Alternatyva 1'!DB$43,'Alternatyva 1'!DB$55,'Alternatyva 1'!DB$66,'Alternatyva 1'!DB$77,'Alternatyva 1'!DB$88)</f>
        <v>0</v>
      </c>
      <c r="DC28" s="419">
        <f>SUM('Alternatyva 1'!DC$21,'Alternatyva 1'!DC$32,'Alternatyva 1'!DC$43,'Alternatyva 1'!DC$55,'Alternatyva 1'!DC$66,'Alternatyva 1'!DC$77,'Alternatyva 1'!DC$88)</f>
        <v>0</v>
      </c>
    </row>
    <row r="29" spans="2:107" ht="14.25" hidden="1" customHeight="1">
      <c r="B29" s="788" t="s">
        <v>502</v>
      </c>
      <c r="C29" s="788"/>
      <c r="D29" s="788"/>
      <c r="E29" s="788"/>
      <c r="F29" s="420"/>
      <c r="G29" s="411">
        <f>SUMIF($H$8:$DC$8,"&lt;="&amp;PAL,$H29:$DC29)</f>
        <v>-719774347.04470599</v>
      </c>
      <c r="H29" s="408">
        <f>H28-'Alternatyva 1'!H$7+'Alternatyva 1'!H$115</f>
        <v>-18306112.880511656</v>
      </c>
      <c r="I29" s="408">
        <f>I28-'Alternatyva 1'!I$7+'Alternatyva 1'!I$115</f>
        <v>-118773224.9727744</v>
      </c>
      <c r="J29" s="408">
        <f>J28-'Alternatyva 1'!J$7+'Alternatyva 1'!J$115</f>
        <v>-139260411.32697952</v>
      </c>
      <c r="K29" s="408">
        <f>K28-'Alternatyva 1'!K$7+'Alternatyva 1'!K$115</f>
        <v>-74739483.740389854</v>
      </c>
      <c r="L29" s="408">
        <f>L28-'Alternatyva 1'!L$7+'Alternatyva 1'!L$115</f>
        <v>-107489656.52028114</v>
      </c>
      <c r="M29" s="408">
        <f>M28-'Alternatyva 1'!M$7+'Alternatyva 1'!M$115</f>
        <v>-125880050.6778167</v>
      </c>
      <c r="N29" s="408">
        <f>N28-'Alternatyva 1'!N$7+'Alternatyva 1'!N$115</f>
        <v>-163801578.92992091</v>
      </c>
      <c r="O29" s="408">
        <f>O28-'Alternatyva 1'!O$7+'Alternatyva 1'!O$115</f>
        <v>-71798658.087881982</v>
      </c>
      <c r="P29" s="408">
        <f>P28-'Alternatyva 1'!P$7+'Alternatyva 1'!P$115</f>
        <v>11842124.527910318</v>
      </c>
      <c r="Q29" s="408">
        <f>Q28-'Alternatyva 1'!Q$7+'Alternatyva 1'!Q$115</f>
        <v>12332396.600821763</v>
      </c>
      <c r="R29" s="408">
        <f>R28-'Alternatyva 1'!R$7+'Alternatyva 1'!R$115</f>
        <v>12332396.600821763</v>
      </c>
      <c r="S29" s="408">
        <f>S28-'Alternatyva 1'!S$7+'Alternatyva 1'!S$115</f>
        <v>12332396.600821763</v>
      </c>
      <c r="T29" s="408">
        <f>T28-'Alternatyva 1'!T$7+'Alternatyva 1'!T$115</f>
        <v>10434536.500648007</v>
      </c>
      <c r="U29" s="408">
        <f>U28-'Alternatyva 1'!U$7+'Alternatyva 1'!U$115</f>
        <v>8944954.6956746429</v>
      </c>
      <c r="V29" s="408">
        <f>V28-'Alternatyva 1'!V$7+'Alternatyva 1'!V$115</f>
        <v>7565599.5774386106</v>
      </c>
      <c r="W29" s="408">
        <f>W28-'Alternatyva 1'!W$7+'Alternatyva 1'!W$115</f>
        <v>6815990.4838905577</v>
      </c>
      <c r="X29" s="408">
        <f>X28-'Alternatyva 1'!X$7+'Alternatyva 1'!X$115</f>
        <v>5588619.7082570745</v>
      </c>
      <c r="Y29" s="408">
        <f>Y28-'Alternatyva 1'!Y$7+'Alternatyva 1'!Y$115</f>
        <v>4843068.0387607021</v>
      </c>
      <c r="Z29" s="408">
        <f>Z28-'Alternatyva 1'!Z$7+'Alternatyva 1'!Z$115</f>
        <v>3642746.7568050921</v>
      </c>
      <c r="AA29" s="408">
        <f>AA28-'Alternatyva 1'!AA$7+'Alternatyva 1'!AA$115</f>
        <v>1800000</v>
      </c>
      <c r="AB29" s="408">
        <f>AB28-'Alternatyva 1'!AB$7+'Alternatyva 1'!AB$115</f>
        <v>1800000</v>
      </c>
      <c r="AC29" s="408">
        <f>AC28-'Alternatyva 1'!AC$7+'Alternatyva 1'!AC$115</f>
        <v>0</v>
      </c>
      <c r="AD29" s="408">
        <f>AD28-'Alternatyva 1'!AD$7+'Alternatyva 1'!AD$115</f>
        <v>0</v>
      </c>
      <c r="AE29" s="408">
        <f>AE28-'Alternatyva 1'!AE$7+'Alternatyva 1'!AE$115</f>
        <v>0</v>
      </c>
      <c r="AF29" s="408">
        <f>AF28-'Alternatyva 1'!AF$7+'Alternatyva 1'!AF$115</f>
        <v>0</v>
      </c>
      <c r="AG29" s="408">
        <f>AG28-'Alternatyva 1'!AG$7+'Alternatyva 1'!AG$115</f>
        <v>0</v>
      </c>
      <c r="AH29" s="408">
        <f>AH28-'Alternatyva 1'!AH$7+'Alternatyva 1'!AH$115</f>
        <v>0</v>
      </c>
      <c r="AI29" s="408">
        <f>AI28-'Alternatyva 1'!AI$7+'Alternatyva 1'!AI$115</f>
        <v>0</v>
      </c>
      <c r="AJ29" s="408">
        <f>AJ28-'Alternatyva 1'!AJ$7+'Alternatyva 1'!AJ$115</f>
        <v>0</v>
      </c>
      <c r="AK29" s="408">
        <f>AK28-'Alternatyva 1'!AK$7+'Alternatyva 1'!AK$115</f>
        <v>0</v>
      </c>
      <c r="AL29" s="408">
        <f>AL28-'Alternatyva 1'!AL$7+'Alternatyva 1'!AL$115</f>
        <v>0</v>
      </c>
      <c r="AM29" s="408">
        <f>AM28-'Alternatyva 1'!AM$7+'Alternatyva 1'!AM$115</f>
        <v>0</v>
      </c>
      <c r="AN29" s="408">
        <f>AN28-'Alternatyva 1'!AN$7+'Alternatyva 1'!AN$115</f>
        <v>0</v>
      </c>
      <c r="AO29" s="408">
        <f>AO28-'Alternatyva 1'!AO$7+'Alternatyva 1'!AO$115</f>
        <v>0</v>
      </c>
      <c r="AP29" s="408">
        <f>AP28-'Alternatyva 1'!AP$7+'Alternatyva 1'!AP$115</f>
        <v>0</v>
      </c>
      <c r="AQ29" s="408">
        <f>AQ28-'Alternatyva 1'!AQ$7+'Alternatyva 1'!AQ$115</f>
        <v>0</v>
      </c>
      <c r="AR29" s="408">
        <f>AR28-'Alternatyva 1'!AR$7+'Alternatyva 1'!AR$115</f>
        <v>0</v>
      </c>
      <c r="AS29" s="408">
        <f>AS28-'Alternatyva 1'!AS$7+'Alternatyva 1'!AS$115</f>
        <v>0</v>
      </c>
      <c r="AT29" s="408">
        <f>AT28-'Alternatyva 1'!AT$7+'Alternatyva 1'!AT$115</f>
        <v>0</v>
      </c>
      <c r="AU29" s="408">
        <f>AU28-'Alternatyva 1'!AU$7+'Alternatyva 1'!AU$115</f>
        <v>0</v>
      </c>
      <c r="AV29" s="408">
        <f>AV28-'Alternatyva 1'!AV$7+'Alternatyva 1'!AV$115</f>
        <v>0</v>
      </c>
      <c r="AW29" s="408">
        <f>AW28-'Alternatyva 1'!AW$7+'Alternatyva 1'!AW$115</f>
        <v>0</v>
      </c>
      <c r="AX29" s="408">
        <f>AX28-'Alternatyva 1'!AX$7+'Alternatyva 1'!AX$115</f>
        <v>0</v>
      </c>
      <c r="AY29" s="408">
        <f>AY28-'Alternatyva 1'!AY$7+'Alternatyva 1'!AY$115</f>
        <v>0</v>
      </c>
      <c r="AZ29" s="408">
        <f>AZ28-'Alternatyva 1'!AZ$7+'Alternatyva 1'!AZ$115</f>
        <v>0</v>
      </c>
      <c r="BA29" s="408">
        <f>BA28-'Alternatyva 1'!BA$7+'Alternatyva 1'!BA$115</f>
        <v>0</v>
      </c>
      <c r="BB29" s="408">
        <f>BB28-'Alternatyva 1'!BB$7+'Alternatyva 1'!BB$115</f>
        <v>0</v>
      </c>
      <c r="BC29" s="408">
        <f>BC28-'Alternatyva 1'!BC$7+'Alternatyva 1'!BC$115</f>
        <v>0</v>
      </c>
      <c r="BD29" s="408">
        <f>BD28-'Alternatyva 1'!BD$7+'Alternatyva 1'!BD$115</f>
        <v>0</v>
      </c>
      <c r="BE29" s="408">
        <f>BE28-'Alternatyva 1'!BE$7+'Alternatyva 1'!BE$115</f>
        <v>0</v>
      </c>
      <c r="BF29" s="408">
        <f>BF28-'Alternatyva 1'!BF$7+'Alternatyva 1'!BF$115</f>
        <v>0</v>
      </c>
      <c r="BG29" s="408">
        <f>BG28-'Alternatyva 1'!BG$7+'Alternatyva 1'!BG$115</f>
        <v>0</v>
      </c>
      <c r="BH29" s="408">
        <f>BH28-'Alternatyva 1'!BH$7+'Alternatyva 1'!BH$115</f>
        <v>0</v>
      </c>
      <c r="BI29" s="408">
        <f>BI28-'Alternatyva 1'!BI$7+'Alternatyva 1'!BI$115</f>
        <v>0</v>
      </c>
      <c r="BJ29" s="408">
        <f>BJ28-'Alternatyva 1'!BJ$7+'Alternatyva 1'!BJ$115</f>
        <v>0</v>
      </c>
      <c r="BK29" s="408">
        <f>BK28-'Alternatyva 1'!BK$7+'Alternatyva 1'!BK$115</f>
        <v>0</v>
      </c>
      <c r="BL29" s="408">
        <f>BL28-'Alternatyva 1'!BL$7+'Alternatyva 1'!BL$115</f>
        <v>0</v>
      </c>
      <c r="BM29" s="408">
        <f>BM28-'Alternatyva 1'!BM$7+'Alternatyva 1'!BM$115</f>
        <v>0</v>
      </c>
      <c r="BN29" s="408">
        <f>BN28-'Alternatyva 1'!BN$7+'Alternatyva 1'!BN$115</f>
        <v>0</v>
      </c>
      <c r="BO29" s="408">
        <f>BO28-'Alternatyva 1'!BO$7+'Alternatyva 1'!BO$115</f>
        <v>0</v>
      </c>
      <c r="BP29" s="408">
        <f>BP28-'Alternatyva 1'!BP$7+'Alternatyva 1'!BP$115</f>
        <v>0</v>
      </c>
      <c r="BQ29" s="408">
        <f>BQ28-'Alternatyva 1'!BQ$7+'Alternatyva 1'!BQ$115</f>
        <v>0</v>
      </c>
      <c r="BR29" s="408">
        <f>BR28-'Alternatyva 1'!BR$7+'Alternatyva 1'!BR$115</f>
        <v>0</v>
      </c>
      <c r="BS29" s="408">
        <f>BS28-'Alternatyva 1'!BS$7+'Alternatyva 1'!BS$115</f>
        <v>0</v>
      </c>
      <c r="BT29" s="408">
        <f>BT28-'Alternatyva 1'!BT$7+'Alternatyva 1'!BT$115</f>
        <v>0</v>
      </c>
      <c r="BU29" s="408">
        <f>BU28-'Alternatyva 1'!BU$7+'Alternatyva 1'!BU$115</f>
        <v>0</v>
      </c>
      <c r="BV29" s="408">
        <f>BV28-'Alternatyva 1'!BV$7+'Alternatyva 1'!BV$115</f>
        <v>0</v>
      </c>
      <c r="BW29" s="408">
        <f>BW28-'Alternatyva 1'!BW$7+'Alternatyva 1'!BW$115</f>
        <v>0</v>
      </c>
      <c r="BX29" s="408">
        <f>BX28-'Alternatyva 1'!BX$7+'Alternatyva 1'!BX$115</f>
        <v>0</v>
      </c>
      <c r="BY29" s="408">
        <f>BY28-'Alternatyva 1'!BY$7+'Alternatyva 1'!BY$115</f>
        <v>0</v>
      </c>
      <c r="BZ29" s="408">
        <f>BZ28-'Alternatyva 1'!BZ$7+'Alternatyva 1'!BZ$115</f>
        <v>0</v>
      </c>
      <c r="CA29" s="408">
        <f>CA28-'Alternatyva 1'!CA$7+'Alternatyva 1'!CA$115</f>
        <v>0</v>
      </c>
      <c r="CB29" s="408">
        <f>CB28-'Alternatyva 1'!CB$7+'Alternatyva 1'!CB$115</f>
        <v>0</v>
      </c>
      <c r="CC29" s="408">
        <f>CC28-'Alternatyva 1'!CC$7+'Alternatyva 1'!CC$115</f>
        <v>0</v>
      </c>
      <c r="CD29" s="408">
        <f>CD28-'Alternatyva 1'!CD$7+'Alternatyva 1'!CD$115</f>
        <v>0</v>
      </c>
      <c r="CE29" s="408">
        <f>CE28-'Alternatyva 1'!CE$7+'Alternatyva 1'!CE$115</f>
        <v>0</v>
      </c>
      <c r="CF29" s="408">
        <f>CF28-'Alternatyva 1'!CF$7+'Alternatyva 1'!CF$115</f>
        <v>0</v>
      </c>
      <c r="CG29" s="408">
        <f>CG28-'Alternatyva 1'!CG$7+'Alternatyva 1'!CG$115</f>
        <v>0</v>
      </c>
      <c r="CH29" s="408">
        <f>CH28-'Alternatyva 1'!CH$7+'Alternatyva 1'!CH$115</f>
        <v>0</v>
      </c>
      <c r="CI29" s="408">
        <f>CI28-'Alternatyva 1'!CI$7+'Alternatyva 1'!CI$115</f>
        <v>0</v>
      </c>
      <c r="CJ29" s="408">
        <f>CJ28-'Alternatyva 1'!CJ$7+'Alternatyva 1'!CJ$115</f>
        <v>0</v>
      </c>
      <c r="CK29" s="408">
        <f>CK28-'Alternatyva 1'!CK$7+'Alternatyva 1'!CK$115</f>
        <v>0</v>
      </c>
      <c r="CL29" s="408">
        <f>CL28-'Alternatyva 1'!CL$7+'Alternatyva 1'!CL$115</f>
        <v>0</v>
      </c>
      <c r="CM29" s="408">
        <f>CM28-'Alternatyva 1'!CM$7+'Alternatyva 1'!CM$115</f>
        <v>0</v>
      </c>
      <c r="CN29" s="408">
        <f>CN28-'Alternatyva 1'!CN$7+'Alternatyva 1'!CN$115</f>
        <v>0</v>
      </c>
      <c r="CO29" s="408">
        <f>CO28-'Alternatyva 1'!CO$7+'Alternatyva 1'!CO$115</f>
        <v>0</v>
      </c>
      <c r="CP29" s="408">
        <f>CP28-'Alternatyva 1'!CP$7+'Alternatyva 1'!CP$115</f>
        <v>0</v>
      </c>
      <c r="CQ29" s="408">
        <f>CQ28-'Alternatyva 1'!CQ$7+'Alternatyva 1'!CQ$115</f>
        <v>0</v>
      </c>
      <c r="CR29" s="408">
        <f>CR28-'Alternatyva 1'!CR$7+'Alternatyva 1'!CR$115</f>
        <v>0</v>
      </c>
      <c r="CS29" s="408">
        <f>CS28-'Alternatyva 1'!CS$7+'Alternatyva 1'!CS$115</f>
        <v>0</v>
      </c>
      <c r="CT29" s="408">
        <f>CT28-'Alternatyva 1'!CT$7+'Alternatyva 1'!CT$115</f>
        <v>0</v>
      </c>
      <c r="CU29" s="408">
        <f>CU28-'Alternatyva 1'!CU$7+'Alternatyva 1'!CU$115</f>
        <v>0</v>
      </c>
      <c r="CV29" s="408">
        <f>CV28-'Alternatyva 1'!CV$7+'Alternatyva 1'!CV$115</f>
        <v>0</v>
      </c>
      <c r="CW29" s="408">
        <f>CW28-'Alternatyva 1'!CW$7+'Alternatyva 1'!CW$115</f>
        <v>0</v>
      </c>
      <c r="CX29" s="408">
        <f>CX28-'Alternatyva 1'!CX$7+'Alternatyva 1'!CX$115</f>
        <v>0</v>
      </c>
      <c r="CY29" s="408">
        <f>CY28-'Alternatyva 1'!CY$7+'Alternatyva 1'!CY$115</f>
        <v>0</v>
      </c>
      <c r="CZ29" s="408">
        <f>CZ28-'Alternatyva 1'!CZ$7+'Alternatyva 1'!CZ$115</f>
        <v>0</v>
      </c>
      <c r="DA29" s="408">
        <f>DA28-'Alternatyva 1'!DA$7+'Alternatyva 1'!DA$115</f>
        <v>0</v>
      </c>
      <c r="DB29" s="408">
        <f>DB28-'Alternatyva 1'!DB$7+'Alternatyva 1'!DB$115</f>
        <v>0</v>
      </c>
      <c r="DC29" s="408">
        <f>DC28-'Alternatyva 1'!DC$7+'Alternatyva 1'!DC$115</f>
        <v>0</v>
      </c>
    </row>
    <row r="30" spans="2:107" ht="14.25" hidden="1" customHeight="1">
      <c r="B30" s="786" t="s">
        <v>503</v>
      </c>
      <c r="C30" s="786"/>
      <c r="D30" s="786"/>
      <c r="E30" s="786"/>
      <c r="F30" s="407">
        <f>H29+NPV(FD,I29:INDEX(I29:DC29,PAL))</f>
        <v>-644424069.92720664</v>
      </c>
      <c r="G30" s="26"/>
    </row>
    <row r="31" spans="2:107" hidden="1">
      <c r="B31" s="786" t="s">
        <v>504</v>
      </c>
      <c r="C31" s="786"/>
      <c r="D31" s="786"/>
      <c r="E31" s="786"/>
      <c r="F31" s="421" t="str">
        <f>IFERROR(IRR(H29:INDEX(H29:DC29,PAL+1)),"-")</f>
        <v>-</v>
      </c>
      <c r="G31" s="22"/>
    </row>
    <row r="32" spans="2:107" hidden="1">
      <c r="B32" s="786" t="s">
        <v>505</v>
      </c>
      <c r="C32" s="786"/>
      <c r="D32" s="786"/>
      <c r="E32" s="786"/>
      <c r="F32" s="422">
        <f>IFERROR(IF('Alternatyva 1'!H$89&lt;0,SUM('Alternatyva 1'!F$100,-'Alternatyva 1'!H$115,-'Alternatyva 1'!F$89)/SUM('Alternatyva 1'!F$9,'Alternatyva 1'!F$8,-F28),SUM('Alternatyva 1'!F$100,-'Alternatyva 1'!H$115)/SUM('Alternatyva 1'!F$9,'Alternatyva 1'!F$8,-F28,'Alternatyva 1'!F$89)),"")</f>
        <v>0</v>
      </c>
      <c r="G32" s="22"/>
    </row>
    <row r="33" spans="2:107" hidden="1"/>
    <row r="34" spans="2:107" hidden="1">
      <c r="B34" s="16" t="s">
        <v>25</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787" t="s">
        <v>501</v>
      </c>
      <c r="C35" s="787"/>
      <c r="D35" s="787"/>
      <c r="E35" s="787"/>
      <c r="F35" s="418"/>
      <c r="G35" s="347" t="s">
        <v>163</v>
      </c>
      <c r="H35" s="347" t="str">
        <f ca="1">H9</f>
        <v>2022</v>
      </c>
      <c r="I35" s="347">
        <f t="shared" ref="I35:BT35" ca="1" si="5">I9</f>
        <v>2023</v>
      </c>
      <c r="J35" s="347">
        <f t="shared" ca="1" si="5"/>
        <v>2024</v>
      </c>
      <c r="K35" s="347">
        <f t="shared" ca="1" si="5"/>
        <v>2025</v>
      </c>
      <c r="L35" s="347">
        <f t="shared" ca="1" si="5"/>
        <v>2026</v>
      </c>
      <c r="M35" s="347">
        <f t="shared" ca="1" si="5"/>
        <v>2027</v>
      </c>
      <c r="N35" s="347">
        <f t="shared" ca="1" si="5"/>
        <v>2028</v>
      </c>
      <c r="O35" s="347">
        <f t="shared" ca="1" si="5"/>
        <v>2029</v>
      </c>
      <c r="P35" s="347">
        <f t="shared" ca="1" si="5"/>
        <v>2030</v>
      </c>
      <c r="Q35" s="347">
        <f t="shared" ca="1" si="5"/>
        <v>2031</v>
      </c>
      <c r="R35" s="347">
        <f t="shared" ca="1" si="5"/>
        <v>2032</v>
      </c>
      <c r="S35" s="347">
        <f t="shared" ca="1" si="5"/>
        <v>2033</v>
      </c>
      <c r="T35" s="347">
        <f t="shared" ca="1" si="5"/>
        <v>2034</v>
      </c>
      <c r="U35" s="347">
        <f t="shared" ca="1" si="5"/>
        <v>2035</v>
      </c>
      <c r="V35" s="347">
        <f t="shared" ca="1" si="5"/>
        <v>2036</v>
      </c>
      <c r="W35" s="347">
        <f t="shared" ca="1" si="5"/>
        <v>2037</v>
      </c>
      <c r="X35" s="347">
        <f t="shared" ca="1" si="5"/>
        <v>2038</v>
      </c>
      <c r="Y35" s="347">
        <f t="shared" ca="1" si="5"/>
        <v>2039</v>
      </c>
      <c r="Z35" s="347">
        <f t="shared" ca="1" si="5"/>
        <v>2040</v>
      </c>
      <c r="AA35" s="347">
        <f t="shared" ca="1" si="5"/>
        <v>2041</v>
      </c>
      <c r="AB35" s="347">
        <f t="shared" ca="1" si="5"/>
        <v>2042</v>
      </c>
      <c r="AC35" s="347">
        <f t="shared" ca="1" si="5"/>
        <v>2043</v>
      </c>
      <c r="AD35" s="347">
        <f t="shared" ca="1" si="5"/>
        <v>2044</v>
      </c>
      <c r="AE35" s="347">
        <f t="shared" ca="1" si="5"/>
        <v>2045</v>
      </c>
      <c r="AF35" s="347">
        <f t="shared" ca="1" si="5"/>
        <v>2046</v>
      </c>
      <c r="AG35" s="347">
        <f t="shared" ca="1" si="5"/>
        <v>2047</v>
      </c>
      <c r="AH35" s="347">
        <f t="shared" ca="1" si="5"/>
        <v>2048</v>
      </c>
      <c r="AI35" s="347">
        <f t="shared" ca="1" si="5"/>
        <v>2049</v>
      </c>
      <c r="AJ35" s="347">
        <f t="shared" ca="1" si="5"/>
        <v>2050</v>
      </c>
      <c r="AK35" s="347">
        <f t="shared" ca="1" si="5"/>
        <v>2051</v>
      </c>
      <c r="AL35" s="347">
        <f t="shared" ca="1" si="5"/>
        <v>2052</v>
      </c>
      <c r="AM35" s="347">
        <f t="shared" ca="1" si="5"/>
        <v>2053</v>
      </c>
      <c r="AN35" s="347">
        <f t="shared" ca="1" si="5"/>
        <v>2054</v>
      </c>
      <c r="AO35" s="347">
        <f t="shared" ca="1" si="5"/>
        <v>2055</v>
      </c>
      <c r="AP35" s="347">
        <f t="shared" ca="1" si="5"/>
        <v>2056</v>
      </c>
      <c r="AQ35" s="347">
        <f t="shared" ca="1" si="5"/>
        <v>2057</v>
      </c>
      <c r="AR35" s="347">
        <f t="shared" ca="1" si="5"/>
        <v>2058</v>
      </c>
      <c r="AS35" s="347">
        <f t="shared" ca="1" si="5"/>
        <v>2059</v>
      </c>
      <c r="AT35" s="347">
        <f t="shared" ca="1" si="5"/>
        <v>2060</v>
      </c>
      <c r="AU35" s="347">
        <f t="shared" ca="1" si="5"/>
        <v>2061</v>
      </c>
      <c r="AV35" s="347">
        <f t="shared" ca="1" si="5"/>
        <v>2062</v>
      </c>
      <c r="AW35" s="347">
        <f t="shared" ca="1" si="5"/>
        <v>2063</v>
      </c>
      <c r="AX35" s="347">
        <f t="shared" ca="1" si="5"/>
        <v>2064</v>
      </c>
      <c r="AY35" s="347">
        <f t="shared" ca="1" si="5"/>
        <v>2065</v>
      </c>
      <c r="AZ35" s="347">
        <f t="shared" ca="1" si="5"/>
        <v>2066</v>
      </c>
      <c r="BA35" s="347">
        <f t="shared" ca="1" si="5"/>
        <v>2067</v>
      </c>
      <c r="BB35" s="347">
        <f t="shared" ca="1" si="5"/>
        <v>2068</v>
      </c>
      <c r="BC35" s="347">
        <f t="shared" ca="1" si="5"/>
        <v>2069</v>
      </c>
      <c r="BD35" s="347">
        <f t="shared" ca="1" si="5"/>
        <v>2070</v>
      </c>
      <c r="BE35" s="347">
        <f t="shared" ca="1" si="5"/>
        <v>2071</v>
      </c>
      <c r="BF35" s="347">
        <f t="shared" ca="1" si="5"/>
        <v>2072</v>
      </c>
      <c r="BG35" s="347">
        <f t="shared" ca="1" si="5"/>
        <v>2073</v>
      </c>
      <c r="BH35" s="347">
        <f t="shared" ca="1" si="5"/>
        <v>2074</v>
      </c>
      <c r="BI35" s="347">
        <f t="shared" ca="1" si="5"/>
        <v>2075</v>
      </c>
      <c r="BJ35" s="347">
        <f t="shared" ca="1" si="5"/>
        <v>2076</v>
      </c>
      <c r="BK35" s="347">
        <f t="shared" ca="1" si="5"/>
        <v>2077</v>
      </c>
      <c r="BL35" s="347">
        <f t="shared" ca="1" si="5"/>
        <v>2078</v>
      </c>
      <c r="BM35" s="347">
        <f t="shared" ca="1" si="5"/>
        <v>2079</v>
      </c>
      <c r="BN35" s="347">
        <f t="shared" ca="1" si="5"/>
        <v>2080</v>
      </c>
      <c r="BO35" s="347">
        <f t="shared" ca="1" si="5"/>
        <v>2081</v>
      </c>
      <c r="BP35" s="347">
        <f t="shared" ca="1" si="5"/>
        <v>2082</v>
      </c>
      <c r="BQ35" s="347">
        <f t="shared" ca="1" si="5"/>
        <v>2083</v>
      </c>
      <c r="BR35" s="347">
        <f t="shared" ca="1" si="5"/>
        <v>2084</v>
      </c>
      <c r="BS35" s="347">
        <f t="shared" ca="1" si="5"/>
        <v>2085</v>
      </c>
      <c r="BT35" s="347">
        <f t="shared" ca="1" si="5"/>
        <v>2086</v>
      </c>
      <c r="BU35" s="347">
        <f t="shared" ref="BU35:DC35" ca="1" si="6">BU9</f>
        <v>2087</v>
      </c>
      <c r="BV35" s="347">
        <f t="shared" ca="1" si="6"/>
        <v>2088</v>
      </c>
      <c r="BW35" s="347">
        <f t="shared" ca="1" si="6"/>
        <v>2089</v>
      </c>
      <c r="BX35" s="347">
        <f t="shared" ca="1" si="6"/>
        <v>2090</v>
      </c>
      <c r="BY35" s="347">
        <f t="shared" ca="1" si="6"/>
        <v>2091</v>
      </c>
      <c r="BZ35" s="347">
        <f t="shared" ca="1" si="6"/>
        <v>2092</v>
      </c>
      <c r="CA35" s="347">
        <f t="shared" ca="1" si="6"/>
        <v>2093</v>
      </c>
      <c r="CB35" s="347">
        <f t="shared" ca="1" si="6"/>
        <v>2094</v>
      </c>
      <c r="CC35" s="347">
        <f t="shared" ca="1" si="6"/>
        <v>2095</v>
      </c>
      <c r="CD35" s="347">
        <f t="shared" ca="1" si="6"/>
        <v>2096</v>
      </c>
      <c r="CE35" s="347">
        <f t="shared" ca="1" si="6"/>
        <v>2097</v>
      </c>
      <c r="CF35" s="347">
        <f t="shared" ca="1" si="6"/>
        <v>2098</v>
      </c>
      <c r="CG35" s="347">
        <f t="shared" ca="1" si="6"/>
        <v>2099</v>
      </c>
      <c r="CH35" s="347">
        <f t="shared" ca="1" si="6"/>
        <v>2100</v>
      </c>
      <c r="CI35" s="347">
        <f t="shared" ca="1" si="6"/>
        <v>2101</v>
      </c>
      <c r="CJ35" s="347">
        <f t="shared" ca="1" si="6"/>
        <v>2102</v>
      </c>
      <c r="CK35" s="347">
        <f t="shared" ca="1" si="6"/>
        <v>2103</v>
      </c>
      <c r="CL35" s="347">
        <f t="shared" ca="1" si="6"/>
        <v>2104</v>
      </c>
      <c r="CM35" s="347">
        <f t="shared" ca="1" si="6"/>
        <v>2105</v>
      </c>
      <c r="CN35" s="347">
        <f t="shared" ca="1" si="6"/>
        <v>2106</v>
      </c>
      <c r="CO35" s="347">
        <f t="shared" ca="1" si="6"/>
        <v>2107</v>
      </c>
      <c r="CP35" s="347">
        <f t="shared" ca="1" si="6"/>
        <v>2108</v>
      </c>
      <c r="CQ35" s="347">
        <f t="shared" ca="1" si="6"/>
        <v>2109</v>
      </c>
      <c r="CR35" s="347">
        <f t="shared" ca="1" si="6"/>
        <v>2110</v>
      </c>
      <c r="CS35" s="347">
        <f t="shared" ca="1" si="6"/>
        <v>2111</v>
      </c>
      <c r="CT35" s="347">
        <f t="shared" ca="1" si="6"/>
        <v>2112</v>
      </c>
      <c r="CU35" s="347">
        <f t="shared" ca="1" si="6"/>
        <v>2113</v>
      </c>
      <c r="CV35" s="347">
        <f t="shared" ca="1" si="6"/>
        <v>2114</v>
      </c>
      <c r="CW35" s="347">
        <f t="shared" ca="1" si="6"/>
        <v>2115</v>
      </c>
      <c r="CX35" s="347">
        <f t="shared" ca="1" si="6"/>
        <v>2116</v>
      </c>
      <c r="CY35" s="347">
        <f t="shared" ca="1" si="6"/>
        <v>2117</v>
      </c>
      <c r="CZ35" s="347">
        <f t="shared" ca="1" si="6"/>
        <v>2118</v>
      </c>
      <c r="DA35" s="347">
        <f t="shared" ca="1" si="6"/>
        <v>2119</v>
      </c>
      <c r="DB35" s="347">
        <f t="shared" ca="1" si="6"/>
        <v>2120</v>
      </c>
      <c r="DC35" s="347">
        <f t="shared" ca="1" si="6"/>
        <v>2121</v>
      </c>
    </row>
    <row r="36" spans="2:107" hidden="1">
      <c r="B36" s="786" t="s">
        <v>179</v>
      </c>
      <c r="C36" s="786"/>
      <c r="D36" s="786"/>
      <c r="E36" s="786"/>
      <c r="F36" s="407">
        <f>H36+NPV(FD,I36:INDEX(I36:DC36,PAL))</f>
        <v>0</v>
      </c>
      <c r="G36" s="411">
        <f>SUMIF($H$8:$DC$8,"&lt;="&amp;PAL,$H36:$DC36)</f>
        <v>0</v>
      </c>
      <c r="H36" s="419">
        <f>SUM('Alternatyva 2'!H$21,'Alternatyva 2'!H$32,'Alternatyva 2'!H$43,'Alternatyva 2'!H$55,'Alternatyva 2'!H$66,'Alternatyva 2'!H$77,'Alternatyva 2'!H$88)</f>
        <v>0</v>
      </c>
      <c r="I36" s="419">
        <f>SUM('Alternatyva 2'!I$21,'Alternatyva 2'!I$32,'Alternatyva 2'!I$43,'Alternatyva 2'!I$55,'Alternatyva 2'!I$66,'Alternatyva 2'!I$77,'Alternatyva 2'!I$88)</f>
        <v>0</v>
      </c>
      <c r="J36" s="419">
        <f>SUM('Alternatyva 2'!J$21,'Alternatyva 2'!J$32,'Alternatyva 2'!J$43,'Alternatyva 2'!J$55,'Alternatyva 2'!J$66,'Alternatyva 2'!J$77,'Alternatyva 2'!J$88)</f>
        <v>0</v>
      </c>
      <c r="K36" s="419">
        <f>SUM('Alternatyva 2'!K$21,'Alternatyva 2'!K$32,'Alternatyva 2'!K$43,'Alternatyva 2'!K$55,'Alternatyva 2'!K$66,'Alternatyva 2'!K$77,'Alternatyva 2'!K$88)</f>
        <v>0</v>
      </c>
      <c r="L36" s="419">
        <f>SUM('Alternatyva 2'!L$21,'Alternatyva 2'!L$32,'Alternatyva 2'!L$43,'Alternatyva 2'!L$55,'Alternatyva 2'!L$66,'Alternatyva 2'!L$77,'Alternatyva 2'!L$88)</f>
        <v>0</v>
      </c>
      <c r="M36" s="419">
        <f>SUM('Alternatyva 2'!M$21,'Alternatyva 2'!M$32,'Alternatyva 2'!M$43,'Alternatyva 2'!M$55,'Alternatyva 2'!M$66,'Alternatyva 2'!M$77,'Alternatyva 2'!M$88)</f>
        <v>0</v>
      </c>
      <c r="N36" s="419">
        <f>SUM('Alternatyva 2'!N$21,'Alternatyva 2'!N$32,'Alternatyva 2'!N$43,'Alternatyva 2'!N$55,'Alternatyva 2'!N$66,'Alternatyva 2'!N$77,'Alternatyva 2'!N$88)</f>
        <v>0</v>
      </c>
      <c r="O36" s="419">
        <f>SUM('Alternatyva 2'!O$21,'Alternatyva 2'!O$32,'Alternatyva 2'!O$43,'Alternatyva 2'!O$55,'Alternatyva 2'!O$66,'Alternatyva 2'!O$77,'Alternatyva 2'!O$88)</f>
        <v>0</v>
      </c>
      <c r="P36" s="419">
        <f>SUM('Alternatyva 2'!P$21,'Alternatyva 2'!P$32,'Alternatyva 2'!P$43,'Alternatyva 2'!P$55,'Alternatyva 2'!P$66,'Alternatyva 2'!P$77,'Alternatyva 2'!P$88)</f>
        <v>0</v>
      </c>
      <c r="Q36" s="419">
        <f>SUM('Alternatyva 2'!Q$21,'Alternatyva 2'!Q$32,'Alternatyva 2'!Q$43,'Alternatyva 2'!Q$55,'Alternatyva 2'!Q$66,'Alternatyva 2'!Q$77,'Alternatyva 2'!Q$88)</f>
        <v>0</v>
      </c>
      <c r="R36" s="419">
        <f>SUM('Alternatyva 2'!R$21,'Alternatyva 2'!R$32,'Alternatyva 2'!R$43,'Alternatyva 2'!R$55,'Alternatyva 2'!R$66,'Alternatyva 2'!R$77,'Alternatyva 2'!R$88)</f>
        <v>0</v>
      </c>
      <c r="S36" s="419">
        <f>SUM('Alternatyva 2'!S$21,'Alternatyva 2'!S$32,'Alternatyva 2'!S$43,'Alternatyva 2'!S$55,'Alternatyva 2'!S$66,'Alternatyva 2'!S$77,'Alternatyva 2'!S$88)</f>
        <v>0</v>
      </c>
      <c r="T36" s="419">
        <f>SUM('Alternatyva 2'!T$21,'Alternatyva 2'!T$32,'Alternatyva 2'!T$43,'Alternatyva 2'!T$55,'Alternatyva 2'!T$66,'Alternatyva 2'!T$77,'Alternatyva 2'!T$88)</f>
        <v>0</v>
      </c>
      <c r="U36" s="419">
        <f>SUM('Alternatyva 2'!U$21,'Alternatyva 2'!U$32,'Alternatyva 2'!U$43,'Alternatyva 2'!U$55,'Alternatyva 2'!U$66,'Alternatyva 2'!U$77,'Alternatyva 2'!U$88)</f>
        <v>0</v>
      </c>
      <c r="V36" s="419">
        <f>SUM('Alternatyva 2'!V$21,'Alternatyva 2'!V$32,'Alternatyva 2'!V$43,'Alternatyva 2'!V$55,'Alternatyva 2'!V$66,'Alternatyva 2'!V$77,'Alternatyva 2'!V$88)</f>
        <v>0</v>
      </c>
      <c r="W36" s="419">
        <f>SUM('Alternatyva 2'!W$21,'Alternatyva 2'!W$32,'Alternatyva 2'!W$43,'Alternatyva 2'!W$55,'Alternatyva 2'!W$66,'Alternatyva 2'!W$77,'Alternatyva 2'!W$88)</f>
        <v>0</v>
      </c>
      <c r="X36" s="419">
        <f>SUM('Alternatyva 2'!X$21,'Alternatyva 2'!X$32,'Alternatyva 2'!X$43,'Alternatyva 2'!X$55,'Alternatyva 2'!X$66,'Alternatyva 2'!X$77,'Alternatyva 2'!X$88)</f>
        <v>0</v>
      </c>
      <c r="Y36" s="419">
        <f>SUM('Alternatyva 2'!Y$21,'Alternatyva 2'!Y$32,'Alternatyva 2'!Y$43,'Alternatyva 2'!Y$55,'Alternatyva 2'!Y$66,'Alternatyva 2'!Y$77,'Alternatyva 2'!Y$88)</f>
        <v>0</v>
      </c>
      <c r="Z36" s="419">
        <f>SUM('Alternatyva 2'!Z$21,'Alternatyva 2'!Z$32,'Alternatyva 2'!Z$43,'Alternatyva 2'!Z$55,'Alternatyva 2'!Z$66,'Alternatyva 2'!Z$77,'Alternatyva 2'!Z$88)</f>
        <v>0</v>
      </c>
      <c r="AA36" s="419">
        <f>SUM('Alternatyva 2'!AA$21,'Alternatyva 2'!AA$32,'Alternatyva 2'!AA$43,'Alternatyva 2'!AA$55,'Alternatyva 2'!AA$66,'Alternatyva 2'!AA$77,'Alternatyva 2'!AA$88)</f>
        <v>0</v>
      </c>
      <c r="AB36" s="419">
        <f>SUM('Alternatyva 2'!AB$21,'Alternatyva 2'!AB$32,'Alternatyva 2'!AB$43,'Alternatyva 2'!AB$55,'Alternatyva 2'!AB$66,'Alternatyva 2'!AB$77,'Alternatyva 2'!AB$88)</f>
        <v>0</v>
      </c>
      <c r="AC36" s="419">
        <f>SUM('Alternatyva 2'!AC$21,'Alternatyva 2'!AC$32,'Alternatyva 2'!AC$43,'Alternatyva 2'!AC$55,'Alternatyva 2'!AC$66,'Alternatyva 2'!AC$77,'Alternatyva 2'!AC$88)</f>
        <v>0</v>
      </c>
      <c r="AD36" s="419">
        <f>SUM('Alternatyva 2'!AD$21,'Alternatyva 2'!AD$32,'Alternatyva 2'!AD$43,'Alternatyva 2'!AD$55,'Alternatyva 2'!AD$66,'Alternatyva 2'!AD$77,'Alternatyva 2'!AD$88)</f>
        <v>0</v>
      </c>
      <c r="AE36" s="419">
        <f>SUM('Alternatyva 2'!AE$21,'Alternatyva 2'!AE$32,'Alternatyva 2'!AE$43,'Alternatyva 2'!AE$55,'Alternatyva 2'!AE$66,'Alternatyva 2'!AE$77,'Alternatyva 2'!AE$88)</f>
        <v>0</v>
      </c>
      <c r="AF36" s="419">
        <f>SUM('Alternatyva 2'!AF$21,'Alternatyva 2'!AF$32,'Alternatyva 2'!AF$43,'Alternatyva 2'!AF$55,'Alternatyva 2'!AF$66,'Alternatyva 2'!AF$77,'Alternatyva 2'!AF$88)</f>
        <v>0</v>
      </c>
      <c r="AG36" s="419">
        <f>SUM('Alternatyva 2'!AG$21,'Alternatyva 2'!AG$32,'Alternatyva 2'!AG$43,'Alternatyva 2'!AG$55,'Alternatyva 2'!AG$66,'Alternatyva 2'!AG$77,'Alternatyva 2'!AG$88)</f>
        <v>0</v>
      </c>
      <c r="AH36" s="419">
        <f>SUM('Alternatyva 2'!AH$21,'Alternatyva 2'!AH$32,'Alternatyva 2'!AH$43,'Alternatyva 2'!AH$55,'Alternatyva 2'!AH$66,'Alternatyva 2'!AH$77,'Alternatyva 2'!AH$88)</f>
        <v>0</v>
      </c>
      <c r="AI36" s="419">
        <f>SUM('Alternatyva 2'!AI$21,'Alternatyva 2'!AI$32,'Alternatyva 2'!AI$43,'Alternatyva 2'!AI$55,'Alternatyva 2'!AI$66,'Alternatyva 2'!AI$77,'Alternatyva 2'!AI$88)</f>
        <v>0</v>
      </c>
      <c r="AJ36" s="419">
        <f>SUM('Alternatyva 2'!AJ$21,'Alternatyva 2'!AJ$32,'Alternatyva 2'!AJ$43,'Alternatyva 2'!AJ$55,'Alternatyva 2'!AJ$66,'Alternatyva 2'!AJ$77,'Alternatyva 2'!AJ$88)</f>
        <v>0</v>
      </c>
      <c r="AK36" s="419">
        <f>SUM('Alternatyva 2'!AK$21,'Alternatyva 2'!AK$32,'Alternatyva 2'!AK$43,'Alternatyva 2'!AK$55,'Alternatyva 2'!AK$66,'Alternatyva 2'!AK$77,'Alternatyva 2'!AK$88)</f>
        <v>0</v>
      </c>
      <c r="AL36" s="419">
        <f>SUM('Alternatyva 2'!AL$21,'Alternatyva 2'!AL$32,'Alternatyva 2'!AL$43,'Alternatyva 2'!AL$55,'Alternatyva 2'!AL$66,'Alternatyva 2'!AL$77,'Alternatyva 2'!AL$88)</f>
        <v>0</v>
      </c>
      <c r="AM36" s="419">
        <f>SUM('Alternatyva 2'!AM$21,'Alternatyva 2'!AM$32,'Alternatyva 2'!AM$43,'Alternatyva 2'!AM$55,'Alternatyva 2'!AM$66,'Alternatyva 2'!AM$77,'Alternatyva 2'!AM$88)</f>
        <v>0</v>
      </c>
      <c r="AN36" s="419">
        <f>SUM('Alternatyva 2'!AN$21,'Alternatyva 2'!AN$32,'Alternatyva 2'!AN$43,'Alternatyva 2'!AN$55,'Alternatyva 2'!AN$66,'Alternatyva 2'!AN$77,'Alternatyva 2'!AN$88)</f>
        <v>0</v>
      </c>
      <c r="AO36" s="419">
        <f>SUM('Alternatyva 2'!AO$21,'Alternatyva 2'!AO$32,'Alternatyva 2'!AO$43,'Alternatyva 2'!AO$55,'Alternatyva 2'!AO$66,'Alternatyva 2'!AO$77,'Alternatyva 2'!AO$88)</f>
        <v>0</v>
      </c>
      <c r="AP36" s="419">
        <f>SUM('Alternatyva 2'!AP$21,'Alternatyva 2'!AP$32,'Alternatyva 2'!AP$43,'Alternatyva 2'!AP$55,'Alternatyva 2'!AP$66,'Alternatyva 2'!AP$77,'Alternatyva 2'!AP$88)</f>
        <v>0</v>
      </c>
      <c r="AQ36" s="419">
        <f>SUM('Alternatyva 2'!AQ$21,'Alternatyva 2'!AQ$32,'Alternatyva 2'!AQ$43,'Alternatyva 2'!AQ$55,'Alternatyva 2'!AQ$66,'Alternatyva 2'!AQ$77,'Alternatyva 2'!AQ$88)</f>
        <v>0</v>
      </c>
      <c r="AR36" s="419">
        <f>SUM('Alternatyva 2'!AR$21,'Alternatyva 2'!AR$32,'Alternatyva 2'!AR$43,'Alternatyva 2'!AR$55,'Alternatyva 2'!AR$66,'Alternatyva 2'!AR$77,'Alternatyva 2'!AR$88)</f>
        <v>0</v>
      </c>
      <c r="AS36" s="419">
        <f>SUM('Alternatyva 2'!AS$21,'Alternatyva 2'!AS$32,'Alternatyva 2'!AS$43,'Alternatyva 2'!AS$55,'Alternatyva 2'!AS$66,'Alternatyva 2'!AS$77,'Alternatyva 2'!AS$88)</f>
        <v>0</v>
      </c>
      <c r="AT36" s="419">
        <f>SUM('Alternatyva 2'!AT$21,'Alternatyva 2'!AT$32,'Alternatyva 2'!AT$43,'Alternatyva 2'!AT$55,'Alternatyva 2'!AT$66,'Alternatyva 2'!AT$77,'Alternatyva 2'!AT$88)</f>
        <v>0</v>
      </c>
      <c r="AU36" s="419">
        <f>SUM('Alternatyva 2'!AU$21,'Alternatyva 2'!AU$32,'Alternatyva 2'!AU$43,'Alternatyva 2'!AU$55,'Alternatyva 2'!AU$66,'Alternatyva 2'!AU$77,'Alternatyva 2'!AU$88)</f>
        <v>0</v>
      </c>
      <c r="AV36" s="419">
        <f>SUM('Alternatyva 2'!AV$21,'Alternatyva 2'!AV$32,'Alternatyva 2'!AV$43,'Alternatyva 2'!AV$55,'Alternatyva 2'!AV$66,'Alternatyva 2'!AV$77,'Alternatyva 2'!AV$88)</f>
        <v>0</v>
      </c>
      <c r="AW36" s="419">
        <f>SUM('Alternatyva 2'!AW$21,'Alternatyva 2'!AW$32,'Alternatyva 2'!AW$43,'Alternatyva 2'!AW$55,'Alternatyva 2'!AW$66,'Alternatyva 2'!AW$77,'Alternatyva 2'!AW$88)</f>
        <v>0</v>
      </c>
      <c r="AX36" s="419">
        <f>SUM('Alternatyva 2'!AX$21,'Alternatyva 2'!AX$32,'Alternatyva 2'!AX$43,'Alternatyva 2'!AX$55,'Alternatyva 2'!AX$66,'Alternatyva 2'!AX$77,'Alternatyva 2'!AX$88)</f>
        <v>0</v>
      </c>
      <c r="AY36" s="419">
        <f>SUM('Alternatyva 2'!AY$21,'Alternatyva 2'!AY$32,'Alternatyva 2'!AY$43,'Alternatyva 2'!AY$55,'Alternatyva 2'!AY$66,'Alternatyva 2'!AY$77,'Alternatyva 2'!AY$88)</f>
        <v>0</v>
      </c>
      <c r="AZ36" s="419">
        <f>SUM('Alternatyva 2'!AZ$21,'Alternatyva 2'!AZ$32,'Alternatyva 2'!AZ$43,'Alternatyva 2'!AZ$55,'Alternatyva 2'!AZ$66,'Alternatyva 2'!AZ$77,'Alternatyva 2'!AZ$88)</f>
        <v>0</v>
      </c>
      <c r="BA36" s="419">
        <f>SUM('Alternatyva 2'!BA$21,'Alternatyva 2'!BA$32,'Alternatyva 2'!BA$43,'Alternatyva 2'!BA$55,'Alternatyva 2'!BA$66,'Alternatyva 2'!BA$77,'Alternatyva 2'!BA$88)</f>
        <v>0</v>
      </c>
      <c r="BB36" s="419">
        <f>SUM('Alternatyva 2'!BB$21,'Alternatyva 2'!BB$32,'Alternatyva 2'!BB$43,'Alternatyva 2'!BB$55,'Alternatyva 2'!BB$66,'Alternatyva 2'!BB$77,'Alternatyva 2'!BB$88)</f>
        <v>0</v>
      </c>
      <c r="BC36" s="419">
        <f>SUM('Alternatyva 2'!BC$21,'Alternatyva 2'!BC$32,'Alternatyva 2'!BC$43,'Alternatyva 2'!BC$55,'Alternatyva 2'!BC$66,'Alternatyva 2'!BC$77,'Alternatyva 2'!BC$88)</f>
        <v>0</v>
      </c>
      <c r="BD36" s="419">
        <f>SUM('Alternatyva 2'!BD$21,'Alternatyva 2'!BD$32,'Alternatyva 2'!BD$43,'Alternatyva 2'!BD$55,'Alternatyva 2'!BD$66,'Alternatyva 2'!BD$77,'Alternatyva 2'!BD$88)</f>
        <v>0</v>
      </c>
      <c r="BE36" s="419">
        <f>SUM('Alternatyva 2'!BE$21,'Alternatyva 2'!BE$32,'Alternatyva 2'!BE$43,'Alternatyva 2'!BE$55,'Alternatyva 2'!BE$66,'Alternatyva 2'!BE$77,'Alternatyva 2'!BE$88)</f>
        <v>0</v>
      </c>
      <c r="BF36" s="419">
        <f>SUM('Alternatyva 2'!BF$21,'Alternatyva 2'!BF$32,'Alternatyva 2'!BF$43,'Alternatyva 2'!BF$55,'Alternatyva 2'!BF$66,'Alternatyva 2'!BF$77,'Alternatyva 2'!BF$88)</f>
        <v>0</v>
      </c>
      <c r="BG36" s="419">
        <f>SUM('Alternatyva 2'!BG$21,'Alternatyva 2'!BG$32,'Alternatyva 2'!BG$43,'Alternatyva 2'!BG$55,'Alternatyva 2'!BG$66,'Alternatyva 2'!BG$77,'Alternatyva 2'!BG$88)</f>
        <v>0</v>
      </c>
      <c r="BH36" s="419">
        <f>SUM('Alternatyva 2'!BH$21,'Alternatyva 2'!BH$32,'Alternatyva 2'!BH$43,'Alternatyva 2'!BH$55,'Alternatyva 2'!BH$66,'Alternatyva 2'!BH$77,'Alternatyva 2'!BH$88)</f>
        <v>0</v>
      </c>
      <c r="BI36" s="419">
        <f>SUM('Alternatyva 2'!BI$21,'Alternatyva 2'!BI$32,'Alternatyva 2'!BI$43,'Alternatyva 2'!BI$55,'Alternatyva 2'!BI$66,'Alternatyva 2'!BI$77,'Alternatyva 2'!BI$88)</f>
        <v>0</v>
      </c>
      <c r="BJ36" s="419">
        <f>SUM('Alternatyva 2'!BJ$21,'Alternatyva 2'!BJ$32,'Alternatyva 2'!BJ$43,'Alternatyva 2'!BJ$55,'Alternatyva 2'!BJ$66,'Alternatyva 2'!BJ$77,'Alternatyva 2'!BJ$88)</f>
        <v>0</v>
      </c>
      <c r="BK36" s="419">
        <f>SUM('Alternatyva 2'!BK$21,'Alternatyva 2'!BK$32,'Alternatyva 2'!BK$43,'Alternatyva 2'!BK$55,'Alternatyva 2'!BK$66,'Alternatyva 2'!BK$77,'Alternatyva 2'!BK$88)</f>
        <v>0</v>
      </c>
      <c r="BL36" s="419">
        <f>SUM('Alternatyva 2'!BL$21,'Alternatyva 2'!BL$32,'Alternatyva 2'!BL$43,'Alternatyva 2'!BL$55,'Alternatyva 2'!BL$66,'Alternatyva 2'!BL$77,'Alternatyva 2'!BL$88)</f>
        <v>0</v>
      </c>
      <c r="BM36" s="419">
        <f>SUM('Alternatyva 2'!BM$21,'Alternatyva 2'!BM$32,'Alternatyva 2'!BM$43,'Alternatyva 2'!BM$55,'Alternatyva 2'!BM$66,'Alternatyva 2'!BM$77,'Alternatyva 2'!BM$88)</f>
        <v>0</v>
      </c>
      <c r="BN36" s="419">
        <f>SUM('Alternatyva 2'!BN$21,'Alternatyva 2'!BN$32,'Alternatyva 2'!BN$43,'Alternatyva 2'!BN$55,'Alternatyva 2'!BN$66,'Alternatyva 2'!BN$77,'Alternatyva 2'!BN$88)</f>
        <v>0</v>
      </c>
      <c r="BO36" s="419">
        <f>SUM('Alternatyva 2'!BO$21,'Alternatyva 2'!BO$32,'Alternatyva 2'!BO$43,'Alternatyva 2'!BO$55,'Alternatyva 2'!BO$66,'Alternatyva 2'!BO$77,'Alternatyva 2'!BO$88)</f>
        <v>0</v>
      </c>
      <c r="BP36" s="419">
        <f>SUM('Alternatyva 2'!BP$21,'Alternatyva 2'!BP$32,'Alternatyva 2'!BP$43,'Alternatyva 2'!BP$55,'Alternatyva 2'!BP$66,'Alternatyva 2'!BP$77,'Alternatyva 2'!BP$88)</f>
        <v>0</v>
      </c>
      <c r="BQ36" s="419">
        <f>SUM('Alternatyva 2'!BQ$21,'Alternatyva 2'!BQ$32,'Alternatyva 2'!BQ$43,'Alternatyva 2'!BQ$55,'Alternatyva 2'!BQ$66,'Alternatyva 2'!BQ$77,'Alternatyva 2'!BQ$88)</f>
        <v>0</v>
      </c>
      <c r="BR36" s="419">
        <f>SUM('Alternatyva 2'!BR$21,'Alternatyva 2'!BR$32,'Alternatyva 2'!BR$43,'Alternatyva 2'!BR$55,'Alternatyva 2'!BR$66,'Alternatyva 2'!BR$77,'Alternatyva 2'!BR$88)</f>
        <v>0</v>
      </c>
      <c r="BS36" s="419">
        <f>SUM('Alternatyva 2'!BS$21,'Alternatyva 2'!BS$32,'Alternatyva 2'!BS$43,'Alternatyva 2'!BS$55,'Alternatyva 2'!BS$66,'Alternatyva 2'!BS$77,'Alternatyva 2'!BS$88)</f>
        <v>0</v>
      </c>
      <c r="BT36" s="419">
        <f>SUM('Alternatyva 2'!BT$21,'Alternatyva 2'!BT$32,'Alternatyva 2'!BT$43,'Alternatyva 2'!BT$55,'Alternatyva 2'!BT$66,'Alternatyva 2'!BT$77,'Alternatyva 2'!BT$88)</f>
        <v>0</v>
      </c>
      <c r="BU36" s="419">
        <f>SUM('Alternatyva 2'!BU$21,'Alternatyva 2'!BU$32,'Alternatyva 2'!BU$43,'Alternatyva 2'!BU$55,'Alternatyva 2'!BU$66,'Alternatyva 2'!BU$77,'Alternatyva 2'!BU$88)</f>
        <v>0</v>
      </c>
      <c r="BV36" s="419">
        <f>SUM('Alternatyva 2'!BV$21,'Alternatyva 2'!BV$32,'Alternatyva 2'!BV$43,'Alternatyva 2'!BV$55,'Alternatyva 2'!BV$66,'Alternatyva 2'!BV$77,'Alternatyva 2'!BV$88)</f>
        <v>0</v>
      </c>
      <c r="BW36" s="419">
        <f>SUM('Alternatyva 2'!BW$21,'Alternatyva 2'!BW$32,'Alternatyva 2'!BW$43,'Alternatyva 2'!BW$55,'Alternatyva 2'!BW$66,'Alternatyva 2'!BW$77,'Alternatyva 2'!BW$88)</f>
        <v>0</v>
      </c>
      <c r="BX36" s="419">
        <f>SUM('Alternatyva 2'!BX$21,'Alternatyva 2'!BX$32,'Alternatyva 2'!BX$43,'Alternatyva 2'!BX$55,'Alternatyva 2'!BX$66,'Alternatyva 2'!BX$77,'Alternatyva 2'!BX$88)</f>
        <v>0</v>
      </c>
      <c r="BY36" s="419">
        <f>SUM('Alternatyva 2'!BY$21,'Alternatyva 2'!BY$32,'Alternatyva 2'!BY$43,'Alternatyva 2'!BY$55,'Alternatyva 2'!BY$66,'Alternatyva 2'!BY$77,'Alternatyva 2'!BY$88)</f>
        <v>0</v>
      </c>
      <c r="BZ36" s="419">
        <f>SUM('Alternatyva 2'!BZ$21,'Alternatyva 2'!BZ$32,'Alternatyva 2'!BZ$43,'Alternatyva 2'!BZ$55,'Alternatyva 2'!BZ$66,'Alternatyva 2'!BZ$77,'Alternatyva 2'!BZ$88)</f>
        <v>0</v>
      </c>
      <c r="CA36" s="419">
        <f>SUM('Alternatyva 2'!CA$21,'Alternatyva 2'!CA$32,'Alternatyva 2'!CA$43,'Alternatyva 2'!CA$55,'Alternatyva 2'!CA$66,'Alternatyva 2'!CA$77,'Alternatyva 2'!CA$88)</f>
        <v>0</v>
      </c>
      <c r="CB36" s="419">
        <f>SUM('Alternatyva 2'!CB$21,'Alternatyva 2'!CB$32,'Alternatyva 2'!CB$43,'Alternatyva 2'!CB$55,'Alternatyva 2'!CB$66,'Alternatyva 2'!CB$77,'Alternatyva 2'!CB$88)</f>
        <v>0</v>
      </c>
      <c r="CC36" s="419">
        <f>SUM('Alternatyva 2'!CC$21,'Alternatyva 2'!CC$32,'Alternatyva 2'!CC$43,'Alternatyva 2'!CC$55,'Alternatyva 2'!CC$66,'Alternatyva 2'!CC$77,'Alternatyva 2'!CC$88)</f>
        <v>0</v>
      </c>
      <c r="CD36" s="419">
        <f>SUM('Alternatyva 2'!CD$21,'Alternatyva 2'!CD$32,'Alternatyva 2'!CD$43,'Alternatyva 2'!CD$55,'Alternatyva 2'!CD$66,'Alternatyva 2'!CD$77,'Alternatyva 2'!CD$88)</f>
        <v>0</v>
      </c>
      <c r="CE36" s="419">
        <f>SUM('Alternatyva 2'!CE$21,'Alternatyva 2'!CE$32,'Alternatyva 2'!CE$43,'Alternatyva 2'!CE$55,'Alternatyva 2'!CE$66,'Alternatyva 2'!CE$77,'Alternatyva 2'!CE$88)</f>
        <v>0</v>
      </c>
      <c r="CF36" s="419">
        <f>SUM('Alternatyva 2'!CF$21,'Alternatyva 2'!CF$32,'Alternatyva 2'!CF$43,'Alternatyva 2'!CF$55,'Alternatyva 2'!CF$66,'Alternatyva 2'!CF$77,'Alternatyva 2'!CF$88)</f>
        <v>0</v>
      </c>
      <c r="CG36" s="419">
        <f>SUM('Alternatyva 2'!CG$21,'Alternatyva 2'!CG$32,'Alternatyva 2'!CG$43,'Alternatyva 2'!CG$55,'Alternatyva 2'!CG$66,'Alternatyva 2'!CG$77,'Alternatyva 2'!CG$88)</f>
        <v>0</v>
      </c>
      <c r="CH36" s="419">
        <f>SUM('Alternatyva 2'!CH$21,'Alternatyva 2'!CH$32,'Alternatyva 2'!CH$43,'Alternatyva 2'!CH$55,'Alternatyva 2'!CH$66,'Alternatyva 2'!CH$77,'Alternatyva 2'!CH$88)</f>
        <v>0</v>
      </c>
      <c r="CI36" s="419">
        <f>SUM('Alternatyva 2'!CI$21,'Alternatyva 2'!CI$32,'Alternatyva 2'!CI$43,'Alternatyva 2'!CI$55,'Alternatyva 2'!CI$66,'Alternatyva 2'!CI$77,'Alternatyva 2'!CI$88)</f>
        <v>0</v>
      </c>
      <c r="CJ36" s="419">
        <f>SUM('Alternatyva 2'!CJ$21,'Alternatyva 2'!CJ$32,'Alternatyva 2'!CJ$43,'Alternatyva 2'!CJ$55,'Alternatyva 2'!CJ$66,'Alternatyva 2'!CJ$77,'Alternatyva 2'!CJ$88)</f>
        <v>0</v>
      </c>
      <c r="CK36" s="419">
        <f>SUM('Alternatyva 2'!CK$21,'Alternatyva 2'!CK$32,'Alternatyva 2'!CK$43,'Alternatyva 2'!CK$55,'Alternatyva 2'!CK$66,'Alternatyva 2'!CK$77,'Alternatyva 2'!CK$88)</f>
        <v>0</v>
      </c>
      <c r="CL36" s="419">
        <f>SUM('Alternatyva 2'!CL$21,'Alternatyva 2'!CL$32,'Alternatyva 2'!CL$43,'Alternatyva 2'!CL$55,'Alternatyva 2'!CL$66,'Alternatyva 2'!CL$77,'Alternatyva 2'!CL$88)</f>
        <v>0</v>
      </c>
      <c r="CM36" s="419">
        <f>SUM('Alternatyva 2'!CM$21,'Alternatyva 2'!CM$32,'Alternatyva 2'!CM$43,'Alternatyva 2'!CM$55,'Alternatyva 2'!CM$66,'Alternatyva 2'!CM$77,'Alternatyva 2'!CM$88)</f>
        <v>0</v>
      </c>
      <c r="CN36" s="419">
        <f>SUM('Alternatyva 2'!CN$21,'Alternatyva 2'!CN$32,'Alternatyva 2'!CN$43,'Alternatyva 2'!CN$55,'Alternatyva 2'!CN$66,'Alternatyva 2'!CN$77,'Alternatyva 2'!CN$88)</f>
        <v>0</v>
      </c>
      <c r="CO36" s="419">
        <f>SUM('Alternatyva 2'!CO$21,'Alternatyva 2'!CO$32,'Alternatyva 2'!CO$43,'Alternatyva 2'!CO$55,'Alternatyva 2'!CO$66,'Alternatyva 2'!CO$77,'Alternatyva 2'!CO$88)</f>
        <v>0</v>
      </c>
      <c r="CP36" s="419">
        <f>SUM('Alternatyva 2'!CP$21,'Alternatyva 2'!CP$32,'Alternatyva 2'!CP$43,'Alternatyva 2'!CP$55,'Alternatyva 2'!CP$66,'Alternatyva 2'!CP$77,'Alternatyva 2'!CP$88)</f>
        <v>0</v>
      </c>
      <c r="CQ36" s="419">
        <f>SUM('Alternatyva 2'!CQ$21,'Alternatyva 2'!CQ$32,'Alternatyva 2'!CQ$43,'Alternatyva 2'!CQ$55,'Alternatyva 2'!CQ$66,'Alternatyva 2'!CQ$77,'Alternatyva 2'!CQ$88)</f>
        <v>0</v>
      </c>
      <c r="CR36" s="419">
        <f>SUM('Alternatyva 2'!CR$21,'Alternatyva 2'!CR$32,'Alternatyva 2'!CR$43,'Alternatyva 2'!CR$55,'Alternatyva 2'!CR$66,'Alternatyva 2'!CR$77,'Alternatyva 2'!CR$88)</f>
        <v>0</v>
      </c>
      <c r="CS36" s="419">
        <f>SUM('Alternatyva 2'!CS$21,'Alternatyva 2'!CS$32,'Alternatyva 2'!CS$43,'Alternatyva 2'!CS$55,'Alternatyva 2'!CS$66,'Alternatyva 2'!CS$77,'Alternatyva 2'!CS$88)</f>
        <v>0</v>
      </c>
      <c r="CT36" s="419">
        <f>SUM('Alternatyva 2'!CT$21,'Alternatyva 2'!CT$32,'Alternatyva 2'!CT$43,'Alternatyva 2'!CT$55,'Alternatyva 2'!CT$66,'Alternatyva 2'!CT$77,'Alternatyva 2'!CT$88)</f>
        <v>0</v>
      </c>
      <c r="CU36" s="419">
        <f>SUM('Alternatyva 2'!CU$21,'Alternatyva 2'!CU$32,'Alternatyva 2'!CU$43,'Alternatyva 2'!CU$55,'Alternatyva 2'!CU$66,'Alternatyva 2'!CU$77,'Alternatyva 2'!CU$88)</f>
        <v>0</v>
      </c>
      <c r="CV36" s="419">
        <f>SUM('Alternatyva 2'!CV$21,'Alternatyva 2'!CV$32,'Alternatyva 2'!CV$43,'Alternatyva 2'!CV$55,'Alternatyva 2'!CV$66,'Alternatyva 2'!CV$77,'Alternatyva 2'!CV$88)</f>
        <v>0</v>
      </c>
      <c r="CW36" s="419">
        <f>SUM('Alternatyva 2'!CW$21,'Alternatyva 2'!CW$32,'Alternatyva 2'!CW$43,'Alternatyva 2'!CW$55,'Alternatyva 2'!CW$66,'Alternatyva 2'!CW$77,'Alternatyva 2'!CW$88)</f>
        <v>0</v>
      </c>
      <c r="CX36" s="419">
        <f>SUM('Alternatyva 2'!CX$21,'Alternatyva 2'!CX$32,'Alternatyva 2'!CX$43,'Alternatyva 2'!CX$55,'Alternatyva 2'!CX$66,'Alternatyva 2'!CX$77,'Alternatyva 2'!CX$88)</f>
        <v>0</v>
      </c>
      <c r="CY36" s="419">
        <f>SUM('Alternatyva 2'!CY$21,'Alternatyva 2'!CY$32,'Alternatyva 2'!CY$43,'Alternatyva 2'!CY$55,'Alternatyva 2'!CY$66,'Alternatyva 2'!CY$77,'Alternatyva 2'!CY$88)</f>
        <v>0</v>
      </c>
      <c r="CZ36" s="419">
        <f>SUM('Alternatyva 2'!CZ$21,'Alternatyva 2'!CZ$32,'Alternatyva 2'!CZ$43,'Alternatyva 2'!CZ$55,'Alternatyva 2'!CZ$66,'Alternatyva 2'!CZ$77,'Alternatyva 2'!CZ$88)</f>
        <v>0</v>
      </c>
      <c r="DA36" s="419">
        <f>SUM('Alternatyva 2'!DA$21,'Alternatyva 2'!DA$32,'Alternatyva 2'!DA$43,'Alternatyva 2'!DA$55,'Alternatyva 2'!DA$66,'Alternatyva 2'!DA$77,'Alternatyva 2'!DA$88)</f>
        <v>0</v>
      </c>
      <c r="DB36" s="419">
        <f>SUM('Alternatyva 2'!DB$21,'Alternatyva 2'!DB$32,'Alternatyva 2'!DB$43,'Alternatyva 2'!DB$55,'Alternatyva 2'!DB$66,'Alternatyva 2'!DB$77,'Alternatyva 2'!DB$88)</f>
        <v>0</v>
      </c>
      <c r="DC36" s="419">
        <f>SUM('Alternatyva 2'!DC$21,'Alternatyva 2'!DC$32,'Alternatyva 2'!DC$43,'Alternatyva 2'!DC$55,'Alternatyva 2'!DC$66,'Alternatyva 2'!DC$77,'Alternatyva 2'!DC$88)</f>
        <v>0</v>
      </c>
    </row>
    <row r="37" spans="2:107" ht="14.25" hidden="1" customHeight="1">
      <c r="B37" s="788" t="s">
        <v>502</v>
      </c>
      <c r="C37" s="788"/>
      <c r="D37" s="788"/>
      <c r="E37" s="788"/>
      <c r="F37" s="420"/>
      <c r="G37" s="411">
        <f>SUMIF($H$8:$DC$8,"&lt;="&amp;PAL,$H37:$DC37)</f>
        <v>0</v>
      </c>
      <c r="H37" s="408">
        <f>H36-'Alternatyva 2'!H$7+'Alternatyva 2'!H$115</f>
        <v>0</v>
      </c>
      <c r="I37" s="408">
        <f>I36-'Alternatyva 2'!I$7+'Alternatyva 2'!I$115</f>
        <v>0</v>
      </c>
      <c r="J37" s="408">
        <f>J36-'Alternatyva 2'!J$7+'Alternatyva 2'!J$115</f>
        <v>0</v>
      </c>
      <c r="K37" s="408">
        <f>K36-'Alternatyva 2'!K$7+'Alternatyva 2'!K$115</f>
        <v>0</v>
      </c>
      <c r="L37" s="408">
        <f>L36-'Alternatyva 2'!L$7+'Alternatyva 2'!L$115</f>
        <v>0</v>
      </c>
      <c r="M37" s="408">
        <f>M36-'Alternatyva 2'!M$7+'Alternatyva 2'!M$115</f>
        <v>0</v>
      </c>
      <c r="N37" s="408">
        <f>N36-'Alternatyva 2'!N$7+'Alternatyva 2'!N$115</f>
        <v>0</v>
      </c>
      <c r="O37" s="408">
        <f>O36-'Alternatyva 2'!O$7+'Alternatyva 2'!O$115</f>
        <v>0</v>
      </c>
      <c r="P37" s="408">
        <f>P36-'Alternatyva 2'!P$7+'Alternatyva 2'!P$115</f>
        <v>0</v>
      </c>
      <c r="Q37" s="408">
        <f>Q36-'Alternatyva 2'!Q$7+'Alternatyva 2'!Q$115</f>
        <v>0</v>
      </c>
      <c r="R37" s="408">
        <f>R36-'Alternatyva 2'!R$7+'Alternatyva 2'!R$115</f>
        <v>0</v>
      </c>
      <c r="S37" s="408">
        <f>S36-'Alternatyva 2'!S$7+'Alternatyva 2'!S$115</f>
        <v>0</v>
      </c>
      <c r="T37" s="408">
        <f>T36-'Alternatyva 2'!T$7+'Alternatyva 2'!T$115</f>
        <v>0</v>
      </c>
      <c r="U37" s="408">
        <f>U36-'Alternatyva 2'!U$7+'Alternatyva 2'!U$115</f>
        <v>0</v>
      </c>
      <c r="V37" s="408">
        <f>V36-'Alternatyva 2'!V$7+'Alternatyva 2'!V$115</f>
        <v>0</v>
      </c>
      <c r="W37" s="408">
        <f>W36-'Alternatyva 2'!W$7+'Alternatyva 2'!W$115</f>
        <v>0</v>
      </c>
      <c r="X37" s="408">
        <f>X36-'Alternatyva 2'!X$7+'Alternatyva 2'!X$115</f>
        <v>0</v>
      </c>
      <c r="Y37" s="408">
        <f>Y36-'Alternatyva 2'!Y$7+'Alternatyva 2'!Y$115</f>
        <v>0</v>
      </c>
      <c r="Z37" s="408">
        <f>Z36-'Alternatyva 2'!Z$7+'Alternatyva 2'!Z$115</f>
        <v>0</v>
      </c>
      <c r="AA37" s="408">
        <f>AA36-'Alternatyva 2'!AA$7+'Alternatyva 2'!AA$115</f>
        <v>0</v>
      </c>
      <c r="AB37" s="408">
        <f>AB36-'Alternatyva 2'!AB$7+'Alternatyva 2'!AB$115</f>
        <v>0</v>
      </c>
      <c r="AC37" s="408">
        <f>AC36-'Alternatyva 2'!AC$7+'Alternatyva 2'!AC$115</f>
        <v>0</v>
      </c>
      <c r="AD37" s="408">
        <f>AD36-'Alternatyva 2'!AD$7+'Alternatyva 2'!AD$115</f>
        <v>0</v>
      </c>
      <c r="AE37" s="408">
        <f>AE36-'Alternatyva 2'!AE$7+'Alternatyva 2'!AE$115</f>
        <v>0</v>
      </c>
      <c r="AF37" s="408">
        <f>AF36-'Alternatyva 2'!AF$7+'Alternatyva 2'!AF$115</f>
        <v>0</v>
      </c>
      <c r="AG37" s="408">
        <f>AG36-'Alternatyva 2'!AG$7+'Alternatyva 2'!AG$115</f>
        <v>0</v>
      </c>
      <c r="AH37" s="408">
        <f>AH36-'Alternatyva 2'!AH$7+'Alternatyva 2'!AH$115</f>
        <v>0</v>
      </c>
      <c r="AI37" s="408">
        <f>AI36-'Alternatyva 2'!AI$7+'Alternatyva 2'!AI$115</f>
        <v>0</v>
      </c>
      <c r="AJ37" s="408">
        <f>AJ36-'Alternatyva 2'!AJ$7+'Alternatyva 2'!AJ$115</f>
        <v>0</v>
      </c>
      <c r="AK37" s="408">
        <f>AK36-'Alternatyva 2'!AK$7+'Alternatyva 2'!AK$115</f>
        <v>0</v>
      </c>
      <c r="AL37" s="408">
        <f>AL36-'Alternatyva 2'!AL$7+'Alternatyva 2'!AL$115</f>
        <v>0</v>
      </c>
      <c r="AM37" s="408">
        <f>AM36-'Alternatyva 2'!AM$7+'Alternatyva 2'!AM$115</f>
        <v>0</v>
      </c>
      <c r="AN37" s="408">
        <f>AN36-'Alternatyva 2'!AN$7+'Alternatyva 2'!AN$115</f>
        <v>0</v>
      </c>
      <c r="AO37" s="408">
        <f>AO36-'Alternatyva 2'!AO$7+'Alternatyva 2'!AO$115</f>
        <v>0</v>
      </c>
      <c r="AP37" s="408">
        <f>AP36-'Alternatyva 2'!AP$7+'Alternatyva 2'!AP$115</f>
        <v>0</v>
      </c>
      <c r="AQ37" s="408">
        <f>AQ36-'Alternatyva 2'!AQ$7+'Alternatyva 2'!AQ$115</f>
        <v>0</v>
      </c>
      <c r="AR37" s="408">
        <f>AR36-'Alternatyva 2'!AR$7+'Alternatyva 2'!AR$115</f>
        <v>0</v>
      </c>
      <c r="AS37" s="408">
        <f>AS36-'Alternatyva 2'!AS$7+'Alternatyva 2'!AS$115</f>
        <v>0</v>
      </c>
      <c r="AT37" s="408">
        <f>AT36-'Alternatyva 2'!AT$7+'Alternatyva 2'!AT$115</f>
        <v>0</v>
      </c>
      <c r="AU37" s="408">
        <f>AU36-'Alternatyva 2'!AU$7+'Alternatyva 2'!AU$115</f>
        <v>0</v>
      </c>
      <c r="AV37" s="408">
        <f>AV36-'Alternatyva 2'!AV$7+'Alternatyva 2'!AV$115</f>
        <v>0</v>
      </c>
      <c r="AW37" s="408">
        <f>AW36-'Alternatyva 2'!AW$7+'Alternatyva 2'!AW$115</f>
        <v>0</v>
      </c>
      <c r="AX37" s="408">
        <f>AX36-'Alternatyva 2'!AX$7+'Alternatyva 2'!AX$115</f>
        <v>0</v>
      </c>
      <c r="AY37" s="408">
        <f>AY36-'Alternatyva 2'!AY$7+'Alternatyva 2'!AY$115</f>
        <v>0</v>
      </c>
      <c r="AZ37" s="408">
        <f>AZ36-'Alternatyva 2'!AZ$7+'Alternatyva 2'!AZ$115</f>
        <v>0</v>
      </c>
      <c r="BA37" s="408">
        <f>BA36-'Alternatyva 2'!BA$7+'Alternatyva 2'!BA$115</f>
        <v>0</v>
      </c>
      <c r="BB37" s="408">
        <f>BB36-'Alternatyva 2'!BB$7+'Alternatyva 2'!BB$115</f>
        <v>0</v>
      </c>
      <c r="BC37" s="408">
        <f>BC36-'Alternatyva 2'!BC$7+'Alternatyva 2'!BC$115</f>
        <v>0</v>
      </c>
      <c r="BD37" s="408">
        <f>BD36-'Alternatyva 2'!BD$7+'Alternatyva 2'!BD$115</f>
        <v>0</v>
      </c>
      <c r="BE37" s="408">
        <f>BE36-'Alternatyva 2'!BE$7+'Alternatyva 2'!BE$115</f>
        <v>0</v>
      </c>
      <c r="BF37" s="408">
        <f>BF36-'Alternatyva 2'!BF$7+'Alternatyva 2'!BF$115</f>
        <v>0</v>
      </c>
      <c r="BG37" s="408">
        <f>BG36-'Alternatyva 2'!BG$7+'Alternatyva 2'!BG$115</f>
        <v>0</v>
      </c>
      <c r="BH37" s="408">
        <f>BH36-'Alternatyva 2'!BH$7+'Alternatyva 2'!BH$115</f>
        <v>0</v>
      </c>
      <c r="BI37" s="408">
        <f>BI36-'Alternatyva 2'!BI$7+'Alternatyva 2'!BI$115</f>
        <v>0</v>
      </c>
      <c r="BJ37" s="408">
        <f>BJ36-'Alternatyva 2'!BJ$7+'Alternatyva 2'!BJ$115</f>
        <v>0</v>
      </c>
      <c r="BK37" s="408">
        <f>BK36-'Alternatyva 2'!BK$7+'Alternatyva 2'!BK$115</f>
        <v>0</v>
      </c>
      <c r="BL37" s="408">
        <f>BL36-'Alternatyva 2'!BL$7+'Alternatyva 2'!BL$115</f>
        <v>0</v>
      </c>
      <c r="BM37" s="408">
        <f>BM36-'Alternatyva 2'!BM$7+'Alternatyva 2'!BM$115</f>
        <v>0</v>
      </c>
      <c r="BN37" s="408">
        <f>BN36-'Alternatyva 2'!BN$7+'Alternatyva 2'!BN$115</f>
        <v>0</v>
      </c>
      <c r="BO37" s="408">
        <f>BO36-'Alternatyva 2'!BO$7+'Alternatyva 2'!BO$115</f>
        <v>0</v>
      </c>
      <c r="BP37" s="408">
        <f>BP36-'Alternatyva 2'!BP$7+'Alternatyva 2'!BP$115</f>
        <v>0</v>
      </c>
      <c r="BQ37" s="408">
        <f>BQ36-'Alternatyva 2'!BQ$7+'Alternatyva 2'!BQ$115</f>
        <v>0</v>
      </c>
      <c r="BR37" s="408">
        <f>BR36-'Alternatyva 2'!BR$7+'Alternatyva 2'!BR$115</f>
        <v>0</v>
      </c>
      <c r="BS37" s="408">
        <f>BS36-'Alternatyva 2'!BS$7+'Alternatyva 2'!BS$115</f>
        <v>0</v>
      </c>
      <c r="BT37" s="408">
        <f>BT36-'Alternatyva 2'!BT$7+'Alternatyva 2'!BT$115</f>
        <v>0</v>
      </c>
      <c r="BU37" s="408">
        <f>BU36-'Alternatyva 2'!BU$7+'Alternatyva 2'!BU$115</f>
        <v>0</v>
      </c>
      <c r="BV37" s="408">
        <f>BV36-'Alternatyva 2'!BV$7+'Alternatyva 2'!BV$115</f>
        <v>0</v>
      </c>
      <c r="BW37" s="408">
        <f>BW36-'Alternatyva 2'!BW$7+'Alternatyva 2'!BW$115</f>
        <v>0</v>
      </c>
      <c r="BX37" s="408">
        <f>BX36-'Alternatyva 2'!BX$7+'Alternatyva 2'!BX$115</f>
        <v>0</v>
      </c>
      <c r="BY37" s="408">
        <f>BY36-'Alternatyva 2'!BY$7+'Alternatyva 2'!BY$115</f>
        <v>0</v>
      </c>
      <c r="BZ37" s="408">
        <f>BZ36-'Alternatyva 2'!BZ$7+'Alternatyva 2'!BZ$115</f>
        <v>0</v>
      </c>
      <c r="CA37" s="408">
        <f>CA36-'Alternatyva 2'!CA$7+'Alternatyva 2'!CA$115</f>
        <v>0</v>
      </c>
      <c r="CB37" s="408">
        <f>CB36-'Alternatyva 2'!CB$7+'Alternatyva 2'!CB$115</f>
        <v>0</v>
      </c>
      <c r="CC37" s="408">
        <f>CC36-'Alternatyva 2'!CC$7+'Alternatyva 2'!CC$115</f>
        <v>0</v>
      </c>
      <c r="CD37" s="408">
        <f>CD36-'Alternatyva 2'!CD$7+'Alternatyva 2'!CD$115</f>
        <v>0</v>
      </c>
      <c r="CE37" s="408">
        <f>CE36-'Alternatyva 2'!CE$7+'Alternatyva 2'!CE$115</f>
        <v>0</v>
      </c>
      <c r="CF37" s="408">
        <f>CF36-'Alternatyva 2'!CF$7+'Alternatyva 2'!CF$115</f>
        <v>0</v>
      </c>
      <c r="CG37" s="408">
        <f>CG36-'Alternatyva 2'!CG$7+'Alternatyva 2'!CG$115</f>
        <v>0</v>
      </c>
      <c r="CH37" s="408">
        <f>CH36-'Alternatyva 2'!CH$7+'Alternatyva 2'!CH$115</f>
        <v>0</v>
      </c>
      <c r="CI37" s="408">
        <f>CI36-'Alternatyva 2'!CI$7+'Alternatyva 2'!CI$115</f>
        <v>0</v>
      </c>
      <c r="CJ37" s="408">
        <f>CJ36-'Alternatyva 2'!CJ$7+'Alternatyva 2'!CJ$115</f>
        <v>0</v>
      </c>
      <c r="CK37" s="408">
        <f>CK36-'Alternatyva 2'!CK$7+'Alternatyva 2'!CK$115</f>
        <v>0</v>
      </c>
      <c r="CL37" s="408">
        <f>CL36-'Alternatyva 2'!CL$7+'Alternatyva 2'!CL$115</f>
        <v>0</v>
      </c>
      <c r="CM37" s="408">
        <f>CM36-'Alternatyva 2'!CM$7+'Alternatyva 2'!CM$115</f>
        <v>0</v>
      </c>
      <c r="CN37" s="408">
        <f>CN36-'Alternatyva 2'!CN$7+'Alternatyva 2'!CN$115</f>
        <v>0</v>
      </c>
      <c r="CO37" s="408">
        <f>CO36-'Alternatyva 2'!CO$7+'Alternatyva 2'!CO$115</f>
        <v>0</v>
      </c>
      <c r="CP37" s="408">
        <f>CP36-'Alternatyva 2'!CP$7+'Alternatyva 2'!CP$115</f>
        <v>0</v>
      </c>
      <c r="CQ37" s="408">
        <f>CQ36-'Alternatyva 2'!CQ$7+'Alternatyva 2'!CQ$115</f>
        <v>0</v>
      </c>
      <c r="CR37" s="408">
        <f>CR36-'Alternatyva 2'!CR$7+'Alternatyva 2'!CR$115</f>
        <v>0</v>
      </c>
      <c r="CS37" s="408">
        <f>CS36-'Alternatyva 2'!CS$7+'Alternatyva 2'!CS$115</f>
        <v>0</v>
      </c>
      <c r="CT37" s="408">
        <f>CT36-'Alternatyva 2'!CT$7+'Alternatyva 2'!CT$115</f>
        <v>0</v>
      </c>
      <c r="CU37" s="408">
        <f>CU36-'Alternatyva 2'!CU$7+'Alternatyva 2'!CU$115</f>
        <v>0</v>
      </c>
      <c r="CV37" s="408">
        <f>CV36-'Alternatyva 2'!CV$7+'Alternatyva 2'!CV$115</f>
        <v>0</v>
      </c>
      <c r="CW37" s="408">
        <f>CW36-'Alternatyva 2'!CW$7+'Alternatyva 2'!CW$115</f>
        <v>0</v>
      </c>
      <c r="CX37" s="408">
        <f>CX36-'Alternatyva 2'!CX$7+'Alternatyva 2'!CX$115</f>
        <v>0</v>
      </c>
      <c r="CY37" s="408">
        <f>CY36-'Alternatyva 2'!CY$7+'Alternatyva 2'!CY$115</f>
        <v>0</v>
      </c>
      <c r="CZ37" s="408">
        <f>CZ36-'Alternatyva 2'!CZ$7+'Alternatyva 2'!CZ$115</f>
        <v>0</v>
      </c>
      <c r="DA37" s="408">
        <f>DA36-'Alternatyva 2'!DA$7+'Alternatyva 2'!DA$115</f>
        <v>0</v>
      </c>
      <c r="DB37" s="408">
        <f>DB36-'Alternatyva 2'!DB$7+'Alternatyva 2'!DB$115</f>
        <v>0</v>
      </c>
      <c r="DC37" s="408">
        <f>DC36-'Alternatyva 2'!DC$7+'Alternatyva 2'!DC$115</f>
        <v>0</v>
      </c>
    </row>
    <row r="38" spans="2:107" ht="14.25" hidden="1" customHeight="1">
      <c r="B38" s="786" t="s">
        <v>503</v>
      </c>
      <c r="C38" s="786"/>
      <c r="D38" s="786"/>
      <c r="E38" s="786"/>
      <c r="F38" s="407">
        <f>H37+NPV(FD,I37:INDEX(I37:DC37,PAL))</f>
        <v>0</v>
      </c>
      <c r="G38" s="26"/>
    </row>
    <row r="39" spans="2:107" hidden="1">
      <c r="B39" s="786" t="s">
        <v>504</v>
      </c>
      <c r="C39" s="786"/>
      <c r="D39" s="786"/>
      <c r="E39" s="786"/>
      <c r="F39" s="421" t="str">
        <f>IFERROR(IRR(H37:INDEX(H37:DC37,PAL+1)),"-")</f>
        <v>-</v>
      </c>
      <c r="G39" s="22"/>
    </row>
    <row r="40" spans="2:107" hidden="1">
      <c r="B40" s="786" t="s">
        <v>505</v>
      </c>
      <c r="C40" s="786"/>
      <c r="D40" s="786"/>
      <c r="E40" s="786"/>
      <c r="F40" s="422" t="str">
        <f>IFERROR(IF('Alternatyva 2'!H$89&lt;0,SUM('Alternatyva 2'!F$100,-'Alternatyva 2'!H$115,-'Alternatyva 2'!F$89)/SUM('Alternatyva 2'!F$9,'Alternatyva 2'!F$8,-F36),SUM('Alternatyva 2'!F$100,-'Alternatyva 2'!H$115)/SUM('Alternatyva 2'!F$9,'Alternatyva 2'!F$8,-F36,'Alternatyva 2'!F$89)),"")</f>
        <v/>
      </c>
      <c r="G40" s="22"/>
    </row>
    <row r="41" spans="2:107" hidden="1"/>
    <row r="42" spans="2:107" hidden="1">
      <c r="B42" s="16" t="s">
        <v>29</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787" t="s">
        <v>501</v>
      </c>
      <c r="C43" s="787"/>
      <c r="D43" s="787"/>
      <c r="E43" s="787"/>
      <c r="F43" s="418"/>
      <c r="G43" s="347" t="s">
        <v>163</v>
      </c>
      <c r="H43" s="347" t="str">
        <f ca="1">H9</f>
        <v>2022</v>
      </c>
      <c r="I43" s="347">
        <f t="shared" ref="I43:BT43" ca="1" si="7">I9</f>
        <v>2023</v>
      </c>
      <c r="J43" s="347">
        <f t="shared" ca="1" si="7"/>
        <v>2024</v>
      </c>
      <c r="K43" s="347">
        <f t="shared" ca="1" si="7"/>
        <v>2025</v>
      </c>
      <c r="L43" s="347">
        <f t="shared" ca="1" si="7"/>
        <v>2026</v>
      </c>
      <c r="M43" s="347">
        <f t="shared" ca="1" si="7"/>
        <v>2027</v>
      </c>
      <c r="N43" s="347">
        <f t="shared" ca="1" si="7"/>
        <v>2028</v>
      </c>
      <c r="O43" s="347">
        <f t="shared" ca="1" si="7"/>
        <v>2029</v>
      </c>
      <c r="P43" s="347">
        <f t="shared" ca="1" si="7"/>
        <v>2030</v>
      </c>
      <c r="Q43" s="347">
        <f t="shared" ca="1" si="7"/>
        <v>2031</v>
      </c>
      <c r="R43" s="347">
        <f t="shared" ca="1" si="7"/>
        <v>2032</v>
      </c>
      <c r="S43" s="347">
        <f t="shared" ca="1" si="7"/>
        <v>2033</v>
      </c>
      <c r="T43" s="347">
        <f t="shared" ca="1" si="7"/>
        <v>2034</v>
      </c>
      <c r="U43" s="347">
        <f t="shared" ca="1" si="7"/>
        <v>2035</v>
      </c>
      <c r="V43" s="347">
        <f t="shared" ca="1" si="7"/>
        <v>2036</v>
      </c>
      <c r="W43" s="347">
        <f t="shared" ca="1" si="7"/>
        <v>2037</v>
      </c>
      <c r="X43" s="347">
        <f t="shared" ca="1" si="7"/>
        <v>2038</v>
      </c>
      <c r="Y43" s="347">
        <f t="shared" ca="1" si="7"/>
        <v>2039</v>
      </c>
      <c r="Z43" s="347">
        <f t="shared" ca="1" si="7"/>
        <v>2040</v>
      </c>
      <c r="AA43" s="347">
        <f t="shared" ca="1" si="7"/>
        <v>2041</v>
      </c>
      <c r="AB43" s="347">
        <f t="shared" ca="1" si="7"/>
        <v>2042</v>
      </c>
      <c r="AC43" s="347">
        <f t="shared" ca="1" si="7"/>
        <v>2043</v>
      </c>
      <c r="AD43" s="347">
        <f t="shared" ca="1" si="7"/>
        <v>2044</v>
      </c>
      <c r="AE43" s="347">
        <f t="shared" ca="1" si="7"/>
        <v>2045</v>
      </c>
      <c r="AF43" s="347">
        <f t="shared" ca="1" si="7"/>
        <v>2046</v>
      </c>
      <c r="AG43" s="347">
        <f t="shared" ca="1" si="7"/>
        <v>2047</v>
      </c>
      <c r="AH43" s="347">
        <f t="shared" ca="1" si="7"/>
        <v>2048</v>
      </c>
      <c r="AI43" s="347">
        <f t="shared" ca="1" si="7"/>
        <v>2049</v>
      </c>
      <c r="AJ43" s="347">
        <f t="shared" ca="1" si="7"/>
        <v>2050</v>
      </c>
      <c r="AK43" s="347">
        <f t="shared" ca="1" si="7"/>
        <v>2051</v>
      </c>
      <c r="AL43" s="347">
        <f t="shared" ca="1" si="7"/>
        <v>2052</v>
      </c>
      <c r="AM43" s="347">
        <f t="shared" ca="1" si="7"/>
        <v>2053</v>
      </c>
      <c r="AN43" s="347">
        <f t="shared" ca="1" si="7"/>
        <v>2054</v>
      </c>
      <c r="AO43" s="347">
        <f t="shared" ca="1" si="7"/>
        <v>2055</v>
      </c>
      <c r="AP43" s="347">
        <f t="shared" ca="1" si="7"/>
        <v>2056</v>
      </c>
      <c r="AQ43" s="347">
        <f t="shared" ca="1" si="7"/>
        <v>2057</v>
      </c>
      <c r="AR43" s="347">
        <f t="shared" ca="1" si="7"/>
        <v>2058</v>
      </c>
      <c r="AS43" s="347">
        <f t="shared" ca="1" si="7"/>
        <v>2059</v>
      </c>
      <c r="AT43" s="347">
        <f t="shared" ca="1" si="7"/>
        <v>2060</v>
      </c>
      <c r="AU43" s="347">
        <f t="shared" ca="1" si="7"/>
        <v>2061</v>
      </c>
      <c r="AV43" s="347">
        <f t="shared" ca="1" si="7"/>
        <v>2062</v>
      </c>
      <c r="AW43" s="347">
        <f t="shared" ca="1" si="7"/>
        <v>2063</v>
      </c>
      <c r="AX43" s="347">
        <f t="shared" ca="1" si="7"/>
        <v>2064</v>
      </c>
      <c r="AY43" s="347">
        <f t="shared" ca="1" si="7"/>
        <v>2065</v>
      </c>
      <c r="AZ43" s="347">
        <f t="shared" ca="1" si="7"/>
        <v>2066</v>
      </c>
      <c r="BA43" s="347">
        <f t="shared" ca="1" si="7"/>
        <v>2067</v>
      </c>
      <c r="BB43" s="347">
        <f t="shared" ca="1" si="7"/>
        <v>2068</v>
      </c>
      <c r="BC43" s="347">
        <f t="shared" ca="1" si="7"/>
        <v>2069</v>
      </c>
      <c r="BD43" s="347">
        <f t="shared" ca="1" si="7"/>
        <v>2070</v>
      </c>
      <c r="BE43" s="347">
        <f t="shared" ca="1" si="7"/>
        <v>2071</v>
      </c>
      <c r="BF43" s="347">
        <f t="shared" ca="1" si="7"/>
        <v>2072</v>
      </c>
      <c r="BG43" s="347">
        <f t="shared" ca="1" si="7"/>
        <v>2073</v>
      </c>
      <c r="BH43" s="347">
        <f t="shared" ca="1" si="7"/>
        <v>2074</v>
      </c>
      <c r="BI43" s="347">
        <f t="shared" ca="1" si="7"/>
        <v>2075</v>
      </c>
      <c r="BJ43" s="347">
        <f t="shared" ca="1" si="7"/>
        <v>2076</v>
      </c>
      <c r="BK43" s="347">
        <f t="shared" ca="1" si="7"/>
        <v>2077</v>
      </c>
      <c r="BL43" s="347">
        <f t="shared" ca="1" si="7"/>
        <v>2078</v>
      </c>
      <c r="BM43" s="347">
        <f t="shared" ca="1" si="7"/>
        <v>2079</v>
      </c>
      <c r="BN43" s="347">
        <f t="shared" ca="1" si="7"/>
        <v>2080</v>
      </c>
      <c r="BO43" s="347">
        <f t="shared" ca="1" si="7"/>
        <v>2081</v>
      </c>
      <c r="BP43" s="347">
        <f t="shared" ca="1" si="7"/>
        <v>2082</v>
      </c>
      <c r="BQ43" s="347">
        <f t="shared" ca="1" si="7"/>
        <v>2083</v>
      </c>
      <c r="BR43" s="347">
        <f t="shared" ca="1" si="7"/>
        <v>2084</v>
      </c>
      <c r="BS43" s="347">
        <f t="shared" ca="1" si="7"/>
        <v>2085</v>
      </c>
      <c r="BT43" s="347">
        <f t="shared" ca="1" si="7"/>
        <v>2086</v>
      </c>
      <c r="BU43" s="347">
        <f t="shared" ref="BU43:DC43" ca="1" si="8">BU9</f>
        <v>2087</v>
      </c>
      <c r="BV43" s="347">
        <f t="shared" ca="1" si="8"/>
        <v>2088</v>
      </c>
      <c r="BW43" s="347">
        <f t="shared" ca="1" si="8"/>
        <v>2089</v>
      </c>
      <c r="BX43" s="347">
        <f t="shared" ca="1" si="8"/>
        <v>2090</v>
      </c>
      <c r="BY43" s="347">
        <f t="shared" ca="1" si="8"/>
        <v>2091</v>
      </c>
      <c r="BZ43" s="347">
        <f t="shared" ca="1" si="8"/>
        <v>2092</v>
      </c>
      <c r="CA43" s="347">
        <f t="shared" ca="1" si="8"/>
        <v>2093</v>
      </c>
      <c r="CB43" s="347">
        <f t="shared" ca="1" si="8"/>
        <v>2094</v>
      </c>
      <c r="CC43" s="347">
        <f t="shared" ca="1" si="8"/>
        <v>2095</v>
      </c>
      <c r="CD43" s="347">
        <f t="shared" ca="1" si="8"/>
        <v>2096</v>
      </c>
      <c r="CE43" s="347">
        <f t="shared" ca="1" si="8"/>
        <v>2097</v>
      </c>
      <c r="CF43" s="347">
        <f t="shared" ca="1" si="8"/>
        <v>2098</v>
      </c>
      <c r="CG43" s="347">
        <f t="shared" ca="1" si="8"/>
        <v>2099</v>
      </c>
      <c r="CH43" s="347">
        <f t="shared" ca="1" si="8"/>
        <v>2100</v>
      </c>
      <c r="CI43" s="347">
        <f t="shared" ca="1" si="8"/>
        <v>2101</v>
      </c>
      <c r="CJ43" s="347">
        <f t="shared" ca="1" si="8"/>
        <v>2102</v>
      </c>
      <c r="CK43" s="347">
        <f t="shared" ca="1" si="8"/>
        <v>2103</v>
      </c>
      <c r="CL43" s="347">
        <f t="shared" ca="1" si="8"/>
        <v>2104</v>
      </c>
      <c r="CM43" s="347">
        <f t="shared" ca="1" si="8"/>
        <v>2105</v>
      </c>
      <c r="CN43" s="347">
        <f t="shared" ca="1" si="8"/>
        <v>2106</v>
      </c>
      <c r="CO43" s="347">
        <f t="shared" ca="1" si="8"/>
        <v>2107</v>
      </c>
      <c r="CP43" s="347">
        <f t="shared" ca="1" si="8"/>
        <v>2108</v>
      </c>
      <c r="CQ43" s="347">
        <f t="shared" ca="1" si="8"/>
        <v>2109</v>
      </c>
      <c r="CR43" s="347">
        <f t="shared" ca="1" si="8"/>
        <v>2110</v>
      </c>
      <c r="CS43" s="347">
        <f t="shared" ca="1" si="8"/>
        <v>2111</v>
      </c>
      <c r="CT43" s="347">
        <f t="shared" ca="1" si="8"/>
        <v>2112</v>
      </c>
      <c r="CU43" s="347">
        <f t="shared" ca="1" si="8"/>
        <v>2113</v>
      </c>
      <c r="CV43" s="347">
        <f t="shared" ca="1" si="8"/>
        <v>2114</v>
      </c>
      <c r="CW43" s="347">
        <f t="shared" ca="1" si="8"/>
        <v>2115</v>
      </c>
      <c r="CX43" s="347">
        <f t="shared" ca="1" si="8"/>
        <v>2116</v>
      </c>
      <c r="CY43" s="347">
        <f t="shared" ca="1" si="8"/>
        <v>2117</v>
      </c>
      <c r="CZ43" s="347">
        <f t="shared" ca="1" si="8"/>
        <v>2118</v>
      </c>
      <c r="DA43" s="347">
        <f t="shared" ca="1" si="8"/>
        <v>2119</v>
      </c>
      <c r="DB43" s="347">
        <f t="shared" ca="1" si="8"/>
        <v>2120</v>
      </c>
      <c r="DC43" s="347">
        <f t="shared" ca="1" si="8"/>
        <v>2121</v>
      </c>
    </row>
    <row r="44" spans="2:107" hidden="1">
      <c r="B44" s="786" t="s">
        <v>179</v>
      </c>
      <c r="C44" s="786"/>
      <c r="D44" s="786"/>
      <c r="E44" s="786"/>
      <c r="F44" s="407">
        <f>H44+NPV(FD,I44:INDEX(I44:DC44,PAL))</f>
        <v>0</v>
      </c>
      <c r="G44" s="411">
        <f>SUMIF($H$8:$DC$8,"&lt;="&amp;PAL,$H44:$DC44)</f>
        <v>0</v>
      </c>
      <c r="H44" s="419">
        <f>SUM('Alternatyva 3'!H$21,'Alternatyva 3'!H$32,'Alternatyva 3'!H$43,'Alternatyva 3'!H$55,'Alternatyva 3'!H$66,'Alternatyva 3'!H$77,'Alternatyva 3'!H$88)</f>
        <v>0</v>
      </c>
      <c r="I44" s="419">
        <f>SUM('Alternatyva 3'!I$21,'Alternatyva 3'!I$32,'Alternatyva 3'!I$43,'Alternatyva 3'!I$55,'Alternatyva 3'!I$66,'Alternatyva 3'!I$77,'Alternatyva 3'!I$88)</f>
        <v>0</v>
      </c>
      <c r="J44" s="419">
        <f>SUM('Alternatyva 3'!J$21,'Alternatyva 3'!J$32,'Alternatyva 3'!J$43,'Alternatyva 3'!J$55,'Alternatyva 3'!J$66,'Alternatyva 3'!J$77,'Alternatyva 3'!J$88)</f>
        <v>0</v>
      </c>
      <c r="K44" s="419">
        <f>SUM('Alternatyva 3'!K$21,'Alternatyva 3'!K$32,'Alternatyva 3'!K$43,'Alternatyva 3'!K$55,'Alternatyva 3'!K$66,'Alternatyva 3'!K$77,'Alternatyva 3'!K$88)</f>
        <v>0</v>
      </c>
      <c r="L44" s="419">
        <f>SUM('Alternatyva 3'!L$21,'Alternatyva 3'!L$32,'Alternatyva 3'!L$43,'Alternatyva 3'!L$55,'Alternatyva 3'!L$66,'Alternatyva 3'!L$77,'Alternatyva 3'!L$88)</f>
        <v>0</v>
      </c>
      <c r="M44" s="419">
        <f>SUM('Alternatyva 3'!M$21,'Alternatyva 3'!M$32,'Alternatyva 3'!M$43,'Alternatyva 3'!M$55,'Alternatyva 3'!M$66,'Alternatyva 3'!M$77,'Alternatyva 3'!M$88)</f>
        <v>0</v>
      </c>
      <c r="N44" s="419">
        <f>SUM('Alternatyva 3'!N$21,'Alternatyva 3'!N$32,'Alternatyva 3'!N$43,'Alternatyva 3'!N$55,'Alternatyva 3'!N$66,'Alternatyva 3'!N$77,'Alternatyva 3'!N$88)</f>
        <v>0</v>
      </c>
      <c r="O44" s="419">
        <f>SUM('Alternatyva 3'!O$21,'Alternatyva 3'!O$32,'Alternatyva 3'!O$43,'Alternatyva 3'!O$55,'Alternatyva 3'!O$66,'Alternatyva 3'!O$77,'Alternatyva 3'!O$88)</f>
        <v>0</v>
      </c>
      <c r="P44" s="419">
        <f>SUM('Alternatyva 3'!P$21,'Alternatyva 3'!P$32,'Alternatyva 3'!P$43,'Alternatyva 3'!P$55,'Alternatyva 3'!P$66,'Alternatyva 3'!P$77,'Alternatyva 3'!P$88)</f>
        <v>0</v>
      </c>
      <c r="Q44" s="419">
        <f>SUM('Alternatyva 3'!Q$21,'Alternatyva 3'!Q$32,'Alternatyva 3'!Q$43,'Alternatyva 3'!Q$55,'Alternatyva 3'!Q$66,'Alternatyva 3'!Q$77,'Alternatyva 3'!Q$88)</f>
        <v>0</v>
      </c>
      <c r="R44" s="419">
        <f>SUM('Alternatyva 3'!R$21,'Alternatyva 3'!R$32,'Alternatyva 3'!R$43,'Alternatyva 3'!R$55,'Alternatyva 3'!R$66,'Alternatyva 3'!R$77,'Alternatyva 3'!R$88)</f>
        <v>0</v>
      </c>
      <c r="S44" s="419">
        <f>SUM('Alternatyva 3'!S$21,'Alternatyva 3'!S$32,'Alternatyva 3'!S$43,'Alternatyva 3'!S$55,'Alternatyva 3'!S$66,'Alternatyva 3'!S$77,'Alternatyva 3'!S$88)</f>
        <v>0</v>
      </c>
      <c r="T44" s="419">
        <f>SUM('Alternatyva 3'!T$21,'Alternatyva 3'!T$32,'Alternatyva 3'!T$43,'Alternatyva 3'!T$55,'Alternatyva 3'!T$66,'Alternatyva 3'!T$77,'Alternatyva 3'!T$88)</f>
        <v>0</v>
      </c>
      <c r="U44" s="419">
        <f>SUM('Alternatyva 3'!U$21,'Alternatyva 3'!U$32,'Alternatyva 3'!U$43,'Alternatyva 3'!U$55,'Alternatyva 3'!U$66,'Alternatyva 3'!U$77,'Alternatyva 3'!U$88)</f>
        <v>0</v>
      </c>
      <c r="V44" s="419">
        <f>SUM('Alternatyva 3'!V$21,'Alternatyva 3'!V$32,'Alternatyva 3'!V$43,'Alternatyva 3'!V$55,'Alternatyva 3'!V$66,'Alternatyva 3'!V$77,'Alternatyva 3'!V$88)</f>
        <v>0</v>
      </c>
      <c r="W44" s="419">
        <f>SUM('Alternatyva 3'!W$21,'Alternatyva 3'!W$32,'Alternatyva 3'!W$43,'Alternatyva 3'!W$55,'Alternatyva 3'!W$66,'Alternatyva 3'!W$77,'Alternatyva 3'!W$88)</f>
        <v>0</v>
      </c>
      <c r="X44" s="419">
        <f>SUM('Alternatyva 3'!X$21,'Alternatyva 3'!X$32,'Alternatyva 3'!X$43,'Alternatyva 3'!X$55,'Alternatyva 3'!X$66,'Alternatyva 3'!X$77,'Alternatyva 3'!X$88)</f>
        <v>0</v>
      </c>
      <c r="Y44" s="419">
        <f>SUM('Alternatyva 3'!Y$21,'Alternatyva 3'!Y$32,'Alternatyva 3'!Y$43,'Alternatyva 3'!Y$55,'Alternatyva 3'!Y$66,'Alternatyva 3'!Y$77,'Alternatyva 3'!Y$88)</f>
        <v>0</v>
      </c>
      <c r="Z44" s="419">
        <f>SUM('Alternatyva 3'!Z$21,'Alternatyva 3'!Z$32,'Alternatyva 3'!Z$43,'Alternatyva 3'!Z$55,'Alternatyva 3'!Z$66,'Alternatyva 3'!Z$77,'Alternatyva 3'!Z$88)</f>
        <v>0</v>
      </c>
      <c r="AA44" s="419">
        <f>SUM('Alternatyva 3'!AA$21,'Alternatyva 3'!AA$32,'Alternatyva 3'!AA$43,'Alternatyva 3'!AA$55,'Alternatyva 3'!AA$66,'Alternatyva 3'!AA$77,'Alternatyva 3'!AA$88)</f>
        <v>0</v>
      </c>
      <c r="AB44" s="419">
        <f>SUM('Alternatyva 3'!AB$21,'Alternatyva 3'!AB$32,'Alternatyva 3'!AB$43,'Alternatyva 3'!AB$55,'Alternatyva 3'!AB$66,'Alternatyva 3'!AB$77,'Alternatyva 3'!AB$88)</f>
        <v>0</v>
      </c>
      <c r="AC44" s="419">
        <f>SUM('Alternatyva 3'!AC$21,'Alternatyva 3'!AC$32,'Alternatyva 3'!AC$43,'Alternatyva 3'!AC$55,'Alternatyva 3'!AC$66,'Alternatyva 3'!AC$77,'Alternatyva 3'!AC$88)</f>
        <v>0</v>
      </c>
      <c r="AD44" s="419">
        <f>SUM('Alternatyva 3'!AD$21,'Alternatyva 3'!AD$32,'Alternatyva 3'!AD$43,'Alternatyva 3'!AD$55,'Alternatyva 3'!AD$66,'Alternatyva 3'!AD$77,'Alternatyva 3'!AD$88)</f>
        <v>0</v>
      </c>
      <c r="AE44" s="419">
        <f>SUM('Alternatyva 3'!AE$21,'Alternatyva 3'!AE$32,'Alternatyva 3'!AE$43,'Alternatyva 3'!AE$55,'Alternatyva 3'!AE$66,'Alternatyva 3'!AE$77,'Alternatyva 3'!AE$88)</f>
        <v>0</v>
      </c>
      <c r="AF44" s="419">
        <f>SUM('Alternatyva 3'!AF$21,'Alternatyva 3'!AF$32,'Alternatyva 3'!AF$43,'Alternatyva 3'!AF$55,'Alternatyva 3'!AF$66,'Alternatyva 3'!AF$77,'Alternatyva 3'!AF$88)</f>
        <v>0</v>
      </c>
      <c r="AG44" s="419">
        <f>SUM('Alternatyva 3'!AG$21,'Alternatyva 3'!AG$32,'Alternatyva 3'!AG$43,'Alternatyva 3'!AG$55,'Alternatyva 3'!AG$66,'Alternatyva 3'!AG$77,'Alternatyva 3'!AG$88)</f>
        <v>0</v>
      </c>
      <c r="AH44" s="419">
        <f>SUM('Alternatyva 3'!AH$21,'Alternatyva 3'!AH$32,'Alternatyva 3'!AH$43,'Alternatyva 3'!AH$55,'Alternatyva 3'!AH$66,'Alternatyva 3'!AH$77,'Alternatyva 3'!AH$88)</f>
        <v>0</v>
      </c>
      <c r="AI44" s="419">
        <f>SUM('Alternatyva 3'!AI$21,'Alternatyva 3'!AI$32,'Alternatyva 3'!AI$43,'Alternatyva 3'!AI$55,'Alternatyva 3'!AI$66,'Alternatyva 3'!AI$77,'Alternatyva 3'!AI$88)</f>
        <v>0</v>
      </c>
      <c r="AJ44" s="419">
        <f>SUM('Alternatyva 3'!AJ$21,'Alternatyva 3'!AJ$32,'Alternatyva 3'!AJ$43,'Alternatyva 3'!AJ$55,'Alternatyva 3'!AJ$66,'Alternatyva 3'!AJ$77,'Alternatyva 3'!AJ$88)</f>
        <v>0</v>
      </c>
      <c r="AK44" s="419">
        <f>SUM('Alternatyva 3'!AK$21,'Alternatyva 3'!AK$32,'Alternatyva 3'!AK$43,'Alternatyva 3'!AK$55,'Alternatyva 3'!AK$66,'Alternatyva 3'!AK$77,'Alternatyva 3'!AK$88)</f>
        <v>0</v>
      </c>
      <c r="AL44" s="419">
        <f>SUM('Alternatyva 3'!AL$21,'Alternatyva 3'!AL$32,'Alternatyva 3'!AL$43,'Alternatyva 3'!AL$55,'Alternatyva 3'!AL$66,'Alternatyva 3'!AL$77,'Alternatyva 3'!AL$88)</f>
        <v>0</v>
      </c>
      <c r="AM44" s="419">
        <f>SUM('Alternatyva 3'!AM$21,'Alternatyva 3'!AM$32,'Alternatyva 3'!AM$43,'Alternatyva 3'!AM$55,'Alternatyva 3'!AM$66,'Alternatyva 3'!AM$77,'Alternatyva 3'!AM$88)</f>
        <v>0</v>
      </c>
      <c r="AN44" s="419">
        <f>SUM('Alternatyva 3'!AN$21,'Alternatyva 3'!AN$32,'Alternatyva 3'!AN$43,'Alternatyva 3'!AN$55,'Alternatyva 3'!AN$66,'Alternatyva 3'!AN$77,'Alternatyva 3'!AN$88)</f>
        <v>0</v>
      </c>
      <c r="AO44" s="419">
        <f>SUM('Alternatyva 3'!AO$21,'Alternatyva 3'!AO$32,'Alternatyva 3'!AO$43,'Alternatyva 3'!AO$55,'Alternatyva 3'!AO$66,'Alternatyva 3'!AO$77,'Alternatyva 3'!AO$88)</f>
        <v>0</v>
      </c>
      <c r="AP44" s="419">
        <f>SUM('Alternatyva 3'!AP$21,'Alternatyva 3'!AP$32,'Alternatyva 3'!AP$43,'Alternatyva 3'!AP$55,'Alternatyva 3'!AP$66,'Alternatyva 3'!AP$77,'Alternatyva 3'!AP$88)</f>
        <v>0</v>
      </c>
      <c r="AQ44" s="419">
        <f>SUM('Alternatyva 3'!AQ$21,'Alternatyva 3'!AQ$32,'Alternatyva 3'!AQ$43,'Alternatyva 3'!AQ$55,'Alternatyva 3'!AQ$66,'Alternatyva 3'!AQ$77,'Alternatyva 3'!AQ$88)</f>
        <v>0</v>
      </c>
      <c r="AR44" s="419">
        <f>SUM('Alternatyva 3'!AR$21,'Alternatyva 3'!AR$32,'Alternatyva 3'!AR$43,'Alternatyva 3'!AR$55,'Alternatyva 3'!AR$66,'Alternatyva 3'!AR$77,'Alternatyva 3'!AR$88)</f>
        <v>0</v>
      </c>
      <c r="AS44" s="419">
        <f>SUM('Alternatyva 3'!AS$21,'Alternatyva 3'!AS$32,'Alternatyva 3'!AS$43,'Alternatyva 3'!AS$55,'Alternatyva 3'!AS$66,'Alternatyva 3'!AS$77,'Alternatyva 3'!AS$88)</f>
        <v>0</v>
      </c>
      <c r="AT44" s="419">
        <f>SUM('Alternatyva 3'!AT$21,'Alternatyva 3'!AT$32,'Alternatyva 3'!AT$43,'Alternatyva 3'!AT$55,'Alternatyva 3'!AT$66,'Alternatyva 3'!AT$77,'Alternatyva 3'!AT$88)</f>
        <v>0</v>
      </c>
      <c r="AU44" s="419">
        <f>SUM('Alternatyva 3'!AU$21,'Alternatyva 3'!AU$32,'Alternatyva 3'!AU$43,'Alternatyva 3'!AU$55,'Alternatyva 3'!AU$66,'Alternatyva 3'!AU$77,'Alternatyva 3'!AU$88)</f>
        <v>0</v>
      </c>
      <c r="AV44" s="419">
        <f>SUM('Alternatyva 3'!AV$21,'Alternatyva 3'!AV$32,'Alternatyva 3'!AV$43,'Alternatyva 3'!AV$55,'Alternatyva 3'!AV$66,'Alternatyva 3'!AV$77,'Alternatyva 3'!AV$88)</f>
        <v>0</v>
      </c>
      <c r="AW44" s="419">
        <f>SUM('Alternatyva 3'!AW$21,'Alternatyva 3'!AW$32,'Alternatyva 3'!AW$43,'Alternatyva 3'!AW$55,'Alternatyva 3'!AW$66,'Alternatyva 3'!AW$77,'Alternatyva 3'!AW$88)</f>
        <v>0</v>
      </c>
      <c r="AX44" s="419">
        <f>SUM('Alternatyva 3'!AX$21,'Alternatyva 3'!AX$32,'Alternatyva 3'!AX$43,'Alternatyva 3'!AX$55,'Alternatyva 3'!AX$66,'Alternatyva 3'!AX$77,'Alternatyva 3'!AX$88)</f>
        <v>0</v>
      </c>
      <c r="AY44" s="419">
        <f>SUM('Alternatyva 3'!AY$21,'Alternatyva 3'!AY$32,'Alternatyva 3'!AY$43,'Alternatyva 3'!AY$55,'Alternatyva 3'!AY$66,'Alternatyva 3'!AY$77,'Alternatyva 3'!AY$88)</f>
        <v>0</v>
      </c>
      <c r="AZ44" s="419">
        <f>SUM('Alternatyva 3'!AZ$21,'Alternatyva 3'!AZ$32,'Alternatyva 3'!AZ$43,'Alternatyva 3'!AZ$55,'Alternatyva 3'!AZ$66,'Alternatyva 3'!AZ$77,'Alternatyva 3'!AZ$88)</f>
        <v>0</v>
      </c>
      <c r="BA44" s="419">
        <f>SUM('Alternatyva 3'!BA$21,'Alternatyva 3'!BA$32,'Alternatyva 3'!BA$43,'Alternatyva 3'!BA$55,'Alternatyva 3'!BA$66,'Alternatyva 3'!BA$77,'Alternatyva 3'!BA$88)</f>
        <v>0</v>
      </c>
      <c r="BB44" s="419">
        <f>SUM('Alternatyva 3'!BB$21,'Alternatyva 3'!BB$32,'Alternatyva 3'!BB$43,'Alternatyva 3'!BB$55,'Alternatyva 3'!BB$66,'Alternatyva 3'!BB$77,'Alternatyva 3'!BB$88)</f>
        <v>0</v>
      </c>
      <c r="BC44" s="419">
        <f>SUM('Alternatyva 3'!BC$21,'Alternatyva 3'!BC$32,'Alternatyva 3'!BC$43,'Alternatyva 3'!BC$55,'Alternatyva 3'!BC$66,'Alternatyva 3'!BC$77,'Alternatyva 3'!BC$88)</f>
        <v>0</v>
      </c>
      <c r="BD44" s="419">
        <f>SUM('Alternatyva 3'!BD$21,'Alternatyva 3'!BD$32,'Alternatyva 3'!BD$43,'Alternatyva 3'!BD$55,'Alternatyva 3'!BD$66,'Alternatyva 3'!BD$77,'Alternatyva 3'!BD$88)</f>
        <v>0</v>
      </c>
      <c r="BE44" s="419">
        <f>SUM('Alternatyva 3'!BE$21,'Alternatyva 3'!BE$32,'Alternatyva 3'!BE$43,'Alternatyva 3'!BE$55,'Alternatyva 3'!BE$66,'Alternatyva 3'!BE$77,'Alternatyva 3'!BE$88)</f>
        <v>0</v>
      </c>
      <c r="BF44" s="419">
        <f>SUM('Alternatyva 3'!BF$21,'Alternatyva 3'!BF$32,'Alternatyva 3'!BF$43,'Alternatyva 3'!BF$55,'Alternatyva 3'!BF$66,'Alternatyva 3'!BF$77,'Alternatyva 3'!BF$88)</f>
        <v>0</v>
      </c>
      <c r="BG44" s="419">
        <f>SUM('Alternatyva 3'!BG$21,'Alternatyva 3'!BG$32,'Alternatyva 3'!BG$43,'Alternatyva 3'!BG$55,'Alternatyva 3'!BG$66,'Alternatyva 3'!BG$77,'Alternatyva 3'!BG$88)</f>
        <v>0</v>
      </c>
      <c r="BH44" s="419">
        <f>SUM('Alternatyva 3'!BH$21,'Alternatyva 3'!BH$32,'Alternatyva 3'!BH$43,'Alternatyva 3'!BH$55,'Alternatyva 3'!BH$66,'Alternatyva 3'!BH$77,'Alternatyva 3'!BH$88)</f>
        <v>0</v>
      </c>
      <c r="BI44" s="419">
        <f>SUM('Alternatyva 3'!BI$21,'Alternatyva 3'!BI$32,'Alternatyva 3'!BI$43,'Alternatyva 3'!BI$55,'Alternatyva 3'!BI$66,'Alternatyva 3'!BI$77,'Alternatyva 3'!BI$88)</f>
        <v>0</v>
      </c>
      <c r="BJ44" s="419">
        <f>SUM('Alternatyva 3'!BJ$21,'Alternatyva 3'!BJ$32,'Alternatyva 3'!BJ$43,'Alternatyva 3'!BJ$55,'Alternatyva 3'!BJ$66,'Alternatyva 3'!BJ$77,'Alternatyva 3'!BJ$88)</f>
        <v>0</v>
      </c>
      <c r="BK44" s="419">
        <f>SUM('Alternatyva 3'!BK$21,'Alternatyva 3'!BK$32,'Alternatyva 3'!BK$43,'Alternatyva 3'!BK$55,'Alternatyva 3'!BK$66,'Alternatyva 3'!BK$77,'Alternatyva 3'!BK$88)</f>
        <v>0</v>
      </c>
      <c r="BL44" s="419">
        <f>SUM('Alternatyva 3'!BL$21,'Alternatyva 3'!BL$32,'Alternatyva 3'!BL$43,'Alternatyva 3'!BL$55,'Alternatyva 3'!BL$66,'Alternatyva 3'!BL$77,'Alternatyva 3'!BL$88)</f>
        <v>0</v>
      </c>
      <c r="BM44" s="419">
        <f>SUM('Alternatyva 3'!BM$21,'Alternatyva 3'!BM$32,'Alternatyva 3'!BM$43,'Alternatyva 3'!BM$55,'Alternatyva 3'!BM$66,'Alternatyva 3'!BM$77,'Alternatyva 3'!BM$88)</f>
        <v>0</v>
      </c>
      <c r="BN44" s="419">
        <f>SUM('Alternatyva 3'!BN$21,'Alternatyva 3'!BN$32,'Alternatyva 3'!BN$43,'Alternatyva 3'!BN$55,'Alternatyva 3'!BN$66,'Alternatyva 3'!BN$77,'Alternatyva 3'!BN$88)</f>
        <v>0</v>
      </c>
      <c r="BO44" s="419">
        <f>SUM('Alternatyva 3'!BO$21,'Alternatyva 3'!BO$32,'Alternatyva 3'!BO$43,'Alternatyva 3'!BO$55,'Alternatyva 3'!BO$66,'Alternatyva 3'!BO$77,'Alternatyva 3'!BO$88)</f>
        <v>0</v>
      </c>
      <c r="BP44" s="419">
        <f>SUM('Alternatyva 3'!BP$21,'Alternatyva 3'!BP$32,'Alternatyva 3'!BP$43,'Alternatyva 3'!BP$55,'Alternatyva 3'!BP$66,'Alternatyva 3'!BP$77,'Alternatyva 3'!BP$88)</f>
        <v>0</v>
      </c>
      <c r="BQ44" s="419">
        <f>SUM('Alternatyva 3'!BQ$21,'Alternatyva 3'!BQ$32,'Alternatyva 3'!BQ$43,'Alternatyva 3'!BQ$55,'Alternatyva 3'!BQ$66,'Alternatyva 3'!BQ$77,'Alternatyva 3'!BQ$88)</f>
        <v>0</v>
      </c>
      <c r="BR44" s="419">
        <f>SUM('Alternatyva 3'!BR$21,'Alternatyva 3'!BR$32,'Alternatyva 3'!BR$43,'Alternatyva 3'!BR$55,'Alternatyva 3'!BR$66,'Alternatyva 3'!BR$77,'Alternatyva 3'!BR$88)</f>
        <v>0</v>
      </c>
      <c r="BS44" s="419">
        <f>SUM('Alternatyva 3'!BS$21,'Alternatyva 3'!BS$32,'Alternatyva 3'!BS$43,'Alternatyva 3'!BS$55,'Alternatyva 3'!BS$66,'Alternatyva 3'!BS$77,'Alternatyva 3'!BS$88)</f>
        <v>0</v>
      </c>
      <c r="BT44" s="419">
        <f>SUM('Alternatyva 3'!BT$21,'Alternatyva 3'!BT$32,'Alternatyva 3'!BT$43,'Alternatyva 3'!BT$55,'Alternatyva 3'!BT$66,'Alternatyva 3'!BT$77,'Alternatyva 3'!BT$88)</f>
        <v>0</v>
      </c>
      <c r="BU44" s="419">
        <f>SUM('Alternatyva 3'!BU$21,'Alternatyva 3'!BU$32,'Alternatyva 3'!BU$43,'Alternatyva 3'!BU$55,'Alternatyva 3'!BU$66,'Alternatyva 3'!BU$77,'Alternatyva 3'!BU$88)</f>
        <v>0</v>
      </c>
      <c r="BV44" s="419">
        <f>SUM('Alternatyva 3'!BV$21,'Alternatyva 3'!BV$32,'Alternatyva 3'!BV$43,'Alternatyva 3'!BV$55,'Alternatyva 3'!BV$66,'Alternatyva 3'!BV$77,'Alternatyva 3'!BV$88)</f>
        <v>0</v>
      </c>
      <c r="BW44" s="419">
        <f>SUM('Alternatyva 3'!BW$21,'Alternatyva 3'!BW$32,'Alternatyva 3'!BW$43,'Alternatyva 3'!BW$55,'Alternatyva 3'!BW$66,'Alternatyva 3'!BW$77,'Alternatyva 3'!BW$88)</f>
        <v>0</v>
      </c>
      <c r="BX44" s="419">
        <f>SUM('Alternatyva 3'!BX$21,'Alternatyva 3'!BX$32,'Alternatyva 3'!BX$43,'Alternatyva 3'!BX$55,'Alternatyva 3'!BX$66,'Alternatyva 3'!BX$77,'Alternatyva 3'!BX$88)</f>
        <v>0</v>
      </c>
      <c r="BY44" s="419">
        <f>SUM('Alternatyva 3'!BY$21,'Alternatyva 3'!BY$32,'Alternatyva 3'!BY$43,'Alternatyva 3'!BY$55,'Alternatyva 3'!BY$66,'Alternatyva 3'!BY$77,'Alternatyva 3'!BY$88)</f>
        <v>0</v>
      </c>
      <c r="BZ44" s="419">
        <f>SUM('Alternatyva 3'!BZ$21,'Alternatyva 3'!BZ$32,'Alternatyva 3'!BZ$43,'Alternatyva 3'!BZ$55,'Alternatyva 3'!BZ$66,'Alternatyva 3'!BZ$77,'Alternatyva 3'!BZ$88)</f>
        <v>0</v>
      </c>
      <c r="CA44" s="419">
        <f>SUM('Alternatyva 3'!CA$21,'Alternatyva 3'!CA$32,'Alternatyva 3'!CA$43,'Alternatyva 3'!CA$55,'Alternatyva 3'!CA$66,'Alternatyva 3'!CA$77,'Alternatyva 3'!CA$88)</f>
        <v>0</v>
      </c>
      <c r="CB44" s="419">
        <f>SUM('Alternatyva 3'!CB$21,'Alternatyva 3'!CB$32,'Alternatyva 3'!CB$43,'Alternatyva 3'!CB$55,'Alternatyva 3'!CB$66,'Alternatyva 3'!CB$77,'Alternatyva 3'!CB$88)</f>
        <v>0</v>
      </c>
      <c r="CC44" s="419">
        <f>SUM('Alternatyva 3'!CC$21,'Alternatyva 3'!CC$32,'Alternatyva 3'!CC$43,'Alternatyva 3'!CC$55,'Alternatyva 3'!CC$66,'Alternatyva 3'!CC$77,'Alternatyva 3'!CC$88)</f>
        <v>0</v>
      </c>
      <c r="CD44" s="419">
        <f>SUM('Alternatyva 3'!CD$21,'Alternatyva 3'!CD$32,'Alternatyva 3'!CD$43,'Alternatyva 3'!CD$55,'Alternatyva 3'!CD$66,'Alternatyva 3'!CD$77,'Alternatyva 3'!CD$88)</f>
        <v>0</v>
      </c>
      <c r="CE44" s="419">
        <f>SUM('Alternatyva 3'!CE$21,'Alternatyva 3'!CE$32,'Alternatyva 3'!CE$43,'Alternatyva 3'!CE$55,'Alternatyva 3'!CE$66,'Alternatyva 3'!CE$77,'Alternatyva 3'!CE$88)</f>
        <v>0</v>
      </c>
      <c r="CF44" s="419">
        <f>SUM('Alternatyva 3'!CF$21,'Alternatyva 3'!CF$32,'Alternatyva 3'!CF$43,'Alternatyva 3'!CF$55,'Alternatyva 3'!CF$66,'Alternatyva 3'!CF$77,'Alternatyva 3'!CF$88)</f>
        <v>0</v>
      </c>
      <c r="CG44" s="419">
        <f>SUM('Alternatyva 3'!CG$21,'Alternatyva 3'!CG$32,'Alternatyva 3'!CG$43,'Alternatyva 3'!CG$55,'Alternatyva 3'!CG$66,'Alternatyva 3'!CG$77,'Alternatyva 3'!CG$88)</f>
        <v>0</v>
      </c>
      <c r="CH44" s="419">
        <f>SUM('Alternatyva 3'!CH$21,'Alternatyva 3'!CH$32,'Alternatyva 3'!CH$43,'Alternatyva 3'!CH$55,'Alternatyva 3'!CH$66,'Alternatyva 3'!CH$77,'Alternatyva 3'!CH$88)</f>
        <v>0</v>
      </c>
      <c r="CI44" s="419">
        <f>SUM('Alternatyva 3'!CI$21,'Alternatyva 3'!CI$32,'Alternatyva 3'!CI$43,'Alternatyva 3'!CI$55,'Alternatyva 3'!CI$66,'Alternatyva 3'!CI$77,'Alternatyva 3'!CI$88)</f>
        <v>0</v>
      </c>
      <c r="CJ44" s="419">
        <f>SUM('Alternatyva 3'!CJ$21,'Alternatyva 3'!CJ$32,'Alternatyva 3'!CJ$43,'Alternatyva 3'!CJ$55,'Alternatyva 3'!CJ$66,'Alternatyva 3'!CJ$77,'Alternatyva 3'!CJ$88)</f>
        <v>0</v>
      </c>
      <c r="CK44" s="419">
        <f>SUM('Alternatyva 3'!CK$21,'Alternatyva 3'!CK$32,'Alternatyva 3'!CK$43,'Alternatyva 3'!CK$55,'Alternatyva 3'!CK$66,'Alternatyva 3'!CK$77,'Alternatyva 3'!CK$88)</f>
        <v>0</v>
      </c>
      <c r="CL44" s="419">
        <f>SUM('Alternatyva 3'!CL$21,'Alternatyva 3'!CL$32,'Alternatyva 3'!CL$43,'Alternatyva 3'!CL$55,'Alternatyva 3'!CL$66,'Alternatyva 3'!CL$77,'Alternatyva 3'!CL$88)</f>
        <v>0</v>
      </c>
      <c r="CM44" s="419">
        <f>SUM('Alternatyva 3'!CM$21,'Alternatyva 3'!CM$32,'Alternatyva 3'!CM$43,'Alternatyva 3'!CM$55,'Alternatyva 3'!CM$66,'Alternatyva 3'!CM$77,'Alternatyva 3'!CM$88)</f>
        <v>0</v>
      </c>
      <c r="CN44" s="419">
        <f>SUM('Alternatyva 3'!CN$21,'Alternatyva 3'!CN$32,'Alternatyva 3'!CN$43,'Alternatyva 3'!CN$55,'Alternatyva 3'!CN$66,'Alternatyva 3'!CN$77,'Alternatyva 3'!CN$88)</f>
        <v>0</v>
      </c>
      <c r="CO44" s="419">
        <f>SUM('Alternatyva 3'!CO$21,'Alternatyva 3'!CO$32,'Alternatyva 3'!CO$43,'Alternatyva 3'!CO$55,'Alternatyva 3'!CO$66,'Alternatyva 3'!CO$77,'Alternatyva 3'!CO$88)</f>
        <v>0</v>
      </c>
      <c r="CP44" s="419">
        <f>SUM('Alternatyva 3'!CP$21,'Alternatyva 3'!CP$32,'Alternatyva 3'!CP$43,'Alternatyva 3'!CP$55,'Alternatyva 3'!CP$66,'Alternatyva 3'!CP$77,'Alternatyva 3'!CP$88)</f>
        <v>0</v>
      </c>
      <c r="CQ44" s="419">
        <f>SUM('Alternatyva 3'!CQ$21,'Alternatyva 3'!CQ$32,'Alternatyva 3'!CQ$43,'Alternatyva 3'!CQ$55,'Alternatyva 3'!CQ$66,'Alternatyva 3'!CQ$77,'Alternatyva 3'!CQ$88)</f>
        <v>0</v>
      </c>
      <c r="CR44" s="419">
        <f>SUM('Alternatyva 3'!CR$21,'Alternatyva 3'!CR$32,'Alternatyva 3'!CR$43,'Alternatyva 3'!CR$55,'Alternatyva 3'!CR$66,'Alternatyva 3'!CR$77,'Alternatyva 3'!CR$88)</f>
        <v>0</v>
      </c>
      <c r="CS44" s="419">
        <f>SUM('Alternatyva 3'!CS$21,'Alternatyva 3'!CS$32,'Alternatyva 3'!CS$43,'Alternatyva 3'!CS$55,'Alternatyva 3'!CS$66,'Alternatyva 3'!CS$77,'Alternatyva 3'!CS$88)</f>
        <v>0</v>
      </c>
      <c r="CT44" s="419">
        <f>SUM('Alternatyva 3'!CT$21,'Alternatyva 3'!CT$32,'Alternatyva 3'!CT$43,'Alternatyva 3'!CT$55,'Alternatyva 3'!CT$66,'Alternatyva 3'!CT$77,'Alternatyva 3'!CT$88)</f>
        <v>0</v>
      </c>
      <c r="CU44" s="419">
        <f>SUM('Alternatyva 3'!CU$21,'Alternatyva 3'!CU$32,'Alternatyva 3'!CU$43,'Alternatyva 3'!CU$55,'Alternatyva 3'!CU$66,'Alternatyva 3'!CU$77,'Alternatyva 3'!CU$88)</f>
        <v>0</v>
      </c>
      <c r="CV44" s="419">
        <f>SUM('Alternatyva 3'!CV$21,'Alternatyva 3'!CV$32,'Alternatyva 3'!CV$43,'Alternatyva 3'!CV$55,'Alternatyva 3'!CV$66,'Alternatyva 3'!CV$77,'Alternatyva 3'!CV$88)</f>
        <v>0</v>
      </c>
      <c r="CW44" s="419">
        <f>SUM('Alternatyva 3'!CW$21,'Alternatyva 3'!CW$32,'Alternatyva 3'!CW$43,'Alternatyva 3'!CW$55,'Alternatyva 3'!CW$66,'Alternatyva 3'!CW$77,'Alternatyva 3'!CW$88)</f>
        <v>0</v>
      </c>
      <c r="CX44" s="419">
        <f>SUM('Alternatyva 3'!CX$21,'Alternatyva 3'!CX$32,'Alternatyva 3'!CX$43,'Alternatyva 3'!CX$55,'Alternatyva 3'!CX$66,'Alternatyva 3'!CX$77,'Alternatyva 3'!CX$88)</f>
        <v>0</v>
      </c>
      <c r="CY44" s="419">
        <f>SUM('Alternatyva 3'!CY$21,'Alternatyva 3'!CY$32,'Alternatyva 3'!CY$43,'Alternatyva 3'!CY$55,'Alternatyva 3'!CY$66,'Alternatyva 3'!CY$77,'Alternatyva 3'!CY$88)</f>
        <v>0</v>
      </c>
      <c r="CZ44" s="419">
        <f>SUM('Alternatyva 3'!CZ$21,'Alternatyva 3'!CZ$32,'Alternatyva 3'!CZ$43,'Alternatyva 3'!CZ$55,'Alternatyva 3'!CZ$66,'Alternatyva 3'!CZ$77,'Alternatyva 3'!CZ$88)</f>
        <v>0</v>
      </c>
      <c r="DA44" s="419">
        <f>SUM('Alternatyva 3'!DA$21,'Alternatyva 3'!DA$32,'Alternatyva 3'!DA$43,'Alternatyva 3'!DA$55,'Alternatyva 3'!DA$66,'Alternatyva 3'!DA$77,'Alternatyva 3'!DA$88)</f>
        <v>0</v>
      </c>
      <c r="DB44" s="419">
        <f>SUM('Alternatyva 3'!DB$21,'Alternatyva 3'!DB$32,'Alternatyva 3'!DB$43,'Alternatyva 3'!DB$55,'Alternatyva 3'!DB$66,'Alternatyva 3'!DB$77,'Alternatyva 3'!DB$88)</f>
        <v>0</v>
      </c>
      <c r="DC44" s="419">
        <f>SUM('Alternatyva 3'!DC$21,'Alternatyva 3'!DC$32,'Alternatyva 3'!DC$43,'Alternatyva 3'!DC$55,'Alternatyva 3'!DC$66,'Alternatyva 3'!DC$77,'Alternatyva 3'!DC$88)</f>
        <v>0</v>
      </c>
    </row>
    <row r="45" spans="2:107" ht="14.25" hidden="1" customHeight="1">
      <c r="B45" s="788" t="s">
        <v>502</v>
      </c>
      <c r="C45" s="788"/>
      <c r="D45" s="788"/>
      <c r="E45" s="788"/>
      <c r="F45" s="420"/>
      <c r="G45" s="411">
        <f>SUMIF($H$8:$DC$8,"&lt;="&amp;PAL,$H45:$DC45)</f>
        <v>0</v>
      </c>
      <c r="H45" s="408">
        <f>H44-'Alternatyva 3'!H$7+'Alternatyva 3'!H$115</f>
        <v>0</v>
      </c>
      <c r="I45" s="408">
        <f>I44-'Alternatyva 3'!I$7+'Alternatyva 3'!I$115</f>
        <v>0</v>
      </c>
      <c r="J45" s="408">
        <f>J44-'Alternatyva 3'!J$7+'Alternatyva 3'!J$115</f>
        <v>0</v>
      </c>
      <c r="K45" s="408">
        <f>K44-'Alternatyva 3'!K$7+'Alternatyva 3'!K$115</f>
        <v>0</v>
      </c>
      <c r="L45" s="408">
        <f>L44-'Alternatyva 3'!L$7+'Alternatyva 3'!L$115</f>
        <v>0</v>
      </c>
      <c r="M45" s="408">
        <f>M44-'Alternatyva 3'!M$7+'Alternatyva 3'!M$115</f>
        <v>0</v>
      </c>
      <c r="N45" s="408">
        <f>N44-'Alternatyva 3'!N$7+'Alternatyva 3'!N$115</f>
        <v>0</v>
      </c>
      <c r="O45" s="408">
        <f>O44-'Alternatyva 3'!O$7+'Alternatyva 3'!O$115</f>
        <v>0</v>
      </c>
      <c r="P45" s="408">
        <f>P44-'Alternatyva 3'!P$7+'Alternatyva 3'!P$115</f>
        <v>0</v>
      </c>
      <c r="Q45" s="408">
        <f>Q44-'Alternatyva 3'!Q$7+'Alternatyva 3'!Q$115</f>
        <v>0</v>
      </c>
      <c r="R45" s="408">
        <f>R44-'Alternatyva 3'!R$7+'Alternatyva 3'!R$115</f>
        <v>0</v>
      </c>
      <c r="S45" s="408">
        <f>S44-'Alternatyva 3'!S$7+'Alternatyva 3'!S$115</f>
        <v>0</v>
      </c>
      <c r="T45" s="408">
        <f>T44-'Alternatyva 3'!T$7+'Alternatyva 3'!T$115</f>
        <v>0</v>
      </c>
      <c r="U45" s="408">
        <f>U44-'Alternatyva 3'!U$7+'Alternatyva 3'!U$115</f>
        <v>0</v>
      </c>
      <c r="V45" s="408">
        <f>V44-'Alternatyva 3'!V$7+'Alternatyva 3'!V$115</f>
        <v>0</v>
      </c>
      <c r="W45" s="408">
        <f>W44-'Alternatyva 3'!W$7+'Alternatyva 3'!W$115</f>
        <v>0</v>
      </c>
      <c r="X45" s="408">
        <f>X44-'Alternatyva 3'!X$7+'Alternatyva 3'!X$115</f>
        <v>0</v>
      </c>
      <c r="Y45" s="408">
        <f>Y44-'Alternatyva 3'!Y$7+'Alternatyva 3'!Y$115</f>
        <v>0</v>
      </c>
      <c r="Z45" s="408">
        <f>Z44-'Alternatyva 3'!Z$7+'Alternatyva 3'!Z$115</f>
        <v>0</v>
      </c>
      <c r="AA45" s="408">
        <f>AA44-'Alternatyva 3'!AA$7+'Alternatyva 3'!AA$115</f>
        <v>0</v>
      </c>
      <c r="AB45" s="408">
        <f>AB44-'Alternatyva 3'!AB$7+'Alternatyva 3'!AB$115</f>
        <v>0</v>
      </c>
      <c r="AC45" s="408">
        <f>AC44-'Alternatyva 3'!AC$7+'Alternatyva 3'!AC$115</f>
        <v>0</v>
      </c>
      <c r="AD45" s="408">
        <f>AD44-'Alternatyva 3'!AD$7+'Alternatyva 3'!AD$115</f>
        <v>0</v>
      </c>
      <c r="AE45" s="408">
        <f>AE44-'Alternatyva 3'!AE$7+'Alternatyva 3'!AE$115</f>
        <v>0</v>
      </c>
      <c r="AF45" s="408">
        <f>AF44-'Alternatyva 3'!AF$7+'Alternatyva 3'!AF$115</f>
        <v>0</v>
      </c>
      <c r="AG45" s="408">
        <f>AG44-'Alternatyva 3'!AG$7+'Alternatyva 3'!AG$115</f>
        <v>0</v>
      </c>
      <c r="AH45" s="408">
        <f>AH44-'Alternatyva 3'!AH$7+'Alternatyva 3'!AH$115</f>
        <v>0</v>
      </c>
      <c r="AI45" s="408">
        <f>AI44-'Alternatyva 3'!AI$7+'Alternatyva 3'!AI$115</f>
        <v>0</v>
      </c>
      <c r="AJ45" s="408">
        <f>AJ44-'Alternatyva 3'!AJ$7+'Alternatyva 3'!AJ$115</f>
        <v>0</v>
      </c>
      <c r="AK45" s="408">
        <f>AK44-'Alternatyva 3'!AK$7+'Alternatyva 3'!AK$115</f>
        <v>0</v>
      </c>
      <c r="AL45" s="408">
        <f>AL44-'Alternatyva 3'!AL$7+'Alternatyva 3'!AL$115</f>
        <v>0</v>
      </c>
      <c r="AM45" s="408">
        <f>AM44-'Alternatyva 3'!AM$7+'Alternatyva 3'!AM$115</f>
        <v>0</v>
      </c>
      <c r="AN45" s="408">
        <f>AN44-'Alternatyva 3'!AN$7+'Alternatyva 3'!AN$115</f>
        <v>0</v>
      </c>
      <c r="AO45" s="408">
        <f>AO44-'Alternatyva 3'!AO$7+'Alternatyva 3'!AO$115</f>
        <v>0</v>
      </c>
      <c r="AP45" s="408">
        <f>AP44-'Alternatyva 3'!AP$7+'Alternatyva 3'!AP$115</f>
        <v>0</v>
      </c>
      <c r="AQ45" s="408">
        <f>AQ44-'Alternatyva 3'!AQ$7+'Alternatyva 3'!AQ$115</f>
        <v>0</v>
      </c>
      <c r="AR45" s="408">
        <f>AR44-'Alternatyva 3'!AR$7+'Alternatyva 3'!AR$115</f>
        <v>0</v>
      </c>
      <c r="AS45" s="408">
        <f>AS44-'Alternatyva 3'!AS$7+'Alternatyva 3'!AS$115</f>
        <v>0</v>
      </c>
      <c r="AT45" s="408">
        <f>AT44-'Alternatyva 3'!AT$7+'Alternatyva 3'!AT$115</f>
        <v>0</v>
      </c>
      <c r="AU45" s="408">
        <f>AU44-'Alternatyva 3'!AU$7+'Alternatyva 3'!AU$115</f>
        <v>0</v>
      </c>
      <c r="AV45" s="408">
        <f>AV44-'Alternatyva 3'!AV$7+'Alternatyva 3'!AV$115</f>
        <v>0</v>
      </c>
      <c r="AW45" s="408">
        <f>AW44-'Alternatyva 3'!AW$7+'Alternatyva 3'!AW$115</f>
        <v>0</v>
      </c>
      <c r="AX45" s="408">
        <f>AX44-'Alternatyva 3'!AX$7+'Alternatyva 3'!AX$115</f>
        <v>0</v>
      </c>
      <c r="AY45" s="408">
        <f>AY44-'Alternatyva 3'!AY$7+'Alternatyva 3'!AY$115</f>
        <v>0</v>
      </c>
      <c r="AZ45" s="408">
        <f>AZ44-'Alternatyva 3'!AZ$7+'Alternatyva 3'!AZ$115</f>
        <v>0</v>
      </c>
      <c r="BA45" s="408">
        <f>BA44-'Alternatyva 3'!BA$7+'Alternatyva 3'!BA$115</f>
        <v>0</v>
      </c>
      <c r="BB45" s="408">
        <f>BB44-'Alternatyva 3'!BB$7+'Alternatyva 3'!BB$115</f>
        <v>0</v>
      </c>
      <c r="BC45" s="408">
        <f>BC44-'Alternatyva 3'!BC$7+'Alternatyva 3'!BC$115</f>
        <v>0</v>
      </c>
      <c r="BD45" s="408">
        <f>BD44-'Alternatyva 3'!BD$7+'Alternatyva 3'!BD$115</f>
        <v>0</v>
      </c>
      <c r="BE45" s="408">
        <f>BE44-'Alternatyva 3'!BE$7+'Alternatyva 3'!BE$115</f>
        <v>0</v>
      </c>
      <c r="BF45" s="408">
        <f>BF44-'Alternatyva 3'!BF$7+'Alternatyva 3'!BF$115</f>
        <v>0</v>
      </c>
      <c r="BG45" s="408">
        <f>BG44-'Alternatyva 3'!BG$7+'Alternatyva 3'!BG$115</f>
        <v>0</v>
      </c>
      <c r="BH45" s="408">
        <f>BH44-'Alternatyva 3'!BH$7+'Alternatyva 3'!BH$115</f>
        <v>0</v>
      </c>
      <c r="BI45" s="408">
        <f>BI44-'Alternatyva 3'!BI$7+'Alternatyva 3'!BI$115</f>
        <v>0</v>
      </c>
      <c r="BJ45" s="408">
        <f>BJ44-'Alternatyva 3'!BJ$7+'Alternatyva 3'!BJ$115</f>
        <v>0</v>
      </c>
      <c r="BK45" s="408">
        <f>BK44-'Alternatyva 3'!BK$7+'Alternatyva 3'!BK$115</f>
        <v>0</v>
      </c>
      <c r="BL45" s="408">
        <f>BL44-'Alternatyva 3'!BL$7+'Alternatyva 3'!BL$115</f>
        <v>0</v>
      </c>
      <c r="BM45" s="408">
        <f>BM44-'Alternatyva 3'!BM$7+'Alternatyva 3'!BM$115</f>
        <v>0</v>
      </c>
      <c r="BN45" s="408">
        <f>BN44-'Alternatyva 3'!BN$7+'Alternatyva 3'!BN$115</f>
        <v>0</v>
      </c>
      <c r="BO45" s="408">
        <f>BO44-'Alternatyva 3'!BO$7+'Alternatyva 3'!BO$115</f>
        <v>0</v>
      </c>
      <c r="BP45" s="408">
        <f>BP44-'Alternatyva 3'!BP$7+'Alternatyva 3'!BP$115</f>
        <v>0</v>
      </c>
      <c r="BQ45" s="408">
        <f>BQ44-'Alternatyva 3'!BQ$7+'Alternatyva 3'!BQ$115</f>
        <v>0</v>
      </c>
      <c r="BR45" s="408">
        <f>BR44-'Alternatyva 3'!BR$7+'Alternatyva 3'!BR$115</f>
        <v>0</v>
      </c>
      <c r="BS45" s="408">
        <f>BS44-'Alternatyva 3'!BS$7+'Alternatyva 3'!BS$115</f>
        <v>0</v>
      </c>
      <c r="BT45" s="408">
        <f>BT44-'Alternatyva 3'!BT$7+'Alternatyva 3'!BT$115</f>
        <v>0</v>
      </c>
      <c r="BU45" s="408">
        <f>BU44-'Alternatyva 3'!BU$7+'Alternatyva 3'!BU$115</f>
        <v>0</v>
      </c>
      <c r="BV45" s="408">
        <f>BV44-'Alternatyva 3'!BV$7+'Alternatyva 3'!BV$115</f>
        <v>0</v>
      </c>
      <c r="BW45" s="408">
        <f>BW44-'Alternatyva 3'!BW$7+'Alternatyva 3'!BW$115</f>
        <v>0</v>
      </c>
      <c r="BX45" s="408">
        <f>BX44-'Alternatyva 3'!BX$7+'Alternatyva 3'!BX$115</f>
        <v>0</v>
      </c>
      <c r="BY45" s="408">
        <f>BY44-'Alternatyva 3'!BY$7+'Alternatyva 3'!BY$115</f>
        <v>0</v>
      </c>
      <c r="BZ45" s="408">
        <f>BZ44-'Alternatyva 3'!BZ$7+'Alternatyva 3'!BZ$115</f>
        <v>0</v>
      </c>
      <c r="CA45" s="408">
        <f>CA44-'Alternatyva 3'!CA$7+'Alternatyva 3'!CA$115</f>
        <v>0</v>
      </c>
      <c r="CB45" s="408">
        <f>CB44-'Alternatyva 3'!CB$7+'Alternatyva 3'!CB$115</f>
        <v>0</v>
      </c>
      <c r="CC45" s="408">
        <f>CC44-'Alternatyva 3'!CC$7+'Alternatyva 3'!CC$115</f>
        <v>0</v>
      </c>
      <c r="CD45" s="408">
        <f>CD44-'Alternatyva 3'!CD$7+'Alternatyva 3'!CD$115</f>
        <v>0</v>
      </c>
      <c r="CE45" s="408">
        <f>CE44-'Alternatyva 3'!CE$7+'Alternatyva 3'!CE$115</f>
        <v>0</v>
      </c>
      <c r="CF45" s="408">
        <f>CF44-'Alternatyva 3'!CF$7+'Alternatyva 3'!CF$115</f>
        <v>0</v>
      </c>
      <c r="CG45" s="408">
        <f>CG44-'Alternatyva 3'!CG$7+'Alternatyva 3'!CG$115</f>
        <v>0</v>
      </c>
      <c r="CH45" s="408">
        <f>CH44-'Alternatyva 3'!CH$7+'Alternatyva 3'!CH$115</f>
        <v>0</v>
      </c>
      <c r="CI45" s="408">
        <f>CI44-'Alternatyva 3'!CI$7+'Alternatyva 3'!CI$115</f>
        <v>0</v>
      </c>
      <c r="CJ45" s="408">
        <f>CJ44-'Alternatyva 3'!CJ$7+'Alternatyva 3'!CJ$115</f>
        <v>0</v>
      </c>
      <c r="CK45" s="408">
        <f>CK44-'Alternatyva 3'!CK$7+'Alternatyva 3'!CK$115</f>
        <v>0</v>
      </c>
      <c r="CL45" s="408">
        <f>CL44-'Alternatyva 3'!CL$7+'Alternatyva 3'!CL$115</f>
        <v>0</v>
      </c>
      <c r="CM45" s="408">
        <f>CM44-'Alternatyva 3'!CM$7+'Alternatyva 3'!CM$115</f>
        <v>0</v>
      </c>
      <c r="CN45" s="408">
        <f>CN44-'Alternatyva 3'!CN$7+'Alternatyva 3'!CN$115</f>
        <v>0</v>
      </c>
      <c r="CO45" s="408">
        <f>CO44-'Alternatyva 3'!CO$7+'Alternatyva 3'!CO$115</f>
        <v>0</v>
      </c>
      <c r="CP45" s="408">
        <f>CP44-'Alternatyva 3'!CP$7+'Alternatyva 3'!CP$115</f>
        <v>0</v>
      </c>
      <c r="CQ45" s="408">
        <f>CQ44-'Alternatyva 3'!CQ$7+'Alternatyva 3'!CQ$115</f>
        <v>0</v>
      </c>
      <c r="CR45" s="408">
        <f>CR44-'Alternatyva 3'!CR$7+'Alternatyva 3'!CR$115</f>
        <v>0</v>
      </c>
      <c r="CS45" s="408">
        <f>CS44-'Alternatyva 3'!CS$7+'Alternatyva 3'!CS$115</f>
        <v>0</v>
      </c>
      <c r="CT45" s="408">
        <f>CT44-'Alternatyva 3'!CT$7+'Alternatyva 3'!CT$115</f>
        <v>0</v>
      </c>
      <c r="CU45" s="408">
        <f>CU44-'Alternatyva 3'!CU$7+'Alternatyva 3'!CU$115</f>
        <v>0</v>
      </c>
      <c r="CV45" s="408">
        <f>CV44-'Alternatyva 3'!CV$7+'Alternatyva 3'!CV$115</f>
        <v>0</v>
      </c>
      <c r="CW45" s="408">
        <f>CW44-'Alternatyva 3'!CW$7+'Alternatyva 3'!CW$115</f>
        <v>0</v>
      </c>
      <c r="CX45" s="408">
        <f>CX44-'Alternatyva 3'!CX$7+'Alternatyva 3'!CX$115</f>
        <v>0</v>
      </c>
      <c r="CY45" s="408">
        <f>CY44-'Alternatyva 3'!CY$7+'Alternatyva 3'!CY$115</f>
        <v>0</v>
      </c>
      <c r="CZ45" s="408">
        <f>CZ44-'Alternatyva 3'!CZ$7+'Alternatyva 3'!CZ$115</f>
        <v>0</v>
      </c>
      <c r="DA45" s="408">
        <f>DA44-'Alternatyva 3'!DA$7+'Alternatyva 3'!DA$115</f>
        <v>0</v>
      </c>
      <c r="DB45" s="408">
        <f>DB44-'Alternatyva 3'!DB$7+'Alternatyva 3'!DB$115</f>
        <v>0</v>
      </c>
      <c r="DC45" s="408">
        <f>DC44-'Alternatyva 3'!DC$7+'Alternatyva 3'!DC$115</f>
        <v>0</v>
      </c>
    </row>
    <row r="46" spans="2:107" ht="14.25" hidden="1" customHeight="1">
      <c r="B46" s="786" t="s">
        <v>503</v>
      </c>
      <c r="C46" s="786"/>
      <c r="D46" s="786"/>
      <c r="E46" s="786"/>
      <c r="F46" s="407">
        <f>H45+NPV(FD,I45:INDEX(I45:DC45,PAL))</f>
        <v>0</v>
      </c>
      <c r="G46" s="26"/>
    </row>
    <row r="47" spans="2:107" hidden="1">
      <c r="B47" s="786" t="s">
        <v>504</v>
      </c>
      <c r="C47" s="786"/>
      <c r="D47" s="786"/>
      <c r="E47" s="786"/>
      <c r="F47" s="421" t="str">
        <f>IFERROR(IRR(H45:INDEX(H45:DC45,PAL+1)),"-")</f>
        <v>-</v>
      </c>
      <c r="G47" s="22"/>
    </row>
    <row r="48" spans="2:107" hidden="1">
      <c r="B48" s="786" t="s">
        <v>505</v>
      </c>
      <c r="C48" s="786"/>
      <c r="D48" s="786"/>
      <c r="E48" s="786"/>
      <c r="F48" s="422" t="str">
        <f>IFERROR(IF('Alternatyva 3'!H$89&lt;0,SUM('Alternatyva 3'!F$100,-'Alternatyva 3'!H$115,-'Alternatyva 3'!F$89)/SUM('Alternatyva 3'!F$9,'Alternatyva 3'!F$8,-F44),SUM('Alternatyva 3'!F$100,-'Alternatyva 3'!H$115)/SUM('Alternatyva 3'!F$9,'Alternatyva 3'!F$8,-F44,'Alternatyva 3'!F$89)),"")</f>
        <v/>
      </c>
      <c r="G48" s="22"/>
    </row>
    <row r="49" spans="2:107" hidden="1"/>
    <row r="50" spans="2:107" hidden="1">
      <c r="B50" s="16" t="s">
        <v>33</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787" t="s">
        <v>501</v>
      </c>
      <c r="C51" s="787"/>
      <c r="D51" s="787"/>
      <c r="E51" s="787"/>
      <c r="F51" s="418"/>
      <c r="G51" s="347" t="s">
        <v>163</v>
      </c>
      <c r="H51" s="347" t="str">
        <f ca="1">H9</f>
        <v>2022</v>
      </c>
      <c r="I51" s="347">
        <f t="shared" ref="I51:BT51" ca="1" si="9">I9</f>
        <v>2023</v>
      </c>
      <c r="J51" s="347">
        <f t="shared" ca="1" si="9"/>
        <v>2024</v>
      </c>
      <c r="K51" s="347">
        <f t="shared" ca="1" si="9"/>
        <v>2025</v>
      </c>
      <c r="L51" s="347">
        <f t="shared" ca="1" si="9"/>
        <v>2026</v>
      </c>
      <c r="M51" s="347">
        <f t="shared" ca="1" si="9"/>
        <v>2027</v>
      </c>
      <c r="N51" s="347">
        <f t="shared" ca="1" si="9"/>
        <v>2028</v>
      </c>
      <c r="O51" s="347">
        <f t="shared" ca="1" si="9"/>
        <v>2029</v>
      </c>
      <c r="P51" s="347">
        <f t="shared" ca="1" si="9"/>
        <v>2030</v>
      </c>
      <c r="Q51" s="347">
        <f t="shared" ca="1" si="9"/>
        <v>2031</v>
      </c>
      <c r="R51" s="347">
        <f t="shared" ca="1" si="9"/>
        <v>2032</v>
      </c>
      <c r="S51" s="347">
        <f t="shared" ca="1" si="9"/>
        <v>2033</v>
      </c>
      <c r="T51" s="347">
        <f t="shared" ca="1" si="9"/>
        <v>2034</v>
      </c>
      <c r="U51" s="347">
        <f t="shared" ca="1" si="9"/>
        <v>2035</v>
      </c>
      <c r="V51" s="347">
        <f t="shared" ca="1" si="9"/>
        <v>2036</v>
      </c>
      <c r="W51" s="347">
        <f t="shared" ca="1" si="9"/>
        <v>2037</v>
      </c>
      <c r="X51" s="347">
        <f t="shared" ca="1" si="9"/>
        <v>2038</v>
      </c>
      <c r="Y51" s="347">
        <f t="shared" ca="1" si="9"/>
        <v>2039</v>
      </c>
      <c r="Z51" s="347">
        <f t="shared" ca="1" si="9"/>
        <v>2040</v>
      </c>
      <c r="AA51" s="347">
        <f t="shared" ca="1" si="9"/>
        <v>2041</v>
      </c>
      <c r="AB51" s="347">
        <f t="shared" ca="1" si="9"/>
        <v>2042</v>
      </c>
      <c r="AC51" s="347">
        <f t="shared" ca="1" si="9"/>
        <v>2043</v>
      </c>
      <c r="AD51" s="347">
        <f t="shared" ca="1" si="9"/>
        <v>2044</v>
      </c>
      <c r="AE51" s="347">
        <f t="shared" ca="1" si="9"/>
        <v>2045</v>
      </c>
      <c r="AF51" s="347">
        <f t="shared" ca="1" si="9"/>
        <v>2046</v>
      </c>
      <c r="AG51" s="347">
        <f t="shared" ca="1" si="9"/>
        <v>2047</v>
      </c>
      <c r="AH51" s="347">
        <f t="shared" ca="1" si="9"/>
        <v>2048</v>
      </c>
      <c r="AI51" s="347">
        <f t="shared" ca="1" si="9"/>
        <v>2049</v>
      </c>
      <c r="AJ51" s="347">
        <f t="shared" ca="1" si="9"/>
        <v>2050</v>
      </c>
      <c r="AK51" s="347">
        <f t="shared" ca="1" si="9"/>
        <v>2051</v>
      </c>
      <c r="AL51" s="347">
        <f t="shared" ca="1" si="9"/>
        <v>2052</v>
      </c>
      <c r="AM51" s="347">
        <f t="shared" ca="1" si="9"/>
        <v>2053</v>
      </c>
      <c r="AN51" s="347">
        <f t="shared" ca="1" si="9"/>
        <v>2054</v>
      </c>
      <c r="AO51" s="347">
        <f t="shared" ca="1" si="9"/>
        <v>2055</v>
      </c>
      <c r="AP51" s="347">
        <f t="shared" ca="1" si="9"/>
        <v>2056</v>
      </c>
      <c r="AQ51" s="347">
        <f t="shared" ca="1" si="9"/>
        <v>2057</v>
      </c>
      <c r="AR51" s="347">
        <f t="shared" ca="1" si="9"/>
        <v>2058</v>
      </c>
      <c r="AS51" s="347">
        <f t="shared" ca="1" si="9"/>
        <v>2059</v>
      </c>
      <c r="AT51" s="347">
        <f t="shared" ca="1" si="9"/>
        <v>2060</v>
      </c>
      <c r="AU51" s="347">
        <f t="shared" ca="1" si="9"/>
        <v>2061</v>
      </c>
      <c r="AV51" s="347">
        <f t="shared" ca="1" si="9"/>
        <v>2062</v>
      </c>
      <c r="AW51" s="347">
        <f t="shared" ca="1" si="9"/>
        <v>2063</v>
      </c>
      <c r="AX51" s="347">
        <f t="shared" ca="1" si="9"/>
        <v>2064</v>
      </c>
      <c r="AY51" s="347">
        <f t="shared" ca="1" si="9"/>
        <v>2065</v>
      </c>
      <c r="AZ51" s="347">
        <f t="shared" ca="1" si="9"/>
        <v>2066</v>
      </c>
      <c r="BA51" s="347">
        <f t="shared" ca="1" si="9"/>
        <v>2067</v>
      </c>
      <c r="BB51" s="347">
        <f t="shared" ca="1" si="9"/>
        <v>2068</v>
      </c>
      <c r="BC51" s="347">
        <f t="shared" ca="1" si="9"/>
        <v>2069</v>
      </c>
      <c r="BD51" s="347">
        <f t="shared" ca="1" si="9"/>
        <v>2070</v>
      </c>
      <c r="BE51" s="347">
        <f t="shared" ca="1" si="9"/>
        <v>2071</v>
      </c>
      <c r="BF51" s="347">
        <f t="shared" ca="1" si="9"/>
        <v>2072</v>
      </c>
      <c r="BG51" s="347">
        <f t="shared" ca="1" si="9"/>
        <v>2073</v>
      </c>
      <c r="BH51" s="347">
        <f t="shared" ca="1" si="9"/>
        <v>2074</v>
      </c>
      <c r="BI51" s="347">
        <f t="shared" ca="1" si="9"/>
        <v>2075</v>
      </c>
      <c r="BJ51" s="347">
        <f t="shared" ca="1" si="9"/>
        <v>2076</v>
      </c>
      <c r="BK51" s="347">
        <f t="shared" ca="1" si="9"/>
        <v>2077</v>
      </c>
      <c r="BL51" s="347">
        <f t="shared" ca="1" si="9"/>
        <v>2078</v>
      </c>
      <c r="BM51" s="347">
        <f t="shared" ca="1" si="9"/>
        <v>2079</v>
      </c>
      <c r="BN51" s="347">
        <f t="shared" ca="1" si="9"/>
        <v>2080</v>
      </c>
      <c r="BO51" s="347">
        <f t="shared" ca="1" si="9"/>
        <v>2081</v>
      </c>
      <c r="BP51" s="347">
        <f t="shared" ca="1" si="9"/>
        <v>2082</v>
      </c>
      <c r="BQ51" s="347">
        <f t="shared" ca="1" si="9"/>
        <v>2083</v>
      </c>
      <c r="BR51" s="347">
        <f t="shared" ca="1" si="9"/>
        <v>2084</v>
      </c>
      <c r="BS51" s="347">
        <f t="shared" ca="1" si="9"/>
        <v>2085</v>
      </c>
      <c r="BT51" s="347">
        <f t="shared" ca="1" si="9"/>
        <v>2086</v>
      </c>
      <c r="BU51" s="347">
        <f t="shared" ref="BU51:DC51" ca="1" si="10">BU9</f>
        <v>2087</v>
      </c>
      <c r="BV51" s="347">
        <f t="shared" ca="1" si="10"/>
        <v>2088</v>
      </c>
      <c r="BW51" s="347">
        <f t="shared" ca="1" si="10"/>
        <v>2089</v>
      </c>
      <c r="BX51" s="347">
        <f t="shared" ca="1" si="10"/>
        <v>2090</v>
      </c>
      <c r="BY51" s="347">
        <f t="shared" ca="1" si="10"/>
        <v>2091</v>
      </c>
      <c r="BZ51" s="347">
        <f t="shared" ca="1" si="10"/>
        <v>2092</v>
      </c>
      <c r="CA51" s="347">
        <f t="shared" ca="1" si="10"/>
        <v>2093</v>
      </c>
      <c r="CB51" s="347">
        <f t="shared" ca="1" si="10"/>
        <v>2094</v>
      </c>
      <c r="CC51" s="347">
        <f t="shared" ca="1" si="10"/>
        <v>2095</v>
      </c>
      <c r="CD51" s="347">
        <f t="shared" ca="1" si="10"/>
        <v>2096</v>
      </c>
      <c r="CE51" s="347">
        <f t="shared" ca="1" si="10"/>
        <v>2097</v>
      </c>
      <c r="CF51" s="347">
        <f t="shared" ca="1" si="10"/>
        <v>2098</v>
      </c>
      <c r="CG51" s="347">
        <f t="shared" ca="1" si="10"/>
        <v>2099</v>
      </c>
      <c r="CH51" s="347">
        <f t="shared" ca="1" si="10"/>
        <v>2100</v>
      </c>
      <c r="CI51" s="347">
        <f t="shared" ca="1" si="10"/>
        <v>2101</v>
      </c>
      <c r="CJ51" s="347">
        <f t="shared" ca="1" si="10"/>
        <v>2102</v>
      </c>
      <c r="CK51" s="347">
        <f t="shared" ca="1" si="10"/>
        <v>2103</v>
      </c>
      <c r="CL51" s="347">
        <f t="shared" ca="1" si="10"/>
        <v>2104</v>
      </c>
      <c r="CM51" s="347">
        <f t="shared" ca="1" si="10"/>
        <v>2105</v>
      </c>
      <c r="CN51" s="347">
        <f t="shared" ca="1" si="10"/>
        <v>2106</v>
      </c>
      <c r="CO51" s="347">
        <f t="shared" ca="1" si="10"/>
        <v>2107</v>
      </c>
      <c r="CP51" s="347">
        <f t="shared" ca="1" si="10"/>
        <v>2108</v>
      </c>
      <c r="CQ51" s="347">
        <f t="shared" ca="1" si="10"/>
        <v>2109</v>
      </c>
      <c r="CR51" s="347">
        <f t="shared" ca="1" si="10"/>
        <v>2110</v>
      </c>
      <c r="CS51" s="347">
        <f t="shared" ca="1" si="10"/>
        <v>2111</v>
      </c>
      <c r="CT51" s="347">
        <f t="shared" ca="1" si="10"/>
        <v>2112</v>
      </c>
      <c r="CU51" s="347">
        <f t="shared" ca="1" si="10"/>
        <v>2113</v>
      </c>
      <c r="CV51" s="347">
        <f t="shared" ca="1" si="10"/>
        <v>2114</v>
      </c>
      <c r="CW51" s="347">
        <f t="shared" ca="1" si="10"/>
        <v>2115</v>
      </c>
      <c r="CX51" s="347">
        <f t="shared" ca="1" si="10"/>
        <v>2116</v>
      </c>
      <c r="CY51" s="347">
        <f t="shared" ca="1" si="10"/>
        <v>2117</v>
      </c>
      <c r="CZ51" s="347">
        <f t="shared" ca="1" si="10"/>
        <v>2118</v>
      </c>
      <c r="DA51" s="347">
        <f t="shared" ca="1" si="10"/>
        <v>2119</v>
      </c>
      <c r="DB51" s="347">
        <f t="shared" ca="1" si="10"/>
        <v>2120</v>
      </c>
      <c r="DC51" s="347">
        <f t="shared" ca="1" si="10"/>
        <v>2121</v>
      </c>
    </row>
    <row r="52" spans="2:107" hidden="1">
      <c r="B52" s="786" t="s">
        <v>179</v>
      </c>
      <c r="C52" s="786"/>
      <c r="D52" s="786"/>
      <c r="E52" s="786"/>
      <c r="F52" s="407">
        <f>H52+NPV(FD,I52:INDEX(I52:DC52,PAL))</f>
        <v>0</v>
      </c>
      <c r="G52" s="411">
        <f>SUMIF($H$8:$DC$8,"&lt;="&amp;PAL,$H52:$DC52)</f>
        <v>0</v>
      </c>
      <c r="H52" s="419">
        <f>SUM('Alternatyva 4'!H$21,'Alternatyva 4'!H$32,'Alternatyva 4'!H$43,'Alternatyva 4'!H$55,'Alternatyva 4'!H$66,'Alternatyva 4'!H$77,'Alternatyva 4'!H$88)</f>
        <v>0</v>
      </c>
      <c r="I52" s="419">
        <f>SUM('Alternatyva 4'!I$21,'Alternatyva 4'!I$32,'Alternatyva 4'!I$43,'Alternatyva 4'!I$55,'Alternatyva 4'!I$66,'Alternatyva 4'!I$77,'Alternatyva 4'!I$88)</f>
        <v>0</v>
      </c>
      <c r="J52" s="419">
        <f>SUM('Alternatyva 4'!J$21,'Alternatyva 4'!J$32,'Alternatyva 4'!J$43,'Alternatyva 4'!J$55,'Alternatyva 4'!J$66,'Alternatyva 4'!J$77,'Alternatyva 4'!J$88)</f>
        <v>0</v>
      </c>
      <c r="K52" s="419">
        <f>SUM('Alternatyva 4'!K$21,'Alternatyva 4'!K$32,'Alternatyva 4'!K$43,'Alternatyva 4'!K$55,'Alternatyva 4'!K$66,'Alternatyva 4'!K$77,'Alternatyva 4'!K$88)</f>
        <v>0</v>
      </c>
      <c r="L52" s="419">
        <f>SUM('Alternatyva 4'!L$21,'Alternatyva 4'!L$32,'Alternatyva 4'!L$43,'Alternatyva 4'!L$55,'Alternatyva 4'!L$66,'Alternatyva 4'!L$77,'Alternatyva 4'!L$88)</f>
        <v>0</v>
      </c>
      <c r="M52" s="419">
        <f>SUM('Alternatyva 4'!M$21,'Alternatyva 4'!M$32,'Alternatyva 4'!M$43,'Alternatyva 4'!M$55,'Alternatyva 4'!M$66,'Alternatyva 4'!M$77,'Alternatyva 4'!M$88)</f>
        <v>0</v>
      </c>
      <c r="N52" s="419">
        <f>SUM('Alternatyva 4'!N$21,'Alternatyva 4'!N$32,'Alternatyva 4'!N$43,'Alternatyva 4'!N$55,'Alternatyva 4'!N$66,'Alternatyva 4'!N$77,'Alternatyva 4'!N$88)</f>
        <v>0</v>
      </c>
      <c r="O52" s="419">
        <f>SUM('Alternatyva 4'!O$21,'Alternatyva 4'!O$32,'Alternatyva 4'!O$43,'Alternatyva 4'!O$55,'Alternatyva 4'!O$66,'Alternatyva 4'!O$77,'Alternatyva 4'!O$88)</f>
        <v>0</v>
      </c>
      <c r="P52" s="419">
        <f>SUM('Alternatyva 4'!P$21,'Alternatyva 4'!P$32,'Alternatyva 4'!P$43,'Alternatyva 4'!P$55,'Alternatyva 4'!P$66,'Alternatyva 4'!P$77,'Alternatyva 4'!P$88)</f>
        <v>0</v>
      </c>
      <c r="Q52" s="419">
        <f>SUM('Alternatyva 4'!Q$21,'Alternatyva 4'!Q$32,'Alternatyva 4'!Q$43,'Alternatyva 4'!Q$55,'Alternatyva 4'!Q$66,'Alternatyva 4'!Q$77,'Alternatyva 4'!Q$88)</f>
        <v>0</v>
      </c>
      <c r="R52" s="419">
        <f>SUM('Alternatyva 4'!R$21,'Alternatyva 4'!R$32,'Alternatyva 4'!R$43,'Alternatyva 4'!R$55,'Alternatyva 4'!R$66,'Alternatyva 4'!R$77,'Alternatyva 4'!R$88)</f>
        <v>0</v>
      </c>
      <c r="S52" s="419">
        <f>SUM('Alternatyva 4'!S$21,'Alternatyva 4'!S$32,'Alternatyva 4'!S$43,'Alternatyva 4'!S$55,'Alternatyva 4'!S$66,'Alternatyva 4'!S$77,'Alternatyva 4'!S$88)</f>
        <v>0</v>
      </c>
      <c r="T52" s="419">
        <f>SUM('Alternatyva 4'!T$21,'Alternatyva 4'!T$32,'Alternatyva 4'!T$43,'Alternatyva 4'!T$55,'Alternatyva 4'!T$66,'Alternatyva 4'!T$77,'Alternatyva 4'!T$88)</f>
        <v>0</v>
      </c>
      <c r="U52" s="419">
        <f>SUM('Alternatyva 4'!U$21,'Alternatyva 4'!U$32,'Alternatyva 4'!U$43,'Alternatyva 4'!U$55,'Alternatyva 4'!U$66,'Alternatyva 4'!U$77,'Alternatyva 4'!U$88)</f>
        <v>0</v>
      </c>
      <c r="V52" s="419">
        <f>SUM('Alternatyva 4'!V$21,'Alternatyva 4'!V$32,'Alternatyva 4'!V$43,'Alternatyva 4'!V$55,'Alternatyva 4'!V$66,'Alternatyva 4'!V$77,'Alternatyva 4'!V$88)</f>
        <v>0</v>
      </c>
      <c r="W52" s="419">
        <f>SUM('Alternatyva 4'!W$21,'Alternatyva 4'!W$32,'Alternatyva 4'!W$43,'Alternatyva 4'!W$55,'Alternatyva 4'!W$66,'Alternatyva 4'!W$77,'Alternatyva 4'!W$88)</f>
        <v>0</v>
      </c>
      <c r="X52" s="419">
        <f>SUM('Alternatyva 4'!X$21,'Alternatyva 4'!X$32,'Alternatyva 4'!X$43,'Alternatyva 4'!X$55,'Alternatyva 4'!X$66,'Alternatyva 4'!X$77,'Alternatyva 4'!X$88)</f>
        <v>0</v>
      </c>
      <c r="Y52" s="419">
        <f>SUM('Alternatyva 4'!Y$21,'Alternatyva 4'!Y$32,'Alternatyva 4'!Y$43,'Alternatyva 4'!Y$55,'Alternatyva 4'!Y$66,'Alternatyva 4'!Y$77,'Alternatyva 4'!Y$88)</f>
        <v>0</v>
      </c>
      <c r="Z52" s="419">
        <f>SUM('Alternatyva 4'!Z$21,'Alternatyva 4'!Z$32,'Alternatyva 4'!Z$43,'Alternatyva 4'!Z$55,'Alternatyva 4'!Z$66,'Alternatyva 4'!Z$77,'Alternatyva 4'!Z$88)</f>
        <v>0</v>
      </c>
      <c r="AA52" s="419">
        <f>SUM('Alternatyva 4'!AA$21,'Alternatyva 4'!AA$32,'Alternatyva 4'!AA$43,'Alternatyva 4'!AA$55,'Alternatyva 4'!AA$66,'Alternatyva 4'!AA$77,'Alternatyva 4'!AA$88)</f>
        <v>0</v>
      </c>
      <c r="AB52" s="419">
        <f>SUM('Alternatyva 4'!AB$21,'Alternatyva 4'!AB$32,'Alternatyva 4'!AB$43,'Alternatyva 4'!AB$55,'Alternatyva 4'!AB$66,'Alternatyva 4'!AB$77,'Alternatyva 4'!AB$88)</f>
        <v>0</v>
      </c>
      <c r="AC52" s="419">
        <f>SUM('Alternatyva 4'!AC$21,'Alternatyva 4'!AC$32,'Alternatyva 4'!AC$43,'Alternatyva 4'!AC$55,'Alternatyva 4'!AC$66,'Alternatyva 4'!AC$77,'Alternatyva 4'!AC$88)</f>
        <v>0</v>
      </c>
      <c r="AD52" s="419">
        <f>SUM('Alternatyva 4'!AD$21,'Alternatyva 4'!AD$32,'Alternatyva 4'!AD$43,'Alternatyva 4'!AD$55,'Alternatyva 4'!AD$66,'Alternatyva 4'!AD$77,'Alternatyva 4'!AD$88)</f>
        <v>0</v>
      </c>
      <c r="AE52" s="419">
        <f>SUM('Alternatyva 4'!AE$21,'Alternatyva 4'!AE$32,'Alternatyva 4'!AE$43,'Alternatyva 4'!AE$55,'Alternatyva 4'!AE$66,'Alternatyva 4'!AE$77,'Alternatyva 4'!AE$88)</f>
        <v>0</v>
      </c>
      <c r="AF52" s="419">
        <f>SUM('Alternatyva 4'!AF$21,'Alternatyva 4'!AF$32,'Alternatyva 4'!AF$43,'Alternatyva 4'!AF$55,'Alternatyva 4'!AF$66,'Alternatyva 4'!AF$77,'Alternatyva 4'!AF$88)</f>
        <v>0</v>
      </c>
      <c r="AG52" s="419">
        <f>SUM('Alternatyva 4'!AG$21,'Alternatyva 4'!AG$32,'Alternatyva 4'!AG$43,'Alternatyva 4'!AG$55,'Alternatyva 4'!AG$66,'Alternatyva 4'!AG$77,'Alternatyva 4'!AG$88)</f>
        <v>0</v>
      </c>
      <c r="AH52" s="419">
        <f>SUM('Alternatyva 4'!AH$21,'Alternatyva 4'!AH$32,'Alternatyva 4'!AH$43,'Alternatyva 4'!AH$55,'Alternatyva 4'!AH$66,'Alternatyva 4'!AH$77,'Alternatyva 4'!AH$88)</f>
        <v>0</v>
      </c>
      <c r="AI52" s="419">
        <f>SUM('Alternatyva 4'!AI$21,'Alternatyva 4'!AI$32,'Alternatyva 4'!AI$43,'Alternatyva 4'!AI$55,'Alternatyva 4'!AI$66,'Alternatyva 4'!AI$77,'Alternatyva 4'!AI$88)</f>
        <v>0</v>
      </c>
      <c r="AJ52" s="419">
        <f>SUM('Alternatyva 4'!AJ$21,'Alternatyva 4'!AJ$32,'Alternatyva 4'!AJ$43,'Alternatyva 4'!AJ$55,'Alternatyva 4'!AJ$66,'Alternatyva 4'!AJ$77,'Alternatyva 4'!AJ$88)</f>
        <v>0</v>
      </c>
      <c r="AK52" s="419">
        <f>SUM('Alternatyva 4'!AK$21,'Alternatyva 4'!AK$32,'Alternatyva 4'!AK$43,'Alternatyva 4'!AK$55,'Alternatyva 4'!AK$66,'Alternatyva 4'!AK$77,'Alternatyva 4'!AK$88)</f>
        <v>0</v>
      </c>
      <c r="AL52" s="419">
        <f>SUM('Alternatyva 4'!AL$21,'Alternatyva 4'!AL$32,'Alternatyva 4'!AL$43,'Alternatyva 4'!AL$55,'Alternatyva 4'!AL$66,'Alternatyva 4'!AL$77,'Alternatyva 4'!AL$88)</f>
        <v>0</v>
      </c>
      <c r="AM52" s="419">
        <f>SUM('Alternatyva 4'!AM$21,'Alternatyva 4'!AM$32,'Alternatyva 4'!AM$43,'Alternatyva 4'!AM$55,'Alternatyva 4'!AM$66,'Alternatyva 4'!AM$77,'Alternatyva 4'!AM$88)</f>
        <v>0</v>
      </c>
      <c r="AN52" s="419">
        <f>SUM('Alternatyva 4'!AN$21,'Alternatyva 4'!AN$32,'Alternatyva 4'!AN$43,'Alternatyva 4'!AN$55,'Alternatyva 4'!AN$66,'Alternatyva 4'!AN$77,'Alternatyva 4'!AN$88)</f>
        <v>0</v>
      </c>
      <c r="AO52" s="419">
        <f>SUM('Alternatyva 4'!AO$21,'Alternatyva 4'!AO$32,'Alternatyva 4'!AO$43,'Alternatyva 4'!AO$55,'Alternatyva 4'!AO$66,'Alternatyva 4'!AO$77,'Alternatyva 4'!AO$88)</f>
        <v>0</v>
      </c>
      <c r="AP52" s="419">
        <f>SUM('Alternatyva 4'!AP$21,'Alternatyva 4'!AP$32,'Alternatyva 4'!AP$43,'Alternatyva 4'!AP$55,'Alternatyva 4'!AP$66,'Alternatyva 4'!AP$77,'Alternatyva 4'!AP$88)</f>
        <v>0</v>
      </c>
      <c r="AQ52" s="419">
        <f>SUM('Alternatyva 4'!AQ$21,'Alternatyva 4'!AQ$32,'Alternatyva 4'!AQ$43,'Alternatyva 4'!AQ$55,'Alternatyva 4'!AQ$66,'Alternatyva 4'!AQ$77,'Alternatyva 4'!AQ$88)</f>
        <v>0</v>
      </c>
      <c r="AR52" s="419">
        <f>SUM('Alternatyva 4'!AR$21,'Alternatyva 4'!AR$32,'Alternatyva 4'!AR$43,'Alternatyva 4'!AR$55,'Alternatyva 4'!AR$66,'Alternatyva 4'!AR$77,'Alternatyva 4'!AR$88)</f>
        <v>0</v>
      </c>
      <c r="AS52" s="419">
        <f>SUM('Alternatyva 4'!AS$21,'Alternatyva 4'!AS$32,'Alternatyva 4'!AS$43,'Alternatyva 4'!AS$55,'Alternatyva 4'!AS$66,'Alternatyva 4'!AS$77,'Alternatyva 4'!AS$88)</f>
        <v>0</v>
      </c>
      <c r="AT52" s="419">
        <f>SUM('Alternatyva 4'!AT$21,'Alternatyva 4'!AT$32,'Alternatyva 4'!AT$43,'Alternatyva 4'!AT$55,'Alternatyva 4'!AT$66,'Alternatyva 4'!AT$77,'Alternatyva 4'!AT$88)</f>
        <v>0</v>
      </c>
      <c r="AU52" s="419">
        <f>SUM('Alternatyva 4'!AU$21,'Alternatyva 4'!AU$32,'Alternatyva 4'!AU$43,'Alternatyva 4'!AU$55,'Alternatyva 4'!AU$66,'Alternatyva 4'!AU$77,'Alternatyva 4'!AU$88)</f>
        <v>0</v>
      </c>
      <c r="AV52" s="419">
        <f>SUM('Alternatyva 4'!AV$21,'Alternatyva 4'!AV$32,'Alternatyva 4'!AV$43,'Alternatyva 4'!AV$55,'Alternatyva 4'!AV$66,'Alternatyva 4'!AV$77,'Alternatyva 4'!AV$88)</f>
        <v>0</v>
      </c>
      <c r="AW52" s="419">
        <f>SUM('Alternatyva 4'!AW$21,'Alternatyva 4'!AW$32,'Alternatyva 4'!AW$43,'Alternatyva 4'!AW$55,'Alternatyva 4'!AW$66,'Alternatyva 4'!AW$77,'Alternatyva 4'!AW$88)</f>
        <v>0</v>
      </c>
      <c r="AX52" s="419">
        <f>SUM('Alternatyva 4'!AX$21,'Alternatyva 4'!AX$32,'Alternatyva 4'!AX$43,'Alternatyva 4'!AX$55,'Alternatyva 4'!AX$66,'Alternatyva 4'!AX$77,'Alternatyva 4'!AX$88)</f>
        <v>0</v>
      </c>
      <c r="AY52" s="419">
        <f>SUM('Alternatyva 4'!AY$21,'Alternatyva 4'!AY$32,'Alternatyva 4'!AY$43,'Alternatyva 4'!AY$55,'Alternatyva 4'!AY$66,'Alternatyva 4'!AY$77,'Alternatyva 4'!AY$88)</f>
        <v>0</v>
      </c>
      <c r="AZ52" s="419">
        <f>SUM('Alternatyva 4'!AZ$21,'Alternatyva 4'!AZ$32,'Alternatyva 4'!AZ$43,'Alternatyva 4'!AZ$55,'Alternatyva 4'!AZ$66,'Alternatyva 4'!AZ$77,'Alternatyva 4'!AZ$88)</f>
        <v>0</v>
      </c>
      <c r="BA52" s="419">
        <f>SUM('Alternatyva 4'!BA$21,'Alternatyva 4'!BA$32,'Alternatyva 4'!BA$43,'Alternatyva 4'!BA$55,'Alternatyva 4'!BA$66,'Alternatyva 4'!BA$77,'Alternatyva 4'!BA$88)</f>
        <v>0</v>
      </c>
      <c r="BB52" s="419">
        <f>SUM('Alternatyva 4'!BB$21,'Alternatyva 4'!BB$32,'Alternatyva 4'!BB$43,'Alternatyva 4'!BB$55,'Alternatyva 4'!BB$66,'Alternatyva 4'!BB$77,'Alternatyva 4'!BB$88)</f>
        <v>0</v>
      </c>
      <c r="BC52" s="419">
        <f>SUM('Alternatyva 4'!BC$21,'Alternatyva 4'!BC$32,'Alternatyva 4'!BC$43,'Alternatyva 4'!BC$55,'Alternatyva 4'!BC$66,'Alternatyva 4'!BC$77,'Alternatyva 4'!BC$88)</f>
        <v>0</v>
      </c>
      <c r="BD52" s="419">
        <f>SUM('Alternatyva 4'!BD$21,'Alternatyva 4'!BD$32,'Alternatyva 4'!BD$43,'Alternatyva 4'!BD$55,'Alternatyva 4'!BD$66,'Alternatyva 4'!BD$77,'Alternatyva 4'!BD$88)</f>
        <v>0</v>
      </c>
      <c r="BE52" s="419">
        <f>SUM('Alternatyva 4'!BE$21,'Alternatyva 4'!BE$32,'Alternatyva 4'!BE$43,'Alternatyva 4'!BE$55,'Alternatyva 4'!BE$66,'Alternatyva 4'!BE$77,'Alternatyva 4'!BE$88)</f>
        <v>0</v>
      </c>
      <c r="BF52" s="419">
        <f>SUM('Alternatyva 4'!BF$21,'Alternatyva 4'!BF$32,'Alternatyva 4'!BF$43,'Alternatyva 4'!BF$55,'Alternatyva 4'!BF$66,'Alternatyva 4'!BF$77,'Alternatyva 4'!BF$88)</f>
        <v>0</v>
      </c>
      <c r="BG52" s="419">
        <f>SUM('Alternatyva 4'!BG$21,'Alternatyva 4'!BG$32,'Alternatyva 4'!BG$43,'Alternatyva 4'!BG$55,'Alternatyva 4'!BG$66,'Alternatyva 4'!BG$77,'Alternatyva 4'!BG$88)</f>
        <v>0</v>
      </c>
      <c r="BH52" s="419">
        <f>SUM('Alternatyva 4'!BH$21,'Alternatyva 4'!BH$32,'Alternatyva 4'!BH$43,'Alternatyva 4'!BH$55,'Alternatyva 4'!BH$66,'Alternatyva 4'!BH$77,'Alternatyva 4'!BH$88)</f>
        <v>0</v>
      </c>
      <c r="BI52" s="419">
        <f>SUM('Alternatyva 4'!BI$21,'Alternatyva 4'!BI$32,'Alternatyva 4'!BI$43,'Alternatyva 4'!BI$55,'Alternatyva 4'!BI$66,'Alternatyva 4'!BI$77,'Alternatyva 4'!BI$88)</f>
        <v>0</v>
      </c>
      <c r="BJ52" s="419">
        <f>SUM('Alternatyva 4'!BJ$21,'Alternatyva 4'!BJ$32,'Alternatyva 4'!BJ$43,'Alternatyva 4'!BJ$55,'Alternatyva 4'!BJ$66,'Alternatyva 4'!BJ$77,'Alternatyva 4'!BJ$88)</f>
        <v>0</v>
      </c>
      <c r="BK52" s="419">
        <f>SUM('Alternatyva 4'!BK$21,'Alternatyva 4'!BK$32,'Alternatyva 4'!BK$43,'Alternatyva 4'!BK$55,'Alternatyva 4'!BK$66,'Alternatyva 4'!BK$77,'Alternatyva 4'!BK$88)</f>
        <v>0</v>
      </c>
      <c r="BL52" s="419">
        <f>SUM('Alternatyva 4'!BL$21,'Alternatyva 4'!BL$32,'Alternatyva 4'!BL$43,'Alternatyva 4'!BL$55,'Alternatyva 4'!BL$66,'Alternatyva 4'!BL$77,'Alternatyva 4'!BL$88)</f>
        <v>0</v>
      </c>
      <c r="BM52" s="419">
        <f>SUM('Alternatyva 4'!BM$21,'Alternatyva 4'!BM$32,'Alternatyva 4'!BM$43,'Alternatyva 4'!BM$55,'Alternatyva 4'!BM$66,'Alternatyva 4'!BM$77,'Alternatyva 4'!BM$88)</f>
        <v>0</v>
      </c>
      <c r="BN52" s="419">
        <f>SUM('Alternatyva 4'!BN$21,'Alternatyva 4'!BN$32,'Alternatyva 4'!BN$43,'Alternatyva 4'!BN$55,'Alternatyva 4'!BN$66,'Alternatyva 4'!BN$77,'Alternatyva 4'!BN$88)</f>
        <v>0</v>
      </c>
      <c r="BO52" s="419">
        <f>SUM('Alternatyva 4'!BO$21,'Alternatyva 4'!BO$32,'Alternatyva 4'!BO$43,'Alternatyva 4'!BO$55,'Alternatyva 4'!BO$66,'Alternatyva 4'!BO$77,'Alternatyva 4'!BO$88)</f>
        <v>0</v>
      </c>
      <c r="BP52" s="419">
        <f>SUM('Alternatyva 4'!BP$21,'Alternatyva 4'!BP$32,'Alternatyva 4'!BP$43,'Alternatyva 4'!BP$55,'Alternatyva 4'!BP$66,'Alternatyva 4'!BP$77,'Alternatyva 4'!BP$88)</f>
        <v>0</v>
      </c>
      <c r="BQ52" s="419">
        <f>SUM('Alternatyva 4'!BQ$21,'Alternatyva 4'!BQ$32,'Alternatyva 4'!BQ$43,'Alternatyva 4'!BQ$55,'Alternatyva 4'!BQ$66,'Alternatyva 4'!BQ$77,'Alternatyva 4'!BQ$88)</f>
        <v>0</v>
      </c>
      <c r="BR52" s="419">
        <f>SUM('Alternatyva 4'!BR$21,'Alternatyva 4'!BR$32,'Alternatyva 4'!BR$43,'Alternatyva 4'!BR$55,'Alternatyva 4'!BR$66,'Alternatyva 4'!BR$77,'Alternatyva 4'!BR$88)</f>
        <v>0</v>
      </c>
      <c r="BS52" s="419">
        <f>SUM('Alternatyva 4'!BS$21,'Alternatyva 4'!BS$32,'Alternatyva 4'!BS$43,'Alternatyva 4'!BS$55,'Alternatyva 4'!BS$66,'Alternatyva 4'!BS$77,'Alternatyva 4'!BS$88)</f>
        <v>0</v>
      </c>
      <c r="BT52" s="419">
        <f>SUM('Alternatyva 4'!BT$21,'Alternatyva 4'!BT$32,'Alternatyva 4'!BT$43,'Alternatyva 4'!BT$55,'Alternatyva 4'!BT$66,'Alternatyva 4'!BT$77,'Alternatyva 4'!BT$88)</f>
        <v>0</v>
      </c>
      <c r="BU52" s="419">
        <f>SUM('Alternatyva 4'!BU$21,'Alternatyva 4'!BU$32,'Alternatyva 4'!BU$43,'Alternatyva 4'!BU$55,'Alternatyva 4'!BU$66,'Alternatyva 4'!BU$77,'Alternatyva 4'!BU$88)</f>
        <v>0</v>
      </c>
      <c r="BV52" s="419">
        <f>SUM('Alternatyva 4'!BV$21,'Alternatyva 4'!BV$32,'Alternatyva 4'!BV$43,'Alternatyva 4'!BV$55,'Alternatyva 4'!BV$66,'Alternatyva 4'!BV$77,'Alternatyva 4'!BV$88)</f>
        <v>0</v>
      </c>
      <c r="BW52" s="419">
        <f>SUM('Alternatyva 4'!BW$21,'Alternatyva 4'!BW$32,'Alternatyva 4'!BW$43,'Alternatyva 4'!BW$55,'Alternatyva 4'!BW$66,'Alternatyva 4'!BW$77,'Alternatyva 4'!BW$88)</f>
        <v>0</v>
      </c>
      <c r="BX52" s="419">
        <f>SUM('Alternatyva 4'!BX$21,'Alternatyva 4'!BX$32,'Alternatyva 4'!BX$43,'Alternatyva 4'!BX$55,'Alternatyva 4'!BX$66,'Alternatyva 4'!BX$77,'Alternatyva 4'!BX$88)</f>
        <v>0</v>
      </c>
      <c r="BY52" s="419">
        <f>SUM('Alternatyva 4'!BY$21,'Alternatyva 4'!BY$32,'Alternatyva 4'!BY$43,'Alternatyva 4'!BY$55,'Alternatyva 4'!BY$66,'Alternatyva 4'!BY$77,'Alternatyva 4'!BY$88)</f>
        <v>0</v>
      </c>
      <c r="BZ52" s="419">
        <f>SUM('Alternatyva 4'!BZ$21,'Alternatyva 4'!BZ$32,'Alternatyva 4'!BZ$43,'Alternatyva 4'!BZ$55,'Alternatyva 4'!BZ$66,'Alternatyva 4'!BZ$77,'Alternatyva 4'!BZ$88)</f>
        <v>0</v>
      </c>
      <c r="CA52" s="419">
        <f>SUM('Alternatyva 4'!CA$21,'Alternatyva 4'!CA$32,'Alternatyva 4'!CA$43,'Alternatyva 4'!CA$55,'Alternatyva 4'!CA$66,'Alternatyva 4'!CA$77,'Alternatyva 4'!CA$88)</f>
        <v>0</v>
      </c>
      <c r="CB52" s="419">
        <f>SUM('Alternatyva 4'!CB$21,'Alternatyva 4'!CB$32,'Alternatyva 4'!CB$43,'Alternatyva 4'!CB$55,'Alternatyva 4'!CB$66,'Alternatyva 4'!CB$77,'Alternatyva 4'!CB$88)</f>
        <v>0</v>
      </c>
      <c r="CC52" s="419">
        <f>SUM('Alternatyva 4'!CC$21,'Alternatyva 4'!CC$32,'Alternatyva 4'!CC$43,'Alternatyva 4'!CC$55,'Alternatyva 4'!CC$66,'Alternatyva 4'!CC$77,'Alternatyva 4'!CC$88)</f>
        <v>0</v>
      </c>
      <c r="CD52" s="419">
        <f>SUM('Alternatyva 4'!CD$21,'Alternatyva 4'!CD$32,'Alternatyva 4'!CD$43,'Alternatyva 4'!CD$55,'Alternatyva 4'!CD$66,'Alternatyva 4'!CD$77,'Alternatyva 4'!CD$88)</f>
        <v>0</v>
      </c>
      <c r="CE52" s="419">
        <f>SUM('Alternatyva 4'!CE$21,'Alternatyva 4'!CE$32,'Alternatyva 4'!CE$43,'Alternatyva 4'!CE$55,'Alternatyva 4'!CE$66,'Alternatyva 4'!CE$77,'Alternatyva 4'!CE$88)</f>
        <v>0</v>
      </c>
      <c r="CF52" s="419">
        <f>SUM('Alternatyva 4'!CF$21,'Alternatyva 4'!CF$32,'Alternatyva 4'!CF$43,'Alternatyva 4'!CF$55,'Alternatyva 4'!CF$66,'Alternatyva 4'!CF$77,'Alternatyva 4'!CF$88)</f>
        <v>0</v>
      </c>
      <c r="CG52" s="419">
        <f>SUM('Alternatyva 4'!CG$21,'Alternatyva 4'!CG$32,'Alternatyva 4'!CG$43,'Alternatyva 4'!CG$55,'Alternatyva 4'!CG$66,'Alternatyva 4'!CG$77,'Alternatyva 4'!CG$88)</f>
        <v>0</v>
      </c>
      <c r="CH52" s="419">
        <f>SUM('Alternatyva 4'!CH$21,'Alternatyva 4'!CH$32,'Alternatyva 4'!CH$43,'Alternatyva 4'!CH$55,'Alternatyva 4'!CH$66,'Alternatyva 4'!CH$77,'Alternatyva 4'!CH$88)</f>
        <v>0</v>
      </c>
      <c r="CI52" s="419">
        <f>SUM('Alternatyva 4'!CI$21,'Alternatyva 4'!CI$32,'Alternatyva 4'!CI$43,'Alternatyva 4'!CI$55,'Alternatyva 4'!CI$66,'Alternatyva 4'!CI$77,'Alternatyva 4'!CI$88)</f>
        <v>0</v>
      </c>
      <c r="CJ52" s="419">
        <f>SUM('Alternatyva 4'!CJ$21,'Alternatyva 4'!CJ$32,'Alternatyva 4'!CJ$43,'Alternatyva 4'!CJ$55,'Alternatyva 4'!CJ$66,'Alternatyva 4'!CJ$77,'Alternatyva 4'!CJ$88)</f>
        <v>0</v>
      </c>
      <c r="CK52" s="419">
        <f>SUM('Alternatyva 4'!CK$21,'Alternatyva 4'!CK$32,'Alternatyva 4'!CK$43,'Alternatyva 4'!CK$55,'Alternatyva 4'!CK$66,'Alternatyva 4'!CK$77,'Alternatyva 4'!CK$88)</f>
        <v>0</v>
      </c>
      <c r="CL52" s="419">
        <f>SUM('Alternatyva 4'!CL$21,'Alternatyva 4'!CL$32,'Alternatyva 4'!CL$43,'Alternatyva 4'!CL$55,'Alternatyva 4'!CL$66,'Alternatyva 4'!CL$77,'Alternatyva 4'!CL$88)</f>
        <v>0</v>
      </c>
      <c r="CM52" s="419">
        <f>SUM('Alternatyva 4'!CM$21,'Alternatyva 4'!CM$32,'Alternatyva 4'!CM$43,'Alternatyva 4'!CM$55,'Alternatyva 4'!CM$66,'Alternatyva 4'!CM$77,'Alternatyva 4'!CM$88)</f>
        <v>0</v>
      </c>
      <c r="CN52" s="419">
        <f>SUM('Alternatyva 4'!CN$21,'Alternatyva 4'!CN$32,'Alternatyva 4'!CN$43,'Alternatyva 4'!CN$55,'Alternatyva 4'!CN$66,'Alternatyva 4'!CN$77,'Alternatyva 4'!CN$88)</f>
        <v>0</v>
      </c>
      <c r="CO52" s="419">
        <f>SUM('Alternatyva 4'!CO$21,'Alternatyva 4'!CO$32,'Alternatyva 4'!CO$43,'Alternatyva 4'!CO$55,'Alternatyva 4'!CO$66,'Alternatyva 4'!CO$77,'Alternatyva 4'!CO$88)</f>
        <v>0</v>
      </c>
      <c r="CP52" s="419">
        <f>SUM('Alternatyva 4'!CP$21,'Alternatyva 4'!CP$32,'Alternatyva 4'!CP$43,'Alternatyva 4'!CP$55,'Alternatyva 4'!CP$66,'Alternatyva 4'!CP$77,'Alternatyva 4'!CP$88)</f>
        <v>0</v>
      </c>
      <c r="CQ52" s="419">
        <f>SUM('Alternatyva 4'!CQ$21,'Alternatyva 4'!CQ$32,'Alternatyva 4'!CQ$43,'Alternatyva 4'!CQ$55,'Alternatyva 4'!CQ$66,'Alternatyva 4'!CQ$77,'Alternatyva 4'!CQ$88)</f>
        <v>0</v>
      </c>
      <c r="CR52" s="419">
        <f>SUM('Alternatyva 4'!CR$21,'Alternatyva 4'!CR$32,'Alternatyva 4'!CR$43,'Alternatyva 4'!CR$55,'Alternatyva 4'!CR$66,'Alternatyva 4'!CR$77,'Alternatyva 4'!CR$88)</f>
        <v>0</v>
      </c>
      <c r="CS52" s="419">
        <f>SUM('Alternatyva 4'!CS$21,'Alternatyva 4'!CS$32,'Alternatyva 4'!CS$43,'Alternatyva 4'!CS$55,'Alternatyva 4'!CS$66,'Alternatyva 4'!CS$77,'Alternatyva 4'!CS$88)</f>
        <v>0</v>
      </c>
      <c r="CT52" s="419">
        <f>SUM('Alternatyva 4'!CT$21,'Alternatyva 4'!CT$32,'Alternatyva 4'!CT$43,'Alternatyva 4'!CT$55,'Alternatyva 4'!CT$66,'Alternatyva 4'!CT$77,'Alternatyva 4'!CT$88)</f>
        <v>0</v>
      </c>
      <c r="CU52" s="419">
        <f>SUM('Alternatyva 4'!CU$21,'Alternatyva 4'!CU$32,'Alternatyva 4'!CU$43,'Alternatyva 4'!CU$55,'Alternatyva 4'!CU$66,'Alternatyva 4'!CU$77,'Alternatyva 4'!CU$88)</f>
        <v>0</v>
      </c>
      <c r="CV52" s="419">
        <f>SUM('Alternatyva 4'!CV$21,'Alternatyva 4'!CV$32,'Alternatyva 4'!CV$43,'Alternatyva 4'!CV$55,'Alternatyva 4'!CV$66,'Alternatyva 4'!CV$77,'Alternatyva 4'!CV$88)</f>
        <v>0</v>
      </c>
      <c r="CW52" s="419">
        <f>SUM('Alternatyva 4'!CW$21,'Alternatyva 4'!CW$32,'Alternatyva 4'!CW$43,'Alternatyva 4'!CW$55,'Alternatyva 4'!CW$66,'Alternatyva 4'!CW$77,'Alternatyva 4'!CW$88)</f>
        <v>0</v>
      </c>
      <c r="CX52" s="419">
        <f>SUM('Alternatyva 4'!CX$21,'Alternatyva 4'!CX$32,'Alternatyva 4'!CX$43,'Alternatyva 4'!CX$55,'Alternatyva 4'!CX$66,'Alternatyva 4'!CX$77,'Alternatyva 4'!CX$88)</f>
        <v>0</v>
      </c>
      <c r="CY52" s="419">
        <f>SUM('Alternatyva 4'!CY$21,'Alternatyva 4'!CY$32,'Alternatyva 4'!CY$43,'Alternatyva 4'!CY$55,'Alternatyva 4'!CY$66,'Alternatyva 4'!CY$77,'Alternatyva 4'!CY$88)</f>
        <v>0</v>
      </c>
      <c r="CZ52" s="419">
        <f>SUM('Alternatyva 4'!CZ$21,'Alternatyva 4'!CZ$32,'Alternatyva 4'!CZ$43,'Alternatyva 4'!CZ$55,'Alternatyva 4'!CZ$66,'Alternatyva 4'!CZ$77,'Alternatyva 4'!CZ$88)</f>
        <v>0</v>
      </c>
      <c r="DA52" s="419">
        <f>SUM('Alternatyva 4'!DA$21,'Alternatyva 4'!DA$32,'Alternatyva 4'!DA$43,'Alternatyva 4'!DA$55,'Alternatyva 4'!DA$66,'Alternatyva 4'!DA$77,'Alternatyva 4'!DA$88)</f>
        <v>0</v>
      </c>
      <c r="DB52" s="419">
        <f>SUM('Alternatyva 4'!DB$21,'Alternatyva 4'!DB$32,'Alternatyva 4'!DB$43,'Alternatyva 4'!DB$55,'Alternatyva 4'!DB$66,'Alternatyva 4'!DB$77,'Alternatyva 4'!DB$88)</f>
        <v>0</v>
      </c>
      <c r="DC52" s="419">
        <f>SUM('Alternatyva 4'!DC$21,'Alternatyva 4'!DC$32,'Alternatyva 4'!DC$43,'Alternatyva 4'!DC$55,'Alternatyva 4'!DC$66,'Alternatyva 4'!DC$77,'Alternatyva 4'!DC$88)</f>
        <v>0</v>
      </c>
    </row>
    <row r="53" spans="2:107" ht="14.25" hidden="1" customHeight="1">
      <c r="B53" s="788" t="s">
        <v>502</v>
      </c>
      <c r="C53" s="788"/>
      <c r="D53" s="788"/>
      <c r="E53" s="788"/>
      <c r="F53" s="420"/>
      <c r="G53" s="411">
        <f>SUMIF($H$8:$DC$8,"&lt;="&amp;PAL,$H53:$DC53)</f>
        <v>0</v>
      </c>
      <c r="H53" s="408">
        <f>H52-'Alternatyva 4'!H$7+'Alternatyva 4'!H$115</f>
        <v>0</v>
      </c>
      <c r="I53" s="408">
        <f>I52-'Alternatyva 4'!I$7+'Alternatyva 4'!I$115</f>
        <v>0</v>
      </c>
      <c r="J53" s="408">
        <f>J52-'Alternatyva 4'!J$7+'Alternatyva 4'!J$115</f>
        <v>0</v>
      </c>
      <c r="K53" s="408">
        <f>K52-'Alternatyva 4'!K$7+'Alternatyva 4'!K$115</f>
        <v>0</v>
      </c>
      <c r="L53" s="408">
        <f>L52-'Alternatyva 4'!L$7+'Alternatyva 4'!L$115</f>
        <v>0</v>
      </c>
      <c r="M53" s="408">
        <f>M52-'Alternatyva 4'!M$7+'Alternatyva 4'!M$115</f>
        <v>0</v>
      </c>
      <c r="N53" s="408">
        <f>N52-'Alternatyva 4'!N$7+'Alternatyva 4'!N$115</f>
        <v>0</v>
      </c>
      <c r="O53" s="408">
        <f>O52-'Alternatyva 4'!O$7+'Alternatyva 4'!O$115</f>
        <v>0</v>
      </c>
      <c r="P53" s="408">
        <f>P52-'Alternatyva 4'!P$7+'Alternatyva 4'!P$115</f>
        <v>0</v>
      </c>
      <c r="Q53" s="408">
        <f>Q52-'Alternatyva 4'!Q$7+'Alternatyva 4'!Q$115</f>
        <v>0</v>
      </c>
      <c r="R53" s="408">
        <f>R52-'Alternatyva 4'!R$7+'Alternatyva 4'!R$115</f>
        <v>0</v>
      </c>
      <c r="S53" s="408">
        <f>S52-'Alternatyva 4'!S$7+'Alternatyva 4'!S$115</f>
        <v>0</v>
      </c>
      <c r="T53" s="408">
        <f>T52-'Alternatyva 4'!T$7+'Alternatyva 4'!T$115</f>
        <v>0</v>
      </c>
      <c r="U53" s="408">
        <f>U52-'Alternatyva 4'!U$7+'Alternatyva 4'!U$115</f>
        <v>0</v>
      </c>
      <c r="V53" s="408">
        <f>V52-'Alternatyva 4'!V$7+'Alternatyva 4'!V$115</f>
        <v>0</v>
      </c>
      <c r="W53" s="408">
        <f>W52-'Alternatyva 4'!W$7+'Alternatyva 4'!W$115</f>
        <v>0</v>
      </c>
      <c r="X53" s="408">
        <f>X52-'Alternatyva 4'!X$7+'Alternatyva 4'!X$115</f>
        <v>0</v>
      </c>
      <c r="Y53" s="408">
        <f>Y52-'Alternatyva 4'!Y$7+'Alternatyva 4'!Y$115</f>
        <v>0</v>
      </c>
      <c r="Z53" s="408">
        <f>Z52-'Alternatyva 4'!Z$7+'Alternatyva 4'!Z$115</f>
        <v>0</v>
      </c>
      <c r="AA53" s="408">
        <f>AA52-'Alternatyva 4'!AA$7+'Alternatyva 4'!AA$115</f>
        <v>0</v>
      </c>
      <c r="AB53" s="408">
        <f>AB52-'Alternatyva 4'!AB$7+'Alternatyva 4'!AB$115</f>
        <v>0</v>
      </c>
      <c r="AC53" s="408">
        <f>AC52-'Alternatyva 4'!AC$7+'Alternatyva 4'!AC$115</f>
        <v>0</v>
      </c>
      <c r="AD53" s="408">
        <f>AD52-'Alternatyva 4'!AD$7+'Alternatyva 4'!AD$115</f>
        <v>0</v>
      </c>
      <c r="AE53" s="408">
        <f>AE52-'Alternatyva 4'!AE$7+'Alternatyva 4'!AE$115</f>
        <v>0</v>
      </c>
      <c r="AF53" s="408">
        <f>AF52-'Alternatyva 4'!AF$7+'Alternatyva 4'!AF$115</f>
        <v>0</v>
      </c>
      <c r="AG53" s="408">
        <f>AG52-'Alternatyva 4'!AG$7+'Alternatyva 4'!AG$115</f>
        <v>0</v>
      </c>
      <c r="AH53" s="408">
        <f>AH52-'Alternatyva 4'!AH$7+'Alternatyva 4'!AH$115</f>
        <v>0</v>
      </c>
      <c r="AI53" s="408">
        <f>AI52-'Alternatyva 4'!AI$7+'Alternatyva 4'!AI$115</f>
        <v>0</v>
      </c>
      <c r="AJ53" s="408">
        <f>AJ52-'Alternatyva 4'!AJ$7+'Alternatyva 4'!AJ$115</f>
        <v>0</v>
      </c>
      <c r="AK53" s="408">
        <f>AK52-'Alternatyva 4'!AK$7+'Alternatyva 4'!AK$115</f>
        <v>0</v>
      </c>
      <c r="AL53" s="408">
        <f>AL52-'Alternatyva 4'!AL$7+'Alternatyva 4'!AL$115</f>
        <v>0</v>
      </c>
      <c r="AM53" s="408">
        <f>AM52-'Alternatyva 4'!AM$7+'Alternatyva 4'!AM$115</f>
        <v>0</v>
      </c>
      <c r="AN53" s="408">
        <f>AN52-'Alternatyva 4'!AN$7+'Alternatyva 4'!AN$115</f>
        <v>0</v>
      </c>
      <c r="AO53" s="408">
        <f>AO52-'Alternatyva 4'!AO$7+'Alternatyva 4'!AO$115</f>
        <v>0</v>
      </c>
      <c r="AP53" s="408">
        <f>AP52-'Alternatyva 4'!AP$7+'Alternatyva 4'!AP$115</f>
        <v>0</v>
      </c>
      <c r="AQ53" s="408">
        <f>AQ52-'Alternatyva 4'!AQ$7+'Alternatyva 4'!AQ$115</f>
        <v>0</v>
      </c>
      <c r="AR53" s="408">
        <f>AR52-'Alternatyva 4'!AR$7+'Alternatyva 4'!AR$115</f>
        <v>0</v>
      </c>
      <c r="AS53" s="408">
        <f>AS52-'Alternatyva 4'!AS$7+'Alternatyva 4'!AS$115</f>
        <v>0</v>
      </c>
      <c r="AT53" s="408">
        <f>AT52-'Alternatyva 4'!AT$7+'Alternatyva 4'!AT$115</f>
        <v>0</v>
      </c>
      <c r="AU53" s="408">
        <f>AU52-'Alternatyva 4'!AU$7+'Alternatyva 4'!AU$115</f>
        <v>0</v>
      </c>
      <c r="AV53" s="408">
        <f>AV52-'Alternatyva 4'!AV$7+'Alternatyva 4'!AV$115</f>
        <v>0</v>
      </c>
      <c r="AW53" s="408">
        <f>AW52-'Alternatyva 4'!AW$7+'Alternatyva 4'!AW$115</f>
        <v>0</v>
      </c>
      <c r="AX53" s="408">
        <f>AX52-'Alternatyva 4'!AX$7+'Alternatyva 4'!AX$115</f>
        <v>0</v>
      </c>
      <c r="AY53" s="408">
        <f>AY52-'Alternatyva 4'!AY$7+'Alternatyva 4'!AY$115</f>
        <v>0</v>
      </c>
      <c r="AZ53" s="408">
        <f>AZ52-'Alternatyva 4'!AZ$7+'Alternatyva 4'!AZ$115</f>
        <v>0</v>
      </c>
      <c r="BA53" s="408">
        <f>BA52-'Alternatyva 4'!BA$7+'Alternatyva 4'!BA$115</f>
        <v>0</v>
      </c>
      <c r="BB53" s="408">
        <f>BB52-'Alternatyva 4'!BB$7+'Alternatyva 4'!BB$115</f>
        <v>0</v>
      </c>
      <c r="BC53" s="408">
        <f>BC52-'Alternatyva 4'!BC$7+'Alternatyva 4'!BC$115</f>
        <v>0</v>
      </c>
      <c r="BD53" s="408">
        <f>BD52-'Alternatyva 4'!BD$7+'Alternatyva 4'!BD$115</f>
        <v>0</v>
      </c>
      <c r="BE53" s="408">
        <f>BE52-'Alternatyva 4'!BE$7+'Alternatyva 4'!BE$115</f>
        <v>0</v>
      </c>
      <c r="BF53" s="408">
        <f>BF52-'Alternatyva 4'!BF$7+'Alternatyva 4'!BF$115</f>
        <v>0</v>
      </c>
      <c r="BG53" s="408">
        <f>BG52-'Alternatyva 4'!BG$7+'Alternatyva 4'!BG$115</f>
        <v>0</v>
      </c>
      <c r="BH53" s="408">
        <f>BH52-'Alternatyva 4'!BH$7+'Alternatyva 4'!BH$115</f>
        <v>0</v>
      </c>
      <c r="BI53" s="408">
        <f>BI52-'Alternatyva 4'!BI$7+'Alternatyva 4'!BI$115</f>
        <v>0</v>
      </c>
      <c r="BJ53" s="408">
        <f>BJ52-'Alternatyva 4'!BJ$7+'Alternatyva 4'!BJ$115</f>
        <v>0</v>
      </c>
      <c r="BK53" s="408">
        <f>BK52-'Alternatyva 4'!BK$7+'Alternatyva 4'!BK$115</f>
        <v>0</v>
      </c>
      <c r="BL53" s="408">
        <f>BL52-'Alternatyva 4'!BL$7+'Alternatyva 4'!BL$115</f>
        <v>0</v>
      </c>
      <c r="BM53" s="408">
        <f>BM52-'Alternatyva 4'!BM$7+'Alternatyva 4'!BM$115</f>
        <v>0</v>
      </c>
      <c r="BN53" s="408">
        <f>BN52-'Alternatyva 4'!BN$7+'Alternatyva 4'!BN$115</f>
        <v>0</v>
      </c>
      <c r="BO53" s="408">
        <f>BO52-'Alternatyva 4'!BO$7+'Alternatyva 4'!BO$115</f>
        <v>0</v>
      </c>
      <c r="BP53" s="408">
        <f>BP52-'Alternatyva 4'!BP$7+'Alternatyva 4'!BP$115</f>
        <v>0</v>
      </c>
      <c r="BQ53" s="408">
        <f>BQ52-'Alternatyva 4'!BQ$7+'Alternatyva 4'!BQ$115</f>
        <v>0</v>
      </c>
      <c r="BR53" s="408">
        <f>BR52-'Alternatyva 4'!BR$7+'Alternatyva 4'!BR$115</f>
        <v>0</v>
      </c>
      <c r="BS53" s="408">
        <f>BS52-'Alternatyva 4'!BS$7+'Alternatyva 4'!BS$115</f>
        <v>0</v>
      </c>
      <c r="BT53" s="408">
        <f>BT52-'Alternatyva 4'!BT$7+'Alternatyva 4'!BT$115</f>
        <v>0</v>
      </c>
      <c r="BU53" s="408">
        <f>BU52-'Alternatyva 4'!BU$7+'Alternatyva 4'!BU$115</f>
        <v>0</v>
      </c>
      <c r="BV53" s="408">
        <f>BV52-'Alternatyva 4'!BV$7+'Alternatyva 4'!BV$115</f>
        <v>0</v>
      </c>
      <c r="BW53" s="408">
        <f>BW52-'Alternatyva 4'!BW$7+'Alternatyva 4'!BW$115</f>
        <v>0</v>
      </c>
      <c r="BX53" s="408">
        <f>BX52-'Alternatyva 4'!BX$7+'Alternatyva 4'!BX$115</f>
        <v>0</v>
      </c>
      <c r="BY53" s="408">
        <f>BY52-'Alternatyva 4'!BY$7+'Alternatyva 4'!BY$115</f>
        <v>0</v>
      </c>
      <c r="BZ53" s="408">
        <f>BZ52-'Alternatyva 4'!BZ$7+'Alternatyva 4'!BZ$115</f>
        <v>0</v>
      </c>
      <c r="CA53" s="408">
        <f>CA52-'Alternatyva 4'!CA$7+'Alternatyva 4'!CA$115</f>
        <v>0</v>
      </c>
      <c r="CB53" s="408">
        <f>CB52-'Alternatyva 4'!CB$7+'Alternatyva 4'!CB$115</f>
        <v>0</v>
      </c>
      <c r="CC53" s="408">
        <f>CC52-'Alternatyva 4'!CC$7+'Alternatyva 4'!CC$115</f>
        <v>0</v>
      </c>
      <c r="CD53" s="408">
        <f>CD52-'Alternatyva 4'!CD$7+'Alternatyva 4'!CD$115</f>
        <v>0</v>
      </c>
      <c r="CE53" s="408">
        <f>CE52-'Alternatyva 4'!CE$7+'Alternatyva 4'!CE$115</f>
        <v>0</v>
      </c>
      <c r="CF53" s="408">
        <f>CF52-'Alternatyva 4'!CF$7+'Alternatyva 4'!CF$115</f>
        <v>0</v>
      </c>
      <c r="CG53" s="408">
        <f>CG52-'Alternatyva 4'!CG$7+'Alternatyva 4'!CG$115</f>
        <v>0</v>
      </c>
      <c r="CH53" s="408">
        <f>CH52-'Alternatyva 4'!CH$7+'Alternatyva 4'!CH$115</f>
        <v>0</v>
      </c>
      <c r="CI53" s="408">
        <f>CI52-'Alternatyva 4'!CI$7+'Alternatyva 4'!CI$115</f>
        <v>0</v>
      </c>
      <c r="CJ53" s="408">
        <f>CJ52-'Alternatyva 4'!CJ$7+'Alternatyva 4'!CJ$115</f>
        <v>0</v>
      </c>
      <c r="CK53" s="408">
        <f>CK52-'Alternatyva 4'!CK$7+'Alternatyva 4'!CK$115</f>
        <v>0</v>
      </c>
      <c r="CL53" s="408">
        <f>CL52-'Alternatyva 4'!CL$7+'Alternatyva 4'!CL$115</f>
        <v>0</v>
      </c>
      <c r="CM53" s="408">
        <f>CM52-'Alternatyva 4'!CM$7+'Alternatyva 4'!CM$115</f>
        <v>0</v>
      </c>
      <c r="CN53" s="408">
        <f>CN52-'Alternatyva 4'!CN$7+'Alternatyva 4'!CN$115</f>
        <v>0</v>
      </c>
      <c r="CO53" s="408">
        <f>CO52-'Alternatyva 4'!CO$7+'Alternatyva 4'!CO$115</f>
        <v>0</v>
      </c>
      <c r="CP53" s="408">
        <f>CP52-'Alternatyva 4'!CP$7+'Alternatyva 4'!CP$115</f>
        <v>0</v>
      </c>
      <c r="CQ53" s="408">
        <f>CQ52-'Alternatyva 4'!CQ$7+'Alternatyva 4'!CQ$115</f>
        <v>0</v>
      </c>
      <c r="CR53" s="408">
        <f>CR52-'Alternatyva 4'!CR$7+'Alternatyva 4'!CR$115</f>
        <v>0</v>
      </c>
      <c r="CS53" s="408">
        <f>CS52-'Alternatyva 4'!CS$7+'Alternatyva 4'!CS$115</f>
        <v>0</v>
      </c>
      <c r="CT53" s="408">
        <f>CT52-'Alternatyva 4'!CT$7+'Alternatyva 4'!CT$115</f>
        <v>0</v>
      </c>
      <c r="CU53" s="408">
        <f>CU52-'Alternatyva 4'!CU$7+'Alternatyva 4'!CU$115</f>
        <v>0</v>
      </c>
      <c r="CV53" s="408">
        <f>CV52-'Alternatyva 4'!CV$7+'Alternatyva 4'!CV$115</f>
        <v>0</v>
      </c>
      <c r="CW53" s="408">
        <f>CW52-'Alternatyva 4'!CW$7+'Alternatyva 4'!CW$115</f>
        <v>0</v>
      </c>
      <c r="CX53" s="408">
        <f>CX52-'Alternatyva 4'!CX$7+'Alternatyva 4'!CX$115</f>
        <v>0</v>
      </c>
      <c r="CY53" s="408">
        <f>CY52-'Alternatyva 4'!CY$7+'Alternatyva 4'!CY$115</f>
        <v>0</v>
      </c>
      <c r="CZ53" s="408">
        <f>CZ52-'Alternatyva 4'!CZ$7+'Alternatyva 4'!CZ$115</f>
        <v>0</v>
      </c>
      <c r="DA53" s="408">
        <f>DA52-'Alternatyva 4'!DA$7+'Alternatyva 4'!DA$115</f>
        <v>0</v>
      </c>
      <c r="DB53" s="408">
        <f>DB52-'Alternatyva 4'!DB$7+'Alternatyva 4'!DB$115</f>
        <v>0</v>
      </c>
      <c r="DC53" s="408">
        <f>DC52-'Alternatyva 4'!DC$7+'Alternatyva 4'!DC$115</f>
        <v>0</v>
      </c>
    </row>
    <row r="54" spans="2:107" ht="14.25" hidden="1" customHeight="1">
      <c r="B54" s="786" t="s">
        <v>503</v>
      </c>
      <c r="C54" s="786"/>
      <c r="D54" s="786"/>
      <c r="E54" s="786"/>
      <c r="F54" s="407">
        <f>H53+NPV(FD,I53:INDEX(I53:DC53,PAL))</f>
        <v>0</v>
      </c>
      <c r="G54" s="26"/>
    </row>
    <row r="55" spans="2:107" hidden="1">
      <c r="B55" s="786" t="s">
        <v>504</v>
      </c>
      <c r="C55" s="786"/>
      <c r="D55" s="786"/>
      <c r="E55" s="786"/>
      <c r="F55" s="421" t="str">
        <f>IFERROR(IRR(H53:INDEX(H53:DC53,PAL+1)),"-")</f>
        <v>-</v>
      </c>
      <c r="G55" s="22"/>
    </row>
    <row r="56" spans="2:107" hidden="1">
      <c r="B56" s="786" t="s">
        <v>505</v>
      </c>
      <c r="C56" s="786"/>
      <c r="D56" s="786"/>
      <c r="E56" s="786"/>
      <c r="F56" s="422" t="str">
        <f>IFERROR(IF('Alternatyva 4'!H$89&lt;0,SUM('Alternatyva 4'!F$100,-'Alternatyva 4'!H$115,-'Alternatyva 4'!F$89)/SUM('Alternatyva 4'!F$9,'Alternatyva 4'!F$8,-F52),SUM('Alternatyva 4'!F$100,-'Alternatyva 4'!H$115)/SUM('Alternatyva 4'!F$9,'Alternatyva 4'!F$8,-F52,'Alternatyva 4'!F$89)),"")</f>
        <v/>
      </c>
      <c r="G56" s="22"/>
    </row>
    <row r="57" spans="2:107" hidden="1"/>
    <row r="58" spans="2:107" hidden="1">
      <c r="B58" s="16" t="s">
        <v>39</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787" t="s">
        <v>501</v>
      </c>
      <c r="C59" s="787"/>
      <c r="D59" s="787"/>
      <c r="E59" s="787"/>
      <c r="F59" s="418"/>
      <c r="G59" s="347" t="s">
        <v>163</v>
      </c>
      <c r="H59" s="347" t="str">
        <f ca="1">H9</f>
        <v>2022</v>
      </c>
      <c r="I59" s="347">
        <f t="shared" ref="I59:BT59" ca="1" si="11">I9</f>
        <v>2023</v>
      </c>
      <c r="J59" s="347">
        <f t="shared" ca="1" si="11"/>
        <v>2024</v>
      </c>
      <c r="K59" s="347">
        <f t="shared" ca="1" si="11"/>
        <v>2025</v>
      </c>
      <c r="L59" s="347">
        <f t="shared" ca="1" si="11"/>
        <v>2026</v>
      </c>
      <c r="M59" s="347">
        <f t="shared" ca="1" si="11"/>
        <v>2027</v>
      </c>
      <c r="N59" s="347">
        <f t="shared" ca="1" si="11"/>
        <v>2028</v>
      </c>
      <c r="O59" s="347">
        <f t="shared" ca="1" si="11"/>
        <v>2029</v>
      </c>
      <c r="P59" s="347">
        <f t="shared" ca="1" si="11"/>
        <v>2030</v>
      </c>
      <c r="Q59" s="347">
        <f t="shared" ca="1" si="11"/>
        <v>2031</v>
      </c>
      <c r="R59" s="347">
        <f t="shared" ca="1" si="11"/>
        <v>2032</v>
      </c>
      <c r="S59" s="347">
        <f t="shared" ca="1" si="11"/>
        <v>2033</v>
      </c>
      <c r="T59" s="347">
        <f t="shared" ca="1" si="11"/>
        <v>2034</v>
      </c>
      <c r="U59" s="347">
        <f t="shared" ca="1" si="11"/>
        <v>2035</v>
      </c>
      <c r="V59" s="347">
        <f t="shared" ca="1" si="11"/>
        <v>2036</v>
      </c>
      <c r="W59" s="347">
        <f t="shared" ca="1" si="11"/>
        <v>2037</v>
      </c>
      <c r="X59" s="347">
        <f t="shared" ca="1" si="11"/>
        <v>2038</v>
      </c>
      <c r="Y59" s="347">
        <f t="shared" ca="1" si="11"/>
        <v>2039</v>
      </c>
      <c r="Z59" s="347">
        <f t="shared" ca="1" si="11"/>
        <v>2040</v>
      </c>
      <c r="AA59" s="347">
        <f t="shared" ca="1" si="11"/>
        <v>2041</v>
      </c>
      <c r="AB59" s="347">
        <f t="shared" ca="1" si="11"/>
        <v>2042</v>
      </c>
      <c r="AC59" s="347">
        <f t="shared" ca="1" si="11"/>
        <v>2043</v>
      </c>
      <c r="AD59" s="347">
        <f t="shared" ca="1" si="11"/>
        <v>2044</v>
      </c>
      <c r="AE59" s="347">
        <f t="shared" ca="1" si="11"/>
        <v>2045</v>
      </c>
      <c r="AF59" s="347">
        <f t="shared" ca="1" si="11"/>
        <v>2046</v>
      </c>
      <c r="AG59" s="347">
        <f t="shared" ca="1" si="11"/>
        <v>2047</v>
      </c>
      <c r="AH59" s="347">
        <f t="shared" ca="1" si="11"/>
        <v>2048</v>
      </c>
      <c r="AI59" s="347">
        <f t="shared" ca="1" si="11"/>
        <v>2049</v>
      </c>
      <c r="AJ59" s="347">
        <f t="shared" ca="1" si="11"/>
        <v>2050</v>
      </c>
      <c r="AK59" s="347">
        <f t="shared" ca="1" si="11"/>
        <v>2051</v>
      </c>
      <c r="AL59" s="347">
        <f t="shared" ca="1" si="11"/>
        <v>2052</v>
      </c>
      <c r="AM59" s="347">
        <f t="shared" ca="1" si="11"/>
        <v>2053</v>
      </c>
      <c r="AN59" s="347">
        <f t="shared" ca="1" si="11"/>
        <v>2054</v>
      </c>
      <c r="AO59" s="347">
        <f t="shared" ca="1" si="11"/>
        <v>2055</v>
      </c>
      <c r="AP59" s="347">
        <f t="shared" ca="1" si="11"/>
        <v>2056</v>
      </c>
      <c r="AQ59" s="347">
        <f t="shared" ca="1" si="11"/>
        <v>2057</v>
      </c>
      <c r="AR59" s="347">
        <f t="shared" ca="1" si="11"/>
        <v>2058</v>
      </c>
      <c r="AS59" s="347">
        <f t="shared" ca="1" si="11"/>
        <v>2059</v>
      </c>
      <c r="AT59" s="347">
        <f t="shared" ca="1" si="11"/>
        <v>2060</v>
      </c>
      <c r="AU59" s="347">
        <f t="shared" ca="1" si="11"/>
        <v>2061</v>
      </c>
      <c r="AV59" s="347">
        <f t="shared" ca="1" si="11"/>
        <v>2062</v>
      </c>
      <c r="AW59" s="347">
        <f t="shared" ca="1" si="11"/>
        <v>2063</v>
      </c>
      <c r="AX59" s="347">
        <f t="shared" ca="1" si="11"/>
        <v>2064</v>
      </c>
      <c r="AY59" s="347">
        <f t="shared" ca="1" si="11"/>
        <v>2065</v>
      </c>
      <c r="AZ59" s="347">
        <f t="shared" ca="1" si="11"/>
        <v>2066</v>
      </c>
      <c r="BA59" s="347">
        <f t="shared" ca="1" si="11"/>
        <v>2067</v>
      </c>
      <c r="BB59" s="347">
        <f t="shared" ca="1" si="11"/>
        <v>2068</v>
      </c>
      <c r="BC59" s="347">
        <f t="shared" ca="1" si="11"/>
        <v>2069</v>
      </c>
      <c r="BD59" s="347">
        <f t="shared" ca="1" si="11"/>
        <v>2070</v>
      </c>
      <c r="BE59" s="347">
        <f t="shared" ca="1" si="11"/>
        <v>2071</v>
      </c>
      <c r="BF59" s="347">
        <f t="shared" ca="1" si="11"/>
        <v>2072</v>
      </c>
      <c r="BG59" s="347">
        <f t="shared" ca="1" si="11"/>
        <v>2073</v>
      </c>
      <c r="BH59" s="347">
        <f t="shared" ca="1" si="11"/>
        <v>2074</v>
      </c>
      <c r="BI59" s="347">
        <f t="shared" ca="1" si="11"/>
        <v>2075</v>
      </c>
      <c r="BJ59" s="347">
        <f t="shared" ca="1" si="11"/>
        <v>2076</v>
      </c>
      <c r="BK59" s="347">
        <f t="shared" ca="1" si="11"/>
        <v>2077</v>
      </c>
      <c r="BL59" s="347">
        <f t="shared" ca="1" si="11"/>
        <v>2078</v>
      </c>
      <c r="BM59" s="347">
        <f t="shared" ca="1" si="11"/>
        <v>2079</v>
      </c>
      <c r="BN59" s="347">
        <f t="shared" ca="1" si="11"/>
        <v>2080</v>
      </c>
      <c r="BO59" s="347">
        <f t="shared" ca="1" si="11"/>
        <v>2081</v>
      </c>
      <c r="BP59" s="347">
        <f t="shared" ca="1" si="11"/>
        <v>2082</v>
      </c>
      <c r="BQ59" s="347">
        <f t="shared" ca="1" si="11"/>
        <v>2083</v>
      </c>
      <c r="BR59" s="347">
        <f t="shared" ca="1" si="11"/>
        <v>2084</v>
      </c>
      <c r="BS59" s="347">
        <f t="shared" ca="1" si="11"/>
        <v>2085</v>
      </c>
      <c r="BT59" s="347">
        <f t="shared" ca="1" si="11"/>
        <v>2086</v>
      </c>
      <c r="BU59" s="347">
        <f t="shared" ref="BU59:DC59" ca="1" si="12">BU9</f>
        <v>2087</v>
      </c>
      <c r="BV59" s="347">
        <f t="shared" ca="1" si="12"/>
        <v>2088</v>
      </c>
      <c r="BW59" s="347">
        <f t="shared" ca="1" si="12"/>
        <v>2089</v>
      </c>
      <c r="BX59" s="347">
        <f t="shared" ca="1" si="12"/>
        <v>2090</v>
      </c>
      <c r="BY59" s="347">
        <f t="shared" ca="1" si="12"/>
        <v>2091</v>
      </c>
      <c r="BZ59" s="347">
        <f t="shared" ca="1" si="12"/>
        <v>2092</v>
      </c>
      <c r="CA59" s="347">
        <f t="shared" ca="1" si="12"/>
        <v>2093</v>
      </c>
      <c r="CB59" s="347">
        <f t="shared" ca="1" si="12"/>
        <v>2094</v>
      </c>
      <c r="CC59" s="347">
        <f t="shared" ca="1" si="12"/>
        <v>2095</v>
      </c>
      <c r="CD59" s="347">
        <f t="shared" ca="1" si="12"/>
        <v>2096</v>
      </c>
      <c r="CE59" s="347">
        <f t="shared" ca="1" si="12"/>
        <v>2097</v>
      </c>
      <c r="CF59" s="347">
        <f t="shared" ca="1" si="12"/>
        <v>2098</v>
      </c>
      <c r="CG59" s="347">
        <f t="shared" ca="1" si="12"/>
        <v>2099</v>
      </c>
      <c r="CH59" s="347">
        <f t="shared" ca="1" si="12"/>
        <v>2100</v>
      </c>
      <c r="CI59" s="347">
        <f t="shared" ca="1" si="12"/>
        <v>2101</v>
      </c>
      <c r="CJ59" s="347">
        <f t="shared" ca="1" si="12"/>
        <v>2102</v>
      </c>
      <c r="CK59" s="347">
        <f t="shared" ca="1" si="12"/>
        <v>2103</v>
      </c>
      <c r="CL59" s="347">
        <f t="shared" ca="1" si="12"/>
        <v>2104</v>
      </c>
      <c r="CM59" s="347">
        <f t="shared" ca="1" si="12"/>
        <v>2105</v>
      </c>
      <c r="CN59" s="347">
        <f t="shared" ca="1" si="12"/>
        <v>2106</v>
      </c>
      <c r="CO59" s="347">
        <f t="shared" ca="1" si="12"/>
        <v>2107</v>
      </c>
      <c r="CP59" s="347">
        <f t="shared" ca="1" si="12"/>
        <v>2108</v>
      </c>
      <c r="CQ59" s="347">
        <f t="shared" ca="1" si="12"/>
        <v>2109</v>
      </c>
      <c r="CR59" s="347">
        <f t="shared" ca="1" si="12"/>
        <v>2110</v>
      </c>
      <c r="CS59" s="347">
        <f t="shared" ca="1" si="12"/>
        <v>2111</v>
      </c>
      <c r="CT59" s="347">
        <f t="shared" ca="1" si="12"/>
        <v>2112</v>
      </c>
      <c r="CU59" s="347">
        <f t="shared" ca="1" si="12"/>
        <v>2113</v>
      </c>
      <c r="CV59" s="347">
        <f t="shared" ca="1" si="12"/>
        <v>2114</v>
      </c>
      <c r="CW59" s="347">
        <f t="shared" ca="1" si="12"/>
        <v>2115</v>
      </c>
      <c r="CX59" s="347">
        <f t="shared" ca="1" si="12"/>
        <v>2116</v>
      </c>
      <c r="CY59" s="347">
        <f t="shared" ca="1" si="12"/>
        <v>2117</v>
      </c>
      <c r="CZ59" s="347">
        <f t="shared" ca="1" si="12"/>
        <v>2118</v>
      </c>
      <c r="DA59" s="347">
        <f t="shared" ca="1" si="12"/>
        <v>2119</v>
      </c>
      <c r="DB59" s="347">
        <f t="shared" ca="1" si="12"/>
        <v>2120</v>
      </c>
      <c r="DC59" s="347">
        <f t="shared" ca="1" si="12"/>
        <v>2121</v>
      </c>
    </row>
    <row r="60" spans="2:107" hidden="1">
      <c r="B60" s="786" t="s">
        <v>179</v>
      </c>
      <c r="C60" s="786"/>
      <c r="D60" s="786"/>
      <c r="E60" s="786"/>
      <c r="F60" s="407">
        <f>H60+NPV(FD,I60:INDEX(I60:DC60,PAL))</f>
        <v>0</v>
      </c>
      <c r="G60" s="411">
        <f>SUMIF($H$8:$DC$8,"&lt;="&amp;PAL,$H60:$DC60)</f>
        <v>0</v>
      </c>
      <c r="H60" s="419">
        <f>SUM('Alternatyva 5'!H$21,'Alternatyva 5'!H$32,'Alternatyva 5'!H$43,'Alternatyva 5'!H$55,'Alternatyva 5'!H$66,'Alternatyva 5'!H$77,'Alternatyva 5'!H$88)</f>
        <v>0</v>
      </c>
      <c r="I60" s="419">
        <f>SUM('Alternatyva 5'!I$21,'Alternatyva 5'!I$32,'Alternatyva 5'!I$43,'Alternatyva 5'!I$55,'Alternatyva 5'!I$66,'Alternatyva 5'!I$77,'Alternatyva 5'!I$88)</f>
        <v>0</v>
      </c>
      <c r="J60" s="419">
        <f>SUM('Alternatyva 5'!J$21,'Alternatyva 5'!J$32,'Alternatyva 5'!J$43,'Alternatyva 5'!J$55,'Alternatyva 5'!J$66,'Alternatyva 5'!J$77,'Alternatyva 5'!J$88)</f>
        <v>0</v>
      </c>
      <c r="K60" s="419">
        <f>SUM('Alternatyva 5'!K$21,'Alternatyva 5'!K$32,'Alternatyva 5'!K$43,'Alternatyva 5'!K$55,'Alternatyva 5'!K$66,'Alternatyva 5'!K$77,'Alternatyva 5'!K$88)</f>
        <v>0</v>
      </c>
      <c r="L60" s="419">
        <f>SUM('Alternatyva 5'!L$21,'Alternatyva 5'!L$32,'Alternatyva 5'!L$43,'Alternatyva 5'!L$55,'Alternatyva 5'!L$66,'Alternatyva 5'!L$77,'Alternatyva 5'!L$88)</f>
        <v>0</v>
      </c>
      <c r="M60" s="419">
        <f>SUM('Alternatyva 5'!M$21,'Alternatyva 5'!M$32,'Alternatyva 5'!M$43,'Alternatyva 5'!M$55,'Alternatyva 5'!M$66,'Alternatyva 5'!M$77,'Alternatyva 5'!M$88)</f>
        <v>0</v>
      </c>
      <c r="N60" s="419">
        <f>SUM('Alternatyva 5'!N$21,'Alternatyva 5'!N$32,'Alternatyva 5'!N$43,'Alternatyva 5'!N$55,'Alternatyva 5'!N$66,'Alternatyva 5'!N$77,'Alternatyva 5'!N$88)</f>
        <v>0</v>
      </c>
      <c r="O60" s="419">
        <f>SUM('Alternatyva 5'!O$21,'Alternatyva 5'!O$32,'Alternatyva 5'!O$43,'Alternatyva 5'!O$55,'Alternatyva 5'!O$66,'Alternatyva 5'!O$77,'Alternatyva 5'!O$88)</f>
        <v>0</v>
      </c>
      <c r="P60" s="419">
        <f>SUM('Alternatyva 5'!P$21,'Alternatyva 5'!P$32,'Alternatyva 5'!P$43,'Alternatyva 5'!P$55,'Alternatyva 5'!P$66,'Alternatyva 5'!P$77,'Alternatyva 5'!P$88)</f>
        <v>0</v>
      </c>
      <c r="Q60" s="419">
        <f>SUM('Alternatyva 5'!Q$21,'Alternatyva 5'!Q$32,'Alternatyva 5'!Q$43,'Alternatyva 5'!Q$55,'Alternatyva 5'!Q$66,'Alternatyva 5'!Q$77,'Alternatyva 5'!Q$88)</f>
        <v>0</v>
      </c>
      <c r="R60" s="419">
        <f>SUM('Alternatyva 5'!R$21,'Alternatyva 5'!R$32,'Alternatyva 5'!R$43,'Alternatyva 5'!R$55,'Alternatyva 5'!R$66,'Alternatyva 5'!R$77,'Alternatyva 5'!R$88)</f>
        <v>0</v>
      </c>
      <c r="S60" s="419">
        <f>SUM('Alternatyva 5'!S$21,'Alternatyva 5'!S$32,'Alternatyva 5'!S$43,'Alternatyva 5'!S$55,'Alternatyva 5'!S$66,'Alternatyva 5'!S$77,'Alternatyva 5'!S$88)</f>
        <v>0</v>
      </c>
      <c r="T60" s="419">
        <f>SUM('Alternatyva 5'!T$21,'Alternatyva 5'!T$32,'Alternatyva 5'!T$43,'Alternatyva 5'!T$55,'Alternatyva 5'!T$66,'Alternatyva 5'!T$77,'Alternatyva 5'!T$88)</f>
        <v>0</v>
      </c>
      <c r="U60" s="419">
        <f>SUM('Alternatyva 5'!U$21,'Alternatyva 5'!U$32,'Alternatyva 5'!U$43,'Alternatyva 5'!U$55,'Alternatyva 5'!U$66,'Alternatyva 5'!U$77,'Alternatyva 5'!U$88)</f>
        <v>0</v>
      </c>
      <c r="V60" s="419">
        <f>SUM('Alternatyva 5'!V$21,'Alternatyva 5'!V$32,'Alternatyva 5'!V$43,'Alternatyva 5'!V$55,'Alternatyva 5'!V$66,'Alternatyva 5'!V$77,'Alternatyva 5'!V$88)</f>
        <v>0</v>
      </c>
      <c r="W60" s="419">
        <f>SUM('Alternatyva 5'!W$21,'Alternatyva 5'!W$32,'Alternatyva 5'!W$43,'Alternatyva 5'!W$55,'Alternatyva 5'!W$66,'Alternatyva 5'!W$77,'Alternatyva 5'!W$88)</f>
        <v>0</v>
      </c>
      <c r="X60" s="419">
        <f>SUM('Alternatyva 5'!X$21,'Alternatyva 5'!X$32,'Alternatyva 5'!X$43,'Alternatyva 5'!X$55,'Alternatyva 5'!X$66,'Alternatyva 5'!X$77,'Alternatyva 5'!X$88)</f>
        <v>0</v>
      </c>
      <c r="Y60" s="419">
        <f>SUM('Alternatyva 5'!Y$21,'Alternatyva 5'!Y$32,'Alternatyva 5'!Y$43,'Alternatyva 5'!Y$55,'Alternatyva 5'!Y$66,'Alternatyva 5'!Y$77,'Alternatyva 5'!Y$88)</f>
        <v>0</v>
      </c>
      <c r="Z60" s="419">
        <f>SUM('Alternatyva 5'!Z$21,'Alternatyva 5'!Z$32,'Alternatyva 5'!Z$43,'Alternatyva 5'!Z$55,'Alternatyva 5'!Z$66,'Alternatyva 5'!Z$77,'Alternatyva 5'!Z$88)</f>
        <v>0</v>
      </c>
      <c r="AA60" s="419">
        <f>SUM('Alternatyva 5'!AA$21,'Alternatyva 5'!AA$32,'Alternatyva 5'!AA$43,'Alternatyva 5'!AA$55,'Alternatyva 5'!AA$66,'Alternatyva 5'!AA$77,'Alternatyva 5'!AA$88)</f>
        <v>0</v>
      </c>
      <c r="AB60" s="419">
        <f>SUM('Alternatyva 5'!AB$21,'Alternatyva 5'!AB$32,'Alternatyva 5'!AB$43,'Alternatyva 5'!AB$55,'Alternatyva 5'!AB$66,'Alternatyva 5'!AB$77,'Alternatyva 5'!AB$88)</f>
        <v>0</v>
      </c>
      <c r="AC60" s="419">
        <f>SUM('Alternatyva 5'!AC$21,'Alternatyva 5'!AC$32,'Alternatyva 5'!AC$43,'Alternatyva 5'!AC$55,'Alternatyva 5'!AC$66,'Alternatyva 5'!AC$77,'Alternatyva 5'!AC$88)</f>
        <v>0</v>
      </c>
      <c r="AD60" s="419">
        <f>SUM('Alternatyva 5'!AD$21,'Alternatyva 5'!AD$32,'Alternatyva 5'!AD$43,'Alternatyva 5'!AD$55,'Alternatyva 5'!AD$66,'Alternatyva 5'!AD$77,'Alternatyva 5'!AD$88)</f>
        <v>0</v>
      </c>
      <c r="AE60" s="419">
        <f>SUM('Alternatyva 5'!AE$21,'Alternatyva 5'!AE$32,'Alternatyva 5'!AE$43,'Alternatyva 5'!AE$55,'Alternatyva 5'!AE$66,'Alternatyva 5'!AE$77,'Alternatyva 5'!AE$88)</f>
        <v>0</v>
      </c>
      <c r="AF60" s="419">
        <f>SUM('Alternatyva 5'!AF$21,'Alternatyva 5'!AF$32,'Alternatyva 5'!AF$43,'Alternatyva 5'!AF$55,'Alternatyva 5'!AF$66,'Alternatyva 5'!AF$77,'Alternatyva 5'!AF$88)</f>
        <v>0</v>
      </c>
      <c r="AG60" s="419">
        <f>SUM('Alternatyva 5'!AG$21,'Alternatyva 5'!AG$32,'Alternatyva 5'!AG$43,'Alternatyva 5'!AG$55,'Alternatyva 5'!AG$66,'Alternatyva 5'!AG$77,'Alternatyva 5'!AG$88)</f>
        <v>0</v>
      </c>
      <c r="AH60" s="419">
        <f>SUM('Alternatyva 5'!AH$21,'Alternatyva 5'!AH$32,'Alternatyva 5'!AH$43,'Alternatyva 5'!AH$55,'Alternatyva 5'!AH$66,'Alternatyva 5'!AH$77,'Alternatyva 5'!AH$88)</f>
        <v>0</v>
      </c>
      <c r="AI60" s="419">
        <f>SUM('Alternatyva 5'!AI$21,'Alternatyva 5'!AI$32,'Alternatyva 5'!AI$43,'Alternatyva 5'!AI$55,'Alternatyva 5'!AI$66,'Alternatyva 5'!AI$77,'Alternatyva 5'!AI$88)</f>
        <v>0</v>
      </c>
      <c r="AJ60" s="419">
        <f>SUM('Alternatyva 5'!AJ$21,'Alternatyva 5'!AJ$32,'Alternatyva 5'!AJ$43,'Alternatyva 5'!AJ$55,'Alternatyva 5'!AJ$66,'Alternatyva 5'!AJ$77,'Alternatyva 5'!AJ$88)</f>
        <v>0</v>
      </c>
      <c r="AK60" s="419">
        <f>SUM('Alternatyva 5'!AK$21,'Alternatyva 5'!AK$32,'Alternatyva 5'!AK$43,'Alternatyva 5'!AK$55,'Alternatyva 5'!AK$66,'Alternatyva 5'!AK$77,'Alternatyva 5'!AK$88)</f>
        <v>0</v>
      </c>
      <c r="AL60" s="419">
        <f>SUM('Alternatyva 5'!AL$21,'Alternatyva 5'!AL$32,'Alternatyva 5'!AL$43,'Alternatyva 5'!AL$55,'Alternatyva 5'!AL$66,'Alternatyva 5'!AL$77,'Alternatyva 5'!AL$88)</f>
        <v>0</v>
      </c>
      <c r="AM60" s="419">
        <f>SUM('Alternatyva 5'!AM$21,'Alternatyva 5'!AM$32,'Alternatyva 5'!AM$43,'Alternatyva 5'!AM$55,'Alternatyva 5'!AM$66,'Alternatyva 5'!AM$77,'Alternatyva 5'!AM$88)</f>
        <v>0</v>
      </c>
      <c r="AN60" s="419">
        <f>SUM('Alternatyva 5'!AN$21,'Alternatyva 5'!AN$32,'Alternatyva 5'!AN$43,'Alternatyva 5'!AN$55,'Alternatyva 5'!AN$66,'Alternatyva 5'!AN$77,'Alternatyva 5'!AN$88)</f>
        <v>0</v>
      </c>
      <c r="AO60" s="419">
        <f>SUM('Alternatyva 5'!AO$21,'Alternatyva 5'!AO$32,'Alternatyva 5'!AO$43,'Alternatyva 5'!AO$55,'Alternatyva 5'!AO$66,'Alternatyva 5'!AO$77,'Alternatyva 5'!AO$88)</f>
        <v>0</v>
      </c>
      <c r="AP60" s="419">
        <f>SUM('Alternatyva 5'!AP$21,'Alternatyva 5'!AP$32,'Alternatyva 5'!AP$43,'Alternatyva 5'!AP$55,'Alternatyva 5'!AP$66,'Alternatyva 5'!AP$77,'Alternatyva 5'!AP$88)</f>
        <v>0</v>
      </c>
      <c r="AQ60" s="419">
        <f>SUM('Alternatyva 5'!AQ$21,'Alternatyva 5'!AQ$32,'Alternatyva 5'!AQ$43,'Alternatyva 5'!AQ$55,'Alternatyva 5'!AQ$66,'Alternatyva 5'!AQ$77,'Alternatyva 5'!AQ$88)</f>
        <v>0</v>
      </c>
      <c r="AR60" s="419">
        <f>SUM('Alternatyva 5'!AR$21,'Alternatyva 5'!AR$32,'Alternatyva 5'!AR$43,'Alternatyva 5'!AR$55,'Alternatyva 5'!AR$66,'Alternatyva 5'!AR$77,'Alternatyva 5'!AR$88)</f>
        <v>0</v>
      </c>
      <c r="AS60" s="419">
        <f>SUM('Alternatyva 5'!AS$21,'Alternatyva 5'!AS$32,'Alternatyva 5'!AS$43,'Alternatyva 5'!AS$55,'Alternatyva 5'!AS$66,'Alternatyva 5'!AS$77,'Alternatyva 5'!AS$88)</f>
        <v>0</v>
      </c>
      <c r="AT60" s="419">
        <f>SUM('Alternatyva 5'!AT$21,'Alternatyva 5'!AT$32,'Alternatyva 5'!AT$43,'Alternatyva 5'!AT$55,'Alternatyva 5'!AT$66,'Alternatyva 5'!AT$77,'Alternatyva 5'!AT$88)</f>
        <v>0</v>
      </c>
      <c r="AU60" s="419">
        <f>SUM('Alternatyva 5'!AU$21,'Alternatyva 5'!AU$32,'Alternatyva 5'!AU$43,'Alternatyva 5'!AU$55,'Alternatyva 5'!AU$66,'Alternatyva 5'!AU$77,'Alternatyva 5'!AU$88)</f>
        <v>0</v>
      </c>
      <c r="AV60" s="419">
        <f>SUM('Alternatyva 5'!AV$21,'Alternatyva 5'!AV$32,'Alternatyva 5'!AV$43,'Alternatyva 5'!AV$55,'Alternatyva 5'!AV$66,'Alternatyva 5'!AV$77,'Alternatyva 5'!AV$88)</f>
        <v>0</v>
      </c>
      <c r="AW60" s="419">
        <f>SUM('Alternatyva 5'!AW$21,'Alternatyva 5'!AW$32,'Alternatyva 5'!AW$43,'Alternatyva 5'!AW$55,'Alternatyva 5'!AW$66,'Alternatyva 5'!AW$77,'Alternatyva 5'!AW$88)</f>
        <v>0</v>
      </c>
      <c r="AX60" s="419">
        <f>SUM('Alternatyva 5'!AX$21,'Alternatyva 5'!AX$32,'Alternatyva 5'!AX$43,'Alternatyva 5'!AX$55,'Alternatyva 5'!AX$66,'Alternatyva 5'!AX$77,'Alternatyva 5'!AX$88)</f>
        <v>0</v>
      </c>
      <c r="AY60" s="419">
        <f>SUM('Alternatyva 5'!AY$21,'Alternatyva 5'!AY$32,'Alternatyva 5'!AY$43,'Alternatyva 5'!AY$55,'Alternatyva 5'!AY$66,'Alternatyva 5'!AY$77,'Alternatyva 5'!AY$88)</f>
        <v>0</v>
      </c>
      <c r="AZ60" s="419">
        <f>SUM('Alternatyva 5'!AZ$21,'Alternatyva 5'!AZ$32,'Alternatyva 5'!AZ$43,'Alternatyva 5'!AZ$55,'Alternatyva 5'!AZ$66,'Alternatyva 5'!AZ$77,'Alternatyva 5'!AZ$88)</f>
        <v>0</v>
      </c>
      <c r="BA60" s="419">
        <f>SUM('Alternatyva 5'!BA$21,'Alternatyva 5'!BA$32,'Alternatyva 5'!BA$43,'Alternatyva 5'!BA$55,'Alternatyva 5'!BA$66,'Alternatyva 5'!BA$77,'Alternatyva 5'!BA$88)</f>
        <v>0</v>
      </c>
      <c r="BB60" s="419">
        <f>SUM('Alternatyva 5'!BB$21,'Alternatyva 5'!BB$32,'Alternatyva 5'!BB$43,'Alternatyva 5'!BB$55,'Alternatyva 5'!BB$66,'Alternatyva 5'!BB$77,'Alternatyva 5'!BB$88)</f>
        <v>0</v>
      </c>
      <c r="BC60" s="419">
        <f>SUM('Alternatyva 5'!BC$21,'Alternatyva 5'!BC$32,'Alternatyva 5'!BC$43,'Alternatyva 5'!BC$55,'Alternatyva 5'!BC$66,'Alternatyva 5'!BC$77,'Alternatyva 5'!BC$88)</f>
        <v>0</v>
      </c>
      <c r="BD60" s="419">
        <f>SUM('Alternatyva 5'!BD$21,'Alternatyva 5'!BD$32,'Alternatyva 5'!BD$43,'Alternatyva 5'!BD$55,'Alternatyva 5'!BD$66,'Alternatyva 5'!BD$77,'Alternatyva 5'!BD$88)</f>
        <v>0</v>
      </c>
      <c r="BE60" s="419">
        <f>SUM('Alternatyva 5'!BE$21,'Alternatyva 5'!BE$32,'Alternatyva 5'!BE$43,'Alternatyva 5'!BE$55,'Alternatyva 5'!BE$66,'Alternatyva 5'!BE$77,'Alternatyva 5'!BE$88)</f>
        <v>0</v>
      </c>
      <c r="BF60" s="419">
        <f>SUM('Alternatyva 5'!BF$21,'Alternatyva 5'!BF$32,'Alternatyva 5'!BF$43,'Alternatyva 5'!BF$55,'Alternatyva 5'!BF$66,'Alternatyva 5'!BF$77,'Alternatyva 5'!BF$88)</f>
        <v>0</v>
      </c>
      <c r="BG60" s="419">
        <f>SUM('Alternatyva 5'!BG$21,'Alternatyva 5'!BG$32,'Alternatyva 5'!BG$43,'Alternatyva 5'!BG$55,'Alternatyva 5'!BG$66,'Alternatyva 5'!BG$77,'Alternatyva 5'!BG$88)</f>
        <v>0</v>
      </c>
      <c r="BH60" s="419">
        <f>SUM('Alternatyva 5'!BH$21,'Alternatyva 5'!BH$32,'Alternatyva 5'!BH$43,'Alternatyva 5'!BH$55,'Alternatyva 5'!BH$66,'Alternatyva 5'!BH$77,'Alternatyva 5'!BH$88)</f>
        <v>0</v>
      </c>
      <c r="BI60" s="419">
        <f>SUM('Alternatyva 5'!BI$21,'Alternatyva 5'!BI$32,'Alternatyva 5'!BI$43,'Alternatyva 5'!BI$55,'Alternatyva 5'!BI$66,'Alternatyva 5'!BI$77,'Alternatyva 5'!BI$88)</f>
        <v>0</v>
      </c>
      <c r="BJ60" s="419">
        <f>SUM('Alternatyva 5'!BJ$21,'Alternatyva 5'!BJ$32,'Alternatyva 5'!BJ$43,'Alternatyva 5'!BJ$55,'Alternatyva 5'!BJ$66,'Alternatyva 5'!BJ$77,'Alternatyva 5'!BJ$88)</f>
        <v>0</v>
      </c>
      <c r="BK60" s="419">
        <f>SUM('Alternatyva 5'!BK$21,'Alternatyva 5'!BK$32,'Alternatyva 5'!BK$43,'Alternatyva 5'!BK$55,'Alternatyva 5'!BK$66,'Alternatyva 5'!BK$77,'Alternatyva 5'!BK$88)</f>
        <v>0</v>
      </c>
      <c r="BL60" s="419">
        <f>SUM('Alternatyva 5'!BL$21,'Alternatyva 5'!BL$32,'Alternatyva 5'!BL$43,'Alternatyva 5'!BL$55,'Alternatyva 5'!BL$66,'Alternatyva 5'!BL$77,'Alternatyva 5'!BL$88)</f>
        <v>0</v>
      </c>
      <c r="BM60" s="419">
        <f>SUM('Alternatyva 5'!BM$21,'Alternatyva 5'!BM$32,'Alternatyva 5'!BM$43,'Alternatyva 5'!BM$55,'Alternatyva 5'!BM$66,'Alternatyva 5'!BM$77,'Alternatyva 5'!BM$88)</f>
        <v>0</v>
      </c>
      <c r="BN60" s="419">
        <f>SUM('Alternatyva 5'!BN$21,'Alternatyva 5'!BN$32,'Alternatyva 5'!BN$43,'Alternatyva 5'!BN$55,'Alternatyva 5'!BN$66,'Alternatyva 5'!BN$77,'Alternatyva 5'!BN$88)</f>
        <v>0</v>
      </c>
      <c r="BO60" s="419">
        <f>SUM('Alternatyva 5'!BO$21,'Alternatyva 5'!BO$32,'Alternatyva 5'!BO$43,'Alternatyva 5'!BO$55,'Alternatyva 5'!BO$66,'Alternatyva 5'!BO$77,'Alternatyva 5'!BO$88)</f>
        <v>0</v>
      </c>
      <c r="BP60" s="419">
        <f>SUM('Alternatyva 5'!BP$21,'Alternatyva 5'!BP$32,'Alternatyva 5'!BP$43,'Alternatyva 5'!BP$55,'Alternatyva 5'!BP$66,'Alternatyva 5'!BP$77,'Alternatyva 5'!BP$88)</f>
        <v>0</v>
      </c>
      <c r="BQ60" s="419">
        <f>SUM('Alternatyva 5'!BQ$21,'Alternatyva 5'!BQ$32,'Alternatyva 5'!BQ$43,'Alternatyva 5'!BQ$55,'Alternatyva 5'!BQ$66,'Alternatyva 5'!BQ$77,'Alternatyva 5'!BQ$88)</f>
        <v>0</v>
      </c>
      <c r="BR60" s="419">
        <f>SUM('Alternatyva 5'!BR$21,'Alternatyva 5'!BR$32,'Alternatyva 5'!BR$43,'Alternatyva 5'!BR$55,'Alternatyva 5'!BR$66,'Alternatyva 5'!BR$77,'Alternatyva 5'!BR$88)</f>
        <v>0</v>
      </c>
      <c r="BS60" s="419">
        <f>SUM('Alternatyva 5'!BS$21,'Alternatyva 5'!BS$32,'Alternatyva 5'!BS$43,'Alternatyva 5'!BS$55,'Alternatyva 5'!BS$66,'Alternatyva 5'!BS$77,'Alternatyva 5'!BS$88)</f>
        <v>0</v>
      </c>
      <c r="BT60" s="419">
        <f>SUM('Alternatyva 5'!BT$21,'Alternatyva 5'!BT$32,'Alternatyva 5'!BT$43,'Alternatyva 5'!BT$55,'Alternatyva 5'!BT$66,'Alternatyva 5'!BT$77,'Alternatyva 5'!BT$88)</f>
        <v>0</v>
      </c>
      <c r="BU60" s="419">
        <f>SUM('Alternatyva 5'!BU$21,'Alternatyva 5'!BU$32,'Alternatyva 5'!BU$43,'Alternatyva 5'!BU$55,'Alternatyva 5'!BU$66,'Alternatyva 5'!BU$77,'Alternatyva 5'!BU$88)</f>
        <v>0</v>
      </c>
      <c r="BV60" s="419">
        <f>SUM('Alternatyva 5'!BV$21,'Alternatyva 5'!BV$32,'Alternatyva 5'!BV$43,'Alternatyva 5'!BV$55,'Alternatyva 5'!BV$66,'Alternatyva 5'!BV$77,'Alternatyva 5'!BV$88)</f>
        <v>0</v>
      </c>
      <c r="BW60" s="419">
        <f>SUM('Alternatyva 5'!BW$21,'Alternatyva 5'!BW$32,'Alternatyva 5'!BW$43,'Alternatyva 5'!BW$55,'Alternatyva 5'!BW$66,'Alternatyva 5'!BW$77,'Alternatyva 5'!BW$88)</f>
        <v>0</v>
      </c>
      <c r="BX60" s="419">
        <f>SUM('Alternatyva 5'!BX$21,'Alternatyva 5'!BX$32,'Alternatyva 5'!BX$43,'Alternatyva 5'!BX$55,'Alternatyva 5'!BX$66,'Alternatyva 5'!BX$77,'Alternatyva 5'!BX$88)</f>
        <v>0</v>
      </c>
      <c r="BY60" s="419">
        <f>SUM('Alternatyva 5'!BY$21,'Alternatyva 5'!BY$32,'Alternatyva 5'!BY$43,'Alternatyva 5'!BY$55,'Alternatyva 5'!BY$66,'Alternatyva 5'!BY$77,'Alternatyva 5'!BY$88)</f>
        <v>0</v>
      </c>
      <c r="BZ60" s="419">
        <f>SUM('Alternatyva 5'!BZ$21,'Alternatyva 5'!BZ$32,'Alternatyva 5'!BZ$43,'Alternatyva 5'!BZ$55,'Alternatyva 5'!BZ$66,'Alternatyva 5'!BZ$77,'Alternatyva 5'!BZ$88)</f>
        <v>0</v>
      </c>
      <c r="CA60" s="419">
        <f>SUM('Alternatyva 5'!CA$21,'Alternatyva 5'!CA$32,'Alternatyva 5'!CA$43,'Alternatyva 5'!CA$55,'Alternatyva 5'!CA$66,'Alternatyva 5'!CA$77,'Alternatyva 5'!CA$88)</f>
        <v>0</v>
      </c>
      <c r="CB60" s="419">
        <f>SUM('Alternatyva 5'!CB$21,'Alternatyva 5'!CB$32,'Alternatyva 5'!CB$43,'Alternatyva 5'!CB$55,'Alternatyva 5'!CB$66,'Alternatyva 5'!CB$77,'Alternatyva 5'!CB$88)</f>
        <v>0</v>
      </c>
      <c r="CC60" s="419">
        <f>SUM('Alternatyva 5'!CC$21,'Alternatyva 5'!CC$32,'Alternatyva 5'!CC$43,'Alternatyva 5'!CC$55,'Alternatyva 5'!CC$66,'Alternatyva 5'!CC$77,'Alternatyva 5'!CC$88)</f>
        <v>0</v>
      </c>
      <c r="CD60" s="419">
        <f>SUM('Alternatyva 5'!CD$21,'Alternatyva 5'!CD$32,'Alternatyva 5'!CD$43,'Alternatyva 5'!CD$55,'Alternatyva 5'!CD$66,'Alternatyva 5'!CD$77,'Alternatyva 5'!CD$88)</f>
        <v>0</v>
      </c>
      <c r="CE60" s="419">
        <f>SUM('Alternatyva 5'!CE$21,'Alternatyva 5'!CE$32,'Alternatyva 5'!CE$43,'Alternatyva 5'!CE$55,'Alternatyva 5'!CE$66,'Alternatyva 5'!CE$77,'Alternatyva 5'!CE$88)</f>
        <v>0</v>
      </c>
      <c r="CF60" s="419">
        <f>SUM('Alternatyva 5'!CF$21,'Alternatyva 5'!CF$32,'Alternatyva 5'!CF$43,'Alternatyva 5'!CF$55,'Alternatyva 5'!CF$66,'Alternatyva 5'!CF$77,'Alternatyva 5'!CF$88)</f>
        <v>0</v>
      </c>
      <c r="CG60" s="419">
        <f>SUM('Alternatyva 5'!CG$21,'Alternatyva 5'!CG$32,'Alternatyva 5'!CG$43,'Alternatyva 5'!CG$55,'Alternatyva 5'!CG$66,'Alternatyva 5'!CG$77,'Alternatyva 5'!CG$88)</f>
        <v>0</v>
      </c>
      <c r="CH60" s="419">
        <f>SUM('Alternatyva 5'!CH$21,'Alternatyva 5'!CH$32,'Alternatyva 5'!CH$43,'Alternatyva 5'!CH$55,'Alternatyva 5'!CH$66,'Alternatyva 5'!CH$77,'Alternatyva 5'!CH$88)</f>
        <v>0</v>
      </c>
      <c r="CI60" s="419">
        <f>SUM('Alternatyva 5'!CI$21,'Alternatyva 5'!CI$32,'Alternatyva 5'!CI$43,'Alternatyva 5'!CI$55,'Alternatyva 5'!CI$66,'Alternatyva 5'!CI$77,'Alternatyva 5'!CI$88)</f>
        <v>0</v>
      </c>
      <c r="CJ60" s="419">
        <f>SUM('Alternatyva 5'!CJ$21,'Alternatyva 5'!CJ$32,'Alternatyva 5'!CJ$43,'Alternatyva 5'!CJ$55,'Alternatyva 5'!CJ$66,'Alternatyva 5'!CJ$77,'Alternatyva 5'!CJ$88)</f>
        <v>0</v>
      </c>
      <c r="CK60" s="419">
        <f>SUM('Alternatyva 5'!CK$21,'Alternatyva 5'!CK$32,'Alternatyva 5'!CK$43,'Alternatyva 5'!CK$55,'Alternatyva 5'!CK$66,'Alternatyva 5'!CK$77,'Alternatyva 5'!CK$88)</f>
        <v>0</v>
      </c>
      <c r="CL60" s="419">
        <f>SUM('Alternatyva 5'!CL$21,'Alternatyva 5'!CL$32,'Alternatyva 5'!CL$43,'Alternatyva 5'!CL$55,'Alternatyva 5'!CL$66,'Alternatyva 5'!CL$77,'Alternatyva 5'!CL$88)</f>
        <v>0</v>
      </c>
      <c r="CM60" s="419">
        <f>SUM('Alternatyva 5'!CM$21,'Alternatyva 5'!CM$32,'Alternatyva 5'!CM$43,'Alternatyva 5'!CM$55,'Alternatyva 5'!CM$66,'Alternatyva 5'!CM$77,'Alternatyva 5'!CM$88)</f>
        <v>0</v>
      </c>
      <c r="CN60" s="419">
        <f>SUM('Alternatyva 5'!CN$21,'Alternatyva 5'!CN$32,'Alternatyva 5'!CN$43,'Alternatyva 5'!CN$55,'Alternatyva 5'!CN$66,'Alternatyva 5'!CN$77,'Alternatyva 5'!CN$88)</f>
        <v>0</v>
      </c>
      <c r="CO60" s="419">
        <f>SUM('Alternatyva 5'!CO$21,'Alternatyva 5'!CO$32,'Alternatyva 5'!CO$43,'Alternatyva 5'!CO$55,'Alternatyva 5'!CO$66,'Alternatyva 5'!CO$77,'Alternatyva 5'!CO$88)</f>
        <v>0</v>
      </c>
      <c r="CP60" s="419">
        <f>SUM('Alternatyva 5'!CP$21,'Alternatyva 5'!CP$32,'Alternatyva 5'!CP$43,'Alternatyva 5'!CP$55,'Alternatyva 5'!CP$66,'Alternatyva 5'!CP$77,'Alternatyva 5'!CP$88)</f>
        <v>0</v>
      </c>
      <c r="CQ60" s="419">
        <f>SUM('Alternatyva 5'!CQ$21,'Alternatyva 5'!CQ$32,'Alternatyva 5'!CQ$43,'Alternatyva 5'!CQ$55,'Alternatyva 5'!CQ$66,'Alternatyva 5'!CQ$77,'Alternatyva 5'!CQ$88)</f>
        <v>0</v>
      </c>
      <c r="CR60" s="419">
        <f>SUM('Alternatyva 5'!CR$21,'Alternatyva 5'!CR$32,'Alternatyva 5'!CR$43,'Alternatyva 5'!CR$55,'Alternatyva 5'!CR$66,'Alternatyva 5'!CR$77,'Alternatyva 5'!CR$88)</f>
        <v>0</v>
      </c>
      <c r="CS60" s="419">
        <f>SUM('Alternatyva 5'!CS$21,'Alternatyva 5'!CS$32,'Alternatyva 5'!CS$43,'Alternatyva 5'!CS$55,'Alternatyva 5'!CS$66,'Alternatyva 5'!CS$77,'Alternatyva 5'!CS$88)</f>
        <v>0</v>
      </c>
      <c r="CT60" s="419">
        <f>SUM('Alternatyva 5'!CT$21,'Alternatyva 5'!CT$32,'Alternatyva 5'!CT$43,'Alternatyva 5'!CT$55,'Alternatyva 5'!CT$66,'Alternatyva 5'!CT$77,'Alternatyva 5'!CT$88)</f>
        <v>0</v>
      </c>
      <c r="CU60" s="419">
        <f>SUM('Alternatyva 5'!CU$21,'Alternatyva 5'!CU$32,'Alternatyva 5'!CU$43,'Alternatyva 5'!CU$55,'Alternatyva 5'!CU$66,'Alternatyva 5'!CU$77,'Alternatyva 5'!CU$88)</f>
        <v>0</v>
      </c>
      <c r="CV60" s="419">
        <f>SUM('Alternatyva 5'!CV$21,'Alternatyva 5'!CV$32,'Alternatyva 5'!CV$43,'Alternatyva 5'!CV$55,'Alternatyva 5'!CV$66,'Alternatyva 5'!CV$77,'Alternatyva 5'!CV$88)</f>
        <v>0</v>
      </c>
      <c r="CW60" s="419">
        <f>SUM('Alternatyva 5'!CW$21,'Alternatyva 5'!CW$32,'Alternatyva 5'!CW$43,'Alternatyva 5'!CW$55,'Alternatyva 5'!CW$66,'Alternatyva 5'!CW$77,'Alternatyva 5'!CW$88)</f>
        <v>0</v>
      </c>
      <c r="CX60" s="419">
        <f>SUM('Alternatyva 5'!CX$21,'Alternatyva 5'!CX$32,'Alternatyva 5'!CX$43,'Alternatyva 5'!CX$55,'Alternatyva 5'!CX$66,'Alternatyva 5'!CX$77,'Alternatyva 5'!CX$88)</f>
        <v>0</v>
      </c>
      <c r="CY60" s="419">
        <f>SUM('Alternatyva 5'!CY$21,'Alternatyva 5'!CY$32,'Alternatyva 5'!CY$43,'Alternatyva 5'!CY$55,'Alternatyva 5'!CY$66,'Alternatyva 5'!CY$77,'Alternatyva 5'!CY$88)</f>
        <v>0</v>
      </c>
      <c r="CZ60" s="419">
        <f>SUM('Alternatyva 5'!CZ$21,'Alternatyva 5'!CZ$32,'Alternatyva 5'!CZ$43,'Alternatyva 5'!CZ$55,'Alternatyva 5'!CZ$66,'Alternatyva 5'!CZ$77,'Alternatyva 5'!CZ$88)</f>
        <v>0</v>
      </c>
      <c r="DA60" s="419">
        <f>SUM('Alternatyva 5'!DA$21,'Alternatyva 5'!DA$32,'Alternatyva 5'!DA$43,'Alternatyva 5'!DA$55,'Alternatyva 5'!DA$66,'Alternatyva 5'!DA$77,'Alternatyva 5'!DA$88)</f>
        <v>0</v>
      </c>
      <c r="DB60" s="419">
        <f>SUM('Alternatyva 5'!DB$21,'Alternatyva 5'!DB$32,'Alternatyva 5'!DB$43,'Alternatyva 5'!DB$55,'Alternatyva 5'!DB$66,'Alternatyva 5'!DB$77,'Alternatyva 5'!DB$88)</f>
        <v>0</v>
      </c>
      <c r="DC60" s="419">
        <f>SUM('Alternatyva 5'!DC$21,'Alternatyva 5'!DC$32,'Alternatyva 5'!DC$43,'Alternatyva 5'!DC$55,'Alternatyva 5'!DC$66,'Alternatyva 5'!DC$77,'Alternatyva 5'!DC$88)</f>
        <v>0</v>
      </c>
    </row>
    <row r="61" spans="2:107" ht="14.25" hidden="1" customHeight="1">
      <c r="B61" s="788" t="s">
        <v>502</v>
      </c>
      <c r="C61" s="788"/>
      <c r="D61" s="788"/>
      <c r="E61" s="788"/>
      <c r="F61" s="420"/>
      <c r="G61" s="411">
        <f>SUMIF($H$8:$DC$8,"&lt;="&amp;PAL,$H61:$DC61)</f>
        <v>0</v>
      </c>
      <c r="H61" s="408">
        <f>H60-'Alternatyva 5'!H$7+'Alternatyva 5'!H$115</f>
        <v>0</v>
      </c>
      <c r="I61" s="408">
        <f>I60-'Alternatyva 5'!I$7+'Alternatyva 5'!I$115</f>
        <v>0</v>
      </c>
      <c r="J61" s="408">
        <f>J60-'Alternatyva 5'!J$7+'Alternatyva 5'!J$115</f>
        <v>0</v>
      </c>
      <c r="K61" s="408">
        <f>K60-'Alternatyva 5'!K$7+'Alternatyva 5'!K$115</f>
        <v>0</v>
      </c>
      <c r="L61" s="408">
        <f>L60-'Alternatyva 5'!L$7+'Alternatyva 5'!L$115</f>
        <v>0</v>
      </c>
      <c r="M61" s="408">
        <f>M60-'Alternatyva 5'!M$7+'Alternatyva 5'!M$115</f>
        <v>0</v>
      </c>
      <c r="N61" s="408">
        <f>N60-'Alternatyva 5'!N$7+'Alternatyva 5'!N$115</f>
        <v>0</v>
      </c>
      <c r="O61" s="408">
        <f>O60-'Alternatyva 5'!O$7+'Alternatyva 5'!O$115</f>
        <v>0</v>
      </c>
      <c r="P61" s="408">
        <f>P60-'Alternatyva 5'!P$7+'Alternatyva 5'!P$115</f>
        <v>0</v>
      </c>
      <c r="Q61" s="408">
        <f>Q60-'Alternatyva 5'!Q$7+'Alternatyva 5'!Q$115</f>
        <v>0</v>
      </c>
      <c r="R61" s="408">
        <f>R60-'Alternatyva 5'!R$7+'Alternatyva 5'!R$115</f>
        <v>0</v>
      </c>
      <c r="S61" s="408">
        <f>S60-'Alternatyva 5'!S$7+'Alternatyva 5'!S$115</f>
        <v>0</v>
      </c>
      <c r="T61" s="408">
        <f>T60-'Alternatyva 5'!T$7+'Alternatyva 5'!T$115</f>
        <v>0</v>
      </c>
      <c r="U61" s="408">
        <f>U60-'Alternatyva 5'!U$7+'Alternatyva 5'!U$115</f>
        <v>0</v>
      </c>
      <c r="V61" s="408">
        <f>V60-'Alternatyva 5'!V$7+'Alternatyva 5'!V$115</f>
        <v>0</v>
      </c>
      <c r="W61" s="408">
        <f>W60-'Alternatyva 5'!W$7+'Alternatyva 5'!W$115</f>
        <v>0</v>
      </c>
      <c r="X61" s="408">
        <f>X60-'Alternatyva 5'!X$7+'Alternatyva 5'!X$115</f>
        <v>0</v>
      </c>
      <c r="Y61" s="408">
        <f>Y60-'Alternatyva 5'!Y$7+'Alternatyva 5'!Y$115</f>
        <v>0</v>
      </c>
      <c r="Z61" s="408">
        <f>Z60-'Alternatyva 5'!Z$7+'Alternatyva 5'!Z$115</f>
        <v>0</v>
      </c>
      <c r="AA61" s="408">
        <f>AA60-'Alternatyva 5'!AA$7+'Alternatyva 5'!AA$115</f>
        <v>0</v>
      </c>
      <c r="AB61" s="408">
        <f>AB60-'Alternatyva 5'!AB$7+'Alternatyva 5'!AB$115</f>
        <v>0</v>
      </c>
      <c r="AC61" s="408">
        <f>AC60-'Alternatyva 5'!AC$7+'Alternatyva 5'!AC$115</f>
        <v>0</v>
      </c>
      <c r="AD61" s="408">
        <f>AD60-'Alternatyva 5'!AD$7+'Alternatyva 5'!AD$115</f>
        <v>0</v>
      </c>
      <c r="AE61" s="408">
        <f>AE60-'Alternatyva 5'!AE$7+'Alternatyva 5'!AE$115</f>
        <v>0</v>
      </c>
      <c r="AF61" s="408">
        <f>AF60-'Alternatyva 5'!AF$7+'Alternatyva 5'!AF$115</f>
        <v>0</v>
      </c>
      <c r="AG61" s="408">
        <f>AG60-'Alternatyva 5'!AG$7+'Alternatyva 5'!AG$115</f>
        <v>0</v>
      </c>
      <c r="AH61" s="408">
        <f>AH60-'Alternatyva 5'!AH$7+'Alternatyva 5'!AH$115</f>
        <v>0</v>
      </c>
      <c r="AI61" s="408">
        <f>AI60-'Alternatyva 5'!AI$7+'Alternatyva 5'!AI$115</f>
        <v>0</v>
      </c>
      <c r="AJ61" s="408">
        <f>AJ60-'Alternatyva 5'!AJ$7+'Alternatyva 5'!AJ$115</f>
        <v>0</v>
      </c>
      <c r="AK61" s="408">
        <f>AK60-'Alternatyva 5'!AK$7+'Alternatyva 5'!AK$115</f>
        <v>0</v>
      </c>
      <c r="AL61" s="408">
        <f>AL60-'Alternatyva 5'!AL$7+'Alternatyva 5'!AL$115</f>
        <v>0</v>
      </c>
      <c r="AM61" s="408">
        <f>AM60-'Alternatyva 5'!AM$7+'Alternatyva 5'!AM$115</f>
        <v>0</v>
      </c>
      <c r="AN61" s="408">
        <f>AN60-'Alternatyva 5'!AN$7+'Alternatyva 5'!AN$115</f>
        <v>0</v>
      </c>
      <c r="AO61" s="408">
        <f>AO60-'Alternatyva 5'!AO$7+'Alternatyva 5'!AO$115</f>
        <v>0</v>
      </c>
      <c r="AP61" s="408">
        <f>AP60-'Alternatyva 5'!AP$7+'Alternatyva 5'!AP$115</f>
        <v>0</v>
      </c>
      <c r="AQ61" s="408">
        <f>AQ60-'Alternatyva 5'!AQ$7+'Alternatyva 5'!AQ$115</f>
        <v>0</v>
      </c>
      <c r="AR61" s="408">
        <f>AR60-'Alternatyva 5'!AR$7+'Alternatyva 5'!AR$115</f>
        <v>0</v>
      </c>
      <c r="AS61" s="408">
        <f>AS60-'Alternatyva 5'!AS$7+'Alternatyva 5'!AS$115</f>
        <v>0</v>
      </c>
      <c r="AT61" s="408">
        <f>AT60-'Alternatyva 5'!AT$7+'Alternatyva 5'!AT$115</f>
        <v>0</v>
      </c>
      <c r="AU61" s="408">
        <f>AU60-'Alternatyva 5'!AU$7+'Alternatyva 5'!AU$115</f>
        <v>0</v>
      </c>
      <c r="AV61" s="408">
        <f>AV60-'Alternatyva 5'!AV$7+'Alternatyva 5'!AV$115</f>
        <v>0</v>
      </c>
      <c r="AW61" s="408">
        <f>AW60-'Alternatyva 5'!AW$7+'Alternatyva 5'!AW$115</f>
        <v>0</v>
      </c>
      <c r="AX61" s="408">
        <f>AX60-'Alternatyva 5'!AX$7+'Alternatyva 5'!AX$115</f>
        <v>0</v>
      </c>
      <c r="AY61" s="408">
        <f>AY60-'Alternatyva 5'!AY$7+'Alternatyva 5'!AY$115</f>
        <v>0</v>
      </c>
      <c r="AZ61" s="408">
        <f>AZ60-'Alternatyva 5'!AZ$7+'Alternatyva 5'!AZ$115</f>
        <v>0</v>
      </c>
      <c r="BA61" s="408">
        <f>BA60-'Alternatyva 5'!BA$7+'Alternatyva 5'!BA$115</f>
        <v>0</v>
      </c>
      <c r="BB61" s="408">
        <f>BB60-'Alternatyva 5'!BB$7+'Alternatyva 5'!BB$115</f>
        <v>0</v>
      </c>
      <c r="BC61" s="408">
        <f>BC60-'Alternatyva 5'!BC$7+'Alternatyva 5'!BC$115</f>
        <v>0</v>
      </c>
      <c r="BD61" s="408">
        <f>BD60-'Alternatyva 5'!BD$7+'Alternatyva 5'!BD$115</f>
        <v>0</v>
      </c>
      <c r="BE61" s="408">
        <f>BE60-'Alternatyva 5'!BE$7+'Alternatyva 5'!BE$115</f>
        <v>0</v>
      </c>
      <c r="BF61" s="408">
        <f>BF60-'Alternatyva 5'!BF$7+'Alternatyva 5'!BF$115</f>
        <v>0</v>
      </c>
      <c r="BG61" s="408">
        <f>BG60-'Alternatyva 5'!BG$7+'Alternatyva 5'!BG$115</f>
        <v>0</v>
      </c>
      <c r="BH61" s="408">
        <f>BH60-'Alternatyva 5'!BH$7+'Alternatyva 5'!BH$115</f>
        <v>0</v>
      </c>
      <c r="BI61" s="408">
        <f>BI60-'Alternatyva 5'!BI$7+'Alternatyva 5'!BI$115</f>
        <v>0</v>
      </c>
      <c r="BJ61" s="408">
        <f>BJ60-'Alternatyva 5'!BJ$7+'Alternatyva 5'!BJ$115</f>
        <v>0</v>
      </c>
      <c r="BK61" s="408">
        <f>BK60-'Alternatyva 5'!BK$7+'Alternatyva 5'!BK$115</f>
        <v>0</v>
      </c>
      <c r="BL61" s="408">
        <f>BL60-'Alternatyva 5'!BL$7+'Alternatyva 5'!BL$115</f>
        <v>0</v>
      </c>
      <c r="BM61" s="408">
        <f>BM60-'Alternatyva 5'!BM$7+'Alternatyva 5'!BM$115</f>
        <v>0</v>
      </c>
      <c r="BN61" s="408">
        <f>BN60-'Alternatyva 5'!BN$7+'Alternatyva 5'!BN$115</f>
        <v>0</v>
      </c>
      <c r="BO61" s="408">
        <f>BO60-'Alternatyva 5'!BO$7+'Alternatyva 5'!BO$115</f>
        <v>0</v>
      </c>
      <c r="BP61" s="408">
        <f>BP60-'Alternatyva 5'!BP$7+'Alternatyva 5'!BP$115</f>
        <v>0</v>
      </c>
      <c r="BQ61" s="408">
        <f>BQ60-'Alternatyva 5'!BQ$7+'Alternatyva 5'!BQ$115</f>
        <v>0</v>
      </c>
      <c r="BR61" s="408">
        <f>BR60-'Alternatyva 5'!BR$7+'Alternatyva 5'!BR$115</f>
        <v>0</v>
      </c>
      <c r="BS61" s="408">
        <f>BS60-'Alternatyva 5'!BS$7+'Alternatyva 5'!BS$115</f>
        <v>0</v>
      </c>
      <c r="BT61" s="408">
        <f>BT60-'Alternatyva 5'!BT$7+'Alternatyva 5'!BT$115</f>
        <v>0</v>
      </c>
      <c r="BU61" s="408">
        <f>BU60-'Alternatyva 5'!BU$7+'Alternatyva 5'!BU$115</f>
        <v>0</v>
      </c>
      <c r="BV61" s="408">
        <f>BV60-'Alternatyva 5'!BV$7+'Alternatyva 5'!BV$115</f>
        <v>0</v>
      </c>
      <c r="BW61" s="408">
        <f>BW60-'Alternatyva 5'!BW$7+'Alternatyva 5'!BW$115</f>
        <v>0</v>
      </c>
      <c r="BX61" s="408">
        <f>BX60-'Alternatyva 5'!BX$7+'Alternatyva 5'!BX$115</f>
        <v>0</v>
      </c>
      <c r="BY61" s="408">
        <f>BY60-'Alternatyva 5'!BY$7+'Alternatyva 5'!BY$115</f>
        <v>0</v>
      </c>
      <c r="BZ61" s="408">
        <f>BZ60-'Alternatyva 5'!BZ$7+'Alternatyva 5'!BZ$115</f>
        <v>0</v>
      </c>
      <c r="CA61" s="408">
        <f>CA60-'Alternatyva 5'!CA$7+'Alternatyva 5'!CA$115</f>
        <v>0</v>
      </c>
      <c r="CB61" s="408">
        <f>CB60-'Alternatyva 5'!CB$7+'Alternatyva 5'!CB$115</f>
        <v>0</v>
      </c>
      <c r="CC61" s="408">
        <f>CC60-'Alternatyva 5'!CC$7+'Alternatyva 5'!CC$115</f>
        <v>0</v>
      </c>
      <c r="CD61" s="408">
        <f>CD60-'Alternatyva 5'!CD$7+'Alternatyva 5'!CD$115</f>
        <v>0</v>
      </c>
      <c r="CE61" s="408">
        <f>CE60-'Alternatyva 5'!CE$7+'Alternatyva 5'!CE$115</f>
        <v>0</v>
      </c>
      <c r="CF61" s="408">
        <f>CF60-'Alternatyva 5'!CF$7+'Alternatyva 5'!CF$115</f>
        <v>0</v>
      </c>
      <c r="CG61" s="408">
        <f>CG60-'Alternatyva 5'!CG$7+'Alternatyva 5'!CG$115</f>
        <v>0</v>
      </c>
      <c r="CH61" s="408">
        <f>CH60-'Alternatyva 5'!CH$7+'Alternatyva 5'!CH$115</f>
        <v>0</v>
      </c>
      <c r="CI61" s="408">
        <f>CI60-'Alternatyva 5'!CI$7+'Alternatyva 5'!CI$115</f>
        <v>0</v>
      </c>
      <c r="CJ61" s="408">
        <f>CJ60-'Alternatyva 5'!CJ$7+'Alternatyva 5'!CJ$115</f>
        <v>0</v>
      </c>
      <c r="CK61" s="408">
        <f>CK60-'Alternatyva 5'!CK$7+'Alternatyva 5'!CK$115</f>
        <v>0</v>
      </c>
      <c r="CL61" s="408">
        <f>CL60-'Alternatyva 5'!CL$7+'Alternatyva 5'!CL$115</f>
        <v>0</v>
      </c>
      <c r="CM61" s="408">
        <f>CM60-'Alternatyva 5'!CM$7+'Alternatyva 5'!CM$115</f>
        <v>0</v>
      </c>
      <c r="CN61" s="408">
        <f>CN60-'Alternatyva 5'!CN$7+'Alternatyva 5'!CN$115</f>
        <v>0</v>
      </c>
      <c r="CO61" s="408">
        <f>CO60-'Alternatyva 5'!CO$7+'Alternatyva 5'!CO$115</f>
        <v>0</v>
      </c>
      <c r="CP61" s="408">
        <f>CP60-'Alternatyva 5'!CP$7+'Alternatyva 5'!CP$115</f>
        <v>0</v>
      </c>
      <c r="CQ61" s="408">
        <f>CQ60-'Alternatyva 5'!CQ$7+'Alternatyva 5'!CQ$115</f>
        <v>0</v>
      </c>
      <c r="CR61" s="408">
        <f>CR60-'Alternatyva 5'!CR$7+'Alternatyva 5'!CR$115</f>
        <v>0</v>
      </c>
      <c r="CS61" s="408">
        <f>CS60-'Alternatyva 5'!CS$7+'Alternatyva 5'!CS$115</f>
        <v>0</v>
      </c>
      <c r="CT61" s="408">
        <f>CT60-'Alternatyva 5'!CT$7+'Alternatyva 5'!CT$115</f>
        <v>0</v>
      </c>
      <c r="CU61" s="408">
        <f>CU60-'Alternatyva 5'!CU$7+'Alternatyva 5'!CU$115</f>
        <v>0</v>
      </c>
      <c r="CV61" s="408">
        <f>CV60-'Alternatyva 5'!CV$7+'Alternatyva 5'!CV$115</f>
        <v>0</v>
      </c>
      <c r="CW61" s="408">
        <f>CW60-'Alternatyva 5'!CW$7+'Alternatyva 5'!CW$115</f>
        <v>0</v>
      </c>
      <c r="CX61" s="408">
        <f>CX60-'Alternatyva 5'!CX$7+'Alternatyva 5'!CX$115</f>
        <v>0</v>
      </c>
      <c r="CY61" s="408">
        <f>CY60-'Alternatyva 5'!CY$7+'Alternatyva 5'!CY$115</f>
        <v>0</v>
      </c>
      <c r="CZ61" s="408">
        <f>CZ60-'Alternatyva 5'!CZ$7+'Alternatyva 5'!CZ$115</f>
        <v>0</v>
      </c>
      <c r="DA61" s="408">
        <f>DA60-'Alternatyva 5'!DA$7+'Alternatyva 5'!DA$115</f>
        <v>0</v>
      </c>
      <c r="DB61" s="408">
        <f>DB60-'Alternatyva 5'!DB$7+'Alternatyva 5'!DB$115</f>
        <v>0</v>
      </c>
      <c r="DC61" s="408">
        <f>DC60-'Alternatyva 5'!DC$7+'Alternatyva 5'!DC$115</f>
        <v>0</v>
      </c>
    </row>
    <row r="62" spans="2:107" ht="14.25" hidden="1" customHeight="1">
      <c r="B62" s="786" t="s">
        <v>503</v>
      </c>
      <c r="C62" s="786"/>
      <c r="D62" s="786"/>
      <c r="E62" s="786"/>
      <c r="F62" s="407">
        <f>H61+NPV(FD,I61:INDEX(I61:DC61,PAL))</f>
        <v>0</v>
      </c>
      <c r="G62" s="26"/>
    </row>
    <row r="63" spans="2:107" hidden="1">
      <c r="B63" s="786" t="s">
        <v>504</v>
      </c>
      <c r="C63" s="786"/>
      <c r="D63" s="786"/>
      <c r="E63" s="786"/>
      <c r="F63" s="421" t="str">
        <f>IFERROR(IRR(H61:INDEX(H61:DC61,PAL+1)),"-")</f>
        <v>-</v>
      </c>
      <c r="G63" s="22"/>
    </row>
    <row r="64" spans="2:107" hidden="1">
      <c r="B64" s="786" t="s">
        <v>505</v>
      </c>
      <c r="C64" s="786"/>
      <c r="D64" s="786"/>
      <c r="E64" s="786"/>
      <c r="F64" s="422" t="str">
        <f>IFERROR(IF('Alternatyva 5'!H$89&lt;0,SUM('Alternatyva 5'!F$100,-'Alternatyva 5'!H$115,-'Alternatyva 5'!F$89)/SUM('Alternatyva 5'!F$9,'Alternatyva 5'!F$8,-F60),SUM('Alternatyva 5'!F$100,-'Alternatyva 5'!H$115)/SUM('Alternatyva 5'!F$9,'Alternatyva 5'!F$8,-F60,'Alternatyva 5'!F$89)),"")</f>
        <v/>
      </c>
      <c r="G64" s="22"/>
    </row>
  </sheetData>
  <sheetProtection algorithmName="SHA-512" hashValue="TYhY8OOK0JmTAusOt7jKB4mJWVZdZ/xEokShXGDjVk9j+05cd6KSES0OGjrp/eDzYBxuWieA6rG18Yyaws/Xzg==" saltValue="xUOZu+YGUm9eh1Tgm1sRG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2581275</xdr:colOff>
                    <xdr:row>24</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40625" defaultRowHeight="15"/>
  <cols>
    <col min="1" max="1" width="3.570312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28" width="14.5703125" customWidth="1"/>
    <col min="29" max="106" width="14.5703125" hidden="1" customWidth="1"/>
    <col min="107" max="107" width="9.140625" hidden="1" customWidth="1"/>
    <col min="108" max="108" width="9.140625" customWidth="1"/>
  </cols>
  <sheetData>
    <row r="1" spans="2:9" ht="9" customHeight="1">
      <c r="B1" s="794"/>
      <c r="C1" s="664"/>
      <c r="D1" s="5"/>
      <c r="E1" s="1"/>
      <c r="F1" s="1"/>
      <c r="G1" s="1"/>
    </row>
    <row r="2" spans="2:9">
      <c r="B2" s="6" t="s">
        <v>510</v>
      </c>
    </row>
    <row r="3" spans="2:9">
      <c r="B3" t="s">
        <v>484</v>
      </c>
    </row>
    <row r="4" spans="2:9">
      <c r="B4" t="s">
        <v>19</v>
      </c>
      <c r="E4" s="8"/>
      <c r="F4" s="8"/>
    </row>
    <row r="5" spans="2:9">
      <c r="E5" s="8"/>
      <c r="F5" s="8"/>
    </row>
    <row r="6" spans="2:9">
      <c r="B6" t="s">
        <v>511</v>
      </c>
    </row>
    <row r="7" spans="2:9" s="12" customFormat="1">
      <c r="B7" s="423" t="s">
        <v>512</v>
      </c>
      <c r="C7" s="423" t="s">
        <v>513</v>
      </c>
      <c r="D7" s="423" t="s">
        <v>514</v>
      </c>
      <c r="H7" s="7"/>
      <c r="I7" s="7"/>
    </row>
    <row r="8" spans="2:9" ht="33.75" customHeight="1">
      <c r="B8" s="424" t="str">
        <f>IF(OR(C8="",C8="Nurodykite"),"-",ROW(B8)-ROW($B$8)+1 &amp;".")</f>
        <v>1.</v>
      </c>
      <c r="C8" s="405" t="str">
        <f>IF(B4=Data1!G2,"Ekonominės naudos ir išlaidų santykis (ENIS)",SVA!F17)</f>
        <v>Ekonominės naudos ir išlaidų santykis (ENIS)</v>
      </c>
      <c r="D8" s="425">
        <v>0.6</v>
      </c>
      <c r="E8" s="8"/>
      <c r="F8" s="787" t="s">
        <v>14</v>
      </c>
      <c r="G8" s="787"/>
      <c r="H8" s="426" t="str">
        <f>IF(B4=Data1!G2,"Ekonominės naudos ir išlaidų santykis (ENIS)",SVA!F17)</f>
        <v>Ekonominės naudos ir išlaidų santykis (ENIS)</v>
      </c>
      <c r="I8" s="4"/>
    </row>
    <row r="9" spans="2:9" ht="33.75" customHeight="1">
      <c r="B9" s="424" t="str">
        <f t="shared" ref="B9:B16" si="0">IF(OR(C9="",C9="Nurodykite"),"-",ROW(B9)-ROW($B$8)+1 &amp;".")</f>
        <v>-</v>
      </c>
      <c r="C9" s="427" t="s">
        <v>515</v>
      </c>
      <c r="D9" s="425">
        <v>0</v>
      </c>
      <c r="F9" s="789" t="str">
        <f>IF(Pradžia!$I$29=TRUE,IF(A1_pav="","",A1_pav),"")</f>
        <v>Inovacinės veiklos skatinimo sistema</v>
      </c>
      <c r="G9" s="789"/>
      <c r="H9" s="428">
        <f>IF(Pradžia!$I$29=TRUE,IF($B$4=Data1!$G$2,SNA!F16,SVA!F18),"")</f>
        <v>1.1335308764161161</v>
      </c>
      <c r="I9" s="4"/>
    </row>
    <row r="10" spans="2:9" ht="33.75" customHeight="1">
      <c r="B10" s="424" t="str">
        <f t="shared" si="0"/>
        <v>-</v>
      </c>
      <c r="C10" s="427" t="s">
        <v>515</v>
      </c>
      <c r="D10" s="425">
        <v>0</v>
      </c>
      <c r="F10" s="789" t="str">
        <f>IF(Pradžia!$I$31=TRUE,IF(A2_pav="","",A2_pav),"")</f>
        <v/>
      </c>
      <c r="G10" s="789"/>
      <c r="H10" s="428" t="str">
        <f>IF(Pradžia!$I$31=TRUE,IF($B$4=Data1!$G$2,SNA!F34,SVA!F19),"")</f>
        <v/>
      </c>
      <c r="I10" s="4"/>
    </row>
    <row r="11" spans="2:9" ht="33.75" customHeight="1">
      <c r="B11" s="424" t="str">
        <f t="shared" si="0"/>
        <v>-</v>
      </c>
      <c r="C11" s="427" t="s">
        <v>515</v>
      </c>
      <c r="D11" s="425">
        <v>0</v>
      </c>
      <c r="F11" s="789" t="str">
        <f>IF(Pradžia!$I$33=TRUE,IF(A3_pav="","",A3_pav),"")</f>
        <v/>
      </c>
      <c r="G11" s="789"/>
      <c r="H11" s="428" t="str">
        <f>IF(Pradžia!$I$33=TRUE,IF($B$4=Data1!$G$2,SNA!F52,SVA!F20),"")</f>
        <v/>
      </c>
      <c r="I11" s="4"/>
    </row>
    <row r="12" spans="2:9" ht="33.75" customHeight="1">
      <c r="B12" s="424" t="str">
        <f t="shared" si="0"/>
        <v>-</v>
      </c>
      <c r="C12" s="427" t="s">
        <v>515</v>
      </c>
      <c r="D12" s="425">
        <v>0</v>
      </c>
      <c r="F12" s="789" t="str">
        <f>IF(Pradžia!$I$35=TRUE,IF(A4_pav="","",A4_pav),"")</f>
        <v/>
      </c>
      <c r="G12" s="789"/>
      <c r="H12" s="428" t="str">
        <f>IF(Pradžia!$I$35=TRUE,IF($B$4=Data1!$G$2,SNA!F70,SVA!F21),"")</f>
        <v/>
      </c>
      <c r="I12" s="4"/>
    </row>
    <row r="13" spans="2:9" ht="33.75" customHeight="1">
      <c r="B13" s="424" t="str">
        <f t="shared" si="0"/>
        <v>-</v>
      </c>
      <c r="C13" s="427" t="s">
        <v>515</v>
      </c>
      <c r="D13" s="425">
        <v>0</v>
      </c>
      <c r="F13" s="789" t="str">
        <f>IF(Pradžia!$I$37=TRUE,IF(A5_pav="","",A5_pav),"")</f>
        <v/>
      </c>
      <c r="G13" s="789"/>
      <c r="H13" s="428" t="str">
        <f>IF(Pradžia!$I$37=TRUE,IF($B$4=Data1!$G$2,SNA!F88,SVA!F22),"")</f>
        <v/>
      </c>
    </row>
    <row r="14" spans="2:9" ht="33.75" customHeight="1">
      <c r="B14" s="424" t="str">
        <f t="shared" si="0"/>
        <v>-</v>
      </c>
      <c r="C14" s="427" t="s">
        <v>515</v>
      </c>
      <c r="D14" s="425">
        <v>0</v>
      </c>
    </row>
    <row r="15" spans="2:9" ht="33.75" customHeight="1">
      <c r="B15" s="424" t="str">
        <f t="shared" si="0"/>
        <v>-</v>
      </c>
      <c r="C15" s="427" t="s">
        <v>515</v>
      </c>
      <c r="D15" s="425">
        <v>0</v>
      </c>
    </row>
    <row r="16" spans="2:9" ht="33.75" customHeight="1">
      <c r="B16" s="424" t="str">
        <f t="shared" si="0"/>
        <v>-</v>
      </c>
      <c r="C16" s="427" t="s">
        <v>515</v>
      </c>
      <c r="D16" s="425">
        <v>0</v>
      </c>
    </row>
    <row r="17" spans="2:106">
      <c r="C17" s="429" t="s">
        <v>516</v>
      </c>
      <c r="D17" s="368">
        <f>SUM(D8:D16)</f>
        <v>0.6</v>
      </c>
      <c r="E17" s="8"/>
      <c r="F17" s="8"/>
    </row>
    <row r="21" spans="2:106">
      <c r="B21" s="16" t="s">
        <v>20</v>
      </c>
      <c r="E21" s="792"/>
      <c r="F21" s="793"/>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row>
    <row r="22" spans="2:106" s="12" customFormat="1" ht="30">
      <c r="B22" s="423" t="s">
        <v>512</v>
      </c>
      <c r="C22" s="423" t="s">
        <v>513</v>
      </c>
      <c r="D22" s="426" t="s">
        <v>517</v>
      </c>
      <c r="E22" s="347" t="s">
        <v>518</v>
      </c>
      <c r="F22" s="7"/>
    </row>
    <row r="23" spans="2:106">
      <c r="B23" s="424" t="str">
        <f>IF(OR(C23="",C23="Nurodykite"),"-",ROW(B23)-ROW($B$23)+1 &amp; ".")</f>
        <v>1.</v>
      </c>
      <c r="C23" s="405" t="str">
        <f>C8</f>
        <v>Ekonominės naudos ir išlaidų santykis (ENIS)</v>
      </c>
      <c r="D23" s="430">
        <f>IF($B$4=Data1!$G$2,IFERROR(10*DA!H9/MAX(Rodikliai),"-"),IFERROR(10*MIN(Rodikliai)/DA!H9,"-"))</f>
        <v>10</v>
      </c>
      <c r="E23" s="431">
        <f>IFERROR(D23*VLOOKUP(B23,Svoris,3,0),"")</f>
        <v>6</v>
      </c>
      <c r="F23" s="12"/>
    </row>
    <row r="24" spans="2:106">
      <c r="B24" s="424" t="str">
        <f t="shared" ref="B24:B31" si="1">IF(OR(C24="",C24="Nurodykite"),"-",ROW(B24)-ROW($B$23)+1 &amp; ".")</f>
        <v>-</v>
      </c>
      <c r="C24" s="432" t="str">
        <f>IF($C$9=0,"Nurodykite",$C$9)</f>
        <v>Nurodykite</v>
      </c>
      <c r="D24" s="433" t="s">
        <v>519</v>
      </c>
      <c r="E24" s="431" t="str">
        <f t="shared" ref="E24:E31" si="2">IF(AND(B24&lt;&gt;"-",D24&lt;&gt;"Nurodykite įvertinimą"),IFERROR(D24*VLOOKUP(B24,Svoris,3,0),""),IF(AND(B24&lt;&gt;"-",D24="Nurodykite įvertinimą"),"Įveskite kriterijaus įvertinimą žaliame langelyje",""))</f>
        <v/>
      </c>
      <c r="F24" s="12"/>
    </row>
    <row r="25" spans="2:106">
      <c r="B25" s="424" t="str">
        <f t="shared" si="1"/>
        <v>-</v>
      </c>
      <c r="C25" s="432" t="str">
        <f>IF($C$10=0,"Nurodykite",$C$10)</f>
        <v>Nurodykite</v>
      </c>
      <c r="D25" s="433" t="s">
        <v>519</v>
      </c>
      <c r="E25" s="431" t="str">
        <f t="shared" si="2"/>
        <v/>
      </c>
      <c r="F25" s="12"/>
      <c r="G25" s="81"/>
    </row>
    <row r="26" spans="2:106">
      <c r="B26" s="424" t="str">
        <f t="shared" si="1"/>
        <v>-</v>
      </c>
      <c r="C26" s="432" t="str">
        <f>IF($C$11=0,"Nurodykite",$C$11)</f>
        <v>Nurodykite</v>
      </c>
      <c r="D26" s="433" t="s">
        <v>519</v>
      </c>
      <c r="E26" s="431" t="str">
        <f t="shared" si="2"/>
        <v/>
      </c>
      <c r="F26" s="12"/>
    </row>
    <row r="27" spans="2:106">
      <c r="B27" s="424" t="str">
        <f t="shared" si="1"/>
        <v>-</v>
      </c>
      <c r="C27" s="432" t="str">
        <f>IF($C$12=0,"Nurodykite",$C$12)</f>
        <v>Nurodykite</v>
      </c>
      <c r="D27" s="433" t="s">
        <v>519</v>
      </c>
      <c r="E27" s="431" t="str">
        <f t="shared" si="2"/>
        <v/>
      </c>
      <c r="F27" s="12"/>
    </row>
    <row r="28" spans="2:106">
      <c r="B28" s="424" t="str">
        <f t="shared" si="1"/>
        <v>-</v>
      </c>
      <c r="C28" s="432" t="str">
        <f>IF($C$13=0,"Nurodykite",$C$13)</f>
        <v>Nurodykite</v>
      </c>
      <c r="D28" s="433" t="s">
        <v>519</v>
      </c>
      <c r="E28" s="431" t="str">
        <f t="shared" si="2"/>
        <v/>
      </c>
      <c r="F28" s="12"/>
    </row>
    <row r="29" spans="2:106">
      <c r="B29" s="424" t="str">
        <f t="shared" si="1"/>
        <v>-</v>
      </c>
      <c r="C29" s="432" t="str">
        <f>IF($C$14=0,"Nurodykite",$C$14)</f>
        <v>Nurodykite</v>
      </c>
      <c r="D29" s="433" t="s">
        <v>519</v>
      </c>
      <c r="E29" s="431" t="str">
        <f t="shared" si="2"/>
        <v/>
      </c>
      <c r="F29" s="12"/>
    </row>
    <row r="30" spans="2:106">
      <c r="B30" s="424" t="str">
        <f t="shared" si="1"/>
        <v>-</v>
      </c>
      <c r="C30" s="432" t="str">
        <f>IF($C$15=0,"Nurodykite",$C$15)</f>
        <v>Nurodykite</v>
      </c>
      <c r="D30" s="433" t="s">
        <v>519</v>
      </c>
      <c r="E30" s="431" t="str">
        <f t="shared" si="2"/>
        <v/>
      </c>
      <c r="F30" s="12"/>
    </row>
    <row r="31" spans="2:106">
      <c r="B31" s="424" t="str">
        <f t="shared" si="1"/>
        <v>-</v>
      </c>
      <c r="C31" s="432" t="str">
        <f>IF($C$16=0,"Nurodykite",$C$16)</f>
        <v>Nurodykite</v>
      </c>
      <c r="D31" s="433" t="s">
        <v>519</v>
      </c>
      <c r="E31" s="431" t="str">
        <f t="shared" si="2"/>
        <v/>
      </c>
      <c r="F31" s="12"/>
      <c r="G31" s="8"/>
    </row>
    <row r="32" spans="2:106">
      <c r="B32" s="12"/>
      <c r="C32" s="791" t="s">
        <v>520</v>
      </c>
      <c r="D32" s="778"/>
      <c r="E32" s="434">
        <f>SUM(E23:E31)</f>
        <v>6</v>
      </c>
      <c r="F32" s="38"/>
      <c r="G32" s="8"/>
    </row>
    <row r="33" spans="2:7">
      <c r="B33" s="12"/>
      <c r="C33" s="7"/>
      <c r="D33" s="12"/>
      <c r="E33" s="38"/>
      <c r="F33" s="38"/>
      <c r="G33" s="8"/>
    </row>
    <row r="34" spans="2:7" hidden="1">
      <c r="B34" s="16" t="s">
        <v>25</v>
      </c>
    </row>
    <row r="35" spans="2:7" ht="30" hidden="1">
      <c r="B35" s="423" t="s">
        <v>512</v>
      </c>
      <c r="C35" s="423" t="s">
        <v>513</v>
      </c>
      <c r="D35" s="426" t="s">
        <v>517</v>
      </c>
      <c r="E35" s="423" t="s">
        <v>518</v>
      </c>
      <c r="F35" s="7"/>
    </row>
    <row r="36" spans="2:7" hidden="1">
      <c r="B36" s="424" t="str">
        <f>IF(OR(C36="",C36="Nurodykite"),"-",ROW(B36)-ROW($B$36)+1 &amp; ".")</f>
        <v>1.</v>
      </c>
      <c r="C36" s="405" t="str">
        <f>C8</f>
        <v>Ekonominės naudos ir išlaidų santykis (ENIS)</v>
      </c>
      <c r="D36" s="430" t="str">
        <f>IF($B$4=Data1!$G$2,IFERROR(10*DA!H10/MAX(Rodikliai),"-"),IFERROR(10*MIN(Rodikliai)/DA!H10,"-"))</f>
        <v>-</v>
      </c>
      <c r="E36" s="431" t="str">
        <f>IFERROR(D36*VLOOKUP(B36,Svoris,3,0),"")</f>
        <v/>
      </c>
      <c r="F36" s="12"/>
    </row>
    <row r="37" spans="2:7" hidden="1">
      <c r="B37" s="424" t="str">
        <f t="shared" ref="B37:B44" si="3">IF(OR(C37="",C37="Nurodykite"),"-",ROW(B37)-ROW($B$36)+1 &amp; ".")</f>
        <v>-</v>
      </c>
      <c r="C37" s="432" t="str">
        <f>IF($C$9=0,"Nurodykite",$C$9)</f>
        <v>Nurodykite</v>
      </c>
      <c r="D37" s="433" t="s">
        <v>519</v>
      </c>
      <c r="E37" s="431" t="str">
        <f t="shared" ref="E37:E44" si="4">IF(AND(B37&lt;&gt;"-",D37&lt;&gt;"Nurodykite įvertinimą"),IFERROR(D37*VLOOKUP(B37,Svoris,3,0),""),IF(AND(B37&lt;&gt;"-",D37="Nurodykite įvertinimą"),"Įveskite kriterijaus įvertinimą žaliame laukelyje",""))</f>
        <v/>
      </c>
      <c r="F37" s="12"/>
    </row>
    <row r="38" spans="2:7" hidden="1">
      <c r="B38" s="424" t="str">
        <f t="shared" si="3"/>
        <v>-</v>
      </c>
      <c r="C38" s="432" t="str">
        <f>IF($C$10=0,"Nurodykite",$C$10)</f>
        <v>Nurodykite</v>
      </c>
      <c r="D38" s="433" t="s">
        <v>519</v>
      </c>
      <c r="E38" s="431" t="str">
        <f t="shared" si="4"/>
        <v/>
      </c>
      <c r="F38" s="12"/>
    </row>
    <row r="39" spans="2:7" hidden="1">
      <c r="B39" s="424" t="str">
        <f t="shared" si="3"/>
        <v>-</v>
      </c>
      <c r="C39" s="432" t="str">
        <f>IF($C$11=0,"Nurodykite",$C$11)</f>
        <v>Nurodykite</v>
      </c>
      <c r="D39" s="433" t="s">
        <v>519</v>
      </c>
      <c r="E39" s="431" t="str">
        <f t="shared" si="4"/>
        <v/>
      </c>
      <c r="F39" s="12"/>
    </row>
    <row r="40" spans="2:7" hidden="1">
      <c r="B40" s="424" t="str">
        <f t="shared" si="3"/>
        <v>-</v>
      </c>
      <c r="C40" s="432" t="str">
        <f>IF($C$12=0,"Nurodykite",$C$12)</f>
        <v>Nurodykite</v>
      </c>
      <c r="D40" s="433" t="s">
        <v>519</v>
      </c>
      <c r="E40" s="431" t="str">
        <f t="shared" si="4"/>
        <v/>
      </c>
      <c r="F40" s="12"/>
    </row>
    <row r="41" spans="2:7" hidden="1">
      <c r="B41" s="424" t="str">
        <f t="shared" si="3"/>
        <v>-</v>
      </c>
      <c r="C41" s="432" t="str">
        <f>IF($C$13=0,"Nurodykite",$C$13)</f>
        <v>Nurodykite</v>
      </c>
      <c r="D41" s="433" t="s">
        <v>519</v>
      </c>
      <c r="E41" s="431" t="str">
        <f t="shared" si="4"/>
        <v/>
      </c>
      <c r="F41" s="12"/>
    </row>
    <row r="42" spans="2:7" hidden="1">
      <c r="B42" s="424" t="str">
        <f t="shared" si="3"/>
        <v>-</v>
      </c>
      <c r="C42" s="432" t="str">
        <f>IF($C$14=0,"Nurodykite",$C$14)</f>
        <v>Nurodykite</v>
      </c>
      <c r="D42" s="433" t="s">
        <v>519</v>
      </c>
      <c r="E42" s="431" t="str">
        <f t="shared" si="4"/>
        <v/>
      </c>
      <c r="F42" s="12"/>
    </row>
    <row r="43" spans="2:7" hidden="1">
      <c r="B43" s="424" t="str">
        <f t="shared" si="3"/>
        <v>-</v>
      </c>
      <c r="C43" s="432" t="str">
        <f>IF($C$15=0,"Nurodykite",$C$15)</f>
        <v>Nurodykite</v>
      </c>
      <c r="D43" s="433" t="s">
        <v>519</v>
      </c>
      <c r="E43" s="431" t="str">
        <f t="shared" si="4"/>
        <v/>
      </c>
      <c r="F43" s="12"/>
    </row>
    <row r="44" spans="2:7" hidden="1">
      <c r="B44" s="424" t="str">
        <f t="shared" si="3"/>
        <v>-</v>
      </c>
      <c r="C44" s="432" t="str">
        <f>IF($C$16=0,"Nurodykite",$C$16)</f>
        <v>Nurodykite</v>
      </c>
      <c r="D44" s="433" t="s">
        <v>519</v>
      </c>
      <c r="E44" s="431" t="str">
        <f t="shared" si="4"/>
        <v/>
      </c>
      <c r="F44" s="12"/>
    </row>
    <row r="45" spans="2:7" hidden="1">
      <c r="B45" s="12"/>
      <c r="C45" s="791" t="s">
        <v>520</v>
      </c>
      <c r="D45" s="778"/>
      <c r="E45" s="434">
        <f>SUM(E36:E44)</f>
        <v>0</v>
      </c>
      <c r="F45" s="38"/>
    </row>
    <row r="46" spans="2:7" hidden="1">
      <c r="B46" s="12"/>
      <c r="C46" s="7"/>
      <c r="D46" s="12"/>
      <c r="E46" s="38"/>
      <c r="F46" s="38"/>
    </row>
    <row r="47" spans="2:7" hidden="1">
      <c r="B47" s="16" t="s">
        <v>29</v>
      </c>
    </row>
    <row r="48" spans="2:7" ht="30" hidden="1">
      <c r="B48" s="423" t="s">
        <v>512</v>
      </c>
      <c r="C48" s="423" t="s">
        <v>513</v>
      </c>
      <c r="D48" s="426" t="s">
        <v>517</v>
      </c>
      <c r="E48" s="423" t="s">
        <v>518</v>
      </c>
      <c r="F48" s="7"/>
    </row>
    <row r="49" spans="2:6" hidden="1">
      <c r="B49" s="424" t="str">
        <f>IF(OR(C49="",C49="Nurodykite"),"-",ROW(B49)-ROW($B$49)+1 &amp; ".")</f>
        <v>1.</v>
      </c>
      <c r="C49" s="405" t="str">
        <f>C8</f>
        <v>Ekonominės naudos ir išlaidų santykis (ENIS)</v>
      </c>
      <c r="D49" s="430" t="str">
        <f>IF($B$4=Data1!$G$2,IFERROR(10*DA!H11/MAX(Rodikliai),"-"),IFERROR(10*MIN(Rodikliai)/DA!H11,"-"))</f>
        <v>-</v>
      </c>
      <c r="E49" s="431" t="str">
        <f>IFERROR(D49*VLOOKUP(B49,Svoris,3,0),"")</f>
        <v/>
      </c>
      <c r="F49" s="12"/>
    </row>
    <row r="50" spans="2:6" hidden="1">
      <c r="B50" s="424" t="str">
        <f t="shared" ref="B50:B57" si="5">IF(OR(C50="",C50="Nurodykite"),"-",ROW(B50)-ROW($B$49)+1 &amp; ".")</f>
        <v>-</v>
      </c>
      <c r="C50" s="432" t="str">
        <f>IF($C$9=0,"Nurodykite",$C$9)</f>
        <v>Nurodykite</v>
      </c>
      <c r="D50" s="433" t="s">
        <v>519</v>
      </c>
      <c r="E50" s="431" t="str">
        <f t="shared" ref="E50:E57" si="6">IF(AND(B50&lt;&gt;"-",D50&lt;&gt;"Nurodykite įvertinimą"),IFERROR(D50*VLOOKUP(B50,Svoris,3,0),""),IF(AND(B50&lt;&gt;"-",D50="Nurodykite įvertinimą"),"Įveskite kriterijaus įvertinimą žaliame laukelyje",""))</f>
        <v/>
      </c>
      <c r="F50" s="12"/>
    </row>
    <row r="51" spans="2:6" hidden="1">
      <c r="B51" s="424" t="str">
        <f t="shared" si="5"/>
        <v>-</v>
      </c>
      <c r="C51" s="432" t="str">
        <f>IF($C$10=0,"Nurodykite",$C$10)</f>
        <v>Nurodykite</v>
      </c>
      <c r="D51" s="433" t="s">
        <v>519</v>
      </c>
      <c r="E51" s="431" t="str">
        <f t="shared" si="6"/>
        <v/>
      </c>
      <c r="F51" s="12"/>
    </row>
    <row r="52" spans="2:6" hidden="1">
      <c r="B52" s="424" t="str">
        <f t="shared" si="5"/>
        <v>-</v>
      </c>
      <c r="C52" s="432" t="str">
        <f>IF($C$11=0,"Nurodykite",$C$11)</f>
        <v>Nurodykite</v>
      </c>
      <c r="D52" s="433" t="s">
        <v>519</v>
      </c>
      <c r="E52" s="431" t="str">
        <f t="shared" si="6"/>
        <v/>
      </c>
      <c r="F52" s="12"/>
    </row>
    <row r="53" spans="2:6" hidden="1">
      <c r="B53" s="424" t="str">
        <f t="shared" si="5"/>
        <v>-</v>
      </c>
      <c r="C53" s="432" t="str">
        <f>IF($C$12=0,"Nurodykite",$C$12)</f>
        <v>Nurodykite</v>
      </c>
      <c r="D53" s="433" t="s">
        <v>519</v>
      </c>
      <c r="E53" s="431" t="str">
        <f t="shared" si="6"/>
        <v/>
      </c>
      <c r="F53" s="12"/>
    </row>
    <row r="54" spans="2:6" hidden="1">
      <c r="B54" s="424" t="str">
        <f t="shared" si="5"/>
        <v>-</v>
      </c>
      <c r="C54" s="432" t="str">
        <f>IF($C$13=0,"Nurodykite",$C$13)</f>
        <v>Nurodykite</v>
      </c>
      <c r="D54" s="433" t="s">
        <v>519</v>
      </c>
      <c r="E54" s="431" t="str">
        <f t="shared" si="6"/>
        <v/>
      </c>
      <c r="F54" s="12"/>
    </row>
    <row r="55" spans="2:6" hidden="1">
      <c r="B55" s="424" t="str">
        <f t="shared" si="5"/>
        <v>-</v>
      </c>
      <c r="C55" s="432" t="str">
        <f>IF($C$14=0,"Nurodykite",$C$14)</f>
        <v>Nurodykite</v>
      </c>
      <c r="D55" s="433" t="s">
        <v>519</v>
      </c>
      <c r="E55" s="431" t="str">
        <f t="shared" si="6"/>
        <v/>
      </c>
      <c r="F55" s="12"/>
    </row>
    <row r="56" spans="2:6" hidden="1">
      <c r="B56" s="424" t="str">
        <f t="shared" si="5"/>
        <v>-</v>
      </c>
      <c r="C56" s="432" t="str">
        <f>IF($C$15=0,"Nurodykite",$C$15)</f>
        <v>Nurodykite</v>
      </c>
      <c r="D56" s="433" t="s">
        <v>519</v>
      </c>
      <c r="E56" s="431" t="str">
        <f t="shared" si="6"/>
        <v/>
      </c>
      <c r="F56" s="12"/>
    </row>
    <row r="57" spans="2:6" hidden="1">
      <c r="B57" s="424" t="str">
        <f t="shared" si="5"/>
        <v>-</v>
      </c>
      <c r="C57" s="432" t="str">
        <f>IF($C$16=0,"Nurodykite",$C$16)</f>
        <v>Nurodykite</v>
      </c>
      <c r="D57" s="433" t="s">
        <v>519</v>
      </c>
      <c r="E57" s="431" t="str">
        <f t="shared" si="6"/>
        <v/>
      </c>
      <c r="F57" s="12"/>
    </row>
    <row r="58" spans="2:6" hidden="1">
      <c r="B58" s="12"/>
      <c r="C58" s="791" t="s">
        <v>520</v>
      </c>
      <c r="D58" s="778"/>
      <c r="E58" s="434">
        <f>SUM(E49:E57)</f>
        <v>0</v>
      </c>
      <c r="F58" s="38"/>
    </row>
    <row r="59" spans="2:6" hidden="1"/>
    <row r="60" spans="2:6" hidden="1">
      <c r="B60" s="16" t="s">
        <v>33</v>
      </c>
    </row>
    <row r="61" spans="2:6" ht="30" hidden="1">
      <c r="B61" s="423" t="s">
        <v>512</v>
      </c>
      <c r="C61" s="423" t="s">
        <v>513</v>
      </c>
      <c r="D61" s="426" t="s">
        <v>517</v>
      </c>
      <c r="E61" s="423" t="s">
        <v>518</v>
      </c>
      <c r="F61" s="7"/>
    </row>
    <row r="62" spans="2:6" hidden="1">
      <c r="B62" s="424" t="str">
        <f t="shared" ref="B62:B70" si="7">IF(OR(C62="",C62="Nurodykite"),"-",ROW(B62)-ROW($B$62)+1 &amp; ".")</f>
        <v>1.</v>
      </c>
      <c r="C62" s="405" t="str">
        <f>C8</f>
        <v>Ekonominės naudos ir išlaidų santykis (ENIS)</v>
      </c>
      <c r="D62" s="430" t="str">
        <f>IF($B$4=Data1!$G$2,IFERROR(10*DA!H12/MAX(Rodikliai),"-"),IFERROR(10*MIN(Rodikliai)/DA!H12,"-"))</f>
        <v>-</v>
      </c>
      <c r="E62" s="431" t="str">
        <f>IFERROR(D62*VLOOKUP(B62,Svoris,3,0),"")</f>
        <v/>
      </c>
      <c r="F62" s="12"/>
    </row>
    <row r="63" spans="2:6" hidden="1">
      <c r="B63" s="424" t="str">
        <f t="shared" si="7"/>
        <v>-</v>
      </c>
      <c r="C63" s="432" t="str">
        <f>IF($C$9=0,"Nurodykite",$C$9)</f>
        <v>Nurodykite</v>
      </c>
      <c r="D63" s="433" t="s">
        <v>519</v>
      </c>
      <c r="E63" s="431" t="str">
        <f t="shared" ref="E63:E70" si="8">IF(AND(B63&lt;&gt;"-",D63&lt;&gt;"Nurodykite įvertinimą"),IFERROR(D63*VLOOKUP(B63,Svoris,3,0),""),IF(AND(B63&lt;&gt;"-",D63="Nurodykite įvertinimą"),"Įveskite kriterijaus įvertinimą žaliame laukelyje",""))</f>
        <v/>
      </c>
      <c r="F63" s="12"/>
    </row>
    <row r="64" spans="2:6" hidden="1">
      <c r="B64" s="424" t="str">
        <f t="shared" si="7"/>
        <v>-</v>
      </c>
      <c r="C64" s="432" t="str">
        <f>IF($C$10=0,"Nurodykite",$C$10)</f>
        <v>Nurodykite</v>
      </c>
      <c r="D64" s="433" t="s">
        <v>519</v>
      </c>
      <c r="E64" s="431" t="str">
        <f t="shared" si="8"/>
        <v/>
      </c>
      <c r="F64" s="12"/>
    </row>
    <row r="65" spans="2:6" hidden="1">
      <c r="B65" s="424" t="str">
        <f t="shared" si="7"/>
        <v>-</v>
      </c>
      <c r="C65" s="432" t="str">
        <f>IF($C$11=0,"Nurodykite",$C$11)</f>
        <v>Nurodykite</v>
      </c>
      <c r="D65" s="433" t="s">
        <v>519</v>
      </c>
      <c r="E65" s="431" t="str">
        <f t="shared" si="8"/>
        <v/>
      </c>
      <c r="F65" s="12"/>
    </row>
    <row r="66" spans="2:6" hidden="1">
      <c r="B66" s="424" t="str">
        <f t="shared" si="7"/>
        <v>-</v>
      </c>
      <c r="C66" s="432" t="str">
        <f>IF($C$12=0,"Nurodykite",$C$12)</f>
        <v>Nurodykite</v>
      </c>
      <c r="D66" s="433" t="s">
        <v>519</v>
      </c>
      <c r="E66" s="431" t="str">
        <f t="shared" si="8"/>
        <v/>
      </c>
      <c r="F66" s="12"/>
    </row>
    <row r="67" spans="2:6" hidden="1">
      <c r="B67" s="424" t="str">
        <f t="shared" si="7"/>
        <v>-</v>
      </c>
      <c r="C67" s="432" t="str">
        <f>IF($C$13=0,"Nurodykite",$C$13)</f>
        <v>Nurodykite</v>
      </c>
      <c r="D67" s="433" t="s">
        <v>519</v>
      </c>
      <c r="E67" s="431" t="str">
        <f t="shared" si="8"/>
        <v/>
      </c>
      <c r="F67" s="12"/>
    </row>
    <row r="68" spans="2:6" hidden="1">
      <c r="B68" s="424" t="str">
        <f t="shared" si="7"/>
        <v>-</v>
      </c>
      <c r="C68" s="432" t="str">
        <f>IF($C$14=0,"Nurodykite",$C$14)</f>
        <v>Nurodykite</v>
      </c>
      <c r="D68" s="433" t="s">
        <v>519</v>
      </c>
      <c r="E68" s="431" t="str">
        <f t="shared" si="8"/>
        <v/>
      </c>
      <c r="F68" s="12"/>
    </row>
    <row r="69" spans="2:6" hidden="1">
      <c r="B69" s="424" t="str">
        <f t="shared" si="7"/>
        <v>-</v>
      </c>
      <c r="C69" s="432" t="str">
        <f>IF($C$15=0,"Nurodykite",$C$15)</f>
        <v>Nurodykite</v>
      </c>
      <c r="D69" s="433" t="s">
        <v>519</v>
      </c>
      <c r="E69" s="431" t="str">
        <f t="shared" si="8"/>
        <v/>
      </c>
      <c r="F69" s="12"/>
    </row>
    <row r="70" spans="2:6" hidden="1">
      <c r="B70" s="424" t="str">
        <f t="shared" si="7"/>
        <v>-</v>
      </c>
      <c r="C70" s="432" t="str">
        <f>IF($C$16=0,"Nurodykite",$C$16)</f>
        <v>Nurodykite</v>
      </c>
      <c r="D70" s="433" t="s">
        <v>519</v>
      </c>
      <c r="E70" s="431" t="str">
        <f t="shared" si="8"/>
        <v/>
      </c>
      <c r="F70" s="12"/>
    </row>
    <row r="71" spans="2:6" hidden="1">
      <c r="B71" s="12"/>
      <c r="C71" s="791" t="s">
        <v>520</v>
      </c>
      <c r="D71" s="778"/>
      <c r="E71" s="434">
        <f>SUM(E62:E70)</f>
        <v>0</v>
      </c>
      <c r="F71" s="38"/>
    </row>
    <row r="72" spans="2:6" hidden="1"/>
    <row r="73" spans="2:6" hidden="1">
      <c r="B73" s="16" t="s">
        <v>39</v>
      </c>
    </row>
    <row r="74" spans="2:6" ht="30" hidden="1">
      <c r="B74" s="423" t="s">
        <v>512</v>
      </c>
      <c r="C74" s="423" t="s">
        <v>513</v>
      </c>
      <c r="D74" s="426" t="s">
        <v>517</v>
      </c>
      <c r="E74" s="423" t="s">
        <v>518</v>
      </c>
      <c r="F74" s="7"/>
    </row>
    <row r="75" spans="2:6" hidden="1">
      <c r="B75" s="424" t="str">
        <f>IF(OR(C75="",C75="Nurodykite"),"-",ROW(B75)-ROW($B$75)+1 &amp; ".")</f>
        <v>1.</v>
      </c>
      <c r="C75" s="405" t="str">
        <f>C8</f>
        <v>Ekonominės naudos ir išlaidų santykis (ENIS)</v>
      </c>
      <c r="D75" s="430" t="str">
        <f>IF($B$4=Data1!$G$2,IFERROR(10*DA!H13/MAX(Rodikliai),"-"),IFERROR(10*MIN(Rodikliai)/DA!H13,"-"))</f>
        <v>-</v>
      </c>
      <c r="E75" s="431" t="str">
        <f>IFERROR(D75*VLOOKUP(B75,Svoris,3,0),"")</f>
        <v/>
      </c>
      <c r="F75" s="12"/>
    </row>
    <row r="76" spans="2:6" hidden="1">
      <c r="B76" s="424" t="str">
        <f t="shared" ref="B76:B83" si="9">IF(OR(C76="",C76="Nurodykite"),"-",ROW(B76)-ROW($B$75)+1 &amp; ".")</f>
        <v>-</v>
      </c>
      <c r="C76" s="432" t="str">
        <f>IF($C$9=0,"Nurodykite",$C$9)</f>
        <v>Nurodykite</v>
      </c>
      <c r="D76" s="433" t="s">
        <v>519</v>
      </c>
      <c r="E76" s="431" t="str">
        <f t="shared" ref="E76:E83" si="10">IF(AND(B76&lt;&gt;"-",D76&lt;&gt;"Nurodykite įvertinimą"),IFERROR(D76*VLOOKUP(B76,Svoris,3,0),""),IF(AND(B76&lt;&gt;"-",D76="Nurodykite įvertinimą"),"Įveskite kriterijaus įvertinimą žaliame laukelyje",""))</f>
        <v/>
      </c>
      <c r="F76" s="12"/>
    </row>
    <row r="77" spans="2:6" hidden="1">
      <c r="B77" s="424" t="str">
        <f t="shared" si="9"/>
        <v>-</v>
      </c>
      <c r="C77" s="432" t="str">
        <f>IF($C$10=0,"Nurodykite",$C$10)</f>
        <v>Nurodykite</v>
      </c>
      <c r="D77" s="433" t="s">
        <v>519</v>
      </c>
      <c r="E77" s="431" t="str">
        <f t="shared" si="10"/>
        <v/>
      </c>
      <c r="F77" s="12"/>
    </row>
    <row r="78" spans="2:6" hidden="1">
      <c r="B78" s="424" t="str">
        <f t="shared" si="9"/>
        <v>-</v>
      </c>
      <c r="C78" s="432" t="str">
        <f>IF($C$11=0,"Nurodykite",$C$11)</f>
        <v>Nurodykite</v>
      </c>
      <c r="D78" s="433" t="s">
        <v>519</v>
      </c>
      <c r="E78" s="431" t="str">
        <f t="shared" si="10"/>
        <v/>
      </c>
      <c r="F78" s="12"/>
    </row>
    <row r="79" spans="2:6" hidden="1">
      <c r="B79" s="424" t="str">
        <f t="shared" si="9"/>
        <v>-</v>
      </c>
      <c r="C79" s="432" t="str">
        <f>IF($C$12=0,"Nurodykite",$C$12)</f>
        <v>Nurodykite</v>
      </c>
      <c r="D79" s="433" t="s">
        <v>519</v>
      </c>
      <c r="E79" s="431" t="str">
        <f t="shared" si="10"/>
        <v/>
      </c>
      <c r="F79" s="12"/>
    </row>
    <row r="80" spans="2:6" hidden="1">
      <c r="B80" s="424" t="str">
        <f t="shared" si="9"/>
        <v>-</v>
      </c>
      <c r="C80" s="432" t="str">
        <f>IF($C$13=0,"Nurodykite",$C$13)</f>
        <v>Nurodykite</v>
      </c>
      <c r="D80" s="433" t="s">
        <v>519</v>
      </c>
      <c r="E80" s="431" t="str">
        <f t="shared" si="10"/>
        <v/>
      </c>
      <c r="F80" s="12"/>
    </row>
    <row r="81" spans="2:6" hidden="1">
      <c r="B81" s="424" t="str">
        <f t="shared" si="9"/>
        <v>-</v>
      </c>
      <c r="C81" s="432" t="str">
        <f>IF($C$14=0,"Nurodykite",$C$14)</f>
        <v>Nurodykite</v>
      </c>
      <c r="D81" s="433" t="s">
        <v>519</v>
      </c>
      <c r="E81" s="431" t="str">
        <f t="shared" si="10"/>
        <v/>
      </c>
      <c r="F81" s="12"/>
    </row>
    <row r="82" spans="2:6" hidden="1">
      <c r="B82" s="424" t="str">
        <f t="shared" si="9"/>
        <v>-</v>
      </c>
      <c r="C82" s="432" t="str">
        <f>IF($C$15=0,"Nurodykite",$C$15)</f>
        <v>Nurodykite</v>
      </c>
      <c r="D82" s="433" t="s">
        <v>519</v>
      </c>
      <c r="E82" s="431" t="str">
        <f t="shared" si="10"/>
        <v/>
      </c>
      <c r="F82" s="12"/>
    </row>
    <row r="83" spans="2:6" hidden="1">
      <c r="B83" s="424" t="str">
        <f t="shared" si="9"/>
        <v>-</v>
      </c>
      <c r="C83" s="432" t="str">
        <f>IF($C$16=0,"Nurodykite",$C$16)</f>
        <v>Nurodykite</v>
      </c>
      <c r="D83" s="433" t="s">
        <v>519</v>
      </c>
      <c r="E83" s="431" t="str">
        <f t="shared" si="10"/>
        <v/>
      </c>
      <c r="F83" s="12"/>
    </row>
    <row r="84" spans="2:6" hidden="1">
      <c r="B84" s="12"/>
      <c r="C84" s="791" t="s">
        <v>520</v>
      </c>
      <c r="D84" s="778"/>
      <c r="E84" s="434">
        <f>SUM(E75:E83)</f>
        <v>0</v>
      </c>
      <c r="F84" s="38"/>
    </row>
  </sheetData>
  <sheetProtection algorithmName="SHA-512" hashValue="JOnVZgyJT8GEssDBDMNA7rFck5bSIRffK4BYZGNFCJhWPiKINfLNNNcVmsw1yP8FIk4CMZtKOQ4J3TaswrWzYQ==" saltValue="aAl4B2mosCK9OabViRZv+w=="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2352675</xdr:colOff>
                    <xdr:row>5</xdr:row>
                    <xdr:rowOff>180975</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1362075</xdr:colOff>
                    <xdr:row>6</xdr:row>
                    <xdr:rowOff>180975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24" activePane="bottomLeft" state="frozenSplit"/>
      <selection activeCell="C20" sqref="C20"/>
      <selection pane="bottomLeft" activeCell="A18" sqref="A18"/>
    </sheetView>
  </sheetViews>
  <sheetFormatPr defaultColWidth="0" defaultRowHeight="15" zeroHeight="1"/>
  <cols>
    <col min="1" max="1" width="3.5703125" customWidth="1"/>
    <col min="2" max="2" width="12.5703125" bestFit="1" customWidth="1"/>
    <col min="3" max="3" width="12.5703125" customWidth="1"/>
    <col min="4" max="4" width="36.42578125" customWidth="1"/>
    <col min="5" max="5" width="16.5703125" customWidth="1"/>
    <col min="6" max="6" width="17" customWidth="1"/>
    <col min="7" max="10" width="16.5703125" customWidth="1"/>
    <col min="11" max="11" width="15.42578125" customWidth="1"/>
    <col min="12" max="14" width="16.5703125" customWidth="1"/>
    <col min="15" max="15" width="18.85546875" customWidth="1"/>
    <col min="16" max="28" width="16.5703125" customWidth="1"/>
    <col min="29" max="107" width="16.5703125" hidden="1" customWidth="1"/>
    <col min="108" max="108" width="9.140625" hidden="1" customWidth="1"/>
    <col min="109" max="110" width="9.140625" customWidth="1"/>
    <col min="111" max="16384" width="9.140625" hidden="1"/>
  </cols>
  <sheetData>
    <row r="1" spans="2:17" ht="9" customHeight="1"/>
    <row r="2" spans="2:17" ht="15.75" thickBot="1">
      <c r="B2" s="6" t="s">
        <v>521</v>
      </c>
      <c r="C2" s="6"/>
      <c r="E2" s="16" t="s">
        <v>522</v>
      </c>
      <c r="F2" s="16"/>
      <c r="G2" s="16"/>
    </row>
    <row r="3" spans="2:17" ht="15.75" thickBot="1">
      <c r="B3" t="s">
        <v>484</v>
      </c>
      <c r="F3" s="88" t="s">
        <v>14</v>
      </c>
      <c r="G3" s="795" t="s">
        <v>148</v>
      </c>
      <c r="H3" s="795"/>
      <c r="I3" s="795"/>
      <c r="J3" s="795"/>
      <c r="K3" s="796"/>
      <c r="L3" s="6"/>
      <c r="M3" s="6"/>
    </row>
    <row r="4" spans="2:17">
      <c r="B4" t="s">
        <v>19</v>
      </c>
      <c r="E4" s="813" t="s">
        <v>523</v>
      </c>
      <c r="F4" s="815" t="str">
        <f>IFERROR(Q10,"")</f>
        <v>Alternatyva 1</v>
      </c>
      <c r="G4" s="798" t="str">
        <f ca="1">IFERROR(IF(COUNTBLANK($G$11:$G$15)&lt;5,"Patikslinkite alternatyvų siekiamą rezultatą arba investicijas, kad skirtumas tarp alternatyvų būtų &lt; 1%",INDIRECT("'" &amp; $F4 &amp;"'!B3")),"")</f>
        <v>Inovacinės veiklos skatinimo sistema</v>
      </c>
      <c r="H4" s="798"/>
      <c r="I4" s="798"/>
      <c r="J4" s="798"/>
      <c r="K4" s="799"/>
    </row>
    <row r="5" spans="2:17">
      <c r="E5" s="814"/>
      <c r="F5" s="816"/>
      <c r="G5" s="800"/>
      <c r="H5" s="800"/>
      <c r="I5" s="800"/>
      <c r="J5" s="800"/>
      <c r="K5" s="801"/>
    </row>
    <row r="6" spans="2:17" ht="15" customHeight="1">
      <c r="E6" s="814" t="s">
        <v>524</v>
      </c>
      <c r="F6" s="818" t="s">
        <v>20</v>
      </c>
      <c r="G6" s="802" t="str">
        <f ca="1">IF(Opt_alt="","",INDIRECT("'" &amp; Opt_alt &amp;"'!B3"))</f>
        <v>Inovacinės veiklos skatinimo sistema</v>
      </c>
      <c r="H6" s="802"/>
      <c r="I6" s="802"/>
      <c r="J6" s="802"/>
      <c r="K6" s="803"/>
    </row>
    <row r="7" spans="2:17" ht="15.75" thickBot="1">
      <c r="E7" s="817"/>
      <c r="F7" s="819"/>
      <c r="G7" s="804"/>
      <c r="H7" s="804"/>
      <c r="I7" s="804"/>
      <c r="J7" s="804"/>
      <c r="K7" s="805"/>
    </row>
    <row r="8" spans="2:17">
      <c r="E8" s="6"/>
      <c r="F8" s="39"/>
      <c r="G8" s="39"/>
      <c r="H8" s="40"/>
      <c r="I8" s="40"/>
      <c r="J8" s="40"/>
      <c r="K8" s="40"/>
      <c r="L8" s="40"/>
      <c r="M8" s="40"/>
    </row>
    <row r="9" spans="2:17">
      <c r="B9" s="16" t="s">
        <v>525</v>
      </c>
      <c r="C9" s="16"/>
      <c r="D9" s="16"/>
      <c r="E9" t="str">
        <f>IF(B5="",IF(B4=Data1!G2,"","eur/" &amp; Result_mat),"")</f>
        <v/>
      </c>
      <c r="F9" s="8"/>
      <c r="G9" s="8"/>
      <c r="H9" s="8"/>
      <c r="I9" s="8"/>
      <c r="J9" s="8"/>
      <c r="L9" s="43" t="s">
        <v>526</v>
      </c>
      <c r="M9" s="43" t="s">
        <v>527</v>
      </c>
      <c r="N9" s="43" t="s">
        <v>528</v>
      </c>
      <c r="O9" s="43" t="s">
        <v>529</v>
      </c>
      <c r="P9" s="43" t="s">
        <v>530</v>
      </c>
      <c r="Q9" s="43"/>
    </row>
    <row r="10" spans="2:17" ht="62.25" customHeight="1">
      <c r="B10" s="436" t="s">
        <v>14</v>
      </c>
      <c r="C10" s="820" t="s">
        <v>148</v>
      </c>
      <c r="D10" s="821"/>
      <c r="E10" s="348" t="str">
        <f>IF(B5="",IF(B4=Data1!G2,SNA!C16,SVA!F17),DA!C32)</f>
        <v>Ekonominės naudos ir išlaidų santykis (ENIS)</v>
      </c>
      <c r="F10" s="348" t="s">
        <v>531</v>
      </c>
      <c r="G10" s="797" t="s">
        <v>532</v>
      </c>
      <c r="H10" s="654"/>
      <c r="I10" s="654"/>
      <c r="J10" s="654"/>
      <c r="K10" s="655"/>
      <c r="L10" s="124">
        <f>IF(B4="Sąnaudų ir naudos analizė",COUNTIF(L11:L15,"&lt;0,1"),COUNTIF(L11:L15,"&lt;0,05"))</f>
        <v>4</v>
      </c>
      <c r="M10" s="124" t="str">
        <f>INDEX(B11:B15,MATCH(MAX(M11:M15),M11:M15,0),0)</f>
        <v>Alternatyva 1</v>
      </c>
      <c r="N10" s="124">
        <f>COUNTIF(N11:N15,"&lt;&gt;0")</f>
        <v>5</v>
      </c>
      <c r="O10" s="125"/>
      <c r="P10" s="125">
        <f>COUNTIF(P11:P15,"&gt;0,1")</f>
        <v>0</v>
      </c>
      <c r="Q10" s="125" t="str">
        <f>INDEX(B11:B15,MATCH(MAX(Q11:Q15),Q11:Q15,0),0)</f>
        <v>Alternatyva 1</v>
      </c>
    </row>
    <row r="11" spans="2:17" ht="32.25" customHeight="1">
      <c r="B11" s="323" t="s">
        <v>20</v>
      </c>
      <c r="C11" s="811" t="str">
        <f>IF(Pradžia!$I$29=TRUE,IF(A1_pav="","",A1_pav),"")</f>
        <v>Inovacinės veiklos skatinimo sistema</v>
      </c>
      <c r="D11" s="812"/>
      <c r="E11" s="438">
        <f>IF(Pradžia!$I$29=TRUE,IF($B$5="",IF($B$4=Data1!$G$2,ENIS1,INDEX(SVA_rodiklis,1)),DA1_rodiklis),"")</f>
        <v>1.1335308764161161</v>
      </c>
      <c r="F11" s="408" t="str">
        <f>IF(AND(Pradžia!$I$29=TRUE,$P$10&gt;0),M19,"")</f>
        <v/>
      </c>
      <c r="G11" s="808"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809"/>
      <c r="I11" s="809"/>
      <c r="J11" s="809"/>
      <c r="K11" s="810"/>
      <c r="L11" s="83">
        <f>IFERROR(IF(OR($B$4=Data1!$G$2,$B$5="Daugiakriterinė analizė"),(MAX(Rezultatai!$E$11:$E$15)-E11)/MAX(Rezultatai!$E$11:$E$15),(E11-MIN(Rezultatai!$E$11:$E$15))/MIN(Rezultatai!$E$11:$E$15)),"")</f>
        <v>0</v>
      </c>
      <c r="M11" s="84">
        <f>IFERROR(IF(MATCH(0,$L11:$L11,0)=1,M19,"N"),"N")</f>
        <v>-367520295.9283368</v>
      </c>
      <c r="N11" s="43">
        <f>IF(IF($B$4="Sąnaudų ir naudos analizė",ABS(L11)&lt;0.1,ABS(L11)&lt;0.05),1,0)</f>
        <v>1</v>
      </c>
      <c r="O11" s="43">
        <f>IFERROR(IF(AND(N11=1,M19&gt;INDEX($M$19:$M$23,MATCH($M$10,$B$11:$B$15,0),1)),M19-INDEX($M$19:$M$23,MATCH($M$10,$B$11:$B$15,0),1),0),0)</f>
        <v>0</v>
      </c>
      <c r="P11" s="43">
        <f>IFERROR(O11/INDEX($M$19:$M$23,MATCH($M$10,$B$11:$B$15,0),1),0)</f>
        <v>0</v>
      </c>
      <c r="Q11" s="43">
        <f>IFERROR(IF(OR(ABS(P11)&gt;0.1,M11&lt;&gt;"N"),M19,"Nera"),"Nera")</f>
        <v>-367520295.9283368</v>
      </c>
    </row>
    <row r="12" spans="2:17" ht="32.25" hidden="1" customHeight="1">
      <c r="B12" s="323" t="s">
        <v>25</v>
      </c>
      <c r="C12" s="811" t="str">
        <f>IF(Pradžia!$I$31=TRUE,IF(A2_pav="","",A2_pav),"")</f>
        <v/>
      </c>
      <c r="D12" s="812"/>
      <c r="E12" s="438" t="str">
        <f>IF(Pradžia!$I$31=TRUE,IF($B$5="",IF($B$4=Data1!$G$2,ENIS2,INDEX(SVA_rodiklis,2)),DA2_rodiklis),"")</f>
        <v/>
      </c>
      <c r="F12" s="408" t="str">
        <f>IF(AND(Pradžia!$I$31=TRUE,$P$10&gt;0),M20,"")</f>
        <v/>
      </c>
      <c r="G12" s="808"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809"/>
      <c r="I12" s="809"/>
      <c r="J12" s="809"/>
      <c r="K12" s="810"/>
      <c r="L12" s="83" t="str">
        <f>IFERROR(IF(OR($B$4=Data1!$G$2,$B$5="Daugiakriterinė analizė"),(MAX(Rezultatai!$E$11:$E$15)-E12)/MAX(Rezultatai!$E$11:$E$15),(E12-MIN(Rezultatai!$E$11:$E$15))/MIN(Rezultatai!$E$11:$E$15)),"")</f>
        <v/>
      </c>
      <c r="M12" s="84" t="str">
        <f>IFERROR(IF(MATCH(0,$L12:$L12,0)=1,M20,"N"),"N")</f>
        <v>N</v>
      </c>
      <c r="N12" s="43" t="e">
        <f>IF(IF($B$4="Sąnaudų ir naudos analizė",ABS(L12)&lt;0.1,ABS(L12)&lt;0.05),1,0)</f>
        <v>#VALUE!</v>
      </c>
      <c r="O12" s="85">
        <f>IFERROR(IF(AND(N12=1,M20&gt;INDEX($M$19:$M$23,MATCH($M$10,$B$11:$B$15,0),1)),M20-INDEX($M$19:$M$23,MATCH($M$10,$B$11:$B$15,0),1),0),0)</f>
        <v>0</v>
      </c>
      <c r="P12" s="43">
        <f>IFERROR(O12/INDEX($M$19:$M$23,MATCH($M$10,$B$11:$B$15,0),1),0)</f>
        <v>0</v>
      </c>
      <c r="Q12" s="43" t="str">
        <f>IFERROR(IF(OR(ABS(P12)&gt;0.1,M12&lt;&gt;"N"),M20,"Nera"),"Nera")</f>
        <v>Nera</v>
      </c>
    </row>
    <row r="13" spans="2:17" ht="32.25" hidden="1" customHeight="1">
      <c r="B13" s="323" t="s">
        <v>29</v>
      </c>
      <c r="C13" s="811" t="str">
        <f>IF(Pradžia!$I$33=TRUE,IF(A3_pav="","",A3_pav),"")</f>
        <v/>
      </c>
      <c r="D13" s="812"/>
      <c r="E13" s="438" t="str">
        <f>IF(Pradžia!$I$33=TRUE,IF($B$5="",IF($B$4=Data1!$G$2,ENIS3,INDEX(SVA_rodiklis,3)),DA3_rodiklis),"")</f>
        <v/>
      </c>
      <c r="F13" s="408" t="str">
        <f>IF(AND(Pradžia!$I$33=TRUE,$P$10&gt;0),M21,"")</f>
        <v/>
      </c>
      <c r="G13" s="808"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809"/>
      <c r="I13" s="809"/>
      <c r="J13" s="809"/>
      <c r="K13" s="810"/>
      <c r="L13" s="83" t="str">
        <f>IFERROR(IF(OR($B$4=Data1!$G$2,$B$5="Daugiakriterinė analizė"),(MAX(Rezultatai!$E$11:$E$15)-E13)/MAX(Rezultatai!$E$11:$E$15),(E13-MIN(Rezultatai!$E$11:$E$15))/MIN(Rezultatai!$E$11:$E$15)),"")</f>
        <v/>
      </c>
      <c r="M13" s="84" t="str">
        <f>IFERROR(IF(MATCH(0,$L13:$L13,0)=1,M21,"N"),"N")</f>
        <v>N</v>
      </c>
      <c r="N13" s="43" t="e">
        <f>IF(IF($B$4="Sąnaudų ir naudos analizė",ABS(L13)&lt;0.1,ABS(L13)&lt;0.05),1,0)</f>
        <v>#VALUE!</v>
      </c>
      <c r="O13" s="85">
        <f>IFERROR(IF(AND(N13=1,M21&gt;INDEX($M$19:$M$23,MATCH($M$10,$B$11:$B$15,0),1)),M21-INDEX($M$19:$M$23,MATCH($M$10,$B$11:$B$15,0),1),0),0)</f>
        <v>0</v>
      </c>
      <c r="P13" s="43">
        <f>IFERROR(O13/INDEX($M$19:$M$23,MATCH($M$10,$B$11:$B$15,0),1),0)</f>
        <v>0</v>
      </c>
      <c r="Q13" s="85" t="str">
        <f>IFERROR(IF(OR(ABS(P13)&gt;0.1,M13&lt;&gt;"N"),M21,"Nera"),"Nera")</f>
        <v>Nera</v>
      </c>
    </row>
    <row r="14" spans="2:17" ht="32.25" hidden="1" customHeight="1">
      <c r="B14" s="323" t="s">
        <v>33</v>
      </c>
      <c r="C14" s="811" t="str">
        <f>IF(Pradžia!$I$35=TRUE,IF(A4_pav="","",A4_pav),"")</f>
        <v/>
      </c>
      <c r="D14" s="812"/>
      <c r="E14" s="438" t="str">
        <f>IF(Pradžia!$I$35=TRUE,IF($B$5="",IF($B$4=Data1!$G$2,ENIS4,INDEX(SVA_rodiklis,4)),DA4_rodiklis),"")</f>
        <v/>
      </c>
      <c r="F14" s="408" t="str">
        <f>IF(AND(Pradžia!$I$35=TRUE,$P$10&gt;0),M22,"")</f>
        <v/>
      </c>
      <c r="G14" s="808"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809"/>
      <c r="I14" s="809"/>
      <c r="J14" s="809"/>
      <c r="K14" s="810"/>
      <c r="L14" s="83" t="str">
        <f>IFERROR(IF(OR($B$4=Data1!$G$2,$B$5="Daugiakriterinė analizė"),(MAX(Rezultatai!$E$11:$E$15)-E14)/MAX(Rezultatai!$E$11:$E$15),(E14-MIN(Rezultatai!$E$11:$E$15))/MIN(Rezultatai!$E$11:$E$15)),"")</f>
        <v/>
      </c>
      <c r="M14" s="84" t="str">
        <f>IFERROR(IF(MATCH(0,$L14:$L14,0)=1,M22,"N"),"N")</f>
        <v>N</v>
      </c>
      <c r="N14" s="43" t="e">
        <f>IF(IF($B$4="Sąnaudų ir naudos analizė",ABS(L14)&lt;0.1,ABS(L14)&lt;0.05),1,0)</f>
        <v>#VALUE!</v>
      </c>
      <c r="O14" s="85">
        <f>IFERROR(IF(AND(N14=1,M22&gt;INDEX($M$19:$M$23,MATCH($M$10,$B$11:$B$15,0),1)),M22-INDEX($M$19:$M$23,MATCH($M$10,$B$11:$B$15,0),1),0),0)</f>
        <v>0</v>
      </c>
      <c r="P14" s="43">
        <f>IFERROR(O14/INDEX($M$19:$M$23,MATCH($M$10,$B$11:$B$15,0),1),0)</f>
        <v>0</v>
      </c>
      <c r="Q14" s="43" t="str">
        <f>IFERROR(IF(OR(ABS(P14)&gt;0.1,M14&lt;&gt;"N"),M22,"Nera"),"Nera")</f>
        <v>Nera</v>
      </c>
    </row>
    <row r="15" spans="2:17" ht="32.25" hidden="1" customHeight="1">
      <c r="B15" s="323" t="s">
        <v>39</v>
      </c>
      <c r="C15" s="811" t="str">
        <f>IF(Pradžia!$I$37=TRUE,IF(A5_pav="","",A5_pav),"")</f>
        <v/>
      </c>
      <c r="D15" s="812"/>
      <c r="E15" s="438" t="str">
        <f>IF(Pradžia!$I$37=TRUE,IF($B$5="",IF($B$4=Data1!$G$2,ENIS5,INDEX(SVA_rodiklis,5)),DA5_rodiklis),"")</f>
        <v/>
      </c>
      <c r="F15" s="408" t="str">
        <f>IF(AND(Pradžia!$I$37=TRUE,$P$10&gt;0),M23,"")</f>
        <v/>
      </c>
      <c r="G15" s="808"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809"/>
      <c r="I15" s="809"/>
      <c r="J15" s="809"/>
      <c r="K15" s="810"/>
      <c r="L15" s="83" t="str">
        <f>IFERROR(IF(OR($B$4=Data1!$G$2,$B$5="Daugiakriterinė analizė"),(MAX(Rezultatai!$E$11:$E$15)-E15)/MAX(Rezultatai!$E$11:$E$15),(E15-MIN(Rezultatai!$E$11:$E$15))/MIN(Rezultatai!$E$11:$E$15)),"")</f>
        <v/>
      </c>
      <c r="M15" s="84" t="str">
        <f>IFERROR(IF(MATCH(0,$L15:$L15,0)=1,M23,"N"),"N")</f>
        <v>N</v>
      </c>
      <c r="N15" s="43" t="e">
        <f>IF(IF($B$4="Sąnaudų ir naudos analizė",ABS(L15)&lt;0.1,ABS(L15)&lt;0.05),1,0)</f>
        <v>#VALUE!</v>
      </c>
      <c r="O15" s="85">
        <f>IFERROR(IF(AND(N15=1,M23&gt;INDEX($M$19:$M$23,MATCH($M$10,$B$11:$B$15,0),1)),M23-INDEX($M$19:$M$23,MATCH($M$10,$B$11:$B$15,0),1),0),0)</f>
        <v>0</v>
      </c>
      <c r="P15" s="43">
        <f>IFERROR(O15/INDEX($M$19:$M$23,MATCH($M$10,$B$11:$B$15,0),1),0)</f>
        <v>0</v>
      </c>
      <c r="Q15" s="43" t="str">
        <f>IFERROR(IF(OR(ABS(P15)&gt;0.1,M15&lt;&gt;"N"),M23,"Nera"),"Nera")</f>
        <v>Nera</v>
      </c>
    </row>
    <row r="16" spans="2:17">
      <c r="B16" s="6"/>
      <c r="C16" s="6"/>
      <c r="D16" s="6"/>
      <c r="K16" s="8"/>
    </row>
    <row r="17" spans="2:15" ht="29.25" customHeight="1">
      <c r="B17" s="16" t="s">
        <v>533</v>
      </c>
      <c r="C17" s="16"/>
      <c r="D17" s="16"/>
      <c r="E17" s="766" t="s">
        <v>342</v>
      </c>
      <c r="F17" s="778"/>
      <c r="G17" s="797" t="s">
        <v>178</v>
      </c>
      <c r="H17" s="655"/>
      <c r="I17" s="797" t="s">
        <v>534</v>
      </c>
      <c r="J17" s="655"/>
      <c r="K17" s="797" t="s">
        <v>535</v>
      </c>
      <c r="L17" s="655"/>
      <c r="M17" s="797" t="s">
        <v>536</v>
      </c>
      <c r="N17" s="655"/>
      <c r="O17" s="806" t="str">
        <f>IF(B4=Data1!G2,"Ekonominė grynoji dabartinė vertė (EGDV)",CONCATENATE('Alternatyva 1'!C116," (reali vertė)"))</f>
        <v>Ekonominė grynoji dabartinė vertė (EGDV)</v>
      </c>
    </row>
    <row r="18" spans="2:15" ht="93.75" customHeight="1">
      <c r="B18" s="436" t="s">
        <v>14</v>
      </c>
      <c r="C18" s="820" t="s">
        <v>148</v>
      </c>
      <c r="D18" s="821"/>
      <c r="E18" s="348" t="s">
        <v>162</v>
      </c>
      <c r="F18" s="347" t="s">
        <v>163</v>
      </c>
      <c r="G18" s="348" t="s">
        <v>162</v>
      </c>
      <c r="H18" s="347" t="s">
        <v>163</v>
      </c>
      <c r="I18" s="348" t="s">
        <v>162</v>
      </c>
      <c r="J18" s="347" t="s">
        <v>163</v>
      </c>
      <c r="K18" s="348" t="s">
        <v>162</v>
      </c>
      <c r="L18" s="347" t="s">
        <v>163</v>
      </c>
      <c r="M18" s="348" t="s">
        <v>162</v>
      </c>
      <c r="N18" s="347" t="s">
        <v>163</v>
      </c>
      <c r="O18" s="807"/>
    </row>
    <row r="19" spans="2:15" ht="29.25" customHeight="1">
      <c r="B19" s="323" t="s">
        <v>20</v>
      </c>
      <c r="C19" s="811" t="str">
        <f>IF(Pradžia!$I$29=TRUE,IF(A1_pav="","",A1_pav),"")</f>
        <v>Inovacinės veiklos skatinimo sistema</v>
      </c>
      <c r="D19" s="812"/>
      <c r="E19" s="408">
        <f ca="1">IF(Pradžia!$I$29=TRUE,IF(INDIRECT("'" &amp; $B19 &amp;"'!F9")="","",INDIRECT("'" &amp; $B19 &amp;"'!F9")),"")</f>
        <v>395902576.74692667</v>
      </c>
      <c r="F19" s="408">
        <f ca="1">IF(Pradžia!$I$29=TRUE,IF(INDIRECT("'" &amp; $B19 &amp;"'!G9")="","",INDIRECT("'" &amp; $B19 &amp;"'!G9")),"")</f>
        <v>447044305.57999998</v>
      </c>
      <c r="G19" s="408">
        <f ca="1">IF(Pradžia!$I$29=TRUE,IF(INDIRECT("'" &amp; $B19 &amp;"'!F8")="","",INDIRECT("'" &amp; $B19 &amp;"'!F8")),"")</f>
        <v>0</v>
      </c>
      <c r="H19" s="408">
        <f ca="1">IF(Pradžia!$I$29=TRUE,IF(INDIRECT("'" &amp; $B19 &amp;"'!G8")="","",INDIRECT("'" &amp; $B19 &amp;"'!G8")),"")</f>
        <v>0</v>
      </c>
      <c r="I19" s="408">
        <f ca="1">IF(Pradžia!$I$29=TRUE,IF(INDIRECT("'" &amp; $B19 &amp;"'!F89")="","",INDIRECT("'" &amp; $B19 &amp;"'!F89")-INDIRECT("'" &amp; $B19 &amp;"'!F100")),"")</f>
        <v>248774430.78802869</v>
      </c>
      <c r="J19" s="408">
        <f ca="1">IF(Pradžia!$I$29=TRUE,IF(INDIRECT("'" &amp; $B19 &amp;"'!G89")="","",INDIRECT("'" &amp; $B19 &amp;"'!G89")-INDIRECT("'" &amp; $B19 &amp;"'!G100")),"")</f>
        <v>272730041.46470582</v>
      </c>
      <c r="K19" s="408">
        <f ca="1">IF(Pradžia!$I$29=TRUE,IF(INDIRECT("'" &amp; $B19 &amp;"'!F7")="","",INDIRECT("'" &amp; $B19 &amp;"'!F7")),"")</f>
        <v>644677007.53495538</v>
      </c>
      <c r="L19" s="408">
        <f ca="1">IF(Pradžia!$I$29=TRUE,IF(INDIRECT("'" &amp; $B19 &amp;"'!G7")="","",INDIRECT("'" &amp; $B19 &amp;"'!G7")),"")</f>
        <v>719774347.04470599</v>
      </c>
      <c r="M19" s="408">
        <f>IF(Pradžia!$I$29=TRUE,'Poveikis VF'!F11,"")</f>
        <v>-367520295.9283368</v>
      </c>
      <c r="N19" s="408">
        <f>IF(Pradžia!$I$29=TRUE,'Poveikis VF'!G11,"")</f>
        <v>-408473043.11347115</v>
      </c>
      <c r="O19" s="408">
        <f>IF(Pradžia!$I$29=TRUE,IF($B$4=Data1!$G$2,SNA!F15,SVA!G10),"")</f>
        <v>83168318.400821432</v>
      </c>
    </row>
    <row r="20" spans="2:15" ht="29.25" hidden="1" customHeight="1">
      <c r="B20" s="323" t="s">
        <v>25</v>
      </c>
      <c r="C20" s="811" t="str">
        <f>IF(Pradžia!$I$31=TRUE,IF(A2_pav="","",A2_pav),"")</f>
        <v/>
      </c>
      <c r="D20" s="812"/>
      <c r="E20" s="408" t="str">
        <f ca="1">IF(Pradžia!$I$31=TRUE,IF(INDIRECT("'" &amp; $B20 &amp;"'!F9")="","",INDIRECT("'" &amp; $B20 &amp;"'!F9")),"")</f>
        <v/>
      </c>
      <c r="F20" s="408" t="str">
        <f ca="1">IF(Pradžia!$I$31=TRUE,IF(INDIRECT("'" &amp; $B20 &amp;"'!G9")="","",INDIRECT("'" &amp; $B20 &amp;"'!G9")),"")</f>
        <v/>
      </c>
      <c r="G20" s="408" t="str">
        <f ca="1">IF(Pradžia!$I$31=TRUE,IF(INDIRECT("'" &amp; $B20 &amp;"'!F8")="","",INDIRECT("'" &amp; $B20 &amp;"'!F8")),"")</f>
        <v/>
      </c>
      <c r="H20" s="408" t="str">
        <f ca="1">IF(Pradžia!$I$31=TRUE,IF(INDIRECT("'" &amp; $B20 &amp;"'!G8")="","",INDIRECT("'" &amp; $B20 &amp;"'!G8")),"")</f>
        <v/>
      </c>
      <c r="I20" s="408" t="str">
        <f ca="1">IF(Pradžia!$I$31=TRUE,IF(INDIRECT("'" &amp; $B20 &amp;"'!F89")="","",INDIRECT("'" &amp; $B20 &amp;"'!F89")-INDIRECT("'" &amp; $B20 &amp;"'!F100")),"")</f>
        <v/>
      </c>
      <c r="J20" s="408" t="str">
        <f ca="1">IF(Pradžia!$I$31=TRUE,IF(INDIRECT("'" &amp; $B20 &amp;"'!G89")="","",INDIRECT("'" &amp; $B20 &amp;"'!G89")-INDIRECT("'" &amp; $B20 &amp;"'!G100")),"")</f>
        <v/>
      </c>
      <c r="K20" s="408" t="str">
        <f ca="1">IF(Pradžia!$I$31=TRUE,IF(INDIRECT("'" &amp; $B20 &amp;"'!F7")="","",INDIRECT("'" &amp; $B20 &amp;"'!F7")),"")</f>
        <v/>
      </c>
      <c r="L20" s="408" t="str">
        <f ca="1">IF(Pradžia!$I$31=TRUE,IF(INDIRECT("'" &amp; $B20 &amp;"'!G7")="","",INDIRECT("'" &amp; $B20 &amp;"'!G7")),"")</f>
        <v/>
      </c>
      <c r="M20" s="408" t="str">
        <f>IF(Pradžia!$I$31=TRUE,'Poveikis VF'!F18,"")</f>
        <v/>
      </c>
      <c r="N20" s="408" t="str">
        <f>IF(Pradžia!$I$31=TRUE,'Poveikis VF'!G18,"")</f>
        <v/>
      </c>
      <c r="O20" s="408" t="str">
        <f>IF(Pradžia!$I$31=TRUE,IF($B$4=Data1!$G$2,SNA!F33,SVA!G11),"")</f>
        <v/>
      </c>
    </row>
    <row r="21" spans="2:15" ht="29.25" hidden="1" customHeight="1">
      <c r="B21" s="323" t="s">
        <v>29</v>
      </c>
      <c r="C21" s="811" t="str">
        <f>IF(Pradžia!$I$33=TRUE,IF(A3_pav="","",A3_pav),"")</f>
        <v/>
      </c>
      <c r="D21" s="812"/>
      <c r="E21" s="408" t="str">
        <f ca="1">IF(Pradžia!$I$33=TRUE,IF(INDIRECT("'" &amp; $B21 &amp;"'!F9")="","",INDIRECT("'" &amp; $B21 &amp;"'!F9")),"")</f>
        <v/>
      </c>
      <c r="F21" s="408" t="str">
        <f ca="1">IF(Pradžia!$I$33=TRUE,IF(INDIRECT("'" &amp; $B21 &amp;"'!G9")="","",INDIRECT("'" &amp; $B21 &amp;"'!G9")),"")</f>
        <v/>
      </c>
      <c r="G21" s="408" t="str">
        <f ca="1">IF(Pradžia!$I$33=TRUE,IF(INDIRECT("'" &amp; $B21 &amp;"'!F8")="","",INDIRECT("'" &amp; $B21 &amp;"'!F8")),"")</f>
        <v/>
      </c>
      <c r="H21" s="408" t="str">
        <f ca="1">IF(Pradžia!$I$33=TRUE,IF(INDIRECT("'" &amp; $B21 &amp;"'!G8")="","",INDIRECT("'" &amp; $B21 &amp;"'!G8")),"")</f>
        <v/>
      </c>
      <c r="I21" s="408" t="str">
        <f ca="1">IF(Pradžia!$I$33=TRUE,IF(INDIRECT("'" &amp; $B21 &amp;"'!F89")="","",INDIRECT("'" &amp; $B21 &amp;"'!F89")-INDIRECT("'" &amp; $B21 &amp;"'!F100")),"")</f>
        <v/>
      </c>
      <c r="J21" s="408" t="str">
        <f ca="1">IF(Pradžia!$I$33=TRUE,IF(INDIRECT("'" &amp; $B21 &amp;"'!G89")="","",INDIRECT("'" &amp; $B21 &amp;"'!G89")-INDIRECT("'" &amp; $B21 &amp;"'!G100")),"")</f>
        <v/>
      </c>
      <c r="K21" s="408" t="str">
        <f ca="1">IF(Pradžia!$I$33=TRUE,IF(INDIRECT("'" &amp; $B21 &amp;"'!F7")="","",INDIRECT("'" &amp; $B21 &amp;"'!F7")),"")</f>
        <v/>
      </c>
      <c r="L21" s="408" t="str">
        <f ca="1">IF(Pradžia!$I$33=TRUE,IF(INDIRECT("'" &amp; $B21 &amp;"'!G7")="","",INDIRECT("'" &amp; $B21 &amp;"'!G7")),"")</f>
        <v/>
      </c>
      <c r="M21" s="408" t="str">
        <f>IF(Pradžia!$I$33=TRUE,'Poveikis VF'!F25,"")</f>
        <v/>
      </c>
      <c r="N21" s="408" t="str">
        <f>IF(Pradžia!$I$33=TRUE,'Poveikis VF'!G25,"")</f>
        <v/>
      </c>
      <c r="O21" s="408" t="str">
        <f>IF(Pradžia!$I$33=TRUE,IF($B$4=Data1!$G$2,SNA!F51,SVA!G12),"")</f>
        <v/>
      </c>
    </row>
    <row r="22" spans="2:15" ht="29.25" hidden="1" customHeight="1">
      <c r="B22" s="323" t="s">
        <v>33</v>
      </c>
      <c r="C22" s="811" t="str">
        <f>IF(Pradžia!$I$35=TRUE,IF(A4_pav="","",A4_pav),"")</f>
        <v/>
      </c>
      <c r="D22" s="812"/>
      <c r="E22" s="408" t="str">
        <f ca="1">IF(Pradžia!$I$35=TRUE,IF(INDIRECT("'" &amp; $B22 &amp;"'!F9")="","",INDIRECT("'" &amp; $B22 &amp;"'!F9")),"")</f>
        <v/>
      </c>
      <c r="F22" s="408" t="str">
        <f ca="1">IF(Pradžia!$I$35=TRUE,IF(INDIRECT("'" &amp; $B22 &amp;"'!G9")="","",INDIRECT("'" &amp; $B22 &amp;"'!G9")),"")</f>
        <v/>
      </c>
      <c r="G22" s="408" t="str">
        <f ca="1">IF(Pradžia!$I$35=TRUE,IF(INDIRECT("'" &amp; $B22 &amp;"'!F8")="","",INDIRECT("'" &amp; $B22 &amp;"'!F8")),"")</f>
        <v/>
      </c>
      <c r="H22" s="408" t="str">
        <f ca="1">IF(Pradžia!$I$35=TRUE,IF(INDIRECT("'" &amp; $B22 &amp;"'!G8")="","",INDIRECT("'" &amp; $B22 &amp;"'!G8")),"")</f>
        <v/>
      </c>
      <c r="I22" s="408" t="str">
        <f ca="1">IF(Pradžia!$I$35=TRUE,IF(INDIRECT("'" &amp; $B22 &amp;"'!F89")="","",INDIRECT("'" &amp; $B22 &amp;"'!F89")-INDIRECT("'" &amp; $B22 &amp;"'!F100")),"")</f>
        <v/>
      </c>
      <c r="J22" s="408" t="str">
        <f ca="1">IF(Pradžia!$I$35=TRUE,IF(INDIRECT("'" &amp; $B22 &amp;"'!G89")="","",INDIRECT("'" &amp; $B22 &amp;"'!G89")-INDIRECT("'" &amp; $B22 &amp;"'!G100")),"")</f>
        <v/>
      </c>
      <c r="K22" s="408" t="str">
        <f ca="1">IF(Pradžia!$I$35=TRUE,IF(INDIRECT("'" &amp; $B22 &amp;"'!F7")="","",INDIRECT("'" &amp; $B22 &amp;"'!F7")),"")</f>
        <v/>
      </c>
      <c r="L22" s="408" t="str">
        <f ca="1">IF(Pradžia!$I$35=TRUE,IF(INDIRECT("'" &amp; $B22 &amp;"'!G7")="","",INDIRECT("'" &amp; $B22 &amp;"'!G7")),"")</f>
        <v/>
      </c>
      <c r="M22" s="408" t="str">
        <f>IF(Pradžia!$I$35=TRUE,'Poveikis VF'!F32,"")</f>
        <v/>
      </c>
      <c r="N22" s="408" t="str">
        <f>IF(Pradžia!$I$35=TRUE,'Poveikis VF'!G32,"")</f>
        <v/>
      </c>
      <c r="O22" s="408" t="str">
        <f>IF(Pradžia!$I$35=TRUE,IF($B$4=Data1!$G$2,SNA!F69,SVA!G13),"")</f>
        <v/>
      </c>
    </row>
    <row r="23" spans="2:15" ht="29.25" hidden="1" customHeight="1">
      <c r="B23" s="323" t="s">
        <v>39</v>
      </c>
      <c r="C23" s="811" t="str">
        <f>IF(Pradžia!$I$37=TRUE,IF(A5_pav="","",A5_pav),"")</f>
        <v/>
      </c>
      <c r="D23" s="812"/>
      <c r="E23" s="408" t="str">
        <f ca="1">IF(Pradžia!$I$37=TRUE,IF(INDIRECT("'" &amp; $B23 &amp;"'!F9")="","",INDIRECT("'" &amp; $B23 &amp;"'!F9")),"")</f>
        <v/>
      </c>
      <c r="F23" s="408" t="str">
        <f ca="1">IF(Pradžia!$I$37=TRUE,IF(INDIRECT("'" &amp; $B23 &amp;"'!G9")="","",INDIRECT("'" &amp; $B23 &amp;"'!G9")),"")</f>
        <v/>
      </c>
      <c r="G23" s="408" t="str">
        <f ca="1">IF(Pradžia!$I$37=TRUE,IF(INDIRECT("'" &amp; $B23 &amp;"'!F8")="","",INDIRECT("'" &amp; $B23 &amp;"'!F8")),"")</f>
        <v/>
      </c>
      <c r="H23" s="408" t="str">
        <f ca="1">IF(Pradžia!$I$37=TRUE,IF(INDIRECT("'" &amp; $B23 &amp;"'!G8")="","",INDIRECT("'" &amp; $B23 &amp;"'!G8")),"")</f>
        <v/>
      </c>
      <c r="I23" s="408" t="str">
        <f ca="1">IF(Pradžia!$I$37=TRUE,IF(INDIRECT("'" &amp; $B23 &amp;"'!F89")="","",INDIRECT("'" &amp; $B23 &amp;"'!F89")-INDIRECT("'" &amp; $B23 &amp;"'!F100")),"")</f>
        <v/>
      </c>
      <c r="J23" s="408" t="str">
        <f ca="1">IF(Pradžia!$I$37=TRUE,IF(INDIRECT("'" &amp; $B23 &amp;"'!G89")="","",INDIRECT("'" &amp; $B23 &amp;"'!G89")-INDIRECT("'" &amp; $B23 &amp;"'!G100")),"")</f>
        <v/>
      </c>
      <c r="K23" s="408" t="str">
        <f ca="1">IF(Pradžia!$I$37=TRUE,IF(INDIRECT("'" &amp; $B23 &amp;"'!F7")="","",INDIRECT("'" &amp; $B23 &amp;"'!F7")),"")</f>
        <v/>
      </c>
      <c r="L23" s="408" t="str">
        <f ca="1">IF(Pradžia!$I$37=TRUE,IF(INDIRECT("'" &amp; $B23 &amp;"'!G7")="","",INDIRECT("'" &amp; $B23 &amp;"'!G7")),"")</f>
        <v/>
      </c>
      <c r="M23" s="408" t="str">
        <f>IF(Pradžia!$I$37=TRUE,'Poveikis VF'!F39,"")</f>
        <v/>
      </c>
      <c r="N23" s="408" t="str">
        <f>IF(Pradžia!$I$37=TRUE,'Poveikis VF'!G39,"")</f>
        <v/>
      </c>
      <c r="O23" s="408" t="str">
        <f>IF(Pradžia!$I$37=TRUE,IF($B$4=Data1!$G$2,SNA!F87,SVA!G14),"")</f>
        <v/>
      </c>
    </row>
    <row r="24" spans="2:15">
      <c r="B24" s="6"/>
      <c r="C24" s="6"/>
      <c r="D24" s="6"/>
    </row>
    <row r="25" spans="2:15">
      <c r="B25" s="16" t="s">
        <v>501</v>
      </c>
      <c r="C25" s="16"/>
      <c r="D25" s="16"/>
      <c r="E25" s="8"/>
      <c r="F25" s="8"/>
      <c r="G25" s="8"/>
      <c r="H25" s="8"/>
      <c r="I25" s="8"/>
      <c r="J25" s="8"/>
    </row>
    <row r="26" spans="2:15" ht="62.25" customHeight="1">
      <c r="B26" s="436" t="s">
        <v>14</v>
      </c>
      <c r="C26" s="820" t="s">
        <v>148</v>
      </c>
      <c r="D26" s="821"/>
      <c r="E26" s="348" t="s">
        <v>537</v>
      </c>
      <c r="F26" s="348" t="s">
        <v>538</v>
      </c>
      <c r="G26" s="348" t="s">
        <v>505</v>
      </c>
      <c r="I26" s="42"/>
      <c r="J26" s="42"/>
      <c r="K26" s="41"/>
      <c r="L26" s="41"/>
      <c r="M26" s="41"/>
      <c r="N26" s="41"/>
    </row>
    <row r="27" spans="2:15" ht="32.25" customHeight="1">
      <c r="B27" s="323" t="s">
        <v>20</v>
      </c>
      <c r="C27" s="811" t="str">
        <f>IF(Pradžia!$I$29=TRUE,IF(A1_pav="","",A1_pav),"")</f>
        <v>Inovacinės veiklos skatinimo sistema</v>
      </c>
      <c r="D27" s="812"/>
      <c r="E27" s="439">
        <f>IF(Pradžia!$I$29=TRUE,SNA!$F20,"")</f>
        <v>-644424069.92720664</v>
      </c>
      <c r="F27" s="440" t="str">
        <f>IF(Pradžia!$I$29=TRUE,SNA!$F21,"")</f>
        <v>-</v>
      </c>
      <c r="G27" s="441">
        <f>IF(Pradžia!$I$29=TRUE,SNA!$F22,"")</f>
        <v>0</v>
      </c>
    </row>
    <row r="28" spans="2:15" ht="32.25" hidden="1" customHeight="1">
      <c r="B28" s="323" t="s">
        <v>25</v>
      </c>
      <c r="C28" s="811" t="str">
        <f>IF(Pradžia!$I$31=TRUE,IF(A2_pav="","",A2_pav),"")</f>
        <v/>
      </c>
      <c r="D28" s="812"/>
      <c r="E28" s="439" t="str">
        <f>IF(Pradžia!$I$31=TRUE,SNA!$F38,"")</f>
        <v/>
      </c>
      <c r="F28" s="440" t="str">
        <f>IF(Pradžia!$I$31=TRUE,SNA!$F39,"")</f>
        <v/>
      </c>
      <c r="G28" s="441" t="str">
        <f>IF(Pradžia!$I$31=TRUE,SNA!$F40,"")</f>
        <v/>
      </c>
    </row>
    <row r="29" spans="2:15" ht="32.25" hidden="1" customHeight="1">
      <c r="B29" s="323" t="s">
        <v>29</v>
      </c>
      <c r="C29" s="811" t="str">
        <f>IF(Pradžia!$I$33=TRUE,IF(A3_pav="","",A3_pav),"")</f>
        <v/>
      </c>
      <c r="D29" s="812"/>
      <c r="E29" s="439" t="str">
        <f>IF(Pradžia!$I$33=TRUE,SNA!$F56,"")</f>
        <v/>
      </c>
      <c r="F29" s="440" t="str">
        <f>IF(Pradžia!$I$33=TRUE,SNA!$F57,"")</f>
        <v/>
      </c>
      <c r="G29" s="441" t="str">
        <f>IF(Pradžia!$I$33=TRUE,SNA!$F58,"")</f>
        <v/>
      </c>
    </row>
    <row r="30" spans="2:15" ht="32.25" hidden="1" customHeight="1">
      <c r="B30" s="323" t="s">
        <v>33</v>
      </c>
      <c r="C30" s="811" t="str">
        <f>IF(Pradžia!$I$35=TRUE,IF(A4_pav="","",A4_pav),"")</f>
        <v/>
      </c>
      <c r="D30" s="812"/>
      <c r="E30" s="439" t="str">
        <f>IF(Pradžia!$I$35=TRUE,SNA!$F74,"")</f>
        <v/>
      </c>
      <c r="F30" s="440" t="str">
        <f>IF(Pradžia!$I$35=TRUE,SNA!$F75,"")</f>
        <v/>
      </c>
      <c r="G30" s="441" t="str">
        <f>IF(Pradžia!$I$35=TRUE,SNA!$F76,"")</f>
        <v/>
      </c>
    </row>
    <row r="31" spans="2:15" ht="32.25" hidden="1" customHeight="1">
      <c r="B31" s="323" t="s">
        <v>39</v>
      </c>
      <c r="C31" s="811" t="str">
        <f>IF(Pradžia!$I$37=TRUE,IF(A5_pav="","",A5_pav),"")</f>
        <v/>
      </c>
      <c r="D31" s="812"/>
      <c r="E31" s="439" t="str">
        <f>IF(Pradžia!$I$37=TRUE,SNA!$F92,"")</f>
        <v/>
      </c>
      <c r="F31" s="440" t="str">
        <f>IF(Pradžia!$I$37=TRUE,SNA!$F93,"")</f>
        <v/>
      </c>
      <c r="G31" s="441" t="str">
        <f>IF(Pradžia!$I$37=TRUE,SNA!$F94,"")</f>
        <v/>
      </c>
    </row>
    <row r="32" spans="2:15">
      <c r="B32" s="6"/>
      <c r="C32" s="6"/>
      <c r="D32" s="6"/>
    </row>
    <row r="33" spans="1:107">
      <c r="B33" s="16" t="s">
        <v>539</v>
      </c>
      <c r="C33" s="16"/>
      <c r="D33" s="16"/>
      <c r="E33" s="16"/>
      <c r="F33" s="16"/>
      <c r="G33" s="574" t="s">
        <v>158</v>
      </c>
      <c r="H33" s="423">
        <f ca="1">H40</f>
        <v>2022</v>
      </c>
      <c r="I33" s="423">
        <f t="shared" ref="I33:BT33" ca="1" si="0">I40</f>
        <v>2023</v>
      </c>
      <c r="J33" s="423">
        <f t="shared" ca="1" si="0"/>
        <v>2024</v>
      </c>
      <c r="K33" s="423">
        <f t="shared" ca="1" si="0"/>
        <v>2025</v>
      </c>
      <c r="L33" s="423">
        <f t="shared" ca="1" si="0"/>
        <v>2026</v>
      </c>
      <c r="M33" s="423">
        <f t="shared" ca="1" si="0"/>
        <v>2027</v>
      </c>
      <c r="N33" s="423">
        <f t="shared" ca="1" si="0"/>
        <v>2028</v>
      </c>
      <c r="O33" s="423">
        <f t="shared" ca="1" si="0"/>
        <v>2029</v>
      </c>
      <c r="P33" s="423">
        <f t="shared" ca="1" si="0"/>
        <v>2030</v>
      </c>
      <c r="Q33" s="423">
        <f t="shared" ca="1" si="0"/>
        <v>2031</v>
      </c>
      <c r="R33" s="423">
        <f t="shared" ca="1" si="0"/>
        <v>2032</v>
      </c>
      <c r="S33" s="423">
        <f t="shared" ca="1" si="0"/>
        <v>2033</v>
      </c>
      <c r="T33" s="423">
        <f t="shared" ca="1" si="0"/>
        <v>2034</v>
      </c>
      <c r="U33" s="423">
        <f t="shared" ca="1" si="0"/>
        <v>2035</v>
      </c>
      <c r="V33" s="423">
        <f t="shared" ca="1" si="0"/>
        <v>2036</v>
      </c>
      <c r="W33" s="423">
        <f t="shared" ca="1" si="0"/>
        <v>2037</v>
      </c>
      <c r="X33" s="423">
        <f t="shared" ca="1" si="0"/>
        <v>2038</v>
      </c>
      <c r="Y33" s="423">
        <f t="shared" ca="1" si="0"/>
        <v>2039</v>
      </c>
      <c r="Z33" s="423">
        <f t="shared" ca="1" si="0"/>
        <v>2040</v>
      </c>
      <c r="AA33" s="423">
        <f t="shared" ca="1" si="0"/>
        <v>2041</v>
      </c>
      <c r="AB33" s="423">
        <f t="shared" ca="1" si="0"/>
        <v>2042</v>
      </c>
      <c r="AC33" s="423">
        <f t="shared" ca="1" si="0"/>
        <v>2043</v>
      </c>
      <c r="AD33" s="423">
        <f t="shared" ca="1" si="0"/>
        <v>2044</v>
      </c>
      <c r="AE33" s="423">
        <f t="shared" ca="1" si="0"/>
        <v>2045</v>
      </c>
      <c r="AF33" s="423">
        <f t="shared" ca="1" si="0"/>
        <v>2046</v>
      </c>
      <c r="AG33" s="423">
        <f t="shared" ca="1" si="0"/>
        <v>2047</v>
      </c>
      <c r="AH33" s="423">
        <f t="shared" ca="1" si="0"/>
        <v>2048</v>
      </c>
      <c r="AI33" s="423">
        <f t="shared" ca="1" si="0"/>
        <v>2049</v>
      </c>
      <c r="AJ33" s="423">
        <f t="shared" ca="1" si="0"/>
        <v>2050</v>
      </c>
      <c r="AK33" s="423">
        <f t="shared" ca="1" si="0"/>
        <v>2051</v>
      </c>
      <c r="AL33" s="423">
        <f t="shared" ca="1" si="0"/>
        <v>2052</v>
      </c>
      <c r="AM33" s="423">
        <f t="shared" ca="1" si="0"/>
        <v>2053</v>
      </c>
      <c r="AN33" s="423">
        <f t="shared" ca="1" si="0"/>
        <v>2054</v>
      </c>
      <c r="AO33" s="423">
        <f t="shared" ca="1" si="0"/>
        <v>2055</v>
      </c>
      <c r="AP33" s="423">
        <f t="shared" ca="1" si="0"/>
        <v>2056</v>
      </c>
      <c r="AQ33" s="423">
        <f t="shared" ca="1" si="0"/>
        <v>2057</v>
      </c>
      <c r="AR33" s="423">
        <f t="shared" ca="1" si="0"/>
        <v>2058</v>
      </c>
      <c r="AS33" s="423">
        <f t="shared" ca="1" si="0"/>
        <v>2059</v>
      </c>
      <c r="AT33" s="423">
        <f t="shared" ca="1" si="0"/>
        <v>2060</v>
      </c>
      <c r="AU33" s="423">
        <f t="shared" ca="1" si="0"/>
        <v>2061</v>
      </c>
      <c r="AV33" s="423">
        <f t="shared" ca="1" si="0"/>
        <v>2062</v>
      </c>
      <c r="AW33" s="423">
        <f t="shared" ca="1" si="0"/>
        <v>2063</v>
      </c>
      <c r="AX33" s="423">
        <f t="shared" ca="1" si="0"/>
        <v>2064</v>
      </c>
      <c r="AY33" s="423">
        <f t="shared" ca="1" si="0"/>
        <v>2065</v>
      </c>
      <c r="AZ33" s="423">
        <f t="shared" ca="1" si="0"/>
        <v>2066</v>
      </c>
      <c r="BA33" s="423">
        <f t="shared" ca="1" si="0"/>
        <v>2067</v>
      </c>
      <c r="BB33" s="423">
        <f t="shared" ca="1" si="0"/>
        <v>2068</v>
      </c>
      <c r="BC33" s="423">
        <f t="shared" ca="1" si="0"/>
        <v>2069</v>
      </c>
      <c r="BD33" s="423">
        <f t="shared" ca="1" si="0"/>
        <v>2070</v>
      </c>
      <c r="BE33" s="423">
        <f t="shared" ca="1" si="0"/>
        <v>2071</v>
      </c>
      <c r="BF33" s="423">
        <f t="shared" ca="1" si="0"/>
        <v>2072</v>
      </c>
      <c r="BG33" s="423">
        <f t="shared" ca="1" si="0"/>
        <v>2073</v>
      </c>
      <c r="BH33" s="423">
        <f t="shared" ca="1" si="0"/>
        <v>2074</v>
      </c>
      <c r="BI33" s="423">
        <f t="shared" ca="1" si="0"/>
        <v>2075</v>
      </c>
      <c r="BJ33" s="423">
        <f t="shared" ca="1" si="0"/>
        <v>2076</v>
      </c>
      <c r="BK33" s="423">
        <f t="shared" ca="1" si="0"/>
        <v>2077</v>
      </c>
      <c r="BL33" s="423">
        <f t="shared" ca="1" si="0"/>
        <v>2078</v>
      </c>
      <c r="BM33" s="423">
        <f t="shared" ca="1" si="0"/>
        <v>2079</v>
      </c>
      <c r="BN33" s="423">
        <f t="shared" ca="1" si="0"/>
        <v>2080</v>
      </c>
      <c r="BO33" s="423">
        <f t="shared" ca="1" si="0"/>
        <v>2081</v>
      </c>
      <c r="BP33" s="423">
        <f t="shared" ca="1" si="0"/>
        <v>2082</v>
      </c>
      <c r="BQ33" s="423">
        <f t="shared" ca="1" si="0"/>
        <v>2083</v>
      </c>
      <c r="BR33" s="423">
        <f t="shared" ca="1" si="0"/>
        <v>2084</v>
      </c>
      <c r="BS33" s="423">
        <f t="shared" ca="1" si="0"/>
        <v>2085</v>
      </c>
      <c r="BT33" s="423">
        <f t="shared" ca="1" si="0"/>
        <v>2086</v>
      </c>
      <c r="BU33" s="423">
        <f t="shared" ref="BU33:DC33" ca="1" si="1">BU40</f>
        <v>2087</v>
      </c>
      <c r="BV33" s="423">
        <f t="shared" ca="1" si="1"/>
        <v>2088</v>
      </c>
      <c r="BW33" s="423">
        <f t="shared" ca="1" si="1"/>
        <v>2089</v>
      </c>
      <c r="BX33" s="423">
        <f t="shared" ca="1" si="1"/>
        <v>2090</v>
      </c>
      <c r="BY33" s="423">
        <f t="shared" ca="1" si="1"/>
        <v>2091</v>
      </c>
      <c r="BZ33" s="423">
        <f t="shared" ca="1" si="1"/>
        <v>2092</v>
      </c>
      <c r="CA33" s="423">
        <f t="shared" ca="1" si="1"/>
        <v>2093</v>
      </c>
      <c r="CB33" s="423">
        <f t="shared" ca="1" si="1"/>
        <v>2094</v>
      </c>
      <c r="CC33" s="423">
        <f t="shared" ca="1" si="1"/>
        <v>2095</v>
      </c>
      <c r="CD33" s="423">
        <f t="shared" ca="1" si="1"/>
        <v>2096</v>
      </c>
      <c r="CE33" s="423">
        <f t="shared" ca="1" si="1"/>
        <v>2097</v>
      </c>
      <c r="CF33" s="423">
        <f t="shared" ca="1" si="1"/>
        <v>2098</v>
      </c>
      <c r="CG33" s="423">
        <f t="shared" ca="1" si="1"/>
        <v>2099</v>
      </c>
      <c r="CH33" s="423">
        <f t="shared" ca="1" si="1"/>
        <v>2100</v>
      </c>
      <c r="CI33" s="423">
        <f t="shared" ca="1" si="1"/>
        <v>2101</v>
      </c>
      <c r="CJ33" s="423">
        <f t="shared" ca="1" si="1"/>
        <v>2102</v>
      </c>
      <c r="CK33" s="423">
        <f t="shared" ca="1" si="1"/>
        <v>2103</v>
      </c>
      <c r="CL33" s="423">
        <f t="shared" ca="1" si="1"/>
        <v>2104</v>
      </c>
      <c r="CM33" s="423">
        <f t="shared" ca="1" si="1"/>
        <v>2105</v>
      </c>
      <c r="CN33" s="423">
        <f t="shared" ca="1" si="1"/>
        <v>2106</v>
      </c>
      <c r="CO33" s="423">
        <f t="shared" ca="1" si="1"/>
        <v>2107</v>
      </c>
      <c r="CP33" s="423">
        <f t="shared" ca="1" si="1"/>
        <v>2108</v>
      </c>
      <c r="CQ33" s="423">
        <f t="shared" ca="1" si="1"/>
        <v>2109</v>
      </c>
      <c r="CR33" s="423">
        <f t="shared" ca="1" si="1"/>
        <v>2110</v>
      </c>
      <c r="CS33" s="423">
        <f t="shared" ca="1" si="1"/>
        <v>2111</v>
      </c>
      <c r="CT33" s="423">
        <f t="shared" ca="1" si="1"/>
        <v>2112</v>
      </c>
      <c r="CU33" s="423">
        <f t="shared" ca="1" si="1"/>
        <v>2113</v>
      </c>
      <c r="CV33" s="423">
        <f t="shared" ca="1" si="1"/>
        <v>2114</v>
      </c>
      <c r="CW33" s="423">
        <f t="shared" ca="1" si="1"/>
        <v>2115</v>
      </c>
      <c r="CX33" s="423">
        <f t="shared" ca="1" si="1"/>
        <v>2116</v>
      </c>
      <c r="CY33" s="423">
        <f t="shared" ca="1" si="1"/>
        <v>2117</v>
      </c>
      <c r="CZ33" s="423">
        <f t="shared" ca="1" si="1"/>
        <v>2118</v>
      </c>
      <c r="DA33" s="423">
        <f t="shared" ca="1" si="1"/>
        <v>2119</v>
      </c>
      <c r="DB33" s="423">
        <f t="shared" ca="1" si="1"/>
        <v>2120</v>
      </c>
      <c r="DC33" s="423">
        <f t="shared" ca="1" si="1"/>
        <v>2121</v>
      </c>
    </row>
    <row r="34" spans="1:107" ht="30" customHeight="1">
      <c r="A34" s="43">
        <v>104</v>
      </c>
      <c r="B34" s="323" t="s">
        <v>257</v>
      </c>
      <c r="C34" s="825" t="str">
        <f>CONCATENATE("SIEKIAMAS REZULTATAS: ",IF(Result=0,"",Result),", matavimo vnt. ",IF(Result_mat=0,"",Result_mat) )</f>
        <v>SIEKIAMAS REZULTATAS: Produktų ar procesų inovacijas diegiančios MVĮ, matavimo vnt. proc.</v>
      </c>
      <c r="D34" s="825"/>
      <c r="E34" s="825"/>
      <c r="F34" s="825"/>
      <c r="G34" s="442">
        <f ca="1">SUMIF($H$39:$DC$39,"&lt;="&amp;PAL,$H34:$DC34)</f>
        <v>0</v>
      </c>
      <c r="H34" s="443">
        <f t="shared" ref="H34:AM34" ca="1" si="2">IFERROR(OFFSET(INDIRECT("'"&amp;Opt_alt&amp;"'!H12"),$A34,H$39),"")</f>
        <v>0</v>
      </c>
      <c r="I34" s="443">
        <f t="shared" ca="1" si="2"/>
        <v>0</v>
      </c>
      <c r="J34" s="443">
        <f t="shared" ca="1" si="2"/>
        <v>0</v>
      </c>
      <c r="K34" s="443">
        <f t="shared" ca="1" si="2"/>
        <v>0</v>
      </c>
      <c r="L34" s="443">
        <f t="shared" ca="1" si="2"/>
        <v>0</v>
      </c>
      <c r="M34" s="443">
        <f t="shared" ca="1" si="2"/>
        <v>0</v>
      </c>
      <c r="N34" s="443">
        <f t="shared" ca="1" si="2"/>
        <v>0</v>
      </c>
      <c r="O34" s="443">
        <f t="shared" ca="1" si="2"/>
        <v>0</v>
      </c>
      <c r="P34" s="443">
        <f t="shared" ca="1" si="2"/>
        <v>0</v>
      </c>
      <c r="Q34" s="443">
        <f t="shared" ca="1" si="2"/>
        <v>0</v>
      </c>
      <c r="R34" s="443">
        <f t="shared" ca="1" si="2"/>
        <v>0</v>
      </c>
      <c r="S34" s="443">
        <f t="shared" ca="1" si="2"/>
        <v>0</v>
      </c>
      <c r="T34" s="443">
        <f t="shared" ca="1" si="2"/>
        <v>0</v>
      </c>
      <c r="U34" s="443">
        <f t="shared" ca="1" si="2"/>
        <v>0</v>
      </c>
      <c r="V34" s="443">
        <f t="shared" ca="1" si="2"/>
        <v>0</v>
      </c>
      <c r="W34" s="443">
        <f t="shared" ca="1" si="2"/>
        <v>0</v>
      </c>
      <c r="X34" s="443">
        <f t="shared" ca="1" si="2"/>
        <v>0</v>
      </c>
      <c r="Y34" s="443">
        <f t="shared" ca="1" si="2"/>
        <v>0</v>
      </c>
      <c r="Z34" s="443">
        <f t="shared" ca="1" si="2"/>
        <v>0</v>
      </c>
      <c r="AA34" s="443">
        <f t="shared" ca="1" si="2"/>
        <v>0</v>
      </c>
      <c r="AB34" s="443">
        <f t="shared" ca="1" si="2"/>
        <v>0</v>
      </c>
      <c r="AC34" s="443">
        <f t="shared" ca="1" si="2"/>
        <v>0</v>
      </c>
      <c r="AD34" s="443">
        <f t="shared" ca="1" si="2"/>
        <v>0</v>
      </c>
      <c r="AE34" s="443">
        <f t="shared" ca="1" si="2"/>
        <v>0</v>
      </c>
      <c r="AF34" s="443">
        <f t="shared" ca="1" si="2"/>
        <v>0</v>
      </c>
      <c r="AG34" s="443">
        <f t="shared" ca="1" si="2"/>
        <v>0</v>
      </c>
      <c r="AH34" s="443">
        <f t="shared" ca="1" si="2"/>
        <v>0</v>
      </c>
      <c r="AI34" s="443">
        <f t="shared" ca="1" si="2"/>
        <v>0</v>
      </c>
      <c r="AJ34" s="443">
        <f t="shared" ca="1" si="2"/>
        <v>0</v>
      </c>
      <c r="AK34" s="443">
        <f t="shared" ca="1" si="2"/>
        <v>0</v>
      </c>
      <c r="AL34" s="443">
        <f t="shared" ca="1" si="2"/>
        <v>0</v>
      </c>
      <c r="AM34" s="443">
        <f t="shared" ca="1" si="2"/>
        <v>0</v>
      </c>
      <c r="AN34" s="443">
        <f t="shared" ref="AN34:BS34" ca="1" si="3">IFERROR(OFFSET(INDIRECT("'"&amp;Opt_alt&amp;"'!H12"),$A34,AN$39),"")</f>
        <v>0</v>
      </c>
      <c r="AO34" s="443">
        <f t="shared" ca="1" si="3"/>
        <v>0</v>
      </c>
      <c r="AP34" s="443">
        <f t="shared" ca="1" si="3"/>
        <v>0</v>
      </c>
      <c r="AQ34" s="443">
        <f t="shared" ca="1" si="3"/>
        <v>0</v>
      </c>
      <c r="AR34" s="443">
        <f t="shared" ca="1" si="3"/>
        <v>0</v>
      </c>
      <c r="AS34" s="443">
        <f t="shared" ca="1" si="3"/>
        <v>0</v>
      </c>
      <c r="AT34" s="443">
        <f t="shared" ca="1" si="3"/>
        <v>0</v>
      </c>
      <c r="AU34" s="443">
        <f t="shared" ca="1" si="3"/>
        <v>0</v>
      </c>
      <c r="AV34" s="443">
        <f t="shared" ca="1" si="3"/>
        <v>0</v>
      </c>
      <c r="AW34" s="443">
        <f t="shared" ca="1" si="3"/>
        <v>0</v>
      </c>
      <c r="AX34" s="443">
        <f t="shared" ca="1" si="3"/>
        <v>0</v>
      </c>
      <c r="AY34" s="443">
        <f t="shared" ca="1" si="3"/>
        <v>0</v>
      </c>
      <c r="AZ34" s="443">
        <f t="shared" ca="1" si="3"/>
        <v>0</v>
      </c>
      <c r="BA34" s="443">
        <f t="shared" ca="1" si="3"/>
        <v>0</v>
      </c>
      <c r="BB34" s="443">
        <f t="shared" ca="1" si="3"/>
        <v>0</v>
      </c>
      <c r="BC34" s="443">
        <f t="shared" ca="1" si="3"/>
        <v>0</v>
      </c>
      <c r="BD34" s="443">
        <f t="shared" ca="1" si="3"/>
        <v>0</v>
      </c>
      <c r="BE34" s="443">
        <f t="shared" ca="1" si="3"/>
        <v>0</v>
      </c>
      <c r="BF34" s="443">
        <f t="shared" ca="1" si="3"/>
        <v>0</v>
      </c>
      <c r="BG34" s="443">
        <f t="shared" ca="1" si="3"/>
        <v>0</v>
      </c>
      <c r="BH34" s="443">
        <f t="shared" ca="1" si="3"/>
        <v>0</v>
      </c>
      <c r="BI34" s="443">
        <f t="shared" ca="1" si="3"/>
        <v>0</v>
      </c>
      <c r="BJ34" s="443">
        <f t="shared" ca="1" si="3"/>
        <v>0</v>
      </c>
      <c r="BK34" s="443">
        <f t="shared" ca="1" si="3"/>
        <v>0</v>
      </c>
      <c r="BL34" s="443">
        <f t="shared" ca="1" si="3"/>
        <v>0</v>
      </c>
      <c r="BM34" s="443">
        <f t="shared" ca="1" si="3"/>
        <v>0</v>
      </c>
      <c r="BN34" s="443">
        <f t="shared" ca="1" si="3"/>
        <v>0</v>
      </c>
      <c r="BO34" s="443">
        <f t="shared" ca="1" si="3"/>
        <v>0</v>
      </c>
      <c r="BP34" s="443">
        <f t="shared" ca="1" si="3"/>
        <v>0</v>
      </c>
      <c r="BQ34" s="443">
        <f t="shared" ca="1" si="3"/>
        <v>0</v>
      </c>
      <c r="BR34" s="443">
        <f t="shared" ca="1" si="3"/>
        <v>0</v>
      </c>
      <c r="BS34" s="443">
        <f t="shared" ca="1" si="3"/>
        <v>0</v>
      </c>
      <c r="BT34" s="443">
        <f t="shared" ref="BT34:DC34" ca="1" si="4">IFERROR(OFFSET(INDIRECT("'"&amp;Opt_alt&amp;"'!H12"),$A34,BT$39),"")</f>
        <v>0</v>
      </c>
      <c r="BU34" s="443">
        <f t="shared" ca="1" si="4"/>
        <v>0</v>
      </c>
      <c r="BV34" s="443">
        <f t="shared" ca="1" si="4"/>
        <v>0</v>
      </c>
      <c r="BW34" s="443">
        <f t="shared" ca="1" si="4"/>
        <v>0</v>
      </c>
      <c r="BX34" s="443">
        <f t="shared" ca="1" si="4"/>
        <v>0</v>
      </c>
      <c r="BY34" s="443">
        <f t="shared" ca="1" si="4"/>
        <v>0</v>
      </c>
      <c r="BZ34" s="443">
        <f t="shared" ca="1" si="4"/>
        <v>0</v>
      </c>
      <c r="CA34" s="443">
        <f t="shared" ca="1" si="4"/>
        <v>0</v>
      </c>
      <c r="CB34" s="443">
        <f t="shared" ca="1" si="4"/>
        <v>0</v>
      </c>
      <c r="CC34" s="443">
        <f t="shared" ca="1" si="4"/>
        <v>0</v>
      </c>
      <c r="CD34" s="443">
        <f t="shared" ca="1" si="4"/>
        <v>0</v>
      </c>
      <c r="CE34" s="443">
        <f t="shared" ca="1" si="4"/>
        <v>0</v>
      </c>
      <c r="CF34" s="443">
        <f t="shared" ca="1" si="4"/>
        <v>0</v>
      </c>
      <c r="CG34" s="443">
        <f t="shared" ca="1" si="4"/>
        <v>0</v>
      </c>
      <c r="CH34" s="443">
        <f t="shared" ca="1" si="4"/>
        <v>0</v>
      </c>
      <c r="CI34" s="443">
        <f t="shared" ca="1" si="4"/>
        <v>0</v>
      </c>
      <c r="CJ34" s="443">
        <f t="shared" ca="1" si="4"/>
        <v>0</v>
      </c>
      <c r="CK34" s="443">
        <f t="shared" ca="1" si="4"/>
        <v>0</v>
      </c>
      <c r="CL34" s="443">
        <f t="shared" ca="1" si="4"/>
        <v>0</v>
      </c>
      <c r="CM34" s="443">
        <f t="shared" ca="1" si="4"/>
        <v>0</v>
      </c>
      <c r="CN34" s="443">
        <f t="shared" ca="1" si="4"/>
        <v>0</v>
      </c>
      <c r="CO34" s="443">
        <f t="shared" ca="1" si="4"/>
        <v>0</v>
      </c>
      <c r="CP34" s="443">
        <f t="shared" ca="1" si="4"/>
        <v>0</v>
      </c>
      <c r="CQ34" s="443">
        <f t="shared" ca="1" si="4"/>
        <v>0</v>
      </c>
      <c r="CR34" s="443">
        <f t="shared" ca="1" si="4"/>
        <v>0</v>
      </c>
      <c r="CS34" s="443">
        <f t="shared" ca="1" si="4"/>
        <v>0</v>
      </c>
      <c r="CT34" s="443">
        <f t="shared" ca="1" si="4"/>
        <v>0</v>
      </c>
      <c r="CU34" s="443">
        <f t="shared" ca="1" si="4"/>
        <v>0</v>
      </c>
      <c r="CV34" s="443">
        <f t="shared" ca="1" si="4"/>
        <v>0</v>
      </c>
      <c r="CW34" s="443">
        <f t="shared" ca="1" si="4"/>
        <v>0</v>
      </c>
      <c r="CX34" s="443">
        <f t="shared" ca="1" si="4"/>
        <v>0</v>
      </c>
      <c r="CY34" s="443">
        <f t="shared" ca="1" si="4"/>
        <v>0</v>
      </c>
      <c r="CZ34" s="443">
        <f t="shared" ca="1" si="4"/>
        <v>0</v>
      </c>
      <c r="DA34" s="443">
        <f t="shared" ca="1" si="4"/>
        <v>0</v>
      </c>
      <c r="DB34" s="443">
        <f t="shared" ca="1" si="4"/>
        <v>0</v>
      </c>
      <c r="DC34" s="443">
        <f t="shared" ca="1" si="4"/>
        <v>0</v>
      </c>
    </row>
    <row r="35" spans="1:107">
      <c r="B35" s="6"/>
      <c r="C35" s="6"/>
      <c r="D35" s="6"/>
    </row>
    <row r="36" spans="1:107" hidden="1">
      <c r="B36" s="6"/>
      <c r="C36" s="6"/>
      <c r="D36" s="6"/>
    </row>
    <row r="37" spans="1:107" hidden="1">
      <c r="B37" s="6"/>
      <c r="C37" s="6"/>
      <c r="D37" s="6"/>
    </row>
    <row r="38" spans="1:107" hidden="1">
      <c r="B38" s="6" t="s">
        <v>540</v>
      </c>
      <c r="C38" s="6"/>
    </row>
    <row r="39" spans="1:107" hidden="1">
      <c r="B39" s="6" t="s">
        <v>157</v>
      </c>
      <c r="C39" s="6"/>
      <c r="H39" s="347">
        <v>0</v>
      </c>
      <c r="I39" s="347">
        <v>1</v>
      </c>
      <c r="J39" s="347">
        <v>2</v>
      </c>
      <c r="K39" s="347">
        <v>3</v>
      </c>
      <c r="L39" s="347">
        <v>4</v>
      </c>
      <c r="M39" s="347">
        <v>5</v>
      </c>
      <c r="N39" s="347">
        <v>6</v>
      </c>
      <c r="O39" s="347">
        <v>7</v>
      </c>
      <c r="P39" s="347">
        <v>8</v>
      </c>
      <c r="Q39" s="347">
        <v>9</v>
      </c>
      <c r="R39" s="347">
        <v>10</v>
      </c>
      <c r="S39" s="347">
        <v>11</v>
      </c>
      <c r="T39" s="347">
        <v>12</v>
      </c>
      <c r="U39" s="347">
        <v>13</v>
      </c>
      <c r="V39" s="347">
        <v>14</v>
      </c>
      <c r="W39" s="347">
        <v>15</v>
      </c>
      <c r="X39" s="347">
        <v>16</v>
      </c>
      <c r="Y39" s="347">
        <v>17</v>
      </c>
      <c r="Z39" s="347">
        <v>18</v>
      </c>
      <c r="AA39" s="347">
        <v>19</v>
      </c>
      <c r="AB39" s="347">
        <v>20</v>
      </c>
      <c r="AC39" s="347">
        <v>21</v>
      </c>
      <c r="AD39" s="347">
        <v>22</v>
      </c>
      <c r="AE39" s="347">
        <v>23</v>
      </c>
      <c r="AF39" s="347">
        <v>24</v>
      </c>
      <c r="AG39" s="347">
        <v>25</v>
      </c>
      <c r="AH39" s="347">
        <v>26</v>
      </c>
      <c r="AI39" s="347">
        <v>27</v>
      </c>
      <c r="AJ39" s="347">
        <v>28</v>
      </c>
      <c r="AK39" s="347">
        <v>29</v>
      </c>
      <c r="AL39" s="347">
        <v>30</v>
      </c>
      <c r="AM39" s="347">
        <v>31</v>
      </c>
      <c r="AN39" s="347">
        <v>32</v>
      </c>
      <c r="AO39" s="347">
        <v>33</v>
      </c>
      <c r="AP39" s="347">
        <v>34</v>
      </c>
      <c r="AQ39" s="347">
        <v>35</v>
      </c>
      <c r="AR39" s="347">
        <v>36</v>
      </c>
      <c r="AS39" s="347">
        <v>37</v>
      </c>
      <c r="AT39" s="347">
        <v>38</v>
      </c>
      <c r="AU39" s="347">
        <v>39</v>
      </c>
      <c r="AV39" s="347">
        <v>40</v>
      </c>
      <c r="AW39" s="347">
        <v>41</v>
      </c>
      <c r="AX39" s="347">
        <v>42</v>
      </c>
      <c r="AY39" s="347">
        <v>43</v>
      </c>
      <c r="AZ39" s="347">
        <v>44</v>
      </c>
      <c r="BA39" s="347">
        <v>45</v>
      </c>
      <c r="BB39" s="347">
        <v>46</v>
      </c>
      <c r="BC39" s="347">
        <v>47</v>
      </c>
      <c r="BD39" s="347">
        <v>48</v>
      </c>
      <c r="BE39" s="347">
        <v>49</v>
      </c>
      <c r="BF39" s="347">
        <v>50</v>
      </c>
      <c r="BG39" s="347">
        <v>51</v>
      </c>
      <c r="BH39" s="347">
        <v>52</v>
      </c>
      <c r="BI39" s="347">
        <v>53</v>
      </c>
      <c r="BJ39" s="347">
        <v>54</v>
      </c>
      <c r="BK39" s="347">
        <v>55</v>
      </c>
      <c r="BL39" s="347">
        <v>56</v>
      </c>
      <c r="BM39" s="347">
        <v>57</v>
      </c>
      <c r="BN39" s="347">
        <v>58</v>
      </c>
      <c r="BO39" s="347">
        <v>59</v>
      </c>
      <c r="BP39" s="347">
        <v>60</v>
      </c>
      <c r="BQ39" s="347">
        <v>61</v>
      </c>
      <c r="BR39" s="347">
        <v>62</v>
      </c>
      <c r="BS39" s="347">
        <v>63</v>
      </c>
      <c r="BT39" s="347">
        <v>64</v>
      </c>
      <c r="BU39" s="347">
        <v>65</v>
      </c>
      <c r="BV39" s="347">
        <v>66</v>
      </c>
      <c r="BW39" s="347">
        <v>67</v>
      </c>
      <c r="BX39" s="347">
        <v>68</v>
      </c>
      <c r="BY39" s="347">
        <v>69</v>
      </c>
      <c r="BZ39" s="347">
        <v>70</v>
      </c>
      <c r="CA39" s="347">
        <v>71</v>
      </c>
      <c r="CB39" s="347">
        <v>72</v>
      </c>
      <c r="CC39" s="347">
        <v>73</v>
      </c>
      <c r="CD39" s="347">
        <v>74</v>
      </c>
      <c r="CE39" s="347">
        <v>75</v>
      </c>
      <c r="CF39" s="347">
        <v>76</v>
      </c>
      <c r="CG39" s="347">
        <v>77</v>
      </c>
      <c r="CH39" s="347">
        <v>78</v>
      </c>
      <c r="CI39" s="347">
        <v>79</v>
      </c>
      <c r="CJ39" s="347">
        <v>80</v>
      </c>
      <c r="CK39" s="347">
        <v>81</v>
      </c>
      <c r="CL39" s="347">
        <v>82</v>
      </c>
      <c r="CM39" s="347">
        <v>83</v>
      </c>
      <c r="CN39" s="347">
        <v>84</v>
      </c>
      <c r="CO39" s="347">
        <v>85</v>
      </c>
      <c r="CP39" s="347">
        <v>86</v>
      </c>
      <c r="CQ39" s="347">
        <v>87</v>
      </c>
      <c r="CR39" s="347">
        <v>88</v>
      </c>
      <c r="CS39" s="347">
        <v>89</v>
      </c>
      <c r="CT39" s="347">
        <v>90</v>
      </c>
      <c r="CU39" s="347">
        <v>91</v>
      </c>
      <c r="CV39" s="347">
        <v>92</v>
      </c>
      <c r="CW39" s="347">
        <v>93</v>
      </c>
      <c r="CX39" s="347">
        <v>94</v>
      </c>
      <c r="CY39" s="347">
        <v>95</v>
      </c>
      <c r="CZ39" s="347">
        <v>96</v>
      </c>
      <c r="DA39" s="347">
        <v>97</v>
      </c>
      <c r="DB39" s="347">
        <v>98</v>
      </c>
      <c r="DC39" s="347">
        <v>99</v>
      </c>
    </row>
    <row r="40" spans="1:107" ht="30" hidden="1" customHeight="1">
      <c r="B40" s="404" t="s">
        <v>159</v>
      </c>
      <c r="C40" s="444" t="s">
        <v>541</v>
      </c>
      <c r="D40" s="545" t="s">
        <v>160</v>
      </c>
      <c r="E40" s="546" t="s">
        <v>542</v>
      </c>
      <c r="F40" s="445" t="s">
        <v>543</v>
      </c>
      <c r="G40" s="544" t="s">
        <v>158</v>
      </c>
      <c r="H40" s="347">
        <f ca="1">I40-1</f>
        <v>2022</v>
      </c>
      <c r="I40" s="347">
        <f ca="1">'Alternatyva 1'!I6</f>
        <v>2023</v>
      </c>
      <c r="J40" s="347">
        <f ca="1">'Alternatyva 1'!J6</f>
        <v>2024</v>
      </c>
      <c r="K40" s="347">
        <f ca="1">'Alternatyva 1'!K6</f>
        <v>2025</v>
      </c>
      <c r="L40" s="347">
        <f ca="1">'Alternatyva 1'!L6</f>
        <v>2026</v>
      </c>
      <c r="M40" s="347">
        <f ca="1">'Alternatyva 1'!M6</f>
        <v>2027</v>
      </c>
      <c r="N40" s="347">
        <f ca="1">'Alternatyva 1'!N6</f>
        <v>2028</v>
      </c>
      <c r="O40" s="347">
        <f ca="1">'Alternatyva 1'!O6</f>
        <v>2029</v>
      </c>
      <c r="P40" s="347">
        <f ca="1">'Alternatyva 1'!P6</f>
        <v>2030</v>
      </c>
      <c r="Q40" s="347">
        <f ca="1">'Alternatyva 1'!Q6</f>
        <v>2031</v>
      </c>
      <c r="R40" s="347">
        <f ca="1">'Alternatyva 1'!R6</f>
        <v>2032</v>
      </c>
      <c r="S40" s="347">
        <f ca="1">'Alternatyva 1'!S6</f>
        <v>2033</v>
      </c>
      <c r="T40" s="347">
        <f ca="1">'Alternatyva 1'!T6</f>
        <v>2034</v>
      </c>
      <c r="U40" s="347">
        <f ca="1">'Alternatyva 1'!U6</f>
        <v>2035</v>
      </c>
      <c r="V40" s="347">
        <f ca="1">'Alternatyva 1'!V6</f>
        <v>2036</v>
      </c>
      <c r="W40" s="347">
        <f ca="1">'Alternatyva 1'!W6</f>
        <v>2037</v>
      </c>
      <c r="X40" s="347">
        <f ca="1">'Alternatyva 1'!X6</f>
        <v>2038</v>
      </c>
      <c r="Y40" s="347">
        <f ca="1">'Alternatyva 1'!Y6</f>
        <v>2039</v>
      </c>
      <c r="Z40" s="347">
        <f ca="1">'Alternatyva 1'!Z6</f>
        <v>2040</v>
      </c>
      <c r="AA40" s="347">
        <f ca="1">'Alternatyva 1'!AA6</f>
        <v>2041</v>
      </c>
      <c r="AB40" s="347">
        <f ca="1">'Alternatyva 1'!AB6</f>
        <v>2042</v>
      </c>
      <c r="AC40" s="347">
        <f ca="1">'Alternatyva 1'!AC6</f>
        <v>2043</v>
      </c>
      <c r="AD40" s="347">
        <f ca="1">'Alternatyva 1'!AD6</f>
        <v>2044</v>
      </c>
      <c r="AE40" s="347">
        <f ca="1">'Alternatyva 1'!AE6</f>
        <v>2045</v>
      </c>
      <c r="AF40" s="347">
        <f ca="1">'Alternatyva 1'!AF6</f>
        <v>2046</v>
      </c>
      <c r="AG40" s="347">
        <f ca="1">'Alternatyva 1'!AG6</f>
        <v>2047</v>
      </c>
      <c r="AH40" s="347">
        <f ca="1">'Alternatyva 1'!AH6</f>
        <v>2048</v>
      </c>
      <c r="AI40" s="347">
        <f ca="1">'Alternatyva 1'!AI6</f>
        <v>2049</v>
      </c>
      <c r="AJ40" s="347">
        <f ca="1">'Alternatyva 1'!AJ6</f>
        <v>2050</v>
      </c>
      <c r="AK40" s="347">
        <f ca="1">'Alternatyva 1'!AK6</f>
        <v>2051</v>
      </c>
      <c r="AL40" s="347">
        <f ca="1">'Alternatyva 1'!AL6</f>
        <v>2052</v>
      </c>
      <c r="AM40" s="347">
        <f ca="1">'Alternatyva 1'!AM6</f>
        <v>2053</v>
      </c>
      <c r="AN40" s="347">
        <f ca="1">'Alternatyva 1'!AN6</f>
        <v>2054</v>
      </c>
      <c r="AO40" s="347">
        <f ca="1">'Alternatyva 1'!AO6</f>
        <v>2055</v>
      </c>
      <c r="AP40" s="347">
        <f ca="1">'Alternatyva 1'!AP6</f>
        <v>2056</v>
      </c>
      <c r="AQ40" s="347">
        <f ca="1">'Alternatyva 1'!AQ6</f>
        <v>2057</v>
      </c>
      <c r="AR40" s="347">
        <f ca="1">'Alternatyva 1'!AR6</f>
        <v>2058</v>
      </c>
      <c r="AS40" s="347">
        <f ca="1">'Alternatyva 1'!AS6</f>
        <v>2059</v>
      </c>
      <c r="AT40" s="347">
        <f ca="1">'Alternatyva 1'!AT6</f>
        <v>2060</v>
      </c>
      <c r="AU40" s="347">
        <f ca="1">'Alternatyva 1'!AU6</f>
        <v>2061</v>
      </c>
      <c r="AV40" s="347">
        <f ca="1">'Alternatyva 1'!AV6</f>
        <v>2062</v>
      </c>
      <c r="AW40" s="347">
        <f ca="1">'Alternatyva 1'!AW6</f>
        <v>2063</v>
      </c>
      <c r="AX40" s="347">
        <f ca="1">'Alternatyva 1'!AX6</f>
        <v>2064</v>
      </c>
      <c r="AY40" s="347">
        <f ca="1">'Alternatyva 1'!AY6</f>
        <v>2065</v>
      </c>
      <c r="AZ40" s="347">
        <f ca="1">'Alternatyva 1'!AZ6</f>
        <v>2066</v>
      </c>
      <c r="BA40" s="347">
        <f ca="1">'Alternatyva 1'!BA6</f>
        <v>2067</v>
      </c>
      <c r="BB40" s="347">
        <f ca="1">'Alternatyva 1'!BB6</f>
        <v>2068</v>
      </c>
      <c r="BC40" s="347">
        <f ca="1">'Alternatyva 1'!BC6</f>
        <v>2069</v>
      </c>
      <c r="BD40" s="347">
        <f ca="1">'Alternatyva 1'!BD6</f>
        <v>2070</v>
      </c>
      <c r="BE40" s="347">
        <f ca="1">'Alternatyva 1'!BE6</f>
        <v>2071</v>
      </c>
      <c r="BF40" s="347">
        <f ca="1">'Alternatyva 1'!BF6</f>
        <v>2072</v>
      </c>
      <c r="BG40" s="347">
        <f ca="1">'Alternatyva 1'!BG6</f>
        <v>2073</v>
      </c>
      <c r="BH40" s="347">
        <f ca="1">'Alternatyva 1'!BH6</f>
        <v>2074</v>
      </c>
      <c r="BI40" s="347">
        <f ca="1">'Alternatyva 1'!BI6</f>
        <v>2075</v>
      </c>
      <c r="BJ40" s="347">
        <f ca="1">'Alternatyva 1'!BJ6</f>
        <v>2076</v>
      </c>
      <c r="BK40" s="347">
        <f ca="1">'Alternatyva 1'!BK6</f>
        <v>2077</v>
      </c>
      <c r="BL40" s="347">
        <f ca="1">'Alternatyva 1'!BL6</f>
        <v>2078</v>
      </c>
      <c r="BM40" s="347">
        <f ca="1">'Alternatyva 1'!BM6</f>
        <v>2079</v>
      </c>
      <c r="BN40" s="347">
        <f ca="1">'Alternatyva 1'!BN6</f>
        <v>2080</v>
      </c>
      <c r="BO40" s="347">
        <f ca="1">'Alternatyva 1'!BO6</f>
        <v>2081</v>
      </c>
      <c r="BP40" s="347">
        <f ca="1">'Alternatyva 1'!BP6</f>
        <v>2082</v>
      </c>
      <c r="BQ40" s="347">
        <f ca="1">'Alternatyva 1'!BQ6</f>
        <v>2083</v>
      </c>
      <c r="BR40" s="347">
        <f ca="1">'Alternatyva 1'!BR6</f>
        <v>2084</v>
      </c>
      <c r="BS40" s="347">
        <f ca="1">'Alternatyva 1'!BS6</f>
        <v>2085</v>
      </c>
      <c r="BT40" s="347">
        <f ca="1">'Alternatyva 1'!BT6</f>
        <v>2086</v>
      </c>
      <c r="BU40" s="347">
        <f ca="1">'Alternatyva 1'!BU6</f>
        <v>2087</v>
      </c>
      <c r="BV40" s="347">
        <f ca="1">'Alternatyva 1'!BV6</f>
        <v>2088</v>
      </c>
      <c r="BW40" s="347">
        <f ca="1">'Alternatyva 1'!BW6</f>
        <v>2089</v>
      </c>
      <c r="BX40" s="347">
        <f ca="1">'Alternatyva 1'!BX6</f>
        <v>2090</v>
      </c>
      <c r="BY40" s="347">
        <f ca="1">'Alternatyva 1'!BY6</f>
        <v>2091</v>
      </c>
      <c r="BZ40" s="347">
        <f ca="1">'Alternatyva 1'!BZ6</f>
        <v>2092</v>
      </c>
      <c r="CA40" s="347">
        <f ca="1">'Alternatyva 1'!CA6</f>
        <v>2093</v>
      </c>
      <c r="CB40" s="347">
        <f ca="1">'Alternatyva 1'!CB6</f>
        <v>2094</v>
      </c>
      <c r="CC40" s="347">
        <f ca="1">'Alternatyva 1'!CC6</f>
        <v>2095</v>
      </c>
      <c r="CD40" s="347">
        <f ca="1">'Alternatyva 1'!CD6</f>
        <v>2096</v>
      </c>
      <c r="CE40" s="347">
        <f ca="1">'Alternatyva 1'!CE6</f>
        <v>2097</v>
      </c>
      <c r="CF40" s="347">
        <f ca="1">'Alternatyva 1'!CF6</f>
        <v>2098</v>
      </c>
      <c r="CG40" s="347">
        <f ca="1">'Alternatyva 1'!CG6</f>
        <v>2099</v>
      </c>
      <c r="CH40" s="347">
        <f ca="1">'Alternatyva 1'!CH6</f>
        <v>2100</v>
      </c>
      <c r="CI40" s="347">
        <f ca="1">'Alternatyva 1'!CI6</f>
        <v>2101</v>
      </c>
      <c r="CJ40" s="347">
        <f ca="1">'Alternatyva 1'!CJ6</f>
        <v>2102</v>
      </c>
      <c r="CK40" s="347">
        <f ca="1">'Alternatyva 1'!CK6</f>
        <v>2103</v>
      </c>
      <c r="CL40" s="347">
        <f ca="1">'Alternatyva 1'!CL6</f>
        <v>2104</v>
      </c>
      <c r="CM40" s="347">
        <f ca="1">'Alternatyva 1'!CM6</f>
        <v>2105</v>
      </c>
      <c r="CN40" s="347">
        <f ca="1">'Alternatyva 1'!CN6</f>
        <v>2106</v>
      </c>
      <c r="CO40" s="347">
        <f ca="1">'Alternatyva 1'!CO6</f>
        <v>2107</v>
      </c>
      <c r="CP40" s="347">
        <f ca="1">'Alternatyva 1'!CP6</f>
        <v>2108</v>
      </c>
      <c r="CQ40" s="347">
        <f ca="1">'Alternatyva 1'!CQ6</f>
        <v>2109</v>
      </c>
      <c r="CR40" s="347">
        <f ca="1">'Alternatyva 1'!CR6</f>
        <v>2110</v>
      </c>
      <c r="CS40" s="347">
        <f ca="1">'Alternatyva 1'!CS6</f>
        <v>2111</v>
      </c>
      <c r="CT40" s="347">
        <f ca="1">'Alternatyva 1'!CT6</f>
        <v>2112</v>
      </c>
      <c r="CU40" s="347">
        <f ca="1">'Alternatyva 1'!CU6</f>
        <v>2113</v>
      </c>
      <c r="CV40" s="347">
        <f ca="1">'Alternatyva 1'!CV6</f>
        <v>2114</v>
      </c>
      <c r="CW40" s="347">
        <f ca="1">'Alternatyva 1'!CW6</f>
        <v>2115</v>
      </c>
      <c r="CX40" s="347">
        <f ca="1">'Alternatyva 1'!CX6</f>
        <v>2116</v>
      </c>
      <c r="CY40" s="347">
        <f ca="1">'Alternatyva 1'!CY6</f>
        <v>2117</v>
      </c>
      <c r="CZ40" s="347">
        <f ca="1">'Alternatyva 1'!CZ6</f>
        <v>2118</v>
      </c>
      <c r="DA40" s="347">
        <f ca="1">'Alternatyva 1'!DA6</f>
        <v>2119</v>
      </c>
      <c r="DB40" s="347">
        <f ca="1">'Alternatyva 1'!DB6</f>
        <v>2120</v>
      </c>
      <c r="DC40" s="347">
        <f ca="1">'Alternatyva 1'!DC6</f>
        <v>2121</v>
      </c>
    </row>
    <row r="41" spans="1:107" hidden="1">
      <c r="A41" s="43"/>
      <c r="B41" s="351" t="str">
        <f ca="1">IFERROR(OFFSET(INDIRECT("'"&amp;Opt_alt&amp;"'!B9"),0,0),"")</f>
        <v>C.</v>
      </c>
      <c r="C41" s="71" t="str">
        <f ca="1">IFERROR(OFFSET(INDIRECT("'"&amp;Opt_alt&amp;"'!C9"),0,0),"")</f>
        <v>PRIEMONĖS INVESTICIJOS</v>
      </c>
      <c r="D41" s="128"/>
      <c r="E41" s="128"/>
      <c r="F41" s="129"/>
      <c r="G41" s="442">
        <f ca="1">SUMIF($H$39:$DC$39,"&lt;="&amp;PAL,$H41:$DC41)</f>
        <v>488747643.58150482</v>
      </c>
      <c r="H41" s="356">
        <f ca="1">H42+H70+H98</f>
        <v>10828209</v>
      </c>
      <c r="I41" s="356">
        <f t="shared" ref="I41:BT41" ca="1" si="5">I42+I70+I98</f>
        <v>73457873.925999984</v>
      </c>
      <c r="J41" s="356">
        <f t="shared" ca="1" si="5"/>
        <v>88519012.104221001</v>
      </c>
      <c r="K41" s="356">
        <f t="shared" ca="1" si="5"/>
        <v>49471837.925070949</v>
      </c>
      <c r="L41" s="356">
        <f t="shared" ca="1" si="5"/>
        <v>72759348.604634255</v>
      </c>
      <c r="M41" s="356">
        <f t="shared" ca="1" si="5"/>
        <v>87552794.484834924</v>
      </c>
      <c r="N41" s="356">
        <f t="shared" ca="1" si="5"/>
        <v>116963044.40144327</v>
      </c>
      <c r="O41" s="356">
        <f t="shared" ca="1" si="5"/>
        <v>53541595.826126263</v>
      </c>
      <c r="P41" s="356">
        <f t="shared" ca="1" si="5"/>
        <v>-7524614.2834424386</v>
      </c>
      <c r="Q41" s="356">
        <f t="shared" ca="1" si="5"/>
        <v>-8128736.9352561925</v>
      </c>
      <c r="R41" s="356">
        <f t="shared" ca="1" si="5"/>
        <v>-8372599.0433138777</v>
      </c>
      <c r="S41" s="356">
        <f t="shared" ca="1" si="5"/>
        <v>-8623777.014613295</v>
      </c>
      <c r="T41" s="356">
        <f t="shared" ca="1" si="5"/>
        <v>-7281931.1534781726</v>
      </c>
      <c r="U41" s="356">
        <f t="shared" ca="1" si="5"/>
        <v>-6206464.0331603447</v>
      </c>
      <c r="V41" s="356">
        <f t="shared" ca="1" si="5"/>
        <v>-5158535.9976458708</v>
      </c>
      <c r="W41" s="356">
        <f t="shared" ca="1" si="5"/>
        <v>-4622489.3250544686</v>
      </c>
      <c r="X41" s="356">
        <f t="shared" ca="1" si="5"/>
        <v>-3596147.1300203814</v>
      </c>
      <c r="Y41" s="356">
        <f t="shared" ca="1" si="5"/>
        <v>-2975125.7380891512</v>
      </c>
      <c r="Z41" s="356">
        <f t="shared" ca="1" si="5"/>
        <v>-1855652.0367514947</v>
      </c>
      <c r="AA41" s="356">
        <f t="shared" ca="1" si="5"/>
        <v>0</v>
      </c>
      <c r="AB41" s="356">
        <f t="shared" ca="1" si="5"/>
        <v>0</v>
      </c>
      <c r="AC41" s="356">
        <f t="shared" ca="1" si="5"/>
        <v>0</v>
      </c>
      <c r="AD41" s="356">
        <f t="shared" ca="1" si="5"/>
        <v>0</v>
      </c>
      <c r="AE41" s="356">
        <f t="shared" ca="1" si="5"/>
        <v>0</v>
      </c>
      <c r="AF41" s="356">
        <f t="shared" ca="1" si="5"/>
        <v>0</v>
      </c>
      <c r="AG41" s="356">
        <f t="shared" ca="1" si="5"/>
        <v>0</v>
      </c>
      <c r="AH41" s="356">
        <f t="shared" ca="1" si="5"/>
        <v>0</v>
      </c>
      <c r="AI41" s="356">
        <f t="shared" ca="1" si="5"/>
        <v>0</v>
      </c>
      <c r="AJ41" s="356">
        <f t="shared" ca="1" si="5"/>
        <v>0</v>
      </c>
      <c r="AK41" s="356">
        <f t="shared" ca="1" si="5"/>
        <v>0</v>
      </c>
      <c r="AL41" s="356">
        <f t="shared" ca="1" si="5"/>
        <v>0</v>
      </c>
      <c r="AM41" s="356">
        <f t="shared" ca="1" si="5"/>
        <v>0</v>
      </c>
      <c r="AN41" s="356">
        <f t="shared" ca="1" si="5"/>
        <v>0</v>
      </c>
      <c r="AO41" s="356">
        <f t="shared" ca="1" si="5"/>
        <v>0</v>
      </c>
      <c r="AP41" s="356">
        <f t="shared" ca="1" si="5"/>
        <v>0</v>
      </c>
      <c r="AQ41" s="356">
        <f t="shared" ca="1" si="5"/>
        <v>0</v>
      </c>
      <c r="AR41" s="356">
        <f t="shared" ca="1" si="5"/>
        <v>0</v>
      </c>
      <c r="AS41" s="356">
        <f t="shared" ca="1" si="5"/>
        <v>0</v>
      </c>
      <c r="AT41" s="356">
        <f t="shared" ca="1" si="5"/>
        <v>0</v>
      </c>
      <c r="AU41" s="356">
        <f t="shared" ca="1" si="5"/>
        <v>0</v>
      </c>
      <c r="AV41" s="356">
        <f t="shared" ca="1" si="5"/>
        <v>0</v>
      </c>
      <c r="AW41" s="356">
        <f t="shared" ca="1" si="5"/>
        <v>0</v>
      </c>
      <c r="AX41" s="356">
        <f t="shared" ca="1" si="5"/>
        <v>0</v>
      </c>
      <c r="AY41" s="356">
        <f t="shared" ca="1" si="5"/>
        <v>0</v>
      </c>
      <c r="AZ41" s="356">
        <f t="shared" ca="1" si="5"/>
        <v>0</v>
      </c>
      <c r="BA41" s="356">
        <f t="shared" ca="1" si="5"/>
        <v>0</v>
      </c>
      <c r="BB41" s="356">
        <f t="shared" ca="1" si="5"/>
        <v>0</v>
      </c>
      <c r="BC41" s="356">
        <f t="shared" ca="1" si="5"/>
        <v>0</v>
      </c>
      <c r="BD41" s="356">
        <f t="shared" ca="1" si="5"/>
        <v>0</v>
      </c>
      <c r="BE41" s="356">
        <f t="shared" ca="1" si="5"/>
        <v>0</v>
      </c>
      <c r="BF41" s="356">
        <f t="shared" ca="1" si="5"/>
        <v>0</v>
      </c>
      <c r="BG41" s="356">
        <f t="shared" ca="1" si="5"/>
        <v>0</v>
      </c>
      <c r="BH41" s="356">
        <f t="shared" ca="1" si="5"/>
        <v>0</v>
      </c>
      <c r="BI41" s="356">
        <f t="shared" ca="1" si="5"/>
        <v>0</v>
      </c>
      <c r="BJ41" s="356">
        <f t="shared" ca="1" si="5"/>
        <v>0</v>
      </c>
      <c r="BK41" s="356">
        <f t="shared" ca="1" si="5"/>
        <v>0</v>
      </c>
      <c r="BL41" s="356">
        <f t="shared" ca="1" si="5"/>
        <v>0</v>
      </c>
      <c r="BM41" s="356">
        <f t="shared" ca="1" si="5"/>
        <v>0</v>
      </c>
      <c r="BN41" s="356">
        <f t="shared" ca="1" si="5"/>
        <v>0</v>
      </c>
      <c r="BO41" s="356">
        <f t="shared" ca="1" si="5"/>
        <v>0</v>
      </c>
      <c r="BP41" s="356">
        <f t="shared" ca="1" si="5"/>
        <v>0</v>
      </c>
      <c r="BQ41" s="356">
        <f t="shared" ca="1" si="5"/>
        <v>0</v>
      </c>
      <c r="BR41" s="356">
        <f t="shared" ca="1" si="5"/>
        <v>0</v>
      </c>
      <c r="BS41" s="356">
        <f t="shared" ca="1" si="5"/>
        <v>0</v>
      </c>
      <c r="BT41" s="356">
        <f t="shared" ca="1" si="5"/>
        <v>0</v>
      </c>
      <c r="BU41" s="356">
        <f t="shared" ref="BU41:DC41" ca="1" si="6">BU42+BU70+BU98</f>
        <v>0</v>
      </c>
      <c r="BV41" s="356">
        <f t="shared" ca="1" si="6"/>
        <v>0</v>
      </c>
      <c r="BW41" s="356">
        <f t="shared" ca="1" si="6"/>
        <v>0</v>
      </c>
      <c r="BX41" s="356">
        <f t="shared" ca="1" si="6"/>
        <v>0</v>
      </c>
      <c r="BY41" s="356">
        <f t="shared" ca="1" si="6"/>
        <v>0</v>
      </c>
      <c r="BZ41" s="356">
        <f t="shared" ca="1" si="6"/>
        <v>0</v>
      </c>
      <c r="CA41" s="356">
        <f t="shared" ca="1" si="6"/>
        <v>0</v>
      </c>
      <c r="CB41" s="356">
        <f t="shared" ca="1" si="6"/>
        <v>0</v>
      </c>
      <c r="CC41" s="356">
        <f t="shared" ca="1" si="6"/>
        <v>0</v>
      </c>
      <c r="CD41" s="356">
        <f t="shared" ca="1" si="6"/>
        <v>0</v>
      </c>
      <c r="CE41" s="356">
        <f t="shared" ca="1" si="6"/>
        <v>0</v>
      </c>
      <c r="CF41" s="356">
        <f t="shared" ca="1" si="6"/>
        <v>0</v>
      </c>
      <c r="CG41" s="356">
        <f t="shared" ca="1" si="6"/>
        <v>0</v>
      </c>
      <c r="CH41" s="356">
        <f t="shared" ca="1" si="6"/>
        <v>0</v>
      </c>
      <c r="CI41" s="356">
        <f t="shared" ca="1" si="6"/>
        <v>0</v>
      </c>
      <c r="CJ41" s="356">
        <f t="shared" ca="1" si="6"/>
        <v>0</v>
      </c>
      <c r="CK41" s="356">
        <f t="shared" ca="1" si="6"/>
        <v>0</v>
      </c>
      <c r="CL41" s="356">
        <f t="shared" ca="1" si="6"/>
        <v>0</v>
      </c>
      <c r="CM41" s="356">
        <f t="shared" ca="1" si="6"/>
        <v>0</v>
      </c>
      <c r="CN41" s="356">
        <f t="shared" ca="1" si="6"/>
        <v>0</v>
      </c>
      <c r="CO41" s="356">
        <f t="shared" ca="1" si="6"/>
        <v>0</v>
      </c>
      <c r="CP41" s="356">
        <f t="shared" ca="1" si="6"/>
        <v>0</v>
      </c>
      <c r="CQ41" s="356">
        <f t="shared" ca="1" si="6"/>
        <v>0</v>
      </c>
      <c r="CR41" s="356">
        <f t="shared" ca="1" si="6"/>
        <v>0</v>
      </c>
      <c r="CS41" s="356">
        <f t="shared" ca="1" si="6"/>
        <v>0</v>
      </c>
      <c r="CT41" s="356">
        <f t="shared" ca="1" si="6"/>
        <v>0</v>
      </c>
      <c r="CU41" s="356">
        <f t="shared" ca="1" si="6"/>
        <v>0</v>
      </c>
      <c r="CV41" s="356">
        <f t="shared" ca="1" si="6"/>
        <v>0</v>
      </c>
      <c r="CW41" s="356">
        <f t="shared" ca="1" si="6"/>
        <v>0</v>
      </c>
      <c r="CX41" s="356">
        <f t="shared" ca="1" si="6"/>
        <v>0</v>
      </c>
      <c r="CY41" s="356">
        <f t="shared" ca="1" si="6"/>
        <v>0</v>
      </c>
      <c r="CZ41" s="356">
        <f t="shared" ca="1" si="6"/>
        <v>0</v>
      </c>
      <c r="DA41" s="356">
        <f t="shared" ca="1" si="6"/>
        <v>0</v>
      </c>
      <c r="DB41" s="356">
        <f t="shared" ca="1" si="6"/>
        <v>0</v>
      </c>
      <c r="DC41" s="356">
        <f t="shared" ca="1" si="6"/>
        <v>0</v>
      </c>
    </row>
    <row r="42" spans="1:107" hidden="1">
      <c r="A42" s="43"/>
      <c r="B42" s="351" t="str">
        <f ca="1">IFERROR(OFFSET(INDIRECT("'"&amp;Opt_alt&amp;"'!B10"),0,0),"")</f>
        <v>D.</v>
      </c>
      <c r="C42" s="446" t="str">
        <f ca="1">IFERROR(OFFSET(INDIRECT("'"&amp;Opt_alt&amp;"'!C10"),0,0),"")</f>
        <v>REGULIACINĖS VEIKLOS</v>
      </c>
      <c r="D42" s="547"/>
      <c r="E42" s="547"/>
      <c r="F42" s="447"/>
      <c r="G42" s="442">
        <f ca="1">SUMIF($H$39:$DC$39,"&lt;="&amp;PAL,$H42:$DC42)</f>
        <v>120950377.94463158</v>
      </c>
      <c r="H42" s="352">
        <f t="shared" ref="H42:BS42" ca="1" si="7">H43+H52+H61</f>
        <v>1000210</v>
      </c>
      <c r="I42" s="352">
        <f t="shared" ca="1" si="7"/>
        <v>6112452.5999999996</v>
      </c>
      <c r="J42" s="352">
        <f t="shared" ca="1" si="7"/>
        <v>12242127.743376998</v>
      </c>
      <c r="K42" s="352">
        <f t="shared" ca="1" si="7"/>
        <v>13224678.219276192</v>
      </c>
      <c r="L42" s="352">
        <f t="shared" ca="1" si="7"/>
        <v>8786168.5866024811</v>
      </c>
      <c r="M42" s="352">
        <f t="shared" ca="1" si="7"/>
        <v>15348432.56836541</v>
      </c>
      <c r="N42" s="352">
        <f t="shared" ca="1" si="7"/>
        <v>44371545.534660406</v>
      </c>
      <c r="O42" s="352">
        <f t="shared" ca="1" si="7"/>
        <v>19864762.692350086</v>
      </c>
      <c r="P42" s="352">
        <f t="shared" ca="1" si="7"/>
        <v>0</v>
      </c>
      <c r="Q42" s="352">
        <f t="shared" ca="1" si="7"/>
        <v>0</v>
      </c>
      <c r="R42" s="352">
        <f t="shared" ca="1" si="7"/>
        <v>0</v>
      </c>
      <c r="S42" s="352">
        <f t="shared" ca="1" si="7"/>
        <v>0</v>
      </c>
      <c r="T42" s="352">
        <f t="shared" ca="1" si="7"/>
        <v>0</v>
      </c>
      <c r="U42" s="352">
        <f t="shared" ca="1" si="7"/>
        <v>0</v>
      </c>
      <c r="V42" s="352">
        <f t="shared" ca="1" si="7"/>
        <v>0</v>
      </c>
      <c r="W42" s="352">
        <f t="shared" ca="1" si="7"/>
        <v>0</v>
      </c>
      <c r="X42" s="352">
        <f t="shared" ca="1" si="7"/>
        <v>0</v>
      </c>
      <c r="Y42" s="352">
        <f t="shared" ca="1" si="7"/>
        <v>0</v>
      </c>
      <c r="Z42" s="352">
        <f t="shared" ca="1" si="7"/>
        <v>0</v>
      </c>
      <c r="AA42" s="352">
        <f t="shared" ca="1" si="7"/>
        <v>0</v>
      </c>
      <c r="AB42" s="352">
        <f t="shared" ca="1" si="7"/>
        <v>0</v>
      </c>
      <c r="AC42" s="352">
        <f t="shared" ca="1" si="7"/>
        <v>0</v>
      </c>
      <c r="AD42" s="352">
        <f t="shared" ca="1" si="7"/>
        <v>0</v>
      </c>
      <c r="AE42" s="352">
        <f t="shared" ca="1" si="7"/>
        <v>0</v>
      </c>
      <c r="AF42" s="352">
        <f t="shared" ca="1" si="7"/>
        <v>0</v>
      </c>
      <c r="AG42" s="352">
        <f t="shared" ca="1" si="7"/>
        <v>0</v>
      </c>
      <c r="AH42" s="352">
        <f t="shared" ca="1" si="7"/>
        <v>0</v>
      </c>
      <c r="AI42" s="352">
        <f t="shared" ca="1" si="7"/>
        <v>0</v>
      </c>
      <c r="AJ42" s="352">
        <f t="shared" ca="1" si="7"/>
        <v>0</v>
      </c>
      <c r="AK42" s="352">
        <f t="shared" ca="1" si="7"/>
        <v>0</v>
      </c>
      <c r="AL42" s="352">
        <f t="shared" ca="1" si="7"/>
        <v>0</v>
      </c>
      <c r="AM42" s="352">
        <f t="shared" ca="1" si="7"/>
        <v>0</v>
      </c>
      <c r="AN42" s="352">
        <f t="shared" ca="1" si="7"/>
        <v>0</v>
      </c>
      <c r="AO42" s="352">
        <f t="shared" ca="1" si="7"/>
        <v>0</v>
      </c>
      <c r="AP42" s="352">
        <f t="shared" ca="1" si="7"/>
        <v>0</v>
      </c>
      <c r="AQ42" s="352">
        <f t="shared" ca="1" si="7"/>
        <v>0</v>
      </c>
      <c r="AR42" s="352">
        <f t="shared" ca="1" si="7"/>
        <v>0</v>
      </c>
      <c r="AS42" s="352">
        <f t="shared" ca="1" si="7"/>
        <v>0</v>
      </c>
      <c r="AT42" s="352">
        <f t="shared" ca="1" si="7"/>
        <v>0</v>
      </c>
      <c r="AU42" s="352">
        <f t="shared" ca="1" si="7"/>
        <v>0</v>
      </c>
      <c r="AV42" s="352">
        <f t="shared" ca="1" si="7"/>
        <v>0</v>
      </c>
      <c r="AW42" s="352">
        <f t="shared" ca="1" si="7"/>
        <v>0</v>
      </c>
      <c r="AX42" s="352">
        <f t="shared" ca="1" si="7"/>
        <v>0</v>
      </c>
      <c r="AY42" s="352">
        <f t="shared" ca="1" si="7"/>
        <v>0</v>
      </c>
      <c r="AZ42" s="352">
        <f t="shared" ca="1" si="7"/>
        <v>0</v>
      </c>
      <c r="BA42" s="352">
        <f t="shared" ca="1" si="7"/>
        <v>0</v>
      </c>
      <c r="BB42" s="352">
        <f t="shared" ca="1" si="7"/>
        <v>0</v>
      </c>
      <c r="BC42" s="352">
        <f t="shared" ca="1" si="7"/>
        <v>0</v>
      </c>
      <c r="BD42" s="352">
        <f t="shared" ca="1" si="7"/>
        <v>0</v>
      </c>
      <c r="BE42" s="352">
        <f t="shared" ca="1" si="7"/>
        <v>0</v>
      </c>
      <c r="BF42" s="352">
        <f t="shared" ca="1" si="7"/>
        <v>0</v>
      </c>
      <c r="BG42" s="352">
        <f t="shared" ca="1" si="7"/>
        <v>0</v>
      </c>
      <c r="BH42" s="352">
        <f t="shared" ca="1" si="7"/>
        <v>0</v>
      </c>
      <c r="BI42" s="352">
        <f t="shared" ca="1" si="7"/>
        <v>0</v>
      </c>
      <c r="BJ42" s="352">
        <f t="shared" ca="1" si="7"/>
        <v>0</v>
      </c>
      <c r="BK42" s="352">
        <f t="shared" ca="1" si="7"/>
        <v>0</v>
      </c>
      <c r="BL42" s="352">
        <f t="shared" ca="1" si="7"/>
        <v>0</v>
      </c>
      <c r="BM42" s="352">
        <f t="shared" ca="1" si="7"/>
        <v>0</v>
      </c>
      <c r="BN42" s="352">
        <f t="shared" ca="1" si="7"/>
        <v>0</v>
      </c>
      <c r="BO42" s="352">
        <f t="shared" ca="1" si="7"/>
        <v>0</v>
      </c>
      <c r="BP42" s="352">
        <f t="shared" ca="1" si="7"/>
        <v>0</v>
      </c>
      <c r="BQ42" s="352">
        <f t="shared" ca="1" si="7"/>
        <v>0</v>
      </c>
      <c r="BR42" s="352">
        <f t="shared" ca="1" si="7"/>
        <v>0</v>
      </c>
      <c r="BS42" s="352">
        <f t="shared" ca="1" si="7"/>
        <v>0</v>
      </c>
      <c r="BT42" s="352">
        <f t="shared" ref="BT42:DC42" ca="1" si="8">BT43+BT52+BT61</f>
        <v>0</v>
      </c>
      <c r="BU42" s="352">
        <f t="shared" ca="1" si="8"/>
        <v>0</v>
      </c>
      <c r="BV42" s="352">
        <f t="shared" ca="1" si="8"/>
        <v>0</v>
      </c>
      <c r="BW42" s="352">
        <f t="shared" ca="1" si="8"/>
        <v>0</v>
      </c>
      <c r="BX42" s="352">
        <f t="shared" ca="1" si="8"/>
        <v>0</v>
      </c>
      <c r="BY42" s="352">
        <f t="shared" ca="1" si="8"/>
        <v>0</v>
      </c>
      <c r="BZ42" s="352">
        <f t="shared" ca="1" si="8"/>
        <v>0</v>
      </c>
      <c r="CA42" s="352">
        <f t="shared" ca="1" si="8"/>
        <v>0</v>
      </c>
      <c r="CB42" s="352">
        <f t="shared" ca="1" si="8"/>
        <v>0</v>
      </c>
      <c r="CC42" s="352">
        <f t="shared" ca="1" si="8"/>
        <v>0</v>
      </c>
      <c r="CD42" s="352">
        <f t="shared" ca="1" si="8"/>
        <v>0</v>
      </c>
      <c r="CE42" s="352">
        <f t="shared" ca="1" si="8"/>
        <v>0</v>
      </c>
      <c r="CF42" s="352">
        <f t="shared" ca="1" si="8"/>
        <v>0</v>
      </c>
      <c r="CG42" s="352">
        <f t="shared" ca="1" si="8"/>
        <v>0</v>
      </c>
      <c r="CH42" s="352">
        <f t="shared" ca="1" si="8"/>
        <v>0</v>
      </c>
      <c r="CI42" s="352">
        <f t="shared" ca="1" si="8"/>
        <v>0</v>
      </c>
      <c r="CJ42" s="352">
        <f t="shared" ca="1" si="8"/>
        <v>0</v>
      </c>
      <c r="CK42" s="352">
        <f t="shared" ca="1" si="8"/>
        <v>0</v>
      </c>
      <c r="CL42" s="352">
        <f t="shared" ca="1" si="8"/>
        <v>0</v>
      </c>
      <c r="CM42" s="352">
        <f t="shared" ca="1" si="8"/>
        <v>0</v>
      </c>
      <c r="CN42" s="352">
        <f t="shared" ca="1" si="8"/>
        <v>0</v>
      </c>
      <c r="CO42" s="352">
        <f t="shared" ca="1" si="8"/>
        <v>0</v>
      </c>
      <c r="CP42" s="352">
        <f t="shared" ca="1" si="8"/>
        <v>0</v>
      </c>
      <c r="CQ42" s="352">
        <f t="shared" ca="1" si="8"/>
        <v>0</v>
      </c>
      <c r="CR42" s="352">
        <f t="shared" ca="1" si="8"/>
        <v>0</v>
      </c>
      <c r="CS42" s="352">
        <f t="shared" ca="1" si="8"/>
        <v>0</v>
      </c>
      <c r="CT42" s="352">
        <f t="shared" ca="1" si="8"/>
        <v>0</v>
      </c>
      <c r="CU42" s="352">
        <f t="shared" ca="1" si="8"/>
        <v>0</v>
      </c>
      <c r="CV42" s="352">
        <f t="shared" ca="1" si="8"/>
        <v>0</v>
      </c>
      <c r="CW42" s="352">
        <f t="shared" ca="1" si="8"/>
        <v>0</v>
      </c>
      <c r="CX42" s="352">
        <f t="shared" ca="1" si="8"/>
        <v>0</v>
      </c>
      <c r="CY42" s="352">
        <f t="shared" ca="1" si="8"/>
        <v>0</v>
      </c>
      <c r="CZ42" s="352">
        <f t="shared" ca="1" si="8"/>
        <v>0</v>
      </c>
      <c r="DA42" s="352">
        <f t="shared" ca="1" si="8"/>
        <v>0</v>
      </c>
      <c r="DB42" s="352">
        <f t="shared" ca="1" si="8"/>
        <v>0</v>
      </c>
      <c r="DC42" s="352">
        <f t="shared" ca="1" si="8"/>
        <v>0</v>
      </c>
    </row>
    <row r="43" spans="1:107" hidden="1">
      <c r="B43" s="351" t="str">
        <f ca="1">IFERROR(OFFSET(INDIRECT("'"&amp;Opt_alt&amp;"'!B11"),0,0),"")</f>
        <v>D.1.</v>
      </c>
      <c r="C43" s="446" t="str">
        <f ca="1">IFERROR(OFFSET(INDIRECT("'"&amp;Opt_alt&amp;"'!C11"),0,0),"")</f>
        <v>Norminės</v>
      </c>
      <c r="D43" s="547"/>
      <c r="E43" s="547"/>
      <c r="F43" s="447"/>
      <c r="G43" s="442">
        <f ca="1">SUMIF($H$39:$DC$39,"&lt;="&amp;PAL,$H43:$DC43)</f>
        <v>0</v>
      </c>
      <c r="H43" s="352">
        <f ca="1">SUM(H44:H51)</f>
        <v>0</v>
      </c>
      <c r="I43" s="352">
        <f t="shared" ref="I43:BI43" ca="1" si="9">SUM(I44:I51)</f>
        <v>0</v>
      </c>
      <c r="J43" s="352">
        <f t="shared" ca="1" si="9"/>
        <v>0</v>
      </c>
      <c r="K43" s="352">
        <f t="shared" ca="1" si="9"/>
        <v>0</v>
      </c>
      <c r="L43" s="352">
        <f t="shared" ca="1" si="9"/>
        <v>0</v>
      </c>
      <c r="M43" s="352">
        <f t="shared" ca="1" si="9"/>
        <v>0</v>
      </c>
      <c r="N43" s="352">
        <f t="shared" ca="1" si="9"/>
        <v>0</v>
      </c>
      <c r="O43" s="352">
        <f t="shared" ca="1" si="9"/>
        <v>0</v>
      </c>
      <c r="P43" s="352">
        <f t="shared" ca="1" si="9"/>
        <v>0</v>
      </c>
      <c r="Q43" s="352">
        <f t="shared" ca="1" si="9"/>
        <v>0</v>
      </c>
      <c r="R43" s="352">
        <f t="shared" ca="1" si="9"/>
        <v>0</v>
      </c>
      <c r="S43" s="352">
        <f t="shared" ca="1" si="9"/>
        <v>0</v>
      </c>
      <c r="T43" s="352">
        <f t="shared" ca="1" si="9"/>
        <v>0</v>
      </c>
      <c r="U43" s="352">
        <f t="shared" ca="1" si="9"/>
        <v>0</v>
      </c>
      <c r="V43" s="352">
        <f t="shared" ca="1" si="9"/>
        <v>0</v>
      </c>
      <c r="W43" s="352">
        <f t="shared" ca="1" si="9"/>
        <v>0</v>
      </c>
      <c r="X43" s="352">
        <f t="shared" ca="1" si="9"/>
        <v>0</v>
      </c>
      <c r="Y43" s="352">
        <f t="shared" ca="1" si="9"/>
        <v>0</v>
      </c>
      <c r="Z43" s="352">
        <f t="shared" ca="1" si="9"/>
        <v>0</v>
      </c>
      <c r="AA43" s="352">
        <f t="shared" ca="1" si="9"/>
        <v>0</v>
      </c>
      <c r="AB43" s="352">
        <f t="shared" ca="1" si="9"/>
        <v>0</v>
      </c>
      <c r="AC43" s="352">
        <f t="shared" ca="1" si="9"/>
        <v>0</v>
      </c>
      <c r="AD43" s="352">
        <f t="shared" ca="1" si="9"/>
        <v>0</v>
      </c>
      <c r="AE43" s="352">
        <f t="shared" ca="1" si="9"/>
        <v>0</v>
      </c>
      <c r="AF43" s="352">
        <f t="shared" ca="1" si="9"/>
        <v>0</v>
      </c>
      <c r="AG43" s="352">
        <f t="shared" ca="1" si="9"/>
        <v>0</v>
      </c>
      <c r="AH43" s="352">
        <f t="shared" ca="1" si="9"/>
        <v>0</v>
      </c>
      <c r="AI43" s="352">
        <f t="shared" ca="1" si="9"/>
        <v>0</v>
      </c>
      <c r="AJ43" s="352">
        <f t="shared" ca="1" si="9"/>
        <v>0</v>
      </c>
      <c r="AK43" s="352">
        <f t="shared" ca="1" si="9"/>
        <v>0</v>
      </c>
      <c r="AL43" s="352">
        <f t="shared" ca="1" si="9"/>
        <v>0</v>
      </c>
      <c r="AM43" s="352">
        <f t="shared" ca="1" si="9"/>
        <v>0</v>
      </c>
      <c r="AN43" s="352">
        <f t="shared" ca="1" si="9"/>
        <v>0</v>
      </c>
      <c r="AO43" s="352">
        <f t="shared" ca="1" si="9"/>
        <v>0</v>
      </c>
      <c r="AP43" s="352">
        <f t="shared" ca="1" si="9"/>
        <v>0</v>
      </c>
      <c r="AQ43" s="352">
        <f t="shared" ca="1" si="9"/>
        <v>0</v>
      </c>
      <c r="AR43" s="352">
        <f t="shared" ca="1" si="9"/>
        <v>0</v>
      </c>
      <c r="AS43" s="352">
        <f t="shared" ca="1" si="9"/>
        <v>0</v>
      </c>
      <c r="AT43" s="352">
        <f t="shared" ca="1" si="9"/>
        <v>0</v>
      </c>
      <c r="AU43" s="352">
        <f t="shared" ca="1" si="9"/>
        <v>0</v>
      </c>
      <c r="AV43" s="352">
        <f t="shared" ca="1" si="9"/>
        <v>0</v>
      </c>
      <c r="AW43" s="352">
        <f t="shared" ca="1" si="9"/>
        <v>0</v>
      </c>
      <c r="AX43" s="352">
        <f t="shared" ca="1" si="9"/>
        <v>0</v>
      </c>
      <c r="AY43" s="352">
        <f t="shared" ca="1" si="9"/>
        <v>0</v>
      </c>
      <c r="AZ43" s="352">
        <f t="shared" ca="1" si="9"/>
        <v>0</v>
      </c>
      <c r="BA43" s="352">
        <f t="shared" ca="1" si="9"/>
        <v>0</v>
      </c>
      <c r="BB43" s="352">
        <f t="shared" ca="1" si="9"/>
        <v>0</v>
      </c>
      <c r="BC43" s="352">
        <f t="shared" ca="1" si="9"/>
        <v>0</v>
      </c>
      <c r="BD43" s="352">
        <f t="shared" ca="1" si="9"/>
        <v>0</v>
      </c>
      <c r="BE43" s="352">
        <f t="shared" ca="1" si="9"/>
        <v>0</v>
      </c>
      <c r="BF43" s="352">
        <f t="shared" ca="1" si="9"/>
        <v>0</v>
      </c>
      <c r="BG43" s="352">
        <f t="shared" ca="1" si="9"/>
        <v>0</v>
      </c>
      <c r="BH43" s="352">
        <f t="shared" ca="1" si="9"/>
        <v>0</v>
      </c>
      <c r="BI43" s="352">
        <f t="shared" ca="1" si="9"/>
        <v>0</v>
      </c>
      <c r="BJ43" s="352">
        <f ca="1">SUM(BJ44:BJ51)</f>
        <v>0</v>
      </c>
      <c r="BK43" s="352">
        <f t="shared" ref="BK43:DC43" ca="1" si="10">SUM(BK44:BK51)</f>
        <v>0</v>
      </c>
      <c r="BL43" s="352">
        <f t="shared" ca="1" si="10"/>
        <v>0</v>
      </c>
      <c r="BM43" s="352">
        <f t="shared" ca="1" si="10"/>
        <v>0</v>
      </c>
      <c r="BN43" s="352">
        <f t="shared" ca="1" si="10"/>
        <v>0</v>
      </c>
      <c r="BO43" s="352">
        <f t="shared" ca="1" si="10"/>
        <v>0</v>
      </c>
      <c r="BP43" s="352">
        <f t="shared" ca="1" si="10"/>
        <v>0</v>
      </c>
      <c r="BQ43" s="352">
        <f t="shared" ca="1" si="10"/>
        <v>0</v>
      </c>
      <c r="BR43" s="352">
        <f t="shared" ca="1" si="10"/>
        <v>0</v>
      </c>
      <c r="BS43" s="352">
        <f t="shared" ca="1" si="10"/>
        <v>0</v>
      </c>
      <c r="BT43" s="352">
        <f t="shared" ca="1" si="10"/>
        <v>0</v>
      </c>
      <c r="BU43" s="352">
        <f t="shared" ca="1" si="10"/>
        <v>0</v>
      </c>
      <c r="BV43" s="352">
        <f t="shared" ca="1" si="10"/>
        <v>0</v>
      </c>
      <c r="BW43" s="352">
        <f t="shared" ca="1" si="10"/>
        <v>0</v>
      </c>
      <c r="BX43" s="352">
        <f t="shared" ca="1" si="10"/>
        <v>0</v>
      </c>
      <c r="BY43" s="352">
        <f t="shared" ca="1" si="10"/>
        <v>0</v>
      </c>
      <c r="BZ43" s="352">
        <f t="shared" ca="1" si="10"/>
        <v>0</v>
      </c>
      <c r="CA43" s="352">
        <f t="shared" ca="1" si="10"/>
        <v>0</v>
      </c>
      <c r="CB43" s="352">
        <f t="shared" ca="1" si="10"/>
        <v>0</v>
      </c>
      <c r="CC43" s="352">
        <f t="shared" ca="1" si="10"/>
        <v>0</v>
      </c>
      <c r="CD43" s="352">
        <f t="shared" ca="1" si="10"/>
        <v>0</v>
      </c>
      <c r="CE43" s="352">
        <f t="shared" ca="1" si="10"/>
        <v>0</v>
      </c>
      <c r="CF43" s="352">
        <f t="shared" ca="1" si="10"/>
        <v>0</v>
      </c>
      <c r="CG43" s="352">
        <f t="shared" ca="1" si="10"/>
        <v>0</v>
      </c>
      <c r="CH43" s="352">
        <f t="shared" ca="1" si="10"/>
        <v>0</v>
      </c>
      <c r="CI43" s="352">
        <f t="shared" ca="1" si="10"/>
        <v>0</v>
      </c>
      <c r="CJ43" s="352">
        <f t="shared" ca="1" si="10"/>
        <v>0</v>
      </c>
      <c r="CK43" s="352">
        <f t="shared" ca="1" si="10"/>
        <v>0</v>
      </c>
      <c r="CL43" s="352">
        <f t="shared" ca="1" si="10"/>
        <v>0</v>
      </c>
      <c r="CM43" s="352">
        <f t="shared" ca="1" si="10"/>
        <v>0</v>
      </c>
      <c r="CN43" s="352">
        <f t="shared" ca="1" si="10"/>
        <v>0</v>
      </c>
      <c r="CO43" s="352">
        <f t="shared" ca="1" si="10"/>
        <v>0</v>
      </c>
      <c r="CP43" s="352">
        <f t="shared" ca="1" si="10"/>
        <v>0</v>
      </c>
      <c r="CQ43" s="352">
        <f t="shared" ca="1" si="10"/>
        <v>0</v>
      </c>
      <c r="CR43" s="352">
        <f t="shared" ca="1" si="10"/>
        <v>0</v>
      </c>
      <c r="CS43" s="352">
        <f t="shared" ca="1" si="10"/>
        <v>0</v>
      </c>
      <c r="CT43" s="352">
        <f t="shared" ca="1" si="10"/>
        <v>0</v>
      </c>
      <c r="CU43" s="352">
        <f t="shared" ca="1" si="10"/>
        <v>0</v>
      </c>
      <c r="CV43" s="352">
        <f t="shared" ca="1" si="10"/>
        <v>0</v>
      </c>
      <c r="CW43" s="352">
        <f t="shared" ca="1" si="10"/>
        <v>0</v>
      </c>
      <c r="CX43" s="352">
        <f t="shared" ca="1" si="10"/>
        <v>0</v>
      </c>
      <c r="CY43" s="352">
        <f t="shared" ca="1" si="10"/>
        <v>0</v>
      </c>
      <c r="CZ43" s="352">
        <f t="shared" ca="1" si="10"/>
        <v>0</v>
      </c>
      <c r="DA43" s="352">
        <f t="shared" ca="1" si="10"/>
        <v>0</v>
      </c>
      <c r="DB43" s="352">
        <f t="shared" ca="1" si="10"/>
        <v>0</v>
      </c>
      <c r="DC43" s="352">
        <f t="shared" ca="1" si="10"/>
        <v>0</v>
      </c>
    </row>
    <row r="44" spans="1:107" hidden="1">
      <c r="A44" s="43">
        <v>0</v>
      </c>
      <c r="B44" s="323" t="str">
        <f t="shared" ref="B44:B75" ca="1" si="11">IFERROR(OFFSET(INDIRECT("'"&amp;Opt_alt&amp;"'!B12"),$A44,H$39),"")</f>
        <v>D.1.1.</v>
      </c>
      <c r="C44" s="342" t="str">
        <f t="shared" ref="C44:C75" ca="1" si="12">IFERROR(OFFSET(INDIRECT("'"&amp;Opt_alt&amp;"'!C12"),$A44,H$39),"")</f>
        <v>Peržiūrėti ir pakeisti inovacinę veiklą reglamentuojančius teisės aktus (1)</v>
      </c>
      <c r="D44" s="548"/>
      <c r="E44" s="548"/>
      <c r="F44" s="448"/>
      <c r="G44" s="442">
        <f ca="1">SUMIF($H$39:$DC$39,"&lt;="&amp;PAL,$H44:$DC44)</f>
        <v>0</v>
      </c>
      <c r="H44" s="408">
        <f t="shared" ref="H44:Q51" ca="1" si="13">IFERROR(OFFSET(INDIRECT("'"&amp;Opt_alt&amp;"'!H12"),$A44,H$39)*(1+VMI)^H$39,"")</f>
        <v>0</v>
      </c>
      <c r="I44" s="408">
        <f t="shared" ca="1" si="13"/>
        <v>0</v>
      </c>
      <c r="J44" s="408">
        <f t="shared" ca="1" si="13"/>
        <v>0</v>
      </c>
      <c r="K44" s="408">
        <f t="shared" ca="1" si="13"/>
        <v>0</v>
      </c>
      <c r="L44" s="408">
        <f t="shared" ca="1" si="13"/>
        <v>0</v>
      </c>
      <c r="M44" s="408">
        <f t="shared" ca="1" si="13"/>
        <v>0</v>
      </c>
      <c r="N44" s="408">
        <f t="shared" ca="1" si="13"/>
        <v>0</v>
      </c>
      <c r="O44" s="408">
        <f t="shared" ca="1" si="13"/>
        <v>0</v>
      </c>
      <c r="P44" s="408">
        <f t="shared" ca="1" si="13"/>
        <v>0</v>
      </c>
      <c r="Q44" s="408">
        <f t="shared" ca="1" si="13"/>
        <v>0</v>
      </c>
      <c r="R44" s="408">
        <f t="shared" ref="R44:AA51" ca="1" si="14">IFERROR(OFFSET(INDIRECT("'"&amp;Opt_alt&amp;"'!H12"),$A44,R$39)*(1+VMI)^R$39,"")</f>
        <v>0</v>
      </c>
      <c r="S44" s="408">
        <f t="shared" ca="1" si="14"/>
        <v>0</v>
      </c>
      <c r="T44" s="408">
        <f t="shared" ca="1" si="14"/>
        <v>0</v>
      </c>
      <c r="U44" s="408">
        <f t="shared" ca="1" si="14"/>
        <v>0</v>
      </c>
      <c r="V44" s="408">
        <f t="shared" ca="1" si="14"/>
        <v>0</v>
      </c>
      <c r="W44" s="408">
        <f t="shared" ca="1" si="14"/>
        <v>0</v>
      </c>
      <c r="X44" s="408">
        <f t="shared" ca="1" si="14"/>
        <v>0</v>
      </c>
      <c r="Y44" s="408">
        <f t="shared" ca="1" si="14"/>
        <v>0</v>
      </c>
      <c r="Z44" s="408">
        <f t="shared" ca="1" si="14"/>
        <v>0</v>
      </c>
      <c r="AA44" s="408">
        <f t="shared" ca="1" si="14"/>
        <v>0</v>
      </c>
      <c r="AB44" s="408">
        <f t="shared" ref="AB44:AK51" ca="1" si="15">IFERROR(OFFSET(INDIRECT("'"&amp;Opt_alt&amp;"'!H12"),$A44,AB$39)*(1+VMI)^AB$39,"")</f>
        <v>0</v>
      </c>
      <c r="AC44" s="408">
        <f t="shared" ca="1" si="15"/>
        <v>0</v>
      </c>
      <c r="AD44" s="408">
        <f t="shared" ca="1" si="15"/>
        <v>0</v>
      </c>
      <c r="AE44" s="408">
        <f t="shared" ca="1" si="15"/>
        <v>0</v>
      </c>
      <c r="AF44" s="408">
        <f t="shared" ca="1" si="15"/>
        <v>0</v>
      </c>
      <c r="AG44" s="408">
        <f t="shared" ca="1" si="15"/>
        <v>0</v>
      </c>
      <c r="AH44" s="408">
        <f t="shared" ca="1" si="15"/>
        <v>0</v>
      </c>
      <c r="AI44" s="408">
        <f t="shared" ca="1" si="15"/>
        <v>0</v>
      </c>
      <c r="AJ44" s="408">
        <f t="shared" ca="1" si="15"/>
        <v>0</v>
      </c>
      <c r="AK44" s="408">
        <f t="shared" ca="1" si="15"/>
        <v>0</v>
      </c>
      <c r="AL44" s="408">
        <f t="shared" ref="AL44:AU51" ca="1" si="16">IFERROR(OFFSET(INDIRECT("'"&amp;Opt_alt&amp;"'!H12"),$A44,AL$39)*(1+VMI)^AL$39,"")</f>
        <v>0</v>
      </c>
      <c r="AM44" s="408">
        <f t="shared" ca="1" si="16"/>
        <v>0</v>
      </c>
      <c r="AN44" s="408">
        <f t="shared" ca="1" si="16"/>
        <v>0</v>
      </c>
      <c r="AO44" s="408">
        <f t="shared" ca="1" si="16"/>
        <v>0</v>
      </c>
      <c r="AP44" s="408">
        <f t="shared" ca="1" si="16"/>
        <v>0</v>
      </c>
      <c r="AQ44" s="408">
        <f t="shared" ca="1" si="16"/>
        <v>0</v>
      </c>
      <c r="AR44" s="408">
        <f t="shared" ca="1" si="16"/>
        <v>0</v>
      </c>
      <c r="AS44" s="408">
        <f t="shared" ca="1" si="16"/>
        <v>0</v>
      </c>
      <c r="AT44" s="408">
        <f t="shared" ca="1" si="16"/>
        <v>0</v>
      </c>
      <c r="AU44" s="408">
        <f t="shared" ca="1" si="16"/>
        <v>0</v>
      </c>
      <c r="AV44" s="408">
        <f t="shared" ref="AV44:BE51" ca="1" si="17">IFERROR(OFFSET(INDIRECT("'"&amp;Opt_alt&amp;"'!H12"),$A44,AV$39)*(1+VMI)^AV$39,"")</f>
        <v>0</v>
      </c>
      <c r="AW44" s="408">
        <f t="shared" ca="1" si="17"/>
        <v>0</v>
      </c>
      <c r="AX44" s="408">
        <f t="shared" ca="1" si="17"/>
        <v>0</v>
      </c>
      <c r="AY44" s="408">
        <f t="shared" ca="1" si="17"/>
        <v>0</v>
      </c>
      <c r="AZ44" s="408">
        <f t="shared" ca="1" si="17"/>
        <v>0</v>
      </c>
      <c r="BA44" s="408">
        <f t="shared" ca="1" si="17"/>
        <v>0</v>
      </c>
      <c r="BB44" s="408">
        <f t="shared" ca="1" si="17"/>
        <v>0</v>
      </c>
      <c r="BC44" s="408">
        <f t="shared" ca="1" si="17"/>
        <v>0</v>
      </c>
      <c r="BD44" s="408">
        <f t="shared" ca="1" si="17"/>
        <v>0</v>
      </c>
      <c r="BE44" s="408">
        <f t="shared" ca="1" si="17"/>
        <v>0</v>
      </c>
      <c r="BF44" s="408">
        <f t="shared" ref="BF44:BO51" ca="1" si="18">IFERROR(OFFSET(INDIRECT("'"&amp;Opt_alt&amp;"'!H12"),$A44,BF$39)*(1+VMI)^BF$39,"")</f>
        <v>0</v>
      </c>
      <c r="BG44" s="408">
        <f t="shared" ca="1" si="18"/>
        <v>0</v>
      </c>
      <c r="BH44" s="408">
        <f t="shared" ca="1" si="18"/>
        <v>0</v>
      </c>
      <c r="BI44" s="408">
        <f t="shared" ca="1" si="18"/>
        <v>0</v>
      </c>
      <c r="BJ44" s="408">
        <f t="shared" ca="1" si="18"/>
        <v>0</v>
      </c>
      <c r="BK44" s="408">
        <f t="shared" ca="1" si="18"/>
        <v>0</v>
      </c>
      <c r="BL44" s="408">
        <f t="shared" ca="1" si="18"/>
        <v>0</v>
      </c>
      <c r="BM44" s="408">
        <f t="shared" ca="1" si="18"/>
        <v>0</v>
      </c>
      <c r="BN44" s="408">
        <f t="shared" ca="1" si="18"/>
        <v>0</v>
      </c>
      <c r="BO44" s="408">
        <f t="shared" ca="1" si="18"/>
        <v>0</v>
      </c>
      <c r="BP44" s="408">
        <f t="shared" ref="BP44:BY51" ca="1" si="19">IFERROR(OFFSET(INDIRECT("'"&amp;Opt_alt&amp;"'!H12"),$A44,BP$39)*(1+VMI)^BP$39,"")</f>
        <v>0</v>
      </c>
      <c r="BQ44" s="408">
        <f t="shared" ca="1" si="19"/>
        <v>0</v>
      </c>
      <c r="BR44" s="408">
        <f t="shared" ca="1" si="19"/>
        <v>0</v>
      </c>
      <c r="BS44" s="408">
        <f t="shared" ca="1" si="19"/>
        <v>0</v>
      </c>
      <c r="BT44" s="408">
        <f t="shared" ca="1" si="19"/>
        <v>0</v>
      </c>
      <c r="BU44" s="408">
        <f t="shared" ca="1" si="19"/>
        <v>0</v>
      </c>
      <c r="BV44" s="408">
        <f t="shared" ca="1" si="19"/>
        <v>0</v>
      </c>
      <c r="BW44" s="408">
        <f t="shared" ca="1" si="19"/>
        <v>0</v>
      </c>
      <c r="BX44" s="408">
        <f t="shared" ca="1" si="19"/>
        <v>0</v>
      </c>
      <c r="BY44" s="408">
        <f t="shared" ca="1" si="19"/>
        <v>0</v>
      </c>
      <c r="BZ44" s="408">
        <f t="shared" ref="BZ44:CI51" ca="1" si="20">IFERROR(OFFSET(INDIRECT("'"&amp;Opt_alt&amp;"'!H12"),$A44,BZ$39)*(1+VMI)^BZ$39,"")</f>
        <v>0</v>
      </c>
      <c r="CA44" s="408">
        <f t="shared" ca="1" si="20"/>
        <v>0</v>
      </c>
      <c r="CB44" s="408">
        <f t="shared" ca="1" si="20"/>
        <v>0</v>
      </c>
      <c r="CC44" s="408">
        <f t="shared" ca="1" si="20"/>
        <v>0</v>
      </c>
      <c r="CD44" s="408">
        <f t="shared" ca="1" si="20"/>
        <v>0</v>
      </c>
      <c r="CE44" s="408">
        <f t="shared" ca="1" si="20"/>
        <v>0</v>
      </c>
      <c r="CF44" s="408">
        <f t="shared" ca="1" si="20"/>
        <v>0</v>
      </c>
      <c r="CG44" s="408">
        <f t="shared" ca="1" si="20"/>
        <v>0</v>
      </c>
      <c r="CH44" s="408">
        <f t="shared" ca="1" si="20"/>
        <v>0</v>
      </c>
      <c r="CI44" s="408">
        <f t="shared" ca="1" si="20"/>
        <v>0</v>
      </c>
      <c r="CJ44" s="408">
        <f t="shared" ref="CJ44:CS51" ca="1" si="21">IFERROR(OFFSET(INDIRECT("'"&amp;Opt_alt&amp;"'!H12"),$A44,CJ$39)*(1+VMI)^CJ$39,"")</f>
        <v>0</v>
      </c>
      <c r="CK44" s="408">
        <f t="shared" ca="1" si="21"/>
        <v>0</v>
      </c>
      <c r="CL44" s="408">
        <f t="shared" ca="1" si="21"/>
        <v>0</v>
      </c>
      <c r="CM44" s="408">
        <f t="shared" ca="1" si="21"/>
        <v>0</v>
      </c>
      <c r="CN44" s="408">
        <f t="shared" ca="1" si="21"/>
        <v>0</v>
      </c>
      <c r="CO44" s="408">
        <f t="shared" ca="1" si="21"/>
        <v>0</v>
      </c>
      <c r="CP44" s="408">
        <f t="shared" ca="1" si="21"/>
        <v>0</v>
      </c>
      <c r="CQ44" s="408">
        <f t="shared" ca="1" si="21"/>
        <v>0</v>
      </c>
      <c r="CR44" s="408">
        <f t="shared" ca="1" si="21"/>
        <v>0</v>
      </c>
      <c r="CS44" s="408">
        <f t="shared" ca="1" si="21"/>
        <v>0</v>
      </c>
      <c r="CT44" s="408">
        <f t="shared" ref="CT44:DC51" ca="1" si="22">IFERROR(OFFSET(INDIRECT("'"&amp;Opt_alt&amp;"'!H12"),$A44,CT$39)*(1+VMI)^CT$39,"")</f>
        <v>0</v>
      </c>
      <c r="CU44" s="408">
        <f t="shared" ca="1" si="22"/>
        <v>0</v>
      </c>
      <c r="CV44" s="408">
        <f t="shared" ca="1" si="22"/>
        <v>0</v>
      </c>
      <c r="CW44" s="408">
        <f t="shared" ca="1" si="22"/>
        <v>0</v>
      </c>
      <c r="CX44" s="408">
        <f t="shared" ca="1" si="22"/>
        <v>0</v>
      </c>
      <c r="CY44" s="408">
        <f t="shared" ca="1" si="22"/>
        <v>0</v>
      </c>
      <c r="CZ44" s="408">
        <f t="shared" ca="1" si="22"/>
        <v>0</v>
      </c>
      <c r="DA44" s="408">
        <f t="shared" ca="1" si="22"/>
        <v>0</v>
      </c>
      <c r="DB44" s="408">
        <f t="shared" ca="1" si="22"/>
        <v>0</v>
      </c>
      <c r="DC44" s="408">
        <f t="shared" ca="1" si="22"/>
        <v>0</v>
      </c>
    </row>
    <row r="45" spans="1:107" hidden="1">
      <c r="A45" s="43">
        <v>1</v>
      </c>
      <c r="B45" s="323" t="str">
        <f t="shared" ca="1" si="11"/>
        <v>D.1.2.</v>
      </c>
      <c r="C45" s="342" t="str">
        <f t="shared" ca="1" si="12"/>
        <v>Atnaujinti Sumanios specializacijos koncepciją ir nustatyti sumanios specializacijos prioritetus, jų koordinavimo modelį, įgyvendinimo stebėsenos sistemą (2)</v>
      </c>
      <c r="D45" s="548"/>
      <c r="E45" s="548"/>
      <c r="F45" s="448"/>
      <c r="G45" s="442">
        <f ca="1">SUMIF($H$39:$DC$39,"&lt;="&amp;PAL,$H45:$DC45)</f>
        <v>0</v>
      </c>
      <c r="H45" s="408">
        <f t="shared" ca="1" si="13"/>
        <v>0</v>
      </c>
      <c r="I45" s="408">
        <f t="shared" ca="1" si="13"/>
        <v>0</v>
      </c>
      <c r="J45" s="408">
        <f t="shared" ca="1" si="13"/>
        <v>0</v>
      </c>
      <c r="K45" s="408">
        <f t="shared" ca="1" si="13"/>
        <v>0</v>
      </c>
      <c r="L45" s="408">
        <f t="shared" ca="1" si="13"/>
        <v>0</v>
      </c>
      <c r="M45" s="408">
        <f t="shared" ca="1" si="13"/>
        <v>0</v>
      </c>
      <c r="N45" s="408">
        <f t="shared" ca="1" si="13"/>
        <v>0</v>
      </c>
      <c r="O45" s="408">
        <f t="shared" ca="1" si="13"/>
        <v>0</v>
      </c>
      <c r="P45" s="408">
        <f t="shared" ca="1" si="13"/>
        <v>0</v>
      </c>
      <c r="Q45" s="408">
        <f t="shared" ca="1" si="13"/>
        <v>0</v>
      </c>
      <c r="R45" s="408">
        <f t="shared" ca="1" si="14"/>
        <v>0</v>
      </c>
      <c r="S45" s="408">
        <f t="shared" ca="1" si="14"/>
        <v>0</v>
      </c>
      <c r="T45" s="408">
        <f t="shared" ca="1" si="14"/>
        <v>0</v>
      </c>
      <c r="U45" s="408">
        <f t="shared" ca="1" si="14"/>
        <v>0</v>
      </c>
      <c r="V45" s="408">
        <f t="shared" ca="1" si="14"/>
        <v>0</v>
      </c>
      <c r="W45" s="408">
        <f t="shared" ca="1" si="14"/>
        <v>0</v>
      </c>
      <c r="X45" s="408">
        <f t="shared" ca="1" si="14"/>
        <v>0</v>
      </c>
      <c r="Y45" s="408">
        <f t="shared" ca="1" si="14"/>
        <v>0</v>
      </c>
      <c r="Z45" s="408">
        <f t="shared" ca="1" si="14"/>
        <v>0</v>
      </c>
      <c r="AA45" s="408">
        <f t="shared" ca="1" si="14"/>
        <v>0</v>
      </c>
      <c r="AB45" s="408">
        <f t="shared" ca="1" si="15"/>
        <v>0</v>
      </c>
      <c r="AC45" s="408">
        <f t="shared" ca="1" si="15"/>
        <v>0</v>
      </c>
      <c r="AD45" s="408">
        <f t="shared" ca="1" si="15"/>
        <v>0</v>
      </c>
      <c r="AE45" s="408">
        <f t="shared" ca="1" si="15"/>
        <v>0</v>
      </c>
      <c r="AF45" s="408">
        <f t="shared" ca="1" si="15"/>
        <v>0</v>
      </c>
      <c r="AG45" s="408">
        <f t="shared" ca="1" si="15"/>
        <v>0</v>
      </c>
      <c r="AH45" s="408">
        <f t="shared" ca="1" si="15"/>
        <v>0</v>
      </c>
      <c r="AI45" s="408">
        <f t="shared" ca="1" si="15"/>
        <v>0</v>
      </c>
      <c r="AJ45" s="408">
        <f t="shared" ca="1" si="15"/>
        <v>0</v>
      </c>
      <c r="AK45" s="408">
        <f t="shared" ca="1" si="15"/>
        <v>0</v>
      </c>
      <c r="AL45" s="408">
        <f t="shared" ca="1" si="16"/>
        <v>0</v>
      </c>
      <c r="AM45" s="408">
        <f t="shared" ca="1" si="16"/>
        <v>0</v>
      </c>
      <c r="AN45" s="408">
        <f t="shared" ca="1" si="16"/>
        <v>0</v>
      </c>
      <c r="AO45" s="408">
        <f t="shared" ca="1" si="16"/>
        <v>0</v>
      </c>
      <c r="AP45" s="408">
        <f t="shared" ca="1" si="16"/>
        <v>0</v>
      </c>
      <c r="AQ45" s="408">
        <f t="shared" ca="1" si="16"/>
        <v>0</v>
      </c>
      <c r="AR45" s="408">
        <f t="shared" ca="1" si="16"/>
        <v>0</v>
      </c>
      <c r="AS45" s="408">
        <f t="shared" ca="1" si="16"/>
        <v>0</v>
      </c>
      <c r="AT45" s="408">
        <f t="shared" ca="1" si="16"/>
        <v>0</v>
      </c>
      <c r="AU45" s="408">
        <f t="shared" ca="1" si="16"/>
        <v>0</v>
      </c>
      <c r="AV45" s="408">
        <f t="shared" ca="1" si="17"/>
        <v>0</v>
      </c>
      <c r="AW45" s="408">
        <f t="shared" ca="1" si="17"/>
        <v>0</v>
      </c>
      <c r="AX45" s="408">
        <f t="shared" ca="1" si="17"/>
        <v>0</v>
      </c>
      <c r="AY45" s="408">
        <f t="shared" ca="1" si="17"/>
        <v>0</v>
      </c>
      <c r="AZ45" s="408">
        <f t="shared" ca="1" si="17"/>
        <v>0</v>
      </c>
      <c r="BA45" s="408">
        <f t="shared" ca="1" si="17"/>
        <v>0</v>
      </c>
      <c r="BB45" s="408">
        <f t="shared" ca="1" si="17"/>
        <v>0</v>
      </c>
      <c r="BC45" s="408">
        <f t="shared" ca="1" si="17"/>
        <v>0</v>
      </c>
      <c r="BD45" s="408">
        <f t="shared" ca="1" si="17"/>
        <v>0</v>
      </c>
      <c r="BE45" s="408">
        <f t="shared" ca="1" si="17"/>
        <v>0</v>
      </c>
      <c r="BF45" s="408">
        <f t="shared" ca="1" si="18"/>
        <v>0</v>
      </c>
      <c r="BG45" s="408">
        <f t="shared" ca="1" si="18"/>
        <v>0</v>
      </c>
      <c r="BH45" s="408">
        <f t="shared" ca="1" si="18"/>
        <v>0</v>
      </c>
      <c r="BI45" s="408">
        <f t="shared" ca="1" si="18"/>
        <v>0</v>
      </c>
      <c r="BJ45" s="408">
        <f t="shared" ca="1" si="18"/>
        <v>0</v>
      </c>
      <c r="BK45" s="408">
        <f t="shared" ca="1" si="18"/>
        <v>0</v>
      </c>
      <c r="BL45" s="408">
        <f t="shared" ca="1" si="18"/>
        <v>0</v>
      </c>
      <c r="BM45" s="408">
        <f t="shared" ca="1" si="18"/>
        <v>0</v>
      </c>
      <c r="BN45" s="408">
        <f t="shared" ca="1" si="18"/>
        <v>0</v>
      </c>
      <c r="BO45" s="408">
        <f t="shared" ca="1" si="18"/>
        <v>0</v>
      </c>
      <c r="BP45" s="408">
        <f t="shared" ca="1" si="19"/>
        <v>0</v>
      </c>
      <c r="BQ45" s="408">
        <f t="shared" ca="1" si="19"/>
        <v>0</v>
      </c>
      <c r="BR45" s="408">
        <f t="shared" ca="1" si="19"/>
        <v>0</v>
      </c>
      <c r="BS45" s="408">
        <f t="shared" ca="1" si="19"/>
        <v>0</v>
      </c>
      <c r="BT45" s="408">
        <f t="shared" ca="1" si="19"/>
        <v>0</v>
      </c>
      <c r="BU45" s="408">
        <f t="shared" ca="1" si="19"/>
        <v>0</v>
      </c>
      <c r="BV45" s="408">
        <f t="shared" ca="1" si="19"/>
        <v>0</v>
      </c>
      <c r="BW45" s="408">
        <f t="shared" ca="1" si="19"/>
        <v>0</v>
      </c>
      <c r="BX45" s="408">
        <f t="shared" ca="1" si="19"/>
        <v>0</v>
      </c>
      <c r="BY45" s="408">
        <f t="shared" ca="1" si="19"/>
        <v>0</v>
      </c>
      <c r="BZ45" s="408">
        <f t="shared" ca="1" si="20"/>
        <v>0</v>
      </c>
      <c r="CA45" s="408">
        <f t="shared" ca="1" si="20"/>
        <v>0</v>
      </c>
      <c r="CB45" s="408">
        <f t="shared" ca="1" si="20"/>
        <v>0</v>
      </c>
      <c r="CC45" s="408">
        <f t="shared" ca="1" si="20"/>
        <v>0</v>
      </c>
      <c r="CD45" s="408">
        <f t="shared" ca="1" si="20"/>
        <v>0</v>
      </c>
      <c r="CE45" s="408">
        <f t="shared" ca="1" si="20"/>
        <v>0</v>
      </c>
      <c r="CF45" s="408">
        <f t="shared" ca="1" si="20"/>
        <v>0</v>
      </c>
      <c r="CG45" s="408">
        <f t="shared" ca="1" si="20"/>
        <v>0</v>
      </c>
      <c r="CH45" s="408">
        <f t="shared" ca="1" si="20"/>
        <v>0</v>
      </c>
      <c r="CI45" s="408">
        <f t="shared" ca="1" si="20"/>
        <v>0</v>
      </c>
      <c r="CJ45" s="408">
        <f t="shared" ca="1" si="21"/>
        <v>0</v>
      </c>
      <c r="CK45" s="408">
        <f t="shared" ca="1" si="21"/>
        <v>0</v>
      </c>
      <c r="CL45" s="408">
        <f t="shared" ca="1" si="21"/>
        <v>0</v>
      </c>
      <c r="CM45" s="408">
        <f t="shared" ca="1" si="21"/>
        <v>0</v>
      </c>
      <c r="CN45" s="408">
        <f t="shared" ca="1" si="21"/>
        <v>0</v>
      </c>
      <c r="CO45" s="408">
        <f t="shared" ca="1" si="21"/>
        <v>0</v>
      </c>
      <c r="CP45" s="408">
        <f t="shared" ca="1" si="21"/>
        <v>0</v>
      </c>
      <c r="CQ45" s="408">
        <f t="shared" ca="1" si="21"/>
        <v>0</v>
      </c>
      <c r="CR45" s="408">
        <f t="shared" ca="1" si="21"/>
        <v>0</v>
      </c>
      <c r="CS45" s="408">
        <f t="shared" ca="1" si="21"/>
        <v>0</v>
      </c>
      <c r="CT45" s="408">
        <f t="shared" ca="1" si="22"/>
        <v>0</v>
      </c>
      <c r="CU45" s="408">
        <f t="shared" ca="1" si="22"/>
        <v>0</v>
      </c>
      <c r="CV45" s="408">
        <f t="shared" ca="1" si="22"/>
        <v>0</v>
      </c>
      <c r="CW45" s="408">
        <f t="shared" ca="1" si="22"/>
        <v>0</v>
      </c>
      <c r="CX45" s="408">
        <f t="shared" ca="1" si="22"/>
        <v>0</v>
      </c>
      <c r="CY45" s="408">
        <f t="shared" ca="1" si="22"/>
        <v>0</v>
      </c>
      <c r="CZ45" s="408">
        <f t="shared" ca="1" si="22"/>
        <v>0</v>
      </c>
      <c r="DA45" s="408">
        <f t="shared" ca="1" si="22"/>
        <v>0</v>
      </c>
      <c r="DB45" s="408">
        <f t="shared" ca="1" si="22"/>
        <v>0</v>
      </c>
      <c r="DC45" s="408">
        <f t="shared" ca="1" si="22"/>
        <v>0</v>
      </c>
    </row>
    <row r="46" spans="1:107" hidden="1">
      <c r="A46" s="43">
        <v>2</v>
      </c>
      <c r="B46" s="323" t="str">
        <f t="shared" ca="1" si="11"/>
        <v>D.1.3.</v>
      </c>
      <c r="C46" s="342">
        <f t="shared" ca="1" si="12"/>
        <v>0</v>
      </c>
      <c r="D46" s="548"/>
      <c r="E46" s="548"/>
      <c r="F46" s="448"/>
      <c r="G46" s="442">
        <f ca="1">SUMIF($H$39:$DC$39,"&lt;="&amp;PAL,$H46:$DC46)</f>
        <v>0</v>
      </c>
      <c r="H46" s="408">
        <f t="shared" ca="1" si="13"/>
        <v>0</v>
      </c>
      <c r="I46" s="408">
        <f t="shared" ca="1" si="13"/>
        <v>0</v>
      </c>
      <c r="J46" s="408">
        <f t="shared" ca="1" si="13"/>
        <v>0</v>
      </c>
      <c r="K46" s="408">
        <f t="shared" ca="1" si="13"/>
        <v>0</v>
      </c>
      <c r="L46" s="408">
        <f t="shared" ca="1" si="13"/>
        <v>0</v>
      </c>
      <c r="M46" s="408">
        <f t="shared" ca="1" si="13"/>
        <v>0</v>
      </c>
      <c r="N46" s="408">
        <f t="shared" ca="1" si="13"/>
        <v>0</v>
      </c>
      <c r="O46" s="408">
        <f t="shared" ca="1" si="13"/>
        <v>0</v>
      </c>
      <c r="P46" s="408">
        <f t="shared" ca="1" si="13"/>
        <v>0</v>
      </c>
      <c r="Q46" s="408">
        <f t="shared" ca="1" si="13"/>
        <v>0</v>
      </c>
      <c r="R46" s="408">
        <f t="shared" ca="1" si="14"/>
        <v>0</v>
      </c>
      <c r="S46" s="408">
        <f t="shared" ca="1" si="14"/>
        <v>0</v>
      </c>
      <c r="T46" s="408">
        <f t="shared" ca="1" si="14"/>
        <v>0</v>
      </c>
      <c r="U46" s="408">
        <f t="shared" ca="1" si="14"/>
        <v>0</v>
      </c>
      <c r="V46" s="408">
        <f t="shared" ca="1" si="14"/>
        <v>0</v>
      </c>
      <c r="W46" s="408">
        <f t="shared" ca="1" si="14"/>
        <v>0</v>
      </c>
      <c r="X46" s="408">
        <f t="shared" ca="1" si="14"/>
        <v>0</v>
      </c>
      <c r="Y46" s="408">
        <f t="shared" ca="1" si="14"/>
        <v>0</v>
      </c>
      <c r="Z46" s="408">
        <f t="shared" ca="1" si="14"/>
        <v>0</v>
      </c>
      <c r="AA46" s="408">
        <f t="shared" ca="1" si="14"/>
        <v>0</v>
      </c>
      <c r="AB46" s="408">
        <f t="shared" ca="1" si="15"/>
        <v>0</v>
      </c>
      <c r="AC46" s="408">
        <f t="shared" ca="1" si="15"/>
        <v>0</v>
      </c>
      <c r="AD46" s="408">
        <f t="shared" ca="1" si="15"/>
        <v>0</v>
      </c>
      <c r="AE46" s="408">
        <f t="shared" ca="1" si="15"/>
        <v>0</v>
      </c>
      <c r="AF46" s="408">
        <f t="shared" ca="1" si="15"/>
        <v>0</v>
      </c>
      <c r="AG46" s="408">
        <f t="shared" ca="1" si="15"/>
        <v>0</v>
      </c>
      <c r="AH46" s="408">
        <f t="shared" ca="1" si="15"/>
        <v>0</v>
      </c>
      <c r="AI46" s="408">
        <f t="shared" ca="1" si="15"/>
        <v>0</v>
      </c>
      <c r="AJ46" s="408">
        <f t="shared" ca="1" si="15"/>
        <v>0</v>
      </c>
      <c r="AK46" s="408">
        <f t="shared" ca="1" si="15"/>
        <v>0</v>
      </c>
      <c r="AL46" s="408">
        <f t="shared" ca="1" si="16"/>
        <v>0</v>
      </c>
      <c r="AM46" s="408">
        <f t="shared" ca="1" si="16"/>
        <v>0</v>
      </c>
      <c r="AN46" s="408">
        <f t="shared" ca="1" si="16"/>
        <v>0</v>
      </c>
      <c r="AO46" s="408">
        <f t="shared" ca="1" si="16"/>
        <v>0</v>
      </c>
      <c r="AP46" s="408">
        <f t="shared" ca="1" si="16"/>
        <v>0</v>
      </c>
      <c r="AQ46" s="408">
        <f t="shared" ca="1" si="16"/>
        <v>0</v>
      </c>
      <c r="AR46" s="408">
        <f t="shared" ca="1" si="16"/>
        <v>0</v>
      </c>
      <c r="AS46" s="408">
        <f t="shared" ca="1" si="16"/>
        <v>0</v>
      </c>
      <c r="AT46" s="408">
        <f t="shared" ca="1" si="16"/>
        <v>0</v>
      </c>
      <c r="AU46" s="408">
        <f t="shared" ca="1" si="16"/>
        <v>0</v>
      </c>
      <c r="AV46" s="408">
        <f t="shared" ca="1" si="17"/>
        <v>0</v>
      </c>
      <c r="AW46" s="408">
        <f t="shared" ca="1" si="17"/>
        <v>0</v>
      </c>
      <c r="AX46" s="408">
        <f t="shared" ca="1" si="17"/>
        <v>0</v>
      </c>
      <c r="AY46" s="408">
        <f t="shared" ca="1" si="17"/>
        <v>0</v>
      </c>
      <c r="AZ46" s="408">
        <f t="shared" ca="1" si="17"/>
        <v>0</v>
      </c>
      <c r="BA46" s="408">
        <f t="shared" ca="1" si="17"/>
        <v>0</v>
      </c>
      <c r="BB46" s="408">
        <f t="shared" ca="1" si="17"/>
        <v>0</v>
      </c>
      <c r="BC46" s="408">
        <f t="shared" ca="1" si="17"/>
        <v>0</v>
      </c>
      <c r="BD46" s="408">
        <f t="shared" ca="1" si="17"/>
        <v>0</v>
      </c>
      <c r="BE46" s="408">
        <f t="shared" ca="1" si="17"/>
        <v>0</v>
      </c>
      <c r="BF46" s="408">
        <f t="shared" ca="1" si="18"/>
        <v>0</v>
      </c>
      <c r="BG46" s="408">
        <f t="shared" ca="1" si="18"/>
        <v>0</v>
      </c>
      <c r="BH46" s="408">
        <f t="shared" ca="1" si="18"/>
        <v>0</v>
      </c>
      <c r="BI46" s="408">
        <f t="shared" ca="1" si="18"/>
        <v>0</v>
      </c>
      <c r="BJ46" s="408">
        <f t="shared" ca="1" si="18"/>
        <v>0</v>
      </c>
      <c r="BK46" s="408">
        <f t="shared" ca="1" si="18"/>
        <v>0</v>
      </c>
      <c r="BL46" s="408">
        <f t="shared" ca="1" si="18"/>
        <v>0</v>
      </c>
      <c r="BM46" s="408">
        <f t="shared" ca="1" si="18"/>
        <v>0</v>
      </c>
      <c r="BN46" s="408">
        <f t="shared" ca="1" si="18"/>
        <v>0</v>
      </c>
      <c r="BO46" s="408">
        <f t="shared" ca="1" si="18"/>
        <v>0</v>
      </c>
      <c r="BP46" s="408">
        <f t="shared" ca="1" si="19"/>
        <v>0</v>
      </c>
      <c r="BQ46" s="408">
        <f t="shared" ca="1" si="19"/>
        <v>0</v>
      </c>
      <c r="BR46" s="408">
        <f t="shared" ca="1" si="19"/>
        <v>0</v>
      </c>
      <c r="BS46" s="408">
        <f t="shared" ca="1" si="19"/>
        <v>0</v>
      </c>
      <c r="BT46" s="408">
        <f t="shared" ca="1" si="19"/>
        <v>0</v>
      </c>
      <c r="BU46" s="408">
        <f t="shared" ca="1" si="19"/>
        <v>0</v>
      </c>
      <c r="BV46" s="408">
        <f t="shared" ca="1" si="19"/>
        <v>0</v>
      </c>
      <c r="BW46" s="408">
        <f t="shared" ca="1" si="19"/>
        <v>0</v>
      </c>
      <c r="BX46" s="408">
        <f t="shared" ca="1" si="19"/>
        <v>0</v>
      </c>
      <c r="BY46" s="408">
        <f t="shared" ca="1" si="19"/>
        <v>0</v>
      </c>
      <c r="BZ46" s="408">
        <f t="shared" ca="1" si="20"/>
        <v>0</v>
      </c>
      <c r="CA46" s="408">
        <f t="shared" ca="1" si="20"/>
        <v>0</v>
      </c>
      <c r="CB46" s="408">
        <f t="shared" ca="1" si="20"/>
        <v>0</v>
      </c>
      <c r="CC46" s="408">
        <f t="shared" ca="1" si="20"/>
        <v>0</v>
      </c>
      <c r="CD46" s="408">
        <f t="shared" ca="1" si="20"/>
        <v>0</v>
      </c>
      <c r="CE46" s="408">
        <f t="shared" ca="1" si="20"/>
        <v>0</v>
      </c>
      <c r="CF46" s="408">
        <f t="shared" ca="1" si="20"/>
        <v>0</v>
      </c>
      <c r="CG46" s="408">
        <f t="shared" ca="1" si="20"/>
        <v>0</v>
      </c>
      <c r="CH46" s="408">
        <f t="shared" ca="1" si="20"/>
        <v>0</v>
      </c>
      <c r="CI46" s="408">
        <f t="shared" ca="1" si="20"/>
        <v>0</v>
      </c>
      <c r="CJ46" s="408">
        <f t="shared" ca="1" si="21"/>
        <v>0</v>
      </c>
      <c r="CK46" s="408">
        <f t="shared" ca="1" si="21"/>
        <v>0</v>
      </c>
      <c r="CL46" s="408">
        <f t="shared" ca="1" si="21"/>
        <v>0</v>
      </c>
      <c r="CM46" s="408">
        <f t="shared" ca="1" si="21"/>
        <v>0</v>
      </c>
      <c r="CN46" s="408">
        <f t="shared" ca="1" si="21"/>
        <v>0</v>
      </c>
      <c r="CO46" s="408">
        <f t="shared" ca="1" si="21"/>
        <v>0</v>
      </c>
      <c r="CP46" s="408">
        <f t="shared" ca="1" si="21"/>
        <v>0</v>
      </c>
      <c r="CQ46" s="408">
        <f t="shared" ca="1" si="21"/>
        <v>0</v>
      </c>
      <c r="CR46" s="408">
        <f t="shared" ca="1" si="21"/>
        <v>0</v>
      </c>
      <c r="CS46" s="408">
        <f t="shared" ca="1" si="21"/>
        <v>0</v>
      </c>
      <c r="CT46" s="408">
        <f t="shared" ca="1" si="22"/>
        <v>0</v>
      </c>
      <c r="CU46" s="408">
        <f t="shared" ca="1" si="22"/>
        <v>0</v>
      </c>
      <c r="CV46" s="408">
        <f t="shared" ca="1" si="22"/>
        <v>0</v>
      </c>
      <c r="CW46" s="408">
        <f t="shared" ca="1" si="22"/>
        <v>0</v>
      </c>
      <c r="CX46" s="408">
        <f t="shared" ca="1" si="22"/>
        <v>0</v>
      </c>
      <c r="CY46" s="408">
        <f t="shared" ca="1" si="22"/>
        <v>0</v>
      </c>
      <c r="CZ46" s="408">
        <f t="shared" ca="1" si="22"/>
        <v>0</v>
      </c>
      <c r="DA46" s="408">
        <f t="shared" ca="1" si="22"/>
        <v>0</v>
      </c>
      <c r="DB46" s="408">
        <f t="shared" ca="1" si="22"/>
        <v>0</v>
      </c>
      <c r="DC46" s="408">
        <f t="shared" ca="1" si="22"/>
        <v>0</v>
      </c>
    </row>
    <row r="47" spans="1:107" hidden="1">
      <c r="A47" s="43">
        <v>3</v>
      </c>
      <c r="B47" s="323" t="str">
        <f t="shared" ca="1" si="11"/>
        <v>D.1.4.</v>
      </c>
      <c r="C47" s="342">
        <f t="shared" ca="1" si="12"/>
        <v>0</v>
      </c>
      <c r="D47" s="548"/>
      <c r="E47" s="548"/>
      <c r="F47" s="448"/>
      <c r="G47" s="442">
        <f ca="1">SUMIF($H$39:$DC$39,"&lt;="&amp;PAL,$H47:$DC47)</f>
        <v>0</v>
      </c>
      <c r="H47" s="408">
        <f t="shared" ca="1" si="13"/>
        <v>0</v>
      </c>
      <c r="I47" s="408">
        <f t="shared" ca="1" si="13"/>
        <v>0</v>
      </c>
      <c r="J47" s="408">
        <f t="shared" ca="1" si="13"/>
        <v>0</v>
      </c>
      <c r="K47" s="408">
        <f t="shared" ca="1" si="13"/>
        <v>0</v>
      </c>
      <c r="L47" s="408">
        <f t="shared" ca="1" si="13"/>
        <v>0</v>
      </c>
      <c r="M47" s="408">
        <f t="shared" ca="1" si="13"/>
        <v>0</v>
      </c>
      <c r="N47" s="408">
        <f t="shared" ca="1" si="13"/>
        <v>0</v>
      </c>
      <c r="O47" s="408">
        <f t="shared" ca="1" si="13"/>
        <v>0</v>
      </c>
      <c r="P47" s="408">
        <f t="shared" ca="1" si="13"/>
        <v>0</v>
      </c>
      <c r="Q47" s="408">
        <f t="shared" ca="1" si="13"/>
        <v>0</v>
      </c>
      <c r="R47" s="408">
        <f t="shared" ca="1" si="14"/>
        <v>0</v>
      </c>
      <c r="S47" s="408">
        <f t="shared" ca="1" si="14"/>
        <v>0</v>
      </c>
      <c r="T47" s="408">
        <f t="shared" ca="1" si="14"/>
        <v>0</v>
      </c>
      <c r="U47" s="408">
        <f t="shared" ca="1" si="14"/>
        <v>0</v>
      </c>
      <c r="V47" s="408">
        <f t="shared" ca="1" si="14"/>
        <v>0</v>
      </c>
      <c r="W47" s="408">
        <f t="shared" ca="1" si="14"/>
        <v>0</v>
      </c>
      <c r="X47" s="408">
        <f t="shared" ca="1" si="14"/>
        <v>0</v>
      </c>
      <c r="Y47" s="408">
        <f t="shared" ca="1" si="14"/>
        <v>0</v>
      </c>
      <c r="Z47" s="408">
        <f t="shared" ca="1" si="14"/>
        <v>0</v>
      </c>
      <c r="AA47" s="408">
        <f t="shared" ca="1" si="14"/>
        <v>0</v>
      </c>
      <c r="AB47" s="408">
        <f t="shared" ca="1" si="15"/>
        <v>0</v>
      </c>
      <c r="AC47" s="408">
        <f t="shared" ca="1" si="15"/>
        <v>0</v>
      </c>
      <c r="AD47" s="408">
        <f t="shared" ca="1" si="15"/>
        <v>0</v>
      </c>
      <c r="AE47" s="408">
        <f t="shared" ca="1" si="15"/>
        <v>0</v>
      </c>
      <c r="AF47" s="408">
        <f t="shared" ca="1" si="15"/>
        <v>0</v>
      </c>
      <c r="AG47" s="408">
        <f t="shared" ca="1" si="15"/>
        <v>0</v>
      </c>
      <c r="AH47" s="408">
        <f t="shared" ca="1" si="15"/>
        <v>0</v>
      </c>
      <c r="AI47" s="408">
        <f t="shared" ca="1" si="15"/>
        <v>0</v>
      </c>
      <c r="AJ47" s="408">
        <f t="shared" ca="1" si="15"/>
        <v>0</v>
      </c>
      <c r="AK47" s="408">
        <f t="shared" ca="1" si="15"/>
        <v>0</v>
      </c>
      <c r="AL47" s="408">
        <f t="shared" ca="1" si="16"/>
        <v>0</v>
      </c>
      <c r="AM47" s="408">
        <f t="shared" ca="1" si="16"/>
        <v>0</v>
      </c>
      <c r="AN47" s="408">
        <f t="shared" ca="1" si="16"/>
        <v>0</v>
      </c>
      <c r="AO47" s="408">
        <f t="shared" ca="1" si="16"/>
        <v>0</v>
      </c>
      <c r="AP47" s="408">
        <f t="shared" ca="1" si="16"/>
        <v>0</v>
      </c>
      <c r="AQ47" s="408">
        <f t="shared" ca="1" si="16"/>
        <v>0</v>
      </c>
      <c r="AR47" s="408">
        <f t="shared" ca="1" si="16"/>
        <v>0</v>
      </c>
      <c r="AS47" s="408">
        <f t="shared" ca="1" si="16"/>
        <v>0</v>
      </c>
      <c r="AT47" s="408">
        <f t="shared" ca="1" si="16"/>
        <v>0</v>
      </c>
      <c r="AU47" s="408">
        <f t="shared" ca="1" si="16"/>
        <v>0</v>
      </c>
      <c r="AV47" s="408">
        <f t="shared" ca="1" si="17"/>
        <v>0</v>
      </c>
      <c r="AW47" s="408">
        <f t="shared" ca="1" si="17"/>
        <v>0</v>
      </c>
      <c r="AX47" s="408">
        <f t="shared" ca="1" si="17"/>
        <v>0</v>
      </c>
      <c r="AY47" s="408">
        <f t="shared" ca="1" si="17"/>
        <v>0</v>
      </c>
      <c r="AZ47" s="408">
        <f t="shared" ca="1" si="17"/>
        <v>0</v>
      </c>
      <c r="BA47" s="408">
        <f t="shared" ca="1" si="17"/>
        <v>0</v>
      </c>
      <c r="BB47" s="408">
        <f t="shared" ca="1" si="17"/>
        <v>0</v>
      </c>
      <c r="BC47" s="408">
        <f t="shared" ca="1" si="17"/>
        <v>0</v>
      </c>
      <c r="BD47" s="408">
        <f t="shared" ca="1" si="17"/>
        <v>0</v>
      </c>
      <c r="BE47" s="408">
        <f t="shared" ca="1" si="17"/>
        <v>0</v>
      </c>
      <c r="BF47" s="408">
        <f t="shared" ca="1" si="18"/>
        <v>0</v>
      </c>
      <c r="BG47" s="408">
        <f t="shared" ca="1" si="18"/>
        <v>0</v>
      </c>
      <c r="BH47" s="408">
        <f t="shared" ca="1" si="18"/>
        <v>0</v>
      </c>
      <c r="BI47" s="408">
        <f t="shared" ca="1" si="18"/>
        <v>0</v>
      </c>
      <c r="BJ47" s="408">
        <f t="shared" ca="1" si="18"/>
        <v>0</v>
      </c>
      <c r="BK47" s="408">
        <f t="shared" ca="1" si="18"/>
        <v>0</v>
      </c>
      <c r="BL47" s="408">
        <f t="shared" ca="1" si="18"/>
        <v>0</v>
      </c>
      <c r="BM47" s="408">
        <f t="shared" ca="1" si="18"/>
        <v>0</v>
      </c>
      <c r="BN47" s="408">
        <f t="shared" ca="1" si="18"/>
        <v>0</v>
      </c>
      <c r="BO47" s="408">
        <f t="shared" ca="1" si="18"/>
        <v>0</v>
      </c>
      <c r="BP47" s="408">
        <f t="shared" ca="1" si="19"/>
        <v>0</v>
      </c>
      <c r="BQ47" s="408">
        <f t="shared" ca="1" si="19"/>
        <v>0</v>
      </c>
      <c r="BR47" s="408">
        <f t="shared" ca="1" si="19"/>
        <v>0</v>
      </c>
      <c r="BS47" s="408">
        <f t="shared" ca="1" si="19"/>
        <v>0</v>
      </c>
      <c r="BT47" s="408">
        <f t="shared" ca="1" si="19"/>
        <v>0</v>
      </c>
      <c r="BU47" s="408">
        <f t="shared" ca="1" si="19"/>
        <v>0</v>
      </c>
      <c r="BV47" s="408">
        <f t="shared" ca="1" si="19"/>
        <v>0</v>
      </c>
      <c r="BW47" s="408">
        <f t="shared" ca="1" si="19"/>
        <v>0</v>
      </c>
      <c r="BX47" s="408">
        <f t="shared" ca="1" si="19"/>
        <v>0</v>
      </c>
      <c r="BY47" s="408">
        <f t="shared" ca="1" si="19"/>
        <v>0</v>
      </c>
      <c r="BZ47" s="408">
        <f t="shared" ca="1" si="20"/>
        <v>0</v>
      </c>
      <c r="CA47" s="408">
        <f t="shared" ca="1" si="20"/>
        <v>0</v>
      </c>
      <c r="CB47" s="408">
        <f t="shared" ca="1" si="20"/>
        <v>0</v>
      </c>
      <c r="CC47" s="408">
        <f t="shared" ca="1" si="20"/>
        <v>0</v>
      </c>
      <c r="CD47" s="408">
        <f t="shared" ca="1" si="20"/>
        <v>0</v>
      </c>
      <c r="CE47" s="408">
        <f t="shared" ca="1" si="20"/>
        <v>0</v>
      </c>
      <c r="CF47" s="408">
        <f t="shared" ca="1" si="20"/>
        <v>0</v>
      </c>
      <c r="CG47" s="408">
        <f t="shared" ca="1" si="20"/>
        <v>0</v>
      </c>
      <c r="CH47" s="408">
        <f t="shared" ca="1" si="20"/>
        <v>0</v>
      </c>
      <c r="CI47" s="408">
        <f t="shared" ca="1" si="20"/>
        <v>0</v>
      </c>
      <c r="CJ47" s="408">
        <f t="shared" ca="1" si="21"/>
        <v>0</v>
      </c>
      <c r="CK47" s="408">
        <f t="shared" ca="1" si="21"/>
        <v>0</v>
      </c>
      <c r="CL47" s="408">
        <f t="shared" ca="1" si="21"/>
        <v>0</v>
      </c>
      <c r="CM47" s="408">
        <f t="shared" ca="1" si="21"/>
        <v>0</v>
      </c>
      <c r="CN47" s="408">
        <f t="shared" ca="1" si="21"/>
        <v>0</v>
      </c>
      <c r="CO47" s="408">
        <f t="shared" ca="1" si="21"/>
        <v>0</v>
      </c>
      <c r="CP47" s="408">
        <f t="shared" ca="1" si="21"/>
        <v>0</v>
      </c>
      <c r="CQ47" s="408">
        <f t="shared" ca="1" si="21"/>
        <v>0</v>
      </c>
      <c r="CR47" s="408">
        <f t="shared" ca="1" si="21"/>
        <v>0</v>
      </c>
      <c r="CS47" s="408">
        <f t="shared" ca="1" si="21"/>
        <v>0</v>
      </c>
      <c r="CT47" s="408">
        <f t="shared" ca="1" si="22"/>
        <v>0</v>
      </c>
      <c r="CU47" s="408">
        <f t="shared" ca="1" si="22"/>
        <v>0</v>
      </c>
      <c r="CV47" s="408">
        <f t="shared" ca="1" si="22"/>
        <v>0</v>
      </c>
      <c r="CW47" s="408">
        <f t="shared" ca="1" si="22"/>
        <v>0</v>
      </c>
      <c r="CX47" s="408">
        <f t="shared" ca="1" si="22"/>
        <v>0</v>
      </c>
      <c r="CY47" s="408">
        <f t="shared" ca="1" si="22"/>
        <v>0</v>
      </c>
      <c r="CZ47" s="408">
        <f t="shared" ca="1" si="22"/>
        <v>0</v>
      </c>
      <c r="DA47" s="408">
        <f t="shared" ca="1" si="22"/>
        <v>0</v>
      </c>
      <c r="DB47" s="408">
        <f t="shared" ca="1" si="22"/>
        <v>0</v>
      </c>
      <c r="DC47" s="408">
        <f t="shared" ca="1" si="22"/>
        <v>0</v>
      </c>
    </row>
    <row r="48" spans="1:107" hidden="1">
      <c r="A48" s="43">
        <v>4</v>
      </c>
      <c r="B48" s="323" t="str">
        <f t="shared" ca="1" si="11"/>
        <v>D.1.5.</v>
      </c>
      <c r="C48" s="342">
        <f t="shared" ca="1" si="12"/>
        <v>0</v>
      </c>
      <c r="D48" s="548"/>
      <c r="E48" s="548"/>
      <c r="F48" s="448"/>
      <c r="G48" s="442">
        <f ca="1">SUMIF($H$39:$DC$39,"&lt;="&amp;PAL,$H48:$DC48)</f>
        <v>0</v>
      </c>
      <c r="H48" s="408">
        <f t="shared" ca="1" si="13"/>
        <v>0</v>
      </c>
      <c r="I48" s="408">
        <f t="shared" ca="1" si="13"/>
        <v>0</v>
      </c>
      <c r="J48" s="408">
        <f t="shared" ca="1" si="13"/>
        <v>0</v>
      </c>
      <c r="K48" s="408">
        <f t="shared" ca="1" si="13"/>
        <v>0</v>
      </c>
      <c r="L48" s="408">
        <f t="shared" ca="1" si="13"/>
        <v>0</v>
      </c>
      <c r="M48" s="408">
        <f t="shared" ca="1" si="13"/>
        <v>0</v>
      </c>
      <c r="N48" s="408">
        <f t="shared" ca="1" si="13"/>
        <v>0</v>
      </c>
      <c r="O48" s="408">
        <f t="shared" ca="1" si="13"/>
        <v>0</v>
      </c>
      <c r="P48" s="408">
        <f t="shared" ca="1" si="13"/>
        <v>0</v>
      </c>
      <c r="Q48" s="408">
        <f t="shared" ca="1" si="13"/>
        <v>0</v>
      </c>
      <c r="R48" s="408">
        <f t="shared" ca="1" si="14"/>
        <v>0</v>
      </c>
      <c r="S48" s="408">
        <f t="shared" ca="1" si="14"/>
        <v>0</v>
      </c>
      <c r="T48" s="408">
        <f t="shared" ca="1" si="14"/>
        <v>0</v>
      </c>
      <c r="U48" s="408">
        <f t="shared" ca="1" si="14"/>
        <v>0</v>
      </c>
      <c r="V48" s="408">
        <f t="shared" ca="1" si="14"/>
        <v>0</v>
      </c>
      <c r="W48" s="408">
        <f t="shared" ca="1" si="14"/>
        <v>0</v>
      </c>
      <c r="X48" s="408">
        <f t="shared" ca="1" si="14"/>
        <v>0</v>
      </c>
      <c r="Y48" s="408">
        <f t="shared" ca="1" si="14"/>
        <v>0</v>
      </c>
      <c r="Z48" s="408">
        <f t="shared" ca="1" si="14"/>
        <v>0</v>
      </c>
      <c r="AA48" s="408">
        <f t="shared" ca="1" si="14"/>
        <v>0</v>
      </c>
      <c r="AB48" s="408">
        <f t="shared" ca="1" si="15"/>
        <v>0</v>
      </c>
      <c r="AC48" s="408">
        <f t="shared" ca="1" si="15"/>
        <v>0</v>
      </c>
      <c r="AD48" s="408">
        <f t="shared" ca="1" si="15"/>
        <v>0</v>
      </c>
      <c r="AE48" s="408">
        <f t="shared" ca="1" si="15"/>
        <v>0</v>
      </c>
      <c r="AF48" s="408">
        <f t="shared" ca="1" si="15"/>
        <v>0</v>
      </c>
      <c r="AG48" s="408">
        <f t="shared" ca="1" si="15"/>
        <v>0</v>
      </c>
      <c r="AH48" s="408">
        <f t="shared" ca="1" si="15"/>
        <v>0</v>
      </c>
      <c r="AI48" s="408">
        <f t="shared" ca="1" si="15"/>
        <v>0</v>
      </c>
      <c r="AJ48" s="408">
        <f t="shared" ca="1" si="15"/>
        <v>0</v>
      </c>
      <c r="AK48" s="408">
        <f t="shared" ca="1" si="15"/>
        <v>0</v>
      </c>
      <c r="AL48" s="408">
        <f t="shared" ca="1" si="16"/>
        <v>0</v>
      </c>
      <c r="AM48" s="408">
        <f t="shared" ca="1" si="16"/>
        <v>0</v>
      </c>
      <c r="AN48" s="408">
        <f t="shared" ca="1" si="16"/>
        <v>0</v>
      </c>
      <c r="AO48" s="408">
        <f t="shared" ca="1" si="16"/>
        <v>0</v>
      </c>
      <c r="AP48" s="408">
        <f t="shared" ca="1" si="16"/>
        <v>0</v>
      </c>
      <c r="AQ48" s="408">
        <f t="shared" ca="1" si="16"/>
        <v>0</v>
      </c>
      <c r="AR48" s="408">
        <f t="shared" ca="1" si="16"/>
        <v>0</v>
      </c>
      <c r="AS48" s="408">
        <f t="shared" ca="1" si="16"/>
        <v>0</v>
      </c>
      <c r="AT48" s="408">
        <f t="shared" ca="1" si="16"/>
        <v>0</v>
      </c>
      <c r="AU48" s="408">
        <f t="shared" ca="1" si="16"/>
        <v>0</v>
      </c>
      <c r="AV48" s="408">
        <f t="shared" ca="1" si="17"/>
        <v>0</v>
      </c>
      <c r="AW48" s="408">
        <f t="shared" ca="1" si="17"/>
        <v>0</v>
      </c>
      <c r="AX48" s="408">
        <f t="shared" ca="1" si="17"/>
        <v>0</v>
      </c>
      <c r="AY48" s="408">
        <f t="shared" ca="1" si="17"/>
        <v>0</v>
      </c>
      <c r="AZ48" s="408">
        <f t="shared" ca="1" si="17"/>
        <v>0</v>
      </c>
      <c r="BA48" s="408">
        <f t="shared" ca="1" si="17"/>
        <v>0</v>
      </c>
      <c r="BB48" s="408">
        <f t="shared" ca="1" si="17"/>
        <v>0</v>
      </c>
      <c r="BC48" s="408">
        <f t="shared" ca="1" si="17"/>
        <v>0</v>
      </c>
      <c r="BD48" s="408">
        <f t="shared" ca="1" si="17"/>
        <v>0</v>
      </c>
      <c r="BE48" s="408">
        <f t="shared" ca="1" si="17"/>
        <v>0</v>
      </c>
      <c r="BF48" s="408">
        <f t="shared" ca="1" si="18"/>
        <v>0</v>
      </c>
      <c r="BG48" s="408">
        <f t="shared" ca="1" si="18"/>
        <v>0</v>
      </c>
      <c r="BH48" s="408">
        <f t="shared" ca="1" si="18"/>
        <v>0</v>
      </c>
      <c r="BI48" s="408">
        <f t="shared" ca="1" si="18"/>
        <v>0</v>
      </c>
      <c r="BJ48" s="408">
        <f t="shared" ca="1" si="18"/>
        <v>0</v>
      </c>
      <c r="BK48" s="408">
        <f t="shared" ca="1" si="18"/>
        <v>0</v>
      </c>
      <c r="BL48" s="408">
        <f t="shared" ca="1" si="18"/>
        <v>0</v>
      </c>
      <c r="BM48" s="408">
        <f t="shared" ca="1" si="18"/>
        <v>0</v>
      </c>
      <c r="BN48" s="408">
        <f t="shared" ca="1" si="18"/>
        <v>0</v>
      </c>
      <c r="BO48" s="408">
        <f t="shared" ca="1" si="18"/>
        <v>0</v>
      </c>
      <c r="BP48" s="408">
        <f t="shared" ca="1" si="19"/>
        <v>0</v>
      </c>
      <c r="BQ48" s="408">
        <f t="shared" ca="1" si="19"/>
        <v>0</v>
      </c>
      <c r="BR48" s="408">
        <f t="shared" ca="1" si="19"/>
        <v>0</v>
      </c>
      <c r="BS48" s="408">
        <f t="shared" ca="1" si="19"/>
        <v>0</v>
      </c>
      <c r="BT48" s="408">
        <f t="shared" ca="1" si="19"/>
        <v>0</v>
      </c>
      <c r="BU48" s="408">
        <f t="shared" ca="1" si="19"/>
        <v>0</v>
      </c>
      <c r="BV48" s="408">
        <f t="shared" ca="1" si="19"/>
        <v>0</v>
      </c>
      <c r="BW48" s="408">
        <f t="shared" ca="1" si="19"/>
        <v>0</v>
      </c>
      <c r="BX48" s="408">
        <f t="shared" ca="1" si="19"/>
        <v>0</v>
      </c>
      <c r="BY48" s="408">
        <f t="shared" ca="1" si="19"/>
        <v>0</v>
      </c>
      <c r="BZ48" s="408">
        <f t="shared" ca="1" si="20"/>
        <v>0</v>
      </c>
      <c r="CA48" s="408">
        <f t="shared" ca="1" si="20"/>
        <v>0</v>
      </c>
      <c r="CB48" s="408">
        <f t="shared" ca="1" si="20"/>
        <v>0</v>
      </c>
      <c r="CC48" s="408">
        <f t="shared" ca="1" si="20"/>
        <v>0</v>
      </c>
      <c r="CD48" s="408">
        <f t="shared" ca="1" si="20"/>
        <v>0</v>
      </c>
      <c r="CE48" s="408">
        <f t="shared" ca="1" si="20"/>
        <v>0</v>
      </c>
      <c r="CF48" s="408">
        <f t="shared" ca="1" si="20"/>
        <v>0</v>
      </c>
      <c r="CG48" s="408">
        <f t="shared" ca="1" si="20"/>
        <v>0</v>
      </c>
      <c r="CH48" s="408">
        <f t="shared" ca="1" si="20"/>
        <v>0</v>
      </c>
      <c r="CI48" s="408">
        <f t="shared" ca="1" si="20"/>
        <v>0</v>
      </c>
      <c r="CJ48" s="408">
        <f t="shared" ca="1" si="21"/>
        <v>0</v>
      </c>
      <c r="CK48" s="408">
        <f t="shared" ca="1" si="21"/>
        <v>0</v>
      </c>
      <c r="CL48" s="408">
        <f t="shared" ca="1" si="21"/>
        <v>0</v>
      </c>
      <c r="CM48" s="408">
        <f t="shared" ca="1" si="21"/>
        <v>0</v>
      </c>
      <c r="CN48" s="408">
        <f t="shared" ca="1" si="21"/>
        <v>0</v>
      </c>
      <c r="CO48" s="408">
        <f t="shared" ca="1" si="21"/>
        <v>0</v>
      </c>
      <c r="CP48" s="408">
        <f t="shared" ca="1" si="21"/>
        <v>0</v>
      </c>
      <c r="CQ48" s="408">
        <f t="shared" ca="1" si="21"/>
        <v>0</v>
      </c>
      <c r="CR48" s="408">
        <f t="shared" ca="1" si="21"/>
        <v>0</v>
      </c>
      <c r="CS48" s="408">
        <f t="shared" ca="1" si="21"/>
        <v>0</v>
      </c>
      <c r="CT48" s="408">
        <f t="shared" ca="1" si="22"/>
        <v>0</v>
      </c>
      <c r="CU48" s="408">
        <f t="shared" ca="1" si="22"/>
        <v>0</v>
      </c>
      <c r="CV48" s="408">
        <f t="shared" ca="1" si="22"/>
        <v>0</v>
      </c>
      <c r="CW48" s="408">
        <f t="shared" ca="1" si="22"/>
        <v>0</v>
      </c>
      <c r="CX48" s="408">
        <f t="shared" ca="1" si="22"/>
        <v>0</v>
      </c>
      <c r="CY48" s="408">
        <f t="shared" ca="1" si="22"/>
        <v>0</v>
      </c>
      <c r="CZ48" s="408">
        <f t="shared" ca="1" si="22"/>
        <v>0</v>
      </c>
      <c r="DA48" s="408">
        <f t="shared" ca="1" si="22"/>
        <v>0</v>
      </c>
      <c r="DB48" s="408">
        <f t="shared" ca="1" si="22"/>
        <v>0</v>
      </c>
      <c r="DC48" s="408">
        <f t="shared" ca="1" si="22"/>
        <v>0</v>
      </c>
    </row>
    <row r="49" spans="1:107" hidden="1">
      <c r="A49" s="43">
        <v>5</v>
      </c>
      <c r="B49" s="323" t="str">
        <f t="shared" ca="1" si="11"/>
        <v>D.1.6.</v>
      </c>
      <c r="C49" s="342">
        <f t="shared" ca="1" si="12"/>
        <v>0</v>
      </c>
      <c r="D49" s="548"/>
      <c r="E49" s="548"/>
      <c r="F49" s="448"/>
      <c r="G49" s="442">
        <f ca="1">SUMIF($H$39:$DC$39,"&lt;="&amp;PAL,$H49:$DC49)</f>
        <v>0</v>
      </c>
      <c r="H49" s="408">
        <f t="shared" ca="1" si="13"/>
        <v>0</v>
      </c>
      <c r="I49" s="408">
        <f t="shared" ca="1" si="13"/>
        <v>0</v>
      </c>
      <c r="J49" s="408">
        <f t="shared" ca="1" si="13"/>
        <v>0</v>
      </c>
      <c r="K49" s="408">
        <f t="shared" ca="1" si="13"/>
        <v>0</v>
      </c>
      <c r="L49" s="408">
        <f t="shared" ca="1" si="13"/>
        <v>0</v>
      </c>
      <c r="M49" s="408">
        <f t="shared" ca="1" si="13"/>
        <v>0</v>
      </c>
      <c r="N49" s="408">
        <f t="shared" ca="1" si="13"/>
        <v>0</v>
      </c>
      <c r="O49" s="408">
        <f t="shared" ca="1" si="13"/>
        <v>0</v>
      </c>
      <c r="P49" s="408">
        <f t="shared" ca="1" si="13"/>
        <v>0</v>
      </c>
      <c r="Q49" s="408">
        <f t="shared" ca="1" si="13"/>
        <v>0</v>
      </c>
      <c r="R49" s="408">
        <f t="shared" ca="1" si="14"/>
        <v>0</v>
      </c>
      <c r="S49" s="408">
        <f t="shared" ca="1" si="14"/>
        <v>0</v>
      </c>
      <c r="T49" s="408">
        <f t="shared" ca="1" si="14"/>
        <v>0</v>
      </c>
      <c r="U49" s="408">
        <f t="shared" ca="1" si="14"/>
        <v>0</v>
      </c>
      <c r="V49" s="408">
        <f t="shared" ca="1" si="14"/>
        <v>0</v>
      </c>
      <c r="W49" s="408">
        <f t="shared" ca="1" si="14"/>
        <v>0</v>
      </c>
      <c r="X49" s="408">
        <f t="shared" ca="1" si="14"/>
        <v>0</v>
      </c>
      <c r="Y49" s="408">
        <f t="shared" ca="1" si="14"/>
        <v>0</v>
      </c>
      <c r="Z49" s="408">
        <f t="shared" ca="1" si="14"/>
        <v>0</v>
      </c>
      <c r="AA49" s="408">
        <f t="shared" ca="1" si="14"/>
        <v>0</v>
      </c>
      <c r="AB49" s="408">
        <f t="shared" ca="1" si="15"/>
        <v>0</v>
      </c>
      <c r="AC49" s="408">
        <f t="shared" ca="1" si="15"/>
        <v>0</v>
      </c>
      <c r="AD49" s="408">
        <f t="shared" ca="1" si="15"/>
        <v>0</v>
      </c>
      <c r="AE49" s="408">
        <f t="shared" ca="1" si="15"/>
        <v>0</v>
      </c>
      <c r="AF49" s="408">
        <f t="shared" ca="1" si="15"/>
        <v>0</v>
      </c>
      <c r="AG49" s="408">
        <f t="shared" ca="1" si="15"/>
        <v>0</v>
      </c>
      <c r="AH49" s="408">
        <f t="shared" ca="1" si="15"/>
        <v>0</v>
      </c>
      <c r="AI49" s="408">
        <f t="shared" ca="1" si="15"/>
        <v>0</v>
      </c>
      <c r="AJ49" s="408">
        <f t="shared" ca="1" si="15"/>
        <v>0</v>
      </c>
      <c r="AK49" s="408">
        <f t="shared" ca="1" si="15"/>
        <v>0</v>
      </c>
      <c r="AL49" s="408">
        <f t="shared" ca="1" si="16"/>
        <v>0</v>
      </c>
      <c r="AM49" s="408">
        <f t="shared" ca="1" si="16"/>
        <v>0</v>
      </c>
      <c r="AN49" s="408">
        <f t="shared" ca="1" si="16"/>
        <v>0</v>
      </c>
      <c r="AO49" s="408">
        <f t="shared" ca="1" si="16"/>
        <v>0</v>
      </c>
      <c r="AP49" s="408">
        <f t="shared" ca="1" si="16"/>
        <v>0</v>
      </c>
      <c r="AQ49" s="408">
        <f t="shared" ca="1" si="16"/>
        <v>0</v>
      </c>
      <c r="AR49" s="408">
        <f t="shared" ca="1" si="16"/>
        <v>0</v>
      </c>
      <c r="AS49" s="408">
        <f t="shared" ca="1" si="16"/>
        <v>0</v>
      </c>
      <c r="AT49" s="408">
        <f t="shared" ca="1" si="16"/>
        <v>0</v>
      </c>
      <c r="AU49" s="408">
        <f t="shared" ca="1" si="16"/>
        <v>0</v>
      </c>
      <c r="AV49" s="408">
        <f t="shared" ca="1" si="17"/>
        <v>0</v>
      </c>
      <c r="AW49" s="408">
        <f t="shared" ca="1" si="17"/>
        <v>0</v>
      </c>
      <c r="AX49" s="408">
        <f t="shared" ca="1" si="17"/>
        <v>0</v>
      </c>
      <c r="AY49" s="408">
        <f t="shared" ca="1" si="17"/>
        <v>0</v>
      </c>
      <c r="AZ49" s="408">
        <f t="shared" ca="1" si="17"/>
        <v>0</v>
      </c>
      <c r="BA49" s="408">
        <f t="shared" ca="1" si="17"/>
        <v>0</v>
      </c>
      <c r="BB49" s="408">
        <f t="shared" ca="1" si="17"/>
        <v>0</v>
      </c>
      <c r="BC49" s="408">
        <f t="shared" ca="1" si="17"/>
        <v>0</v>
      </c>
      <c r="BD49" s="408">
        <f t="shared" ca="1" si="17"/>
        <v>0</v>
      </c>
      <c r="BE49" s="408">
        <f t="shared" ca="1" si="17"/>
        <v>0</v>
      </c>
      <c r="BF49" s="408">
        <f t="shared" ca="1" si="18"/>
        <v>0</v>
      </c>
      <c r="BG49" s="408">
        <f t="shared" ca="1" si="18"/>
        <v>0</v>
      </c>
      <c r="BH49" s="408">
        <f t="shared" ca="1" si="18"/>
        <v>0</v>
      </c>
      <c r="BI49" s="408">
        <f t="shared" ca="1" si="18"/>
        <v>0</v>
      </c>
      <c r="BJ49" s="408">
        <f t="shared" ca="1" si="18"/>
        <v>0</v>
      </c>
      <c r="BK49" s="408">
        <f t="shared" ca="1" si="18"/>
        <v>0</v>
      </c>
      <c r="BL49" s="408">
        <f t="shared" ca="1" si="18"/>
        <v>0</v>
      </c>
      <c r="BM49" s="408">
        <f t="shared" ca="1" si="18"/>
        <v>0</v>
      </c>
      <c r="BN49" s="408">
        <f t="shared" ca="1" si="18"/>
        <v>0</v>
      </c>
      <c r="BO49" s="408">
        <f t="shared" ca="1" si="18"/>
        <v>0</v>
      </c>
      <c r="BP49" s="408">
        <f t="shared" ca="1" si="19"/>
        <v>0</v>
      </c>
      <c r="BQ49" s="408">
        <f t="shared" ca="1" si="19"/>
        <v>0</v>
      </c>
      <c r="BR49" s="408">
        <f t="shared" ca="1" si="19"/>
        <v>0</v>
      </c>
      <c r="BS49" s="408">
        <f t="shared" ca="1" si="19"/>
        <v>0</v>
      </c>
      <c r="BT49" s="408">
        <f t="shared" ca="1" si="19"/>
        <v>0</v>
      </c>
      <c r="BU49" s="408">
        <f t="shared" ca="1" si="19"/>
        <v>0</v>
      </c>
      <c r="BV49" s="408">
        <f t="shared" ca="1" si="19"/>
        <v>0</v>
      </c>
      <c r="BW49" s="408">
        <f t="shared" ca="1" si="19"/>
        <v>0</v>
      </c>
      <c r="BX49" s="408">
        <f t="shared" ca="1" si="19"/>
        <v>0</v>
      </c>
      <c r="BY49" s="408">
        <f t="shared" ca="1" si="19"/>
        <v>0</v>
      </c>
      <c r="BZ49" s="408">
        <f t="shared" ca="1" si="20"/>
        <v>0</v>
      </c>
      <c r="CA49" s="408">
        <f t="shared" ca="1" si="20"/>
        <v>0</v>
      </c>
      <c r="CB49" s="408">
        <f t="shared" ca="1" si="20"/>
        <v>0</v>
      </c>
      <c r="CC49" s="408">
        <f t="shared" ca="1" si="20"/>
        <v>0</v>
      </c>
      <c r="CD49" s="408">
        <f t="shared" ca="1" si="20"/>
        <v>0</v>
      </c>
      <c r="CE49" s="408">
        <f t="shared" ca="1" si="20"/>
        <v>0</v>
      </c>
      <c r="CF49" s="408">
        <f t="shared" ca="1" si="20"/>
        <v>0</v>
      </c>
      <c r="CG49" s="408">
        <f t="shared" ca="1" si="20"/>
        <v>0</v>
      </c>
      <c r="CH49" s="408">
        <f t="shared" ca="1" si="20"/>
        <v>0</v>
      </c>
      <c r="CI49" s="408">
        <f t="shared" ca="1" si="20"/>
        <v>0</v>
      </c>
      <c r="CJ49" s="408">
        <f t="shared" ca="1" si="21"/>
        <v>0</v>
      </c>
      <c r="CK49" s="408">
        <f t="shared" ca="1" si="21"/>
        <v>0</v>
      </c>
      <c r="CL49" s="408">
        <f t="shared" ca="1" si="21"/>
        <v>0</v>
      </c>
      <c r="CM49" s="408">
        <f t="shared" ca="1" si="21"/>
        <v>0</v>
      </c>
      <c r="CN49" s="408">
        <f t="shared" ca="1" si="21"/>
        <v>0</v>
      </c>
      <c r="CO49" s="408">
        <f t="shared" ca="1" si="21"/>
        <v>0</v>
      </c>
      <c r="CP49" s="408">
        <f t="shared" ca="1" si="21"/>
        <v>0</v>
      </c>
      <c r="CQ49" s="408">
        <f t="shared" ca="1" si="21"/>
        <v>0</v>
      </c>
      <c r="CR49" s="408">
        <f t="shared" ca="1" si="21"/>
        <v>0</v>
      </c>
      <c r="CS49" s="408">
        <f t="shared" ca="1" si="21"/>
        <v>0</v>
      </c>
      <c r="CT49" s="408">
        <f t="shared" ca="1" si="22"/>
        <v>0</v>
      </c>
      <c r="CU49" s="408">
        <f t="shared" ca="1" si="22"/>
        <v>0</v>
      </c>
      <c r="CV49" s="408">
        <f t="shared" ca="1" si="22"/>
        <v>0</v>
      </c>
      <c r="CW49" s="408">
        <f t="shared" ca="1" si="22"/>
        <v>0</v>
      </c>
      <c r="CX49" s="408">
        <f t="shared" ca="1" si="22"/>
        <v>0</v>
      </c>
      <c r="CY49" s="408">
        <f t="shared" ca="1" si="22"/>
        <v>0</v>
      </c>
      <c r="CZ49" s="408">
        <f t="shared" ca="1" si="22"/>
        <v>0</v>
      </c>
      <c r="DA49" s="408">
        <f t="shared" ca="1" si="22"/>
        <v>0</v>
      </c>
      <c r="DB49" s="408">
        <f t="shared" ca="1" si="22"/>
        <v>0</v>
      </c>
      <c r="DC49" s="408">
        <f t="shared" ca="1" si="22"/>
        <v>0</v>
      </c>
    </row>
    <row r="50" spans="1:107" hidden="1">
      <c r="A50" s="43">
        <v>6</v>
      </c>
      <c r="B50" s="323" t="str">
        <f t="shared" ca="1" si="11"/>
        <v>D.1.7.</v>
      </c>
      <c r="C50" s="342">
        <f t="shared" ca="1" si="12"/>
        <v>0</v>
      </c>
      <c r="D50" s="548"/>
      <c r="E50" s="548"/>
      <c r="F50" s="448"/>
      <c r="G50" s="442">
        <f ca="1">SUMIF($H$39:$DC$39,"&lt;="&amp;PAL,$H50:$DC50)</f>
        <v>0</v>
      </c>
      <c r="H50" s="408">
        <f t="shared" ca="1" si="13"/>
        <v>0</v>
      </c>
      <c r="I50" s="408">
        <f t="shared" ca="1" si="13"/>
        <v>0</v>
      </c>
      <c r="J50" s="408">
        <f t="shared" ca="1" si="13"/>
        <v>0</v>
      </c>
      <c r="K50" s="408">
        <f t="shared" ca="1" si="13"/>
        <v>0</v>
      </c>
      <c r="L50" s="408">
        <f t="shared" ca="1" si="13"/>
        <v>0</v>
      </c>
      <c r="M50" s="408">
        <f t="shared" ca="1" si="13"/>
        <v>0</v>
      </c>
      <c r="N50" s="408">
        <f t="shared" ca="1" si="13"/>
        <v>0</v>
      </c>
      <c r="O50" s="408">
        <f t="shared" ca="1" si="13"/>
        <v>0</v>
      </c>
      <c r="P50" s="408">
        <f t="shared" ca="1" si="13"/>
        <v>0</v>
      </c>
      <c r="Q50" s="408">
        <f t="shared" ca="1" si="13"/>
        <v>0</v>
      </c>
      <c r="R50" s="408">
        <f t="shared" ca="1" si="14"/>
        <v>0</v>
      </c>
      <c r="S50" s="408">
        <f t="shared" ca="1" si="14"/>
        <v>0</v>
      </c>
      <c r="T50" s="408">
        <f t="shared" ca="1" si="14"/>
        <v>0</v>
      </c>
      <c r="U50" s="408">
        <f t="shared" ca="1" si="14"/>
        <v>0</v>
      </c>
      <c r="V50" s="408">
        <f t="shared" ca="1" si="14"/>
        <v>0</v>
      </c>
      <c r="W50" s="408">
        <f t="shared" ca="1" si="14"/>
        <v>0</v>
      </c>
      <c r="X50" s="408">
        <f t="shared" ca="1" si="14"/>
        <v>0</v>
      </c>
      <c r="Y50" s="408">
        <f t="shared" ca="1" si="14"/>
        <v>0</v>
      </c>
      <c r="Z50" s="408">
        <f t="shared" ca="1" si="14"/>
        <v>0</v>
      </c>
      <c r="AA50" s="408">
        <f t="shared" ca="1" si="14"/>
        <v>0</v>
      </c>
      <c r="AB50" s="408">
        <f t="shared" ca="1" si="15"/>
        <v>0</v>
      </c>
      <c r="AC50" s="408">
        <f t="shared" ca="1" si="15"/>
        <v>0</v>
      </c>
      <c r="AD50" s="408">
        <f t="shared" ca="1" si="15"/>
        <v>0</v>
      </c>
      <c r="AE50" s="408">
        <f t="shared" ca="1" si="15"/>
        <v>0</v>
      </c>
      <c r="AF50" s="408">
        <f t="shared" ca="1" si="15"/>
        <v>0</v>
      </c>
      <c r="AG50" s="408">
        <f t="shared" ca="1" si="15"/>
        <v>0</v>
      </c>
      <c r="AH50" s="408">
        <f t="shared" ca="1" si="15"/>
        <v>0</v>
      </c>
      <c r="AI50" s="408">
        <f t="shared" ca="1" si="15"/>
        <v>0</v>
      </c>
      <c r="AJ50" s="408">
        <f t="shared" ca="1" si="15"/>
        <v>0</v>
      </c>
      <c r="AK50" s="408">
        <f t="shared" ca="1" si="15"/>
        <v>0</v>
      </c>
      <c r="AL50" s="408">
        <f t="shared" ca="1" si="16"/>
        <v>0</v>
      </c>
      <c r="AM50" s="408">
        <f t="shared" ca="1" si="16"/>
        <v>0</v>
      </c>
      <c r="AN50" s="408">
        <f t="shared" ca="1" si="16"/>
        <v>0</v>
      </c>
      <c r="AO50" s="408">
        <f t="shared" ca="1" si="16"/>
        <v>0</v>
      </c>
      <c r="AP50" s="408">
        <f t="shared" ca="1" si="16"/>
        <v>0</v>
      </c>
      <c r="AQ50" s="408">
        <f t="shared" ca="1" si="16"/>
        <v>0</v>
      </c>
      <c r="AR50" s="408">
        <f t="shared" ca="1" si="16"/>
        <v>0</v>
      </c>
      <c r="AS50" s="408">
        <f t="shared" ca="1" si="16"/>
        <v>0</v>
      </c>
      <c r="AT50" s="408">
        <f t="shared" ca="1" si="16"/>
        <v>0</v>
      </c>
      <c r="AU50" s="408">
        <f t="shared" ca="1" si="16"/>
        <v>0</v>
      </c>
      <c r="AV50" s="408">
        <f t="shared" ca="1" si="17"/>
        <v>0</v>
      </c>
      <c r="AW50" s="408">
        <f t="shared" ca="1" si="17"/>
        <v>0</v>
      </c>
      <c r="AX50" s="408">
        <f t="shared" ca="1" si="17"/>
        <v>0</v>
      </c>
      <c r="AY50" s="408">
        <f t="shared" ca="1" si="17"/>
        <v>0</v>
      </c>
      <c r="AZ50" s="408">
        <f t="shared" ca="1" si="17"/>
        <v>0</v>
      </c>
      <c r="BA50" s="408">
        <f t="shared" ca="1" si="17"/>
        <v>0</v>
      </c>
      <c r="BB50" s="408">
        <f t="shared" ca="1" si="17"/>
        <v>0</v>
      </c>
      <c r="BC50" s="408">
        <f t="shared" ca="1" si="17"/>
        <v>0</v>
      </c>
      <c r="BD50" s="408">
        <f t="shared" ca="1" si="17"/>
        <v>0</v>
      </c>
      <c r="BE50" s="408">
        <f t="shared" ca="1" si="17"/>
        <v>0</v>
      </c>
      <c r="BF50" s="408">
        <f t="shared" ca="1" si="18"/>
        <v>0</v>
      </c>
      <c r="BG50" s="408">
        <f t="shared" ca="1" si="18"/>
        <v>0</v>
      </c>
      <c r="BH50" s="408">
        <f t="shared" ca="1" si="18"/>
        <v>0</v>
      </c>
      <c r="BI50" s="408">
        <f t="shared" ca="1" si="18"/>
        <v>0</v>
      </c>
      <c r="BJ50" s="408">
        <f t="shared" ca="1" si="18"/>
        <v>0</v>
      </c>
      <c r="BK50" s="408">
        <f t="shared" ca="1" si="18"/>
        <v>0</v>
      </c>
      <c r="BL50" s="408">
        <f t="shared" ca="1" si="18"/>
        <v>0</v>
      </c>
      <c r="BM50" s="408">
        <f t="shared" ca="1" si="18"/>
        <v>0</v>
      </c>
      <c r="BN50" s="408">
        <f t="shared" ca="1" si="18"/>
        <v>0</v>
      </c>
      <c r="BO50" s="408">
        <f t="shared" ca="1" si="18"/>
        <v>0</v>
      </c>
      <c r="BP50" s="408">
        <f t="shared" ca="1" si="19"/>
        <v>0</v>
      </c>
      <c r="BQ50" s="408">
        <f t="shared" ca="1" si="19"/>
        <v>0</v>
      </c>
      <c r="BR50" s="408">
        <f t="shared" ca="1" si="19"/>
        <v>0</v>
      </c>
      <c r="BS50" s="408">
        <f t="shared" ca="1" si="19"/>
        <v>0</v>
      </c>
      <c r="BT50" s="408">
        <f t="shared" ca="1" si="19"/>
        <v>0</v>
      </c>
      <c r="BU50" s="408">
        <f t="shared" ca="1" si="19"/>
        <v>0</v>
      </c>
      <c r="BV50" s="408">
        <f t="shared" ca="1" si="19"/>
        <v>0</v>
      </c>
      <c r="BW50" s="408">
        <f t="shared" ca="1" si="19"/>
        <v>0</v>
      </c>
      <c r="BX50" s="408">
        <f t="shared" ca="1" si="19"/>
        <v>0</v>
      </c>
      <c r="BY50" s="408">
        <f t="shared" ca="1" si="19"/>
        <v>0</v>
      </c>
      <c r="BZ50" s="408">
        <f t="shared" ca="1" si="20"/>
        <v>0</v>
      </c>
      <c r="CA50" s="408">
        <f t="shared" ca="1" si="20"/>
        <v>0</v>
      </c>
      <c r="CB50" s="408">
        <f t="shared" ca="1" si="20"/>
        <v>0</v>
      </c>
      <c r="CC50" s="408">
        <f t="shared" ca="1" si="20"/>
        <v>0</v>
      </c>
      <c r="CD50" s="408">
        <f t="shared" ca="1" si="20"/>
        <v>0</v>
      </c>
      <c r="CE50" s="408">
        <f t="shared" ca="1" si="20"/>
        <v>0</v>
      </c>
      <c r="CF50" s="408">
        <f t="shared" ca="1" si="20"/>
        <v>0</v>
      </c>
      <c r="CG50" s="408">
        <f t="shared" ca="1" si="20"/>
        <v>0</v>
      </c>
      <c r="CH50" s="408">
        <f t="shared" ca="1" si="20"/>
        <v>0</v>
      </c>
      <c r="CI50" s="408">
        <f t="shared" ca="1" si="20"/>
        <v>0</v>
      </c>
      <c r="CJ50" s="408">
        <f t="shared" ca="1" si="21"/>
        <v>0</v>
      </c>
      <c r="CK50" s="408">
        <f t="shared" ca="1" si="21"/>
        <v>0</v>
      </c>
      <c r="CL50" s="408">
        <f t="shared" ca="1" si="21"/>
        <v>0</v>
      </c>
      <c r="CM50" s="408">
        <f t="shared" ca="1" si="21"/>
        <v>0</v>
      </c>
      <c r="CN50" s="408">
        <f t="shared" ca="1" si="21"/>
        <v>0</v>
      </c>
      <c r="CO50" s="408">
        <f t="shared" ca="1" si="21"/>
        <v>0</v>
      </c>
      <c r="CP50" s="408">
        <f t="shared" ca="1" si="21"/>
        <v>0</v>
      </c>
      <c r="CQ50" s="408">
        <f t="shared" ca="1" si="21"/>
        <v>0</v>
      </c>
      <c r="CR50" s="408">
        <f t="shared" ca="1" si="21"/>
        <v>0</v>
      </c>
      <c r="CS50" s="408">
        <f t="shared" ca="1" si="21"/>
        <v>0</v>
      </c>
      <c r="CT50" s="408">
        <f t="shared" ca="1" si="22"/>
        <v>0</v>
      </c>
      <c r="CU50" s="408">
        <f t="shared" ca="1" si="22"/>
        <v>0</v>
      </c>
      <c r="CV50" s="408">
        <f t="shared" ca="1" si="22"/>
        <v>0</v>
      </c>
      <c r="CW50" s="408">
        <f t="shared" ca="1" si="22"/>
        <v>0</v>
      </c>
      <c r="CX50" s="408">
        <f t="shared" ca="1" si="22"/>
        <v>0</v>
      </c>
      <c r="CY50" s="408">
        <f t="shared" ca="1" si="22"/>
        <v>0</v>
      </c>
      <c r="CZ50" s="408">
        <f t="shared" ca="1" si="22"/>
        <v>0</v>
      </c>
      <c r="DA50" s="408">
        <f t="shared" ca="1" si="22"/>
        <v>0</v>
      </c>
      <c r="DB50" s="408">
        <f t="shared" ca="1" si="22"/>
        <v>0</v>
      </c>
      <c r="DC50" s="408">
        <f t="shared" ca="1" si="22"/>
        <v>0</v>
      </c>
    </row>
    <row r="51" spans="1:107" ht="15" hidden="1" customHeight="1">
      <c r="A51" s="43">
        <v>7</v>
      </c>
      <c r="B51" s="323" t="str">
        <f t="shared" ca="1" si="11"/>
        <v>D.1.8.</v>
      </c>
      <c r="C51" s="342">
        <f t="shared" ca="1" si="12"/>
        <v>0</v>
      </c>
      <c r="D51" s="548"/>
      <c r="E51" s="548"/>
      <c r="F51" s="448"/>
      <c r="G51" s="442">
        <f ca="1">SUMIF($H$39:$DC$39,"&lt;="&amp;PAL,$H51:$DC51)</f>
        <v>0</v>
      </c>
      <c r="H51" s="408">
        <f t="shared" ca="1" si="13"/>
        <v>0</v>
      </c>
      <c r="I51" s="408">
        <f t="shared" ca="1" si="13"/>
        <v>0</v>
      </c>
      <c r="J51" s="408">
        <f t="shared" ca="1" si="13"/>
        <v>0</v>
      </c>
      <c r="K51" s="408">
        <f t="shared" ca="1" si="13"/>
        <v>0</v>
      </c>
      <c r="L51" s="408">
        <f t="shared" ca="1" si="13"/>
        <v>0</v>
      </c>
      <c r="M51" s="408">
        <f t="shared" ca="1" si="13"/>
        <v>0</v>
      </c>
      <c r="N51" s="408">
        <f t="shared" ca="1" si="13"/>
        <v>0</v>
      </c>
      <c r="O51" s="408">
        <f t="shared" ca="1" si="13"/>
        <v>0</v>
      </c>
      <c r="P51" s="408">
        <f t="shared" ca="1" si="13"/>
        <v>0</v>
      </c>
      <c r="Q51" s="408">
        <f t="shared" ca="1" si="13"/>
        <v>0</v>
      </c>
      <c r="R51" s="408">
        <f t="shared" ca="1" si="14"/>
        <v>0</v>
      </c>
      <c r="S51" s="408">
        <f t="shared" ca="1" si="14"/>
        <v>0</v>
      </c>
      <c r="T51" s="408">
        <f t="shared" ca="1" si="14"/>
        <v>0</v>
      </c>
      <c r="U51" s="408">
        <f t="shared" ca="1" si="14"/>
        <v>0</v>
      </c>
      <c r="V51" s="408">
        <f t="shared" ca="1" si="14"/>
        <v>0</v>
      </c>
      <c r="W51" s="408">
        <f t="shared" ca="1" si="14"/>
        <v>0</v>
      </c>
      <c r="X51" s="408">
        <f t="shared" ca="1" si="14"/>
        <v>0</v>
      </c>
      <c r="Y51" s="408">
        <f t="shared" ca="1" si="14"/>
        <v>0</v>
      </c>
      <c r="Z51" s="408">
        <f t="shared" ca="1" si="14"/>
        <v>0</v>
      </c>
      <c r="AA51" s="408">
        <f t="shared" ca="1" si="14"/>
        <v>0</v>
      </c>
      <c r="AB51" s="408">
        <f t="shared" ca="1" si="15"/>
        <v>0</v>
      </c>
      <c r="AC51" s="408">
        <f t="shared" ca="1" si="15"/>
        <v>0</v>
      </c>
      <c r="AD51" s="408">
        <f t="shared" ca="1" si="15"/>
        <v>0</v>
      </c>
      <c r="AE51" s="408">
        <f t="shared" ca="1" si="15"/>
        <v>0</v>
      </c>
      <c r="AF51" s="408">
        <f t="shared" ca="1" si="15"/>
        <v>0</v>
      </c>
      <c r="AG51" s="408">
        <f t="shared" ca="1" si="15"/>
        <v>0</v>
      </c>
      <c r="AH51" s="408">
        <f t="shared" ca="1" si="15"/>
        <v>0</v>
      </c>
      <c r="AI51" s="408">
        <f t="shared" ca="1" si="15"/>
        <v>0</v>
      </c>
      <c r="AJ51" s="408">
        <f t="shared" ca="1" si="15"/>
        <v>0</v>
      </c>
      <c r="AK51" s="408">
        <f t="shared" ca="1" si="15"/>
        <v>0</v>
      </c>
      <c r="AL51" s="408">
        <f t="shared" ca="1" si="16"/>
        <v>0</v>
      </c>
      <c r="AM51" s="408">
        <f t="shared" ca="1" si="16"/>
        <v>0</v>
      </c>
      <c r="AN51" s="408">
        <f t="shared" ca="1" si="16"/>
        <v>0</v>
      </c>
      <c r="AO51" s="408">
        <f t="shared" ca="1" si="16"/>
        <v>0</v>
      </c>
      <c r="AP51" s="408">
        <f t="shared" ca="1" si="16"/>
        <v>0</v>
      </c>
      <c r="AQ51" s="408">
        <f t="shared" ca="1" si="16"/>
        <v>0</v>
      </c>
      <c r="AR51" s="408">
        <f t="shared" ca="1" si="16"/>
        <v>0</v>
      </c>
      <c r="AS51" s="408">
        <f t="shared" ca="1" si="16"/>
        <v>0</v>
      </c>
      <c r="AT51" s="408">
        <f t="shared" ca="1" si="16"/>
        <v>0</v>
      </c>
      <c r="AU51" s="408">
        <f t="shared" ca="1" si="16"/>
        <v>0</v>
      </c>
      <c r="AV51" s="408">
        <f t="shared" ca="1" si="17"/>
        <v>0</v>
      </c>
      <c r="AW51" s="408">
        <f t="shared" ca="1" si="17"/>
        <v>0</v>
      </c>
      <c r="AX51" s="408">
        <f t="shared" ca="1" si="17"/>
        <v>0</v>
      </c>
      <c r="AY51" s="408">
        <f t="shared" ca="1" si="17"/>
        <v>0</v>
      </c>
      <c r="AZ51" s="408">
        <f t="shared" ca="1" si="17"/>
        <v>0</v>
      </c>
      <c r="BA51" s="408">
        <f t="shared" ca="1" si="17"/>
        <v>0</v>
      </c>
      <c r="BB51" s="408">
        <f t="shared" ca="1" si="17"/>
        <v>0</v>
      </c>
      <c r="BC51" s="408">
        <f t="shared" ca="1" si="17"/>
        <v>0</v>
      </c>
      <c r="BD51" s="408">
        <f t="shared" ca="1" si="17"/>
        <v>0</v>
      </c>
      <c r="BE51" s="408">
        <f t="shared" ca="1" si="17"/>
        <v>0</v>
      </c>
      <c r="BF51" s="408">
        <f t="shared" ca="1" si="18"/>
        <v>0</v>
      </c>
      <c r="BG51" s="408">
        <f t="shared" ca="1" si="18"/>
        <v>0</v>
      </c>
      <c r="BH51" s="408">
        <f t="shared" ca="1" si="18"/>
        <v>0</v>
      </c>
      <c r="BI51" s="408">
        <f t="shared" ca="1" si="18"/>
        <v>0</v>
      </c>
      <c r="BJ51" s="408">
        <f t="shared" ca="1" si="18"/>
        <v>0</v>
      </c>
      <c r="BK51" s="408">
        <f t="shared" ca="1" si="18"/>
        <v>0</v>
      </c>
      <c r="BL51" s="408">
        <f t="shared" ca="1" si="18"/>
        <v>0</v>
      </c>
      <c r="BM51" s="408">
        <f t="shared" ca="1" si="18"/>
        <v>0</v>
      </c>
      <c r="BN51" s="408">
        <f t="shared" ca="1" si="18"/>
        <v>0</v>
      </c>
      <c r="BO51" s="408">
        <f t="shared" ca="1" si="18"/>
        <v>0</v>
      </c>
      <c r="BP51" s="408">
        <f t="shared" ca="1" si="19"/>
        <v>0</v>
      </c>
      <c r="BQ51" s="408">
        <f t="shared" ca="1" si="19"/>
        <v>0</v>
      </c>
      <c r="BR51" s="408">
        <f t="shared" ca="1" si="19"/>
        <v>0</v>
      </c>
      <c r="BS51" s="408">
        <f t="shared" ca="1" si="19"/>
        <v>0</v>
      </c>
      <c r="BT51" s="408">
        <f t="shared" ca="1" si="19"/>
        <v>0</v>
      </c>
      <c r="BU51" s="408">
        <f t="shared" ca="1" si="19"/>
        <v>0</v>
      </c>
      <c r="BV51" s="408">
        <f t="shared" ca="1" si="19"/>
        <v>0</v>
      </c>
      <c r="BW51" s="408">
        <f t="shared" ca="1" si="19"/>
        <v>0</v>
      </c>
      <c r="BX51" s="408">
        <f t="shared" ca="1" si="19"/>
        <v>0</v>
      </c>
      <c r="BY51" s="408">
        <f t="shared" ca="1" si="19"/>
        <v>0</v>
      </c>
      <c r="BZ51" s="408">
        <f t="shared" ca="1" si="20"/>
        <v>0</v>
      </c>
      <c r="CA51" s="408">
        <f t="shared" ca="1" si="20"/>
        <v>0</v>
      </c>
      <c r="CB51" s="408">
        <f t="shared" ca="1" si="20"/>
        <v>0</v>
      </c>
      <c r="CC51" s="408">
        <f t="shared" ca="1" si="20"/>
        <v>0</v>
      </c>
      <c r="CD51" s="408">
        <f t="shared" ca="1" si="20"/>
        <v>0</v>
      </c>
      <c r="CE51" s="408">
        <f t="shared" ca="1" si="20"/>
        <v>0</v>
      </c>
      <c r="CF51" s="408">
        <f t="shared" ca="1" si="20"/>
        <v>0</v>
      </c>
      <c r="CG51" s="408">
        <f t="shared" ca="1" si="20"/>
        <v>0</v>
      </c>
      <c r="CH51" s="408">
        <f t="shared" ca="1" si="20"/>
        <v>0</v>
      </c>
      <c r="CI51" s="408">
        <f t="shared" ca="1" si="20"/>
        <v>0</v>
      </c>
      <c r="CJ51" s="408">
        <f t="shared" ca="1" si="21"/>
        <v>0</v>
      </c>
      <c r="CK51" s="408">
        <f t="shared" ca="1" si="21"/>
        <v>0</v>
      </c>
      <c r="CL51" s="408">
        <f t="shared" ca="1" si="21"/>
        <v>0</v>
      </c>
      <c r="CM51" s="408">
        <f t="shared" ca="1" si="21"/>
        <v>0</v>
      </c>
      <c r="CN51" s="408">
        <f t="shared" ca="1" si="21"/>
        <v>0</v>
      </c>
      <c r="CO51" s="408">
        <f t="shared" ca="1" si="21"/>
        <v>0</v>
      </c>
      <c r="CP51" s="408">
        <f t="shared" ca="1" si="21"/>
        <v>0</v>
      </c>
      <c r="CQ51" s="408">
        <f t="shared" ca="1" si="21"/>
        <v>0</v>
      </c>
      <c r="CR51" s="408">
        <f t="shared" ca="1" si="21"/>
        <v>0</v>
      </c>
      <c r="CS51" s="408">
        <f t="shared" ca="1" si="21"/>
        <v>0</v>
      </c>
      <c r="CT51" s="408">
        <f t="shared" ca="1" si="22"/>
        <v>0</v>
      </c>
      <c r="CU51" s="408">
        <f t="shared" ca="1" si="22"/>
        <v>0</v>
      </c>
      <c r="CV51" s="408">
        <f t="shared" ca="1" si="22"/>
        <v>0</v>
      </c>
      <c r="CW51" s="408">
        <f t="shared" ca="1" si="22"/>
        <v>0</v>
      </c>
      <c r="CX51" s="408">
        <f t="shared" ca="1" si="22"/>
        <v>0</v>
      </c>
      <c r="CY51" s="408">
        <f t="shared" ca="1" si="22"/>
        <v>0</v>
      </c>
      <c r="CZ51" s="408">
        <f t="shared" ca="1" si="22"/>
        <v>0</v>
      </c>
      <c r="DA51" s="408">
        <f t="shared" ca="1" si="22"/>
        <v>0</v>
      </c>
      <c r="DB51" s="408">
        <f t="shared" ca="1" si="22"/>
        <v>0</v>
      </c>
      <c r="DC51" s="408">
        <f t="shared" ca="1" si="22"/>
        <v>0</v>
      </c>
    </row>
    <row r="52" spans="1:107" hidden="1">
      <c r="A52" s="43">
        <v>10</v>
      </c>
      <c r="B52" s="351" t="str">
        <f t="shared" ca="1" si="11"/>
        <v>D.2.</v>
      </c>
      <c r="C52" s="446" t="str">
        <f t="shared" ca="1" si="12"/>
        <v>Mokestinės</v>
      </c>
      <c r="D52" s="547"/>
      <c r="E52" s="547"/>
      <c r="F52" s="447"/>
      <c r="G52" s="442">
        <f ca="1">SUMIF($H$39:$DC$39,"&lt;="&amp;PAL,$H52:$DC52)</f>
        <v>0</v>
      </c>
      <c r="H52" s="352">
        <f ca="1">SUM(H53:H60)</f>
        <v>0</v>
      </c>
      <c r="I52" s="352">
        <f t="shared" ref="I52:BT52" ca="1" si="23">SUM(I53:I60)</f>
        <v>0</v>
      </c>
      <c r="J52" s="352">
        <f t="shared" ca="1" si="23"/>
        <v>0</v>
      </c>
      <c r="K52" s="352">
        <f t="shared" ca="1" si="23"/>
        <v>0</v>
      </c>
      <c r="L52" s="352">
        <f t="shared" ca="1" si="23"/>
        <v>0</v>
      </c>
      <c r="M52" s="352">
        <f t="shared" ca="1" si="23"/>
        <v>0</v>
      </c>
      <c r="N52" s="352">
        <f t="shared" ca="1" si="23"/>
        <v>0</v>
      </c>
      <c r="O52" s="352">
        <f t="shared" ca="1" si="23"/>
        <v>0</v>
      </c>
      <c r="P52" s="352">
        <f t="shared" ca="1" si="23"/>
        <v>0</v>
      </c>
      <c r="Q52" s="352">
        <f t="shared" ca="1" si="23"/>
        <v>0</v>
      </c>
      <c r="R52" s="352">
        <f t="shared" ca="1" si="23"/>
        <v>0</v>
      </c>
      <c r="S52" s="352">
        <f t="shared" ca="1" si="23"/>
        <v>0</v>
      </c>
      <c r="T52" s="352">
        <f t="shared" ca="1" si="23"/>
        <v>0</v>
      </c>
      <c r="U52" s="352">
        <f t="shared" ca="1" si="23"/>
        <v>0</v>
      </c>
      <c r="V52" s="352">
        <f t="shared" ca="1" si="23"/>
        <v>0</v>
      </c>
      <c r="W52" s="352">
        <f t="shared" ca="1" si="23"/>
        <v>0</v>
      </c>
      <c r="X52" s="352">
        <f t="shared" ca="1" si="23"/>
        <v>0</v>
      </c>
      <c r="Y52" s="352">
        <f t="shared" ca="1" si="23"/>
        <v>0</v>
      </c>
      <c r="Z52" s="352">
        <f t="shared" ca="1" si="23"/>
        <v>0</v>
      </c>
      <c r="AA52" s="352">
        <f t="shared" ca="1" si="23"/>
        <v>0</v>
      </c>
      <c r="AB52" s="352">
        <f t="shared" ca="1" si="23"/>
        <v>0</v>
      </c>
      <c r="AC52" s="352">
        <f t="shared" ca="1" si="23"/>
        <v>0</v>
      </c>
      <c r="AD52" s="352">
        <f t="shared" ca="1" si="23"/>
        <v>0</v>
      </c>
      <c r="AE52" s="352">
        <f t="shared" ca="1" si="23"/>
        <v>0</v>
      </c>
      <c r="AF52" s="352">
        <f t="shared" ca="1" si="23"/>
        <v>0</v>
      </c>
      <c r="AG52" s="352">
        <f t="shared" ca="1" si="23"/>
        <v>0</v>
      </c>
      <c r="AH52" s="352">
        <f t="shared" ca="1" si="23"/>
        <v>0</v>
      </c>
      <c r="AI52" s="352">
        <f t="shared" ca="1" si="23"/>
        <v>0</v>
      </c>
      <c r="AJ52" s="352">
        <f t="shared" ca="1" si="23"/>
        <v>0</v>
      </c>
      <c r="AK52" s="352">
        <f t="shared" ca="1" si="23"/>
        <v>0</v>
      </c>
      <c r="AL52" s="352">
        <f t="shared" ca="1" si="23"/>
        <v>0</v>
      </c>
      <c r="AM52" s="352">
        <f t="shared" ca="1" si="23"/>
        <v>0</v>
      </c>
      <c r="AN52" s="352">
        <f t="shared" ca="1" si="23"/>
        <v>0</v>
      </c>
      <c r="AO52" s="352">
        <f t="shared" ca="1" si="23"/>
        <v>0</v>
      </c>
      <c r="AP52" s="352">
        <f t="shared" ca="1" si="23"/>
        <v>0</v>
      </c>
      <c r="AQ52" s="352">
        <f t="shared" ca="1" si="23"/>
        <v>0</v>
      </c>
      <c r="AR52" s="352">
        <f t="shared" ca="1" si="23"/>
        <v>0</v>
      </c>
      <c r="AS52" s="352">
        <f t="shared" ca="1" si="23"/>
        <v>0</v>
      </c>
      <c r="AT52" s="352">
        <f t="shared" ca="1" si="23"/>
        <v>0</v>
      </c>
      <c r="AU52" s="352">
        <f t="shared" ca="1" si="23"/>
        <v>0</v>
      </c>
      <c r="AV52" s="352">
        <f t="shared" ca="1" si="23"/>
        <v>0</v>
      </c>
      <c r="AW52" s="352">
        <f t="shared" ca="1" si="23"/>
        <v>0</v>
      </c>
      <c r="AX52" s="352">
        <f t="shared" ca="1" si="23"/>
        <v>0</v>
      </c>
      <c r="AY52" s="352">
        <f t="shared" ca="1" si="23"/>
        <v>0</v>
      </c>
      <c r="AZ52" s="352">
        <f t="shared" ca="1" si="23"/>
        <v>0</v>
      </c>
      <c r="BA52" s="352">
        <f t="shared" ca="1" si="23"/>
        <v>0</v>
      </c>
      <c r="BB52" s="352">
        <f t="shared" ca="1" si="23"/>
        <v>0</v>
      </c>
      <c r="BC52" s="352">
        <f t="shared" ca="1" si="23"/>
        <v>0</v>
      </c>
      <c r="BD52" s="352">
        <f t="shared" ca="1" si="23"/>
        <v>0</v>
      </c>
      <c r="BE52" s="352">
        <f t="shared" ca="1" si="23"/>
        <v>0</v>
      </c>
      <c r="BF52" s="352">
        <f t="shared" ca="1" si="23"/>
        <v>0</v>
      </c>
      <c r="BG52" s="352">
        <f t="shared" ca="1" si="23"/>
        <v>0</v>
      </c>
      <c r="BH52" s="352">
        <f t="shared" ca="1" si="23"/>
        <v>0</v>
      </c>
      <c r="BI52" s="352">
        <f t="shared" ca="1" si="23"/>
        <v>0</v>
      </c>
      <c r="BJ52" s="352">
        <f t="shared" ca="1" si="23"/>
        <v>0</v>
      </c>
      <c r="BK52" s="352">
        <f t="shared" ca="1" si="23"/>
        <v>0</v>
      </c>
      <c r="BL52" s="352">
        <f t="shared" ca="1" si="23"/>
        <v>0</v>
      </c>
      <c r="BM52" s="352">
        <f t="shared" ca="1" si="23"/>
        <v>0</v>
      </c>
      <c r="BN52" s="352">
        <f t="shared" ca="1" si="23"/>
        <v>0</v>
      </c>
      <c r="BO52" s="352">
        <f t="shared" ca="1" si="23"/>
        <v>0</v>
      </c>
      <c r="BP52" s="352">
        <f t="shared" ca="1" si="23"/>
        <v>0</v>
      </c>
      <c r="BQ52" s="352">
        <f t="shared" ca="1" si="23"/>
        <v>0</v>
      </c>
      <c r="BR52" s="352">
        <f t="shared" ca="1" si="23"/>
        <v>0</v>
      </c>
      <c r="BS52" s="352">
        <f t="shared" ca="1" si="23"/>
        <v>0</v>
      </c>
      <c r="BT52" s="352">
        <f t="shared" ca="1" si="23"/>
        <v>0</v>
      </c>
      <c r="BU52" s="352">
        <f t="shared" ref="BU52:DB52" ca="1" si="24">SUM(BU53:BU60)</f>
        <v>0</v>
      </c>
      <c r="BV52" s="352">
        <f t="shared" ca="1" si="24"/>
        <v>0</v>
      </c>
      <c r="BW52" s="352">
        <f t="shared" ca="1" si="24"/>
        <v>0</v>
      </c>
      <c r="BX52" s="352">
        <f t="shared" ca="1" si="24"/>
        <v>0</v>
      </c>
      <c r="BY52" s="352">
        <f t="shared" ca="1" si="24"/>
        <v>0</v>
      </c>
      <c r="BZ52" s="352">
        <f t="shared" ca="1" si="24"/>
        <v>0</v>
      </c>
      <c r="CA52" s="352">
        <f t="shared" ca="1" si="24"/>
        <v>0</v>
      </c>
      <c r="CB52" s="352">
        <f t="shared" ca="1" si="24"/>
        <v>0</v>
      </c>
      <c r="CC52" s="352">
        <f t="shared" ca="1" si="24"/>
        <v>0</v>
      </c>
      <c r="CD52" s="352">
        <f t="shared" ca="1" si="24"/>
        <v>0</v>
      </c>
      <c r="CE52" s="352">
        <f t="shared" ca="1" si="24"/>
        <v>0</v>
      </c>
      <c r="CF52" s="352">
        <f t="shared" ca="1" si="24"/>
        <v>0</v>
      </c>
      <c r="CG52" s="352">
        <f t="shared" ca="1" si="24"/>
        <v>0</v>
      </c>
      <c r="CH52" s="352">
        <f t="shared" ca="1" si="24"/>
        <v>0</v>
      </c>
      <c r="CI52" s="352">
        <f t="shared" ca="1" si="24"/>
        <v>0</v>
      </c>
      <c r="CJ52" s="352">
        <f t="shared" ca="1" si="24"/>
        <v>0</v>
      </c>
      <c r="CK52" s="352">
        <f t="shared" ca="1" si="24"/>
        <v>0</v>
      </c>
      <c r="CL52" s="352">
        <f t="shared" ca="1" si="24"/>
        <v>0</v>
      </c>
      <c r="CM52" s="352">
        <f t="shared" ca="1" si="24"/>
        <v>0</v>
      </c>
      <c r="CN52" s="352">
        <f t="shared" ca="1" si="24"/>
        <v>0</v>
      </c>
      <c r="CO52" s="352">
        <f t="shared" ca="1" si="24"/>
        <v>0</v>
      </c>
      <c r="CP52" s="352">
        <f t="shared" ca="1" si="24"/>
        <v>0</v>
      </c>
      <c r="CQ52" s="352">
        <f t="shared" ca="1" si="24"/>
        <v>0</v>
      </c>
      <c r="CR52" s="352">
        <f t="shared" ca="1" si="24"/>
        <v>0</v>
      </c>
      <c r="CS52" s="352">
        <f t="shared" ca="1" si="24"/>
        <v>0</v>
      </c>
      <c r="CT52" s="352">
        <f t="shared" ca="1" si="24"/>
        <v>0</v>
      </c>
      <c r="CU52" s="352">
        <f t="shared" ca="1" si="24"/>
        <v>0</v>
      </c>
      <c r="CV52" s="352">
        <f t="shared" ca="1" si="24"/>
        <v>0</v>
      </c>
      <c r="CW52" s="352">
        <f t="shared" ca="1" si="24"/>
        <v>0</v>
      </c>
      <c r="CX52" s="352">
        <f t="shared" ca="1" si="24"/>
        <v>0</v>
      </c>
      <c r="CY52" s="352">
        <f t="shared" ca="1" si="24"/>
        <v>0</v>
      </c>
      <c r="CZ52" s="352">
        <f t="shared" ca="1" si="24"/>
        <v>0</v>
      </c>
      <c r="DA52" s="352">
        <f t="shared" ca="1" si="24"/>
        <v>0</v>
      </c>
      <c r="DB52" s="352">
        <f t="shared" ca="1" si="24"/>
        <v>0</v>
      </c>
      <c r="DC52" s="352">
        <f ca="1">SUM(DC53:DC60)</f>
        <v>0</v>
      </c>
    </row>
    <row r="53" spans="1:107" hidden="1">
      <c r="A53" s="43">
        <v>11</v>
      </c>
      <c r="B53" s="323" t="str">
        <f t="shared" ca="1" si="11"/>
        <v>D.2.1.</v>
      </c>
      <c r="C53" s="342" t="str">
        <f t="shared" ca="1" si="12"/>
        <v>Veikla</v>
      </c>
      <c r="D53" s="548"/>
      <c r="E53" s="548"/>
      <c r="F53" s="448"/>
      <c r="G53" s="442">
        <f ca="1">SUMIF($H$39:$DC$39,"&lt;="&amp;PAL,$H53:$DC53)</f>
        <v>0</v>
      </c>
      <c r="H53" s="408">
        <f t="shared" ref="H53:Q60" ca="1" si="25">IFERROR(OFFSET(INDIRECT("'"&amp;Opt_alt&amp;"'!H12"),$A53,H$39)*(1+VMI)^H$39,"")</f>
        <v>0</v>
      </c>
      <c r="I53" s="408">
        <f t="shared" ca="1" si="25"/>
        <v>0</v>
      </c>
      <c r="J53" s="408">
        <f t="shared" ca="1" si="25"/>
        <v>0</v>
      </c>
      <c r="K53" s="408">
        <f t="shared" ca="1" si="25"/>
        <v>0</v>
      </c>
      <c r="L53" s="408">
        <f t="shared" ca="1" si="25"/>
        <v>0</v>
      </c>
      <c r="M53" s="408">
        <f t="shared" ca="1" si="25"/>
        <v>0</v>
      </c>
      <c r="N53" s="408">
        <f t="shared" ca="1" si="25"/>
        <v>0</v>
      </c>
      <c r="O53" s="408">
        <f t="shared" ca="1" si="25"/>
        <v>0</v>
      </c>
      <c r="P53" s="408">
        <f t="shared" ca="1" si="25"/>
        <v>0</v>
      </c>
      <c r="Q53" s="408">
        <f t="shared" ca="1" si="25"/>
        <v>0</v>
      </c>
      <c r="R53" s="408">
        <f t="shared" ref="R53:AA60" ca="1" si="26">IFERROR(OFFSET(INDIRECT("'"&amp;Opt_alt&amp;"'!H12"),$A53,R$39)*(1+VMI)^R$39,"")</f>
        <v>0</v>
      </c>
      <c r="S53" s="408">
        <f t="shared" ca="1" si="26"/>
        <v>0</v>
      </c>
      <c r="T53" s="408">
        <f t="shared" ca="1" si="26"/>
        <v>0</v>
      </c>
      <c r="U53" s="408">
        <f t="shared" ca="1" si="26"/>
        <v>0</v>
      </c>
      <c r="V53" s="408">
        <f t="shared" ca="1" si="26"/>
        <v>0</v>
      </c>
      <c r="W53" s="408">
        <f t="shared" ca="1" si="26"/>
        <v>0</v>
      </c>
      <c r="X53" s="408">
        <f t="shared" ca="1" si="26"/>
        <v>0</v>
      </c>
      <c r="Y53" s="408">
        <f t="shared" ca="1" si="26"/>
        <v>0</v>
      </c>
      <c r="Z53" s="408">
        <f t="shared" ca="1" si="26"/>
        <v>0</v>
      </c>
      <c r="AA53" s="408">
        <f t="shared" ca="1" si="26"/>
        <v>0</v>
      </c>
      <c r="AB53" s="408">
        <f t="shared" ref="AB53:AK60" ca="1" si="27">IFERROR(OFFSET(INDIRECT("'"&amp;Opt_alt&amp;"'!H12"),$A53,AB$39)*(1+VMI)^AB$39,"")</f>
        <v>0</v>
      </c>
      <c r="AC53" s="408">
        <f t="shared" ca="1" si="27"/>
        <v>0</v>
      </c>
      <c r="AD53" s="408">
        <f t="shared" ca="1" si="27"/>
        <v>0</v>
      </c>
      <c r="AE53" s="408">
        <f t="shared" ca="1" si="27"/>
        <v>0</v>
      </c>
      <c r="AF53" s="408">
        <f t="shared" ca="1" si="27"/>
        <v>0</v>
      </c>
      <c r="AG53" s="408">
        <f t="shared" ca="1" si="27"/>
        <v>0</v>
      </c>
      <c r="AH53" s="408">
        <f t="shared" ca="1" si="27"/>
        <v>0</v>
      </c>
      <c r="AI53" s="408">
        <f t="shared" ca="1" si="27"/>
        <v>0</v>
      </c>
      <c r="AJ53" s="408">
        <f t="shared" ca="1" si="27"/>
        <v>0</v>
      </c>
      <c r="AK53" s="408">
        <f t="shared" ca="1" si="27"/>
        <v>0</v>
      </c>
      <c r="AL53" s="408">
        <f t="shared" ref="AL53:AU60" ca="1" si="28">IFERROR(OFFSET(INDIRECT("'"&amp;Opt_alt&amp;"'!H12"),$A53,AL$39)*(1+VMI)^AL$39,"")</f>
        <v>0</v>
      </c>
      <c r="AM53" s="408">
        <f t="shared" ca="1" si="28"/>
        <v>0</v>
      </c>
      <c r="AN53" s="408">
        <f t="shared" ca="1" si="28"/>
        <v>0</v>
      </c>
      <c r="AO53" s="408">
        <f t="shared" ca="1" si="28"/>
        <v>0</v>
      </c>
      <c r="AP53" s="408">
        <f t="shared" ca="1" si="28"/>
        <v>0</v>
      </c>
      <c r="AQ53" s="408">
        <f t="shared" ca="1" si="28"/>
        <v>0</v>
      </c>
      <c r="AR53" s="408">
        <f t="shared" ca="1" si="28"/>
        <v>0</v>
      </c>
      <c r="AS53" s="408">
        <f t="shared" ca="1" si="28"/>
        <v>0</v>
      </c>
      <c r="AT53" s="408">
        <f t="shared" ca="1" si="28"/>
        <v>0</v>
      </c>
      <c r="AU53" s="408">
        <f t="shared" ca="1" si="28"/>
        <v>0</v>
      </c>
      <c r="AV53" s="408">
        <f t="shared" ref="AV53:BE60" ca="1" si="29">IFERROR(OFFSET(INDIRECT("'"&amp;Opt_alt&amp;"'!H12"),$A53,AV$39)*(1+VMI)^AV$39,"")</f>
        <v>0</v>
      </c>
      <c r="AW53" s="408">
        <f t="shared" ca="1" si="29"/>
        <v>0</v>
      </c>
      <c r="AX53" s="408">
        <f t="shared" ca="1" si="29"/>
        <v>0</v>
      </c>
      <c r="AY53" s="408">
        <f t="shared" ca="1" si="29"/>
        <v>0</v>
      </c>
      <c r="AZ53" s="408">
        <f t="shared" ca="1" si="29"/>
        <v>0</v>
      </c>
      <c r="BA53" s="408">
        <f t="shared" ca="1" si="29"/>
        <v>0</v>
      </c>
      <c r="BB53" s="408">
        <f t="shared" ca="1" si="29"/>
        <v>0</v>
      </c>
      <c r="BC53" s="408">
        <f t="shared" ca="1" si="29"/>
        <v>0</v>
      </c>
      <c r="BD53" s="408">
        <f t="shared" ca="1" si="29"/>
        <v>0</v>
      </c>
      <c r="BE53" s="408">
        <f t="shared" ca="1" si="29"/>
        <v>0</v>
      </c>
      <c r="BF53" s="408">
        <f t="shared" ref="BF53:BO60" ca="1" si="30">IFERROR(OFFSET(INDIRECT("'"&amp;Opt_alt&amp;"'!H12"),$A53,BF$39)*(1+VMI)^BF$39,"")</f>
        <v>0</v>
      </c>
      <c r="BG53" s="408">
        <f t="shared" ca="1" si="30"/>
        <v>0</v>
      </c>
      <c r="BH53" s="408">
        <f t="shared" ca="1" si="30"/>
        <v>0</v>
      </c>
      <c r="BI53" s="408">
        <f t="shared" ca="1" si="30"/>
        <v>0</v>
      </c>
      <c r="BJ53" s="408">
        <f t="shared" ca="1" si="30"/>
        <v>0</v>
      </c>
      <c r="BK53" s="408">
        <f t="shared" ca="1" si="30"/>
        <v>0</v>
      </c>
      <c r="BL53" s="408">
        <f t="shared" ca="1" si="30"/>
        <v>0</v>
      </c>
      <c r="BM53" s="408">
        <f t="shared" ca="1" si="30"/>
        <v>0</v>
      </c>
      <c r="BN53" s="408">
        <f t="shared" ca="1" si="30"/>
        <v>0</v>
      </c>
      <c r="BO53" s="408">
        <f t="shared" ca="1" si="30"/>
        <v>0</v>
      </c>
      <c r="BP53" s="408">
        <f t="shared" ref="BP53:BY60" ca="1" si="31">IFERROR(OFFSET(INDIRECT("'"&amp;Opt_alt&amp;"'!H12"),$A53,BP$39)*(1+VMI)^BP$39,"")</f>
        <v>0</v>
      </c>
      <c r="BQ53" s="408">
        <f t="shared" ca="1" si="31"/>
        <v>0</v>
      </c>
      <c r="BR53" s="408">
        <f t="shared" ca="1" si="31"/>
        <v>0</v>
      </c>
      <c r="BS53" s="408">
        <f t="shared" ca="1" si="31"/>
        <v>0</v>
      </c>
      <c r="BT53" s="408">
        <f t="shared" ca="1" si="31"/>
        <v>0</v>
      </c>
      <c r="BU53" s="408">
        <f t="shared" ca="1" si="31"/>
        <v>0</v>
      </c>
      <c r="BV53" s="408">
        <f t="shared" ca="1" si="31"/>
        <v>0</v>
      </c>
      <c r="BW53" s="408">
        <f t="shared" ca="1" si="31"/>
        <v>0</v>
      </c>
      <c r="BX53" s="408">
        <f t="shared" ca="1" si="31"/>
        <v>0</v>
      </c>
      <c r="BY53" s="408">
        <f t="shared" ca="1" si="31"/>
        <v>0</v>
      </c>
      <c r="BZ53" s="408">
        <f t="shared" ref="BZ53:CI60" ca="1" si="32">IFERROR(OFFSET(INDIRECT("'"&amp;Opt_alt&amp;"'!H12"),$A53,BZ$39)*(1+VMI)^BZ$39,"")</f>
        <v>0</v>
      </c>
      <c r="CA53" s="408">
        <f t="shared" ca="1" si="32"/>
        <v>0</v>
      </c>
      <c r="CB53" s="408">
        <f t="shared" ca="1" si="32"/>
        <v>0</v>
      </c>
      <c r="CC53" s="408">
        <f t="shared" ca="1" si="32"/>
        <v>0</v>
      </c>
      <c r="CD53" s="408">
        <f t="shared" ca="1" si="32"/>
        <v>0</v>
      </c>
      <c r="CE53" s="408">
        <f t="shared" ca="1" si="32"/>
        <v>0</v>
      </c>
      <c r="CF53" s="408">
        <f t="shared" ca="1" si="32"/>
        <v>0</v>
      </c>
      <c r="CG53" s="408">
        <f t="shared" ca="1" si="32"/>
        <v>0</v>
      </c>
      <c r="CH53" s="408">
        <f t="shared" ca="1" si="32"/>
        <v>0</v>
      </c>
      <c r="CI53" s="408">
        <f t="shared" ca="1" si="32"/>
        <v>0</v>
      </c>
      <c r="CJ53" s="408">
        <f t="shared" ref="CJ53:CS60" ca="1" si="33">IFERROR(OFFSET(INDIRECT("'"&amp;Opt_alt&amp;"'!H12"),$A53,CJ$39)*(1+VMI)^CJ$39,"")</f>
        <v>0</v>
      </c>
      <c r="CK53" s="408">
        <f t="shared" ca="1" si="33"/>
        <v>0</v>
      </c>
      <c r="CL53" s="408">
        <f t="shared" ca="1" si="33"/>
        <v>0</v>
      </c>
      <c r="CM53" s="408">
        <f t="shared" ca="1" si="33"/>
        <v>0</v>
      </c>
      <c r="CN53" s="408">
        <f t="shared" ca="1" si="33"/>
        <v>0</v>
      </c>
      <c r="CO53" s="408">
        <f t="shared" ca="1" si="33"/>
        <v>0</v>
      </c>
      <c r="CP53" s="408">
        <f t="shared" ca="1" si="33"/>
        <v>0</v>
      </c>
      <c r="CQ53" s="408">
        <f t="shared" ca="1" si="33"/>
        <v>0</v>
      </c>
      <c r="CR53" s="408">
        <f t="shared" ca="1" si="33"/>
        <v>0</v>
      </c>
      <c r="CS53" s="408">
        <f t="shared" ca="1" si="33"/>
        <v>0</v>
      </c>
      <c r="CT53" s="408">
        <f t="shared" ref="CT53:DC60" ca="1" si="34">IFERROR(OFFSET(INDIRECT("'"&amp;Opt_alt&amp;"'!H12"),$A53,CT$39)*(1+VMI)^CT$39,"")</f>
        <v>0</v>
      </c>
      <c r="CU53" s="408">
        <f t="shared" ca="1" si="34"/>
        <v>0</v>
      </c>
      <c r="CV53" s="408">
        <f t="shared" ca="1" si="34"/>
        <v>0</v>
      </c>
      <c r="CW53" s="408">
        <f t="shared" ca="1" si="34"/>
        <v>0</v>
      </c>
      <c r="CX53" s="408">
        <f t="shared" ca="1" si="34"/>
        <v>0</v>
      </c>
      <c r="CY53" s="408">
        <f t="shared" ca="1" si="34"/>
        <v>0</v>
      </c>
      <c r="CZ53" s="408">
        <f t="shared" ca="1" si="34"/>
        <v>0</v>
      </c>
      <c r="DA53" s="408">
        <f t="shared" ca="1" si="34"/>
        <v>0</v>
      </c>
      <c r="DB53" s="408">
        <f t="shared" ca="1" si="34"/>
        <v>0</v>
      </c>
      <c r="DC53" s="408">
        <f t="shared" ca="1" si="34"/>
        <v>0</v>
      </c>
    </row>
    <row r="54" spans="1:107" hidden="1">
      <c r="A54" s="43">
        <v>12</v>
      </c>
      <c r="B54" s="323" t="str">
        <f t="shared" ca="1" si="11"/>
        <v>D.2.2.</v>
      </c>
      <c r="C54" s="342" t="str">
        <f t="shared" ca="1" si="12"/>
        <v>Veikla</v>
      </c>
      <c r="D54" s="548"/>
      <c r="E54" s="548"/>
      <c r="F54" s="448"/>
      <c r="G54" s="442">
        <f ca="1">SUMIF($H$39:$DC$39,"&lt;="&amp;PAL,$H54:$DC54)</f>
        <v>0</v>
      </c>
      <c r="H54" s="408">
        <f t="shared" ca="1" si="25"/>
        <v>0</v>
      </c>
      <c r="I54" s="408">
        <f t="shared" ca="1" si="25"/>
        <v>0</v>
      </c>
      <c r="J54" s="408">
        <f t="shared" ca="1" si="25"/>
        <v>0</v>
      </c>
      <c r="K54" s="408">
        <f t="shared" ca="1" si="25"/>
        <v>0</v>
      </c>
      <c r="L54" s="408">
        <f t="shared" ca="1" si="25"/>
        <v>0</v>
      </c>
      <c r="M54" s="408">
        <f t="shared" ca="1" si="25"/>
        <v>0</v>
      </c>
      <c r="N54" s="408">
        <f t="shared" ca="1" si="25"/>
        <v>0</v>
      </c>
      <c r="O54" s="408">
        <f t="shared" ca="1" si="25"/>
        <v>0</v>
      </c>
      <c r="P54" s="408">
        <f t="shared" ca="1" si="25"/>
        <v>0</v>
      </c>
      <c r="Q54" s="408">
        <f t="shared" ca="1" si="25"/>
        <v>0</v>
      </c>
      <c r="R54" s="408">
        <f t="shared" ca="1" si="26"/>
        <v>0</v>
      </c>
      <c r="S54" s="408">
        <f t="shared" ca="1" si="26"/>
        <v>0</v>
      </c>
      <c r="T54" s="408">
        <f t="shared" ca="1" si="26"/>
        <v>0</v>
      </c>
      <c r="U54" s="408">
        <f t="shared" ca="1" si="26"/>
        <v>0</v>
      </c>
      <c r="V54" s="408">
        <f t="shared" ca="1" si="26"/>
        <v>0</v>
      </c>
      <c r="W54" s="408">
        <f t="shared" ca="1" si="26"/>
        <v>0</v>
      </c>
      <c r="X54" s="408">
        <f t="shared" ca="1" si="26"/>
        <v>0</v>
      </c>
      <c r="Y54" s="408">
        <f t="shared" ca="1" si="26"/>
        <v>0</v>
      </c>
      <c r="Z54" s="408">
        <f t="shared" ca="1" si="26"/>
        <v>0</v>
      </c>
      <c r="AA54" s="408">
        <f t="shared" ca="1" si="26"/>
        <v>0</v>
      </c>
      <c r="AB54" s="408">
        <f t="shared" ca="1" si="27"/>
        <v>0</v>
      </c>
      <c r="AC54" s="408">
        <f t="shared" ca="1" si="27"/>
        <v>0</v>
      </c>
      <c r="AD54" s="408">
        <f t="shared" ca="1" si="27"/>
        <v>0</v>
      </c>
      <c r="AE54" s="408">
        <f t="shared" ca="1" si="27"/>
        <v>0</v>
      </c>
      <c r="AF54" s="408">
        <f t="shared" ca="1" si="27"/>
        <v>0</v>
      </c>
      <c r="AG54" s="408">
        <f t="shared" ca="1" si="27"/>
        <v>0</v>
      </c>
      <c r="AH54" s="408">
        <f t="shared" ca="1" si="27"/>
        <v>0</v>
      </c>
      <c r="AI54" s="408">
        <f t="shared" ca="1" si="27"/>
        <v>0</v>
      </c>
      <c r="AJ54" s="408">
        <f t="shared" ca="1" si="27"/>
        <v>0</v>
      </c>
      <c r="AK54" s="408">
        <f t="shared" ca="1" si="27"/>
        <v>0</v>
      </c>
      <c r="AL54" s="408">
        <f t="shared" ca="1" si="28"/>
        <v>0</v>
      </c>
      <c r="AM54" s="408">
        <f t="shared" ca="1" si="28"/>
        <v>0</v>
      </c>
      <c r="AN54" s="408">
        <f t="shared" ca="1" si="28"/>
        <v>0</v>
      </c>
      <c r="AO54" s="408">
        <f t="shared" ca="1" si="28"/>
        <v>0</v>
      </c>
      <c r="AP54" s="408">
        <f t="shared" ca="1" si="28"/>
        <v>0</v>
      </c>
      <c r="AQ54" s="408">
        <f t="shared" ca="1" si="28"/>
        <v>0</v>
      </c>
      <c r="AR54" s="408">
        <f t="shared" ca="1" si="28"/>
        <v>0</v>
      </c>
      <c r="AS54" s="408">
        <f t="shared" ca="1" si="28"/>
        <v>0</v>
      </c>
      <c r="AT54" s="408">
        <f t="shared" ca="1" si="28"/>
        <v>0</v>
      </c>
      <c r="AU54" s="408">
        <f t="shared" ca="1" si="28"/>
        <v>0</v>
      </c>
      <c r="AV54" s="408">
        <f t="shared" ca="1" si="29"/>
        <v>0</v>
      </c>
      <c r="AW54" s="408">
        <f t="shared" ca="1" si="29"/>
        <v>0</v>
      </c>
      <c r="AX54" s="408">
        <f t="shared" ca="1" si="29"/>
        <v>0</v>
      </c>
      <c r="AY54" s="408">
        <f t="shared" ca="1" si="29"/>
        <v>0</v>
      </c>
      <c r="AZ54" s="408">
        <f t="shared" ca="1" si="29"/>
        <v>0</v>
      </c>
      <c r="BA54" s="408">
        <f t="shared" ca="1" si="29"/>
        <v>0</v>
      </c>
      <c r="BB54" s="408">
        <f t="shared" ca="1" si="29"/>
        <v>0</v>
      </c>
      <c r="BC54" s="408">
        <f t="shared" ca="1" si="29"/>
        <v>0</v>
      </c>
      <c r="BD54" s="408">
        <f t="shared" ca="1" si="29"/>
        <v>0</v>
      </c>
      <c r="BE54" s="408">
        <f t="shared" ca="1" si="29"/>
        <v>0</v>
      </c>
      <c r="BF54" s="408">
        <f t="shared" ca="1" si="30"/>
        <v>0</v>
      </c>
      <c r="BG54" s="408">
        <f t="shared" ca="1" si="30"/>
        <v>0</v>
      </c>
      <c r="BH54" s="408">
        <f t="shared" ca="1" si="30"/>
        <v>0</v>
      </c>
      <c r="BI54" s="408">
        <f t="shared" ca="1" si="30"/>
        <v>0</v>
      </c>
      <c r="BJ54" s="408">
        <f t="shared" ca="1" si="30"/>
        <v>0</v>
      </c>
      <c r="BK54" s="408">
        <f t="shared" ca="1" si="30"/>
        <v>0</v>
      </c>
      <c r="BL54" s="408">
        <f t="shared" ca="1" si="30"/>
        <v>0</v>
      </c>
      <c r="BM54" s="408">
        <f t="shared" ca="1" si="30"/>
        <v>0</v>
      </c>
      <c r="BN54" s="408">
        <f t="shared" ca="1" si="30"/>
        <v>0</v>
      </c>
      <c r="BO54" s="408">
        <f t="shared" ca="1" si="30"/>
        <v>0</v>
      </c>
      <c r="BP54" s="408">
        <f t="shared" ca="1" si="31"/>
        <v>0</v>
      </c>
      <c r="BQ54" s="408">
        <f t="shared" ca="1" si="31"/>
        <v>0</v>
      </c>
      <c r="BR54" s="408">
        <f t="shared" ca="1" si="31"/>
        <v>0</v>
      </c>
      <c r="BS54" s="408">
        <f t="shared" ca="1" si="31"/>
        <v>0</v>
      </c>
      <c r="BT54" s="408">
        <f t="shared" ca="1" si="31"/>
        <v>0</v>
      </c>
      <c r="BU54" s="408">
        <f t="shared" ca="1" si="31"/>
        <v>0</v>
      </c>
      <c r="BV54" s="408">
        <f t="shared" ca="1" si="31"/>
        <v>0</v>
      </c>
      <c r="BW54" s="408">
        <f t="shared" ca="1" si="31"/>
        <v>0</v>
      </c>
      <c r="BX54" s="408">
        <f t="shared" ca="1" si="31"/>
        <v>0</v>
      </c>
      <c r="BY54" s="408">
        <f t="shared" ca="1" si="31"/>
        <v>0</v>
      </c>
      <c r="BZ54" s="408">
        <f t="shared" ca="1" si="32"/>
        <v>0</v>
      </c>
      <c r="CA54" s="408">
        <f t="shared" ca="1" si="32"/>
        <v>0</v>
      </c>
      <c r="CB54" s="408">
        <f t="shared" ca="1" si="32"/>
        <v>0</v>
      </c>
      <c r="CC54" s="408">
        <f t="shared" ca="1" si="32"/>
        <v>0</v>
      </c>
      <c r="CD54" s="408">
        <f t="shared" ca="1" si="32"/>
        <v>0</v>
      </c>
      <c r="CE54" s="408">
        <f t="shared" ca="1" si="32"/>
        <v>0</v>
      </c>
      <c r="CF54" s="408">
        <f t="shared" ca="1" si="32"/>
        <v>0</v>
      </c>
      <c r="CG54" s="408">
        <f t="shared" ca="1" si="32"/>
        <v>0</v>
      </c>
      <c r="CH54" s="408">
        <f t="shared" ca="1" si="32"/>
        <v>0</v>
      </c>
      <c r="CI54" s="408">
        <f t="shared" ca="1" si="32"/>
        <v>0</v>
      </c>
      <c r="CJ54" s="408">
        <f t="shared" ca="1" si="33"/>
        <v>0</v>
      </c>
      <c r="CK54" s="408">
        <f t="shared" ca="1" si="33"/>
        <v>0</v>
      </c>
      <c r="CL54" s="408">
        <f t="shared" ca="1" si="33"/>
        <v>0</v>
      </c>
      <c r="CM54" s="408">
        <f t="shared" ca="1" si="33"/>
        <v>0</v>
      </c>
      <c r="CN54" s="408">
        <f t="shared" ca="1" si="33"/>
        <v>0</v>
      </c>
      <c r="CO54" s="408">
        <f t="shared" ca="1" si="33"/>
        <v>0</v>
      </c>
      <c r="CP54" s="408">
        <f t="shared" ca="1" si="33"/>
        <v>0</v>
      </c>
      <c r="CQ54" s="408">
        <f t="shared" ca="1" si="33"/>
        <v>0</v>
      </c>
      <c r="CR54" s="408">
        <f t="shared" ca="1" si="33"/>
        <v>0</v>
      </c>
      <c r="CS54" s="408">
        <f t="shared" ca="1" si="33"/>
        <v>0</v>
      </c>
      <c r="CT54" s="408">
        <f t="shared" ca="1" si="34"/>
        <v>0</v>
      </c>
      <c r="CU54" s="408">
        <f t="shared" ca="1" si="34"/>
        <v>0</v>
      </c>
      <c r="CV54" s="408">
        <f t="shared" ca="1" si="34"/>
        <v>0</v>
      </c>
      <c r="CW54" s="408">
        <f t="shared" ca="1" si="34"/>
        <v>0</v>
      </c>
      <c r="CX54" s="408">
        <f t="shared" ca="1" si="34"/>
        <v>0</v>
      </c>
      <c r="CY54" s="408">
        <f t="shared" ca="1" si="34"/>
        <v>0</v>
      </c>
      <c r="CZ54" s="408">
        <f t="shared" ca="1" si="34"/>
        <v>0</v>
      </c>
      <c r="DA54" s="408">
        <f t="shared" ca="1" si="34"/>
        <v>0</v>
      </c>
      <c r="DB54" s="408">
        <f t="shared" ca="1" si="34"/>
        <v>0</v>
      </c>
      <c r="DC54" s="408">
        <f t="shared" ca="1" si="34"/>
        <v>0</v>
      </c>
    </row>
    <row r="55" spans="1:107" hidden="1">
      <c r="A55" s="43">
        <v>13</v>
      </c>
      <c r="B55" s="323" t="str">
        <f t="shared" ca="1" si="11"/>
        <v>D.2.3.</v>
      </c>
      <c r="C55" s="342" t="str">
        <f t="shared" ca="1" si="12"/>
        <v>Veikla</v>
      </c>
      <c r="D55" s="548"/>
      <c r="E55" s="548"/>
      <c r="F55" s="448"/>
      <c r="G55" s="442">
        <f ca="1">SUMIF($H$39:$DC$39,"&lt;="&amp;PAL,$H55:$DC55)</f>
        <v>0</v>
      </c>
      <c r="H55" s="408">
        <f t="shared" ca="1" si="25"/>
        <v>0</v>
      </c>
      <c r="I55" s="408">
        <f t="shared" ca="1" si="25"/>
        <v>0</v>
      </c>
      <c r="J55" s="408">
        <f t="shared" ca="1" si="25"/>
        <v>0</v>
      </c>
      <c r="K55" s="408">
        <f t="shared" ca="1" si="25"/>
        <v>0</v>
      </c>
      <c r="L55" s="408">
        <f t="shared" ca="1" si="25"/>
        <v>0</v>
      </c>
      <c r="M55" s="408">
        <f t="shared" ca="1" si="25"/>
        <v>0</v>
      </c>
      <c r="N55" s="408">
        <f t="shared" ca="1" si="25"/>
        <v>0</v>
      </c>
      <c r="O55" s="408">
        <f t="shared" ca="1" si="25"/>
        <v>0</v>
      </c>
      <c r="P55" s="408">
        <f t="shared" ca="1" si="25"/>
        <v>0</v>
      </c>
      <c r="Q55" s="408">
        <f t="shared" ca="1" si="25"/>
        <v>0</v>
      </c>
      <c r="R55" s="408">
        <f t="shared" ca="1" si="26"/>
        <v>0</v>
      </c>
      <c r="S55" s="408">
        <f t="shared" ca="1" si="26"/>
        <v>0</v>
      </c>
      <c r="T55" s="408">
        <f t="shared" ca="1" si="26"/>
        <v>0</v>
      </c>
      <c r="U55" s="408">
        <f t="shared" ca="1" si="26"/>
        <v>0</v>
      </c>
      <c r="V55" s="408">
        <f t="shared" ca="1" si="26"/>
        <v>0</v>
      </c>
      <c r="W55" s="408">
        <f t="shared" ca="1" si="26"/>
        <v>0</v>
      </c>
      <c r="X55" s="408">
        <f t="shared" ca="1" si="26"/>
        <v>0</v>
      </c>
      <c r="Y55" s="408">
        <f t="shared" ca="1" si="26"/>
        <v>0</v>
      </c>
      <c r="Z55" s="408">
        <f t="shared" ca="1" si="26"/>
        <v>0</v>
      </c>
      <c r="AA55" s="408">
        <f t="shared" ca="1" si="26"/>
        <v>0</v>
      </c>
      <c r="AB55" s="408">
        <f t="shared" ca="1" si="27"/>
        <v>0</v>
      </c>
      <c r="AC55" s="408">
        <f t="shared" ca="1" si="27"/>
        <v>0</v>
      </c>
      <c r="AD55" s="408">
        <f t="shared" ca="1" si="27"/>
        <v>0</v>
      </c>
      <c r="AE55" s="408">
        <f t="shared" ca="1" si="27"/>
        <v>0</v>
      </c>
      <c r="AF55" s="408">
        <f t="shared" ca="1" si="27"/>
        <v>0</v>
      </c>
      <c r="AG55" s="408">
        <f t="shared" ca="1" si="27"/>
        <v>0</v>
      </c>
      <c r="AH55" s="408">
        <f t="shared" ca="1" si="27"/>
        <v>0</v>
      </c>
      <c r="AI55" s="408">
        <f t="shared" ca="1" si="27"/>
        <v>0</v>
      </c>
      <c r="AJ55" s="408">
        <f t="shared" ca="1" si="27"/>
        <v>0</v>
      </c>
      <c r="AK55" s="408">
        <f t="shared" ca="1" si="27"/>
        <v>0</v>
      </c>
      <c r="AL55" s="408">
        <f t="shared" ca="1" si="28"/>
        <v>0</v>
      </c>
      <c r="AM55" s="408">
        <f t="shared" ca="1" si="28"/>
        <v>0</v>
      </c>
      <c r="AN55" s="408">
        <f t="shared" ca="1" si="28"/>
        <v>0</v>
      </c>
      <c r="AO55" s="408">
        <f t="shared" ca="1" si="28"/>
        <v>0</v>
      </c>
      <c r="AP55" s="408">
        <f t="shared" ca="1" si="28"/>
        <v>0</v>
      </c>
      <c r="AQ55" s="408">
        <f t="shared" ca="1" si="28"/>
        <v>0</v>
      </c>
      <c r="AR55" s="408">
        <f t="shared" ca="1" si="28"/>
        <v>0</v>
      </c>
      <c r="AS55" s="408">
        <f t="shared" ca="1" si="28"/>
        <v>0</v>
      </c>
      <c r="AT55" s="408">
        <f t="shared" ca="1" si="28"/>
        <v>0</v>
      </c>
      <c r="AU55" s="408">
        <f t="shared" ca="1" si="28"/>
        <v>0</v>
      </c>
      <c r="AV55" s="408">
        <f t="shared" ca="1" si="29"/>
        <v>0</v>
      </c>
      <c r="AW55" s="408">
        <f t="shared" ca="1" si="29"/>
        <v>0</v>
      </c>
      <c r="AX55" s="408">
        <f t="shared" ca="1" si="29"/>
        <v>0</v>
      </c>
      <c r="AY55" s="408">
        <f t="shared" ca="1" si="29"/>
        <v>0</v>
      </c>
      <c r="AZ55" s="408">
        <f t="shared" ca="1" si="29"/>
        <v>0</v>
      </c>
      <c r="BA55" s="408">
        <f t="shared" ca="1" si="29"/>
        <v>0</v>
      </c>
      <c r="BB55" s="408">
        <f t="shared" ca="1" si="29"/>
        <v>0</v>
      </c>
      <c r="BC55" s="408">
        <f t="shared" ca="1" si="29"/>
        <v>0</v>
      </c>
      <c r="BD55" s="408">
        <f t="shared" ca="1" si="29"/>
        <v>0</v>
      </c>
      <c r="BE55" s="408">
        <f t="shared" ca="1" si="29"/>
        <v>0</v>
      </c>
      <c r="BF55" s="408">
        <f t="shared" ca="1" si="30"/>
        <v>0</v>
      </c>
      <c r="BG55" s="408">
        <f t="shared" ca="1" si="30"/>
        <v>0</v>
      </c>
      <c r="BH55" s="408">
        <f t="shared" ca="1" si="30"/>
        <v>0</v>
      </c>
      <c r="BI55" s="408">
        <f t="shared" ca="1" si="30"/>
        <v>0</v>
      </c>
      <c r="BJ55" s="408">
        <f t="shared" ca="1" si="30"/>
        <v>0</v>
      </c>
      <c r="BK55" s="408">
        <f t="shared" ca="1" si="30"/>
        <v>0</v>
      </c>
      <c r="BL55" s="408">
        <f t="shared" ca="1" si="30"/>
        <v>0</v>
      </c>
      <c r="BM55" s="408">
        <f t="shared" ca="1" si="30"/>
        <v>0</v>
      </c>
      <c r="BN55" s="408">
        <f t="shared" ca="1" si="30"/>
        <v>0</v>
      </c>
      <c r="BO55" s="408">
        <f t="shared" ca="1" si="30"/>
        <v>0</v>
      </c>
      <c r="BP55" s="408">
        <f t="shared" ca="1" si="31"/>
        <v>0</v>
      </c>
      <c r="BQ55" s="408">
        <f t="shared" ca="1" si="31"/>
        <v>0</v>
      </c>
      <c r="BR55" s="408">
        <f t="shared" ca="1" si="31"/>
        <v>0</v>
      </c>
      <c r="BS55" s="408">
        <f t="shared" ca="1" si="31"/>
        <v>0</v>
      </c>
      <c r="BT55" s="408">
        <f t="shared" ca="1" si="31"/>
        <v>0</v>
      </c>
      <c r="BU55" s="408">
        <f t="shared" ca="1" si="31"/>
        <v>0</v>
      </c>
      <c r="BV55" s="408">
        <f t="shared" ca="1" si="31"/>
        <v>0</v>
      </c>
      <c r="BW55" s="408">
        <f t="shared" ca="1" si="31"/>
        <v>0</v>
      </c>
      <c r="BX55" s="408">
        <f t="shared" ca="1" si="31"/>
        <v>0</v>
      </c>
      <c r="BY55" s="408">
        <f t="shared" ca="1" si="31"/>
        <v>0</v>
      </c>
      <c r="BZ55" s="408">
        <f t="shared" ca="1" si="32"/>
        <v>0</v>
      </c>
      <c r="CA55" s="408">
        <f t="shared" ca="1" si="32"/>
        <v>0</v>
      </c>
      <c r="CB55" s="408">
        <f t="shared" ca="1" si="32"/>
        <v>0</v>
      </c>
      <c r="CC55" s="408">
        <f t="shared" ca="1" si="32"/>
        <v>0</v>
      </c>
      <c r="CD55" s="408">
        <f t="shared" ca="1" si="32"/>
        <v>0</v>
      </c>
      <c r="CE55" s="408">
        <f t="shared" ca="1" si="32"/>
        <v>0</v>
      </c>
      <c r="CF55" s="408">
        <f t="shared" ca="1" si="32"/>
        <v>0</v>
      </c>
      <c r="CG55" s="408">
        <f t="shared" ca="1" si="32"/>
        <v>0</v>
      </c>
      <c r="CH55" s="408">
        <f t="shared" ca="1" si="32"/>
        <v>0</v>
      </c>
      <c r="CI55" s="408">
        <f t="shared" ca="1" si="32"/>
        <v>0</v>
      </c>
      <c r="CJ55" s="408">
        <f t="shared" ca="1" si="33"/>
        <v>0</v>
      </c>
      <c r="CK55" s="408">
        <f t="shared" ca="1" si="33"/>
        <v>0</v>
      </c>
      <c r="CL55" s="408">
        <f t="shared" ca="1" si="33"/>
        <v>0</v>
      </c>
      <c r="CM55" s="408">
        <f t="shared" ca="1" si="33"/>
        <v>0</v>
      </c>
      <c r="CN55" s="408">
        <f t="shared" ca="1" si="33"/>
        <v>0</v>
      </c>
      <c r="CO55" s="408">
        <f t="shared" ca="1" si="33"/>
        <v>0</v>
      </c>
      <c r="CP55" s="408">
        <f t="shared" ca="1" si="33"/>
        <v>0</v>
      </c>
      <c r="CQ55" s="408">
        <f t="shared" ca="1" si="33"/>
        <v>0</v>
      </c>
      <c r="CR55" s="408">
        <f t="shared" ca="1" si="33"/>
        <v>0</v>
      </c>
      <c r="CS55" s="408">
        <f t="shared" ca="1" si="33"/>
        <v>0</v>
      </c>
      <c r="CT55" s="408">
        <f t="shared" ca="1" si="34"/>
        <v>0</v>
      </c>
      <c r="CU55" s="408">
        <f t="shared" ca="1" si="34"/>
        <v>0</v>
      </c>
      <c r="CV55" s="408">
        <f t="shared" ca="1" si="34"/>
        <v>0</v>
      </c>
      <c r="CW55" s="408">
        <f t="shared" ca="1" si="34"/>
        <v>0</v>
      </c>
      <c r="CX55" s="408">
        <f t="shared" ca="1" si="34"/>
        <v>0</v>
      </c>
      <c r="CY55" s="408">
        <f t="shared" ca="1" si="34"/>
        <v>0</v>
      </c>
      <c r="CZ55" s="408">
        <f t="shared" ca="1" si="34"/>
        <v>0</v>
      </c>
      <c r="DA55" s="408">
        <f t="shared" ca="1" si="34"/>
        <v>0</v>
      </c>
      <c r="DB55" s="408">
        <f t="shared" ca="1" si="34"/>
        <v>0</v>
      </c>
      <c r="DC55" s="408">
        <f t="shared" ca="1" si="34"/>
        <v>0</v>
      </c>
    </row>
    <row r="56" spans="1:107" hidden="1">
      <c r="A56" s="43">
        <v>14</v>
      </c>
      <c r="B56" s="323" t="str">
        <f t="shared" ca="1" si="11"/>
        <v>D.2.4.</v>
      </c>
      <c r="C56" s="342" t="str">
        <f t="shared" ca="1" si="12"/>
        <v>Veikla</v>
      </c>
      <c r="D56" s="548"/>
      <c r="E56" s="548"/>
      <c r="F56" s="448"/>
      <c r="G56" s="442">
        <f ca="1">SUMIF($H$39:$DC$39,"&lt;="&amp;PAL,$H56:$DC56)</f>
        <v>0</v>
      </c>
      <c r="H56" s="408">
        <f t="shared" ca="1" si="25"/>
        <v>0</v>
      </c>
      <c r="I56" s="408">
        <f t="shared" ca="1" si="25"/>
        <v>0</v>
      </c>
      <c r="J56" s="408">
        <f t="shared" ca="1" si="25"/>
        <v>0</v>
      </c>
      <c r="K56" s="408">
        <f t="shared" ca="1" si="25"/>
        <v>0</v>
      </c>
      <c r="L56" s="408">
        <f t="shared" ca="1" si="25"/>
        <v>0</v>
      </c>
      <c r="M56" s="408">
        <f t="shared" ca="1" si="25"/>
        <v>0</v>
      </c>
      <c r="N56" s="408">
        <f t="shared" ca="1" si="25"/>
        <v>0</v>
      </c>
      <c r="O56" s="408">
        <f t="shared" ca="1" si="25"/>
        <v>0</v>
      </c>
      <c r="P56" s="408">
        <f t="shared" ca="1" si="25"/>
        <v>0</v>
      </c>
      <c r="Q56" s="408">
        <f t="shared" ca="1" si="25"/>
        <v>0</v>
      </c>
      <c r="R56" s="408">
        <f t="shared" ca="1" si="26"/>
        <v>0</v>
      </c>
      <c r="S56" s="408">
        <f t="shared" ca="1" si="26"/>
        <v>0</v>
      </c>
      <c r="T56" s="408">
        <f t="shared" ca="1" si="26"/>
        <v>0</v>
      </c>
      <c r="U56" s="408">
        <f t="shared" ca="1" si="26"/>
        <v>0</v>
      </c>
      <c r="V56" s="408">
        <f t="shared" ca="1" si="26"/>
        <v>0</v>
      </c>
      <c r="W56" s="408">
        <f t="shared" ca="1" si="26"/>
        <v>0</v>
      </c>
      <c r="X56" s="408">
        <f t="shared" ca="1" si="26"/>
        <v>0</v>
      </c>
      <c r="Y56" s="408">
        <f t="shared" ca="1" si="26"/>
        <v>0</v>
      </c>
      <c r="Z56" s="408">
        <f t="shared" ca="1" si="26"/>
        <v>0</v>
      </c>
      <c r="AA56" s="408">
        <f t="shared" ca="1" si="26"/>
        <v>0</v>
      </c>
      <c r="AB56" s="408">
        <f t="shared" ca="1" si="27"/>
        <v>0</v>
      </c>
      <c r="AC56" s="408">
        <f t="shared" ca="1" si="27"/>
        <v>0</v>
      </c>
      <c r="AD56" s="408">
        <f t="shared" ca="1" si="27"/>
        <v>0</v>
      </c>
      <c r="AE56" s="408">
        <f t="shared" ca="1" si="27"/>
        <v>0</v>
      </c>
      <c r="AF56" s="408">
        <f t="shared" ca="1" si="27"/>
        <v>0</v>
      </c>
      <c r="AG56" s="408">
        <f t="shared" ca="1" si="27"/>
        <v>0</v>
      </c>
      <c r="AH56" s="408">
        <f t="shared" ca="1" si="27"/>
        <v>0</v>
      </c>
      <c r="AI56" s="408">
        <f t="shared" ca="1" si="27"/>
        <v>0</v>
      </c>
      <c r="AJ56" s="408">
        <f t="shared" ca="1" si="27"/>
        <v>0</v>
      </c>
      <c r="AK56" s="408">
        <f t="shared" ca="1" si="27"/>
        <v>0</v>
      </c>
      <c r="AL56" s="408">
        <f t="shared" ca="1" si="28"/>
        <v>0</v>
      </c>
      <c r="AM56" s="408">
        <f t="shared" ca="1" si="28"/>
        <v>0</v>
      </c>
      <c r="AN56" s="408">
        <f t="shared" ca="1" si="28"/>
        <v>0</v>
      </c>
      <c r="AO56" s="408">
        <f t="shared" ca="1" si="28"/>
        <v>0</v>
      </c>
      <c r="AP56" s="408">
        <f t="shared" ca="1" si="28"/>
        <v>0</v>
      </c>
      <c r="AQ56" s="408">
        <f t="shared" ca="1" si="28"/>
        <v>0</v>
      </c>
      <c r="AR56" s="408">
        <f t="shared" ca="1" si="28"/>
        <v>0</v>
      </c>
      <c r="AS56" s="408">
        <f t="shared" ca="1" si="28"/>
        <v>0</v>
      </c>
      <c r="AT56" s="408">
        <f t="shared" ca="1" si="28"/>
        <v>0</v>
      </c>
      <c r="AU56" s="408">
        <f t="shared" ca="1" si="28"/>
        <v>0</v>
      </c>
      <c r="AV56" s="408">
        <f t="shared" ca="1" si="29"/>
        <v>0</v>
      </c>
      <c r="AW56" s="408">
        <f t="shared" ca="1" si="29"/>
        <v>0</v>
      </c>
      <c r="AX56" s="408">
        <f t="shared" ca="1" si="29"/>
        <v>0</v>
      </c>
      <c r="AY56" s="408">
        <f t="shared" ca="1" si="29"/>
        <v>0</v>
      </c>
      <c r="AZ56" s="408">
        <f t="shared" ca="1" si="29"/>
        <v>0</v>
      </c>
      <c r="BA56" s="408">
        <f t="shared" ca="1" si="29"/>
        <v>0</v>
      </c>
      <c r="BB56" s="408">
        <f t="shared" ca="1" si="29"/>
        <v>0</v>
      </c>
      <c r="BC56" s="408">
        <f t="shared" ca="1" si="29"/>
        <v>0</v>
      </c>
      <c r="BD56" s="408">
        <f t="shared" ca="1" si="29"/>
        <v>0</v>
      </c>
      <c r="BE56" s="408">
        <f t="shared" ca="1" si="29"/>
        <v>0</v>
      </c>
      <c r="BF56" s="408">
        <f t="shared" ca="1" si="30"/>
        <v>0</v>
      </c>
      <c r="BG56" s="408">
        <f t="shared" ca="1" si="30"/>
        <v>0</v>
      </c>
      <c r="BH56" s="408">
        <f t="shared" ca="1" si="30"/>
        <v>0</v>
      </c>
      <c r="BI56" s="408">
        <f t="shared" ca="1" si="30"/>
        <v>0</v>
      </c>
      <c r="BJ56" s="408">
        <f t="shared" ca="1" si="30"/>
        <v>0</v>
      </c>
      <c r="BK56" s="408">
        <f t="shared" ca="1" si="30"/>
        <v>0</v>
      </c>
      <c r="BL56" s="408">
        <f t="shared" ca="1" si="30"/>
        <v>0</v>
      </c>
      <c r="BM56" s="408">
        <f t="shared" ca="1" si="30"/>
        <v>0</v>
      </c>
      <c r="BN56" s="408">
        <f t="shared" ca="1" si="30"/>
        <v>0</v>
      </c>
      <c r="BO56" s="408">
        <f t="shared" ca="1" si="30"/>
        <v>0</v>
      </c>
      <c r="BP56" s="408">
        <f t="shared" ca="1" si="31"/>
        <v>0</v>
      </c>
      <c r="BQ56" s="408">
        <f t="shared" ca="1" si="31"/>
        <v>0</v>
      </c>
      <c r="BR56" s="408">
        <f t="shared" ca="1" si="31"/>
        <v>0</v>
      </c>
      <c r="BS56" s="408">
        <f t="shared" ca="1" si="31"/>
        <v>0</v>
      </c>
      <c r="BT56" s="408">
        <f t="shared" ca="1" si="31"/>
        <v>0</v>
      </c>
      <c r="BU56" s="408">
        <f t="shared" ca="1" si="31"/>
        <v>0</v>
      </c>
      <c r="BV56" s="408">
        <f t="shared" ca="1" si="31"/>
        <v>0</v>
      </c>
      <c r="BW56" s="408">
        <f t="shared" ca="1" si="31"/>
        <v>0</v>
      </c>
      <c r="BX56" s="408">
        <f t="shared" ca="1" si="31"/>
        <v>0</v>
      </c>
      <c r="BY56" s="408">
        <f t="shared" ca="1" si="31"/>
        <v>0</v>
      </c>
      <c r="BZ56" s="408">
        <f t="shared" ca="1" si="32"/>
        <v>0</v>
      </c>
      <c r="CA56" s="408">
        <f t="shared" ca="1" si="32"/>
        <v>0</v>
      </c>
      <c r="CB56" s="408">
        <f t="shared" ca="1" si="32"/>
        <v>0</v>
      </c>
      <c r="CC56" s="408">
        <f t="shared" ca="1" si="32"/>
        <v>0</v>
      </c>
      <c r="CD56" s="408">
        <f t="shared" ca="1" si="32"/>
        <v>0</v>
      </c>
      <c r="CE56" s="408">
        <f t="shared" ca="1" si="32"/>
        <v>0</v>
      </c>
      <c r="CF56" s="408">
        <f t="shared" ca="1" si="32"/>
        <v>0</v>
      </c>
      <c r="CG56" s="408">
        <f t="shared" ca="1" si="32"/>
        <v>0</v>
      </c>
      <c r="CH56" s="408">
        <f t="shared" ca="1" si="32"/>
        <v>0</v>
      </c>
      <c r="CI56" s="408">
        <f t="shared" ca="1" si="32"/>
        <v>0</v>
      </c>
      <c r="CJ56" s="408">
        <f t="shared" ca="1" si="33"/>
        <v>0</v>
      </c>
      <c r="CK56" s="408">
        <f t="shared" ca="1" si="33"/>
        <v>0</v>
      </c>
      <c r="CL56" s="408">
        <f t="shared" ca="1" si="33"/>
        <v>0</v>
      </c>
      <c r="CM56" s="408">
        <f t="shared" ca="1" si="33"/>
        <v>0</v>
      </c>
      <c r="CN56" s="408">
        <f t="shared" ca="1" si="33"/>
        <v>0</v>
      </c>
      <c r="CO56" s="408">
        <f t="shared" ca="1" si="33"/>
        <v>0</v>
      </c>
      <c r="CP56" s="408">
        <f t="shared" ca="1" si="33"/>
        <v>0</v>
      </c>
      <c r="CQ56" s="408">
        <f t="shared" ca="1" si="33"/>
        <v>0</v>
      </c>
      <c r="CR56" s="408">
        <f t="shared" ca="1" si="33"/>
        <v>0</v>
      </c>
      <c r="CS56" s="408">
        <f t="shared" ca="1" si="33"/>
        <v>0</v>
      </c>
      <c r="CT56" s="408">
        <f t="shared" ca="1" si="34"/>
        <v>0</v>
      </c>
      <c r="CU56" s="408">
        <f t="shared" ca="1" si="34"/>
        <v>0</v>
      </c>
      <c r="CV56" s="408">
        <f t="shared" ca="1" si="34"/>
        <v>0</v>
      </c>
      <c r="CW56" s="408">
        <f t="shared" ca="1" si="34"/>
        <v>0</v>
      </c>
      <c r="CX56" s="408">
        <f t="shared" ca="1" si="34"/>
        <v>0</v>
      </c>
      <c r="CY56" s="408">
        <f t="shared" ca="1" si="34"/>
        <v>0</v>
      </c>
      <c r="CZ56" s="408">
        <f t="shared" ca="1" si="34"/>
        <v>0</v>
      </c>
      <c r="DA56" s="408">
        <f t="shared" ca="1" si="34"/>
        <v>0</v>
      </c>
      <c r="DB56" s="408">
        <f t="shared" ca="1" si="34"/>
        <v>0</v>
      </c>
      <c r="DC56" s="408">
        <f t="shared" ca="1" si="34"/>
        <v>0</v>
      </c>
    </row>
    <row r="57" spans="1:107" hidden="1">
      <c r="A57" s="43">
        <v>15</v>
      </c>
      <c r="B57" s="323" t="str">
        <f t="shared" ca="1" si="11"/>
        <v>D.2.5.</v>
      </c>
      <c r="C57" s="342" t="str">
        <f t="shared" ca="1" si="12"/>
        <v>Veikla</v>
      </c>
      <c r="D57" s="548"/>
      <c r="E57" s="548"/>
      <c r="F57" s="448"/>
      <c r="G57" s="442">
        <f ca="1">SUMIF($H$39:$DC$39,"&lt;="&amp;PAL,$H57:$DC57)</f>
        <v>0</v>
      </c>
      <c r="H57" s="408">
        <f t="shared" ca="1" si="25"/>
        <v>0</v>
      </c>
      <c r="I57" s="408">
        <f t="shared" ca="1" si="25"/>
        <v>0</v>
      </c>
      <c r="J57" s="408">
        <f t="shared" ca="1" si="25"/>
        <v>0</v>
      </c>
      <c r="K57" s="408">
        <f t="shared" ca="1" si="25"/>
        <v>0</v>
      </c>
      <c r="L57" s="408">
        <f t="shared" ca="1" si="25"/>
        <v>0</v>
      </c>
      <c r="M57" s="408">
        <f t="shared" ca="1" si="25"/>
        <v>0</v>
      </c>
      <c r="N57" s="408">
        <f t="shared" ca="1" si="25"/>
        <v>0</v>
      </c>
      <c r="O57" s="408">
        <f t="shared" ca="1" si="25"/>
        <v>0</v>
      </c>
      <c r="P57" s="408">
        <f t="shared" ca="1" si="25"/>
        <v>0</v>
      </c>
      <c r="Q57" s="408">
        <f t="shared" ca="1" si="25"/>
        <v>0</v>
      </c>
      <c r="R57" s="408">
        <f t="shared" ca="1" si="26"/>
        <v>0</v>
      </c>
      <c r="S57" s="408">
        <f t="shared" ca="1" si="26"/>
        <v>0</v>
      </c>
      <c r="T57" s="408">
        <f t="shared" ca="1" si="26"/>
        <v>0</v>
      </c>
      <c r="U57" s="408">
        <f t="shared" ca="1" si="26"/>
        <v>0</v>
      </c>
      <c r="V57" s="408">
        <f t="shared" ca="1" si="26"/>
        <v>0</v>
      </c>
      <c r="W57" s="408">
        <f t="shared" ca="1" si="26"/>
        <v>0</v>
      </c>
      <c r="X57" s="408">
        <f t="shared" ca="1" si="26"/>
        <v>0</v>
      </c>
      <c r="Y57" s="408">
        <f t="shared" ca="1" si="26"/>
        <v>0</v>
      </c>
      <c r="Z57" s="408">
        <f t="shared" ca="1" si="26"/>
        <v>0</v>
      </c>
      <c r="AA57" s="408">
        <f t="shared" ca="1" si="26"/>
        <v>0</v>
      </c>
      <c r="AB57" s="408">
        <f t="shared" ca="1" si="27"/>
        <v>0</v>
      </c>
      <c r="AC57" s="408">
        <f t="shared" ca="1" si="27"/>
        <v>0</v>
      </c>
      <c r="AD57" s="408">
        <f t="shared" ca="1" si="27"/>
        <v>0</v>
      </c>
      <c r="AE57" s="408">
        <f t="shared" ca="1" si="27"/>
        <v>0</v>
      </c>
      <c r="AF57" s="408">
        <f t="shared" ca="1" si="27"/>
        <v>0</v>
      </c>
      <c r="AG57" s="408">
        <f t="shared" ca="1" si="27"/>
        <v>0</v>
      </c>
      <c r="AH57" s="408">
        <f t="shared" ca="1" si="27"/>
        <v>0</v>
      </c>
      <c r="AI57" s="408">
        <f t="shared" ca="1" si="27"/>
        <v>0</v>
      </c>
      <c r="AJ57" s="408">
        <f t="shared" ca="1" si="27"/>
        <v>0</v>
      </c>
      <c r="AK57" s="408">
        <f t="shared" ca="1" si="27"/>
        <v>0</v>
      </c>
      <c r="AL57" s="408">
        <f t="shared" ca="1" si="28"/>
        <v>0</v>
      </c>
      <c r="AM57" s="408">
        <f t="shared" ca="1" si="28"/>
        <v>0</v>
      </c>
      <c r="AN57" s="408">
        <f t="shared" ca="1" si="28"/>
        <v>0</v>
      </c>
      <c r="AO57" s="408">
        <f t="shared" ca="1" si="28"/>
        <v>0</v>
      </c>
      <c r="AP57" s="408">
        <f t="shared" ca="1" si="28"/>
        <v>0</v>
      </c>
      <c r="AQ57" s="408">
        <f t="shared" ca="1" si="28"/>
        <v>0</v>
      </c>
      <c r="AR57" s="408">
        <f t="shared" ca="1" si="28"/>
        <v>0</v>
      </c>
      <c r="AS57" s="408">
        <f t="shared" ca="1" si="28"/>
        <v>0</v>
      </c>
      <c r="AT57" s="408">
        <f t="shared" ca="1" si="28"/>
        <v>0</v>
      </c>
      <c r="AU57" s="408">
        <f t="shared" ca="1" si="28"/>
        <v>0</v>
      </c>
      <c r="AV57" s="408">
        <f t="shared" ca="1" si="29"/>
        <v>0</v>
      </c>
      <c r="AW57" s="408">
        <f t="shared" ca="1" si="29"/>
        <v>0</v>
      </c>
      <c r="AX57" s="408">
        <f t="shared" ca="1" si="29"/>
        <v>0</v>
      </c>
      <c r="AY57" s="408">
        <f t="shared" ca="1" si="29"/>
        <v>0</v>
      </c>
      <c r="AZ57" s="408">
        <f t="shared" ca="1" si="29"/>
        <v>0</v>
      </c>
      <c r="BA57" s="408">
        <f t="shared" ca="1" si="29"/>
        <v>0</v>
      </c>
      <c r="BB57" s="408">
        <f t="shared" ca="1" si="29"/>
        <v>0</v>
      </c>
      <c r="BC57" s="408">
        <f t="shared" ca="1" si="29"/>
        <v>0</v>
      </c>
      <c r="BD57" s="408">
        <f t="shared" ca="1" si="29"/>
        <v>0</v>
      </c>
      <c r="BE57" s="408">
        <f t="shared" ca="1" si="29"/>
        <v>0</v>
      </c>
      <c r="BF57" s="408">
        <f t="shared" ca="1" si="30"/>
        <v>0</v>
      </c>
      <c r="BG57" s="408">
        <f t="shared" ca="1" si="30"/>
        <v>0</v>
      </c>
      <c r="BH57" s="408">
        <f t="shared" ca="1" si="30"/>
        <v>0</v>
      </c>
      <c r="BI57" s="408">
        <f t="shared" ca="1" si="30"/>
        <v>0</v>
      </c>
      <c r="BJ57" s="408">
        <f t="shared" ca="1" si="30"/>
        <v>0</v>
      </c>
      <c r="BK57" s="408">
        <f t="shared" ca="1" si="30"/>
        <v>0</v>
      </c>
      <c r="BL57" s="408">
        <f t="shared" ca="1" si="30"/>
        <v>0</v>
      </c>
      <c r="BM57" s="408">
        <f t="shared" ca="1" si="30"/>
        <v>0</v>
      </c>
      <c r="BN57" s="408">
        <f t="shared" ca="1" si="30"/>
        <v>0</v>
      </c>
      <c r="BO57" s="408">
        <f t="shared" ca="1" si="30"/>
        <v>0</v>
      </c>
      <c r="BP57" s="408">
        <f t="shared" ca="1" si="31"/>
        <v>0</v>
      </c>
      <c r="BQ57" s="408">
        <f t="shared" ca="1" si="31"/>
        <v>0</v>
      </c>
      <c r="BR57" s="408">
        <f t="shared" ca="1" si="31"/>
        <v>0</v>
      </c>
      <c r="BS57" s="408">
        <f t="shared" ca="1" si="31"/>
        <v>0</v>
      </c>
      <c r="BT57" s="408">
        <f t="shared" ca="1" si="31"/>
        <v>0</v>
      </c>
      <c r="BU57" s="408">
        <f t="shared" ca="1" si="31"/>
        <v>0</v>
      </c>
      <c r="BV57" s="408">
        <f t="shared" ca="1" si="31"/>
        <v>0</v>
      </c>
      <c r="BW57" s="408">
        <f t="shared" ca="1" si="31"/>
        <v>0</v>
      </c>
      <c r="BX57" s="408">
        <f t="shared" ca="1" si="31"/>
        <v>0</v>
      </c>
      <c r="BY57" s="408">
        <f t="shared" ca="1" si="31"/>
        <v>0</v>
      </c>
      <c r="BZ57" s="408">
        <f t="shared" ca="1" si="32"/>
        <v>0</v>
      </c>
      <c r="CA57" s="408">
        <f t="shared" ca="1" si="32"/>
        <v>0</v>
      </c>
      <c r="CB57" s="408">
        <f t="shared" ca="1" si="32"/>
        <v>0</v>
      </c>
      <c r="CC57" s="408">
        <f t="shared" ca="1" si="32"/>
        <v>0</v>
      </c>
      <c r="CD57" s="408">
        <f t="shared" ca="1" si="32"/>
        <v>0</v>
      </c>
      <c r="CE57" s="408">
        <f t="shared" ca="1" si="32"/>
        <v>0</v>
      </c>
      <c r="CF57" s="408">
        <f t="shared" ca="1" si="32"/>
        <v>0</v>
      </c>
      <c r="CG57" s="408">
        <f t="shared" ca="1" si="32"/>
        <v>0</v>
      </c>
      <c r="CH57" s="408">
        <f t="shared" ca="1" si="32"/>
        <v>0</v>
      </c>
      <c r="CI57" s="408">
        <f t="shared" ca="1" si="32"/>
        <v>0</v>
      </c>
      <c r="CJ57" s="408">
        <f t="shared" ca="1" si="33"/>
        <v>0</v>
      </c>
      <c r="CK57" s="408">
        <f t="shared" ca="1" si="33"/>
        <v>0</v>
      </c>
      <c r="CL57" s="408">
        <f t="shared" ca="1" si="33"/>
        <v>0</v>
      </c>
      <c r="CM57" s="408">
        <f t="shared" ca="1" si="33"/>
        <v>0</v>
      </c>
      <c r="CN57" s="408">
        <f t="shared" ca="1" si="33"/>
        <v>0</v>
      </c>
      <c r="CO57" s="408">
        <f t="shared" ca="1" si="33"/>
        <v>0</v>
      </c>
      <c r="CP57" s="408">
        <f t="shared" ca="1" si="33"/>
        <v>0</v>
      </c>
      <c r="CQ57" s="408">
        <f t="shared" ca="1" si="33"/>
        <v>0</v>
      </c>
      <c r="CR57" s="408">
        <f t="shared" ca="1" si="33"/>
        <v>0</v>
      </c>
      <c r="CS57" s="408">
        <f t="shared" ca="1" si="33"/>
        <v>0</v>
      </c>
      <c r="CT57" s="408">
        <f t="shared" ca="1" si="34"/>
        <v>0</v>
      </c>
      <c r="CU57" s="408">
        <f t="shared" ca="1" si="34"/>
        <v>0</v>
      </c>
      <c r="CV57" s="408">
        <f t="shared" ca="1" si="34"/>
        <v>0</v>
      </c>
      <c r="CW57" s="408">
        <f t="shared" ca="1" si="34"/>
        <v>0</v>
      </c>
      <c r="CX57" s="408">
        <f t="shared" ca="1" si="34"/>
        <v>0</v>
      </c>
      <c r="CY57" s="408">
        <f t="shared" ca="1" si="34"/>
        <v>0</v>
      </c>
      <c r="CZ57" s="408">
        <f t="shared" ca="1" si="34"/>
        <v>0</v>
      </c>
      <c r="DA57" s="408">
        <f t="shared" ca="1" si="34"/>
        <v>0</v>
      </c>
      <c r="DB57" s="408">
        <f t="shared" ca="1" si="34"/>
        <v>0</v>
      </c>
      <c r="DC57" s="408">
        <f t="shared" ca="1" si="34"/>
        <v>0</v>
      </c>
    </row>
    <row r="58" spans="1:107" hidden="1">
      <c r="A58" s="43">
        <v>16</v>
      </c>
      <c r="B58" s="323" t="str">
        <f t="shared" ca="1" si="11"/>
        <v>D.2.6.</v>
      </c>
      <c r="C58" s="342" t="str">
        <f t="shared" ca="1" si="12"/>
        <v>Veikla</v>
      </c>
      <c r="D58" s="548"/>
      <c r="E58" s="548"/>
      <c r="F58" s="448"/>
      <c r="G58" s="442">
        <f ca="1">SUMIF($H$39:$DC$39,"&lt;="&amp;PAL,$H58:$DC58)</f>
        <v>0</v>
      </c>
      <c r="H58" s="408">
        <f t="shared" ca="1" si="25"/>
        <v>0</v>
      </c>
      <c r="I58" s="408">
        <f t="shared" ca="1" si="25"/>
        <v>0</v>
      </c>
      <c r="J58" s="408">
        <f t="shared" ca="1" si="25"/>
        <v>0</v>
      </c>
      <c r="K58" s="408">
        <f t="shared" ca="1" si="25"/>
        <v>0</v>
      </c>
      <c r="L58" s="408">
        <f t="shared" ca="1" si="25"/>
        <v>0</v>
      </c>
      <c r="M58" s="408">
        <f t="shared" ca="1" si="25"/>
        <v>0</v>
      </c>
      <c r="N58" s="408">
        <f t="shared" ca="1" si="25"/>
        <v>0</v>
      </c>
      <c r="O58" s="408">
        <f t="shared" ca="1" si="25"/>
        <v>0</v>
      </c>
      <c r="P58" s="408">
        <f t="shared" ca="1" si="25"/>
        <v>0</v>
      </c>
      <c r="Q58" s="408">
        <f t="shared" ca="1" si="25"/>
        <v>0</v>
      </c>
      <c r="R58" s="408">
        <f t="shared" ca="1" si="26"/>
        <v>0</v>
      </c>
      <c r="S58" s="408">
        <f t="shared" ca="1" si="26"/>
        <v>0</v>
      </c>
      <c r="T58" s="408">
        <f t="shared" ca="1" si="26"/>
        <v>0</v>
      </c>
      <c r="U58" s="408">
        <f t="shared" ca="1" si="26"/>
        <v>0</v>
      </c>
      <c r="V58" s="408">
        <f t="shared" ca="1" si="26"/>
        <v>0</v>
      </c>
      <c r="W58" s="408">
        <f t="shared" ca="1" si="26"/>
        <v>0</v>
      </c>
      <c r="X58" s="408">
        <f t="shared" ca="1" si="26"/>
        <v>0</v>
      </c>
      <c r="Y58" s="408">
        <f t="shared" ca="1" si="26"/>
        <v>0</v>
      </c>
      <c r="Z58" s="408">
        <f t="shared" ca="1" si="26"/>
        <v>0</v>
      </c>
      <c r="AA58" s="408">
        <f t="shared" ca="1" si="26"/>
        <v>0</v>
      </c>
      <c r="AB58" s="408">
        <f t="shared" ca="1" si="27"/>
        <v>0</v>
      </c>
      <c r="AC58" s="408">
        <f t="shared" ca="1" si="27"/>
        <v>0</v>
      </c>
      <c r="AD58" s="408">
        <f t="shared" ca="1" si="27"/>
        <v>0</v>
      </c>
      <c r="AE58" s="408">
        <f t="shared" ca="1" si="27"/>
        <v>0</v>
      </c>
      <c r="AF58" s="408">
        <f t="shared" ca="1" si="27"/>
        <v>0</v>
      </c>
      <c r="AG58" s="408">
        <f t="shared" ca="1" si="27"/>
        <v>0</v>
      </c>
      <c r="AH58" s="408">
        <f t="shared" ca="1" si="27"/>
        <v>0</v>
      </c>
      <c r="AI58" s="408">
        <f t="shared" ca="1" si="27"/>
        <v>0</v>
      </c>
      <c r="AJ58" s="408">
        <f t="shared" ca="1" si="27"/>
        <v>0</v>
      </c>
      <c r="AK58" s="408">
        <f t="shared" ca="1" si="27"/>
        <v>0</v>
      </c>
      <c r="AL58" s="408">
        <f t="shared" ca="1" si="28"/>
        <v>0</v>
      </c>
      <c r="AM58" s="408">
        <f t="shared" ca="1" si="28"/>
        <v>0</v>
      </c>
      <c r="AN58" s="408">
        <f t="shared" ca="1" si="28"/>
        <v>0</v>
      </c>
      <c r="AO58" s="408">
        <f t="shared" ca="1" si="28"/>
        <v>0</v>
      </c>
      <c r="AP58" s="408">
        <f t="shared" ca="1" si="28"/>
        <v>0</v>
      </c>
      <c r="AQ58" s="408">
        <f t="shared" ca="1" si="28"/>
        <v>0</v>
      </c>
      <c r="AR58" s="408">
        <f t="shared" ca="1" si="28"/>
        <v>0</v>
      </c>
      <c r="AS58" s="408">
        <f t="shared" ca="1" si="28"/>
        <v>0</v>
      </c>
      <c r="AT58" s="408">
        <f t="shared" ca="1" si="28"/>
        <v>0</v>
      </c>
      <c r="AU58" s="408">
        <f t="shared" ca="1" si="28"/>
        <v>0</v>
      </c>
      <c r="AV58" s="408">
        <f t="shared" ca="1" si="29"/>
        <v>0</v>
      </c>
      <c r="AW58" s="408">
        <f t="shared" ca="1" si="29"/>
        <v>0</v>
      </c>
      <c r="AX58" s="408">
        <f t="shared" ca="1" si="29"/>
        <v>0</v>
      </c>
      <c r="AY58" s="408">
        <f t="shared" ca="1" si="29"/>
        <v>0</v>
      </c>
      <c r="AZ58" s="408">
        <f t="shared" ca="1" si="29"/>
        <v>0</v>
      </c>
      <c r="BA58" s="408">
        <f t="shared" ca="1" si="29"/>
        <v>0</v>
      </c>
      <c r="BB58" s="408">
        <f t="shared" ca="1" si="29"/>
        <v>0</v>
      </c>
      <c r="BC58" s="408">
        <f t="shared" ca="1" si="29"/>
        <v>0</v>
      </c>
      <c r="BD58" s="408">
        <f t="shared" ca="1" si="29"/>
        <v>0</v>
      </c>
      <c r="BE58" s="408">
        <f t="shared" ca="1" si="29"/>
        <v>0</v>
      </c>
      <c r="BF58" s="408">
        <f t="shared" ca="1" si="30"/>
        <v>0</v>
      </c>
      <c r="BG58" s="408">
        <f t="shared" ca="1" si="30"/>
        <v>0</v>
      </c>
      <c r="BH58" s="408">
        <f t="shared" ca="1" si="30"/>
        <v>0</v>
      </c>
      <c r="BI58" s="408">
        <f t="shared" ca="1" si="30"/>
        <v>0</v>
      </c>
      <c r="BJ58" s="408">
        <f t="shared" ca="1" si="30"/>
        <v>0</v>
      </c>
      <c r="BK58" s="408">
        <f t="shared" ca="1" si="30"/>
        <v>0</v>
      </c>
      <c r="BL58" s="408">
        <f t="shared" ca="1" si="30"/>
        <v>0</v>
      </c>
      <c r="BM58" s="408">
        <f t="shared" ca="1" si="30"/>
        <v>0</v>
      </c>
      <c r="BN58" s="408">
        <f t="shared" ca="1" si="30"/>
        <v>0</v>
      </c>
      <c r="BO58" s="408">
        <f t="shared" ca="1" si="30"/>
        <v>0</v>
      </c>
      <c r="BP58" s="408">
        <f t="shared" ca="1" si="31"/>
        <v>0</v>
      </c>
      <c r="BQ58" s="408">
        <f t="shared" ca="1" si="31"/>
        <v>0</v>
      </c>
      <c r="BR58" s="408">
        <f t="shared" ca="1" si="31"/>
        <v>0</v>
      </c>
      <c r="BS58" s="408">
        <f t="shared" ca="1" si="31"/>
        <v>0</v>
      </c>
      <c r="BT58" s="408">
        <f t="shared" ca="1" si="31"/>
        <v>0</v>
      </c>
      <c r="BU58" s="408">
        <f t="shared" ca="1" si="31"/>
        <v>0</v>
      </c>
      <c r="BV58" s="408">
        <f t="shared" ca="1" si="31"/>
        <v>0</v>
      </c>
      <c r="BW58" s="408">
        <f t="shared" ca="1" si="31"/>
        <v>0</v>
      </c>
      <c r="BX58" s="408">
        <f t="shared" ca="1" si="31"/>
        <v>0</v>
      </c>
      <c r="BY58" s="408">
        <f t="shared" ca="1" si="31"/>
        <v>0</v>
      </c>
      <c r="BZ58" s="408">
        <f t="shared" ca="1" si="32"/>
        <v>0</v>
      </c>
      <c r="CA58" s="408">
        <f t="shared" ca="1" si="32"/>
        <v>0</v>
      </c>
      <c r="CB58" s="408">
        <f t="shared" ca="1" si="32"/>
        <v>0</v>
      </c>
      <c r="CC58" s="408">
        <f t="shared" ca="1" si="32"/>
        <v>0</v>
      </c>
      <c r="CD58" s="408">
        <f t="shared" ca="1" si="32"/>
        <v>0</v>
      </c>
      <c r="CE58" s="408">
        <f t="shared" ca="1" si="32"/>
        <v>0</v>
      </c>
      <c r="CF58" s="408">
        <f t="shared" ca="1" si="32"/>
        <v>0</v>
      </c>
      <c r="CG58" s="408">
        <f t="shared" ca="1" si="32"/>
        <v>0</v>
      </c>
      <c r="CH58" s="408">
        <f t="shared" ca="1" si="32"/>
        <v>0</v>
      </c>
      <c r="CI58" s="408">
        <f t="shared" ca="1" si="32"/>
        <v>0</v>
      </c>
      <c r="CJ58" s="408">
        <f t="shared" ca="1" si="33"/>
        <v>0</v>
      </c>
      <c r="CK58" s="408">
        <f t="shared" ca="1" si="33"/>
        <v>0</v>
      </c>
      <c r="CL58" s="408">
        <f t="shared" ca="1" si="33"/>
        <v>0</v>
      </c>
      <c r="CM58" s="408">
        <f t="shared" ca="1" si="33"/>
        <v>0</v>
      </c>
      <c r="CN58" s="408">
        <f t="shared" ca="1" si="33"/>
        <v>0</v>
      </c>
      <c r="CO58" s="408">
        <f t="shared" ca="1" si="33"/>
        <v>0</v>
      </c>
      <c r="CP58" s="408">
        <f t="shared" ca="1" si="33"/>
        <v>0</v>
      </c>
      <c r="CQ58" s="408">
        <f t="shared" ca="1" si="33"/>
        <v>0</v>
      </c>
      <c r="CR58" s="408">
        <f t="shared" ca="1" si="33"/>
        <v>0</v>
      </c>
      <c r="CS58" s="408">
        <f t="shared" ca="1" si="33"/>
        <v>0</v>
      </c>
      <c r="CT58" s="408">
        <f t="shared" ca="1" si="34"/>
        <v>0</v>
      </c>
      <c r="CU58" s="408">
        <f t="shared" ca="1" si="34"/>
        <v>0</v>
      </c>
      <c r="CV58" s="408">
        <f t="shared" ca="1" si="34"/>
        <v>0</v>
      </c>
      <c r="CW58" s="408">
        <f t="shared" ca="1" si="34"/>
        <v>0</v>
      </c>
      <c r="CX58" s="408">
        <f t="shared" ca="1" si="34"/>
        <v>0</v>
      </c>
      <c r="CY58" s="408">
        <f t="shared" ca="1" si="34"/>
        <v>0</v>
      </c>
      <c r="CZ58" s="408">
        <f t="shared" ca="1" si="34"/>
        <v>0</v>
      </c>
      <c r="DA58" s="408">
        <f t="shared" ca="1" si="34"/>
        <v>0</v>
      </c>
      <c r="DB58" s="408">
        <f t="shared" ca="1" si="34"/>
        <v>0</v>
      </c>
      <c r="DC58" s="408">
        <f t="shared" ca="1" si="34"/>
        <v>0</v>
      </c>
    </row>
    <row r="59" spans="1:107" hidden="1">
      <c r="A59" s="43">
        <v>17</v>
      </c>
      <c r="B59" s="323" t="str">
        <f t="shared" ca="1" si="11"/>
        <v>D.2.7.</v>
      </c>
      <c r="C59" s="342" t="str">
        <f t="shared" ca="1" si="12"/>
        <v>Veikla</v>
      </c>
      <c r="D59" s="548"/>
      <c r="E59" s="548"/>
      <c r="F59" s="448"/>
      <c r="G59" s="442">
        <f ca="1">SUMIF($H$39:$DC$39,"&lt;="&amp;PAL,$H59:$DC59)</f>
        <v>0</v>
      </c>
      <c r="H59" s="408">
        <f t="shared" ca="1" si="25"/>
        <v>0</v>
      </c>
      <c r="I59" s="408">
        <f t="shared" ca="1" si="25"/>
        <v>0</v>
      </c>
      <c r="J59" s="408">
        <f t="shared" ca="1" si="25"/>
        <v>0</v>
      </c>
      <c r="K59" s="408">
        <f t="shared" ca="1" si="25"/>
        <v>0</v>
      </c>
      <c r="L59" s="408">
        <f t="shared" ca="1" si="25"/>
        <v>0</v>
      </c>
      <c r="M59" s="408">
        <f t="shared" ca="1" si="25"/>
        <v>0</v>
      </c>
      <c r="N59" s="408">
        <f t="shared" ca="1" si="25"/>
        <v>0</v>
      </c>
      <c r="O59" s="408">
        <f t="shared" ca="1" si="25"/>
        <v>0</v>
      </c>
      <c r="P59" s="408">
        <f t="shared" ca="1" si="25"/>
        <v>0</v>
      </c>
      <c r="Q59" s="408">
        <f t="shared" ca="1" si="25"/>
        <v>0</v>
      </c>
      <c r="R59" s="408">
        <f t="shared" ca="1" si="26"/>
        <v>0</v>
      </c>
      <c r="S59" s="408">
        <f t="shared" ca="1" si="26"/>
        <v>0</v>
      </c>
      <c r="T59" s="408">
        <f t="shared" ca="1" si="26"/>
        <v>0</v>
      </c>
      <c r="U59" s="408">
        <f t="shared" ca="1" si="26"/>
        <v>0</v>
      </c>
      <c r="V59" s="408">
        <f t="shared" ca="1" si="26"/>
        <v>0</v>
      </c>
      <c r="W59" s="408">
        <f t="shared" ca="1" si="26"/>
        <v>0</v>
      </c>
      <c r="X59" s="408">
        <f t="shared" ca="1" si="26"/>
        <v>0</v>
      </c>
      <c r="Y59" s="408">
        <f t="shared" ca="1" si="26"/>
        <v>0</v>
      </c>
      <c r="Z59" s="408">
        <f t="shared" ca="1" si="26"/>
        <v>0</v>
      </c>
      <c r="AA59" s="408">
        <f t="shared" ca="1" si="26"/>
        <v>0</v>
      </c>
      <c r="AB59" s="408">
        <f t="shared" ca="1" si="27"/>
        <v>0</v>
      </c>
      <c r="AC59" s="408">
        <f t="shared" ca="1" si="27"/>
        <v>0</v>
      </c>
      <c r="AD59" s="408">
        <f t="shared" ca="1" si="27"/>
        <v>0</v>
      </c>
      <c r="AE59" s="408">
        <f t="shared" ca="1" si="27"/>
        <v>0</v>
      </c>
      <c r="AF59" s="408">
        <f t="shared" ca="1" si="27"/>
        <v>0</v>
      </c>
      <c r="AG59" s="408">
        <f t="shared" ca="1" si="27"/>
        <v>0</v>
      </c>
      <c r="AH59" s="408">
        <f t="shared" ca="1" si="27"/>
        <v>0</v>
      </c>
      <c r="AI59" s="408">
        <f t="shared" ca="1" si="27"/>
        <v>0</v>
      </c>
      <c r="AJ59" s="408">
        <f t="shared" ca="1" si="27"/>
        <v>0</v>
      </c>
      <c r="AK59" s="408">
        <f t="shared" ca="1" si="27"/>
        <v>0</v>
      </c>
      <c r="AL59" s="408">
        <f t="shared" ca="1" si="28"/>
        <v>0</v>
      </c>
      <c r="AM59" s="408">
        <f t="shared" ca="1" si="28"/>
        <v>0</v>
      </c>
      <c r="AN59" s="408">
        <f t="shared" ca="1" si="28"/>
        <v>0</v>
      </c>
      <c r="AO59" s="408">
        <f t="shared" ca="1" si="28"/>
        <v>0</v>
      </c>
      <c r="AP59" s="408">
        <f t="shared" ca="1" si="28"/>
        <v>0</v>
      </c>
      <c r="AQ59" s="408">
        <f t="shared" ca="1" si="28"/>
        <v>0</v>
      </c>
      <c r="AR59" s="408">
        <f t="shared" ca="1" si="28"/>
        <v>0</v>
      </c>
      <c r="AS59" s="408">
        <f t="shared" ca="1" si="28"/>
        <v>0</v>
      </c>
      <c r="AT59" s="408">
        <f t="shared" ca="1" si="28"/>
        <v>0</v>
      </c>
      <c r="AU59" s="408">
        <f t="shared" ca="1" si="28"/>
        <v>0</v>
      </c>
      <c r="AV59" s="408">
        <f t="shared" ca="1" si="29"/>
        <v>0</v>
      </c>
      <c r="AW59" s="408">
        <f t="shared" ca="1" si="29"/>
        <v>0</v>
      </c>
      <c r="AX59" s="408">
        <f t="shared" ca="1" si="29"/>
        <v>0</v>
      </c>
      <c r="AY59" s="408">
        <f t="shared" ca="1" si="29"/>
        <v>0</v>
      </c>
      <c r="AZ59" s="408">
        <f t="shared" ca="1" si="29"/>
        <v>0</v>
      </c>
      <c r="BA59" s="408">
        <f t="shared" ca="1" si="29"/>
        <v>0</v>
      </c>
      <c r="BB59" s="408">
        <f t="shared" ca="1" si="29"/>
        <v>0</v>
      </c>
      <c r="BC59" s="408">
        <f t="shared" ca="1" si="29"/>
        <v>0</v>
      </c>
      <c r="BD59" s="408">
        <f t="shared" ca="1" si="29"/>
        <v>0</v>
      </c>
      <c r="BE59" s="408">
        <f t="shared" ca="1" si="29"/>
        <v>0</v>
      </c>
      <c r="BF59" s="408">
        <f t="shared" ca="1" si="30"/>
        <v>0</v>
      </c>
      <c r="BG59" s="408">
        <f t="shared" ca="1" si="30"/>
        <v>0</v>
      </c>
      <c r="BH59" s="408">
        <f t="shared" ca="1" si="30"/>
        <v>0</v>
      </c>
      <c r="BI59" s="408">
        <f t="shared" ca="1" si="30"/>
        <v>0</v>
      </c>
      <c r="BJ59" s="408">
        <f t="shared" ca="1" si="30"/>
        <v>0</v>
      </c>
      <c r="BK59" s="408">
        <f t="shared" ca="1" si="30"/>
        <v>0</v>
      </c>
      <c r="BL59" s="408">
        <f t="shared" ca="1" si="30"/>
        <v>0</v>
      </c>
      <c r="BM59" s="408">
        <f t="shared" ca="1" si="30"/>
        <v>0</v>
      </c>
      <c r="BN59" s="408">
        <f t="shared" ca="1" si="30"/>
        <v>0</v>
      </c>
      <c r="BO59" s="408">
        <f t="shared" ca="1" si="30"/>
        <v>0</v>
      </c>
      <c r="BP59" s="408">
        <f t="shared" ca="1" si="31"/>
        <v>0</v>
      </c>
      <c r="BQ59" s="408">
        <f t="shared" ca="1" si="31"/>
        <v>0</v>
      </c>
      <c r="BR59" s="408">
        <f t="shared" ca="1" si="31"/>
        <v>0</v>
      </c>
      <c r="BS59" s="408">
        <f t="shared" ca="1" si="31"/>
        <v>0</v>
      </c>
      <c r="BT59" s="408">
        <f t="shared" ca="1" si="31"/>
        <v>0</v>
      </c>
      <c r="BU59" s="408">
        <f t="shared" ca="1" si="31"/>
        <v>0</v>
      </c>
      <c r="BV59" s="408">
        <f t="shared" ca="1" si="31"/>
        <v>0</v>
      </c>
      <c r="BW59" s="408">
        <f t="shared" ca="1" si="31"/>
        <v>0</v>
      </c>
      <c r="BX59" s="408">
        <f t="shared" ca="1" si="31"/>
        <v>0</v>
      </c>
      <c r="BY59" s="408">
        <f t="shared" ca="1" si="31"/>
        <v>0</v>
      </c>
      <c r="BZ59" s="408">
        <f t="shared" ca="1" si="32"/>
        <v>0</v>
      </c>
      <c r="CA59" s="408">
        <f t="shared" ca="1" si="32"/>
        <v>0</v>
      </c>
      <c r="CB59" s="408">
        <f t="shared" ca="1" si="32"/>
        <v>0</v>
      </c>
      <c r="CC59" s="408">
        <f t="shared" ca="1" si="32"/>
        <v>0</v>
      </c>
      <c r="CD59" s="408">
        <f t="shared" ca="1" si="32"/>
        <v>0</v>
      </c>
      <c r="CE59" s="408">
        <f t="shared" ca="1" si="32"/>
        <v>0</v>
      </c>
      <c r="CF59" s="408">
        <f t="shared" ca="1" si="32"/>
        <v>0</v>
      </c>
      <c r="CG59" s="408">
        <f t="shared" ca="1" si="32"/>
        <v>0</v>
      </c>
      <c r="CH59" s="408">
        <f t="shared" ca="1" si="32"/>
        <v>0</v>
      </c>
      <c r="CI59" s="408">
        <f t="shared" ca="1" si="32"/>
        <v>0</v>
      </c>
      <c r="CJ59" s="408">
        <f t="shared" ca="1" si="33"/>
        <v>0</v>
      </c>
      <c r="CK59" s="408">
        <f t="shared" ca="1" si="33"/>
        <v>0</v>
      </c>
      <c r="CL59" s="408">
        <f t="shared" ca="1" si="33"/>
        <v>0</v>
      </c>
      <c r="CM59" s="408">
        <f t="shared" ca="1" si="33"/>
        <v>0</v>
      </c>
      <c r="CN59" s="408">
        <f t="shared" ca="1" si="33"/>
        <v>0</v>
      </c>
      <c r="CO59" s="408">
        <f t="shared" ca="1" si="33"/>
        <v>0</v>
      </c>
      <c r="CP59" s="408">
        <f t="shared" ca="1" si="33"/>
        <v>0</v>
      </c>
      <c r="CQ59" s="408">
        <f t="shared" ca="1" si="33"/>
        <v>0</v>
      </c>
      <c r="CR59" s="408">
        <f t="shared" ca="1" si="33"/>
        <v>0</v>
      </c>
      <c r="CS59" s="408">
        <f t="shared" ca="1" si="33"/>
        <v>0</v>
      </c>
      <c r="CT59" s="408">
        <f t="shared" ca="1" si="34"/>
        <v>0</v>
      </c>
      <c r="CU59" s="408">
        <f t="shared" ca="1" si="34"/>
        <v>0</v>
      </c>
      <c r="CV59" s="408">
        <f t="shared" ca="1" si="34"/>
        <v>0</v>
      </c>
      <c r="CW59" s="408">
        <f t="shared" ca="1" si="34"/>
        <v>0</v>
      </c>
      <c r="CX59" s="408">
        <f t="shared" ca="1" si="34"/>
        <v>0</v>
      </c>
      <c r="CY59" s="408">
        <f t="shared" ca="1" si="34"/>
        <v>0</v>
      </c>
      <c r="CZ59" s="408">
        <f t="shared" ca="1" si="34"/>
        <v>0</v>
      </c>
      <c r="DA59" s="408">
        <f t="shared" ca="1" si="34"/>
        <v>0</v>
      </c>
      <c r="DB59" s="408">
        <f t="shared" ca="1" si="34"/>
        <v>0</v>
      </c>
      <c r="DC59" s="408">
        <f t="shared" ca="1" si="34"/>
        <v>0</v>
      </c>
    </row>
    <row r="60" spans="1:107" hidden="1">
      <c r="A60" s="43">
        <v>18</v>
      </c>
      <c r="B60" s="323" t="str">
        <f t="shared" ca="1" si="11"/>
        <v>D.2.8.</v>
      </c>
      <c r="C60" s="342" t="str">
        <f t="shared" ca="1" si="12"/>
        <v>Veikla</v>
      </c>
      <c r="D60" s="548"/>
      <c r="E60" s="548"/>
      <c r="F60" s="448"/>
      <c r="G60" s="442">
        <f ca="1">SUMIF($H$39:$DC$39,"&lt;="&amp;PAL,$H60:$DC60)</f>
        <v>0</v>
      </c>
      <c r="H60" s="408">
        <f t="shared" ca="1" si="25"/>
        <v>0</v>
      </c>
      <c r="I60" s="408">
        <f t="shared" ca="1" si="25"/>
        <v>0</v>
      </c>
      <c r="J60" s="408">
        <f t="shared" ca="1" si="25"/>
        <v>0</v>
      </c>
      <c r="K60" s="408">
        <f t="shared" ca="1" si="25"/>
        <v>0</v>
      </c>
      <c r="L60" s="408">
        <f t="shared" ca="1" si="25"/>
        <v>0</v>
      </c>
      <c r="M60" s="408">
        <f t="shared" ca="1" si="25"/>
        <v>0</v>
      </c>
      <c r="N60" s="408">
        <f t="shared" ca="1" si="25"/>
        <v>0</v>
      </c>
      <c r="O60" s="408">
        <f t="shared" ca="1" si="25"/>
        <v>0</v>
      </c>
      <c r="P60" s="408">
        <f t="shared" ca="1" si="25"/>
        <v>0</v>
      </c>
      <c r="Q60" s="408">
        <f t="shared" ca="1" si="25"/>
        <v>0</v>
      </c>
      <c r="R60" s="408">
        <f t="shared" ca="1" si="26"/>
        <v>0</v>
      </c>
      <c r="S60" s="408">
        <f t="shared" ca="1" si="26"/>
        <v>0</v>
      </c>
      <c r="T60" s="408">
        <f t="shared" ca="1" si="26"/>
        <v>0</v>
      </c>
      <c r="U60" s="408">
        <f t="shared" ca="1" si="26"/>
        <v>0</v>
      </c>
      <c r="V60" s="408">
        <f t="shared" ca="1" si="26"/>
        <v>0</v>
      </c>
      <c r="W60" s="408">
        <f t="shared" ca="1" si="26"/>
        <v>0</v>
      </c>
      <c r="X60" s="408">
        <f t="shared" ca="1" si="26"/>
        <v>0</v>
      </c>
      <c r="Y60" s="408">
        <f t="shared" ca="1" si="26"/>
        <v>0</v>
      </c>
      <c r="Z60" s="408">
        <f t="shared" ca="1" si="26"/>
        <v>0</v>
      </c>
      <c r="AA60" s="408">
        <f t="shared" ca="1" si="26"/>
        <v>0</v>
      </c>
      <c r="AB60" s="408">
        <f t="shared" ca="1" si="27"/>
        <v>0</v>
      </c>
      <c r="AC60" s="408">
        <f t="shared" ca="1" si="27"/>
        <v>0</v>
      </c>
      <c r="AD60" s="408">
        <f t="shared" ca="1" si="27"/>
        <v>0</v>
      </c>
      <c r="AE60" s="408">
        <f t="shared" ca="1" si="27"/>
        <v>0</v>
      </c>
      <c r="AF60" s="408">
        <f t="shared" ca="1" si="27"/>
        <v>0</v>
      </c>
      <c r="AG60" s="408">
        <f t="shared" ca="1" si="27"/>
        <v>0</v>
      </c>
      <c r="AH60" s="408">
        <f t="shared" ca="1" si="27"/>
        <v>0</v>
      </c>
      <c r="AI60" s="408">
        <f t="shared" ca="1" si="27"/>
        <v>0</v>
      </c>
      <c r="AJ60" s="408">
        <f t="shared" ca="1" si="27"/>
        <v>0</v>
      </c>
      <c r="AK60" s="408">
        <f t="shared" ca="1" si="27"/>
        <v>0</v>
      </c>
      <c r="AL60" s="408">
        <f t="shared" ca="1" si="28"/>
        <v>0</v>
      </c>
      <c r="AM60" s="408">
        <f t="shared" ca="1" si="28"/>
        <v>0</v>
      </c>
      <c r="AN60" s="408">
        <f t="shared" ca="1" si="28"/>
        <v>0</v>
      </c>
      <c r="AO60" s="408">
        <f t="shared" ca="1" si="28"/>
        <v>0</v>
      </c>
      <c r="AP60" s="408">
        <f t="shared" ca="1" si="28"/>
        <v>0</v>
      </c>
      <c r="AQ60" s="408">
        <f t="shared" ca="1" si="28"/>
        <v>0</v>
      </c>
      <c r="AR60" s="408">
        <f t="shared" ca="1" si="28"/>
        <v>0</v>
      </c>
      <c r="AS60" s="408">
        <f t="shared" ca="1" si="28"/>
        <v>0</v>
      </c>
      <c r="AT60" s="408">
        <f t="shared" ca="1" si="28"/>
        <v>0</v>
      </c>
      <c r="AU60" s="408">
        <f t="shared" ca="1" si="28"/>
        <v>0</v>
      </c>
      <c r="AV60" s="408">
        <f t="shared" ca="1" si="29"/>
        <v>0</v>
      </c>
      <c r="AW60" s="408">
        <f t="shared" ca="1" si="29"/>
        <v>0</v>
      </c>
      <c r="AX60" s="408">
        <f t="shared" ca="1" si="29"/>
        <v>0</v>
      </c>
      <c r="AY60" s="408">
        <f t="shared" ca="1" si="29"/>
        <v>0</v>
      </c>
      <c r="AZ60" s="408">
        <f t="shared" ca="1" si="29"/>
        <v>0</v>
      </c>
      <c r="BA60" s="408">
        <f t="shared" ca="1" si="29"/>
        <v>0</v>
      </c>
      <c r="BB60" s="408">
        <f t="shared" ca="1" si="29"/>
        <v>0</v>
      </c>
      <c r="BC60" s="408">
        <f t="shared" ca="1" si="29"/>
        <v>0</v>
      </c>
      <c r="BD60" s="408">
        <f t="shared" ca="1" si="29"/>
        <v>0</v>
      </c>
      <c r="BE60" s="408">
        <f t="shared" ca="1" si="29"/>
        <v>0</v>
      </c>
      <c r="BF60" s="408">
        <f t="shared" ca="1" si="30"/>
        <v>0</v>
      </c>
      <c r="BG60" s="408">
        <f t="shared" ca="1" si="30"/>
        <v>0</v>
      </c>
      <c r="BH60" s="408">
        <f t="shared" ca="1" si="30"/>
        <v>0</v>
      </c>
      <c r="BI60" s="408">
        <f t="shared" ca="1" si="30"/>
        <v>0</v>
      </c>
      <c r="BJ60" s="408">
        <f t="shared" ca="1" si="30"/>
        <v>0</v>
      </c>
      <c r="BK60" s="408">
        <f t="shared" ca="1" si="30"/>
        <v>0</v>
      </c>
      <c r="BL60" s="408">
        <f t="shared" ca="1" si="30"/>
        <v>0</v>
      </c>
      <c r="BM60" s="408">
        <f t="shared" ca="1" si="30"/>
        <v>0</v>
      </c>
      <c r="BN60" s="408">
        <f t="shared" ca="1" si="30"/>
        <v>0</v>
      </c>
      <c r="BO60" s="408">
        <f t="shared" ca="1" si="30"/>
        <v>0</v>
      </c>
      <c r="BP60" s="408">
        <f t="shared" ca="1" si="31"/>
        <v>0</v>
      </c>
      <c r="BQ60" s="408">
        <f t="shared" ca="1" si="31"/>
        <v>0</v>
      </c>
      <c r="BR60" s="408">
        <f t="shared" ca="1" si="31"/>
        <v>0</v>
      </c>
      <c r="BS60" s="408">
        <f t="shared" ca="1" si="31"/>
        <v>0</v>
      </c>
      <c r="BT60" s="408">
        <f t="shared" ca="1" si="31"/>
        <v>0</v>
      </c>
      <c r="BU60" s="408">
        <f t="shared" ca="1" si="31"/>
        <v>0</v>
      </c>
      <c r="BV60" s="408">
        <f t="shared" ca="1" si="31"/>
        <v>0</v>
      </c>
      <c r="BW60" s="408">
        <f t="shared" ca="1" si="31"/>
        <v>0</v>
      </c>
      <c r="BX60" s="408">
        <f t="shared" ca="1" si="31"/>
        <v>0</v>
      </c>
      <c r="BY60" s="408">
        <f t="shared" ca="1" si="31"/>
        <v>0</v>
      </c>
      <c r="BZ60" s="408">
        <f t="shared" ca="1" si="32"/>
        <v>0</v>
      </c>
      <c r="CA60" s="408">
        <f t="shared" ca="1" si="32"/>
        <v>0</v>
      </c>
      <c r="CB60" s="408">
        <f t="shared" ca="1" si="32"/>
        <v>0</v>
      </c>
      <c r="CC60" s="408">
        <f t="shared" ca="1" si="32"/>
        <v>0</v>
      </c>
      <c r="CD60" s="408">
        <f t="shared" ca="1" si="32"/>
        <v>0</v>
      </c>
      <c r="CE60" s="408">
        <f t="shared" ca="1" si="32"/>
        <v>0</v>
      </c>
      <c r="CF60" s="408">
        <f t="shared" ca="1" si="32"/>
        <v>0</v>
      </c>
      <c r="CG60" s="408">
        <f t="shared" ca="1" si="32"/>
        <v>0</v>
      </c>
      <c r="CH60" s="408">
        <f t="shared" ca="1" si="32"/>
        <v>0</v>
      </c>
      <c r="CI60" s="408">
        <f t="shared" ca="1" si="32"/>
        <v>0</v>
      </c>
      <c r="CJ60" s="408">
        <f t="shared" ca="1" si="33"/>
        <v>0</v>
      </c>
      <c r="CK60" s="408">
        <f t="shared" ca="1" si="33"/>
        <v>0</v>
      </c>
      <c r="CL60" s="408">
        <f t="shared" ca="1" si="33"/>
        <v>0</v>
      </c>
      <c r="CM60" s="408">
        <f t="shared" ca="1" si="33"/>
        <v>0</v>
      </c>
      <c r="CN60" s="408">
        <f t="shared" ca="1" si="33"/>
        <v>0</v>
      </c>
      <c r="CO60" s="408">
        <f t="shared" ca="1" si="33"/>
        <v>0</v>
      </c>
      <c r="CP60" s="408">
        <f t="shared" ca="1" si="33"/>
        <v>0</v>
      </c>
      <c r="CQ60" s="408">
        <f t="shared" ca="1" si="33"/>
        <v>0</v>
      </c>
      <c r="CR60" s="408">
        <f t="shared" ca="1" si="33"/>
        <v>0</v>
      </c>
      <c r="CS60" s="408">
        <f t="shared" ca="1" si="33"/>
        <v>0</v>
      </c>
      <c r="CT60" s="408">
        <f t="shared" ca="1" si="34"/>
        <v>0</v>
      </c>
      <c r="CU60" s="408">
        <f t="shared" ca="1" si="34"/>
        <v>0</v>
      </c>
      <c r="CV60" s="408">
        <f t="shared" ca="1" si="34"/>
        <v>0</v>
      </c>
      <c r="CW60" s="408">
        <f t="shared" ca="1" si="34"/>
        <v>0</v>
      </c>
      <c r="CX60" s="408">
        <f t="shared" ca="1" si="34"/>
        <v>0</v>
      </c>
      <c r="CY60" s="408">
        <f t="shared" ca="1" si="34"/>
        <v>0</v>
      </c>
      <c r="CZ60" s="408">
        <f t="shared" ca="1" si="34"/>
        <v>0</v>
      </c>
      <c r="DA60" s="408">
        <f t="shared" ca="1" si="34"/>
        <v>0</v>
      </c>
      <c r="DB60" s="408">
        <f t="shared" ca="1" si="34"/>
        <v>0</v>
      </c>
      <c r="DC60" s="408">
        <f t="shared" ca="1" si="34"/>
        <v>0</v>
      </c>
    </row>
    <row r="61" spans="1:107" hidden="1">
      <c r="A61" s="43">
        <v>21</v>
      </c>
      <c r="B61" s="351" t="str">
        <f t="shared" ca="1" si="11"/>
        <v>D.3.</v>
      </c>
      <c r="C61" s="446" t="str">
        <f t="shared" ca="1" si="12"/>
        <v>Finansinės paskatos ir kitos išmokos</v>
      </c>
      <c r="D61" s="547"/>
      <c r="E61" s="547"/>
      <c r="F61" s="447"/>
      <c r="G61" s="442">
        <f ca="1">SUMIF($H$39:$DC$39,"&lt;="&amp;PAL,$H61:$DC61)</f>
        <v>120950377.94463158</v>
      </c>
      <c r="H61" s="352">
        <f ca="1">SUM(H62:H69)</f>
        <v>1000210</v>
      </c>
      <c r="I61" s="352">
        <f t="shared" ref="I61:BT61" ca="1" si="35">SUM(I62:I69)</f>
        <v>6112452.5999999996</v>
      </c>
      <c r="J61" s="352">
        <f t="shared" ca="1" si="35"/>
        <v>12242127.743376998</v>
      </c>
      <c r="K61" s="352">
        <f t="shared" ca="1" si="35"/>
        <v>13224678.219276192</v>
      </c>
      <c r="L61" s="352">
        <f t="shared" ca="1" si="35"/>
        <v>8786168.5866024811</v>
      </c>
      <c r="M61" s="352">
        <f t="shared" ca="1" si="35"/>
        <v>15348432.56836541</v>
      </c>
      <c r="N61" s="352">
        <f t="shared" ca="1" si="35"/>
        <v>44371545.534660406</v>
      </c>
      <c r="O61" s="352">
        <f t="shared" ca="1" si="35"/>
        <v>19864762.692350086</v>
      </c>
      <c r="P61" s="352">
        <f t="shared" ca="1" si="35"/>
        <v>0</v>
      </c>
      <c r="Q61" s="352">
        <f t="shared" ca="1" si="35"/>
        <v>0</v>
      </c>
      <c r="R61" s="352">
        <f t="shared" ca="1" si="35"/>
        <v>0</v>
      </c>
      <c r="S61" s="352">
        <f t="shared" ca="1" si="35"/>
        <v>0</v>
      </c>
      <c r="T61" s="352">
        <f t="shared" ca="1" si="35"/>
        <v>0</v>
      </c>
      <c r="U61" s="352">
        <f t="shared" ca="1" si="35"/>
        <v>0</v>
      </c>
      <c r="V61" s="352">
        <f t="shared" ca="1" si="35"/>
        <v>0</v>
      </c>
      <c r="W61" s="352">
        <f t="shared" ca="1" si="35"/>
        <v>0</v>
      </c>
      <c r="X61" s="352">
        <f t="shared" ca="1" si="35"/>
        <v>0</v>
      </c>
      <c r="Y61" s="352">
        <f t="shared" ca="1" si="35"/>
        <v>0</v>
      </c>
      <c r="Z61" s="352">
        <f t="shared" ca="1" si="35"/>
        <v>0</v>
      </c>
      <c r="AA61" s="352">
        <f t="shared" ca="1" si="35"/>
        <v>0</v>
      </c>
      <c r="AB61" s="352">
        <f t="shared" ca="1" si="35"/>
        <v>0</v>
      </c>
      <c r="AC61" s="352">
        <f t="shared" ca="1" si="35"/>
        <v>0</v>
      </c>
      <c r="AD61" s="352">
        <f t="shared" ca="1" si="35"/>
        <v>0</v>
      </c>
      <c r="AE61" s="352">
        <f t="shared" ca="1" si="35"/>
        <v>0</v>
      </c>
      <c r="AF61" s="352">
        <f t="shared" ca="1" si="35"/>
        <v>0</v>
      </c>
      <c r="AG61" s="352">
        <f t="shared" ca="1" si="35"/>
        <v>0</v>
      </c>
      <c r="AH61" s="352">
        <f t="shared" ca="1" si="35"/>
        <v>0</v>
      </c>
      <c r="AI61" s="352">
        <f t="shared" ca="1" si="35"/>
        <v>0</v>
      </c>
      <c r="AJ61" s="352">
        <f t="shared" ca="1" si="35"/>
        <v>0</v>
      </c>
      <c r="AK61" s="352">
        <f t="shared" ca="1" si="35"/>
        <v>0</v>
      </c>
      <c r="AL61" s="352">
        <f t="shared" ca="1" si="35"/>
        <v>0</v>
      </c>
      <c r="AM61" s="352">
        <f t="shared" ca="1" si="35"/>
        <v>0</v>
      </c>
      <c r="AN61" s="352">
        <f t="shared" ca="1" si="35"/>
        <v>0</v>
      </c>
      <c r="AO61" s="352">
        <f t="shared" ca="1" si="35"/>
        <v>0</v>
      </c>
      <c r="AP61" s="352">
        <f t="shared" ca="1" si="35"/>
        <v>0</v>
      </c>
      <c r="AQ61" s="352">
        <f t="shared" ca="1" si="35"/>
        <v>0</v>
      </c>
      <c r="AR61" s="352">
        <f t="shared" ca="1" si="35"/>
        <v>0</v>
      </c>
      <c r="AS61" s="352">
        <f t="shared" ca="1" si="35"/>
        <v>0</v>
      </c>
      <c r="AT61" s="352">
        <f t="shared" ca="1" si="35"/>
        <v>0</v>
      </c>
      <c r="AU61" s="352">
        <f t="shared" ca="1" si="35"/>
        <v>0</v>
      </c>
      <c r="AV61" s="352">
        <f t="shared" ca="1" si="35"/>
        <v>0</v>
      </c>
      <c r="AW61" s="352">
        <f t="shared" ca="1" si="35"/>
        <v>0</v>
      </c>
      <c r="AX61" s="352">
        <f t="shared" ca="1" si="35"/>
        <v>0</v>
      </c>
      <c r="AY61" s="352">
        <f t="shared" ca="1" si="35"/>
        <v>0</v>
      </c>
      <c r="AZ61" s="352">
        <f t="shared" ca="1" si="35"/>
        <v>0</v>
      </c>
      <c r="BA61" s="352">
        <f t="shared" ca="1" si="35"/>
        <v>0</v>
      </c>
      <c r="BB61" s="352">
        <f t="shared" ca="1" si="35"/>
        <v>0</v>
      </c>
      <c r="BC61" s="352">
        <f t="shared" ca="1" si="35"/>
        <v>0</v>
      </c>
      <c r="BD61" s="352">
        <f t="shared" ca="1" si="35"/>
        <v>0</v>
      </c>
      <c r="BE61" s="352">
        <f t="shared" ca="1" si="35"/>
        <v>0</v>
      </c>
      <c r="BF61" s="352">
        <f t="shared" ca="1" si="35"/>
        <v>0</v>
      </c>
      <c r="BG61" s="352">
        <f t="shared" ca="1" si="35"/>
        <v>0</v>
      </c>
      <c r="BH61" s="352">
        <f t="shared" ca="1" si="35"/>
        <v>0</v>
      </c>
      <c r="BI61" s="352">
        <f t="shared" ca="1" si="35"/>
        <v>0</v>
      </c>
      <c r="BJ61" s="352">
        <f t="shared" ca="1" si="35"/>
        <v>0</v>
      </c>
      <c r="BK61" s="352">
        <f t="shared" ca="1" si="35"/>
        <v>0</v>
      </c>
      <c r="BL61" s="352">
        <f t="shared" ca="1" si="35"/>
        <v>0</v>
      </c>
      <c r="BM61" s="352">
        <f t="shared" ca="1" si="35"/>
        <v>0</v>
      </c>
      <c r="BN61" s="352">
        <f t="shared" ca="1" si="35"/>
        <v>0</v>
      </c>
      <c r="BO61" s="352">
        <f t="shared" ca="1" si="35"/>
        <v>0</v>
      </c>
      <c r="BP61" s="352">
        <f t="shared" ca="1" si="35"/>
        <v>0</v>
      </c>
      <c r="BQ61" s="352">
        <f t="shared" ca="1" si="35"/>
        <v>0</v>
      </c>
      <c r="BR61" s="352">
        <f t="shared" ca="1" si="35"/>
        <v>0</v>
      </c>
      <c r="BS61" s="352">
        <f t="shared" ca="1" si="35"/>
        <v>0</v>
      </c>
      <c r="BT61" s="352">
        <f t="shared" ca="1" si="35"/>
        <v>0</v>
      </c>
      <c r="BU61" s="352">
        <f t="shared" ref="BU61:DB61" ca="1" si="36">SUM(BU62:BU69)</f>
        <v>0</v>
      </c>
      <c r="BV61" s="352">
        <f t="shared" ca="1" si="36"/>
        <v>0</v>
      </c>
      <c r="BW61" s="352">
        <f t="shared" ca="1" si="36"/>
        <v>0</v>
      </c>
      <c r="BX61" s="352">
        <f t="shared" ca="1" si="36"/>
        <v>0</v>
      </c>
      <c r="BY61" s="352">
        <f t="shared" ca="1" si="36"/>
        <v>0</v>
      </c>
      <c r="BZ61" s="352">
        <f t="shared" ca="1" si="36"/>
        <v>0</v>
      </c>
      <c r="CA61" s="352">
        <f t="shared" ca="1" si="36"/>
        <v>0</v>
      </c>
      <c r="CB61" s="352">
        <f t="shared" ca="1" si="36"/>
        <v>0</v>
      </c>
      <c r="CC61" s="352">
        <f t="shared" ca="1" si="36"/>
        <v>0</v>
      </c>
      <c r="CD61" s="352">
        <f t="shared" ca="1" si="36"/>
        <v>0</v>
      </c>
      <c r="CE61" s="352">
        <f t="shared" ca="1" si="36"/>
        <v>0</v>
      </c>
      <c r="CF61" s="352">
        <f t="shared" ca="1" si="36"/>
        <v>0</v>
      </c>
      <c r="CG61" s="352">
        <f t="shared" ca="1" si="36"/>
        <v>0</v>
      </c>
      <c r="CH61" s="352">
        <f t="shared" ca="1" si="36"/>
        <v>0</v>
      </c>
      <c r="CI61" s="352">
        <f t="shared" ca="1" si="36"/>
        <v>0</v>
      </c>
      <c r="CJ61" s="352">
        <f t="shared" ca="1" si="36"/>
        <v>0</v>
      </c>
      <c r="CK61" s="352">
        <f t="shared" ca="1" si="36"/>
        <v>0</v>
      </c>
      <c r="CL61" s="352">
        <f t="shared" ca="1" si="36"/>
        <v>0</v>
      </c>
      <c r="CM61" s="352">
        <f t="shared" ca="1" si="36"/>
        <v>0</v>
      </c>
      <c r="CN61" s="352">
        <f t="shared" ca="1" si="36"/>
        <v>0</v>
      </c>
      <c r="CO61" s="352">
        <f t="shared" ca="1" si="36"/>
        <v>0</v>
      </c>
      <c r="CP61" s="352">
        <f t="shared" ca="1" si="36"/>
        <v>0</v>
      </c>
      <c r="CQ61" s="352">
        <f t="shared" ca="1" si="36"/>
        <v>0</v>
      </c>
      <c r="CR61" s="352">
        <f t="shared" ca="1" si="36"/>
        <v>0</v>
      </c>
      <c r="CS61" s="352">
        <f t="shared" ca="1" si="36"/>
        <v>0</v>
      </c>
      <c r="CT61" s="352">
        <f t="shared" ca="1" si="36"/>
        <v>0</v>
      </c>
      <c r="CU61" s="352">
        <f t="shared" ca="1" si="36"/>
        <v>0</v>
      </c>
      <c r="CV61" s="352">
        <f t="shared" ca="1" si="36"/>
        <v>0</v>
      </c>
      <c r="CW61" s="352">
        <f t="shared" ca="1" si="36"/>
        <v>0</v>
      </c>
      <c r="CX61" s="352">
        <f t="shared" ca="1" si="36"/>
        <v>0</v>
      </c>
      <c r="CY61" s="352">
        <f t="shared" ca="1" si="36"/>
        <v>0</v>
      </c>
      <c r="CZ61" s="352">
        <f t="shared" ca="1" si="36"/>
        <v>0</v>
      </c>
      <c r="DA61" s="352">
        <f t="shared" ca="1" si="36"/>
        <v>0</v>
      </c>
      <c r="DB61" s="352">
        <f t="shared" ca="1" si="36"/>
        <v>0</v>
      </c>
      <c r="DC61" s="352">
        <f ca="1">SUM(DC62:DC69)</f>
        <v>0</v>
      </c>
    </row>
    <row r="62" spans="1:107" hidden="1">
      <c r="A62" s="43">
        <v>22</v>
      </c>
      <c r="B62" s="323" t="str">
        <f t="shared" ca="1" si="11"/>
        <v>D.3.1.</v>
      </c>
      <c r="C62" s="342" t="str">
        <f t="shared" ca="1" si="12"/>
        <v>Inovatyviųjų viešųjų pirkimų skatinimo veikla (10)</v>
      </c>
      <c r="D62" s="548"/>
      <c r="E62" s="548"/>
      <c r="F62" s="448"/>
      <c r="G62" s="442">
        <f ca="1">SUMIF($H$39:$DC$39,"&lt;="&amp;PAL,$H62:$DC62)</f>
        <v>5213627</v>
      </c>
      <c r="H62" s="408">
        <f t="shared" ref="H62:Q69" ca="1" si="37">IFERROR(OFFSET(INDIRECT("'"&amp;Opt_alt&amp;"'!H12"),$A62,H$39)*(1+VMI)^H$39,"")</f>
        <v>1000000</v>
      </c>
      <c r="I62" s="408">
        <f t="shared" ca="1" si="37"/>
        <v>2060000</v>
      </c>
      <c r="J62" s="408">
        <f t="shared" ca="1" si="37"/>
        <v>1060900</v>
      </c>
      <c r="K62" s="408">
        <f t="shared" ca="1" si="37"/>
        <v>1092727</v>
      </c>
      <c r="L62" s="408">
        <f t="shared" ca="1" si="37"/>
        <v>0</v>
      </c>
      <c r="M62" s="408">
        <f t="shared" ca="1" si="37"/>
        <v>0</v>
      </c>
      <c r="N62" s="408">
        <f t="shared" ca="1" si="37"/>
        <v>0</v>
      </c>
      <c r="O62" s="408">
        <f t="shared" ca="1" si="37"/>
        <v>0</v>
      </c>
      <c r="P62" s="408">
        <f t="shared" ca="1" si="37"/>
        <v>0</v>
      </c>
      <c r="Q62" s="408">
        <f t="shared" ca="1" si="37"/>
        <v>0</v>
      </c>
      <c r="R62" s="408">
        <f t="shared" ref="R62:AA69" ca="1" si="38">IFERROR(OFFSET(INDIRECT("'"&amp;Opt_alt&amp;"'!H12"),$A62,R$39)*(1+VMI)^R$39,"")</f>
        <v>0</v>
      </c>
      <c r="S62" s="408">
        <f t="shared" ca="1" si="38"/>
        <v>0</v>
      </c>
      <c r="T62" s="408">
        <f t="shared" ca="1" si="38"/>
        <v>0</v>
      </c>
      <c r="U62" s="408">
        <f t="shared" ca="1" si="38"/>
        <v>0</v>
      </c>
      <c r="V62" s="408">
        <f t="shared" ca="1" si="38"/>
        <v>0</v>
      </c>
      <c r="W62" s="408">
        <f t="shared" ca="1" si="38"/>
        <v>0</v>
      </c>
      <c r="X62" s="408">
        <f t="shared" ca="1" si="38"/>
        <v>0</v>
      </c>
      <c r="Y62" s="408">
        <f t="shared" ca="1" si="38"/>
        <v>0</v>
      </c>
      <c r="Z62" s="408">
        <f t="shared" ca="1" si="38"/>
        <v>0</v>
      </c>
      <c r="AA62" s="408">
        <f t="shared" ca="1" si="38"/>
        <v>0</v>
      </c>
      <c r="AB62" s="408">
        <f t="shared" ref="AB62:AK69" ca="1" si="39">IFERROR(OFFSET(INDIRECT("'"&amp;Opt_alt&amp;"'!H12"),$A62,AB$39)*(1+VMI)^AB$39,"")</f>
        <v>0</v>
      </c>
      <c r="AC62" s="408">
        <f t="shared" ca="1" si="39"/>
        <v>0</v>
      </c>
      <c r="AD62" s="408">
        <f t="shared" ca="1" si="39"/>
        <v>0</v>
      </c>
      <c r="AE62" s="408">
        <f t="shared" ca="1" si="39"/>
        <v>0</v>
      </c>
      <c r="AF62" s="408">
        <f t="shared" ca="1" si="39"/>
        <v>0</v>
      </c>
      <c r="AG62" s="408">
        <f t="shared" ca="1" si="39"/>
        <v>0</v>
      </c>
      <c r="AH62" s="408">
        <f t="shared" ca="1" si="39"/>
        <v>0</v>
      </c>
      <c r="AI62" s="408">
        <f t="shared" ca="1" si="39"/>
        <v>0</v>
      </c>
      <c r="AJ62" s="408">
        <f t="shared" ca="1" si="39"/>
        <v>0</v>
      </c>
      <c r="AK62" s="408">
        <f t="shared" ca="1" si="39"/>
        <v>0</v>
      </c>
      <c r="AL62" s="408">
        <f t="shared" ref="AL62:AU69" ca="1" si="40">IFERROR(OFFSET(INDIRECT("'"&amp;Opt_alt&amp;"'!H12"),$A62,AL$39)*(1+VMI)^AL$39,"")</f>
        <v>0</v>
      </c>
      <c r="AM62" s="408">
        <f t="shared" ca="1" si="40"/>
        <v>0</v>
      </c>
      <c r="AN62" s="408">
        <f t="shared" ca="1" si="40"/>
        <v>0</v>
      </c>
      <c r="AO62" s="408">
        <f t="shared" ca="1" si="40"/>
        <v>0</v>
      </c>
      <c r="AP62" s="408">
        <f t="shared" ca="1" si="40"/>
        <v>0</v>
      </c>
      <c r="AQ62" s="408">
        <f t="shared" ca="1" si="40"/>
        <v>0</v>
      </c>
      <c r="AR62" s="408">
        <f t="shared" ca="1" si="40"/>
        <v>0</v>
      </c>
      <c r="AS62" s="408">
        <f t="shared" ca="1" si="40"/>
        <v>0</v>
      </c>
      <c r="AT62" s="408">
        <f t="shared" ca="1" si="40"/>
        <v>0</v>
      </c>
      <c r="AU62" s="408">
        <f t="shared" ca="1" si="40"/>
        <v>0</v>
      </c>
      <c r="AV62" s="408">
        <f t="shared" ref="AV62:BE69" ca="1" si="41">IFERROR(OFFSET(INDIRECT("'"&amp;Opt_alt&amp;"'!H12"),$A62,AV$39)*(1+VMI)^AV$39,"")</f>
        <v>0</v>
      </c>
      <c r="AW62" s="408">
        <f t="shared" ca="1" si="41"/>
        <v>0</v>
      </c>
      <c r="AX62" s="408">
        <f t="shared" ca="1" si="41"/>
        <v>0</v>
      </c>
      <c r="AY62" s="408">
        <f t="shared" ca="1" si="41"/>
        <v>0</v>
      </c>
      <c r="AZ62" s="408">
        <f t="shared" ca="1" si="41"/>
        <v>0</v>
      </c>
      <c r="BA62" s="408">
        <f t="shared" ca="1" si="41"/>
        <v>0</v>
      </c>
      <c r="BB62" s="408">
        <f t="shared" ca="1" si="41"/>
        <v>0</v>
      </c>
      <c r="BC62" s="408">
        <f t="shared" ca="1" si="41"/>
        <v>0</v>
      </c>
      <c r="BD62" s="408">
        <f t="shared" ca="1" si="41"/>
        <v>0</v>
      </c>
      <c r="BE62" s="408">
        <f t="shared" ca="1" si="41"/>
        <v>0</v>
      </c>
      <c r="BF62" s="408">
        <f t="shared" ref="BF62:BO69" ca="1" si="42">IFERROR(OFFSET(INDIRECT("'"&amp;Opt_alt&amp;"'!H12"),$A62,BF$39)*(1+VMI)^BF$39,"")</f>
        <v>0</v>
      </c>
      <c r="BG62" s="408">
        <f t="shared" ca="1" si="42"/>
        <v>0</v>
      </c>
      <c r="BH62" s="408">
        <f t="shared" ca="1" si="42"/>
        <v>0</v>
      </c>
      <c r="BI62" s="408">
        <f t="shared" ca="1" si="42"/>
        <v>0</v>
      </c>
      <c r="BJ62" s="408">
        <f t="shared" ca="1" si="42"/>
        <v>0</v>
      </c>
      <c r="BK62" s="408">
        <f t="shared" ca="1" si="42"/>
        <v>0</v>
      </c>
      <c r="BL62" s="408">
        <f t="shared" ca="1" si="42"/>
        <v>0</v>
      </c>
      <c r="BM62" s="408">
        <f t="shared" ca="1" si="42"/>
        <v>0</v>
      </c>
      <c r="BN62" s="408">
        <f t="shared" ca="1" si="42"/>
        <v>0</v>
      </c>
      <c r="BO62" s="408">
        <f t="shared" ca="1" si="42"/>
        <v>0</v>
      </c>
      <c r="BP62" s="408">
        <f t="shared" ref="BP62:BY69" ca="1" si="43">IFERROR(OFFSET(INDIRECT("'"&amp;Opt_alt&amp;"'!H12"),$A62,BP$39)*(1+VMI)^BP$39,"")</f>
        <v>0</v>
      </c>
      <c r="BQ62" s="408">
        <f t="shared" ca="1" si="43"/>
        <v>0</v>
      </c>
      <c r="BR62" s="408">
        <f t="shared" ca="1" si="43"/>
        <v>0</v>
      </c>
      <c r="BS62" s="408">
        <f t="shared" ca="1" si="43"/>
        <v>0</v>
      </c>
      <c r="BT62" s="408">
        <f t="shared" ca="1" si="43"/>
        <v>0</v>
      </c>
      <c r="BU62" s="408">
        <f t="shared" ca="1" si="43"/>
        <v>0</v>
      </c>
      <c r="BV62" s="408">
        <f t="shared" ca="1" si="43"/>
        <v>0</v>
      </c>
      <c r="BW62" s="408">
        <f t="shared" ca="1" si="43"/>
        <v>0</v>
      </c>
      <c r="BX62" s="408">
        <f t="shared" ca="1" si="43"/>
        <v>0</v>
      </c>
      <c r="BY62" s="408">
        <f t="shared" ca="1" si="43"/>
        <v>0</v>
      </c>
      <c r="BZ62" s="408">
        <f t="shared" ref="BZ62:CI69" ca="1" si="44">IFERROR(OFFSET(INDIRECT("'"&amp;Opt_alt&amp;"'!H12"),$A62,BZ$39)*(1+VMI)^BZ$39,"")</f>
        <v>0</v>
      </c>
      <c r="CA62" s="408">
        <f t="shared" ca="1" si="44"/>
        <v>0</v>
      </c>
      <c r="CB62" s="408">
        <f t="shared" ca="1" si="44"/>
        <v>0</v>
      </c>
      <c r="CC62" s="408">
        <f t="shared" ca="1" si="44"/>
        <v>0</v>
      </c>
      <c r="CD62" s="408">
        <f t="shared" ca="1" si="44"/>
        <v>0</v>
      </c>
      <c r="CE62" s="408">
        <f t="shared" ca="1" si="44"/>
        <v>0</v>
      </c>
      <c r="CF62" s="408">
        <f t="shared" ca="1" si="44"/>
        <v>0</v>
      </c>
      <c r="CG62" s="408">
        <f t="shared" ca="1" si="44"/>
        <v>0</v>
      </c>
      <c r="CH62" s="408">
        <f t="shared" ca="1" si="44"/>
        <v>0</v>
      </c>
      <c r="CI62" s="408">
        <f t="shared" ca="1" si="44"/>
        <v>0</v>
      </c>
      <c r="CJ62" s="408">
        <f t="shared" ref="CJ62:CS69" ca="1" si="45">IFERROR(OFFSET(INDIRECT("'"&amp;Opt_alt&amp;"'!H12"),$A62,CJ$39)*(1+VMI)^CJ$39,"")</f>
        <v>0</v>
      </c>
      <c r="CK62" s="408">
        <f t="shared" ca="1" si="45"/>
        <v>0</v>
      </c>
      <c r="CL62" s="408">
        <f t="shared" ca="1" si="45"/>
        <v>0</v>
      </c>
      <c r="CM62" s="408">
        <f t="shared" ca="1" si="45"/>
        <v>0</v>
      </c>
      <c r="CN62" s="408">
        <f t="shared" ca="1" si="45"/>
        <v>0</v>
      </c>
      <c r="CO62" s="408">
        <f t="shared" ca="1" si="45"/>
        <v>0</v>
      </c>
      <c r="CP62" s="408">
        <f t="shared" ca="1" si="45"/>
        <v>0</v>
      </c>
      <c r="CQ62" s="408">
        <f t="shared" ca="1" si="45"/>
        <v>0</v>
      </c>
      <c r="CR62" s="408">
        <f t="shared" ca="1" si="45"/>
        <v>0</v>
      </c>
      <c r="CS62" s="408">
        <f t="shared" ca="1" si="45"/>
        <v>0</v>
      </c>
      <c r="CT62" s="408">
        <f t="shared" ref="CT62:DC69" ca="1" si="46">IFERROR(OFFSET(INDIRECT("'"&amp;Opt_alt&amp;"'!H12"),$A62,CT$39)*(1+VMI)^CT$39,"")</f>
        <v>0</v>
      </c>
      <c r="CU62" s="408">
        <f t="shared" ca="1" si="46"/>
        <v>0</v>
      </c>
      <c r="CV62" s="408">
        <f t="shared" ca="1" si="46"/>
        <v>0</v>
      </c>
      <c r="CW62" s="408">
        <f t="shared" ca="1" si="46"/>
        <v>0</v>
      </c>
      <c r="CX62" s="408">
        <f t="shared" ca="1" si="46"/>
        <v>0</v>
      </c>
      <c r="CY62" s="408">
        <f t="shared" ca="1" si="46"/>
        <v>0</v>
      </c>
      <c r="CZ62" s="408">
        <f t="shared" ca="1" si="46"/>
        <v>0</v>
      </c>
      <c r="DA62" s="408">
        <f t="shared" ca="1" si="46"/>
        <v>0</v>
      </c>
      <c r="DB62" s="408">
        <f t="shared" ca="1" si="46"/>
        <v>0</v>
      </c>
      <c r="DC62" s="408">
        <f t="shared" ca="1" si="46"/>
        <v>0</v>
      </c>
    </row>
    <row r="63" spans="1:107" hidden="1">
      <c r="A63" s="43">
        <v>23</v>
      </c>
      <c r="B63" s="323" t="str">
        <f t="shared" ca="1" si="11"/>
        <v>D.3.2.</v>
      </c>
      <c r="C63" s="342" t="str">
        <f t="shared" ca="1" si="12"/>
        <v>Skatinti inovacijas viešajame sektoriuje: ikiprekybinius pirkimus: Stiprinti PO gebėjimus inicijuoti ir vykdyti ikiprekybinius pirkimus, sudarytos paskatos (čekiai) verslui dalyvauti ikiprekybiniuose pirkimuose  (14.1)</v>
      </c>
      <c r="D63" s="548"/>
      <c r="E63" s="548"/>
      <c r="F63" s="448"/>
      <c r="G63" s="442">
        <f ca="1">SUMIF($H$39:$DC$39,"&lt;="&amp;PAL,$H63:$DC63)</f>
        <v>1107344.249944</v>
      </c>
      <c r="H63" s="408">
        <f t="shared" ca="1" si="37"/>
        <v>0</v>
      </c>
      <c r="I63" s="408">
        <f t="shared" ca="1" si="37"/>
        <v>0</v>
      </c>
      <c r="J63" s="408">
        <f t="shared" ca="1" si="37"/>
        <v>127308</v>
      </c>
      <c r="K63" s="408">
        <f t="shared" ca="1" si="37"/>
        <v>437090.8</v>
      </c>
      <c r="L63" s="408">
        <f t="shared" ca="1" si="37"/>
        <v>450203.52399999998</v>
      </c>
      <c r="M63" s="408">
        <f t="shared" ca="1" si="37"/>
        <v>92741.925943999988</v>
      </c>
      <c r="N63" s="408">
        <f t="shared" ca="1" si="37"/>
        <v>0</v>
      </c>
      <c r="O63" s="408">
        <f t="shared" ca="1" si="37"/>
        <v>0</v>
      </c>
      <c r="P63" s="408">
        <f t="shared" ca="1" si="37"/>
        <v>0</v>
      </c>
      <c r="Q63" s="408">
        <f t="shared" ca="1" si="37"/>
        <v>0</v>
      </c>
      <c r="R63" s="408">
        <f t="shared" ca="1" si="38"/>
        <v>0</v>
      </c>
      <c r="S63" s="408">
        <f t="shared" ca="1" si="38"/>
        <v>0</v>
      </c>
      <c r="T63" s="408">
        <f t="shared" ca="1" si="38"/>
        <v>0</v>
      </c>
      <c r="U63" s="408">
        <f t="shared" ca="1" si="38"/>
        <v>0</v>
      </c>
      <c r="V63" s="408">
        <f t="shared" ca="1" si="38"/>
        <v>0</v>
      </c>
      <c r="W63" s="408">
        <f t="shared" ca="1" si="38"/>
        <v>0</v>
      </c>
      <c r="X63" s="408">
        <f t="shared" ca="1" si="38"/>
        <v>0</v>
      </c>
      <c r="Y63" s="408">
        <f t="shared" ca="1" si="38"/>
        <v>0</v>
      </c>
      <c r="Z63" s="408">
        <f t="shared" ca="1" si="38"/>
        <v>0</v>
      </c>
      <c r="AA63" s="408">
        <f t="shared" ca="1" si="38"/>
        <v>0</v>
      </c>
      <c r="AB63" s="408">
        <f t="shared" ca="1" si="39"/>
        <v>0</v>
      </c>
      <c r="AC63" s="408">
        <f t="shared" ca="1" si="39"/>
        <v>0</v>
      </c>
      <c r="AD63" s="408">
        <f t="shared" ca="1" si="39"/>
        <v>0</v>
      </c>
      <c r="AE63" s="408">
        <f t="shared" ca="1" si="39"/>
        <v>0</v>
      </c>
      <c r="AF63" s="408">
        <f t="shared" ca="1" si="39"/>
        <v>0</v>
      </c>
      <c r="AG63" s="408">
        <f t="shared" ca="1" si="39"/>
        <v>0</v>
      </c>
      <c r="AH63" s="408">
        <f t="shared" ca="1" si="39"/>
        <v>0</v>
      </c>
      <c r="AI63" s="408">
        <f t="shared" ca="1" si="39"/>
        <v>0</v>
      </c>
      <c r="AJ63" s="408">
        <f t="shared" ca="1" si="39"/>
        <v>0</v>
      </c>
      <c r="AK63" s="408">
        <f t="shared" ca="1" si="39"/>
        <v>0</v>
      </c>
      <c r="AL63" s="408">
        <f t="shared" ca="1" si="40"/>
        <v>0</v>
      </c>
      <c r="AM63" s="408">
        <f t="shared" ca="1" si="40"/>
        <v>0</v>
      </c>
      <c r="AN63" s="408">
        <f t="shared" ca="1" si="40"/>
        <v>0</v>
      </c>
      <c r="AO63" s="408">
        <f t="shared" ca="1" si="40"/>
        <v>0</v>
      </c>
      <c r="AP63" s="408">
        <f t="shared" ca="1" si="40"/>
        <v>0</v>
      </c>
      <c r="AQ63" s="408">
        <f t="shared" ca="1" si="40"/>
        <v>0</v>
      </c>
      <c r="AR63" s="408">
        <f t="shared" ca="1" si="40"/>
        <v>0</v>
      </c>
      <c r="AS63" s="408">
        <f t="shared" ca="1" si="40"/>
        <v>0</v>
      </c>
      <c r="AT63" s="408">
        <f t="shared" ca="1" si="40"/>
        <v>0</v>
      </c>
      <c r="AU63" s="408">
        <f t="shared" ca="1" si="40"/>
        <v>0</v>
      </c>
      <c r="AV63" s="408">
        <f t="shared" ca="1" si="41"/>
        <v>0</v>
      </c>
      <c r="AW63" s="408">
        <f t="shared" ca="1" si="41"/>
        <v>0</v>
      </c>
      <c r="AX63" s="408">
        <f t="shared" ca="1" si="41"/>
        <v>0</v>
      </c>
      <c r="AY63" s="408">
        <f t="shared" ca="1" si="41"/>
        <v>0</v>
      </c>
      <c r="AZ63" s="408">
        <f t="shared" ca="1" si="41"/>
        <v>0</v>
      </c>
      <c r="BA63" s="408">
        <f t="shared" ca="1" si="41"/>
        <v>0</v>
      </c>
      <c r="BB63" s="408">
        <f t="shared" ca="1" si="41"/>
        <v>0</v>
      </c>
      <c r="BC63" s="408">
        <f t="shared" ca="1" si="41"/>
        <v>0</v>
      </c>
      <c r="BD63" s="408">
        <f t="shared" ca="1" si="41"/>
        <v>0</v>
      </c>
      <c r="BE63" s="408">
        <f t="shared" ca="1" si="41"/>
        <v>0</v>
      </c>
      <c r="BF63" s="408">
        <f t="shared" ca="1" si="42"/>
        <v>0</v>
      </c>
      <c r="BG63" s="408">
        <f t="shared" ca="1" si="42"/>
        <v>0</v>
      </c>
      <c r="BH63" s="408">
        <f t="shared" ca="1" si="42"/>
        <v>0</v>
      </c>
      <c r="BI63" s="408">
        <f t="shared" ca="1" si="42"/>
        <v>0</v>
      </c>
      <c r="BJ63" s="408">
        <f t="shared" ca="1" si="42"/>
        <v>0</v>
      </c>
      <c r="BK63" s="408">
        <f t="shared" ca="1" si="42"/>
        <v>0</v>
      </c>
      <c r="BL63" s="408">
        <f t="shared" ca="1" si="42"/>
        <v>0</v>
      </c>
      <c r="BM63" s="408">
        <f t="shared" ca="1" si="42"/>
        <v>0</v>
      </c>
      <c r="BN63" s="408">
        <f t="shared" ca="1" si="42"/>
        <v>0</v>
      </c>
      <c r="BO63" s="408">
        <f t="shared" ca="1" si="42"/>
        <v>0</v>
      </c>
      <c r="BP63" s="408">
        <f t="shared" ca="1" si="43"/>
        <v>0</v>
      </c>
      <c r="BQ63" s="408">
        <f t="shared" ca="1" si="43"/>
        <v>0</v>
      </c>
      <c r="BR63" s="408">
        <f t="shared" ca="1" si="43"/>
        <v>0</v>
      </c>
      <c r="BS63" s="408">
        <f t="shared" ca="1" si="43"/>
        <v>0</v>
      </c>
      <c r="BT63" s="408">
        <f t="shared" ca="1" si="43"/>
        <v>0</v>
      </c>
      <c r="BU63" s="408">
        <f t="shared" ca="1" si="43"/>
        <v>0</v>
      </c>
      <c r="BV63" s="408">
        <f t="shared" ca="1" si="43"/>
        <v>0</v>
      </c>
      <c r="BW63" s="408">
        <f t="shared" ca="1" si="43"/>
        <v>0</v>
      </c>
      <c r="BX63" s="408">
        <f t="shared" ca="1" si="43"/>
        <v>0</v>
      </c>
      <c r="BY63" s="408">
        <f t="shared" ca="1" si="43"/>
        <v>0</v>
      </c>
      <c r="BZ63" s="408">
        <f t="shared" ca="1" si="44"/>
        <v>0</v>
      </c>
      <c r="CA63" s="408">
        <f t="shared" ca="1" si="44"/>
        <v>0</v>
      </c>
      <c r="CB63" s="408">
        <f t="shared" ca="1" si="44"/>
        <v>0</v>
      </c>
      <c r="CC63" s="408">
        <f t="shared" ca="1" si="44"/>
        <v>0</v>
      </c>
      <c r="CD63" s="408">
        <f t="shared" ca="1" si="44"/>
        <v>0</v>
      </c>
      <c r="CE63" s="408">
        <f t="shared" ca="1" si="44"/>
        <v>0</v>
      </c>
      <c r="CF63" s="408">
        <f t="shared" ca="1" si="44"/>
        <v>0</v>
      </c>
      <c r="CG63" s="408">
        <f t="shared" ca="1" si="44"/>
        <v>0</v>
      </c>
      <c r="CH63" s="408">
        <f t="shared" ca="1" si="44"/>
        <v>0</v>
      </c>
      <c r="CI63" s="408">
        <f t="shared" ca="1" si="44"/>
        <v>0</v>
      </c>
      <c r="CJ63" s="408">
        <f t="shared" ca="1" si="45"/>
        <v>0</v>
      </c>
      <c r="CK63" s="408">
        <f t="shared" ca="1" si="45"/>
        <v>0</v>
      </c>
      <c r="CL63" s="408">
        <f t="shared" ca="1" si="45"/>
        <v>0</v>
      </c>
      <c r="CM63" s="408">
        <f t="shared" ca="1" si="45"/>
        <v>0</v>
      </c>
      <c r="CN63" s="408">
        <f t="shared" ca="1" si="45"/>
        <v>0</v>
      </c>
      <c r="CO63" s="408">
        <f t="shared" ca="1" si="45"/>
        <v>0</v>
      </c>
      <c r="CP63" s="408">
        <f t="shared" ca="1" si="45"/>
        <v>0</v>
      </c>
      <c r="CQ63" s="408">
        <f t="shared" ca="1" si="45"/>
        <v>0</v>
      </c>
      <c r="CR63" s="408">
        <f t="shared" ca="1" si="45"/>
        <v>0</v>
      </c>
      <c r="CS63" s="408">
        <f t="shared" ca="1" si="45"/>
        <v>0</v>
      </c>
      <c r="CT63" s="408">
        <f t="shared" ca="1" si="46"/>
        <v>0</v>
      </c>
      <c r="CU63" s="408">
        <f t="shared" ca="1" si="46"/>
        <v>0</v>
      </c>
      <c r="CV63" s="408">
        <f t="shared" ca="1" si="46"/>
        <v>0</v>
      </c>
      <c r="CW63" s="408">
        <f t="shared" ca="1" si="46"/>
        <v>0</v>
      </c>
      <c r="CX63" s="408">
        <f t="shared" ca="1" si="46"/>
        <v>0</v>
      </c>
      <c r="CY63" s="408">
        <f t="shared" ca="1" si="46"/>
        <v>0</v>
      </c>
      <c r="CZ63" s="408">
        <f t="shared" ca="1" si="46"/>
        <v>0</v>
      </c>
      <c r="DA63" s="408">
        <f t="shared" ca="1" si="46"/>
        <v>0</v>
      </c>
      <c r="DB63" s="408">
        <f t="shared" ca="1" si="46"/>
        <v>0</v>
      </c>
      <c r="DC63" s="408">
        <f t="shared" ca="1" si="46"/>
        <v>0</v>
      </c>
    </row>
    <row r="64" spans="1:107" hidden="1">
      <c r="A64" s="43">
        <v>24</v>
      </c>
      <c r="B64" s="323" t="str">
        <f t="shared" ca="1" si="11"/>
        <v>D.3.3.</v>
      </c>
      <c r="C64" s="342" t="str">
        <f t="shared" ca="1" si="12"/>
        <v>Skatinti inovacijas viešajame sektoriuje: ikiprekybinius pirkimus: paskatų verslui kurti naujus produktus viešojo sektoriaus poreikiams tenkinti sukūrimas  (14.2)</v>
      </c>
      <c r="D64" s="548"/>
      <c r="E64" s="548"/>
      <c r="F64" s="448"/>
      <c r="G64" s="442">
        <f ca="1">SUMIF($H$39:$DC$39,"&lt;="&amp;PAL,$H64:$DC64)</f>
        <v>5599581.0906718373</v>
      </c>
      <c r="H64" s="408">
        <f t="shared" ca="1" si="37"/>
        <v>0</v>
      </c>
      <c r="I64" s="408">
        <f t="shared" ca="1" si="37"/>
        <v>0</v>
      </c>
      <c r="J64" s="408">
        <f t="shared" ca="1" si="37"/>
        <v>0</v>
      </c>
      <c r="K64" s="408">
        <f t="shared" ca="1" si="37"/>
        <v>2185454</v>
      </c>
      <c r="L64" s="408">
        <f t="shared" ca="1" si="37"/>
        <v>2532394.8224999998</v>
      </c>
      <c r="M64" s="408">
        <f t="shared" ca="1" si="37"/>
        <v>579637.03714999987</v>
      </c>
      <c r="N64" s="408">
        <f t="shared" ca="1" si="37"/>
        <v>179107.84447934999</v>
      </c>
      <c r="O64" s="408">
        <f t="shared" ca="1" si="37"/>
        <v>122987.386542487</v>
      </c>
      <c r="P64" s="408">
        <f t="shared" ca="1" si="37"/>
        <v>0</v>
      </c>
      <c r="Q64" s="408">
        <f t="shared" ca="1" si="37"/>
        <v>0</v>
      </c>
      <c r="R64" s="408">
        <f t="shared" ca="1" si="38"/>
        <v>0</v>
      </c>
      <c r="S64" s="408">
        <f t="shared" ca="1" si="38"/>
        <v>0</v>
      </c>
      <c r="T64" s="408">
        <f t="shared" ca="1" si="38"/>
        <v>0</v>
      </c>
      <c r="U64" s="408">
        <f t="shared" ca="1" si="38"/>
        <v>0</v>
      </c>
      <c r="V64" s="408">
        <f t="shared" ca="1" si="38"/>
        <v>0</v>
      </c>
      <c r="W64" s="408">
        <f t="shared" ca="1" si="38"/>
        <v>0</v>
      </c>
      <c r="X64" s="408">
        <f t="shared" ca="1" si="38"/>
        <v>0</v>
      </c>
      <c r="Y64" s="408">
        <f t="shared" ca="1" si="38"/>
        <v>0</v>
      </c>
      <c r="Z64" s="408">
        <f t="shared" ca="1" si="38"/>
        <v>0</v>
      </c>
      <c r="AA64" s="408">
        <f t="shared" ca="1" si="38"/>
        <v>0</v>
      </c>
      <c r="AB64" s="408">
        <f t="shared" ca="1" si="39"/>
        <v>0</v>
      </c>
      <c r="AC64" s="408">
        <f t="shared" ca="1" si="39"/>
        <v>0</v>
      </c>
      <c r="AD64" s="408">
        <f t="shared" ca="1" si="39"/>
        <v>0</v>
      </c>
      <c r="AE64" s="408">
        <f t="shared" ca="1" si="39"/>
        <v>0</v>
      </c>
      <c r="AF64" s="408">
        <f t="shared" ca="1" si="39"/>
        <v>0</v>
      </c>
      <c r="AG64" s="408">
        <f t="shared" ca="1" si="39"/>
        <v>0</v>
      </c>
      <c r="AH64" s="408">
        <f t="shared" ca="1" si="39"/>
        <v>0</v>
      </c>
      <c r="AI64" s="408">
        <f t="shared" ca="1" si="39"/>
        <v>0</v>
      </c>
      <c r="AJ64" s="408">
        <f t="shared" ca="1" si="39"/>
        <v>0</v>
      </c>
      <c r="AK64" s="408">
        <f t="shared" ca="1" si="39"/>
        <v>0</v>
      </c>
      <c r="AL64" s="408">
        <f t="shared" ca="1" si="40"/>
        <v>0</v>
      </c>
      <c r="AM64" s="408">
        <f t="shared" ca="1" si="40"/>
        <v>0</v>
      </c>
      <c r="AN64" s="408">
        <f t="shared" ca="1" si="40"/>
        <v>0</v>
      </c>
      <c r="AO64" s="408">
        <f t="shared" ca="1" si="40"/>
        <v>0</v>
      </c>
      <c r="AP64" s="408">
        <f t="shared" ca="1" si="40"/>
        <v>0</v>
      </c>
      <c r="AQ64" s="408">
        <f t="shared" ca="1" si="40"/>
        <v>0</v>
      </c>
      <c r="AR64" s="408">
        <f t="shared" ca="1" si="40"/>
        <v>0</v>
      </c>
      <c r="AS64" s="408">
        <f t="shared" ca="1" si="40"/>
        <v>0</v>
      </c>
      <c r="AT64" s="408">
        <f t="shared" ca="1" si="40"/>
        <v>0</v>
      </c>
      <c r="AU64" s="408">
        <f t="shared" ca="1" si="40"/>
        <v>0</v>
      </c>
      <c r="AV64" s="408">
        <f t="shared" ca="1" si="41"/>
        <v>0</v>
      </c>
      <c r="AW64" s="408">
        <f t="shared" ca="1" si="41"/>
        <v>0</v>
      </c>
      <c r="AX64" s="408">
        <f t="shared" ca="1" si="41"/>
        <v>0</v>
      </c>
      <c r="AY64" s="408">
        <f t="shared" ca="1" si="41"/>
        <v>0</v>
      </c>
      <c r="AZ64" s="408">
        <f t="shared" ca="1" si="41"/>
        <v>0</v>
      </c>
      <c r="BA64" s="408">
        <f t="shared" ca="1" si="41"/>
        <v>0</v>
      </c>
      <c r="BB64" s="408">
        <f t="shared" ca="1" si="41"/>
        <v>0</v>
      </c>
      <c r="BC64" s="408">
        <f t="shared" ca="1" si="41"/>
        <v>0</v>
      </c>
      <c r="BD64" s="408">
        <f t="shared" ca="1" si="41"/>
        <v>0</v>
      </c>
      <c r="BE64" s="408">
        <f t="shared" ca="1" si="41"/>
        <v>0</v>
      </c>
      <c r="BF64" s="408">
        <f t="shared" ca="1" si="42"/>
        <v>0</v>
      </c>
      <c r="BG64" s="408">
        <f t="shared" ca="1" si="42"/>
        <v>0</v>
      </c>
      <c r="BH64" s="408">
        <f t="shared" ca="1" si="42"/>
        <v>0</v>
      </c>
      <c r="BI64" s="408">
        <f t="shared" ca="1" si="42"/>
        <v>0</v>
      </c>
      <c r="BJ64" s="408">
        <f t="shared" ca="1" si="42"/>
        <v>0</v>
      </c>
      <c r="BK64" s="408">
        <f t="shared" ca="1" si="42"/>
        <v>0</v>
      </c>
      <c r="BL64" s="408">
        <f t="shared" ca="1" si="42"/>
        <v>0</v>
      </c>
      <c r="BM64" s="408">
        <f t="shared" ca="1" si="42"/>
        <v>0</v>
      </c>
      <c r="BN64" s="408">
        <f t="shared" ca="1" si="42"/>
        <v>0</v>
      </c>
      <c r="BO64" s="408">
        <f t="shared" ca="1" si="42"/>
        <v>0</v>
      </c>
      <c r="BP64" s="408">
        <f t="shared" ca="1" si="43"/>
        <v>0</v>
      </c>
      <c r="BQ64" s="408">
        <f t="shared" ca="1" si="43"/>
        <v>0</v>
      </c>
      <c r="BR64" s="408">
        <f t="shared" ca="1" si="43"/>
        <v>0</v>
      </c>
      <c r="BS64" s="408">
        <f t="shared" ca="1" si="43"/>
        <v>0</v>
      </c>
      <c r="BT64" s="408">
        <f t="shared" ca="1" si="43"/>
        <v>0</v>
      </c>
      <c r="BU64" s="408">
        <f t="shared" ca="1" si="43"/>
        <v>0</v>
      </c>
      <c r="BV64" s="408">
        <f t="shared" ca="1" si="43"/>
        <v>0</v>
      </c>
      <c r="BW64" s="408">
        <f t="shared" ca="1" si="43"/>
        <v>0</v>
      </c>
      <c r="BX64" s="408">
        <f t="shared" ca="1" si="43"/>
        <v>0</v>
      </c>
      <c r="BY64" s="408">
        <f t="shared" ca="1" si="43"/>
        <v>0</v>
      </c>
      <c r="BZ64" s="408">
        <f t="shared" ca="1" si="44"/>
        <v>0</v>
      </c>
      <c r="CA64" s="408">
        <f t="shared" ca="1" si="44"/>
        <v>0</v>
      </c>
      <c r="CB64" s="408">
        <f t="shared" ca="1" si="44"/>
        <v>0</v>
      </c>
      <c r="CC64" s="408">
        <f t="shared" ca="1" si="44"/>
        <v>0</v>
      </c>
      <c r="CD64" s="408">
        <f t="shared" ca="1" si="44"/>
        <v>0</v>
      </c>
      <c r="CE64" s="408">
        <f t="shared" ca="1" si="44"/>
        <v>0</v>
      </c>
      <c r="CF64" s="408">
        <f t="shared" ca="1" si="44"/>
        <v>0</v>
      </c>
      <c r="CG64" s="408">
        <f t="shared" ca="1" si="44"/>
        <v>0</v>
      </c>
      <c r="CH64" s="408">
        <f t="shared" ca="1" si="44"/>
        <v>0</v>
      </c>
      <c r="CI64" s="408">
        <f t="shared" ca="1" si="44"/>
        <v>0</v>
      </c>
      <c r="CJ64" s="408">
        <f t="shared" ca="1" si="45"/>
        <v>0</v>
      </c>
      <c r="CK64" s="408">
        <f t="shared" ca="1" si="45"/>
        <v>0</v>
      </c>
      <c r="CL64" s="408">
        <f t="shared" ca="1" si="45"/>
        <v>0</v>
      </c>
      <c r="CM64" s="408">
        <f t="shared" ca="1" si="45"/>
        <v>0</v>
      </c>
      <c r="CN64" s="408">
        <f t="shared" ca="1" si="45"/>
        <v>0</v>
      </c>
      <c r="CO64" s="408">
        <f t="shared" ca="1" si="45"/>
        <v>0</v>
      </c>
      <c r="CP64" s="408">
        <f t="shared" ca="1" si="45"/>
        <v>0</v>
      </c>
      <c r="CQ64" s="408">
        <f t="shared" ca="1" si="45"/>
        <v>0</v>
      </c>
      <c r="CR64" s="408">
        <f t="shared" ca="1" si="45"/>
        <v>0</v>
      </c>
      <c r="CS64" s="408">
        <f t="shared" ca="1" si="45"/>
        <v>0</v>
      </c>
      <c r="CT64" s="408">
        <f t="shared" ca="1" si="46"/>
        <v>0</v>
      </c>
      <c r="CU64" s="408">
        <f t="shared" ca="1" si="46"/>
        <v>0</v>
      </c>
      <c r="CV64" s="408">
        <f t="shared" ca="1" si="46"/>
        <v>0</v>
      </c>
      <c r="CW64" s="408">
        <f t="shared" ca="1" si="46"/>
        <v>0</v>
      </c>
      <c r="CX64" s="408">
        <f t="shared" ca="1" si="46"/>
        <v>0</v>
      </c>
      <c r="CY64" s="408">
        <f t="shared" ca="1" si="46"/>
        <v>0</v>
      </c>
      <c r="CZ64" s="408">
        <f t="shared" ca="1" si="46"/>
        <v>0</v>
      </c>
      <c r="DA64" s="408">
        <f t="shared" ca="1" si="46"/>
        <v>0</v>
      </c>
      <c r="DB64" s="408">
        <f t="shared" ca="1" si="46"/>
        <v>0</v>
      </c>
      <c r="DC64" s="408">
        <f t="shared" ca="1" si="46"/>
        <v>0</v>
      </c>
    </row>
    <row r="65" spans="1:107" hidden="1">
      <c r="A65" s="43">
        <v>25</v>
      </c>
      <c r="B65" s="323" t="str">
        <f t="shared" ca="1" si="11"/>
        <v>D.3.4.</v>
      </c>
      <c r="C65" s="342" t="str">
        <f t="shared" ca="1" si="12"/>
        <v>Skatinti tiesioginių užsienio investicijų pritraukimą į MTEPI: TUI paieškos ir pritraukimo veiklos (16.1.) ir Skatinti tiesioginių užsienio investicijų pritraukimą į MTEPI: MTEPI projektai (16.2.)</v>
      </c>
      <c r="D65" s="548"/>
      <c r="E65" s="548"/>
      <c r="F65" s="448"/>
      <c r="G65" s="442">
        <f ca="1">SUMIF($H$39:$DC$39,"&lt;="&amp;PAL,$H65:$DC65)</f>
        <v>33796207.498883538</v>
      </c>
      <c r="H65" s="408">
        <f t="shared" ca="1" si="37"/>
        <v>0</v>
      </c>
      <c r="I65" s="408">
        <f t="shared" ca="1" si="37"/>
        <v>679800</v>
      </c>
      <c r="J65" s="408">
        <f t="shared" ca="1" si="37"/>
        <v>7580310.3543769987</v>
      </c>
      <c r="K65" s="408">
        <f t="shared" ca="1" si="37"/>
        <v>5931588.7486061901</v>
      </c>
      <c r="L65" s="408">
        <f t="shared" ca="1" si="37"/>
        <v>5720282.5881624818</v>
      </c>
      <c r="M65" s="408">
        <f t="shared" ca="1" si="37"/>
        <v>5279352.8682312397</v>
      </c>
      <c r="N65" s="408">
        <f t="shared" ca="1" si="37"/>
        <v>5478030.6535755582</v>
      </c>
      <c r="O65" s="408">
        <f t="shared" ca="1" si="37"/>
        <v>3126842.2859310689</v>
      </c>
      <c r="P65" s="408">
        <f t="shared" ca="1" si="37"/>
        <v>0</v>
      </c>
      <c r="Q65" s="408">
        <f t="shared" ca="1" si="37"/>
        <v>0</v>
      </c>
      <c r="R65" s="408">
        <f t="shared" ca="1" si="38"/>
        <v>0</v>
      </c>
      <c r="S65" s="408">
        <f t="shared" ca="1" si="38"/>
        <v>0</v>
      </c>
      <c r="T65" s="408">
        <f t="shared" ca="1" si="38"/>
        <v>0</v>
      </c>
      <c r="U65" s="408">
        <f t="shared" ca="1" si="38"/>
        <v>0</v>
      </c>
      <c r="V65" s="408">
        <f t="shared" ca="1" si="38"/>
        <v>0</v>
      </c>
      <c r="W65" s="408">
        <f t="shared" ca="1" si="38"/>
        <v>0</v>
      </c>
      <c r="X65" s="408">
        <f t="shared" ca="1" si="38"/>
        <v>0</v>
      </c>
      <c r="Y65" s="408">
        <f t="shared" ca="1" si="38"/>
        <v>0</v>
      </c>
      <c r="Z65" s="408">
        <f t="shared" ca="1" si="38"/>
        <v>0</v>
      </c>
      <c r="AA65" s="408">
        <f t="shared" ca="1" si="38"/>
        <v>0</v>
      </c>
      <c r="AB65" s="408">
        <f t="shared" ca="1" si="39"/>
        <v>0</v>
      </c>
      <c r="AC65" s="408">
        <f t="shared" ca="1" si="39"/>
        <v>0</v>
      </c>
      <c r="AD65" s="408">
        <f t="shared" ca="1" si="39"/>
        <v>0</v>
      </c>
      <c r="AE65" s="408">
        <f t="shared" ca="1" si="39"/>
        <v>0</v>
      </c>
      <c r="AF65" s="408">
        <f t="shared" ca="1" si="39"/>
        <v>0</v>
      </c>
      <c r="AG65" s="408">
        <f t="shared" ca="1" si="39"/>
        <v>0</v>
      </c>
      <c r="AH65" s="408">
        <f t="shared" ca="1" si="39"/>
        <v>0</v>
      </c>
      <c r="AI65" s="408">
        <f t="shared" ca="1" si="39"/>
        <v>0</v>
      </c>
      <c r="AJ65" s="408">
        <f t="shared" ca="1" si="39"/>
        <v>0</v>
      </c>
      <c r="AK65" s="408">
        <f t="shared" ca="1" si="39"/>
        <v>0</v>
      </c>
      <c r="AL65" s="408">
        <f t="shared" ca="1" si="40"/>
        <v>0</v>
      </c>
      <c r="AM65" s="408">
        <f t="shared" ca="1" si="40"/>
        <v>0</v>
      </c>
      <c r="AN65" s="408">
        <f t="shared" ca="1" si="40"/>
        <v>0</v>
      </c>
      <c r="AO65" s="408">
        <f t="shared" ca="1" si="40"/>
        <v>0</v>
      </c>
      <c r="AP65" s="408">
        <f t="shared" ca="1" si="40"/>
        <v>0</v>
      </c>
      <c r="AQ65" s="408">
        <f t="shared" ca="1" si="40"/>
        <v>0</v>
      </c>
      <c r="AR65" s="408">
        <f t="shared" ca="1" si="40"/>
        <v>0</v>
      </c>
      <c r="AS65" s="408">
        <f t="shared" ca="1" si="40"/>
        <v>0</v>
      </c>
      <c r="AT65" s="408">
        <f t="shared" ca="1" si="40"/>
        <v>0</v>
      </c>
      <c r="AU65" s="408">
        <f t="shared" ca="1" si="40"/>
        <v>0</v>
      </c>
      <c r="AV65" s="408">
        <f t="shared" ca="1" si="41"/>
        <v>0</v>
      </c>
      <c r="AW65" s="408">
        <f t="shared" ca="1" si="41"/>
        <v>0</v>
      </c>
      <c r="AX65" s="408">
        <f t="shared" ca="1" si="41"/>
        <v>0</v>
      </c>
      <c r="AY65" s="408">
        <f t="shared" ca="1" si="41"/>
        <v>0</v>
      </c>
      <c r="AZ65" s="408">
        <f t="shared" ca="1" si="41"/>
        <v>0</v>
      </c>
      <c r="BA65" s="408">
        <f t="shared" ca="1" si="41"/>
        <v>0</v>
      </c>
      <c r="BB65" s="408">
        <f t="shared" ca="1" si="41"/>
        <v>0</v>
      </c>
      <c r="BC65" s="408">
        <f t="shared" ca="1" si="41"/>
        <v>0</v>
      </c>
      <c r="BD65" s="408">
        <f t="shared" ca="1" si="41"/>
        <v>0</v>
      </c>
      <c r="BE65" s="408">
        <f t="shared" ca="1" si="41"/>
        <v>0</v>
      </c>
      <c r="BF65" s="408">
        <f t="shared" ca="1" si="42"/>
        <v>0</v>
      </c>
      <c r="BG65" s="408">
        <f t="shared" ca="1" si="42"/>
        <v>0</v>
      </c>
      <c r="BH65" s="408">
        <f t="shared" ca="1" si="42"/>
        <v>0</v>
      </c>
      <c r="BI65" s="408">
        <f t="shared" ca="1" si="42"/>
        <v>0</v>
      </c>
      <c r="BJ65" s="408">
        <f t="shared" ca="1" si="42"/>
        <v>0</v>
      </c>
      <c r="BK65" s="408">
        <f t="shared" ca="1" si="42"/>
        <v>0</v>
      </c>
      <c r="BL65" s="408">
        <f t="shared" ca="1" si="42"/>
        <v>0</v>
      </c>
      <c r="BM65" s="408">
        <f t="shared" ca="1" si="42"/>
        <v>0</v>
      </c>
      <c r="BN65" s="408">
        <f t="shared" ca="1" si="42"/>
        <v>0</v>
      </c>
      <c r="BO65" s="408">
        <f t="shared" ca="1" si="42"/>
        <v>0</v>
      </c>
      <c r="BP65" s="408">
        <f t="shared" ca="1" si="43"/>
        <v>0</v>
      </c>
      <c r="BQ65" s="408">
        <f t="shared" ca="1" si="43"/>
        <v>0</v>
      </c>
      <c r="BR65" s="408">
        <f t="shared" ca="1" si="43"/>
        <v>0</v>
      </c>
      <c r="BS65" s="408">
        <f t="shared" ca="1" si="43"/>
        <v>0</v>
      </c>
      <c r="BT65" s="408">
        <f t="shared" ca="1" si="43"/>
        <v>0</v>
      </c>
      <c r="BU65" s="408">
        <f t="shared" ca="1" si="43"/>
        <v>0</v>
      </c>
      <c r="BV65" s="408">
        <f t="shared" ca="1" si="43"/>
        <v>0</v>
      </c>
      <c r="BW65" s="408">
        <f t="shared" ca="1" si="43"/>
        <v>0</v>
      </c>
      <c r="BX65" s="408">
        <f t="shared" ca="1" si="43"/>
        <v>0</v>
      </c>
      <c r="BY65" s="408">
        <f t="shared" ca="1" si="43"/>
        <v>0</v>
      </c>
      <c r="BZ65" s="408">
        <f t="shared" ca="1" si="44"/>
        <v>0</v>
      </c>
      <c r="CA65" s="408">
        <f t="shared" ca="1" si="44"/>
        <v>0</v>
      </c>
      <c r="CB65" s="408">
        <f t="shared" ca="1" si="44"/>
        <v>0</v>
      </c>
      <c r="CC65" s="408">
        <f t="shared" ca="1" si="44"/>
        <v>0</v>
      </c>
      <c r="CD65" s="408">
        <f t="shared" ca="1" si="44"/>
        <v>0</v>
      </c>
      <c r="CE65" s="408">
        <f t="shared" ca="1" si="44"/>
        <v>0</v>
      </c>
      <c r="CF65" s="408">
        <f t="shared" ca="1" si="44"/>
        <v>0</v>
      </c>
      <c r="CG65" s="408">
        <f t="shared" ca="1" si="44"/>
        <v>0</v>
      </c>
      <c r="CH65" s="408">
        <f t="shared" ca="1" si="44"/>
        <v>0</v>
      </c>
      <c r="CI65" s="408">
        <f t="shared" ca="1" si="44"/>
        <v>0</v>
      </c>
      <c r="CJ65" s="408">
        <f t="shared" ca="1" si="45"/>
        <v>0</v>
      </c>
      <c r="CK65" s="408">
        <f t="shared" ca="1" si="45"/>
        <v>0</v>
      </c>
      <c r="CL65" s="408">
        <f t="shared" ca="1" si="45"/>
        <v>0</v>
      </c>
      <c r="CM65" s="408">
        <f t="shared" ca="1" si="45"/>
        <v>0</v>
      </c>
      <c r="CN65" s="408">
        <f t="shared" ca="1" si="45"/>
        <v>0</v>
      </c>
      <c r="CO65" s="408">
        <f t="shared" ca="1" si="45"/>
        <v>0</v>
      </c>
      <c r="CP65" s="408">
        <f t="shared" ca="1" si="45"/>
        <v>0</v>
      </c>
      <c r="CQ65" s="408">
        <f t="shared" ca="1" si="45"/>
        <v>0</v>
      </c>
      <c r="CR65" s="408">
        <f t="shared" ca="1" si="45"/>
        <v>0</v>
      </c>
      <c r="CS65" s="408">
        <f t="shared" ca="1" si="45"/>
        <v>0</v>
      </c>
      <c r="CT65" s="408">
        <f t="shared" ca="1" si="46"/>
        <v>0</v>
      </c>
      <c r="CU65" s="408">
        <f t="shared" ca="1" si="46"/>
        <v>0</v>
      </c>
      <c r="CV65" s="408">
        <f t="shared" ca="1" si="46"/>
        <v>0</v>
      </c>
      <c r="CW65" s="408">
        <f t="shared" ca="1" si="46"/>
        <v>0</v>
      </c>
      <c r="CX65" s="408">
        <f t="shared" ca="1" si="46"/>
        <v>0</v>
      </c>
      <c r="CY65" s="408">
        <f t="shared" ca="1" si="46"/>
        <v>0</v>
      </c>
      <c r="CZ65" s="408">
        <f t="shared" ca="1" si="46"/>
        <v>0</v>
      </c>
      <c r="DA65" s="408">
        <f t="shared" ca="1" si="46"/>
        <v>0</v>
      </c>
      <c r="DB65" s="408">
        <f t="shared" ca="1" si="46"/>
        <v>0</v>
      </c>
      <c r="DC65" s="408">
        <f t="shared" ca="1" si="46"/>
        <v>0</v>
      </c>
    </row>
    <row r="66" spans="1:107" hidden="1">
      <c r="A66" s="43">
        <v>26</v>
      </c>
      <c r="B66" s="323" t="str">
        <f t="shared" ca="1" si="11"/>
        <v>D.3.5.</v>
      </c>
      <c r="C66" s="342" t="str">
        <f t="shared" ca="1" si="12"/>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66" s="548"/>
      <c r="E66" s="548"/>
      <c r="F66" s="448"/>
      <c r="G66" s="442">
        <f ca="1">SUMIF($H$39:$DC$39,"&lt;="&amp;PAL,$H66:$DC66)</f>
        <v>64726040.793522201</v>
      </c>
      <c r="H66" s="408">
        <f t="shared" ca="1" si="37"/>
        <v>0</v>
      </c>
      <c r="I66" s="408">
        <f t="shared" ca="1" si="37"/>
        <v>0</v>
      </c>
      <c r="J66" s="408">
        <f t="shared" ca="1" si="37"/>
        <v>0</v>
      </c>
      <c r="K66" s="408">
        <f t="shared" ca="1" si="37"/>
        <v>0</v>
      </c>
      <c r="L66" s="408">
        <f t="shared" ca="1" si="37"/>
        <v>0</v>
      </c>
      <c r="M66" s="408">
        <f t="shared" ca="1" si="37"/>
        <v>9396700.7370401695</v>
      </c>
      <c r="N66" s="408">
        <f t="shared" ca="1" si="37"/>
        <v>38714407.0366055</v>
      </c>
      <c r="O66" s="408">
        <f t="shared" ca="1" si="37"/>
        <v>16614933.01987653</v>
      </c>
      <c r="P66" s="408">
        <f t="shared" ca="1" si="37"/>
        <v>0</v>
      </c>
      <c r="Q66" s="408">
        <f t="shared" ca="1" si="37"/>
        <v>0</v>
      </c>
      <c r="R66" s="408">
        <f t="shared" ca="1" si="38"/>
        <v>0</v>
      </c>
      <c r="S66" s="408">
        <f t="shared" ca="1" si="38"/>
        <v>0</v>
      </c>
      <c r="T66" s="408">
        <f t="shared" ca="1" si="38"/>
        <v>0</v>
      </c>
      <c r="U66" s="408">
        <f t="shared" ca="1" si="38"/>
        <v>0</v>
      </c>
      <c r="V66" s="408">
        <f t="shared" ca="1" si="38"/>
        <v>0</v>
      </c>
      <c r="W66" s="408">
        <f t="shared" ca="1" si="38"/>
        <v>0</v>
      </c>
      <c r="X66" s="408">
        <f t="shared" ca="1" si="38"/>
        <v>0</v>
      </c>
      <c r="Y66" s="408">
        <f t="shared" ca="1" si="38"/>
        <v>0</v>
      </c>
      <c r="Z66" s="408">
        <f t="shared" ca="1" si="38"/>
        <v>0</v>
      </c>
      <c r="AA66" s="408">
        <f t="shared" ca="1" si="38"/>
        <v>0</v>
      </c>
      <c r="AB66" s="408">
        <f t="shared" ca="1" si="39"/>
        <v>0</v>
      </c>
      <c r="AC66" s="408">
        <f t="shared" ca="1" si="39"/>
        <v>0</v>
      </c>
      <c r="AD66" s="408">
        <f t="shared" ca="1" si="39"/>
        <v>0</v>
      </c>
      <c r="AE66" s="408">
        <f t="shared" ca="1" si="39"/>
        <v>0</v>
      </c>
      <c r="AF66" s="408">
        <f t="shared" ca="1" si="39"/>
        <v>0</v>
      </c>
      <c r="AG66" s="408">
        <f t="shared" ca="1" si="39"/>
        <v>0</v>
      </c>
      <c r="AH66" s="408">
        <f t="shared" ca="1" si="39"/>
        <v>0</v>
      </c>
      <c r="AI66" s="408">
        <f t="shared" ca="1" si="39"/>
        <v>0</v>
      </c>
      <c r="AJ66" s="408">
        <f t="shared" ca="1" si="39"/>
        <v>0</v>
      </c>
      <c r="AK66" s="408">
        <f t="shared" ca="1" si="39"/>
        <v>0</v>
      </c>
      <c r="AL66" s="408">
        <f t="shared" ca="1" si="40"/>
        <v>0</v>
      </c>
      <c r="AM66" s="408">
        <f t="shared" ca="1" si="40"/>
        <v>0</v>
      </c>
      <c r="AN66" s="408">
        <f t="shared" ca="1" si="40"/>
        <v>0</v>
      </c>
      <c r="AO66" s="408">
        <f t="shared" ca="1" si="40"/>
        <v>0</v>
      </c>
      <c r="AP66" s="408">
        <f t="shared" ca="1" si="40"/>
        <v>0</v>
      </c>
      <c r="AQ66" s="408">
        <f t="shared" ca="1" si="40"/>
        <v>0</v>
      </c>
      <c r="AR66" s="408">
        <f t="shared" ca="1" si="40"/>
        <v>0</v>
      </c>
      <c r="AS66" s="408">
        <f t="shared" ca="1" si="40"/>
        <v>0</v>
      </c>
      <c r="AT66" s="408">
        <f t="shared" ca="1" si="40"/>
        <v>0</v>
      </c>
      <c r="AU66" s="408">
        <f t="shared" ca="1" si="40"/>
        <v>0</v>
      </c>
      <c r="AV66" s="408">
        <f t="shared" ca="1" si="41"/>
        <v>0</v>
      </c>
      <c r="AW66" s="408">
        <f t="shared" ca="1" si="41"/>
        <v>0</v>
      </c>
      <c r="AX66" s="408">
        <f t="shared" ca="1" si="41"/>
        <v>0</v>
      </c>
      <c r="AY66" s="408">
        <f t="shared" ca="1" si="41"/>
        <v>0</v>
      </c>
      <c r="AZ66" s="408">
        <f t="shared" ca="1" si="41"/>
        <v>0</v>
      </c>
      <c r="BA66" s="408">
        <f t="shared" ca="1" si="41"/>
        <v>0</v>
      </c>
      <c r="BB66" s="408">
        <f t="shared" ca="1" si="41"/>
        <v>0</v>
      </c>
      <c r="BC66" s="408">
        <f t="shared" ca="1" si="41"/>
        <v>0</v>
      </c>
      <c r="BD66" s="408">
        <f t="shared" ca="1" si="41"/>
        <v>0</v>
      </c>
      <c r="BE66" s="408">
        <f t="shared" ca="1" si="41"/>
        <v>0</v>
      </c>
      <c r="BF66" s="408">
        <f t="shared" ca="1" si="42"/>
        <v>0</v>
      </c>
      <c r="BG66" s="408">
        <f t="shared" ca="1" si="42"/>
        <v>0</v>
      </c>
      <c r="BH66" s="408">
        <f t="shared" ca="1" si="42"/>
        <v>0</v>
      </c>
      <c r="BI66" s="408">
        <f t="shared" ca="1" si="42"/>
        <v>0</v>
      </c>
      <c r="BJ66" s="408">
        <f t="shared" ca="1" si="42"/>
        <v>0</v>
      </c>
      <c r="BK66" s="408">
        <f t="shared" ca="1" si="42"/>
        <v>0</v>
      </c>
      <c r="BL66" s="408">
        <f t="shared" ca="1" si="42"/>
        <v>0</v>
      </c>
      <c r="BM66" s="408">
        <f t="shared" ca="1" si="42"/>
        <v>0</v>
      </c>
      <c r="BN66" s="408">
        <f t="shared" ca="1" si="42"/>
        <v>0</v>
      </c>
      <c r="BO66" s="408">
        <f t="shared" ca="1" si="42"/>
        <v>0</v>
      </c>
      <c r="BP66" s="408">
        <f t="shared" ca="1" si="43"/>
        <v>0</v>
      </c>
      <c r="BQ66" s="408">
        <f t="shared" ca="1" si="43"/>
        <v>0</v>
      </c>
      <c r="BR66" s="408">
        <f t="shared" ca="1" si="43"/>
        <v>0</v>
      </c>
      <c r="BS66" s="408">
        <f t="shared" ca="1" si="43"/>
        <v>0</v>
      </c>
      <c r="BT66" s="408">
        <f t="shared" ca="1" si="43"/>
        <v>0</v>
      </c>
      <c r="BU66" s="408">
        <f t="shared" ca="1" si="43"/>
        <v>0</v>
      </c>
      <c r="BV66" s="408">
        <f t="shared" ca="1" si="43"/>
        <v>0</v>
      </c>
      <c r="BW66" s="408">
        <f t="shared" ca="1" si="43"/>
        <v>0</v>
      </c>
      <c r="BX66" s="408">
        <f t="shared" ca="1" si="43"/>
        <v>0</v>
      </c>
      <c r="BY66" s="408">
        <f t="shared" ca="1" si="43"/>
        <v>0</v>
      </c>
      <c r="BZ66" s="408">
        <f t="shared" ca="1" si="44"/>
        <v>0</v>
      </c>
      <c r="CA66" s="408">
        <f t="shared" ca="1" si="44"/>
        <v>0</v>
      </c>
      <c r="CB66" s="408">
        <f t="shared" ca="1" si="44"/>
        <v>0</v>
      </c>
      <c r="CC66" s="408">
        <f t="shared" ca="1" si="44"/>
        <v>0</v>
      </c>
      <c r="CD66" s="408">
        <f t="shared" ca="1" si="44"/>
        <v>0</v>
      </c>
      <c r="CE66" s="408">
        <f t="shared" ca="1" si="44"/>
        <v>0</v>
      </c>
      <c r="CF66" s="408">
        <f t="shared" ca="1" si="44"/>
        <v>0</v>
      </c>
      <c r="CG66" s="408">
        <f t="shared" ca="1" si="44"/>
        <v>0</v>
      </c>
      <c r="CH66" s="408">
        <f t="shared" ca="1" si="44"/>
        <v>0</v>
      </c>
      <c r="CI66" s="408">
        <f t="shared" ca="1" si="44"/>
        <v>0</v>
      </c>
      <c r="CJ66" s="408">
        <f t="shared" ca="1" si="45"/>
        <v>0</v>
      </c>
      <c r="CK66" s="408">
        <f t="shared" ca="1" si="45"/>
        <v>0</v>
      </c>
      <c r="CL66" s="408">
        <f t="shared" ca="1" si="45"/>
        <v>0</v>
      </c>
      <c r="CM66" s="408">
        <f t="shared" ca="1" si="45"/>
        <v>0</v>
      </c>
      <c r="CN66" s="408">
        <f t="shared" ca="1" si="45"/>
        <v>0</v>
      </c>
      <c r="CO66" s="408">
        <f t="shared" ca="1" si="45"/>
        <v>0</v>
      </c>
      <c r="CP66" s="408">
        <f t="shared" ca="1" si="45"/>
        <v>0</v>
      </c>
      <c r="CQ66" s="408">
        <f t="shared" ca="1" si="45"/>
        <v>0</v>
      </c>
      <c r="CR66" s="408">
        <f t="shared" ca="1" si="45"/>
        <v>0</v>
      </c>
      <c r="CS66" s="408">
        <f t="shared" ca="1" si="45"/>
        <v>0</v>
      </c>
      <c r="CT66" s="408">
        <f t="shared" ca="1" si="46"/>
        <v>0</v>
      </c>
      <c r="CU66" s="408">
        <f t="shared" ca="1" si="46"/>
        <v>0</v>
      </c>
      <c r="CV66" s="408">
        <f t="shared" ca="1" si="46"/>
        <v>0</v>
      </c>
      <c r="CW66" s="408">
        <f t="shared" ca="1" si="46"/>
        <v>0</v>
      </c>
      <c r="CX66" s="408">
        <f t="shared" ca="1" si="46"/>
        <v>0</v>
      </c>
      <c r="CY66" s="408">
        <f t="shared" ca="1" si="46"/>
        <v>0</v>
      </c>
      <c r="CZ66" s="408">
        <f t="shared" ca="1" si="46"/>
        <v>0</v>
      </c>
      <c r="DA66" s="408">
        <f t="shared" ca="1" si="46"/>
        <v>0</v>
      </c>
      <c r="DB66" s="408">
        <f t="shared" ca="1" si="46"/>
        <v>0</v>
      </c>
      <c r="DC66" s="408">
        <f t="shared" ca="1" si="46"/>
        <v>0</v>
      </c>
    </row>
    <row r="67" spans="1:107" hidden="1">
      <c r="A67" s="43">
        <v>27</v>
      </c>
      <c r="B67" s="323" t="str">
        <f t="shared" ca="1" si="11"/>
        <v>D.3.6.</v>
      </c>
      <c r="C67" s="342" t="str">
        <f t="shared" ca="1" si="12"/>
        <v>Inovatyviųjų viešųjų pirkimų skatinimo veikla (10) (PVM)</v>
      </c>
      <c r="D67" s="548"/>
      <c r="E67" s="548"/>
      <c r="F67" s="448"/>
      <c r="G67" s="442">
        <f ca="1">SUMIF($H$39:$DC$39,"&lt;="&amp;PAL,$H67:$DC67)</f>
        <v>1094.86167</v>
      </c>
      <c r="H67" s="408">
        <f t="shared" ca="1" si="37"/>
        <v>210</v>
      </c>
      <c r="I67" s="408">
        <f t="shared" ca="1" si="37"/>
        <v>432.6</v>
      </c>
      <c r="J67" s="408">
        <f t="shared" ca="1" si="37"/>
        <v>222.78899999999999</v>
      </c>
      <c r="K67" s="408">
        <f t="shared" ca="1" si="37"/>
        <v>229.47266999999999</v>
      </c>
      <c r="L67" s="408">
        <f t="shared" ca="1" si="37"/>
        <v>0</v>
      </c>
      <c r="M67" s="408">
        <f t="shared" ca="1" si="37"/>
        <v>0</v>
      </c>
      <c r="N67" s="408">
        <f t="shared" ca="1" si="37"/>
        <v>0</v>
      </c>
      <c r="O67" s="408">
        <f t="shared" ca="1" si="37"/>
        <v>0</v>
      </c>
      <c r="P67" s="408">
        <f t="shared" ca="1" si="37"/>
        <v>0</v>
      </c>
      <c r="Q67" s="408">
        <f t="shared" ca="1" si="37"/>
        <v>0</v>
      </c>
      <c r="R67" s="408">
        <f t="shared" ca="1" si="38"/>
        <v>0</v>
      </c>
      <c r="S67" s="408">
        <f t="shared" ca="1" si="38"/>
        <v>0</v>
      </c>
      <c r="T67" s="408">
        <f t="shared" ca="1" si="38"/>
        <v>0</v>
      </c>
      <c r="U67" s="408">
        <f t="shared" ca="1" si="38"/>
        <v>0</v>
      </c>
      <c r="V67" s="408">
        <f t="shared" ca="1" si="38"/>
        <v>0</v>
      </c>
      <c r="W67" s="408">
        <f t="shared" ca="1" si="38"/>
        <v>0</v>
      </c>
      <c r="X67" s="408">
        <f t="shared" ca="1" si="38"/>
        <v>0</v>
      </c>
      <c r="Y67" s="408">
        <f t="shared" ca="1" si="38"/>
        <v>0</v>
      </c>
      <c r="Z67" s="408">
        <f t="shared" ca="1" si="38"/>
        <v>0</v>
      </c>
      <c r="AA67" s="408">
        <f t="shared" ca="1" si="38"/>
        <v>0</v>
      </c>
      <c r="AB67" s="408">
        <f t="shared" ca="1" si="39"/>
        <v>0</v>
      </c>
      <c r="AC67" s="408">
        <f t="shared" ca="1" si="39"/>
        <v>0</v>
      </c>
      <c r="AD67" s="408">
        <f t="shared" ca="1" si="39"/>
        <v>0</v>
      </c>
      <c r="AE67" s="408">
        <f t="shared" ca="1" si="39"/>
        <v>0</v>
      </c>
      <c r="AF67" s="408">
        <f t="shared" ca="1" si="39"/>
        <v>0</v>
      </c>
      <c r="AG67" s="408">
        <f t="shared" ca="1" si="39"/>
        <v>0</v>
      </c>
      <c r="AH67" s="408">
        <f t="shared" ca="1" si="39"/>
        <v>0</v>
      </c>
      <c r="AI67" s="408">
        <f t="shared" ca="1" si="39"/>
        <v>0</v>
      </c>
      <c r="AJ67" s="408">
        <f t="shared" ca="1" si="39"/>
        <v>0</v>
      </c>
      <c r="AK67" s="408">
        <f t="shared" ca="1" si="39"/>
        <v>0</v>
      </c>
      <c r="AL67" s="408">
        <f t="shared" ca="1" si="40"/>
        <v>0</v>
      </c>
      <c r="AM67" s="408">
        <f t="shared" ca="1" si="40"/>
        <v>0</v>
      </c>
      <c r="AN67" s="408">
        <f t="shared" ca="1" si="40"/>
        <v>0</v>
      </c>
      <c r="AO67" s="408">
        <f t="shared" ca="1" si="40"/>
        <v>0</v>
      </c>
      <c r="AP67" s="408">
        <f t="shared" ca="1" si="40"/>
        <v>0</v>
      </c>
      <c r="AQ67" s="408">
        <f t="shared" ca="1" si="40"/>
        <v>0</v>
      </c>
      <c r="AR67" s="408">
        <f t="shared" ca="1" si="40"/>
        <v>0</v>
      </c>
      <c r="AS67" s="408">
        <f t="shared" ca="1" si="40"/>
        <v>0</v>
      </c>
      <c r="AT67" s="408">
        <f t="shared" ca="1" si="40"/>
        <v>0</v>
      </c>
      <c r="AU67" s="408">
        <f t="shared" ca="1" si="40"/>
        <v>0</v>
      </c>
      <c r="AV67" s="408">
        <f t="shared" ca="1" si="41"/>
        <v>0</v>
      </c>
      <c r="AW67" s="408">
        <f t="shared" ca="1" si="41"/>
        <v>0</v>
      </c>
      <c r="AX67" s="408">
        <f t="shared" ca="1" si="41"/>
        <v>0</v>
      </c>
      <c r="AY67" s="408">
        <f t="shared" ca="1" si="41"/>
        <v>0</v>
      </c>
      <c r="AZ67" s="408">
        <f t="shared" ca="1" si="41"/>
        <v>0</v>
      </c>
      <c r="BA67" s="408">
        <f t="shared" ca="1" si="41"/>
        <v>0</v>
      </c>
      <c r="BB67" s="408">
        <f t="shared" ca="1" si="41"/>
        <v>0</v>
      </c>
      <c r="BC67" s="408">
        <f t="shared" ca="1" si="41"/>
        <v>0</v>
      </c>
      <c r="BD67" s="408">
        <f t="shared" ca="1" si="41"/>
        <v>0</v>
      </c>
      <c r="BE67" s="408">
        <f t="shared" ca="1" si="41"/>
        <v>0</v>
      </c>
      <c r="BF67" s="408">
        <f t="shared" ca="1" si="42"/>
        <v>0</v>
      </c>
      <c r="BG67" s="408">
        <f t="shared" ca="1" si="42"/>
        <v>0</v>
      </c>
      <c r="BH67" s="408">
        <f t="shared" ca="1" si="42"/>
        <v>0</v>
      </c>
      <c r="BI67" s="408">
        <f t="shared" ca="1" si="42"/>
        <v>0</v>
      </c>
      <c r="BJ67" s="408">
        <f t="shared" ca="1" si="42"/>
        <v>0</v>
      </c>
      <c r="BK67" s="408">
        <f t="shared" ca="1" si="42"/>
        <v>0</v>
      </c>
      <c r="BL67" s="408">
        <f t="shared" ca="1" si="42"/>
        <v>0</v>
      </c>
      <c r="BM67" s="408">
        <f t="shared" ca="1" si="42"/>
        <v>0</v>
      </c>
      <c r="BN67" s="408">
        <f t="shared" ca="1" si="42"/>
        <v>0</v>
      </c>
      <c r="BO67" s="408">
        <f t="shared" ca="1" si="42"/>
        <v>0</v>
      </c>
      <c r="BP67" s="408">
        <f t="shared" ca="1" si="43"/>
        <v>0</v>
      </c>
      <c r="BQ67" s="408">
        <f t="shared" ca="1" si="43"/>
        <v>0</v>
      </c>
      <c r="BR67" s="408">
        <f t="shared" ca="1" si="43"/>
        <v>0</v>
      </c>
      <c r="BS67" s="408">
        <f t="shared" ca="1" si="43"/>
        <v>0</v>
      </c>
      <c r="BT67" s="408">
        <f t="shared" ca="1" si="43"/>
        <v>0</v>
      </c>
      <c r="BU67" s="408">
        <f t="shared" ca="1" si="43"/>
        <v>0</v>
      </c>
      <c r="BV67" s="408">
        <f t="shared" ca="1" si="43"/>
        <v>0</v>
      </c>
      <c r="BW67" s="408">
        <f t="shared" ca="1" si="43"/>
        <v>0</v>
      </c>
      <c r="BX67" s="408">
        <f t="shared" ca="1" si="43"/>
        <v>0</v>
      </c>
      <c r="BY67" s="408">
        <f t="shared" ca="1" si="43"/>
        <v>0</v>
      </c>
      <c r="BZ67" s="408">
        <f t="shared" ca="1" si="44"/>
        <v>0</v>
      </c>
      <c r="CA67" s="408">
        <f t="shared" ca="1" si="44"/>
        <v>0</v>
      </c>
      <c r="CB67" s="408">
        <f t="shared" ca="1" si="44"/>
        <v>0</v>
      </c>
      <c r="CC67" s="408">
        <f t="shared" ca="1" si="44"/>
        <v>0</v>
      </c>
      <c r="CD67" s="408">
        <f t="shared" ca="1" si="44"/>
        <v>0</v>
      </c>
      <c r="CE67" s="408">
        <f t="shared" ca="1" si="44"/>
        <v>0</v>
      </c>
      <c r="CF67" s="408">
        <f t="shared" ca="1" si="44"/>
        <v>0</v>
      </c>
      <c r="CG67" s="408">
        <f t="shared" ca="1" si="44"/>
        <v>0</v>
      </c>
      <c r="CH67" s="408">
        <f t="shared" ca="1" si="44"/>
        <v>0</v>
      </c>
      <c r="CI67" s="408">
        <f t="shared" ca="1" si="44"/>
        <v>0</v>
      </c>
      <c r="CJ67" s="408">
        <f t="shared" ca="1" si="45"/>
        <v>0</v>
      </c>
      <c r="CK67" s="408">
        <f t="shared" ca="1" si="45"/>
        <v>0</v>
      </c>
      <c r="CL67" s="408">
        <f t="shared" ca="1" si="45"/>
        <v>0</v>
      </c>
      <c r="CM67" s="408">
        <f t="shared" ca="1" si="45"/>
        <v>0</v>
      </c>
      <c r="CN67" s="408">
        <f t="shared" ca="1" si="45"/>
        <v>0</v>
      </c>
      <c r="CO67" s="408">
        <f t="shared" ca="1" si="45"/>
        <v>0</v>
      </c>
      <c r="CP67" s="408">
        <f t="shared" ca="1" si="45"/>
        <v>0</v>
      </c>
      <c r="CQ67" s="408">
        <f t="shared" ca="1" si="45"/>
        <v>0</v>
      </c>
      <c r="CR67" s="408">
        <f t="shared" ca="1" si="45"/>
        <v>0</v>
      </c>
      <c r="CS67" s="408">
        <f t="shared" ca="1" si="45"/>
        <v>0</v>
      </c>
      <c r="CT67" s="408">
        <f t="shared" ca="1" si="46"/>
        <v>0</v>
      </c>
      <c r="CU67" s="408">
        <f t="shared" ca="1" si="46"/>
        <v>0</v>
      </c>
      <c r="CV67" s="408">
        <f t="shared" ca="1" si="46"/>
        <v>0</v>
      </c>
      <c r="CW67" s="408">
        <f t="shared" ca="1" si="46"/>
        <v>0</v>
      </c>
      <c r="CX67" s="408">
        <f t="shared" ca="1" si="46"/>
        <v>0</v>
      </c>
      <c r="CY67" s="408">
        <f t="shared" ca="1" si="46"/>
        <v>0</v>
      </c>
      <c r="CZ67" s="408">
        <f t="shared" ca="1" si="46"/>
        <v>0</v>
      </c>
      <c r="DA67" s="408">
        <f t="shared" ca="1" si="46"/>
        <v>0</v>
      </c>
      <c r="DB67" s="408">
        <f t="shared" ca="1" si="46"/>
        <v>0</v>
      </c>
      <c r="DC67" s="408">
        <f t="shared" ca="1" si="46"/>
        <v>0</v>
      </c>
    </row>
    <row r="68" spans="1:107" hidden="1">
      <c r="A68" s="43">
        <v>28</v>
      </c>
      <c r="B68" s="323" t="str">
        <f t="shared" ca="1" si="11"/>
        <v>D.3.7.</v>
      </c>
      <c r="C68" s="342" t="str">
        <f t="shared" ca="1" si="12"/>
        <v>Lietuvos dalyvavimas NATO (DIANA)(22) ir Lietuvos dalyvavimas NATO inovacijų fonde (23)</v>
      </c>
      <c r="D68" s="548"/>
      <c r="E68" s="548"/>
      <c r="F68" s="448"/>
      <c r="G68" s="442">
        <f ca="1">SUMIF($H$39:$DC$39,"&lt;="&amp;PAL,$H68:$DC68)</f>
        <v>10060261.32</v>
      </c>
      <c r="H68" s="408">
        <f t="shared" ca="1" si="37"/>
        <v>0</v>
      </c>
      <c r="I68" s="408">
        <f t="shared" ca="1" si="37"/>
        <v>3254800</v>
      </c>
      <c r="J68" s="408">
        <f t="shared" ca="1" si="37"/>
        <v>3352444</v>
      </c>
      <c r="K68" s="408">
        <f t="shared" ca="1" si="37"/>
        <v>3453017.32</v>
      </c>
      <c r="L68" s="408">
        <f t="shared" ca="1" si="37"/>
        <v>0</v>
      </c>
      <c r="M68" s="408">
        <f t="shared" ca="1" si="37"/>
        <v>0</v>
      </c>
      <c r="N68" s="408">
        <f t="shared" ca="1" si="37"/>
        <v>0</v>
      </c>
      <c r="O68" s="408">
        <f t="shared" ca="1" si="37"/>
        <v>0</v>
      </c>
      <c r="P68" s="408">
        <f t="shared" ca="1" si="37"/>
        <v>0</v>
      </c>
      <c r="Q68" s="408">
        <f t="shared" ca="1" si="37"/>
        <v>0</v>
      </c>
      <c r="R68" s="408">
        <f t="shared" ca="1" si="38"/>
        <v>0</v>
      </c>
      <c r="S68" s="408">
        <f t="shared" ca="1" si="38"/>
        <v>0</v>
      </c>
      <c r="T68" s="408">
        <f t="shared" ca="1" si="38"/>
        <v>0</v>
      </c>
      <c r="U68" s="408">
        <f t="shared" ca="1" si="38"/>
        <v>0</v>
      </c>
      <c r="V68" s="408">
        <f t="shared" ca="1" si="38"/>
        <v>0</v>
      </c>
      <c r="W68" s="408">
        <f t="shared" ca="1" si="38"/>
        <v>0</v>
      </c>
      <c r="X68" s="408">
        <f t="shared" ca="1" si="38"/>
        <v>0</v>
      </c>
      <c r="Y68" s="408">
        <f t="shared" ca="1" si="38"/>
        <v>0</v>
      </c>
      <c r="Z68" s="408">
        <f t="shared" ca="1" si="38"/>
        <v>0</v>
      </c>
      <c r="AA68" s="408">
        <f t="shared" ca="1" si="38"/>
        <v>0</v>
      </c>
      <c r="AB68" s="408">
        <f t="shared" ca="1" si="39"/>
        <v>0</v>
      </c>
      <c r="AC68" s="408">
        <f t="shared" ca="1" si="39"/>
        <v>0</v>
      </c>
      <c r="AD68" s="408">
        <f t="shared" ca="1" si="39"/>
        <v>0</v>
      </c>
      <c r="AE68" s="408">
        <f t="shared" ca="1" si="39"/>
        <v>0</v>
      </c>
      <c r="AF68" s="408">
        <f t="shared" ca="1" si="39"/>
        <v>0</v>
      </c>
      <c r="AG68" s="408">
        <f t="shared" ca="1" si="39"/>
        <v>0</v>
      </c>
      <c r="AH68" s="408">
        <f t="shared" ca="1" si="39"/>
        <v>0</v>
      </c>
      <c r="AI68" s="408">
        <f t="shared" ca="1" si="39"/>
        <v>0</v>
      </c>
      <c r="AJ68" s="408">
        <f t="shared" ca="1" si="39"/>
        <v>0</v>
      </c>
      <c r="AK68" s="408">
        <f t="shared" ca="1" si="39"/>
        <v>0</v>
      </c>
      <c r="AL68" s="408">
        <f t="shared" ca="1" si="40"/>
        <v>0</v>
      </c>
      <c r="AM68" s="408">
        <f t="shared" ca="1" si="40"/>
        <v>0</v>
      </c>
      <c r="AN68" s="408">
        <f t="shared" ca="1" si="40"/>
        <v>0</v>
      </c>
      <c r="AO68" s="408">
        <f t="shared" ca="1" si="40"/>
        <v>0</v>
      </c>
      <c r="AP68" s="408">
        <f t="shared" ca="1" si="40"/>
        <v>0</v>
      </c>
      <c r="AQ68" s="408">
        <f t="shared" ca="1" si="40"/>
        <v>0</v>
      </c>
      <c r="AR68" s="408">
        <f t="shared" ca="1" si="40"/>
        <v>0</v>
      </c>
      <c r="AS68" s="408">
        <f t="shared" ca="1" si="40"/>
        <v>0</v>
      </c>
      <c r="AT68" s="408">
        <f t="shared" ca="1" si="40"/>
        <v>0</v>
      </c>
      <c r="AU68" s="408">
        <f t="shared" ca="1" si="40"/>
        <v>0</v>
      </c>
      <c r="AV68" s="408">
        <f t="shared" ca="1" si="41"/>
        <v>0</v>
      </c>
      <c r="AW68" s="408">
        <f t="shared" ca="1" si="41"/>
        <v>0</v>
      </c>
      <c r="AX68" s="408">
        <f t="shared" ca="1" si="41"/>
        <v>0</v>
      </c>
      <c r="AY68" s="408">
        <f t="shared" ca="1" si="41"/>
        <v>0</v>
      </c>
      <c r="AZ68" s="408">
        <f t="shared" ca="1" si="41"/>
        <v>0</v>
      </c>
      <c r="BA68" s="408">
        <f t="shared" ca="1" si="41"/>
        <v>0</v>
      </c>
      <c r="BB68" s="408">
        <f t="shared" ca="1" si="41"/>
        <v>0</v>
      </c>
      <c r="BC68" s="408">
        <f t="shared" ca="1" si="41"/>
        <v>0</v>
      </c>
      <c r="BD68" s="408">
        <f t="shared" ca="1" si="41"/>
        <v>0</v>
      </c>
      <c r="BE68" s="408">
        <f t="shared" ca="1" si="41"/>
        <v>0</v>
      </c>
      <c r="BF68" s="408">
        <f t="shared" ca="1" si="42"/>
        <v>0</v>
      </c>
      <c r="BG68" s="408">
        <f t="shared" ca="1" si="42"/>
        <v>0</v>
      </c>
      <c r="BH68" s="408">
        <f t="shared" ca="1" si="42"/>
        <v>0</v>
      </c>
      <c r="BI68" s="408">
        <f t="shared" ca="1" si="42"/>
        <v>0</v>
      </c>
      <c r="BJ68" s="408">
        <f t="shared" ca="1" si="42"/>
        <v>0</v>
      </c>
      <c r="BK68" s="408">
        <f t="shared" ca="1" si="42"/>
        <v>0</v>
      </c>
      <c r="BL68" s="408">
        <f t="shared" ca="1" si="42"/>
        <v>0</v>
      </c>
      <c r="BM68" s="408">
        <f t="shared" ca="1" si="42"/>
        <v>0</v>
      </c>
      <c r="BN68" s="408">
        <f t="shared" ca="1" si="42"/>
        <v>0</v>
      </c>
      <c r="BO68" s="408">
        <f t="shared" ca="1" si="42"/>
        <v>0</v>
      </c>
      <c r="BP68" s="408">
        <f t="shared" ca="1" si="43"/>
        <v>0</v>
      </c>
      <c r="BQ68" s="408">
        <f t="shared" ca="1" si="43"/>
        <v>0</v>
      </c>
      <c r="BR68" s="408">
        <f t="shared" ca="1" si="43"/>
        <v>0</v>
      </c>
      <c r="BS68" s="408">
        <f t="shared" ca="1" si="43"/>
        <v>0</v>
      </c>
      <c r="BT68" s="408">
        <f t="shared" ca="1" si="43"/>
        <v>0</v>
      </c>
      <c r="BU68" s="408">
        <f t="shared" ca="1" si="43"/>
        <v>0</v>
      </c>
      <c r="BV68" s="408">
        <f t="shared" ca="1" si="43"/>
        <v>0</v>
      </c>
      <c r="BW68" s="408">
        <f t="shared" ca="1" si="43"/>
        <v>0</v>
      </c>
      <c r="BX68" s="408">
        <f t="shared" ca="1" si="43"/>
        <v>0</v>
      </c>
      <c r="BY68" s="408">
        <f t="shared" ca="1" si="43"/>
        <v>0</v>
      </c>
      <c r="BZ68" s="408">
        <f t="shared" ca="1" si="44"/>
        <v>0</v>
      </c>
      <c r="CA68" s="408">
        <f t="shared" ca="1" si="44"/>
        <v>0</v>
      </c>
      <c r="CB68" s="408">
        <f t="shared" ca="1" si="44"/>
        <v>0</v>
      </c>
      <c r="CC68" s="408">
        <f t="shared" ca="1" si="44"/>
        <v>0</v>
      </c>
      <c r="CD68" s="408">
        <f t="shared" ca="1" si="44"/>
        <v>0</v>
      </c>
      <c r="CE68" s="408">
        <f t="shared" ca="1" si="44"/>
        <v>0</v>
      </c>
      <c r="CF68" s="408">
        <f t="shared" ca="1" si="44"/>
        <v>0</v>
      </c>
      <c r="CG68" s="408">
        <f t="shared" ca="1" si="44"/>
        <v>0</v>
      </c>
      <c r="CH68" s="408">
        <f t="shared" ca="1" si="44"/>
        <v>0</v>
      </c>
      <c r="CI68" s="408">
        <f t="shared" ca="1" si="44"/>
        <v>0</v>
      </c>
      <c r="CJ68" s="408">
        <f t="shared" ca="1" si="45"/>
        <v>0</v>
      </c>
      <c r="CK68" s="408">
        <f t="shared" ca="1" si="45"/>
        <v>0</v>
      </c>
      <c r="CL68" s="408">
        <f t="shared" ca="1" si="45"/>
        <v>0</v>
      </c>
      <c r="CM68" s="408">
        <f t="shared" ca="1" si="45"/>
        <v>0</v>
      </c>
      <c r="CN68" s="408">
        <f t="shared" ca="1" si="45"/>
        <v>0</v>
      </c>
      <c r="CO68" s="408">
        <f t="shared" ca="1" si="45"/>
        <v>0</v>
      </c>
      <c r="CP68" s="408">
        <f t="shared" ca="1" si="45"/>
        <v>0</v>
      </c>
      <c r="CQ68" s="408">
        <f t="shared" ca="1" si="45"/>
        <v>0</v>
      </c>
      <c r="CR68" s="408">
        <f t="shared" ca="1" si="45"/>
        <v>0</v>
      </c>
      <c r="CS68" s="408">
        <f t="shared" ca="1" si="45"/>
        <v>0</v>
      </c>
      <c r="CT68" s="408">
        <f t="shared" ca="1" si="46"/>
        <v>0</v>
      </c>
      <c r="CU68" s="408">
        <f t="shared" ca="1" si="46"/>
        <v>0</v>
      </c>
      <c r="CV68" s="408">
        <f t="shared" ca="1" si="46"/>
        <v>0</v>
      </c>
      <c r="CW68" s="408">
        <f t="shared" ca="1" si="46"/>
        <v>0</v>
      </c>
      <c r="CX68" s="408">
        <f t="shared" ca="1" si="46"/>
        <v>0</v>
      </c>
      <c r="CY68" s="408">
        <f t="shared" ca="1" si="46"/>
        <v>0</v>
      </c>
      <c r="CZ68" s="408">
        <f t="shared" ca="1" si="46"/>
        <v>0</v>
      </c>
      <c r="DA68" s="408">
        <f t="shared" ca="1" si="46"/>
        <v>0</v>
      </c>
      <c r="DB68" s="408">
        <f t="shared" ca="1" si="46"/>
        <v>0</v>
      </c>
      <c r="DC68" s="408">
        <f t="shared" ca="1" si="46"/>
        <v>0</v>
      </c>
    </row>
    <row r="69" spans="1:107" hidden="1">
      <c r="A69" s="43">
        <v>29</v>
      </c>
      <c r="B69" s="323" t="str">
        <f t="shared" ca="1" si="11"/>
        <v>D.3.8.</v>
      </c>
      <c r="C69" s="342" t="str">
        <f t="shared" ca="1" si="12"/>
        <v>Inovacijų skatinimo fondo finansinių priemonių išplėtimas (PVM)</v>
      </c>
      <c r="D69" s="548"/>
      <c r="E69" s="548"/>
      <c r="F69" s="448"/>
      <c r="G69" s="442">
        <f ca="1">SUMIF($H$39:$DC$39,"&lt;="&amp;PAL,$H69:$DC69)</f>
        <v>446221.12994000001</v>
      </c>
      <c r="H69" s="408">
        <f t="shared" ca="1" si="37"/>
        <v>0</v>
      </c>
      <c r="I69" s="408">
        <f t="shared" ca="1" si="37"/>
        <v>117420</v>
      </c>
      <c r="J69" s="408">
        <f t="shared" ca="1" si="37"/>
        <v>120942.59999999999</v>
      </c>
      <c r="K69" s="408">
        <f t="shared" ca="1" si="37"/>
        <v>124570.878</v>
      </c>
      <c r="L69" s="408">
        <f t="shared" ca="1" si="37"/>
        <v>83287.651939999996</v>
      </c>
      <c r="M69" s="408">
        <f t="shared" ca="1" si="37"/>
        <v>0</v>
      </c>
      <c r="N69" s="408">
        <f t="shared" ca="1" si="37"/>
        <v>0</v>
      </c>
      <c r="O69" s="408">
        <f t="shared" ca="1" si="37"/>
        <v>0</v>
      </c>
      <c r="P69" s="408">
        <f t="shared" ca="1" si="37"/>
        <v>0</v>
      </c>
      <c r="Q69" s="408">
        <f t="shared" ca="1" si="37"/>
        <v>0</v>
      </c>
      <c r="R69" s="408">
        <f t="shared" ca="1" si="38"/>
        <v>0</v>
      </c>
      <c r="S69" s="408">
        <f t="shared" ca="1" si="38"/>
        <v>0</v>
      </c>
      <c r="T69" s="408">
        <f t="shared" ca="1" si="38"/>
        <v>0</v>
      </c>
      <c r="U69" s="408">
        <f t="shared" ca="1" si="38"/>
        <v>0</v>
      </c>
      <c r="V69" s="408">
        <f t="shared" ca="1" si="38"/>
        <v>0</v>
      </c>
      <c r="W69" s="408">
        <f t="shared" ca="1" si="38"/>
        <v>0</v>
      </c>
      <c r="X69" s="408">
        <f t="shared" ca="1" si="38"/>
        <v>0</v>
      </c>
      <c r="Y69" s="408">
        <f t="shared" ca="1" si="38"/>
        <v>0</v>
      </c>
      <c r="Z69" s="408">
        <f t="shared" ca="1" si="38"/>
        <v>0</v>
      </c>
      <c r="AA69" s="408">
        <f t="shared" ca="1" si="38"/>
        <v>0</v>
      </c>
      <c r="AB69" s="408">
        <f t="shared" ca="1" si="39"/>
        <v>0</v>
      </c>
      <c r="AC69" s="408">
        <f t="shared" ca="1" si="39"/>
        <v>0</v>
      </c>
      <c r="AD69" s="408">
        <f t="shared" ca="1" si="39"/>
        <v>0</v>
      </c>
      <c r="AE69" s="408">
        <f t="shared" ca="1" si="39"/>
        <v>0</v>
      </c>
      <c r="AF69" s="408">
        <f t="shared" ca="1" si="39"/>
        <v>0</v>
      </c>
      <c r="AG69" s="408">
        <f t="shared" ca="1" si="39"/>
        <v>0</v>
      </c>
      <c r="AH69" s="408">
        <f t="shared" ca="1" si="39"/>
        <v>0</v>
      </c>
      <c r="AI69" s="408">
        <f t="shared" ca="1" si="39"/>
        <v>0</v>
      </c>
      <c r="AJ69" s="408">
        <f t="shared" ca="1" si="39"/>
        <v>0</v>
      </c>
      <c r="AK69" s="408">
        <f t="shared" ca="1" si="39"/>
        <v>0</v>
      </c>
      <c r="AL69" s="408">
        <f t="shared" ca="1" si="40"/>
        <v>0</v>
      </c>
      <c r="AM69" s="408">
        <f t="shared" ca="1" si="40"/>
        <v>0</v>
      </c>
      <c r="AN69" s="408">
        <f t="shared" ca="1" si="40"/>
        <v>0</v>
      </c>
      <c r="AO69" s="408">
        <f t="shared" ca="1" si="40"/>
        <v>0</v>
      </c>
      <c r="AP69" s="408">
        <f t="shared" ca="1" si="40"/>
        <v>0</v>
      </c>
      <c r="AQ69" s="408">
        <f t="shared" ca="1" si="40"/>
        <v>0</v>
      </c>
      <c r="AR69" s="408">
        <f t="shared" ca="1" si="40"/>
        <v>0</v>
      </c>
      <c r="AS69" s="408">
        <f t="shared" ca="1" si="40"/>
        <v>0</v>
      </c>
      <c r="AT69" s="408">
        <f t="shared" ca="1" si="40"/>
        <v>0</v>
      </c>
      <c r="AU69" s="408">
        <f t="shared" ca="1" si="40"/>
        <v>0</v>
      </c>
      <c r="AV69" s="408">
        <f t="shared" ca="1" si="41"/>
        <v>0</v>
      </c>
      <c r="AW69" s="408">
        <f t="shared" ca="1" si="41"/>
        <v>0</v>
      </c>
      <c r="AX69" s="408">
        <f t="shared" ca="1" si="41"/>
        <v>0</v>
      </c>
      <c r="AY69" s="408">
        <f t="shared" ca="1" si="41"/>
        <v>0</v>
      </c>
      <c r="AZ69" s="408">
        <f t="shared" ca="1" si="41"/>
        <v>0</v>
      </c>
      <c r="BA69" s="408">
        <f t="shared" ca="1" si="41"/>
        <v>0</v>
      </c>
      <c r="BB69" s="408">
        <f t="shared" ca="1" si="41"/>
        <v>0</v>
      </c>
      <c r="BC69" s="408">
        <f t="shared" ca="1" si="41"/>
        <v>0</v>
      </c>
      <c r="BD69" s="408">
        <f t="shared" ca="1" si="41"/>
        <v>0</v>
      </c>
      <c r="BE69" s="408">
        <f t="shared" ca="1" si="41"/>
        <v>0</v>
      </c>
      <c r="BF69" s="408">
        <f t="shared" ca="1" si="42"/>
        <v>0</v>
      </c>
      <c r="BG69" s="408">
        <f t="shared" ca="1" si="42"/>
        <v>0</v>
      </c>
      <c r="BH69" s="408">
        <f t="shared" ca="1" si="42"/>
        <v>0</v>
      </c>
      <c r="BI69" s="408">
        <f t="shared" ca="1" si="42"/>
        <v>0</v>
      </c>
      <c r="BJ69" s="408">
        <f t="shared" ca="1" si="42"/>
        <v>0</v>
      </c>
      <c r="BK69" s="408">
        <f t="shared" ca="1" si="42"/>
        <v>0</v>
      </c>
      <c r="BL69" s="408">
        <f t="shared" ca="1" si="42"/>
        <v>0</v>
      </c>
      <c r="BM69" s="408">
        <f t="shared" ca="1" si="42"/>
        <v>0</v>
      </c>
      <c r="BN69" s="408">
        <f t="shared" ca="1" si="42"/>
        <v>0</v>
      </c>
      <c r="BO69" s="408">
        <f t="shared" ca="1" si="42"/>
        <v>0</v>
      </c>
      <c r="BP69" s="408">
        <f t="shared" ca="1" si="43"/>
        <v>0</v>
      </c>
      <c r="BQ69" s="408">
        <f t="shared" ca="1" si="43"/>
        <v>0</v>
      </c>
      <c r="BR69" s="408">
        <f t="shared" ca="1" si="43"/>
        <v>0</v>
      </c>
      <c r="BS69" s="408">
        <f t="shared" ca="1" si="43"/>
        <v>0</v>
      </c>
      <c r="BT69" s="408">
        <f t="shared" ca="1" si="43"/>
        <v>0</v>
      </c>
      <c r="BU69" s="408">
        <f t="shared" ca="1" si="43"/>
        <v>0</v>
      </c>
      <c r="BV69" s="408">
        <f t="shared" ca="1" si="43"/>
        <v>0</v>
      </c>
      <c r="BW69" s="408">
        <f t="shared" ca="1" si="43"/>
        <v>0</v>
      </c>
      <c r="BX69" s="408">
        <f t="shared" ca="1" si="43"/>
        <v>0</v>
      </c>
      <c r="BY69" s="408">
        <f t="shared" ca="1" si="43"/>
        <v>0</v>
      </c>
      <c r="BZ69" s="408">
        <f t="shared" ca="1" si="44"/>
        <v>0</v>
      </c>
      <c r="CA69" s="408">
        <f t="shared" ca="1" si="44"/>
        <v>0</v>
      </c>
      <c r="CB69" s="408">
        <f t="shared" ca="1" si="44"/>
        <v>0</v>
      </c>
      <c r="CC69" s="408">
        <f t="shared" ca="1" si="44"/>
        <v>0</v>
      </c>
      <c r="CD69" s="408">
        <f t="shared" ca="1" si="44"/>
        <v>0</v>
      </c>
      <c r="CE69" s="408">
        <f t="shared" ca="1" si="44"/>
        <v>0</v>
      </c>
      <c r="CF69" s="408">
        <f t="shared" ca="1" si="44"/>
        <v>0</v>
      </c>
      <c r="CG69" s="408">
        <f t="shared" ca="1" si="44"/>
        <v>0</v>
      </c>
      <c r="CH69" s="408">
        <f t="shared" ca="1" si="44"/>
        <v>0</v>
      </c>
      <c r="CI69" s="408">
        <f t="shared" ca="1" si="44"/>
        <v>0</v>
      </c>
      <c r="CJ69" s="408">
        <f t="shared" ca="1" si="45"/>
        <v>0</v>
      </c>
      <c r="CK69" s="408">
        <f t="shared" ca="1" si="45"/>
        <v>0</v>
      </c>
      <c r="CL69" s="408">
        <f t="shared" ca="1" si="45"/>
        <v>0</v>
      </c>
      <c r="CM69" s="408">
        <f t="shared" ca="1" si="45"/>
        <v>0</v>
      </c>
      <c r="CN69" s="408">
        <f t="shared" ca="1" si="45"/>
        <v>0</v>
      </c>
      <c r="CO69" s="408">
        <f t="shared" ca="1" si="45"/>
        <v>0</v>
      </c>
      <c r="CP69" s="408">
        <f t="shared" ca="1" si="45"/>
        <v>0</v>
      </c>
      <c r="CQ69" s="408">
        <f t="shared" ca="1" si="45"/>
        <v>0</v>
      </c>
      <c r="CR69" s="408">
        <f t="shared" ca="1" si="45"/>
        <v>0</v>
      </c>
      <c r="CS69" s="408">
        <f t="shared" ca="1" si="45"/>
        <v>0</v>
      </c>
      <c r="CT69" s="408">
        <f t="shared" ca="1" si="46"/>
        <v>0</v>
      </c>
      <c r="CU69" s="408">
        <f t="shared" ca="1" si="46"/>
        <v>0</v>
      </c>
      <c r="CV69" s="408">
        <f t="shared" ca="1" si="46"/>
        <v>0</v>
      </c>
      <c r="CW69" s="408">
        <f t="shared" ca="1" si="46"/>
        <v>0</v>
      </c>
      <c r="CX69" s="408">
        <f t="shared" ca="1" si="46"/>
        <v>0</v>
      </c>
      <c r="CY69" s="408">
        <f t="shared" ca="1" si="46"/>
        <v>0</v>
      </c>
      <c r="CZ69" s="408">
        <f t="shared" ca="1" si="46"/>
        <v>0</v>
      </c>
      <c r="DA69" s="408">
        <f t="shared" ca="1" si="46"/>
        <v>0</v>
      </c>
      <c r="DB69" s="408">
        <f t="shared" ca="1" si="46"/>
        <v>0</v>
      </c>
      <c r="DC69" s="408">
        <f t="shared" ca="1" si="46"/>
        <v>0</v>
      </c>
    </row>
    <row r="70" spans="1:107" hidden="1">
      <c r="A70" s="43">
        <v>32</v>
      </c>
      <c r="B70" s="351" t="str">
        <f t="shared" ca="1" si="11"/>
        <v>E.</v>
      </c>
      <c r="C70" s="446" t="str">
        <f t="shared" ca="1" si="12"/>
        <v>INVESTICINĖS VEIKLOS</v>
      </c>
      <c r="D70" s="547"/>
      <c r="E70" s="547"/>
      <c r="F70" s="447"/>
      <c r="G70" s="442">
        <f ca="1">SUMIF($H$39:$DC$39,"&lt;="&amp;PAL,$H70:$DC70)</f>
        <v>367797265.63687348</v>
      </c>
      <c r="H70" s="352">
        <f ca="1">SUM(H71,H80,H89)</f>
        <v>9827999</v>
      </c>
      <c r="I70" s="352">
        <f t="shared" ref="I70:BT70" ca="1" si="47">SUM(I71,I80,I89)</f>
        <v>67345421.32599999</v>
      </c>
      <c r="J70" s="352">
        <f t="shared" ca="1" si="47"/>
        <v>76276884.360844001</v>
      </c>
      <c r="K70" s="352">
        <f t="shared" ca="1" si="47"/>
        <v>36247159.705794759</v>
      </c>
      <c r="L70" s="352">
        <f t="shared" ca="1" si="47"/>
        <v>63973180.018031776</v>
      </c>
      <c r="M70" s="352">
        <f t="shared" ca="1" si="47"/>
        <v>72204361.916469514</v>
      </c>
      <c r="N70" s="352">
        <f t="shared" ca="1" si="47"/>
        <v>72591498.866782874</v>
      </c>
      <c r="O70" s="352">
        <f t="shared" ca="1" si="47"/>
        <v>33676833.133776173</v>
      </c>
      <c r="P70" s="352">
        <f t="shared" ca="1" si="47"/>
        <v>-7524614.2834424386</v>
      </c>
      <c r="Q70" s="352">
        <f t="shared" ca="1" si="47"/>
        <v>-8128736.9352561925</v>
      </c>
      <c r="R70" s="352">
        <f t="shared" ca="1" si="47"/>
        <v>-8372599.0433138777</v>
      </c>
      <c r="S70" s="352">
        <f t="shared" ca="1" si="47"/>
        <v>-8623777.014613295</v>
      </c>
      <c r="T70" s="352">
        <f t="shared" ca="1" si="47"/>
        <v>-7281931.1534781726</v>
      </c>
      <c r="U70" s="352">
        <f t="shared" ca="1" si="47"/>
        <v>-6206464.0331603447</v>
      </c>
      <c r="V70" s="352">
        <f t="shared" ca="1" si="47"/>
        <v>-5158535.9976458708</v>
      </c>
      <c r="W70" s="352">
        <f t="shared" ca="1" si="47"/>
        <v>-4622489.3250544686</v>
      </c>
      <c r="X70" s="352">
        <f t="shared" ca="1" si="47"/>
        <v>-3596147.1300203814</v>
      </c>
      <c r="Y70" s="352">
        <f t="shared" ca="1" si="47"/>
        <v>-2975125.7380891512</v>
      </c>
      <c r="Z70" s="352">
        <f t="shared" ca="1" si="47"/>
        <v>-1855652.0367514947</v>
      </c>
      <c r="AA70" s="352">
        <f t="shared" ca="1" si="47"/>
        <v>0</v>
      </c>
      <c r="AB70" s="352">
        <f t="shared" ca="1" si="47"/>
        <v>0</v>
      </c>
      <c r="AC70" s="352">
        <f t="shared" ca="1" si="47"/>
        <v>0</v>
      </c>
      <c r="AD70" s="352">
        <f t="shared" ca="1" si="47"/>
        <v>0</v>
      </c>
      <c r="AE70" s="352">
        <f t="shared" ca="1" si="47"/>
        <v>0</v>
      </c>
      <c r="AF70" s="352">
        <f t="shared" ca="1" si="47"/>
        <v>0</v>
      </c>
      <c r="AG70" s="352">
        <f t="shared" ca="1" si="47"/>
        <v>0</v>
      </c>
      <c r="AH70" s="352">
        <f t="shared" ca="1" si="47"/>
        <v>0</v>
      </c>
      <c r="AI70" s="352">
        <f t="shared" ca="1" si="47"/>
        <v>0</v>
      </c>
      <c r="AJ70" s="352">
        <f t="shared" ca="1" si="47"/>
        <v>0</v>
      </c>
      <c r="AK70" s="352">
        <f t="shared" ca="1" si="47"/>
        <v>0</v>
      </c>
      <c r="AL70" s="352">
        <f t="shared" ca="1" si="47"/>
        <v>0</v>
      </c>
      <c r="AM70" s="352">
        <f t="shared" ca="1" si="47"/>
        <v>0</v>
      </c>
      <c r="AN70" s="352">
        <f t="shared" ca="1" si="47"/>
        <v>0</v>
      </c>
      <c r="AO70" s="352">
        <f t="shared" ca="1" si="47"/>
        <v>0</v>
      </c>
      <c r="AP70" s="352">
        <f t="shared" ca="1" si="47"/>
        <v>0</v>
      </c>
      <c r="AQ70" s="352">
        <f t="shared" ca="1" si="47"/>
        <v>0</v>
      </c>
      <c r="AR70" s="352">
        <f t="shared" ca="1" si="47"/>
        <v>0</v>
      </c>
      <c r="AS70" s="352">
        <f t="shared" ca="1" si="47"/>
        <v>0</v>
      </c>
      <c r="AT70" s="352">
        <f t="shared" ca="1" si="47"/>
        <v>0</v>
      </c>
      <c r="AU70" s="352">
        <f t="shared" ca="1" si="47"/>
        <v>0</v>
      </c>
      <c r="AV70" s="352">
        <f t="shared" ca="1" si="47"/>
        <v>0</v>
      </c>
      <c r="AW70" s="352">
        <f t="shared" ca="1" si="47"/>
        <v>0</v>
      </c>
      <c r="AX70" s="352">
        <f t="shared" ca="1" si="47"/>
        <v>0</v>
      </c>
      <c r="AY70" s="352">
        <f t="shared" ca="1" si="47"/>
        <v>0</v>
      </c>
      <c r="AZ70" s="352">
        <f t="shared" ca="1" si="47"/>
        <v>0</v>
      </c>
      <c r="BA70" s="352">
        <f t="shared" ca="1" si="47"/>
        <v>0</v>
      </c>
      <c r="BB70" s="352">
        <f t="shared" ca="1" si="47"/>
        <v>0</v>
      </c>
      <c r="BC70" s="352">
        <f t="shared" ca="1" si="47"/>
        <v>0</v>
      </c>
      <c r="BD70" s="352">
        <f t="shared" ca="1" si="47"/>
        <v>0</v>
      </c>
      <c r="BE70" s="352">
        <f t="shared" ca="1" si="47"/>
        <v>0</v>
      </c>
      <c r="BF70" s="352">
        <f t="shared" ca="1" si="47"/>
        <v>0</v>
      </c>
      <c r="BG70" s="352">
        <f t="shared" ca="1" si="47"/>
        <v>0</v>
      </c>
      <c r="BH70" s="352">
        <f t="shared" ca="1" si="47"/>
        <v>0</v>
      </c>
      <c r="BI70" s="352">
        <f t="shared" ca="1" si="47"/>
        <v>0</v>
      </c>
      <c r="BJ70" s="352">
        <f t="shared" ca="1" si="47"/>
        <v>0</v>
      </c>
      <c r="BK70" s="352">
        <f t="shared" ca="1" si="47"/>
        <v>0</v>
      </c>
      <c r="BL70" s="352">
        <f t="shared" ca="1" si="47"/>
        <v>0</v>
      </c>
      <c r="BM70" s="352">
        <f t="shared" ca="1" si="47"/>
        <v>0</v>
      </c>
      <c r="BN70" s="352">
        <f t="shared" ca="1" si="47"/>
        <v>0</v>
      </c>
      <c r="BO70" s="352">
        <f t="shared" ca="1" si="47"/>
        <v>0</v>
      </c>
      <c r="BP70" s="352">
        <f t="shared" ca="1" si="47"/>
        <v>0</v>
      </c>
      <c r="BQ70" s="352">
        <f t="shared" ca="1" si="47"/>
        <v>0</v>
      </c>
      <c r="BR70" s="352">
        <f t="shared" ca="1" si="47"/>
        <v>0</v>
      </c>
      <c r="BS70" s="352">
        <f t="shared" ca="1" si="47"/>
        <v>0</v>
      </c>
      <c r="BT70" s="352">
        <f t="shared" ca="1" si="47"/>
        <v>0</v>
      </c>
      <c r="BU70" s="352">
        <f t="shared" ref="BU70:DC70" ca="1" si="48">SUM(BU71,BU80,BU89)</f>
        <v>0</v>
      </c>
      <c r="BV70" s="352">
        <f t="shared" ca="1" si="48"/>
        <v>0</v>
      </c>
      <c r="BW70" s="352">
        <f t="shared" ca="1" si="48"/>
        <v>0</v>
      </c>
      <c r="BX70" s="352">
        <f t="shared" ca="1" si="48"/>
        <v>0</v>
      </c>
      <c r="BY70" s="352">
        <f t="shared" ca="1" si="48"/>
        <v>0</v>
      </c>
      <c r="BZ70" s="352">
        <f t="shared" ca="1" si="48"/>
        <v>0</v>
      </c>
      <c r="CA70" s="352">
        <f t="shared" ca="1" si="48"/>
        <v>0</v>
      </c>
      <c r="CB70" s="352">
        <f t="shared" ca="1" si="48"/>
        <v>0</v>
      </c>
      <c r="CC70" s="352">
        <f t="shared" ca="1" si="48"/>
        <v>0</v>
      </c>
      <c r="CD70" s="352">
        <f t="shared" ca="1" si="48"/>
        <v>0</v>
      </c>
      <c r="CE70" s="352">
        <f t="shared" ca="1" si="48"/>
        <v>0</v>
      </c>
      <c r="CF70" s="352">
        <f t="shared" ca="1" si="48"/>
        <v>0</v>
      </c>
      <c r="CG70" s="352">
        <f t="shared" ca="1" si="48"/>
        <v>0</v>
      </c>
      <c r="CH70" s="352">
        <f t="shared" ca="1" si="48"/>
        <v>0</v>
      </c>
      <c r="CI70" s="352">
        <f t="shared" ca="1" si="48"/>
        <v>0</v>
      </c>
      <c r="CJ70" s="352">
        <f t="shared" ca="1" si="48"/>
        <v>0</v>
      </c>
      <c r="CK70" s="352">
        <f t="shared" ca="1" si="48"/>
        <v>0</v>
      </c>
      <c r="CL70" s="352">
        <f t="shared" ca="1" si="48"/>
        <v>0</v>
      </c>
      <c r="CM70" s="352">
        <f t="shared" ca="1" si="48"/>
        <v>0</v>
      </c>
      <c r="CN70" s="352">
        <f t="shared" ca="1" si="48"/>
        <v>0</v>
      </c>
      <c r="CO70" s="352">
        <f t="shared" ca="1" si="48"/>
        <v>0</v>
      </c>
      <c r="CP70" s="352">
        <f t="shared" ca="1" si="48"/>
        <v>0</v>
      </c>
      <c r="CQ70" s="352">
        <f t="shared" ca="1" si="48"/>
        <v>0</v>
      </c>
      <c r="CR70" s="352">
        <f t="shared" ca="1" si="48"/>
        <v>0</v>
      </c>
      <c r="CS70" s="352">
        <f t="shared" ca="1" si="48"/>
        <v>0</v>
      </c>
      <c r="CT70" s="352">
        <f t="shared" ca="1" si="48"/>
        <v>0</v>
      </c>
      <c r="CU70" s="352">
        <f t="shared" ca="1" si="48"/>
        <v>0</v>
      </c>
      <c r="CV70" s="352">
        <f t="shared" ca="1" si="48"/>
        <v>0</v>
      </c>
      <c r="CW70" s="352">
        <f t="shared" ca="1" si="48"/>
        <v>0</v>
      </c>
      <c r="CX70" s="352">
        <f t="shared" ca="1" si="48"/>
        <v>0</v>
      </c>
      <c r="CY70" s="352">
        <f t="shared" ca="1" si="48"/>
        <v>0</v>
      </c>
      <c r="CZ70" s="352">
        <f t="shared" ca="1" si="48"/>
        <v>0</v>
      </c>
      <c r="DA70" s="352">
        <f t="shared" ca="1" si="48"/>
        <v>0</v>
      </c>
      <c r="DB70" s="352">
        <f t="shared" ca="1" si="48"/>
        <v>0</v>
      </c>
      <c r="DC70" s="352">
        <f t="shared" ca="1" si="48"/>
        <v>0</v>
      </c>
    </row>
    <row r="71" spans="1:107" hidden="1">
      <c r="A71" s="43">
        <v>33</v>
      </c>
      <c r="B71" s="351" t="str">
        <f t="shared" ca="1" si="11"/>
        <v>E.1.</v>
      </c>
      <c r="C71" s="446" t="str">
        <f t="shared" ca="1" si="12"/>
        <v>Infrastruktūros vystymas</v>
      </c>
      <c r="D71" s="547"/>
      <c r="E71" s="547"/>
      <c r="F71" s="447"/>
      <c r="G71" s="442">
        <f ca="1">SUMIF($H$39:$DC$39,"&lt;="&amp;PAL,$H71:$DC71)</f>
        <v>265962780.91131419</v>
      </c>
      <c r="H71" s="352">
        <f ca="1">SUM(H72:H79)</f>
        <v>0</v>
      </c>
      <c r="I71" s="352">
        <f t="shared" ref="I71:BT71" ca="1" si="49">SUM(I72:I79)</f>
        <v>39386878.300099999</v>
      </c>
      <c r="J71" s="352">
        <f t="shared" ca="1" si="49"/>
        <v>45266479.629868001</v>
      </c>
      <c r="K71" s="352">
        <f t="shared" ca="1" si="49"/>
        <v>28818594.050937459</v>
      </c>
      <c r="L71" s="352">
        <f t="shared" ca="1" si="49"/>
        <v>54226227.948988475</v>
      </c>
      <c r="M71" s="352">
        <f t="shared" ca="1" si="49"/>
        <v>67944634.475108832</v>
      </c>
      <c r="N71" s="352">
        <f t="shared" ca="1" si="49"/>
        <v>64038476.379691854</v>
      </c>
      <c r="O71" s="352">
        <f t="shared" ca="1" si="49"/>
        <v>30627562.81744517</v>
      </c>
      <c r="P71" s="352">
        <f t="shared" ca="1" si="49"/>
        <v>-7524614.2834424386</v>
      </c>
      <c r="Q71" s="352">
        <f t="shared" ca="1" si="49"/>
        <v>-8128736.9352561925</v>
      </c>
      <c r="R71" s="352">
        <f t="shared" ca="1" si="49"/>
        <v>-8372599.0433138777</v>
      </c>
      <c r="S71" s="352">
        <f t="shared" ca="1" si="49"/>
        <v>-8623777.014613295</v>
      </c>
      <c r="T71" s="352">
        <f t="shared" ca="1" si="49"/>
        <v>-7281931.1534781726</v>
      </c>
      <c r="U71" s="352">
        <f t="shared" ca="1" si="49"/>
        <v>-6206464.0331603447</v>
      </c>
      <c r="V71" s="352">
        <f t="shared" ca="1" si="49"/>
        <v>-5158535.9976458708</v>
      </c>
      <c r="W71" s="352">
        <f t="shared" ca="1" si="49"/>
        <v>-4622489.3250544686</v>
      </c>
      <c r="X71" s="352">
        <f t="shared" ca="1" si="49"/>
        <v>-3596147.1300203814</v>
      </c>
      <c r="Y71" s="352">
        <f t="shared" ca="1" si="49"/>
        <v>-2975125.7380891512</v>
      </c>
      <c r="Z71" s="352">
        <f t="shared" ca="1" si="49"/>
        <v>-1855652.0367514947</v>
      </c>
      <c r="AA71" s="352">
        <f t="shared" ca="1" si="49"/>
        <v>0</v>
      </c>
      <c r="AB71" s="352">
        <f t="shared" ca="1" si="49"/>
        <v>0</v>
      </c>
      <c r="AC71" s="352">
        <f t="shared" ca="1" si="49"/>
        <v>0</v>
      </c>
      <c r="AD71" s="352">
        <f t="shared" ca="1" si="49"/>
        <v>0</v>
      </c>
      <c r="AE71" s="352">
        <f t="shared" ca="1" si="49"/>
        <v>0</v>
      </c>
      <c r="AF71" s="352">
        <f t="shared" ca="1" si="49"/>
        <v>0</v>
      </c>
      <c r="AG71" s="352">
        <f t="shared" ca="1" si="49"/>
        <v>0</v>
      </c>
      <c r="AH71" s="352">
        <f t="shared" ca="1" si="49"/>
        <v>0</v>
      </c>
      <c r="AI71" s="352">
        <f t="shared" ca="1" si="49"/>
        <v>0</v>
      </c>
      <c r="AJ71" s="352">
        <f t="shared" ca="1" si="49"/>
        <v>0</v>
      </c>
      <c r="AK71" s="352">
        <f t="shared" ca="1" si="49"/>
        <v>0</v>
      </c>
      <c r="AL71" s="352">
        <f t="shared" ca="1" si="49"/>
        <v>0</v>
      </c>
      <c r="AM71" s="352">
        <f t="shared" ca="1" si="49"/>
        <v>0</v>
      </c>
      <c r="AN71" s="352">
        <f t="shared" ca="1" si="49"/>
        <v>0</v>
      </c>
      <c r="AO71" s="352">
        <f t="shared" ca="1" si="49"/>
        <v>0</v>
      </c>
      <c r="AP71" s="352">
        <f t="shared" ca="1" si="49"/>
        <v>0</v>
      </c>
      <c r="AQ71" s="352">
        <f t="shared" ca="1" si="49"/>
        <v>0</v>
      </c>
      <c r="AR71" s="352">
        <f t="shared" ca="1" si="49"/>
        <v>0</v>
      </c>
      <c r="AS71" s="352">
        <f t="shared" ca="1" si="49"/>
        <v>0</v>
      </c>
      <c r="AT71" s="352">
        <f t="shared" ca="1" si="49"/>
        <v>0</v>
      </c>
      <c r="AU71" s="352">
        <f t="shared" ca="1" si="49"/>
        <v>0</v>
      </c>
      <c r="AV71" s="352">
        <f t="shared" ca="1" si="49"/>
        <v>0</v>
      </c>
      <c r="AW71" s="352">
        <f t="shared" ca="1" si="49"/>
        <v>0</v>
      </c>
      <c r="AX71" s="352">
        <f t="shared" ca="1" si="49"/>
        <v>0</v>
      </c>
      <c r="AY71" s="352">
        <f t="shared" ca="1" si="49"/>
        <v>0</v>
      </c>
      <c r="AZ71" s="352">
        <f t="shared" ca="1" si="49"/>
        <v>0</v>
      </c>
      <c r="BA71" s="352">
        <f t="shared" ca="1" si="49"/>
        <v>0</v>
      </c>
      <c r="BB71" s="352">
        <f t="shared" ca="1" si="49"/>
        <v>0</v>
      </c>
      <c r="BC71" s="352">
        <f t="shared" ca="1" si="49"/>
        <v>0</v>
      </c>
      <c r="BD71" s="352">
        <f t="shared" ca="1" si="49"/>
        <v>0</v>
      </c>
      <c r="BE71" s="352">
        <f t="shared" ca="1" si="49"/>
        <v>0</v>
      </c>
      <c r="BF71" s="352">
        <f t="shared" ca="1" si="49"/>
        <v>0</v>
      </c>
      <c r="BG71" s="352">
        <f t="shared" ca="1" si="49"/>
        <v>0</v>
      </c>
      <c r="BH71" s="352">
        <f t="shared" ca="1" si="49"/>
        <v>0</v>
      </c>
      <c r="BI71" s="352">
        <f t="shared" ca="1" si="49"/>
        <v>0</v>
      </c>
      <c r="BJ71" s="352">
        <f t="shared" ca="1" si="49"/>
        <v>0</v>
      </c>
      <c r="BK71" s="352">
        <f t="shared" ca="1" si="49"/>
        <v>0</v>
      </c>
      <c r="BL71" s="352">
        <f t="shared" ca="1" si="49"/>
        <v>0</v>
      </c>
      <c r="BM71" s="352">
        <f t="shared" ca="1" si="49"/>
        <v>0</v>
      </c>
      <c r="BN71" s="352">
        <f t="shared" ca="1" si="49"/>
        <v>0</v>
      </c>
      <c r="BO71" s="352">
        <f t="shared" ca="1" si="49"/>
        <v>0</v>
      </c>
      <c r="BP71" s="352">
        <f t="shared" ca="1" si="49"/>
        <v>0</v>
      </c>
      <c r="BQ71" s="352">
        <f t="shared" ca="1" si="49"/>
        <v>0</v>
      </c>
      <c r="BR71" s="352">
        <f t="shared" ca="1" si="49"/>
        <v>0</v>
      </c>
      <c r="BS71" s="352">
        <f t="shared" ca="1" si="49"/>
        <v>0</v>
      </c>
      <c r="BT71" s="352">
        <f t="shared" ca="1" si="49"/>
        <v>0</v>
      </c>
      <c r="BU71" s="352">
        <f t="shared" ref="BU71:DB71" ca="1" si="50">SUM(BU72:BU79)</f>
        <v>0</v>
      </c>
      <c r="BV71" s="352">
        <f t="shared" ca="1" si="50"/>
        <v>0</v>
      </c>
      <c r="BW71" s="352">
        <f t="shared" ca="1" si="50"/>
        <v>0</v>
      </c>
      <c r="BX71" s="352">
        <f t="shared" ca="1" si="50"/>
        <v>0</v>
      </c>
      <c r="BY71" s="352">
        <f t="shared" ca="1" si="50"/>
        <v>0</v>
      </c>
      <c r="BZ71" s="352">
        <f t="shared" ca="1" si="50"/>
        <v>0</v>
      </c>
      <c r="CA71" s="352">
        <f t="shared" ca="1" si="50"/>
        <v>0</v>
      </c>
      <c r="CB71" s="352">
        <f t="shared" ca="1" si="50"/>
        <v>0</v>
      </c>
      <c r="CC71" s="352">
        <f t="shared" ca="1" si="50"/>
        <v>0</v>
      </c>
      <c r="CD71" s="352">
        <f t="shared" ca="1" si="50"/>
        <v>0</v>
      </c>
      <c r="CE71" s="352">
        <f t="shared" ca="1" si="50"/>
        <v>0</v>
      </c>
      <c r="CF71" s="352">
        <f t="shared" ca="1" si="50"/>
        <v>0</v>
      </c>
      <c r="CG71" s="352">
        <f t="shared" ca="1" si="50"/>
        <v>0</v>
      </c>
      <c r="CH71" s="352">
        <f t="shared" ca="1" si="50"/>
        <v>0</v>
      </c>
      <c r="CI71" s="352">
        <f t="shared" ca="1" si="50"/>
        <v>0</v>
      </c>
      <c r="CJ71" s="352">
        <f t="shared" ca="1" si="50"/>
        <v>0</v>
      </c>
      <c r="CK71" s="352">
        <f t="shared" ca="1" si="50"/>
        <v>0</v>
      </c>
      <c r="CL71" s="352">
        <f t="shared" ca="1" si="50"/>
        <v>0</v>
      </c>
      <c r="CM71" s="352">
        <f t="shared" ca="1" si="50"/>
        <v>0</v>
      </c>
      <c r="CN71" s="352">
        <f t="shared" ca="1" si="50"/>
        <v>0</v>
      </c>
      <c r="CO71" s="352">
        <f t="shared" ca="1" si="50"/>
        <v>0</v>
      </c>
      <c r="CP71" s="352">
        <f t="shared" ca="1" si="50"/>
        <v>0</v>
      </c>
      <c r="CQ71" s="352">
        <f t="shared" ca="1" si="50"/>
        <v>0</v>
      </c>
      <c r="CR71" s="352">
        <f t="shared" ca="1" si="50"/>
        <v>0</v>
      </c>
      <c r="CS71" s="352">
        <f t="shared" ca="1" si="50"/>
        <v>0</v>
      </c>
      <c r="CT71" s="352">
        <f t="shared" ca="1" si="50"/>
        <v>0</v>
      </c>
      <c r="CU71" s="352">
        <f t="shared" ca="1" si="50"/>
        <v>0</v>
      </c>
      <c r="CV71" s="352">
        <f t="shared" ca="1" si="50"/>
        <v>0</v>
      </c>
      <c r="CW71" s="352">
        <f t="shared" ca="1" si="50"/>
        <v>0</v>
      </c>
      <c r="CX71" s="352">
        <f t="shared" ca="1" si="50"/>
        <v>0</v>
      </c>
      <c r="CY71" s="352">
        <f t="shared" ca="1" si="50"/>
        <v>0</v>
      </c>
      <c r="CZ71" s="352">
        <f t="shared" ca="1" si="50"/>
        <v>0</v>
      </c>
      <c r="DA71" s="352">
        <f t="shared" ca="1" si="50"/>
        <v>0</v>
      </c>
      <c r="DB71" s="352">
        <f t="shared" ca="1" si="50"/>
        <v>0</v>
      </c>
      <c r="DC71" s="352">
        <f ca="1">SUM(DC72:DC79)</f>
        <v>0</v>
      </c>
    </row>
    <row r="72" spans="1:107" hidden="1">
      <c r="A72" s="43">
        <v>34</v>
      </c>
      <c r="B72" s="323" t="str">
        <f t="shared" ca="1" si="11"/>
        <v>E.1.1.</v>
      </c>
      <c r="C72" s="342" t="str">
        <f t="shared" ca="1" si="12"/>
        <v>Skatinti startuolių vystymą, akceleravimą ir plėrą (Rizikos kapitalas) (11.1.)</v>
      </c>
      <c r="D72" s="548"/>
      <c r="E72" s="548"/>
      <c r="F72" s="448"/>
      <c r="G72" s="442">
        <f ca="1">SUMIF($H$39:$DC$39,"&lt;="&amp;PAL,$H72:$DC72)</f>
        <v>18334927.32096494</v>
      </c>
      <c r="H72" s="408">
        <f t="shared" ref="H72:Q79" ca="1" si="51">IFERROR(OFFSET(INDIRECT("'"&amp;Opt_alt&amp;"'!H12"),$A72,H$39)*(1+VMI)^H$39,"")</f>
        <v>0</v>
      </c>
      <c r="I72" s="408">
        <f t="shared" ca="1" si="51"/>
        <v>10197000</v>
      </c>
      <c r="J72" s="408">
        <f t="shared" ca="1" si="51"/>
        <v>0</v>
      </c>
      <c r="K72" s="408">
        <f t="shared" ca="1" si="51"/>
        <v>4534817.05</v>
      </c>
      <c r="L72" s="408">
        <f t="shared" ca="1" si="51"/>
        <v>4670861.5614999998</v>
      </c>
      <c r="M72" s="408">
        <f t="shared" ca="1" si="51"/>
        <v>4810987.408344999</v>
      </c>
      <c r="N72" s="408">
        <f t="shared" ca="1" si="51"/>
        <v>4955317.0305953501</v>
      </c>
      <c r="O72" s="408">
        <f t="shared" ca="1" si="51"/>
        <v>5226963.9280556971</v>
      </c>
      <c r="P72" s="408">
        <f t="shared" ca="1" si="51"/>
        <v>-1583462.6017345199</v>
      </c>
      <c r="Q72" s="408">
        <f t="shared" ca="1" si="51"/>
        <v>-1630966.4797865555</v>
      </c>
      <c r="R72" s="408">
        <f t="shared" ref="R72:AA79" ca="1" si="52">IFERROR(OFFSET(INDIRECT("'"&amp;Opt_alt&amp;"'!H12"),$A72,R$39)*(1+VMI)^R$39,"")</f>
        <v>-1679895.4741801522</v>
      </c>
      <c r="S72" s="408">
        <f t="shared" ca="1" si="52"/>
        <v>-1730292.3384055567</v>
      </c>
      <c r="T72" s="408">
        <f t="shared" ca="1" si="52"/>
        <v>-1792751.7391203849</v>
      </c>
      <c r="U72" s="408">
        <f t="shared" ca="1" si="52"/>
        <v>-1200232.6040039633</v>
      </c>
      <c r="V72" s="408">
        <f t="shared" ca="1" si="52"/>
        <v>-1221264.9438480167</v>
      </c>
      <c r="W72" s="408">
        <f t="shared" ca="1" si="52"/>
        <v>-1254163.7703636154</v>
      </c>
      <c r="X72" s="408">
        <f t="shared" ca="1" si="52"/>
        <v>-1283765.1512790297</v>
      </c>
      <c r="Y72" s="408">
        <f t="shared" ca="1" si="52"/>
        <v>-1322278.1058174006</v>
      </c>
      <c r="Z72" s="408">
        <f t="shared" ca="1" si="52"/>
        <v>-1361946.4489919227</v>
      </c>
      <c r="AA72" s="408">
        <f t="shared" ca="1" si="52"/>
        <v>0</v>
      </c>
      <c r="AB72" s="408">
        <f t="shared" ref="AB72:AK79" ca="1" si="53">IFERROR(OFFSET(INDIRECT("'"&amp;Opt_alt&amp;"'!H12"),$A72,AB$39)*(1+VMI)^AB$39,"")</f>
        <v>0</v>
      </c>
      <c r="AC72" s="408">
        <f t="shared" ca="1" si="53"/>
        <v>0</v>
      </c>
      <c r="AD72" s="408">
        <f t="shared" ca="1" si="53"/>
        <v>0</v>
      </c>
      <c r="AE72" s="408">
        <f t="shared" ca="1" si="53"/>
        <v>0</v>
      </c>
      <c r="AF72" s="408">
        <f t="shared" ca="1" si="53"/>
        <v>0</v>
      </c>
      <c r="AG72" s="408">
        <f t="shared" ca="1" si="53"/>
        <v>0</v>
      </c>
      <c r="AH72" s="408">
        <f t="shared" ca="1" si="53"/>
        <v>0</v>
      </c>
      <c r="AI72" s="408">
        <f t="shared" ca="1" si="53"/>
        <v>0</v>
      </c>
      <c r="AJ72" s="408">
        <f t="shared" ca="1" si="53"/>
        <v>0</v>
      </c>
      <c r="AK72" s="408">
        <f t="shared" ca="1" si="53"/>
        <v>0</v>
      </c>
      <c r="AL72" s="408">
        <f t="shared" ref="AL72:AU79" ca="1" si="54">IFERROR(OFFSET(INDIRECT("'"&amp;Opt_alt&amp;"'!H12"),$A72,AL$39)*(1+VMI)^AL$39,"")</f>
        <v>0</v>
      </c>
      <c r="AM72" s="408">
        <f t="shared" ca="1" si="54"/>
        <v>0</v>
      </c>
      <c r="AN72" s="408">
        <f t="shared" ca="1" si="54"/>
        <v>0</v>
      </c>
      <c r="AO72" s="408">
        <f t="shared" ca="1" si="54"/>
        <v>0</v>
      </c>
      <c r="AP72" s="408">
        <f t="shared" ca="1" si="54"/>
        <v>0</v>
      </c>
      <c r="AQ72" s="408">
        <f t="shared" ca="1" si="54"/>
        <v>0</v>
      </c>
      <c r="AR72" s="408">
        <f t="shared" ca="1" si="54"/>
        <v>0</v>
      </c>
      <c r="AS72" s="408">
        <f t="shared" ca="1" si="54"/>
        <v>0</v>
      </c>
      <c r="AT72" s="408">
        <f t="shared" ca="1" si="54"/>
        <v>0</v>
      </c>
      <c r="AU72" s="408">
        <f t="shared" ca="1" si="54"/>
        <v>0</v>
      </c>
      <c r="AV72" s="408">
        <f t="shared" ref="AV72:BE79" ca="1" si="55">IFERROR(OFFSET(INDIRECT("'"&amp;Opt_alt&amp;"'!H12"),$A72,AV$39)*(1+VMI)^AV$39,"")</f>
        <v>0</v>
      </c>
      <c r="AW72" s="408">
        <f t="shared" ca="1" si="55"/>
        <v>0</v>
      </c>
      <c r="AX72" s="408">
        <f t="shared" ca="1" si="55"/>
        <v>0</v>
      </c>
      <c r="AY72" s="408">
        <f t="shared" ca="1" si="55"/>
        <v>0</v>
      </c>
      <c r="AZ72" s="408">
        <f t="shared" ca="1" si="55"/>
        <v>0</v>
      </c>
      <c r="BA72" s="408">
        <f t="shared" ca="1" si="55"/>
        <v>0</v>
      </c>
      <c r="BB72" s="408">
        <f t="shared" ca="1" si="55"/>
        <v>0</v>
      </c>
      <c r="BC72" s="408">
        <f t="shared" ca="1" si="55"/>
        <v>0</v>
      </c>
      <c r="BD72" s="408">
        <f t="shared" ca="1" si="55"/>
        <v>0</v>
      </c>
      <c r="BE72" s="408">
        <f t="shared" ca="1" si="55"/>
        <v>0</v>
      </c>
      <c r="BF72" s="408">
        <f t="shared" ref="BF72:BO79" ca="1" si="56">IFERROR(OFFSET(INDIRECT("'"&amp;Opt_alt&amp;"'!H12"),$A72,BF$39)*(1+VMI)^BF$39,"")</f>
        <v>0</v>
      </c>
      <c r="BG72" s="408">
        <f t="shared" ca="1" si="56"/>
        <v>0</v>
      </c>
      <c r="BH72" s="408">
        <f t="shared" ca="1" si="56"/>
        <v>0</v>
      </c>
      <c r="BI72" s="408">
        <f t="shared" ca="1" si="56"/>
        <v>0</v>
      </c>
      <c r="BJ72" s="408">
        <f t="shared" ca="1" si="56"/>
        <v>0</v>
      </c>
      <c r="BK72" s="408">
        <f t="shared" ca="1" si="56"/>
        <v>0</v>
      </c>
      <c r="BL72" s="408">
        <f t="shared" ca="1" si="56"/>
        <v>0</v>
      </c>
      <c r="BM72" s="408">
        <f t="shared" ca="1" si="56"/>
        <v>0</v>
      </c>
      <c r="BN72" s="408">
        <f t="shared" ca="1" si="56"/>
        <v>0</v>
      </c>
      <c r="BO72" s="408">
        <f t="shared" ca="1" si="56"/>
        <v>0</v>
      </c>
      <c r="BP72" s="408">
        <f t="shared" ref="BP72:BY79" ca="1" si="57">IFERROR(OFFSET(INDIRECT("'"&amp;Opt_alt&amp;"'!H12"),$A72,BP$39)*(1+VMI)^BP$39,"")</f>
        <v>0</v>
      </c>
      <c r="BQ72" s="408">
        <f t="shared" ca="1" si="57"/>
        <v>0</v>
      </c>
      <c r="BR72" s="408">
        <f t="shared" ca="1" si="57"/>
        <v>0</v>
      </c>
      <c r="BS72" s="408">
        <f t="shared" ca="1" si="57"/>
        <v>0</v>
      </c>
      <c r="BT72" s="408">
        <f t="shared" ca="1" si="57"/>
        <v>0</v>
      </c>
      <c r="BU72" s="408">
        <f t="shared" ca="1" si="57"/>
        <v>0</v>
      </c>
      <c r="BV72" s="408">
        <f t="shared" ca="1" si="57"/>
        <v>0</v>
      </c>
      <c r="BW72" s="408">
        <f t="shared" ca="1" si="57"/>
        <v>0</v>
      </c>
      <c r="BX72" s="408">
        <f t="shared" ca="1" si="57"/>
        <v>0</v>
      </c>
      <c r="BY72" s="408">
        <f t="shared" ca="1" si="57"/>
        <v>0</v>
      </c>
      <c r="BZ72" s="408">
        <f t="shared" ref="BZ72:CI79" ca="1" si="58">IFERROR(OFFSET(INDIRECT("'"&amp;Opt_alt&amp;"'!H12"),$A72,BZ$39)*(1+VMI)^BZ$39,"")</f>
        <v>0</v>
      </c>
      <c r="CA72" s="408">
        <f t="shared" ca="1" si="58"/>
        <v>0</v>
      </c>
      <c r="CB72" s="408">
        <f t="shared" ca="1" si="58"/>
        <v>0</v>
      </c>
      <c r="CC72" s="408">
        <f t="shared" ca="1" si="58"/>
        <v>0</v>
      </c>
      <c r="CD72" s="408">
        <f t="shared" ca="1" si="58"/>
        <v>0</v>
      </c>
      <c r="CE72" s="408">
        <f t="shared" ca="1" si="58"/>
        <v>0</v>
      </c>
      <c r="CF72" s="408">
        <f t="shared" ca="1" si="58"/>
        <v>0</v>
      </c>
      <c r="CG72" s="408">
        <f t="shared" ca="1" si="58"/>
        <v>0</v>
      </c>
      <c r="CH72" s="408">
        <f t="shared" ca="1" si="58"/>
        <v>0</v>
      </c>
      <c r="CI72" s="408">
        <f t="shared" ca="1" si="58"/>
        <v>0</v>
      </c>
      <c r="CJ72" s="408">
        <f t="shared" ref="CJ72:CS79" ca="1" si="59">IFERROR(OFFSET(INDIRECT("'"&amp;Opt_alt&amp;"'!H12"),$A72,CJ$39)*(1+VMI)^CJ$39,"")</f>
        <v>0</v>
      </c>
      <c r="CK72" s="408">
        <f t="shared" ca="1" si="59"/>
        <v>0</v>
      </c>
      <c r="CL72" s="408">
        <f t="shared" ca="1" si="59"/>
        <v>0</v>
      </c>
      <c r="CM72" s="408">
        <f t="shared" ca="1" si="59"/>
        <v>0</v>
      </c>
      <c r="CN72" s="408">
        <f t="shared" ca="1" si="59"/>
        <v>0</v>
      </c>
      <c r="CO72" s="408">
        <f t="shared" ca="1" si="59"/>
        <v>0</v>
      </c>
      <c r="CP72" s="408">
        <f t="shared" ca="1" si="59"/>
        <v>0</v>
      </c>
      <c r="CQ72" s="408">
        <f t="shared" ca="1" si="59"/>
        <v>0</v>
      </c>
      <c r="CR72" s="408">
        <f t="shared" ca="1" si="59"/>
        <v>0</v>
      </c>
      <c r="CS72" s="408">
        <f t="shared" ca="1" si="59"/>
        <v>0</v>
      </c>
      <c r="CT72" s="408">
        <f t="shared" ref="CT72:DC79" ca="1" si="60">IFERROR(OFFSET(INDIRECT("'"&amp;Opt_alt&amp;"'!H12"),$A72,CT$39)*(1+VMI)^CT$39,"")</f>
        <v>0</v>
      </c>
      <c r="CU72" s="408">
        <f t="shared" ca="1" si="60"/>
        <v>0</v>
      </c>
      <c r="CV72" s="408">
        <f t="shared" ca="1" si="60"/>
        <v>0</v>
      </c>
      <c r="CW72" s="408">
        <f t="shared" ca="1" si="60"/>
        <v>0</v>
      </c>
      <c r="CX72" s="408">
        <f t="shared" ca="1" si="60"/>
        <v>0</v>
      </c>
      <c r="CY72" s="408">
        <f t="shared" ca="1" si="60"/>
        <v>0</v>
      </c>
      <c r="CZ72" s="408">
        <f t="shared" ca="1" si="60"/>
        <v>0</v>
      </c>
      <c r="DA72" s="408">
        <f t="shared" ca="1" si="60"/>
        <v>0</v>
      </c>
      <c r="DB72" s="408">
        <f t="shared" ca="1" si="60"/>
        <v>0</v>
      </c>
      <c r="DC72" s="408">
        <f t="shared" ca="1" si="60"/>
        <v>0</v>
      </c>
    </row>
    <row r="73" spans="1:107" hidden="1">
      <c r="A73" s="43">
        <v>35</v>
      </c>
      <c r="B73" s="323" t="str">
        <f t="shared" ca="1" si="11"/>
        <v>E.1.2.</v>
      </c>
      <c r="C73" s="342" t="str">
        <f t="shared" ca="1" si="12"/>
        <v>Skatinti startuolių vystymą, akceleravimą ir plėrą (Subsidijos) (11.2.)</v>
      </c>
      <c r="D73" s="548"/>
      <c r="E73" s="548"/>
      <c r="F73" s="448"/>
      <c r="G73" s="442">
        <f ca="1">SUMIF($H$39:$DC$39,"&lt;="&amp;PAL,$H73:$DC73)</f>
        <v>18482665.928568617</v>
      </c>
      <c r="H73" s="408">
        <f t="shared" ca="1" si="51"/>
        <v>0</v>
      </c>
      <c r="I73" s="408">
        <f t="shared" ca="1" si="51"/>
        <v>2915554.9049</v>
      </c>
      <c r="J73" s="408">
        <f t="shared" ca="1" si="51"/>
        <v>4987291.32436</v>
      </c>
      <c r="K73" s="408">
        <f t="shared" ca="1" si="51"/>
        <v>3948186.2322319001</v>
      </c>
      <c r="L73" s="408">
        <f t="shared" ca="1" si="51"/>
        <v>5461733.9570497423</v>
      </c>
      <c r="M73" s="408">
        <f t="shared" ca="1" si="51"/>
        <v>946760.94747058419</v>
      </c>
      <c r="N73" s="408">
        <f t="shared" ca="1" si="51"/>
        <v>181113.23143032452</v>
      </c>
      <c r="O73" s="408">
        <f t="shared" ca="1" si="51"/>
        <v>42025.331126068595</v>
      </c>
      <c r="P73" s="408">
        <f t="shared" ca="1" si="51"/>
        <v>0</v>
      </c>
      <c r="Q73" s="408">
        <f t="shared" ca="1" si="51"/>
        <v>0</v>
      </c>
      <c r="R73" s="408">
        <f t="shared" ca="1" si="52"/>
        <v>0</v>
      </c>
      <c r="S73" s="408">
        <f t="shared" ca="1" si="52"/>
        <v>0</v>
      </c>
      <c r="T73" s="408">
        <f t="shared" ca="1" si="52"/>
        <v>0</v>
      </c>
      <c r="U73" s="408">
        <f t="shared" ca="1" si="52"/>
        <v>0</v>
      </c>
      <c r="V73" s="408">
        <f t="shared" ca="1" si="52"/>
        <v>0</v>
      </c>
      <c r="W73" s="408">
        <f t="shared" ca="1" si="52"/>
        <v>0</v>
      </c>
      <c r="X73" s="408">
        <f t="shared" ca="1" si="52"/>
        <v>0</v>
      </c>
      <c r="Y73" s="408">
        <f t="shared" ca="1" si="52"/>
        <v>0</v>
      </c>
      <c r="Z73" s="408">
        <f t="shared" ca="1" si="52"/>
        <v>0</v>
      </c>
      <c r="AA73" s="408">
        <f t="shared" ca="1" si="52"/>
        <v>0</v>
      </c>
      <c r="AB73" s="408">
        <f t="shared" ca="1" si="53"/>
        <v>0</v>
      </c>
      <c r="AC73" s="408">
        <f t="shared" ca="1" si="53"/>
        <v>0</v>
      </c>
      <c r="AD73" s="408">
        <f t="shared" ca="1" si="53"/>
        <v>0</v>
      </c>
      <c r="AE73" s="408">
        <f t="shared" ca="1" si="53"/>
        <v>0</v>
      </c>
      <c r="AF73" s="408">
        <f t="shared" ca="1" si="53"/>
        <v>0</v>
      </c>
      <c r="AG73" s="408">
        <f t="shared" ca="1" si="53"/>
        <v>0</v>
      </c>
      <c r="AH73" s="408">
        <f t="shared" ca="1" si="53"/>
        <v>0</v>
      </c>
      <c r="AI73" s="408">
        <f t="shared" ca="1" si="53"/>
        <v>0</v>
      </c>
      <c r="AJ73" s="408">
        <f t="shared" ca="1" si="53"/>
        <v>0</v>
      </c>
      <c r="AK73" s="408">
        <f t="shared" ca="1" si="53"/>
        <v>0</v>
      </c>
      <c r="AL73" s="408">
        <f t="shared" ca="1" si="54"/>
        <v>0</v>
      </c>
      <c r="AM73" s="408">
        <f t="shared" ca="1" si="54"/>
        <v>0</v>
      </c>
      <c r="AN73" s="408">
        <f t="shared" ca="1" si="54"/>
        <v>0</v>
      </c>
      <c r="AO73" s="408">
        <f t="shared" ca="1" si="54"/>
        <v>0</v>
      </c>
      <c r="AP73" s="408">
        <f t="shared" ca="1" si="54"/>
        <v>0</v>
      </c>
      <c r="AQ73" s="408">
        <f t="shared" ca="1" si="54"/>
        <v>0</v>
      </c>
      <c r="AR73" s="408">
        <f t="shared" ca="1" si="54"/>
        <v>0</v>
      </c>
      <c r="AS73" s="408">
        <f t="shared" ca="1" si="54"/>
        <v>0</v>
      </c>
      <c r="AT73" s="408">
        <f t="shared" ca="1" si="54"/>
        <v>0</v>
      </c>
      <c r="AU73" s="408">
        <f t="shared" ca="1" si="54"/>
        <v>0</v>
      </c>
      <c r="AV73" s="408">
        <f t="shared" ca="1" si="55"/>
        <v>0</v>
      </c>
      <c r="AW73" s="408">
        <f t="shared" ca="1" si="55"/>
        <v>0</v>
      </c>
      <c r="AX73" s="408">
        <f t="shared" ca="1" si="55"/>
        <v>0</v>
      </c>
      <c r="AY73" s="408">
        <f t="shared" ca="1" si="55"/>
        <v>0</v>
      </c>
      <c r="AZ73" s="408">
        <f t="shared" ca="1" si="55"/>
        <v>0</v>
      </c>
      <c r="BA73" s="408">
        <f t="shared" ca="1" si="55"/>
        <v>0</v>
      </c>
      <c r="BB73" s="408">
        <f t="shared" ca="1" si="55"/>
        <v>0</v>
      </c>
      <c r="BC73" s="408">
        <f t="shared" ca="1" si="55"/>
        <v>0</v>
      </c>
      <c r="BD73" s="408">
        <f t="shared" ca="1" si="55"/>
        <v>0</v>
      </c>
      <c r="BE73" s="408">
        <f t="shared" ca="1" si="55"/>
        <v>0</v>
      </c>
      <c r="BF73" s="408">
        <f t="shared" ca="1" si="56"/>
        <v>0</v>
      </c>
      <c r="BG73" s="408">
        <f t="shared" ca="1" si="56"/>
        <v>0</v>
      </c>
      <c r="BH73" s="408">
        <f t="shared" ca="1" si="56"/>
        <v>0</v>
      </c>
      <c r="BI73" s="408">
        <f t="shared" ca="1" si="56"/>
        <v>0</v>
      </c>
      <c r="BJ73" s="408">
        <f t="shared" ca="1" si="56"/>
        <v>0</v>
      </c>
      <c r="BK73" s="408">
        <f t="shared" ca="1" si="56"/>
        <v>0</v>
      </c>
      <c r="BL73" s="408">
        <f t="shared" ca="1" si="56"/>
        <v>0</v>
      </c>
      <c r="BM73" s="408">
        <f t="shared" ca="1" si="56"/>
        <v>0</v>
      </c>
      <c r="BN73" s="408">
        <f t="shared" ca="1" si="56"/>
        <v>0</v>
      </c>
      <c r="BO73" s="408">
        <f t="shared" ca="1" si="56"/>
        <v>0</v>
      </c>
      <c r="BP73" s="408">
        <f t="shared" ca="1" si="57"/>
        <v>0</v>
      </c>
      <c r="BQ73" s="408">
        <f t="shared" ca="1" si="57"/>
        <v>0</v>
      </c>
      <c r="BR73" s="408">
        <f t="shared" ca="1" si="57"/>
        <v>0</v>
      </c>
      <c r="BS73" s="408">
        <f t="shared" ca="1" si="57"/>
        <v>0</v>
      </c>
      <c r="BT73" s="408">
        <f t="shared" ca="1" si="57"/>
        <v>0</v>
      </c>
      <c r="BU73" s="408">
        <f t="shared" ca="1" si="57"/>
        <v>0</v>
      </c>
      <c r="BV73" s="408">
        <f t="shared" ca="1" si="57"/>
        <v>0</v>
      </c>
      <c r="BW73" s="408">
        <f t="shared" ca="1" si="57"/>
        <v>0</v>
      </c>
      <c r="BX73" s="408">
        <f t="shared" ca="1" si="57"/>
        <v>0</v>
      </c>
      <c r="BY73" s="408">
        <f t="shared" ca="1" si="57"/>
        <v>0</v>
      </c>
      <c r="BZ73" s="408">
        <f t="shared" ca="1" si="58"/>
        <v>0</v>
      </c>
      <c r="CA73" s="408">
        <f t="shared" ca="1" si="58"/>
        <v>0</v>
      </c>
      <c r="CB73" s="408">
        <f t="shared" ca="1" si="58"/>
        <v>0</v>
      </c>
      <c r="CC73" s="408">
        <f t="shared" ca="1" si="58"/>
        <v>0</v>
      </c>
      <c r="CD73" s="408">
        <f t="shared" ca="1" si="58"/>
        <v>0</v>
      </c>
      <c r="CE73" s="408">
        <f t="shared" ca="1" si="58"/>
        <v>0</v>
      </c>
      <c r="CF73" s="408">
        <f t="shared" ca="1" si="58"/>
        <v>0</v>
      </c>
      <c r="CG73" s="408">
        <f t="shared" ca="1" si="58"/>
        <v>0</v>
      </c>
      <c r="CH73" s="408">
        <f t="shared" ca="1" si="58"/>
        <v>0</v>
      </c>
      <c r="CI73" s="408">
        <f t="shared" ca="1" si="58"/>
        <v>0</v>
      </c>
      <c r="CJ73" s="408">
        <f t="shared" ca="1" si="59"/>
        <v>0</v>
      </c>
      <c r="CK73" s="408">
        <f t="shared" ca="1" si="59"/>
        <v>0</v>
      </c>
      <c r="CL73" s="408">
        <f t="shared" ca="1" si="59"/>
        <v>0</v>
      </c>
      <c r="CM73" s="408">
        <f t="shared" ca="1" si="59"/>
        <v>0</v>
      </c>
      <c r="CN73" s="408">
        <f t="shared" ca="1" si="59"/>
        <v>0</v>
      </c>
      <c r="CO73" s="408">
        <f t="shared" ca="1" si="59"/>
        <v>0</v>
      </c>
      <c r="CP73" s="408">
        <f t="shared" ca="1" si="59"/>
        <v>0</v>
      </c>
      <c r="CQ73" s="408">
        <f t="shared" ca="1" si="59"/>
        <v>0</v>
      </c>
      <c r="CR73" s="408">
        <f t="shared" ca="1" si="59"/>
        <v>0</v>
      </c>
      <c r="CS73" s="408">
        <f t="shared" ca="1" si="59"/>
        <v>0</v>
      </c>
      <c r="CT73" s="408">
        <f t="shared" ca="1" si="60"/>
        <v>0</v>
      </c>
      <c r="CU73" s="408">
        <f t="shared" ca="1" si="60"/>
        <v>0</v>
      </c>
      <c r="CV73" s="408">
        <f t="shared" ca="1" si="60"/>
        <v>0</v>
      </c>
      <c r="CW73" s="408">
        <f t="shared" ca="1" si="60"/>
        <v>0</v>
      </c>
      <c r="CX73" s="408">
        <f t="shared" ca="1" si="60"/>
        <v>0</v>
      </c>
      <c r="CY73" s="408">
        <f t="shared" ca="1" si="60"/>
        <v>0</v>
      </c>
      <c r="CZ73" s="408">
        <f t="shared" ca="1" si="60"/>
        <v>0</v>
      </c>
      <c r="DA73" s="408">
        <f t="shared" ca="1" si="60"/>
        <v>0</v>
      </c>
      <c r="DB73" s="408">
        <f t="shared" ca="1" si="60"/>
        <v>0</v>
      </c>
      <c r="DC73" s="408">
        <f t="shared" ca="1" si="60"/>
        <v>0</v>
      </c>
    </row>
    <row r="74" spans="1:107" hidden="1">
      <c r="A74" s="43">
        <v>36</v>
      </c>
      <c r="B74" s="323" t="str">
        <f t="shared" ca="1" si="11"/>
        <v>E.1.3.</v>
      </c>
      <c r="C74" s="342" t="str">
        <f t="shared" ca="1" si="12"/>
        <v>Skatinti inovacijų pasiūlą (MTEP, FI) (12.1.)</v>
      </c>
      <c r="D74" s="548"/>
      <c r="E74" s="548"/>
      <c r="F74" s="448"/>
      <c r="G74" s="442">
        <f ca="1">SUMIF($H$39:$DC$39,"&lt;="&amp;PAL,$H74:$DC74)</f>
        <v>10474168.103145329</v>
      </c>
      <c r="H74" s="408">
        <f t="shared" ca="1" si="51"/>
        <v>0</v>
      </c>
      <c r="I74" s="408">
        <f t="shared" ca="1" si="51"/>
        <v>16653040</v>
      </c>
      <c r="J74" s="408">
        <f t="shared" ca="1" si="51"/>
        <v>5484853</v>
      </c>
      <c r="K74" s="408">
        <f t="shared" ca="1" si="51"/>
        <v>5167505.983</v>
      </c>
      <c r="L74" s="408">
        <f t="shared" ca="1" si="51"/>
        <v>4826181.77728</v>
      </c>
      <c r="M74" s="408">
        <f t="shared" ca="1" si="51"/>
        <v>4459727.3638320994</v>
      </c>
      <c r="N74" s="408">
        <f t="shared" ca="1" si="51"/>
        <v>4066942.1219777735</v>
      </c>
      <c r="O74" s="408">
        <f t="shared" ca="1" si="51"/>
        <v>3552153.6748406105</v>
      </c>
      <c r="P74" s="408">
        <f t="shared" ca="1" si="51"/>
        <v>-4769389.3564243736</v>
      </c>
      <c r="Q74" s="408">
        <f t="shared" ca="1" si="51"/>
        <v>-4912471.037117105</v>
      </c>
      <c r="R74" s="408">
        <f t="shared" ca="1" si="52"/>
        <v>-5059845.1682306184</v>
      </c>
      <c r="S74" s="408">
        <f t="shared" ca="1" si="52"/>
        <v>-5211640.523277537</v>
      </c>
      <c r="T74" s="408">
        <f t="shared" ca="1" si="52"/>
        <v>-3756879.9368396807</v>
      </c>
      <c r="U74" s="408">
        <f t="shared" ca="1" si="52"/>
        <v>-3221962.9673127313</v>
      </c>
      <c r="V74" s="408">
        <f t="shared" ca="1" si="52"/>
        <v>-2651569.7876710095</v>
      </c>
      <c r="W74" s="408">
        <f t="shared" ca="1" si="52"/>
        <v>-2044053.250580203</v>
      </c>
      <c r="X74" s="408">
        <f t="shared" ca="1" si="52"/>
        <v>-1397699.3084550435</v>
      </c>
      <c r="Y74" s="408">
        <f t="shared" ca="1" si="52"/>
        <v>-710724.48187685281</v>
      </c>
      <c r="Z74" s="408">
        <f t="shared" ca="1" si="52"/>
        <v>0</v>
      </c>
      <c r="AA74" s="408">
        <f t="shared" ca="1" si="52"/>
        <v>0</v>
      </c>
      <c r="AB74" s="408">
        <f t="shared" ca="1" si="53"/>
        <v>0</v>
      </c>
      <c r="AC74" s="408">
        <f t="shared" ca="1" si="53"/>
        <v>0</v>
      </c>
      <c r="AD74" s="408">
        <f t="shared" ca="1" si="53"/>
        <v>0</v>
      </c>
      <c r="AE74" s="408">
        <f t="shared" ca="1" si="53"/>
        <v>0</v>
      </c>
      <c r="AF74" s="408">
        <f t="shared" ca="1" si="53"/>
        <v>0</v>
      </c>
      <c r="AG74" s="408">
        <f t="shared" ca="1" si="53"/>
        <v>0</v>
      </c>
      <c r="AH74" s="408">
        <f t="shared" ca="1" si="53"/>
        <v>0</v>
      </c>
      <c r="AI74" s="408">
        <f t="shared" ca="1" si="53"/>
        <v>0</v>
      </c>
      <c r="AJ74" s="408">
        <f t="shared" ca="1" si="53"/>
        <v>0</v>
      </c>
      <c r="AK74" s="408">
        <f t="shared" ca="1" si="53"/>
        <v>0</v>
      </c>
      <c r="AL74" s="408">
        <f t="shared" ca="1" si="54"/>
        <v>0</v>
      </c>
      <c r="AM74" s="408">
        <f t="shared" ca="1" si="54"/>
        <v>0</v>
      </c>
      <c r="AN74" s="408">
        <f t="shared" ca="1" si="54"/>
        <v>0</v>
      </c>
      <c r="AO74" s="408">
        <f t="shared" ca="1" si="54"/>
        <v>0</v>
      </c>
      <c r="AP74" s="408">
        <f t="shared" ca="1" si="54"/>
        <v>0</v>
      </c>
      <c r="AQ74" s="408">
        <f t="shared" ca="1" si="54"/>
        <v>0</v>
      </c>
      <c r="AR74" s="408">
        <f t="shared" ca="1" si="54"/>
        <v>0</v>
      </c>
      <c r="AS74" s="408">
        <f t="shared" ca="1" si="54"/>
        <v>0</v>
      </c>
      <c r="AT74" s="408">
        <f t="shared" ca="1" si="54"/>
        <v>0</v>
      </c>
      <c r="AU74" s="408">
        <f t="shared" ca="1" si="54"/>
        <v>0</v>
      </c>
      <c r="AV74" s="408">
        <f t="shared" ca="1" si="55"/>
        <v>0</v>
      </c>
      <c r="AW74" s="408">
        <f t="shared" ca="1" si="55"/>
        <v>0</v>
      </c>
      <c r="AX74" s="408">
        <f t="shared" ca="1" si="55"/>
        <v>0</v>
      </c>
      <c r="AY74" s="408">
        <f t="shared" ca="1" si="55"/>
        <v>0</v>
      </c>
      <c r="AZ74" s="408">
        <f t="shared" ca="1" si="55"/>
        <v>0</v>
      </c>
      <c r="BA74" s="408">
        <f t="shared" ca="1" si="55"/>
        <v>0</v>
      </c>
      <c r="BB74" s="408">
        <f t="shared" ca="1" si="55"/>
        <v>0</v>
      </c>
      <c r="BC74" s="408">
        <f t="shared" ca="1" si="55"/>
        <v>0</v>
      </c>
      <c r="BD74" s="408">
        <f t="shared" ca="1" si="55"/>
        <v>0</v>
      </c>
      <c r="BE74" s="408">
        <f t="shared" ca="1" si="55"/>
        <v>0</v>
      </c>
      <c r="BF74" s="408">
        <f t="shared" ca="1" si="56"/>
        <v>0</v>
      </c>
      <c r="BG74" s="408">
        <f t="shared" ca="1" si="56"/>
        <v>0</v>
      </c>
      <c r="BH74" s="408">
        <f t="shared" ca="1" si="56"/>
        <v>0</v>
      </c>
      <c r="BI74" s="408">
        <f t="shared" ca="1" si="56"/>
        <v>0</v>
      </c>
      <c r="BJ74" s="408">
        <f t="shared" ca="1" si="56"/>
        <v>0</v>
      </c>
      <c r="BK74" s="408">
        <f t="shared" ca="1" si="56"/>
        <v>0</v>
      </c>
      <c r="BL74" s="408">
        <f t="shared" ca="1" si="56"/>
        <v>0</v>
      </c>
      <c r="BM74" s="408">
        <f t="shared" ca="1" si="56"/>
        <v>0</v>
      </c>
      <c r="BN74" s="408">
        <f t="shared" ca="1" si="56"/>
        <v>0</v>
      </c>
      <c r="BO74" s="408">
        <f t="shared" ca="1" si="56"/>
        <v>0</v>
      </c>
      <c r="BP74" s="408">
        <f t="shared" ca="1" si="57"/>
        <v>0</v>
      </c>
      <c r="BQ74" s="408">
        <f t="shared" ca="1" si="57"/>
        <v>0</v>
      </c>
      <c r="BR74" s="408">
        <f t="shared" ca="1" si="57"/>
        <v>0</v>
      </c>
      <c r="BS74" s="408">
        <f t="shared" ca="1" si="57"/>
        <v>0</v>
      </c>
      <c r="BT74" s="408">
        <f t="shared" ca="1" si="57"/>
        <v>0</v>
      </c>
      <c r="BU74" s="408">
        <f t="shared" ca="1" si="57"/>
        <v>0</v>
      </c>
      <c r="BV74" s="408">
        <f t="shared" ca="1" si="57"/>
        <v>0</v>
      </c>
      <c r="BW74" s="408">
        <f t="shared" ca="1" si="57"/>
        <v>0</v>
      </c>
      <c r="BX74" s="408">
        <f t="shared" ca="1" si="57"/>
        <v>0</v>
      </c>
      <c r="BY74" s="408">
        <f t="shared" ca="1" si="57"/>
        <v>0</v>
      </c>
      <c r="BZ74" s="408">
        <f t="shared" ca="1" si="58"/>
        <v>0</v>
      </c>
      <c r="CA74" s="408">
        <f t="shared" ca="1" si="58"/>
        <v>0</v>
      </c>
      <c r="CB74" s="408">
        <f t="shared" ca="1" si="58"/>
        <v>0</v>
      </c>
      <c r="CC74" s="408">
        <f t="shared" ca="1" si="58"/>
        <v>0</v>
      </c>
      <c r="CD74" s="408">
        <f t="shared" ca="1" si="58"/>
        <v>0</v>
      </c>
      <c r="CE74" s="408">
        <f t="shared" ca="1" si="58"/>
        <v>0</v>
      </c>
      <c r="CF74" s="408">
        <f t="shared" ca="1" si="58"/>
        <v>0</v>
      </c>
      <c r="CG74" s="408">
        <f t="shared" ca="1" si="58"/>
        <v>0</v>
      </c>
      <c r="CH74" s="408">
        <f t="shared" ca="1" si="58"/>
        <v>0</v>
      </c>
      <c r="CI74" s="408">
        <f t="shared" ca="1" si="58"/>
        <v>0</v>
      </c>
      <c r="CJ74" s="408">
        <f t="shared" ca="1" si="59"/>
        <v>0</v>
      </c>
      <c r="CK74" s="408">
        <f t="shared" ca="1" si="59"/>
        <v>0</v>
      </c>
      <c r="CL74" s="408">
        <f t="shared" ca="1" si="59"/>
        <v>0</v>
      </c>
      <c r="CM74" s="408">
        <f t="shared" ca="1" si="59"/>
        <v>0</v>
      </c>
      <c r="CN74" s="408">
        <f t="shared" ca="1" si="59"/>
        <v>0</v>
      </c>
      <c r="CO74" s="408">
        <f t="shared" ca="1" si="59"/>
        <v>0</v>
      </c>
      <c r="CP74" s="408">
        <f t="shared" ca="1" si="59"/>
        <v>0</v>
      </c>
      <c r="CQ74" s="408">
        <f t="shared" ca="1" si="59"/>
        <v>0</v>
      </c>
      <c r="CR74" s="408">
        <f t="shared" ca="1" si="59"/>
        <v>0</v>
      </c>
      <c r="CS74" s="408">
        <f t="shared" ca="1" si="59"/>
        <v>0</v>
      </c>
      <c r="CT74" s="408">
        <f t="shared" ca="1" si="60"/>
        <v>0</v>
      </c>
      <c r="CU74" s="408">
        <f t="shared" ca="1" si="60"/>
        <v>0</v>
      </c>
      <c r="CV74" s="408">
        <f t="shared" ca="1" si="60"/>
        <v>0</v>
      </c>
      <c r="CW74" s="408">
        <f t="shared" ca="1" si="60"/>
        <v>0</v>
      </c>
      <c r="CX74" s="408">
        <f t="shared" ca="1" si="60"/>
        <v>0</v>
      </c>
      <c r="CY74" s="408">
        <f t="shared" ca="1" si="60"/>
        <v>0</v>
      </c>
      <c r="CZ74" s="408">
        <f t="shared" ca="1" si="60"/>
        <v>0</v>
      </c>
      <c r="DA74" s="408">
        <f t="shared" ca="1" si="60"/>
        <v>0</v>
      </c>
      <c r="DB74" s="408">
        <f t="shared" ca="1" si="60"/>
        <v>0</v>
      </c>
      <c r="DC74" s="408">
        <f t="shared" ca="1" si="60"/>
        <v>0</v>
      </c>
    </row>
    <row r="75" spans="1:107" hidden="1">
      <c r="A75" s="43">
        <v>37</v>
      </c>
      <c r="B75" s="323" t="str">
        <f t="shared" ca="1" si="11"/>
        <v>E.1.4.</v>
      </c>
      <c r="C75" s="342" t="str">
        <f t="shared" ca="1" si="12"/>
        <v>Skatinti inovacijų pasiūlą (MTEP, subsidija) (12.2.)</v>
      </c>
      <c r="D75" s="548"/>
      <c r="E75" s="548"/>
      <c r="F75" s="448"/>
      <c r="G75" s="442">
        <f ca="1">SUMIF($H$39:$DC$39,"&lt;="&amp;PAL,$H75:$DC75)</f>
        <v>131553972.22708903</v>
      </c>
      <c r="H75" s="408">
        <f t="shared" ca="1" si="51"/>
        <v>0</v>
      </c>
      <c r="I75" s="408">
        <f t="shared" ca="1" si="51"/>
        <v>9621283.3951999992</v>
      </c>
      <c r="J75" s="408">
        <f t="shared" ca="1" si="51"/>
        <v>23536064.505508002</v>
      </c>
      <c r="K75" s="408">
        <f t="shared" ca="1" si="51"/>
        <v>14034926.886705559</v>
      </c>
      <c r="L75" s="408">
        <f t="shared" ca="1" si="51"/>
        <v>28911949.386613451</v>
      </c>
      <c r="M75" s="408">
        <f t="shared" ca="1" si="51"/>
        <v>17596863.740307003</v>
      </c>
      <c r="N75" s="408">
        <f t="shared" ca="1" si="51"/>
        <v>30672687.104258209</v>
      </c>
      <c r="O75" s="408">
        <f t="shared" ca="1" si="51"/>
        <v>7180197.208496809</v>
      </c>
      <c r="P75" s="408">
        <f t="shared" ca="1" si="51"/>
        <v>0</v>
      </c>
      <c r="Q75" s="408">
        <f t="shared" ca="1" si="51"/>
        <v>0</v>
      </c>
      <c r="R75" s="408">
        <f t="shared" ca="1" si="52"/>
        <v>0</v>
      </c>
      <c r="S75" s="408">
        <f t="shared" ca="1" si="52"/>
        <v>0</v>
      </c>
      <c r="T75" s="408">
        <f t="shared" ca="1" si="52"/>
        <v>0</v>
      </c>
      <c r="U75" s="408">
        <f t="shared" ca="1" si="52"/>
        <v>0</v>
      </c>
      <c r="V75" s="408">
        <f t="shared" ca="1" si="52"/>
        <v>0</v>
      </c>
      <c r="W75" s="408">
        <f t="shared" ca="1" si="52"/>
        <v>0</v>
      </c>
      <c r="X75" s="408">
        <f t="shared" ca="1" si="52"/>
        <v>0</v>
      </c>
      <c r="Y75" s="408">
        <f t="shared" ca="1" si="52"/>
        <v>0</v>
      </c>
      <c r="Z75" s="408">
        <f t="shared" ca="1" si="52"/>
        <v>0</v>
      </c>
      <c r="AA75" s="408">
        <f t="shared" ca="1" si="52"/>
        <v>0</v>
      </c>
      <c r="AB75" s="408">
        <f t="shared" ca="1" si="53"/>
        <v>0</v>
      </c>
      <c r="AC75" s="408">
        <f t="shared" ca="1" si="53"/>
        <v>0</v>
      </c>
      <c r="AD75" s="408">
        <f t="shared" ca="1" si="53"/>
        <v>0</v>
      </c>
      <c r="AE75" s="408">
        <f t="shared" ca="1" si="53"/>
        <v>0</v>
      </c>
      <c r="AF75" s="408">
        <f t="shared" ca="1" si="53"/>
        <v>0</v>
      </c>
      <c r="AG75" s="408">
        <f t="shared" ca="1" si="53"/>
        <v>0</v>
      </c>
      <c r="AH75" s="408">
        <f t="shared" ca="1" si="53"/>
        <v>0</v>
      </c>
      <c r="AI75" s="408">
        <f t="shared" ca="1" si="53"/>
        <v>0</v>
      </c>
      <c r="AJ75" s="408">
        <f t="shared" ca="1" si="53"/>
        <v>0</v>
      </c>
      <c r="AK75" s="408">
        <f t="shared" ca="1" si="53"/>
        <v>0</v>
      </c>
      <c r="AL75" s="408">
        <f t="shared" ca="1" si="54"/>
        <v>0</v>
      </c>
      <c r="AM75" s="408">
        <f t="shared" ca="1" si="54"/>
        <v>0</v>
      </c>
      <c r="AN75" s="408">
        <f t="shared" ca="1" si="54"/>
        <v>0</v>
      </c>
      <c r="AO75" s="408">
        <f t="shared" ca="1" si="54"/>
        <v>0</v>
      </c>
      <c r="AP75" s="408">
        <f t="shared" ca="1" si="54"/>
        <v>0</v>
      </c>
      <c r="AQ75" s="408">
        <f t="shared" ca="1" si="54"/>
        <v>0</v>
      </c>
      <c r="AR75" s="408">
        <f t="shared" ca="1" si="54"/>
        <v>0</v>
      </c>
      <c r="AS75" s="408">
        <f t="shared" ca="1" si="54"/>
        <v>0</v>
      </c>
      <c r="AT75" s="408">
        <f t="shared" ca="1" si="54"/>
        <v>0</v>
      </c>
      <c r="AU75" s="408">
        <f t="shared" ca="1" si="54"/>
        <v>0</v>
      </c>
      <c r="AV75" s="408">
        <f t="shared" ca="1" si="55"/>
        <v>0</v>
      </c>
      <c r="AW75" s="408">
        <f t="shared" ca="1" si="55"/>
        <v>0</v>
      </c>
      <c r="AX75" s="408">
        <f t="shared" ca="1" si="55"/>
        <v>0</v>
      </c>
      <c r="AY75" s="408">
        <f t="shared" ca="1" si="55"/>
        <v>0</v>
      </c>
      <c r="AZ75" s="408">
        <f t="shared" ca="1" si="55"/>
        <v>0</v>
      </c>
      <c r="BA75" s="408">
        <f t="shared" ca="1" si="55"/>
        <v>0</v>
      </c>
      <c r="BB75" s="408">
        <f t="shared" ca="1" si="55"/>
        <v>0</v>
      </c>
      <c r="BC75" s="408">
        <f t="shared" ca="1" si="55"/>
        <v>0</v>
      </c>
      <c r="BD75" s="408">
        <f t="shared" ca="1" si="55"/>
        <v>0</v>
      </c>
      <c r="BE75" s="408">
        <f t="shared" ca="1" si="55"/>
        <v>0</v>
      </c>
      <c r="BF75" s="408">
        <f t="shared" ca="1" si="56"/>
        <v>0</v>
      </c>
      <c r="BG75" s="408">
        <f t="shared" ca="1" si="56"/>
        <v>0</v>
      </c>
      <c r="BH75" s="408">
        <f t="shared" ca="1" si="56"/>
        <v>0</v>
      </c>
      <c r="BI75" s="408">
        <f t="shared" ca="1" si="56"/>
        <v>0</v>
      </c>
      <c r="BJ75" s="408">
        <f t="shared" ca="1" si="56"/>
        <v>0</v>
      </c>
      <c r="BK75" s="408">
        <f t="shared" ca="1" si="56"/>
        <v>0</v>
      </c>
      <c r="BL75" s="408">
        <f t="shared" ca="1" si="56"/>
        <v>0</v>
      </c>
      <c r="BM75" s="408">
        <f t="shared" ca="1" si="56"/>
        <v>0</v>
      </c>
      <c r="BN75" s="408">
        <f t="shared" ca="1" si="56"/>
        <v>0</v>
      </c>
      <c r="BO75" s="408">
        <f t="shared" ca="1" si="56"/>
        <v>0</v>
      </c>
      <c r="BP75" s="408">
        <f t="shared" ca="1" si="57"/>
        <v>0</v>
      </c>
      <c r="BQ75" s="408">
        <f t="shared" ca="1" si="57"/>
        <v>0</v>
      </c>
      <c r="BR75" s="408">
        <f t="shared" ca="1" si="57"/>
        <v>0</v>
      </c>
      <c r="BS75" s="408">
        <f t="shared" ca="1" si="57"/>
        <v>0</v>
      </c>
      <c r="BT75" s="408">
        <f t="shared" ca="1" si="57"/>
        <v>0</v>
      </c>
      <c r="BU75" s="408">
        <f t="shared" ca="1" si="57"/>
        <v>0</v>
      </c>
      <c r="BV75" s="408">
        <f t="shared" ca="1" si="57"/>
        <v>0</v>
      </c>
      <c r="BW75" s="408">
        <f t="shared" ca="1" si="57"/>
        <v>0</v>
      </c>
      <c r="BX75" s="408">
        <f t="shared" ca="1" si="57"/>
        <v>0</v>
      </c>
      <c r="BY75" s="408">
        <f t="shared" ca="1" si="57"/>
        <v>0</v>
      </c>
      <c r="BZ75" s="408">
        <f t="shared" ca="1" si="58"/>
        <v>0</v>
      </c>
      <c r="CA75" s="408">
        <f t="shared" ca="1" si="58"/>
        <v>0</v>
      </c>
      <c r="CB75" s="408">
        <f t="shared" ca="1" si="58"/>
        <v>0</v>
      </c>
      <c r="CC75" s="408">
        <f t="shared" ca="1" si="58"/>
        <v>0</v>
      </c>
      <c r="CD75" s="408">
        <f t="shared" ca="1" si="58"/>
        <v>0</v>
      </c>
      <c r="CE75" s="408">
        <f t="shared" ca="1" si="58"/>
        <v>0</v>
      </c>
      <c r="CF75" s="408">
        <f t="shared" ca="1" si="58"/>
        <v>0</v>
      </c>
      <c r="CG75" s="408">
        <f t="shared" ca="1" si="58"/>
        <v>0</v>
      </c>
      <c r="CH75" s="408">
        <f t="shared" ca="1" si="58"/>
        <v>0</v>
      </c>
      <c r="CI75" s="408">
        <f t="shared" ca="1" si="58"/>
        <v>0</v>
      </c>
      <c r="CJ75" s="408">
        <f t="shared" ca="1" si="59"/>
        <v>0</v>
      </c>
      <c r="CK75" s="408">
        <f t="shared" ca="1" si="59"/>
        <v>0</v>
      </c>
      <c r="CL75" s="408">
        <f t="shared" ca="1" si="59"/>
        <v>0</v>
      </c>
      <c r="CM75" s="408">
        <f t="shared" ca="1" si="59"/>
        <v>0</v>
      </c>
      <c r="CN75" s="408">
        <f t="shared" ca="1" si="59"/>
        <v>0</v>
      </c>
      <c r="CO75" s="408">
        <f t="shared" ca="1" si="59"/>
        <v>0</v>
      </c>
      <c r="CP75" s="408">
        <f t="shared" ca="1" si="59"/>
        <v>0</v>
      </c>
      <c r="CQ75" s="408">
        <f t="shared" ca="1" si="59"/>
        <v>0</v>
      </c>
      <c r="CR75" s="408">
        <f t="shared" ca="1" si="59"/>
        <v>0</v>
      </c>
      <c r="CS75" s="408">
        <f t="shared" ca="1" si="59"/>
        <v>0</v>
      </c>
      <c r="CT75" s="408">
        <f t="shared" ca="1" si="60"/>
        <v>0</v>
      </c>
      <c r="CU75" s="408">
        <f t="shared" ca="1" si="60"/>
        <v>0</v>
      </c>
      <c r="CV75" s="408">
        <f t="shared" ca="1" si="60"/>
        <v>0</v>
      </c>
      <c r="CW75" s="408">
        <f t="shared" ca="1" si="60"/>
        <v>0</v>
      </c>
      <c r="CX75" s="408">
        <f t="shared" ca="1" si="60"/>
        <v>0</v>
      </c>
      <c r="CY75" s="408">
        <f t="shared" ca="1" si="60"/>
        <v>0</v>
      </c>
      <c r="CZ75" s="408">
        <f t="shared" ca="1" si="60"/>
        <v>0</v>
      </c>
      <c r="DA75" s="408">
        <f t="shared" ca="1" si="60"/>
        <v>0</v>
      </c>
      <c r="DB75" s="408">
        <f t="shared" ca="1" si="60"/>
        <v>0</v>
      </c>
      <c r="DC75" s="408">
        <f t="shared" ca="1" si="60"/>
        <v>0</v>
      </c>
    </row>
    <row r="76" spans="1:107" hidden="1">
      <c r="A76" s="43">
        <v>38</v>
      </c>
      <c r="B76" s="323" t="str">
        <f t="shared" ref="B76:B113" ca="1" si="61">IFERROR(OFFSET(INDIRECT("'"&amp;Opt_alt&amp;"'!B12"),$A76,H$39),"")</f>
        <v>E.1.5.</v>
      </c>
      <c r="C76" s="342" t="str">
        <f t="shared" ref="C76:C105" ca="1" si="62">IFERROR(OFFSET(INDIRECT("'"&amp;Opt_alt&amp;"'!C12"),$A76,H$39),"")</f>
        <v>Teikti kaupiamąjį/alternatyvųjį finansavimą; skatinti STEP technologijų kūrimą arba gamybą (25)</v>
      </c>
      <c r="D76" s="548"/>
      <c r="E76" s="548"/>
      <c r="F76" s="448"/>
      <c r="G76" s="442">
        <f ca="1">SUMIF($H$39:$DC$39,"&lt;="&amp;PAL,$H76:$DC76)</f>
        <v>66381231.391427293</v>
      </c>
      <c r="H76" s="408">
        <f t="shared" ca="1" si="51"/>
        <v>0</v>
      </c>
      <c r="I76" s="408">
        <f t="shared" ca="1" si="51"/>
        <v>0</v>
      </c>
      <c r="J76" s="408">
        <f t="shared" ca="1" si="51"/>
        <v>0</v>
      </c>
      <c r="K76" s="408">
        <f t="shared" ca="1" si="51"/>
        <v>0</v>
      </c>
      <c r="L76" s="408">
        <f t="shared" ca="1" si="51"/>
        <v>3183759.1292252871</v>
      </c>
      <c r="M76" s="408">
        <f t="shared" ca="1" si="51"/>
        <v>39351262.837224551</v>
      </c>
      <c r="N76" s="408">
        <f t="shared" ca="1" si="51"/>
        <v>16888250.300975535</v>
      </c>
      <c r="O76" s="408">
        <f t="shared" ca="1" si="51"/>
        <v>6957959.1240019212</v>
      </c>
      <c r="P76" s="408">
        <f t="shared" ca="1" si="51"/>
        <v>0</v>
      </c>
      <c r="Q76" s="408">
        <f t="shared" ca="1" si="51"/>
        <v>0</v>
      </c>
      <c r="R76" s="408">
        <f t="shared" ca="1" si="52"/>
        <v>0</v>
      </c>
      <c r="S76" s="408">
        <f t="shared" ca="1" si="52"/>
        <v>0</v>
      </c>
      <c r="T76" s="408">
        <f t="shared" ca="1" si="52"/>
        <v>0</v>
      </c>
      <c r="U76" s="408">
        <f t="shared" ca="1" si="52"/>
        <v>0</v>
      </c>
      <c r="V76" s="408">
        <f t="shared" ca="1" si="52"/>
        <v>0</v>
      </c>
      <c r="W76" s="408">
        <f t="shared" ca="1" si="52"/>
        <v>0</v>
      </c>
      <c r="X76" s="408">
        <f t="shared" ca="1" si="52"/>
        <v>0</v>
      </c>
      <c r="Y76" s="408">
        <f t="shared" ca="1" si="52"/>
        <v>0</v>
      </c>
      <c r="Z76" s="408">
        <f t="shared" ca="1" si="52"/>
        <v>0</v>
      </c>
      <c r="AA76" s="408">
        <f t="shared" ca="1" si="52"/>
        <v>0</v>
      </c>
      <c r="AB76" s="408">
        <f t="shared" ca="1" si="53"/>
        <v>0</v>
      </c>
      <c r="AC76" s="408">
        <f t="shared" ca="1" si="53"/>
        <v>0</v>
      </c>
      <c r="AD76" s="408">
        <f t="shared" ca="1" si="53"/>
        <v>0</v>
      </c>
      <c r="AE76" s="408">
        <f t="shared" ca="1" si="53"/>
        <v>0</v>
      </c>
      <c r="AF76" s="408">
        <f t="shared" ca="1" si="53"/>
        <v>0</v>
      </c>
      <c r="AG76" s="408">
        <f t="shared" ca="1" si="53"/>
        <v>0</v>
      </c>
      <c r="AH76" s="408">
        <f t="shared" ca="1" si="53"/>
        <v>0</v>
      </c>
      <c r="AI76" s="408">
        <f t="shared" ca="1" si="53"/>
        <v>0</v>
      </c>
      <c r="AJ76" s="408">
        <f t="shared" ca="1" si="53"/>
        <v>0</v>
      </c>
      <c r="AK76" s="408">
        <f t="shared" ca="1" si="53"/>
        <v>0</v>
      </c>
      <c r="AL76" s="408">
        <f t="shared" ca="1" si="54"/>
        <v>0</v>
      </c>
      <c r="AM76" s="408">
        <f t="shared" ca="1" si="54"/>
        <v>0</v>
      </c>
      <c r="AN76" s="408">
        <f t="shared" ca="1" si="54"/>
        <v>0</v>
      </c>
      <c r="AO76" s="408">
        <f t="shared" ca="1" si="54"/>
        <v>0</v>
      </c>
      <c r="AP76" s="408">
        <f t="shared" ca="1" si="54"/>
        <v>0</v>
      </c>
      <c r="AQ76" s="408">
        <f t="shared" ca="1" si="54"/>
        <v>0</v>
      </c>
      <c r="AR76" s="408">
        <f t="shared" ca="1" si="54"/>
        <v>0</v>
      </c>
      <c r="AS76" s="408">
        <f t="shared" ca="1" si="54"/>
        <v>0</v>
      </c>
      <c r="AT76" s="408">
        <f t="shared" ca="1" si="54"/>
        <v>0</v>
      </c>
      <c r="AU76" s="408">
        <f t="shared" ca="1" si="54"/>
        <v>0</v>
      </c>
      <c r="AV76" s="408">
        <f t="shared" ca="1" si="55"/>
        <v>0</v>
      </c>
      <c r="AW76" s="408">
        <f t="shared" ca="1" si="55"/>
        <v>0</v>
      </c>
      <c r="AX76" s="408">
        <f t="shared" ca="1" si="55"/>
        <v>0</v>
      </c>
      <c r="AY76" s="408">
        <f t="shared" ca="1" si="55"/>
        <v>0</v>
      </c>
      <c r="AZ76" s="408">
        <f t="shared" ca="1" si="55"/>
        <v>0</v>
      </c>
      <c r="BA76" s="408">
        <f t="shared" ca="1" si="55"/>
        <v>0</v>
      </c>
      <c r="BB76" s="408">
        <f t="shared" ca="1" si="55"/>
        <v>0</v>
      </c>
      <c r="BC76" s="408">
        <f t="shared" ca="1" si="55"/>
        <v>0</v>
      </c>
      <c r="BD76" s="408">
        <f t="shared" ca="1" si="55"/>
        <v>0</v>
      </c>
      <c r="BE76" s="408">
        <f t="shared" ca="1" si="55"/>
        <v>0</v>
      </c>
      <c r="BF76" s="408">
        <f t="shared" ca="1" si="56"/>
        <v>0</v>
      </c>
      <c r="BG76" s="408">
        <f t="shared" ca="1" si="56"/>
        <v>0</v>
      </c>
      <c r="BH76" s="408">
        <f t="shared" ca="1" si="56"/>
        <v>0</v>
      </c>
      <c r="BI76" s="408">
        <f t="shared" ca="1" si="56"/>
        <v>0</v>
      </c>
      <c r="BJ76" s="408">
        <f t="shared" ca="1" si="56"/>
        <v>0</v>
      </c>
      <c r="BK76" s="408">
        <f t="shared" ca="1" si="56"/>
        <v>0</v>
      </c>
      <c r="BL76" s="408">
        <f t="shared" ca="1" si="56"/>
        <v>0</v>
      </c>
      <c r="BM76" s="408">
        <f t="shared" ca="1" si="56"/>
        <v>0</v>
      </c>
      <c r="BN76" s="408">
        <f t="shared" ca="1" si="56"/>
        <v>0</v>
      </c>
      <c r="BO76" s="408">
        <f t="shared" ca="1" si="56"/>
        <v>0</v>
      </c>
      <c r="BP76" s="408">
        <f t="shared" ca="1" si="57"/>
        <v>0</v>
      </c>
      <c r="BQ76" s="408">
        <f t="shared" ca="1" si="57"/>
        <v>0</v>
      </c>
      <c r="BR76" s="408">
        <f t="shared" ca="1" si="57"/>
        <v>0</v>
      </c>
      <c r="BS76" s="408">
        <f t="shared" ca="1" si="57"/>
        <v>0</v>
      </c>
      <c r="BT76" s="408">
        <f t="shared" ca="1" si="57"/>
        <v>0</v>
      </c>
      <c r="BU76" s="408">
        <f t="shared" ca="1" si="57"/>
        <v>0</v>
      </c>
      <c r="BV76" s="408">
        <f t="shared" ca="1" si="57"/>
        <v>0</v>
      </c>
      <c r="BW76" s="408">
        <f t="shared" ca="1" si="57"/>
        <v>0</v>
      </c>
      <c r="BX76" s="408">
        <f t="shared" ca="1" si="57"/>
        <v>0</v>
      </c>
      <c r="BY76" s="408">
        <f t="shared" ca="1" si="57"/>
        <v>0</v>
      </c>
      <c r="BZ76" s="408">
        <f t="shared" ca="1" si="58"/>
        <v>0</v>
      </c>
      <c r="CA76" s="408">
        <f t="shared" ca="1" si="58"/>
        <v>0</v>
      </c>
      <c r="CB76" s="408">
        <f t="shared" ca="1" si="58"/>
        <v>0</v>
      </c>
      <c r="CC76" s="408">
        <f t="shared" ca="1" si="58"/>
        <v>0</v>
      </c>
      <c r="CD76" s="408">
        <f t="shared" ca="1" si="58"/>
        <v>0</v>
      </c>
      <c r="CE76" s="408">
        <f t="shared" ca="1" si="58"/>
        <v>0</v>
      </c>
      <c r="CF76" s="408">
        <f t="shared" ca="1" si="58"/>
        <v>0</v>
      </c>
      <c r="CG76" s="408">
        <f t="shared" ca="1" si="58"/>
        <v>0</v>
      </c>
      <c r="CH76" s="408">
        <f t="shared" ca="1" si="58"/>
        <v>0</v>
      </c>
      <c r="CI76" s="408">
        <f t="shared" ca="1" si="58"/>
        <v>0</v>
      </c>
      <c r="CJ76" s="408">
        <f t="shared" ca="1" si="59"/>
        <v>0</v>
      </c>
      <c r="CK76" s="408">
        <f t="shared" ca="1" si="59"/>
        <v>0</v>
      </c>
      <c r="CL76" s="408">
        <f t="shared" ca="1" si="59"/>
        <v>0</v>
      </c>
      <c r="CM76" s="408">
        <f t="shared" ca="1" si="59"/>
        <v>0</v>
      </c>
      <c r="CN76" s="408">
        <f t="shared" ca="1" si="59"/>
        <v>0</v>
      </c>
      <c r="CO76" s="408">
        <f t="shared" ca="1" si="59"/>
        <v>0</v>
      </c>
      <c r="CP76" s="408">
        <f t="shared" ca="1" si="59"/>
        <v>0</v>
      </c>
      <c r="CQ76" s="408">
        <f t="shared" ca="1" si="59"/>
        <v>0</v>
      </c>
      <c r="CR76" s="408">
        <f t="shared" ca="1" si="59"/>
        <v>0</v>
      </c>
      <c r="CS76" s="408">
        <f t="shared" ca="1" si="59"/>
        <v>0</v>
      </c>
      <c r="CT76" s="408">
        <f t="shared" ca="1" si="60"/>
        <v>0</v>
      </c>
      <c r="CU76" s="408">
        <f t="shared" ca="1" si="60"/>
        <v>0</v>
      </c>
      <c r="CV76" s="408">
        <f t="shared" ca="1" si="60"/>
        <v>0</v>
      </c>
      <c r="CW76" s="408">
        <f t="shared" ca="1" si="60"/>
        <v>0</v>
      </c>
      <c r="CX76" s="408">
        <f t="shared" ca="1" si="60"/>
        <v>0</v>
      </c>
      <c r="CY76" s="408">
        <f t="shared" ca="1" si="60"/>
        <v>0</v>
      </c>
      <c r="CZ76" s="408">
        <f t="shared" ca="1" si="60"/>
        <v>0</v>
      </c>
      <c r="DA76" s="408">
        <f t="shared" ca="1" si="60"/>
        <v>0</v>
      </c>
      <c r="DB76" s="408">
        <f t="shared" ca="1" si="60"/>
        <v>0</v>
      </c>
      <c r="DC76" s="408">
        <f t="shared" ca="1" si="60"/>
        <v>0</v>
      </c>
    </row>
    <row r="77" spans="1:107" hidden="1">
      <c r="A77" s="43">
        <v>39</v>
      </c>
      <c r="B77" s="323" t="str">
        <f t="shared" ca="1" si="61"/>
        <v>E.1.6.</v>
      </c>
      <c r="C77" s="342" t="str">
        <f t="shared" ca="1" si="62"/>
        <v>Skatinti trumpų vertės kūrimo grandinių formavimąsi ir plėtrą tarp MVĮ (paskolos) (19.1.)</v>
      </c>
      <c r="D77" s="548"/>
      <c r="E77" s="548"/>
      <c r="F77" s="448"/>
      <c r="G77" s="442">
        <f ca="1">SUMIF($H$39:$DC$39,"&lt;="&amp;PAL,$H77:$DC77)</f>
        <v>11300344.675834393</v>
      </c>
      <c r="H77" s="408">
        <f t="shared" ca="1" si="51"/>
        <v>0</v>
      </c>
      <c r="I77" s="408">
        <f t="shared" ca="1" si="51"/>
        <v>0</v>
      </c>
      <c r="J77" s="408">
        <f t="shared" ca="1" si="51"/>
        <v>7839626.6399999997</v>
      </c>
      <c r="K77" s="408">
        <f t="shared" ca="1" si="51"/>
        <v>0</v>
      </c>
      <c r="L77" s="408">
        <f t="shared" ca="1" si="51"/>
        <v>6004589.5013499996</v>
      </c>
      <c r="M77" s="408">
        <f t="shared" ca="1" si="51"/>
        <v>-423135.03711949993</v>
      </c>
      <c r="N77" s="408">
        <f t="shared" ca="1" si="51"/>
        <v>6035934.3589540944</v>
      </c>
      <c r="O77" s="408">
        <f t="shared" ca="1" si="51"/>
        <v>6392146.4281592192</v>
      </c>
      <c r="P77" s="408">
        <f t="shared" ca="1" si="51"/>
        <v>-1171762.3252835448</v>
      </c>
      <c r="Q77" s="408">
        <f t="shared" ca="1" si="51"/>
        <v>-1585299.418352532</v>
      </c>
      <c r="R77" s="408">
        <f t="shared" ca="1" si="52"/>
        <v>-1632858.4009031081</v>
      </c>
      <c r="S77" s="408">
        <f t="shared" ca="1" si="52"/>
        <v>-1681844.1529302013</v>
      </c>
      <c r="T77" s="408">
        <f t="shared" ca="1" si="52"/>
        <v>-1732299.477518107</v>
      </c>
      <c r="U77" s="408">
        <f t="shared" ca="1" si="52"/>
        <v>-1784268.4618436501</v>
      </c>
      <c r="V77" s="408">
        <f t="shared" ca="1" si="52"/>
        <v>-1285701.2661268443</v>
      </c>
      <c r="W77" s="408">
        <f t="shared" ca="1" si="52"/>
        <v>-1324272.3041106497</v>
      </c>
      <c r="X77" s="408">
        <f t="shared" ca="1" si="52"/>
        <v>-914682.67028630862</v>
      </c>
      <c r="Y77" s="408">
        <f t="shared" ca="1" si="52"/>
        <v>-942123.15039489791</v>
      </c>
      <c r="Z77" s="408">
        <f t="shared" ca="1" si="52"/>
        <v>-493705.58775957196</v>
      </c>
      <c r="AA77" s="408">
        <f t="shared" ca="1" si="52"/>
        <v>0</v>
      </c>
      <c r="AB77" s="408">
        <f t="shared" ca="1" si="53"/>
        <v>0</v>
      </c>
      <c r="AC77" s="408">
        <f t="shared" ca="1" si="53"/>
        <v>0</v>
      </c>
      <c r="AD77" s="408">
        <f t="shared" ca="1" si="53"/>
        <v>0</v>
      </c>
      <c r="AE77" s="408">
        <f t="shared" ca="1" si="53"/>
        <v>0</v>
      </c>
      <c r="AF77" s="408">
        <f t="shared" ca="1" si="53"/>
        <v>0</v>
      </c>
      <c r="AG77" s="408">
        <f t="shared" ca="1" si="53"/>
        <v>0</v>
      </c>
      <c r="AH77" s="408">
        <f t="shared" ca="1" si="53"/>
        <v>0</v>
      </c>
      <c r="AI77" s="408">
        <f t="shared" ca="1" si="53"/>
        <v>0</v>
      </c>
      <c r="AJ77" s="408">
        <f t="shared" ca="1" si="53"/>
        <v>0</v>
      </c>
      <c r="AK77" s="408">
        <f t="shared" ca="1" si="53"/>
        <v>0</v>
      </c>
      <c r="AL77" s="408">
        <f t="shared" ca="1" si="54"/>
        <v>0</v>
      </c>
      <c r="AM77" s="408">
        <f t="shared" ca="1" si="54"/>
        <v>0</v>
      </c>
      <c r="AN77" s="408">
        <f t="shared" ca="1" si="54"/>
        <v>0</v>
      </c>
      <c r="AO77" s="408">
        <f t="shared" ca="1" si="54"/>
        <v>0</v>
      </c>
      <c r="AP77" s="408">
        <f t="shared" ca="1" si="54"/>
        <v>0</v>
      </c>
      <c r="AQ77" s="408">
        <f t="shared" ca="1" si="54"/>
        <v>0</v>
      </c>
      <c r="AR77" s="408">
        <f t="shared" ca="1" si="54"/>
        <v>0</v>
      </c>
      <c r="AS77" s="408">
        <f t="shared" ca="1" si="54"/>
        <v>0</v>
      </c>
      <c r="AT77" s="408">
        <f t="shared" ca="1" si="54"/>
        <v>0</v>
      </c>
      <c r="AU77" s="408">
        <f t="shared" ca="1" si="54"/>
        <v>0</v>
      </c>
      <c r="AV77" s="408">
        <f t="shared" ca="1" si="55"/>
        <v>0</v>
      </c>
      <c r="AW77" s="408">
        <f t="shared" ca="1" si="55"/>
        <v>0</v>
      </c>
      <c r="AX77" s="408">
        <f t="shared" ca="1" si="55"/>
        <v>0</v>
      </c>
      <c r="AY77" s="408">
        <f t="shared" ca="1" si="55"/>
        <v>0</v>
      </c>
      <c r="AZ77" s="408">
        <f t="shared" ca="1" si="55"/>
        <v>0</v>
      </c>
      <c r="BA77" s="408">
        <f t="shared" ca="1" si="55"/>
        <v>0</v>
      </c>
      <c r="BB77" s="408">
        <f t="shared" ca="1" si="55"/>
        <v>0</v>
      </c>
      <c r="BC77" s="408">
        <f t="shared" ca="1" si="55"/>
        <v>0</v>
      </c>
      <c r="BD77" s="408">
        <f t="shared" ca="1" si="55"/>
        <v>0</v>
      </c>
      <c r="BE77" s="408">
        <f t="shared" ca="1" si="55"/>
        <v>0</v>
      </c>
      <c r="BF77" s="408">
        <f t="shared" ca="1" si="56"/>
        <v>0</v>
      </c>
      <c r="BG77" s="408">
        <f t="shared" ca="1" si="56"/>
        <v>0</v>
      </c>
      <c r="BH77" s="408">
        <f t="shared" ca="1" si="56"/>
        <v>0</v>
      </c>
      <c r="BI77" s="408">
        <f t="shared" ca="1" si="56"/>
        <v>0</v>
      </c>
      <c r="BJ77" s="408">
        <f t="shared" ca="1" si="56"/>
        <v>0</v>
      </c>
      <c r="BK77" s="408">
        <f t="shared" ca="1" si="56"/>
        <v>0</v>
      </c>
      <c r="BL77" s="408">
        <f t="shared" ca="1" si="56"/>
        <v>0</v>
      </c>
      <c r="BM77" s="408">
        <f t="shared" ca="1" si="56"/>
        <v>0</v>
      </c>
      <c r="BN77" s="408">
        <f t="shared" ca="1" si="56"/>
        <v>0</v>
      </c>
      <c r="BO77" s="408">
        <f t="shared" ca="1" si="56"/>
        <v>0</v>
      </c>
      <c r="BP77" s="408">
        <f t="shared" ca="1" si="57"/>
        <v>0</v>
      </c>
      <c r="BQ77" s="408">
        <f t="shared" ca="1" si="57"/>
        <v>0</v>
      </c>
      <c r="BR77" s="408">
        <f t="shared" ca="1" si="57"/>
        <v>0</v>
      </c>
      <c r="BS77" s="408">
        <f t="shared" ca="1" si="57"/>
        <v>0</v>
      </c>
      <c r="BT77" s="408">
        <f t="shared" ca="1" si="57"/>
        <v>0</v>
      </c>
      <c r="BU77" s="408">
        <f t="shared" ca="1" si="57"/>
        <v>0</v>
      </c>
      <c r="BV77" s="408">
        <f t="shared" ca="1" si="57"/>
        <v>0</v>
      </c>
      <c r="BW77" s="408">
        <f t="shared" ca="1" si="57"/>
        <v>0</v>
      </c>
      <c r="BX77" s="408">
        <f t="shared" ca="1" si="57"/>
        <v>0</v>
      </c>
      <c r="BY77" s="408">
        <f t="shared" ca="1" si="57"/>
        <v>0</v>
      </c>
      <c r="BZ77" s="408">
        <f t="shared" ca="1" si="58"/>
        <v>0</v>
      </c>
      <c r="CA77" s="408">
        <f t="shared" ca="1" si="58"/>
        <v>0</v>
      </c>
      <c r="CB77" s="408">
        <f t="shared" ca="1" si="58"/>
        <v>0</v>
      </c>
      <c r="CC77" s="408">
        <f t="shared" ca="1" si="58"/>
        <v>0</v>
      </c>
      <c r="CD77" s="408">
        <f t="shared" ca="1" si="58"/>
        <v>0</v>
      </c>
      <c r="CE77" s="408">
        <f t="shared" ca="1" si="58"/>
        <v>0</v>
      </c>
      <c r="CF77" s="408">
        <f t="shared" ca="1" si="58"/>
        <v>0</v>
      </c>
      <c r="CG77" s="408">
        <f t="shared" ca="1" si="58"/>
        <v>0</v>
      </c>
      <c r="CH77" s="408">
        <f t="shared" ca="1" si="58"/>
        <v>0</v>
      </c>
      <c r="CI77" s="408">
        <f t="shared" ca="1" si="58"/>
        <v>0</v>
      </c>
      <c r="CJ77" s="408">
        <f t="shared" ca="1" si="59"/>
        <v>0</v>
      </c>
      <c r="CK77" s="408">
        <f t="shared" ca="1" si="59"/>
        <v>0</v>
      </c>
      <c r="CL77" s="408">
        <f t="shared" ca="1" si="59"/>
        <v>0</v>
      </c>
      <c r="CM77" s="408">
        <f t="shared" ca="1" si="59"/>
        <v>0</v>
      </c>
      <c r="CN77" s="408">
        <f t="shared" ca="1" si="59"/>
        <v>0</v>
      </c>
      <c r="CO77" s="408">
        <f t="shared" ca="1" si="59"/>
        <v>0</v>
      </c>
      <c r="CP77" s="408">
        <f t="shared" ca="1" si="59"/>
        <v>0</v>
      </c>
      <c r="CQ77" s="408">
        <f t="shared" ca="1" si="59"/>
        <v>0</v>
      </c>
      <c r="CR77" s="408">
        <f t="shared" ca="1" si="59"/>
        <v>0</v>
      </c>
      <c r="CS77" s="408">
        <f t="shared" ca="1" si="59"/>
        <v>0</v>
      </c>
      <c r="CT77" s="408">
        <f t="shared" ca="1" si="60"/>
        <v>0</v>
      </c>
      <c r="CU77" s="408">
        <f t="shared" ca="1" si="60"/>
        <v>0</v>
      </c>
      <c r="CV77" s="408">
        <f t="shared" ca="1" si="60"/>
        <v>0</v>
      </c>
      <c r="CW77" s="408">
        <f t="shared" ca="1" si="60"/>
        <v>0</v>
      </c>
      <c r="CX77" s="408">
        <f t="shared" ca="1" si="60"/>
        <v>0</v>
      </c>
      <c r="CY77" s="408">
        <f t="shared" ca="1" si="60"/>
        <v>0</v>
      </c>
      <c r="CZ77" s="408">
        <f t="shared" ca="1" si="60"/>
        <v>0</v>
      </c>
      <c r="DA77" s="408">
        <f t="shared" ca="1" si="60"/>
        <v>0</v>
      </c>
      <c r="DB77" s="408">
        <f t="shared" ca="1" si="60"/>
        <v>0</v>
      </c>
      <c r="DC77" s="408">
        <f t="shared" ca="1" si="60"/>
        <v>0</v>
      </c>
    </row>
    <row r="78" spans="1:107" hidden="1">
      <c r="A78" s="43">
        <v>40</v>
      </c>
      <c r="B78" s="323" t="str">
        <f t="shared" ca="1" si="61"/>
        <v>E.1.7.</v>
      </c>
      <c r="C78" s="342" t="str">
        <f t="shared" ca="1" si="62"/>
        <v>Skatinti trumpų vertės kūrimo grandinių formavimąsi ir plėtrą tarp MVĮ (dalinis palūkanų kompensavimas, dalinis paskolos gavėjų darbuotojų DU kompensavimas) (19.2)</v>
      </c>
      <c r="D78" s="548"/>
      <c r="E78" s="548"/>
      <c r="F78" s="448"/>
      <c r="G78" s="442">
        <f ca="1">SUMIF($H$39:$DC$39,"&lt;="&amp;PAL,$H78:$DC78)</f>
        <v>8374571.2642845185</v>
      </c>
      <c r="H78" s="408">
        <f t="shared" ca="1" si="51"/>
        <v>0</v>
      </c>
      <c r="I78" s="408">
        <f t="shared" ca="1" si="51"/>
        <v>0</v>
      </c>
      <c r="J78" s="408">
        <f t="shared" ca="1" si="51"/>
        <v>2357744.1599999997</v>
      </c>
      <c r="K78" s="408">
        <f t="shared" ca="1" si="51"/>
        <v>1133157.899</v>
      </c>
      <c r="L78" s="408">
        <f t="shared" ca="1" si="51"/>
        <v>1167152.6359699999</v>
      </c>
      <c r="M78" s="408">
        <f t="shared" ca="1" si="51"/>
        <v>1202167.2150490999</v>
      </c>
      <c r="N78" s="408">
        <f t="shared" ca="1" si="51"/>
        <v>1238232.231500573</v>
      </c>
      <c r="O78" s="408">
        <f t="shared" ca="1" si="51"/>
        <v>1276117.1227648451</v>
      </c>
      <c r="P78" s="408">
        <f t="shared" ca="1" si="51"/>
        <v>0</v>
      </c>
      <c r="Q78" s="408">
        <f t="shared" ca="1" si="51"/>
        <v>0</v>
      </c>
      <c r="R78" s="408">
        <f t="shared" ca="1" si="52"/>
        <v>0</v>
      </c>
      <c r="S78" s="408">
        <f t="shared" ca="1" si="52"/>
        <v>0</v>
      </c>
      <c r="T78" s="408">
        <f t="shared" ca="1" si="52"/>
        <v>0</v>
      </c>
      <c r="U78" s="408">
        <f t="shared" ca="1" si="52"/>
        <v>0</v>
      </c>
      <c r="V78" s="408">
        <f t="shared" ca="1" si="52"/>
        <v>0</v>
      </c>
      <c r="W78" s="408">
        <f t="shared" ca="1" si="52"/>
        <v>0</v>
      </c>
      <c r="X78" s="408">
        <f t="shared" ca="1" si="52"/>
        <v>0</v>
      </c>
      <c r="Y78" s="408">
        <f t="shared" ca="1" si="52"/>
        <v>0</v>
      </c>
      <c r="Z78" s="408">
        <f t="shared" ca="1" si="52"/>
        <v>0</v>
      </c>
      <c r="AA78" s="408">
        <f t="shared" ca="1" si="52"/>
        <v>0</v>
      </c>
      <c r="AB78" s="408">
        <f t="shared" ca="1" si="53"/>
        <v>0</v>
      </c>
      <c r="AC78" s="408">
        <f t="shared" ca="1" si="53"/>
        <v>0</v>
      </c>
      <c r="AD78" s="408">
        <f t="shared" ca="1" si="53"/>
        <v>0</v>
      </c>
      <c r="AE78" s="408">
        <f t="shared" ca="1" si="53"/>
        <v>0</v>
      </c>
      <c r="AF78" s="408">
        <f t="shared" ca="1" si="53"/>
        <v>0</v>
      </c>
      <c r="AG78" s="408">
        <f t="shared" ca="1" si="53"/>
        <v>0</v>
      </c>
      <c r="AH78" s="408">
        <f t="shared" ca="1" si="53"/>
        <v>0</v>
      </c>
      <c r="AI78" s="408">
        <f t="shared" ca="1" si="53"/>
        <v>0</v>
      </c>
      <c r="AJ78" s="408">
        <f t="shared" ca="1" si="53"/>
        <v>0</v>
      </c>
      <c r="AK78" s="408">
        <f t="shared" ca="1" si="53"/>
        <v>0</v>
      </c>
      <c r="AL78" s="408">
        <f t="shared" ca="1" si="54"/>
        <v>0</v>
      </c>
      <c r="AM78" s="408">
        <f t="shared" ca="1" si="54"/>
        <v>0</v>
      </c>
      <c r="AN78" s="408">
        <f t="shared" ca="1" si="54"/>
        <v>0</v>
      </c>
      <c r="AO78" s="408">
        <f t="shared" ca="1" si="54"/>
        <v>0</v>
      </c>
      <c r="AP78" s="408">
        <f t="shared" ca="1" si="54"/>
        <v>0</v>
      </c>
      <c r="AQ78" s="408">
        <f t="shared" ca="1" si="54"/>
        <v>0</v>
      </c>
      <c r="AR78" s="408">
        <f t="shared" ca="1" si="54"/>
        <v>0</v>
      </c>
      <c r="AS78" s="408">
        <f t="shared" ca="1" si="54"/>
        <v>0</v>
      </c>
      <c r="AT78" s="408">
        <f t="shared" ca="1" si="54"/>
        <v>0</v>
      </c>
      <c r="AU78" s="408">
        <f t="shared" ca="1" si="54"/>
        <v>0</v>
      </c>
      <c r="AV78" s="408">
        <f t="shared" ca="1" si="55"/>
        <v>0</v>
      </c>
      <c r="AW78" s="408">
        <f t="shared" ca="1" si="55"/>
        <v>0</v>
      </c>
      <c r="AX78" s="408">
        <f t="shared" ca="1" si="55"/>
        <v>0</v>
      </c>
      <c r="AY78" s="408">
        <f t="shared" ca="1" si="55"/>
        <v>0</v>
      </c>
      <c r="AZ78" s="408">
        <f t="shared" ca="1" si="55"/>
        <v>0</v>
      </c>
      <c r="BA78" s="408">
        <f t="shared" ca="1" si="55"/>
        <v>0</v>
      </c>
      <c r="BB78" s="408">
        <f t="shared" ca="1" si="55"/>
        <v>0</v>
      </c>
      <c r="BC78" s="408">
        <f t="shared" ca="1" si="55"/>
        <v>0</v>
      </c>
      <c r="BD78" s="408">
        <f t="shared" ca="1" si="55"/>
        <v>0</v>
      </c>
      <c r="BE78" s="408">
        <f t="shared" ca="1" si="55"/>
        <v>0</v>
      </c>
      <c r="BF78" s="408">
        <f t="shared" ca="1" si="56"/>
        <v>0</v>
      </c>
      <c r="BG78" s="408">
        <f t="shared" ca="1" si="56"/>
        <v>0</v>
      </c>
      <c r="BH78" s="408">
        <f t="shared" ca="1" si="56"/>
        <v>0</v>
      </c>
      <c r="BI78" s="408">
        <f t="shared" ca="1" si="56"/>
        <v>0</v>
      </c>
      <c r="BJ78" s="408">
        <f t="shared" ca="1" si="56"/>
        <v>0</v>
      </c>
      <c r="BK78" s="408">
        <f t="shared" ca="1" si="56"/>
        <v>0</v>
      </c>
      <c r="BL78" s="408">
        <f t="shared" ca="1" si="56"/>
        <v>0</v>
      </c>
      <c r="BM78" s="408">
        <f t="shared" ca="1" si="56"/>
        <v>0</v>
      </c>
      <c r="BN78" s="408">
        <f t="shared" ca="1" si="56"/>
        <v>0</v>
      </c>
      <c r="BO78" s="408">
        <f t="shared" ca="1" si="56"/>
        <v>0</v>
      </c>
      <c r="BP78" s="408">
        <f t="shared" ca="1" si="57"/>
        <v>0</v>
      </c>
      <c r="BQ78" s="408">
        <f t="shared" ca="1" si="57"/>
        <v>0</v>
      </c>
      <c r="BR78" s="408">
        <f t="shared" ca="1" si="57"/>
        <v>0</v>
      </c>
      <c r="BS78" s="408">
        <f t="shared" ca="1" si="57"/>
        <v>0</v>
      </c>
      <c r="BT78" s="408">
        <f t="shared" ca="1" si="57"/>
        <v>0</v>
      </c>
      <c r="BU78" s="408">
        <f t="shared" ca="1" si="57"/>
        <v>0</v>
      </c>
      <c r="BV78" s="408">
        <f t="shared" ca="1" si="57"/>
        <v>0</v>
      </c>
      <c r="BW78" s="408">
        <f t="shared" ca="1" si="57"/>
        <v>0</v>
      </c>
      <c r="BX78" s="408">
        <f t="shared" ca="1" si="57"/>
        <v>0</v>
      </c>
      <c r="BY78" s="408">
        <f t="shared" ca="1" si="57"/>
        <v>0</v>
      </c>
      <c r="BZ78" s="408">
        <f t="shared" ca="1" si="58"/>
        <v>0</v>
      </c>
      <c r="CA78" s="408">
        <f t="shared" ca="1" si="58"/>
        <v>0</v>
      </c>
      <c r="CB78" s="408">
        <f t="shared" ca="1" si="58"/>
        <v>0</v>
      </c>
      <c r="CC78" s="408">
        <f t="shared" ca="1" si="58"/>
        <v>0</v>
      </c>
      <c r="CD78" s="408">
        <f t="shared" ca="1" si="58"/>
        <v>0</v>
      </c>
      <c r="CE78" s="408">
        <f t="shared" ca="1" si="58"/>
        <v>0</v>
      </c>
      <c r="CF78" s="408">
        <f t="shared" ca="1" si="58"/>
        <v>0</v>
      </c>
      <c r="CG78" s="408">
        <f t="shared" ca="1" si="58"/>
        <v>0</v>
      </c>
      <c r="CH78" s="408">
        <f t="shared" ca="1" si="58"/>
        <v>0</v>
      </c>
      <c r="CI78" s="408">
        <f t="shared" ca="1" si="58"/>
        <v>0</v>
      </c>
      <c r="CJ78" s="408">
        <f t="shared" ca="1" si="59"/>
        <v>0</v>
      </c>
      <c r="CK78" s="408">
        <f t="shared" ca="1" si="59"/>
        <v>0</v>
      </c>
      <c r="CL78" s="408">
        <f t="shared" ca="1" si="59"/>
        <v>0</v>
      </c>
      <c r="CM78" s="408">
        <f t="shared" ca="1" si="59"/>
        <v>0</v>
      </c>
      <c r="CN78" s="408">
        <f t="shared" ca="1" si="59"/>
        <v>0</v>
      </c>
      <c r="CO78" s="408">
        <f t="shared" ca="1" si="59"/>
        <v>0</v>
      </c>
      <c r="CP78" s="408">
        <f t="shared" ca="1" si="59"/>
        <v>0</v>
      </c>
      <c r="CQ78" s="408">
        <f t="shared" ca="1" si="59"/>
        <v>0</v>
      </c>
      <c r="CR78" s="408">
        <f t="shared" ca="1" si="59"/>
        <v>0</v>
      </c>
      <c r="CS78" s="408">
        <f t="shared" ca="1" si="59"/>
        <v>0</v>
      </c>
      <c r="CT78" s="408">
        <f t="shared" ca="1" si="60"/>
        <v>0</v>
      </c>
      <c r="CU78" s="408">
        <f t="shared" ca="1" si="60"/>
        <v>0</v>
      </c>
      <c r="CV78" s="408">
        <f t="shared" ca="1" si="60"/>
        <v>0</v>
      </c>
      <c r="CW78" s="408">
        <f t="shared" ca="1" si="60"/>
        <v>0</v>
      </c>
      <c r="CX78" s="408">
        <f t="shared" ca="1" si="60"/>
        <v>0</v>
      </c>
      <c r="CY78" s="408">
        <f t="shared" ca="1" si="60"/>
        <v>0</v>
      </c>
      <c r="CZ78" s="408">
        <f t="shared" ca="1" si="60"/>
        <v>0</v>
      </c>
      <c r="DA78" s="408">
        <f t="shared" ca="1" si="60"/>
        <v>0</v>
      </c>
      <c r="DB78" s="408">
        <f t="shared" ca="1" si="60"/>
        <v>0</v>
      </c>
      <c r="DC78" s="408">
        <f t="shared" ca="1" si="60"/>
        <v>0</v>
      </c>
    </row>
    <row r="79" spans="1:107" hidden="1">
      <c r="A79" s="43">
        <v>41</v>
      </c>
      <c r="B79" s="323" t="str">
        <f t="shared" ca="1" si="61"/>
        <v>E.1.8.</v>
      </c>
      <c r="C79" s="342" t="str">
        <f t="shared" ca="1" si="62"/>
        <v>GovTech sprendimų skatinimas(21)</v>
      </c>
      <c r="D79" s="548"/>
      <c r="E79" s="548"/>
      <c r="F79" s="448"/>
      <c r="G79" s="442">
        <f ca="1">SUMIF($H$39:$DC$39,"&lt;="&amp;PAL,$H79:$DC79)</f>
        <v>1060900</v>
      </c>
      <c r="H79" s="408">
        <f t="shared" ca="1" si="51"/>
        <v>0</v>
      </c>
      <c r="I79" s="408">
        <f t="shared" ca="1" si="51"/>
        <v>0</v>
      </c>
      <c r="J79" s="408">
        <f t="shared" ca="1" si="51"/>
        <v>1060900</v>
      </c>
      <c r="K79" s="408">
        <f t="shared" ca="1" si="51"/>
        <v>0</v>
      </c>
      <c r="L79" s="408">
        <f t="shared" ca="1" si="51"/>
        <v>0</v>
      </c>
      <c r="M79" s="408">
        <f t="shared" ca="1" si="51"/>
        <v>0</v>
      </c>
      <c r="N79" s="408">
        <f t="shared" ca="1" si="51"/>
        <v>0</v>
      </c>
      <c r="O79" s="408">
        <f t="shared" ca="1" si="51"/>
        <v>0</v>
      </c>
      <c r="P79" s="408">
        <f t="shared" ca="1" si="51"/>
        <v>0</v>
      </c>
      <c r="Q79" s="408">
        <f t="shared" ca="1" si="51"/>
        <v>0</v>
      </c>
      <c r="R79" s="408">
        <f t="shared" ca="1" si="52"/>
        <v>0</v>
      </c>
      <c r="S79" s="408">
        <f t="shared" ca="1" si="52"/>
        <v>0</v>
      </c>
      <c r="T79" s="408">
        <f t="shared" ca="1" si="52"/>
        <v>0</v>
      </c>
      <c r="U79" s="408">
        <f t="shared" ca="1" si="52"/>
        <v>0</v>
      </c>
      <c r="V79" s="408">
        <f t="shared" ca="1" si="52"/>
        <v>0</v>
      </c>
      <c r="W79" s="408">
        <f t="shared" ca="1" si="52"/>
        <v>0</v>
      </c>
      <c r="X79" s="408">
        <f t="shared" ca="1" si="52"/>
        <v>0</v>
      </c>
      <c r="Y79" s="408">
        <f t="shared" ca="1" si="52"/>
        <v>0</v>
      </c>
      <c r="Z79" s="408">
        <f t="shared" ca="1" si="52"/>
        <v>0</v>
      </c>
      <c r="AA79" s="408">
        <f t="shared" ca="1" si="52"/>
        <v>0</v>
      </c>
      <c r="AB79" s="408">
        <f t="shared" ca="1" si="53"/>
        <v>0</v>
      </c>
      <c r="AC79" s="408">
        <f t="shared" ca="1" si="53"/>
        <v>0</v>
      </c>
      <c r="AD79" s="408">
        <f t="shared" ca="1" si="53"/>
        <v>0</v>
      </c>
      <c r="AE79" s="408">
        <f t="shared" ca="1" si="53"/>
        <v>0</v>
      </c>
      <c r="AF79" s="408">
        <f t="shared" ca="1" si="53"/>
        <v>0</v>
      </c>
      <c r="AG79" s="408">
        <f t="shared" ca="1" si="53"/>
        <v>0</v>
      </c>
      <c r="AH79" s="408">
        <f t="shared" ca="1" si="53"/>
        <v>0</v>
      </c>
      <c r="AI79" s="408">
        <f t="shared" ca="1" si="53"/>
        <v>0</v>
      </c>
      <c r="AJ79" s="408">
        <f t="shared" ca="1" si="53"/>
        <v>0</v>
      </c>
      <c r="AK79" s="408">
        <f t="shared" ca="1" si="53"/>
        <v>0</v>
      </c>
      <c r="AL79" s="408">
        <f t="shared" ca="1" si="54"/>
        <v>0</v>
      </c>
      <c r="AM79" s="408">
        <f t="shared" ca="1" si="54"/>
        <v>0</v>
      </c>
      <c r="AN79" s="408">
        <f t="shared" ca="1" si="54"/>
        <v>0</v>
      </c>
      <c r="AO79" s="408">
        <f t="shared" ca="1" si="54"/>
        <v>0</v>
      </c>
      <c r="AP79" s="408">
        <f t="shared" ca="1" si="54"/>
        <v>0</v>
      </c>
      <c r="AQ79" s="408">
        <f t="shared" ca="1" si="54"/>
        <v>0</v>
      </c>
      <c r="AR79" s="408">
        <f t="shared" ca="1" si="54"/>
        <v>0</v>
      </c>
      <c r="AS79" s="408">
        <f t="shared" ca="1" si="54"/>
        <v>0</v>
      </c>
      <c r="AT79" s="408">
        <f t="shared" ca="1" si="54"/>
        <v>0</v>
      </c>
      <c r="AU79" s="408">
        <f t="shared" ca="1" si="54"/>
        <v>0</v>
      </c>
      <c r="AV79" s="408">
        <f t="shared" ca="1" si="55"/>
        <v>0</v>
      </c>
      <c r="AW79" s="408">
        <f t="shared" ca="1" si="55"/>
        <v>0</v>
      </c>
      <c r="AX79" s="408">
        <f t="shared" ca="1" si="55"/>
        <v>0</v>
      </c>
      <c r="AY79" s="408">
        <f t="shared" ca="1" si="55"/>
        <v>0</v>
      </c>
      <c r="AZ79" s="408">
        <f t="shared" ca="1" si="55"/>
        <v>0</v>
      </c>
      <c r="BA79" s="408">
        <f t="shared" ca="1" si="55"/>
        <v>0</v>
      </c>
      <c r="BB79" s="408">
        <f t="shared" ca="1" si="55"/>
        <v>0</v>
      </c>
      <c r="BC79" s="408">
        <f t="shared" ca="1" si="55"/>
        <v>0</v>
      </c>
      <c r="BD79" s="408">
        <f t="shared" ca="1" si="55"/>
        <v>0</v>
      </c>
      <c r="BE79" s="408">
        <f t="shared" ca="1" si="55"/>
        <v>0</v>
      </c>
      <c r="BF79" s="408">
        <f t="shared" ca="1" si="56"/>
        <v>0</v>
      </c>
      <c r="BG79" s="408">
        <f t="shared" ca="1" si="56"/>
        <v>0</v>
      </c>
      <c r="BH79" s="408">
        <f t="shared" ca="1" si="56"/>
        <v>0</v>
      </c>
      <c r="BI79" s="408">
        <f t="shared" ca="1" si="56"/>
        <v>0</v>
      </c>
      <c r="BJ79" s="408">
        <f t="shared" ca="1" si="56"/>
        <v>0</v>
      </c>
      <c r="BK79" s="408">
        <f t="shared" ca="1" si="56"/>
        <v>0</v>
      </c>
      <c r="BL79" s="408">
        <f t="shared" ca="1" si="56"/>
        <v>0</v>
      </c>
      <c r="BM79" s="408">
        <f t="shared" ca="1" si="56"/>
        <v>0</v>
      </c>
      <c r="BN79" s="408">
        <f t="shared" ca="1" si="56"/>
        <v>0</v>
      </c>
      <c r="BO79" s="408">
        <f t="shared" ca="1" si="56"/>
        <v>0</v>
      </c>
      <c r="BP79" s="408">
        <f t="shared" ca="1" si="57"/>
        <v>0</v>
      </c>
      <c r="BQ79" s="408">
        <f t="shared" ca="1" si="57"/>
        <v>0</v>
      </c>
      <c r="BR79" s="408">
        <f t="shared" ca="1" si="57"/>
        <v>0</v>
      </c>
      <c r="BS79" s="408">
        <f t="shared" ca="1" si="57"/>
        <v>0</v>
      </c>
      <c r="BT79" s="408">
        <f t="shared" ca="1" si="57"/>
        <v>0</v>
      </c>
      <c r="BU79" s="408">
        <f t="shared" ca="1" si="57"/>
        <v>0</v>
      </c>
      <c r="BV79" s="408">
        <f t="shared" ca="1" si="57"/>
        <v>0</v>
      </c>
      <c r="BW79" s="408">
        <f t="shared" ca="1" si="57"/>
        <v>0</v>
      </c>
      <c r="BX79" s="408">
        <f t="shared" ca="1" si="57"/>
        <v>0</v>
      </c>
      <c r="BY79" s="408">
        <f t="shared" ca="1" si="57"/>
        <v>0</v>
      </c>
      <c r="BZ79" s="408">
        <f t="shared" ca="1" si="58"/>
        <v>0</v>
      </c>
      <c r="CA79" s="408">
        <f t="shared" ca="1" si="58"/>
        <v>0</v>
      </c>
      <c r="CB79" s="408">
        <f t="shared" ca="1" si="58"/>
        <v>0</v>
      </c>
      <c r="CC79" s="408">
        <f t="shared" ca="1" si="58"/>
        <v>0</v>
      </c>
      <c r="CD79" s="408">
        <f t="shared" ca="1" si="58"/>
        <v>0</v>
      </c>
      <c r="CE79" s="408">
        <f t="shared" ca="1" si="58"/>
        <v>0</v>
      </c>
      <c r="CF79" s="408">
        <f t="shared" ca="1" si="58"/>
        <v>0</v>
      </c>
      <c r="CG79" s="408">
        <f t="shared" ca="1" si="58"/>
        <v>0</v>
      </c>
      <c r="CH79" s="408">
        <f t="shared" ca="1" si="58"/>
        <v>0</v>
      </c>
      <c r="CI79" s="408">
        <f t="shared" ca="1" si="58"/>
        <v>0</v>
      </c>
      <c r="CJ79" s="408">
        <f t="shared" ca="1" si="59"/>
        <v>0</v>
      </c>
      <c r="CK79" s="408">
        <f t="shared" ca="1" si="59"/>
        <v>0</v>
      </c>
      <c r="CL79" s="408">
        <f t="shared" ca="1" si="59"/>
        <v>0</v>
      </c>
      <c r="CM79" s="408">
        <f t="shared" ca="1" si="59"/>
        <v>0</v>
      </c>
      <c r="CN79" s="408">
        <f t="shared" ca="1" si="59"/>
        <v>0</v>
      </c>
      <c r="CO79" s="408">
        <f t="shared" ca="1" si="59"/>
        <v>0</v>
      </c>
      <c r="CP79" s="408">
        <f t="shared" ca="1" si="59"/>
        <v>0</v>
      </c>
      <c r="CQ79" s="408">
        <f t="shared" ca="1" si="59"/>
        <v>0</v>
      </c>
      <c r="CR79" s="408">
        <f t="shared" ca="1" si="59"/>
        <v>0</v>
      </c>
      <c r="CS79" s="408">
        <f t="shared" ca="1" si="59"/>
        <v>0</v>
      </c>
      <c r="CT79" s="408">
        <f t="shared" ca="1" si="60"/>
        <v>0</v>
      </c>
      <c r="CU79" s="408">
        <f t="shared" ca="1" si="60"/>
        <v>0</v>
      </c>
      <c r="CV79" s="408">
        <f t="shared" ca="1" si="60"/>
        <v>0</v>
      </c>
      <c r="CW79" s="408">
        <f t="shared" ca="1" si="60"/>
        <v>0</v>
      </c>
      <c r="CX79" s="408">
        <f t="shared" ca="1" si="60"/>
        <v>0</v>
      </c>
      <c r="CY79" s="408">
        <f t="shared" ca="1" si="60"/>
        <v>0</v>
      </c>
      <c r="CZ79" s="408">
        <f t="shared" ca="1" si="60"/>
        <v>0</v>
      </c>
      <c r="DA79" s="408">
        <f t="shared" ca="1" si="60"/>
        <v>0</v>
      </c>
      <c r="DB79" s="408">
        <f t="shared" ca="1" si="60"/>
        <v>0</v>
      </c>
      <c r="DC79" s="408">
        <f t="shared" ca="1" si="60"/>
        <v>0</v>
      </c>
    </row>
    <row r="80" spans="1:107" hidden="1">
      <c r="A80" s="43">
        <v>44</v>
      </c>
      <c r="B80" s="351" t="str">
        <f t="shared" ca="1" si="61"/>
        <v>E.2.</v>
      </c>
      <c r="C80" s="446" t="str">
        <f t="shared" ca="1" si="62"/>
        <v>Paslaugų teikimas</v>
      </c>
      <c r="D80" s="547"/>
      <c r="E80" s="547"/>
      <c r="F80" s="447"/>
      <c r="G80" s="442">
        <f ca="1">SUMIF($H$39:$DC$39,"&lt;="&amp;PAL,$H80:$DC80)</f>
        <v>8364086.8121759994</v>
      </c>
      <c r="H80" s="352">
        <f ca="1">SUM(H81:H88)</f>
        <v>5557999</v>
      </c>
      <c r="I80" s="352">
        <f t="shared" ref="I80:BT80" ca="1" si="63">SUM(I81:I88)</f>
        <v>1374025.9637</v>
      </c>
      <c r="J80" s="352">
        <f t="shared" ca="1" si="63"/>
        <v>686422.09639399999</v>
      </c>
      <c r="K80" s="352">
        <f t="shared" ca="1" si="63"/>
        <v>745639.7520819999</v>
      </c>
      <c r="L80" s="352">
        <f t="shared" ca="1" si="63"/>
        <v>0</v>
      </c>
      <c r="M80" s="352">
        <f t="shared" ca="1" si="63"/>
        <v>0</v>
      </c>
      <c r="N80" s="352">
        <f t="shared" ca="1" si="63"/>
        <v>0</v>
      </c>
      <c r="O80" s="352">
        <f t="shared" ca="1" si="63"/>
        <v>0</v>
      </c>
      <c r="P80" s="352">
        <f t="shared" ca="1" si="63"/>
        <v>0</v>
      </c>
      <c r="Q80" s="352">
        <f t="shared" ca="1" si="63"/>
        <v>0</v>
      </c>
      <c r="R80" s="352">
        <f t="shared" ca="1" si="63"/>
        <v>0</v>
      </c>
      <c r="S80" s="352">
        <f t="shared" ca="1" si="63"/>
        <v>0</v>
      </c>
      <c r="T80" s="352">
        <f t="shared" ca="1" si="63"/>
        <v>0</v>
      </c>
      <c r="U80" s="352">
        <f t="shared" ca="1" si="63"/>
        <v>0</v>
      </c>
      <c r="V80" s="352">
        <f t="shared" ca="1" si="63"/>
        <v>0</v>
      </c>
      <c r="W80" s="352">
        <f t="shared" ca="1" si="63"/>
        <v>0</v>
      </c>
      <c r="X80" s="352">
        <f t="shared" ca="1" si="63"/>
        <v>0</v>
      </c>
      <c r="Y80" s="352">
        <f t="shared" ca="1" si="63"/>
        <v>0</v>
      </c>
      <c r="Z80" s="352">
        <f t="shared" ca="1" si="63"/>
        <v>0</v>
      </c>
      <c r="AA80" s="352">
        <f t="shared" ca="1" si="63"/>
        <v>0</v>
      </c>
      <c r="AB80" s="352">
        <f t="shared" ca="1" si="63"/>
        <v>0</v>
      </c>
      <c r="AC80" s="352">
        <f t="shared" ca="1" si="63"/>
        <v>0</v>
      </c>
      <c r="AD80" s="352">
        <f t="shared" ca="1" si="63"/>
        <v>0</v>
      </c>
      <c r="AE80" s="352">
        <f t="shared" ca="1" si="63"/>
        <v>0</v>
      </c>
      <c r="AF80" s="352">
        <f t="shared" ca="1" si="63"/>
        <v>0</v>
      </c>
      <c r="AG80" s="352">
        <f t="shared" ca="1" si="63"/>
        <v>0</v>
      </c>
      <c r="AH80" s="352">
        <f t="shared" ca="1" si="63"/>
        <v>0</v>
      </c>
      <c r="AI80" s="352">
        <f t="shared" ca="1" si="63"/>
        <v>0</v>
      </c>
      <c r="AJ80" s="352">
        <f t="shared" ca="1" si="63"/>
        <v>0</v>
      </c>
      <c r="AK80" s="352">
        <f t="shared" ca="1" si="63"/>
        <v>0</v>
      </c>
      <c r="AL80" s="352">
        <f t="shared" ca="1" si="63"/>
        <v>0</v>
      </c>
      <c r="AM80" s="352">
        <f t="shared" ca="1" si="63"/>
        <v>0</v>
      </c>
      <c r="AN80" s="352">
        <f t="shared" ca="1" si="63"/>
        <v>0</v>
      </c>
      <c r="AO80" s="352">
        <f t="shared" ca="1" si="63"/>
        <v>0</v>
      </c>
      <c r="AP80" s="352">
        <f t="shared" ca="1" si="63"/>
        <v>0</v>
      </c>
      <c r="AQ80" s="352">
        <f t="shared" ca="1" si="63"/>
        <v>0</v>
      </c>
      <c r="AR80" s="352">
        <f t="shared" ca="1" si="63"/>
        <v>0</v>
      </c>
      <c r="AS80" s="352">
        <f t="shared" ca="1" si="63"/>
        <v>0</v>
      </c>
      <c r="AT80" s="352">
        <f t="shared" ca="1" si="63"/>
        <v>0</v>
      </c>
      <c r="AU80" s="352">
        <f t="shared" ca="1" si="63"/>
        <v>0</v>
      </c>
      <c r="AV80" s="352">
        <f t="shared" ca="1" si="63"/>
        <v>0</v>
      </c>
      <c r="AW80" s="352">
        <f t="shared" ca="1" si="63"/>
        <v>0</v>
      </c>
      <c r="AX80" s="352">
        <f t="shared" ca="1" si="63"/>
        <v>0</v>
      </c>
      <c r="AY80" s="352">
        <f t="shared" ca="1" si="63"/>
        <v>0</v>
      </c>
      <c r="AZ80" s="352">
        <f t="shared" ca="1" si="63"/>
        <v>0</v>
      </c>
      <c r="BA80" s="352">
        <f t="shared" ca="1" si="63"/>
        <v>0</v>
      </c>
      <c r="BB80" s="352">
        <f t="shared" ca="1" si="63"/>
        <v>0</v>
      </c>
      <c r="BC80" s="352">
        <f t="shared" ca="1" si="63"/>
        <v>0</v>
      </c>
      <c r="BD80" s="352">
        <f t="shared" ca="1" si="63"/>
        <v>0</v>
      </c>
      <c r="BE80" s="352">
        <f t="shared" ca="1" si="63"/>
        <v>0</v>
      </c>
      <c r="BF80" s="352">
        <f t="shared" ca="1" si="63"/>
        <v>0</v>
      </c>
      <c r="BG80" s="352">
        <f t="shared" ca="1" si="63"/>
        <v>0</v>
      </c>
      <c r="BH80" s="352">
        <f t="shared" ca="1" si="63"/>
        <v>0</v>
      </c>
      <c r="BI80" s="352">
        <f t="shared" ca="1" si="63"/>
        <v>0</v>
      </c>
      <c r="BJ80" s="352">
        <f t="shared" ca="1" si="63"/>
        <v>0</v>
      </c>
      <c r="BK80" s="352">
        <f t="shared" ca="1" si="63"/>
        <v>0</v>
      </c>
      <c r="BL80" s="352">
        <f t="shared" ca="1" si="63"/>
        <v>0</v>
      </c>
      <c r="BM80" s="352">
        <f t="shared" ca="1" si="63"/>
        <v>0</v>
      </c>
      <c r="BN80" s="352">
        <f t="shared" ca="1" si="63"/>
        <v>0</v>
      </c>
      <c r="BO80" s="352">
        <f t="shared" ca="1" si="63"/>
        <v>0</v>
      </c>
      <c r="BP80" s="352">
        <f t="shared" ca="1" si="63"/>
        <v>0</v>
      </c>
      <c r="BQ80" s="352">
        <f t="shared" ca="1" si="63"/>
        <v>0</v>
      </c>
      <c r="BR80" s="352">
        <f t="shared" ca="1" si="63"/>
        <v>0</v>
      </c>
      <c r="BS80" s="352">
        <f t="shared" ca="1" si="63"/>
        <v>0</v>
      </c>
      <c r="BT80" s="352">
        <f t="shared" ca="1" si="63"/>
        <v>0</v>
      </c>
      <c r="BU80" s="352">
        <f t="shared" ref="BU80:DB80" ca="1" si="64">SUM(BU81:BU88)</f>
        <v>0</v>
      </c>
      <c r="BV80" s="352">
        <f t="shared" ca="1" si="64"/>
        <v>0</v>
      </c>
      <c r="BW80" s="352">
        <f t="shared" ca="1" si="64"/>
        <v>0</v>
      </c>
      <c r="BX80" s="352">
        <f t="shared" ca="1" si="64"/>
        <v>0</v>
      </c>
      <c r="BY80" s="352">
        <f t="shared" ca="1" si="64"/>
        <v>0</v>
      </c>
      <c r="BZ80" s="352">
        <f t="shared" ca="1" si="64"/>
        <v>0</v>
      </c>
      <c r="CA80" s="352">
        <f t="shared" ca="1" si="64"/>
        <v>0</v>
      </c>
      <c r="CB80" s="352">
        <f t="shared" ca="1" si="64"/>
        <v>0</v>
      </c>
      <c r="CC80" s="352">
        <f t="shared" ca="1" si="64"/>
        <v>0</v>
      </c>
      <c r="CD80" s="352">
        <f t="shared" ca="1" si="64"/>
        <v>0</v>
      </c>
      <c r="CE80" s="352">
        <f t="shared" ca="1" si="64"/>
        <v>0</v>
      </c>
      <c r="CF80" s="352">
        <f t="shared" ca="1" si="64"/>
        <v>0</v>
      </c>
      <c r="CG80" s="352">
        <f t="shared" ca="1" si="64"/>
        <v>0</v>
      </c>
      <c r="CH80" s="352">
        <f t="shared" ca="1" si="64"/>
        <v>0</v>
      </c>
      <c r="CI80" s="352">
        <f t="shared" ca="1" si="64"/>
        <v>0</v>
      </c>
      <c r="CJ80" s="352">
        <f t="shared" ca="1" si="64"/>
        <v>0</v>
      </c>
      <c r="CK80" s="352">
        <f t="shared" ca="1" si="64"/>
        <v>0</v>
      </c>
      <c r="CL80" s="352">
        <f t="shared" ca="1" si="64"/>
        <v>0</v>
      </c>
      <c r="CM80" s="352">
        <f t="shared" ca="1" si="64"/>
        <v>0</v>
      </c>
      <c r="CN80" s="352">
        <f t="shared" ca="1" si="64"/>
        <v>0</v>
      </c>
      <c r="CO80" s="352">
        <f t="shared" ca="1" si="64"/>
        <v>0</v>
      </c>
      <c r="CP80" s="352">
        <f t="shared" ca="1" si="64"/>
        <v>0</v>
      </c>
      <c r="CQ80" s="352">
        <f t="shared" ca="1" si="64"/>
        <v>0</v>
      </c>
      <c r="CR80" s="352">
        <f t="shared" ca="1" si="64"/>
        <v>0</v>
      </c>
      <c r="CS80" s="352">
        <f t="shared" ca="1" si="64"/>
        <v>0</v>
      </c>
      <c r="CT80" s="352">
        <f t="shared" ca="1" si="64"/>
        <v>0</v>
      </c>
      <c r="CU80" s="352">
        <f t="shared" ca="1" si="64"/>
        <v>0</v>
      </c>
      <c r="CV80" s="352">
        <f t="shared" ca="1" si="64"/>
        <v>0</v>
      </c>
      <c r="CW80" s="352">
        <f t="shared" ca="1" si="64"/>
        <v>0</v>
      </c>
      <c r="CX80" s="352">
        <f t="shared" ca="1" si="64"/>
        <v>0</v>
      </c>
      <c r="CY80" s="352">
        <f t="shared" ca="1" si="64"/>
        <v>0</v>
      </c>
      <c r="CZ80" s="352">
        <f t="shared" ca="1" si="64"/>
        <v>0</v>
      </c>
      <c r="DA80" s="352">
        <f t="shared" ca="1" si="64"/>
        <v>0</v>
      </c>
      <c r="DB80" s="352">
        <f t="shared" ca="1" si="64"/>
        <v>0</v>
      </c>
      <c r="DC80" s="352">
        <f ca="1">SUM(DC81:DC88)</f>
        <v>0</v>
      </c>
    </row>
    <row r="81" spans="1:107" hidden="1">
      <c r="A81" s="43">
        <v>45</v>
      </c>
      <c r="B81" s="323" t="str">
        <f t="shared" ca="1" si="61"/>
        <v>E.2.1.</v>
      </c>
      <c r="C81" s="342" t="str">
        <f t="shared" ca="1" si="62"/>
        <v>Įsteigti inovacijų agentūrą (3)</v>
      </c>
      <c r="D81" s="548"/>
      <c r="E81" s="548"/>
      <c r="F81" s="448"/>
      <c r="G81" s="442">
        <f ca="1">SUMIF($H$39:$DC$39,"&lt;="&amp;PAL,$H81:$DC81)</f>
        <v>5000000</v>
      </c>
      <c r="H81" s="408">
        <f t="shared" ref="H81:Q88" ca="1" si="65">IFERROR(OFFSET(INDIRECT("'"&amp;Opt_alt&amp;"'!H12"),$A81,H$39)*(1+VMI)^H$39,"")</f>
        <v>5000000</v>
      </c>
      <c r="I81" s="408">
        <f t="shared" ca="1" si="65"/>
        <v>0</v>
      </c>
      <c r="J81" s="408">
        <f t="shared" ca="1" si="65"/>
        <v>0</v>
      </c>
      <c r="K81" s="408">
        <f t="shared" ca="1" si="65"/>
        <v>0</v>
      </c>
      <c r="L81" s="408">
        <f t="shared" ca="1" si="65"/>
        <v>0</v>
      </c>
      <c r="M81" s="408">
        <f t="shared" ca="1" si="65"/>
        <v>0</v>
      </c>
      <c r="N81" s="408">
        <f t="shared" ca="1" si="65"/>
        <v>0</v>
      </c>
      <c r="O81" s="408">
        <f t="shared" ca="1" si="65"/>
        <v>0</v>
      </c>
      <c r="P81" s="408">
        <f t="shared" ca="1" si="65"/>
        <v>0</v>
      </c>
      <c r="Q81" s="408">
        <f t="shared" ca="1" si="65"/>
        <v>0</v>
      </c>
      <c r="R81" s="408">
        <f t="shared" ref="R81:AA88" ca="1" si="66">IFERROR(OFFSET(INDIRECT("'"&amp;Opt_alt&amp;"'!H12"),$A81,R$39)*(1+VMI)^R$39,"")</f>
        <v>0</v>
      </c>
      <c r="S81" s="408">
        <f t="shared" ca="1" si="66"/>
        <v>0</v>
      </c>
      <c r="T81" s="408">
        <f t="shared" ca="1" si="66"/>
        <v>0</v>
      </c>
      <c r="U81" s="408">
        <f t="shared" ca="1" si="66"/>
        <v>0</v>
      </c>
      <c r="V81" s="408">
        <f t="shared" ca="1" si="66"/>
        <v>0</v>
      </c>
      <c r="W81" s="408">
        <f t="shared" ca="1" si="66"/>
        <v>0</v>
      </c>
      <c r="X81" s="408">
        <f t="shared" ca="1" si="66"/>
        <v>0</v>
      </c>
      <c r="Y81" s="408">
        <f t="shared" ca="1" si="66"/>
        <v>0</v>
      </c>
      <c r="Z81" s="408">
        <f t="shared" ca="1" si="66"/>
        <v>0</v>
      </c>
      <c r="AA81" s="408">
        <f t="shared" ca="1" si="66"/>
        <v>0</v>
      </c>
      <c r="AB81" s="408">
        <f t="shared" ref="AB81:AK88" ca="1" si="67">IFERROR(OFFSET(INDIRECT("'"&amp;Opt_alt&amp;"'!H12"),$A81,AB$39)*(1+VMI)^AB$39,"")</f>
        <v>0</v>
      </c>
      <c r="AC81" s="408">
        <f t="shared" ca="1" si="67"/>
        <v>0</v>
      </c>
      <c r="AD81" s="408">
        <f t="shared" ca="1" si="67"/>
        <v>0</v>
      </c>
      <c r="AE81" s="408">
        <f t="shared" ca="1" si="67"/>
        <v>0</v>
      </c>
      <c r="AF81" s="408">
        <f t="shared" ca="1" si="67"/>
        <v>0</v>
      </c>
      <c r="AG81" s="408">
        <f t="shared" ca="1" si="67"/>
        <v>0</v>
      </c>
      <c r="AH81" s="408">
        <f t="shared" ca="1" si="67"/>
        <v>0</v>
      </c>
      <c r="AI81" s="408">
        <f t="shared" ca="1" si="67"/>
        <v>0</v>
      </c>
      <c r="AJ81" s="408">
        <f t="shared" ca="1" si="67"/>
        <v>0</v>
      </c>
      <c r="AK81" s="408">
        <f t="shared" ca="1" si="67"/>
        <v>0</v>
      </c>
      <c r="AL81" s="408">
        <f t="shared" ref="AL81:AU88" ca="1" si="68">IFERROR(OFFSET(INDIRECT("'"&amp;Opt_alt&amp;"'!H12"),$A81,AL$39)*(1+VMI)^AL$39,"")</f>
        <v>0</v>
      </c>
      <c r="AM81" s="408">
        <f t="shared" ca="1" si="68"/>
        <v>0</v>
      </c>
      <c r="AN81" s="408">
        <f t="shared" ca="1" si="68"/>
        <v>0</v>
      </c>
      <c r="AO81" s="408">
        <f t="shared" ca="1" si="68"/>
        <v>0</v>
      </c>
      <c r="AP81" s="408">
        <f t="shared" ca="1" si="68"/>
        <v>0</v>
      </c>
      <c r="AQ81" s="408">
        <f t="shared" ca="1" si="68"/>
        <v>0</v>
      </c>
      <c r="AR81" s="408">
        <f t="shared" ca="1" si="68"/>
        <v>0</v>
      </c>
      <c r="AS81" s="408">
        <f t="shared" ca="1" si="68"/>
        <v>0</v>
      </c>
      <c r="AT81" s="408">
        <f t="shared" ca="1" si="68"/>
        <v>0</v>
      </c>
      <c r="AU81" s="408">
        <f t="shared" ca="1" si="68"/>
        <v>0</v>
      </c>
      <c r="AV81" s="408">
        <f t="shared" ref="AV81:BE88" ca="1" si="69">IFERROR(OFFSET(INDIRECT("'"&amp;Opt_alt&amp;"'!H12"),$A81,AV$39)*(1+VMI)^AV$39,"")</f>
        <v>0</v>
      </c>
      <c r="AW81" s="408">
        <f t="shared" ca="1" si="69"/>
        <v>0</v>
      </c>
      <c r="AX81" s="408">
        <f t="shared" ca="1" si="69"/>
        <v>0</v>
      </c>
      <c r="AY81" s="408">
        <f t="shared" ca="1" si="69"/>
        <v>0</v>
      </c>
      <c r="AZ81" s="408">
        <f t="shared" ca="1" si="69"/>
        <v>0</v>
      </c>
      <c r="BA81" s="408">
        <f t="shared" ca="1" si="69"/>
        <v>0</v>
      </c>
      <c r="BB81" s="408">
        <f t="shared" ca="1" si="69"/>
        <v>0</v>
      </c>
      <c r="BC81" s="408">
        <f t="shared" ca="1" si="69"/>
        <v>0</v>
      </c>
      <c r="BD81" s="408">
        <f t="shared" ca="1" si="69"/>
        <v>0</v>
      </c>
      <c r="BE81" s="408">
        <f t="shared" ca="1" si="69"/>
        <v>0</v>
      </c>
      <c r="BF81" s="408">
        <f t="shared" ref="BF81:BO88" ca="1" si="70">IFERROR(OFFSET(INDIRECT("'"&amp;Opt_alt&amp;"'!H12"),$A81,BF$39)*(1+VMI)^BF$39,"")</f>
        <v>0</v>
      </c>
      <c r="BG81" s="408">
        <f t="shared" ca="1" si="70"/>
        <v>0</v>
      </c>
      <c r="BH81" s="408">
        <f t="shared" ca="1" si="70"/>
        <v>0</v>
      </c>
      <c r="BI81" s="408">
        <f t="shared" ca="1" si="70"/>
        <v>0</v>
      </c>
      <c r="BJ81" s="408">
        <f t="shared" ca="1" si="70"/>
        <v>0</v>
      </c>
      <c r="BK81" s="408">
        <f t="shared" ca="1" si="70"/>
        <v>0</v>
      </c>
      <c r="BL81" s="408">
        <f t="shared" ca="1" si="70"/>
        <v>0</v>
      </c>
      <c r="BM81" s="408">
        <f t="shared" ca="1" si="70"/>
        <v>0</v>
      </c>
      <c r="BN81" s="408">
        <f t="shared" ca="1" si="70"/>
        <v>0</v>
      </c>
      <c r="BO81" s="408">
        <f t="shared" ca="1" si="70"/>
        <v>0</v>
      </c>
      <c r="BP81" s="408">
        <f t="shared" ref="BP81:BY88" ca="1" si="71">IFERROR(OFFSET(INDIRECT("'"&amp;Opt_alt&amp;"'!H12"),$A81,BP$39)*(1+VMI)^BP$39,"")</f>
        <v>0</v>
      </c>
      <c r="BQ81" s="408">
        <f t="shared" ca="1" si="71"/>
        <v>0</v>
      </c>
      <c r="BR81" s="408">
        <f t="shared" ca="1" si="71"/>
        <v>0</v>
      </c>
      <c r="BS81" s="408">
        <f t="shared" ca="1" si="71"/>
        <v>0</v>
      </c>
      <c r="BT81" s="408">
        <f t="shared" ca="1" si="71"/>
        <v>0</v>
      </c>
      <c r="BU81" s="408">
        <f t="shared" ca="1" si="71"/>
        <v>0</v>
      </c>
      <c r="BV81" s="408">
        <f t="shared" ca="1" si="71"/>
        <v>0</v>
      </c>
      <c r="BW81" s="408">
        <f t="shared" ca="1" si="71"/>
        <v>0</v>
      </c>
      <c r="BX81" s="408">
        <f t="shared" ca="1" si="71"/>
        <v>0</v>
      </c>
      <c r="BY81" s="408">
        <f t="shared" ca="1" si="71"/>
        <v>0</v>
      </c>
      <c r="BZ81" s="408">
        <f t="shared" ref="BZ81:CI88" ca="1" si="72">IFERROR(OFFSET(INDIRECT("'"&amp;Opt_alt&amp;"'!H12"),$A81,BZ$39)*(1+VMI)^BZ$39,"")</f>
        <v>0</v>
      </c>
      <c r="CA81" s="408">
        <f t="shared" ca="1" si="72"/>
        <v>0</v>
      </c>
      <c r="CB81" s="408">
        <f t="shared" ca="1" si="72"/>
        <v>0</v>
      </c>
      <c r="CC81" s="408">
        <f t="shared" ca="1" si="72"/>
        <v>0</v>
      </c>
      <c r="CD81" s="408">
        <f t="shared" ca="1" si="72"/>
        <v>0</v>
      </c>
      <c r="CE81" s="408">
        <f t="shared" ca="1" si="72"/>
        <v>0</v>
      </c>
      <c r="CF81" s="408">
        <f t="shared" ca="1" si="72"/>
        <v>0</v>
      </c>
      <c r="CG81" s="408">
        <f t="shared" ca="1" si="72"/>
        <v>0</v>
      </c>
      <c r="CH81" s="408">
        <f t="shared" ca="1" si="72"/>
        <v>0</v>
      </c>
      <c r="CI81" s="408">
        <f t="shared" ca="1" si="72"/>
        <v>0</v>
      </c>
      <c r="CJ81" s="408">
        <f t="shared" ref="CJ81:CS88" ca="1" si="73">IFERROR(OFFSET(INDIRECT("'"&amp;Opt_alt&amp;"'!H12"),$A81,CJ$39)*(1+VMI)^CJ$39,"")</f>
        <v>0</v>
      </c>
      <c r="CK81" s="408">
        <f t="shared" ca="1" si="73"/>
        <v>0</v>
      </c>
      <c r="CL81" s="408">
        <f t="shared" ca="1" si="73"/>
        <v>0</v>
      </c>
      <c r="CM81" s="408">
        <f t="shared" ca="1" si="73"/>
        <v>0</v>
      </c>
      <c r="CN81" s="408">
        <f t="shared" ca="1" si="73"/>
        <v>0</v>
      </c>
      <c r="CO81" s="408">
        <f t="shared" ca="1" si="73"/>
        <v>0</v>
      </c>
      <c r="CP81" s="408">
        <f t="shared" ca="1" si="73"/>
        <v>0</v>
      </c>
      <c r="CQ81" s="408">
        <f t="shared" ca="1" si="73"/>
        <v>0</v>
      </c>
      <c r="CR81" s="408">
        <f t="shared" ca="1" si="73"/>
        <v>0</v>
      </c>
      <c r="CS81" s="408">
        <f t="shared" ca="1" si="73"/>
        <v>0</v>
      </c>
      <c r="CT81" s="408">
        <f t="shared" ref="CT81:DC88" ca="1" si="74">IFERROR(OFFSET(INDIRECT("'"&amp;Opt_alt&amp;"'!H12"),$A81,CT$39)*(1+VMI)^CT$39,"")</f>
        <v>0</v>
      </c>
      <c r="CU81" s="408">
        <f t="shared" ca="1" si="74"/>
        <v>0</v>
      </c>
      <c r="CV81" s="408">
        <f t="shared" ca="1" si="74"/>
        <v>0</v>
      </c>
      <c r="CW81" s="408">
        <f t="shared" ca="1" si="74"/>
        <v>0</v>
      </c>
      <c r="CX81" s="408">
        <f t="shared" ca="1" si="74"/>
        <v>0</v>
      </c>
      <c r="CY81" s="408">
        <f t="shared" ca="1" si="74"/>
        <v>0</v>
      </c>
      <c r="CZ81" s="408">
        <f t="shared" ca="1" si="74"/>
        <v>0</v>
      </c>
      <c r="DA81" s="408">
        <f t="shared" ca="1" si="74"/>
        <v>0</v>
      </c>
      <c r="DB81" s="408">
        <f t="shared" ca="1" si="74"/>
        <v>0</v>
      </c>
      <c r="DC81" s="408">
        <f t="shared" ca="1" si="74"/>
        <v>0</v>
      </c>
    </row>
    <row r="82" spans="1:107" hidden="1">
      <c r="A82" s="43">
        <v>46</v>
      </c>
      <c r="B82" s="323" t="str">
        <f t="shared" ca="1" si="61"/>
        <v>E.2.2.</v>
      </c>
      <c r="C82" s="342" t="str">
        <f t="shared" ca="1" si="62"/>
        <v>Vykdyti startuolių inkubavimo veiklas Europos kosmoso agentūros verslo inkubavimo centre(7)</v>
      </c>
      <c r="D82" s="548"/>
      <c r="E82" s="548"/>
      <c r="F82" s="448"/>
      <c r="G82" s="442">
        <f ca="1">SUMIF($H$39:$DC$39,"&lt;="&amp;PAL,$H82:$DC82)</f>
        <v>522953.375</v>
      </c>
      <c r="H82" s="408">
        <f t="shared" ca="1" si="65"/>
        <v>125000</v>
      </c>
      <c r="I82" s="408">
        <f t="shared" ca="1" si="65"/>
        <v>128750</v>
      </c>
      <c r="J82" s="408">
        <f t="shared" ca="1" si="65"/>
        <v>132612.5</v>
      </c>
      <c r="K82" s="408">
        <f t="shared" ca="1" si="65"/>
        <v>136590.875</v>
      </c>
      <c r="L82" s="408">
        <f t="shared" ca="1" si="65"/>
        <v>0</v>
      </c>
      <c r="M82" s="408">
        <f t="shared" ca="1" si="65"/>
        <v>0</v>
      </c>
      <c r="N82" s="408">
        <f t="shared" ca="1" si="65"/>
        <v>0</v>
      </c>
      <c r="O82" s="408">
        <f t="shared" ca="1" si="65"/>
        <v>0</v>
      </c>
      <c r="P82" s="408">
        <f t="shared" ca="1" si="65"/>
        <v>0</v>
      </c>
      <c r="Q82" s="408">
        <f t="shared" ca="1" si="65"/>
        <v>0</v>
      </c>
      <c r="R82" s="408">
        <f t="shared" ca="1" si="66"/>
        <v>0</v>
      </c>
      <c r="S82" s="408">
        <f t="shared" ca="1" si="66"/>
        <v>0</v>
      </c>
      <c r="T82" s="408">
        <f t="shared" ca="1" si="66"/>
        <v>0</v>
      </c>
      <c r="U82" s="408">
        <f t="shared" ca="1" si="66"/>
        <v>0</v>
      </c>
      <c r="V82" s="408">
        <f t="shared" ca="1" si="66"/>
        <v>0</v>
      </c>
      <c r="W82" s="408">
        <f t="shared" ca="1" si="66"/>
        <v>0</v>
      </c>
      <c r="X82" s="408">
        <f t="shared" ca="1" si="66"/>
        <v>0</v>
      </c>
      <c r="Y82" s="408">
        <f t="shared" ca="1" si="66"/>
        <v>0</v>
      </c>
      <c r="Z82" s="408">
        <f t="shared" ca="1" si="66"/>
        <v>0</v>
      </c>
      <c r="AA82" s="408">
        <f t="shared" ca="1" si="66"/>
        <v>0</v>
      </c>
      <c r="AB82" s="408">
        <f t="shared" ca="1" si="67"/>
        <v>0</v>
      </c>
      <c r="AC82" s="408">
        <f t="shared" ca="1" si="67"/>
        <v>0</v>
      </c>
      <c r="AD82" s="408">
        <f t="shared" ca="1" si="67"/>
        <v>0</v>
      </c>
      <c r="AE82" s="408">
        <f t="shared" ca="1" si="67"/>
        <v>0</v>
      </c>
      <c r="AF82" s="408">
        <f t="shared" ca="1" si="67"/>
        <v>0</v>
      </c>
      <c r="AG82" s="408">
        <f t="shared" ca="1" si="67"/>
        <v>0</v>
      </c>
      <c r="AH82" s="408">
        <f t="shared" ca="1" si="67"/>
        <v>0</v>
      </c>
      <c r="AI82" s="408">
        <f t="shared" ca="1" si="67"/>
        <v>0</v>
      </c>
      <c r="AJ82" s="408">
        <f t="shared" ca="1" si="67"/>
        <v>0</v>
      </c>
      <c r="AK82" s="408">
        <f t="shared" ca="1" si="67"/>
        <v>0</v>
      </c>
      <c r="AL82" s="408">
        <f t="shared" ca="1" si="68"/>
        <v>0</v>
      </c>
      <c r="AM82" s="408">
        <f t="shared" ca="1" si="68"/>
        <v>0</v>
      </c>
      <c r="AN82" s="408">
        <f t="shared" ca="1" si="68"/>
        <v>0</v>
      </c>
      <c r="AO82" s="408">
        <f t="shared" ca="1" si="68"/>
        <v>0</v>
      </c>
      <c r="AP82" s="408">
        <f t="shared" ca="1" si="68"/>
        <v>0</v>
      </c>
      <c r="AQ82" s="408">
        <f t="shared" ca="1" si="68"/>
        <v>0</v>
      </c>
      <c r="AR82" s="408">
        <f t="shared" ca="1" si="68"/>
        <v>0</v>
      </c>
      <c r="AS82" s="408">
        <f t="shared" ca="1" si="68"/>
        <v>0</v>
      </c>
      <c r="AT82" s="408">
        <f t="shared" ca="1" si="68"/>
        <v>0</v>
      </c>
      <c r="AU82" s="408">
        <f t="shared" ca="1" si="68"/>
        <v>0</v>
      </c>
      <c r="AV82" s="408">
        <f t="shared" ca="1" si="69"/>
        <v>0</v>
      </c>
      <c r="AW82" s="408">
        <f t="shared" ca="1" si="69"/>
        <v>0</v>
      </c>
      <c r="AX82" s="408">
        <f t="shared" ca="1" si="69"/>
        <v>0</v>
      </c>
      <c r="AY82" s="408">
        <f t="shared" ca="1" si="69"/>
        <v>0</v>
      </c>
      <c r="AZ82" s="408">
        <f t="shared" ca="1" si="69"/>
        <v>0</v>
      </c>
      <c r="BA82" s="408">
        <f t="shared" ca="1" si="69"/>
        <v>0</v>
      </c>
      <c r="BB82" s="408">
        <f t="shared" ca="1" si="69"/>
        <v>0</v>
      </c>
      <c r="BC82" s="408">
        <f t="shared" ca="1" si="69"/>
        <v>0</v>
      </c>
      <c r="BD82" s="408">
        <f t="shared" ca="1" si="69"/>
        <v>0</v>
      </c>
      <c r="BE82" s="408">
        <f t="shared" ca="1" si="69"/>
        <v>0</v>
      </c>
      <c r="BF82" s="408">
        <f t="shared" ca="1" si="70"/>
        <v>0</v>
      </c>
      <c r="BG82" s="408">
        <f t="shared" ca="1" si="70"/>
        <v>0</v>
      </c>
      <c r="BH82" s="408">
        <f t="shared" ca="1" si="70"/>
        <v>0</v>
      </c>
      <c r="BI82" s="408">
        <f t="shared" ca="1" si="70"/>
        <v>0</v>
      </c>
      <c r="BJ82" s="408">
        <f t="shared" ca="1" si="70"/>
        <v>0</v>
      </c>
      <c r="BK82" s="408">
        <f t="shared" ca="1" si="70"/>
        <v>0</v>
      </c>
      <c r="BL82" s="408">
        <f t="shared" ca="1" si="70"/>
        <v>0</v>
      </c>
      <c r="BM82" s="408">
        <f t="shared" ca="1" si="70"/>
        <v>0</v>
      </c>
      <c r="BN82" s="408">
        <f t="shared" ca="1" si="70"/>
        <v>0</v>
      </c>
      <c r="BO82" s="408">
        <f t="shared" ca="1" si="70"/>
        <v>0</v>
      </c>
      <c r="BP82" s="408">
        <f t="shared" ca="1" si="71"/>
        <v>0</v>
      </c>
      <c r="BQ82" s="408">
        <f t="shared" ca="1" si="71"/>
        <v>0</v>
      </c>
      <c r="BR82" s="408">
        <f t="shared" ca="1" si="71"/>
        <v>0</v>
      </c>
      <c r="BS82" s="408">
        <f t="shared" ca="1" si="71"/>
        <v>0</v>
      </c>
      <c r="BT82" s="408">
        <f t="shared" ca="1" si="71"/>
        <v>0</v>
      </c>
      <c r="BU82" s="408">
        <f t="shared" ca="1" si="71"/>
        <v>0</v>
      </c>
      <c r="BV82" s="408">
        <f t="shared" ca="1" si="71"/>
        <v>0</v>
      </c>
      <c r="BW82" s="408">
        <f t="shared" ca="1" si="71"/>
        <v>0</v>
      </c>
      <c r="BX82" s="408">
        <f t="shared" ca="1" si="71"/>
        <v>0</v>
      </c>
      <c r="BY82" s="408">
        <f t="shared" ca="1" si="71"/>
        <v>0</v>
      </c>
      <c r="BZ82" s="408">
        <f t="shared" ca="1" si="72"/>
        <v>0</v>
      </c>
      <c r="CA82" s="408">
        <f t="shared" ca="1" si="72"/>
        <v>0</v>
      </c>
      <c r="CB82" s="408">
        <f t="shared" ca="1" si="72"/>
        <v>0</v>
      </c>
      <c r="CC82" s="408">
        <f t="shared" ca="1" si="72"/>
        <v>0</v>
      </c>
      <c r="CD82" s="408">
        <f t="shared" ca="1" si="72"/>
        <v>0</v>
      </c>
      <c r="CE82" s="408">
        <f t="shared" ca="1" si="72"/>
        <v>0</v>
      </c>
      <c r="CF82" s="408">
        <f t="shared" ca="1" si="72"/>
        <v>0</v>
      </c>
      <c r="CG82" s="408">
        <f t="shared" ca="1" si="72"/>
        <v>0</v>
      </c>
      <c r="CH82" s="408">
        <f t="shared" ca="1" si="72"/>
        <v>0</v>
      </c>
      <c r="CI82" s="408">
        <f t="shared" ca="1" si="72"/>
        <v>0</v>
      </c>
      <c r="CJ82" s="408">
        <f t="shared" ca="1" si="73"/>
        <v>0</v>
      </c>
      <c r="CK82" s="408">
        <f t="shared" ca="1" si="73"/>
        <v>0</v>
      </c>
      <c r="CL82" s="408">
        <f t="shared" ca="1" si="73"/>
        <v>0</v>
      </c>
      <c r="CM82" s="408">
        <f t="shared" ca="1" si="73"/>
        <v>0</v>
      </c>
      <c r="CN82" s="408">
        <f t="shared" ca="1" si="73"/>
        <v>0</v>
      </c>
      <c r="CO82" s="408">
        <f t="shared" ca="1" si="73"/>
        <v>0</v>
      </c>
      <c r="CP82" s="408">
        <f t="shared" ca="1" si="73"/>
        <v>0</v>
      </c>
      <c r="CQ82" s="408">
        <f t="shared" ca="1" si="73"/>
        <v>0</v>
      </c>
      <c r="CR82" s="408">
        <f t="shared" ca="1" si="73"/>
        <v>0</v>
      </c>
      <c r="CS82" s="408">
        <f t="shared" ca="1" si="73"/>
        <v>0</v>
      </c>
      <c r="CT82" s="408">
        <f t="shared" ca="1" si="74"/>
        <v>0</v>
      </c>
      <c r="CU82" s="408">
        <f t="shared" ca="1" si="74"/>
        <v>0</v>
      </c>
      <c r="CV82" s="408">
        <f t="shared" ca="1" si="74"/>
        <v>0</v>
      </c>
      <c r="CW82" s="408">
        <f t="shared" ca="1" si="74"/>
        <v>0</v>
      </c>
      <c r="CX82" s="408">
        <f t="shared" ca="1" si="74"/>
        <v>0</v>
      </c>
      <c r="CY82" s="408">
        <f t="shared" ca="1" si="74"/>
        <v>0</v>
      </c>
      <c r="CZ82" s="408">
        <f t="shared" ca="1" si="74"/>
        <v>0</v>
      </c>
      <c r="DA82" s="408">
        <f t="shared" ca="1" si="74"/>
        <v>0</v>
      </c>
      <c r="DB82" s="408">
        <f t="shared" ca="1" si="74"/>
        <v>0</v>
      </c>
      <c r="DC82" s="408">
        <f t="shared" ca="1" si="74"/>
        <v>0</v>
      </c>
    </row>
    <row r="83" spans="1:107" hidden="1">
      <c r="A83" s="43">
        <v>47</v>
      </c>
      <c r="B83" s="323" t="str">
        <f t="shared" ca="1" si="61"/>
        <v>E.2.3.</v>
      </c>
      <c r="C83" s="342" t="str">
        <f t="shared" ca="1" si="62"/>
        <v>Įsteigti Space Hub (8)</v>
      </c>
      <c r="D83" s="548"/>
      <c r="E83" s="548"/>
      <c r="F83" s="448"/>
      <c r="G83" s="442">
        <f ca="1">SUMIF($H$39:$DC$39,"&lt;="&amp;PAL,$H83:$DC83)</f>
        <v>1565371.2119999998</v>
      </c>
      <c r="H83" s="408">
        <f t="shared" ca="1" si="65"/>
        <v>432000</v>
      </c>
      <c r="I83" s="408">
        <f t="shared" ca="1" si="65"/>
        <v>366680</v>
      </c>
      <c r="J83" s="408">
        <f t="shared" ca="1" si="65"/>
        <v>377680.39999999997</v>
      </c>
      <c r="K83" s="408">
        <f t="shared" ca="1" si="65"/>
        <v>389010.81199999998</v>
      </c>
      <c r="L83" s="408">
        <f t="shared" ca="1" si="65"/>
        <v>0</v>
      </c>
      <c r="M83" s="408">
        <f t="shared" ca="1" si="65"/>
        <v>0</v>
      </c>
      <c r="N83" s="408">
        <f t="shared" ca="1" si="65"/>
        <v>0</v>
      </c>
      <c r="O83" s="408">
        <f t="shared" ca="1" si="65"/>
        <v>0</v>
      </c>
      <c r="P83" s="408">
        <f t="shared" ca="1" si="65"/>
        <v>0</v>
      </c>
      <c r="Q83" s="408">
        <f t="shared" ca="1" si="65"/>
        <v>0</v>
      </c>
      <c r="R83" s="408">
        <f t="shared" ca="1" si="66"/>
        <v>0</v>
      </c>
      <c r="S83" s="408">
        <f t="shared" ca="1" si="66"/>
        <v>0</v>
      </c>
      <c r="T83" s="408">
        <f t="shared" ca="1" si="66"/>
        <v>0</v>
      </c>
      <c r="U83" s="408">
        <f t="shared" ca="1" si="66"/>
        <v>0</v>
      </c>
      <c r="V83" s="408">
        <f t="shared" ca="1" si="66"/>
        <v>0</v>
      </c>
      <c r="W83" s="408">
        <f t="shared" ca="1" si="66"/>
        <v>0</v>
      </c>
      <c r="X83" s="408">
        <f t="shared" ca="1" si="66"/>
        <v>0</v>
      </c>
      <c r="Y83" s="408">
        <f t="shared" ca="1" si="66"/>
        <v>0</v>
      </c>
      <c r="Z83" s="408">
        <f t="shared" ca="1" si="66"/>
        <v>0</v>
      </c>
      <c r="AA83" s="408">
        <f t="shared" ca="1" si="66"/>
        <v>0</v>
      </c>
      <c r="AB83" s="408">
        <f t="shared" ca="1" si="67"/>
        <v>0</v>
      </c>
      <c r="AC83" s="408">
        <f t="shared" ca="1" si="67"/>
        <v>0</v>
      </c>
      <c r="AD83" s="408">
        <f t="shared" ca="1" si="67"/>
        <v>0</v>
      </c>
      <c r="AE83" s="408">
        <f t="shared" ca="1" si="67"/>
        <v>0</v>
      </c>
      <c r="AF83" s="408">
        <f t="shared" ca="1" si="67"/>
        <v>0</v>
      </c>
      <c r="AG83" s="408">
        <f t="shared" ca="1" si="67"/>
        <v>0</v>
      </c>
      <c r="AH83" s="408">
        <f t="shared" ca="1" si="67"/>
        <v>0</v>
      </c>
      <c r="AI83" s="408">
        <f t="shared" ca="1" si="67"/>
        <v>0</v>
      </c>
      <c r="AJ83" s="408">
        <f t="shared" ca="1" si="67"/>
        <v>0</v>
      </c>
      <c r="AK83" s="408">
        <f t="shared" ca="1" si="67"/>
        <v>0</v>
      </c>
      <c r="AL83" s="408">
        <f t="shared" ca="1" si="68"/>
        <v>0</v>
      </c>
      <c r="AM83" s="408">
        <f t="shared" ca="1" si="68"/>
        <v>0</v>
      </c>
      <c r="AN83" s="408">
        <f t="shared" ca="1" si="68"/>
        <v>0</v>
      </c>
      <c r="AO83" s="408">
        <f t="shared" ca="1" si="68"/>
        <v>0</v>
      </c>
      <c r="AP83" s="408">
        <f t="shared" ca="1" si="68"/>
        <v>0</v>
      </c>
      <c r="AQ83" s="408">
        <f t="shared" ca="1" si="68"/>
        <v>0</v>
      </c>
      <c r="AR83" s="408">
        <f t="shared" ca="1" si="68"/>
        <v>0</v>
      </c>
      <c r="AS83" s="408">
        <f t="shared" ca="1" si="68"/>
        <v>0</v>
      </c>
      <c r="AT83" s="408">
        <f t="shared" ca="1" si="68"/>
        <v>0</v>
      </c>
      <c r="AU83" s="408">
        <f t="shared" ca="1" si="68"/>
        <v>0</v>
      </c>
      <c r="AV83" s="408">
        <f t="shared" ca="1" si="69"/>
        <v>0</v>
      </c>
      <c r="AW83" s="408">
        <f t="shared" ca="1" si="69"/>
        <v>0</v>
      </c>
      <c r="AX83" s="408">
        <f t="shared" ca="1" si="69"/>
        <v>0</v>
      </c>
      <c r="AY83" s="408">
        <f t="shared" ca="1" si="69"/>
        <v>0</v>
      </c>
      <c r="AZ83" s="408">
        <f t="shared" ca="1" si="69"/>
        <v>0</v>
      </c>
      <c r="BA83" s="408">
        <f t="shared" ca="1" si="69"/>
        <v>0</v>
      </c>
      <c r="BB83" s="408">
        <f t="shared" ca="1" si="69"/>
        <v>0</v>
      </c>
      <c r="BC83" s="408">
        <f t="shared" ca="1" si="69"/>
        <v>0</v>
      </c>
      <c r="BD83" s="408">
        <f t="shared" ca="1" si="69"/>
        <v>0</v>
      </c>
      <c r="BE83" s="408">
        <f t="shared" ca="1" si="69"/>
        <v>0</v>
      </c>
      <c r="BF83" s="408">
        <f t="shared" ca="1" si="70"/>
        <v>0</v>
      </c>
      <c r="BG83" s="408">
        <f t="shared" ca="1" si="70"/>
        <v>0</v>
      </c>
      <c r="BH83" s="408">
        <f t="shared" ca="1" si="70"/>
        <v>0</v>
      </c>
      <c r="BI83" s="408">
        <f t="shared" ca="1" si="70"/>
        <v>0</v>
      </c>
      <c r="BJ83" s="408">
        <f t="shared" ca="1" si="70"/>
        <v>0</v>
      </c>
      <c r="BK83" s="408">
        <f t="shared" ca="1" si="70"/>
        <v>0</v>
      </c>
      <c r="BL83" s="408">
        <f t="shared" ca="1" si="70"/>
        <v>0</v>
      </c>
      <c r="BM83" s="408">
        <f t="shared" ca="1" si="70"/>
        <v>0</v>
      </c>
      <c r="BN83" s="408">
        <f t="shared" ca="1" si="70"/>
        <v>0</v>
      </c>
      <c r="BO83" s="408">
        <f t="shared" ca="1" si="70"/>
        <v>0</v>
      </c>
      <c r="BP83" s="408">
        <f t="shared" ca="1" si="71"/>
        <v>0</v>
      </c>
      <c r="BQ83" s="408">
        <f t="shared" ca="1" si="71"/>
        <v>0</v>
      </c>
      <c r="BR83" s="408">
        <f t="shared" ca="1" si="71"/>
        <v>0</v>
      </c>
      <c r="BS83" s="408">
        <f t="shared" ca="1" si="71"/>
        <v>0</v>
      </c>
      <c r="BT83" s="408">
        <f t="shared" ca="1" si="71"/>
        <v>0</v>
      </c>
      <c r="BU83" s="408">
        <f t="shared" ca="1" si="71"/>
        <v>0</v>
      </c>
      <c r="BV83" s="408">
        <f t="shared" ca="1" si="71"/>
        <v>0</v>
      </c>
      <c r="BW83" s="408">
        <f t="shared" ca="1" si="71"/>
        <v>0</v>
      </c>
      <c r="BX83" s="408">
        <f t="shared" ca="1" si="71"/>
        <v>0</v>
      </c>
      <c r="BY83" s="408">
        <f t="shared" ca="1" si="71"/>
        <v>0</v>
      </c>
      <c r="BZ83" s="408">
        <f t="shared" ca="1" si="72"/>
        <v>0</v>
      </c>
      <c r="CA83" s="408">
        <f t="shared" ca="1" si="72"/>
        <v>0</v>
      </c>
      <c r="CB83" s="408">
        <f t="shared" ca="1" si="72"/>
        <v>0</v>
      </c>
      <c r="CC83" s="408">
        <f t="shared" ca="1" si="72"/>
        <v>0</v>
      </c>
      <c r="CD83" s="408">
        <f t="shared" ca="1" si="72"/>
        <v>0</v>
      </c>
      <c r="CE83" s="408">
        <f t="shared" ca="1" si="72"/>
        <v>0</v>
      </c>
      <c r="CF83" s="408">
        <f t="shared" ca="1" si="72"/>
        <v>0</v>
      </c>
      <c r="CG83" s="408">
        <f t="shared" ca="1" si="72"/>
        <v>0</v>
      </c>
      <c r="CH83" s="408">
        <f t="shared" ca="1" si="72"/>
        <v>0</v>
      </c>
      <c r="CI83" s="408">
        <f t="shared" ca="1" si="72"/>
        <v>0</v>
      </c>
      <c r="CJ83" s="408">
        <f t="shared" ca="1" si="73"/>
        <v>0</v>
      </c>
      <c r="CK83" s="408">
        <f t="shared" ca="1" si="73"/>
        <v>0</v>
      </c>
      <c r="CL83" s="408">
        <f t="shared" ca="1" si="73"/>
        <v>0</v>
      </c>
      <c r="CM83" s="408">
        <f t="shared" ca="1" si="73"/>
        <v>0</v>
      </c>
      <c r="CN83" s="408">
        <f t="shared" ca="1" si="73"/>
        <v>0</v>
      </c>
      <c r="CO83" s="408">
        <f t="shared" ca="1" si="73"/>
        <v>0</v>
      </c>
      <c r="CP83" s="408">
        <f t="shared" ca="1" si="73"/>
        <v>0</v>
      </c>
      <c r="CQ83" s="408">
        <f t="shared" ca="1" si="73"/>
        <v>0</v>
      </c>
      <c r="CR83" s="408">
        <f t="shared" ca="1" si="73"/>
        <v>0</v>
      </c>
      <c r="CS83" s="408">
        <f t="shared" ca="1" si="73"/>
        <v>0</v>
      </c>
      <c r="CT83" s="408">
        <f t="shared" ca="1" si="74"/>
        <v>0</v>
      </c>
      <c r="CU83" s="408">
        <f t="shared" ca="1" si="74"/>
        <v>0</v>
      </c>
      <c r="CV83" s="408">
        <f t="shared" ca="1" si="74"/>
        <v>0</v>
      </c>
      <c r="CW83" s="408">
        <f t="shared" ca="1" si="74"/>
        <v>0</v>
      </c>
      <c r="CX83" s="408">
        <f t="shared" ca="1" si="74"/>
        <v>0</v>
      </c>
      <c r="CY83" s="408">
        <f t="shared" ca="1" si="74"/>
        <v>0</v>
      </c>
      <c r="CZ83" s="408">
        <f t="shared" ca="1" si="74"/>
        <v>0</v>
      </c>
      <c r="DA83" s="408">
        <f t="shared" ca="1" si="74"/>
        <v>0</v>
      </c>
      <c r="DB83" s="408">
        <f t="shared" ca="1" si="74"/>
        <v>0</v>
      </c>
      <c r="DC83" s="408">
        <f t="shared" ca="1" si="74"/>
        <v>0</v>
      </c>
    </row>
    <row r="84" spans="1:107" hidden="1">
      <c r="A84" s="43">
        <v>48</v>
      </c>
      <c r="B84" s="323" t="str">
        <f t="shared" ca="1" si="61"/>
        <v>E.2.4.</v>
      </c>
      <c r="C84" s="342" t="str">
        <f t="shared" ca="1" si="62"/>
        <v>Esamos etalonų sistemos įvertinimo studija, pateikiant rekomendacijas dėl jos tobulinimo ir plėtros. Analitinė (20)</v>
      </c>
      <c r="D84" s="548"/>
      <c r="E84" s="548"/>
      <c r="F84" s="448"/>
      <c r="G84" s="442">
        <f ca="1">SUMIF($H$39:$DC$39,"&lt;="&amp;PAL,$H84:$DC84)</f>
        <v>61800</v>
      </c>
      <c r="H84" s="408">
        <f t="shared" ca="1" si="65"/>
        <v>0</v>
      </c>
      <c r="I84" s="408">
        <f t="shared" ca="1" si="65"/>
        <v>61800</v>
      </c>
      <c r="J84" s="408">
        <f t="shared" ca="1" si="65"/>
        <v>0</v>
      </c>
      <c r="K84" s="408">
        <f t="shared" ca="1" si="65"/>
        <v>0</v>
      </c>
      <c r="L84" s="408">
        <f t="shared" ca="1" si="65"/>
        <v>0</v>
      </c>
      <c r="M84" s="408">
        <f t="shared" ca="1" si="65"/>
        <v>0</v>
      </c>
      <c r="N84" s="408">
        <f t="shared" ca="1" si="65"/>
        <v>0</v>
      </c>
      <c r="O84" s="408">
        <f t="shared" ca="1" si="65"/>
        <v>0</v>
      </c>
      <c r="P84" s="408">
        <f t="shared" ca="1" si="65"/>
        <v>0</v>
      </c>
      <c r="Q84" s="408">
        <f t="shared" ca="1" si="65"/>
        <v>0</v>
      </c>
      <c r="R84" s="408">
        <f t="shared" ca="1" si="66"/>
        <v>0</v>
      </c>
      <c r="S84" s="408">
        <f t="shared" ca="1" si="66"/>
        <v>0</v>
      </c>
      <c r="T84" s="408">
        <f t="shared" ca="1" si="66"/>
        <v>0</v>
      </c>
      <c r="U84" s="408">
        <f t="shared" ca="1" si="66"/>
        <v>0</v>
      </c>
      <c r="V84" s="408">
        <f t="shared" ca="1" si="66"/>
        <v>0</v>
      </c>
      <c r="W84" s="408">
        <f t="shared" ca="1" si="66"/>
        <v>0</v>
      </c>
      <c r="X84" s="408">
        <f t="shared" ca="1" si="66"/>
        <v>0</v>
      </c>
      <c r="Y84" s="408">
        <f t="shared" ca="1" si="66"/>
        <v>0</v>
      </c>
      <c r="Z84" s="408">
        <f t="shared" ca="1" si="66"/>
        <v>0</v>
      </c>
      <c r="AA84" s="408">
        <f t="shared" ca="1" si="66"/>
        <v>0</v>
      </c>
      <c r="AB84" s="408">
        <f t="shared" ca="1" si="67"/>
        <v>0</v>
      </c>
      <c r="AC84" s="408">
        <f t="shared" ca="1" si="67"/>
        <v>0</v>
      </c>
      <c r="AD84" s="408">
        <f t="shared" ca="1" si="67"/>
        <v>0</v>
      </c>
      <c r="AE84" s="408">
        <f t="shared" ca="1" si="67"/>
        <v>0</v>
      </c>
      <c r="AF84" s="408">
        <f t="shared" ca="1" si="67"/>
        <v>0</v>
      </c>
      <c r="AG84" s="408">
        <f t="shared" ca="1" si="67"/>
        <v>0</v>
      </c>
      <c r="AH84" s="408">
        <f t="shared" ca="1" si="67"/>
        <v>0</v>
      </c>
      <c r="AI84" s="408">
        <f t="shared" ca="1" si="67"/>
        <v>0</v>
      </c>
      <c r="AJ84" s="408">
        <f t="shared" ca="1" si="67"/>
        <v>0</v>
      </c>
      <c r="AK84" s="408">
        <f t="shared" ca="1" si="67"/>
        <v>0</v>
      </c>
      <c r="AL84" s="408">
        <f t="shared" ca="1" si="68"/>
        <v>0</v>
      </c>
      <c r="AM84" s="408">
        <f t="shared" ca="1" si="68"/>
        <v>0</v>
      </c>
      <c r="AN84" s="408">
        <f t="shared" ca="1" si="68"/>
        <v>0</v>
      </c>
      <c r="AO84" s="408">
        <f t="shared" ca="1" si="68"/>
        <v>0</v>
      </c>
      <c r="AP84" s="408">
        <f t="shared" ca="1" si="68"/>
        <v>0</v>
      </c>
      <c r="AQ84" s="408">
        <f t="shared" ca="1" si="68"/>
        <v>0</v>
      </c>
      <c r="AR84" s="408">
        <f t="shared" ca="1" si="68"/>
        <v>0</v>
      </c>
      <c r="AS84" s="408">
        <f t="shared" ca="1" si="68"/>
        <v>0</v>
      </c>
      <c r="AT84" s="408">
        <f t="shared" ca="1" si="68"/>
        <v>0</v>
      </c>
      <c r="AU84" s="408">
        <f t="shared" ca="1" si="68"/>
        <v>0</v>
      </c>
      <c r="AV84" s="408">
        <f t="shared" ca="1" si="69"/>
        <v>0</v>
      </c>
      <c r="AW84" s="408">
        <f t="shared" ca="1" si="69"/>
        <v>0</v>
      </c>
      <c r="AX84" s="408">
        <f t="shared" ca="1" si="69"/>
        <v>0</v>
      </c>
      <c r="AY84" s="408">
        <f t="shared" ca="1" si="69"/>
        <v>0</v>
      </c>
      <c r="AZ84" s="408">
        <f t="shared" ca="1" si="69"/>
        <v>0</v>
      </c>
      <c r="BA84" s="408">
        <f t="shared" ca="1" si="69"/>
        <v>0</v>
      </c>
      <c r="BB84" s="408">
        <f t="shared" ca="1" si="69"/>
        <v>0</v>
      </c>
      <c r="BC84" s="408">
        <f t="shared" ca="1" si="69"/>
        <v>0</v>
      </c>
      <c r="BD84" s="408">
        <f t="shared" ca="1" si="69"/>
        <v>0</v>
      </c>
      <c r="BE84" s="408">
        <f t="shared" ca="1" si="69"/>
        <v>0</v>
      </c>
      <c r="BF84" s="408">
        <f t="shared" ca="1" si="70"/>
        <v>0</v>
      </c>
      <c r="BG84" s="408">
        <f t="shared" ca="1" si="70"/>
        <v>0</v>
      </c>
      <c r="BH84" s="408">
        <f t="shared" ca="1" si="70"/>
        <v>0</v>
      </c>
      <c r="BI84" s="408">
        <f t="shared" ca="1" si="70"/>
        <v>0</v>
      </c>
      <c r="BJ84" s="408">
        <f t="shared" ca="1" si="70"/>
        <v>0</v>
      </c>
      <c r="BK84" s="408">
        <f t="shared" ca="1" si="70"/>
        <v>0</v>
      </c>
      <c r="BL84" s="408">
        <f t="shared" ca="1" si="70"/>
        <v>0</v>
      </c>
      <c r="BM84" s="408">
        <f t="shared" ca="1" si="70"/>
        <v>0</v>
      </c>
      <c r="BN84" s="408">
        <f t="shared" ca="1" si="70"/>
        <v>0</v>
      </c>
      <c r="BO84" s="408">
        <f t="shared" ca="1" si="70"/>
        <v>0</v>
      </c>
      <c r="BP84" s="408">
        <f t="shared" ca="1" si="71"/>
        <v>0</v>
      </c>
      <c r="BQ84" s="408">
        <f t="shared" ca="1" si="71"/>
        <v>0</v>
      </c>
      <c r="BR84" s="408">
        <f t="shared" ca="1" si="71"/>
        <v>0</v>
      </c>
      <c r="BS84" s="408">
        <f t="shared" ca="1" si="71"/>
        <v>0</v>
      </c>
      <c r="BT84" s="408">
        <f t="shared" ca="1" si="71"/>
        <v>0</v>
      </c>
      <c r="BU84" s="408">
        <f t="shared" ca="1" si="71"/>
        <v>0</v>
      </c>
      <c r="BV84" s="408">
        <f t="shared" ca="1" si="71"/>
        <v>0</v>
      </c>
      <c r="BW84" s="408">
        <f t="shared" ca="1" si="71"/>
        <v>0</v>
      </c>
      <c r="BX84" s="408">
        <f t="shared" ca="1" si="71"/>
        <v>0</v>
      </c>
      <c r="BY84" s="408">
        <f t="shared" ca="1" si="71"/>
        <v>0</v>
      </c>
      <c r="BZ84" s="408">
        <f t="shared" ca="1" si="72"/>
        <v>0</v>
      </c>
      <c r="CA84" s="408">
        <f t="shared" ca="1" si="72"/>
        <v>0</v>
      </c>
      <c r="CB84" s="408">
        <f t="shared" ca="1" si="72"/>
        <v>0</v>
      </c>
      <c r="CC84" s="408">
        <f t="shared" ca="1" si="72"/>
        <v>0</v>
      </c>
      <c r="CD84" s="408">
        <f t="shared" ca="1" si="72"/>
        <v>0</v>
      </c>
      <c r="CE84" s="408">
        <f t="shared" ca="1" si="72"/>
        <v>0</v>
      </c>
      <c r="CF84" s="408">
        <f t="shared" ca="1" si="72"/>
        <v>0</v>
      </c>
      <c r="CG84" s="408">
        <f t="shared" ca="1" si="72"/>
        <v>0</v>
      </c>
      <c r="CH84" s="408">
        <f t="shared" ca="1" si="72"/>
        <v>0</v>
      </c>
      <c r="CI84" s="408">
        <f t="shared" ca="1" si="72"/>
        <v>0</v>
      </c>
      <c r="CJ84" s="408">
        <f t="shared" ca="1" si="73"/>
        <v>0</v>
      </c>
      <c r="CK84" s="408">
        <f t="shared" ca="1" si="73"/>
        <v>0</v>
      </c>
      <c r="CL84" s="408">
        <f t="shared" ca="1" si="73"/>
        <v>0</v>
      </c>
      <c r="CM84" s="408">
        <f t="shared" ca="1" si="73"/>
        <v>0</v>
      </c>
      <c r="CN84" s="408">
        <f t="shared" ca="1" si="73"/>
        <v>0</v>
      </c>
      <c r="CO84" s="408">
        <f t="shared" ca="1" si="73"/>
        <v>0</v>
      </c>
      <c r="CP84" s="408">
        <f t="shared" ca="1" si="73"/>
        <v>0</v>
      </c>
      <c r="CQ84" s="408">
        <f t="shared" ca="1" si="73"/>
        <v>0</v>
      </c>
      <c r="CR84" s="408">
        <f t="shared" ca="1" si="73"/>
        <v>0</v>
      </c>
      <c r="CS84" s="408">
        <f t="shared" ca="1" si="73"/>
        <v>0</v>
      </c>
      <c r="CT84" s="408">
        <f t="shared" ca="1" si="74"/>
        <v>0</v>
      </c>
      <c r="CU84" s="408">
        <f t="shared" ca="1" si="74"/>
        <v>0</v>
      </c>
      <c r="CV84" s="408">
        <f t="shared" ca="1" si="74"/>
        <v>0</v>
      </c>
      <c r="CW84" s="408">
        <f t="shared" ca="1" si="74"/>
        <v>0</v>
      </c>
      <c r="CX84" s="408">
        <f t="shared" ca="1" si="74"/>
        <v>0</v>
      </c>
      <c r="CY84" s="408">
        <f t="shared" ca="1" si="74"/>
        <v>0</v>
      </c>
      <c r="CZ84" s="408">
        <f t="shared" ca="1" si="74"/>
        <v>0</v>
      </c>
      <c r="DA84" s="408">
        <f t="shared" ca="1" si="74"/>
        <v>0</v>
      </c>
      <c r="DB84" s="408">
        <f t="shared" ca="1" si="74"/>
        <v>0</v>
      </c>
      <c r="DC84" s="408">
        <f t="shared" ca="1" si="74"/>
        <v>0</v>
      </c>
    </row>
    <row r="85" spans="1:107" hidden="1">
      <c r="A85" s="43">
        <v>49</v>
      </c>
      <c r="B85" s="323" t="str">
        <f t="shared" ca="1" si="61"/>
        <v>E.2.5.</v>
      </c>
      <c r="C85" s="342" t="str">
        <f t="shared" ca="1" si="62"/>
        <v>Skatinti MVĮ dalyvavimą tarptautinėse MTEPI iniciatyvose: įmonių tarptautinė tinklaveika, įsitraukimas į MTEPI partnerystės tinklus (15.1)</v>
      </c>
      <c r="D85" s="548"/>
      <c r="E85" s="548"/>
      <c r="F85" s="448"/>
      <c r="G85" s="442">
        <f ca="1">SUMIF($H$39:$DC$39,"&lt;="&amp;PAL,$H85:$DC85)</f>
        <v>498851.67884900002</v>
      </c>
      <c r="H85" s="408">
        <f t="shared" ca="1" si="65"/>
        <v>0</v>
      </c>
      <c r="I85" s="408">
        <f t="shared" ca="1" si="65"/>
        <v>102901.93369999999</v>
      </c>
      <c r="J85" s="408">
        <f t="shared" ca="1" si="65"/>
        <v>176022.04549399999</v>
      </c>
      <c r="K85" s="408">
        <f t="shared" ca="1" si="65"/>
        <v>219927.699655</v>
      </c>
      <c r="L85" s="408">
        <f t="shared" ca="1" si="65"/>
        <v>0</v>
      </c>
      <c r="M85" s="408">
        <f t="shared" ca="1" si="65"/>
        <v>0</v>
      </c>
      <c r="N85" s="408">
        <f t="shared" ca="1" si="65"/>
        <v>0</v>
      </c>
      <c r="O85" s="408">
        <f t="shared" ca="1" si="65"/>
        <v>0</v>
      </c>
      <c r="P85" s="408">
        <f t="shared" ca="1" si="65"/>
        <v>0</v>
      </c>
      <c r="Q85" s="408">
        <f t="shared" ca="1" si="65"/>
        <v>0</v>
      </c>
      <c r="R85" s="408">
        <f t="shared" ca="1" si="66"/>
        <v>0</v>
      </c>
      <c r="S85" s="408">
        <f t="shared" ca="1" si="66"/>
        <v>0</v>
      </c>
      <c r="T85" s="408">
        <f t="shared" ca="1" si="66"/>
        <v>0</v>
      </c>
      <c r="U85" s="408">
        <f t="shared" ca="1" si="66"/>
        <v>0</v>
      </c>
      <c r="V85" s="408">
        <f t="shared" ca="1" si="66"/>
        <v>0</v>
      </c>
      <c r="W85" s="408">
        <f t="shared" ca="1" si="66"/>
        <v>0</v>
      </c>
      <c r="X85" s="408">
        <f t="shared" ca="1" si="66"/>
        <v>0</v>
      </c>
      <c r="Y85" s="408">
        <f t="shared" ca="1" si="66"/>
        <v>0</v>
      </c>
      <c r="Z85" s="408">
        <f t="shared" ca="1" si="66"/>
        <v>0</v>
      </c>
      <c r="AA85" s="408">
        <f t="shared" ca="1" si="66"/>
        <v>0</v>
      </c>
      <c r="AB85" s="408">
        <f t="shared" ca="1" si="67"/>
        <v>0</v>
      </c>
      <c r="AC85" s="408">
        <f t="shared" ca="1" si="67"/>
        <v>0</v>
      </c>
      <c r="AD85" s="408">
        <f t="shared" ca="1" si="67"/>
        <v>0</v>
      </c>
      <c r="AE85" s="408">
        <f t="shared" ca="1" si="67"/>
        <v>0</v>
      </c>
      <c r="AF85" s="408">
        <f t="shared" ca="1" si="67"/>
        <v>0</v>
      </c>
      <c r="AG85" s="408">
        <f t="shared" ca="1" si="67"/>
        <v>0</v>
      </c>
      <c r="AH85" s="408">
        <f t="shared" ca="1" si="67"/>
        <v>0</v>
      </c>
      <c r="AI85" s="408">
        <f t="shared" ca="1" si="67"/>
        <v>0</v>
      </c>
      <c r="AJ85" s="408">
        <f t="shared" ca="1" si="67"/>
        <v>0</v>
      </c>
      <c r="AK85" s="408">
        <f t="shared" ca="1" si="67"/>
        <v>0</v>
      </c>
      <c r="AL85" s="408">
        <f t="shared" ca="1" si="68"/>
        <v>0</v>
      </c>
      <c r="AM85" s="408">
        <f t="shared" ca="1" si="68"/>
        <v>0</v>
      </c>
      <c r="AN85" s="408">
        <f t="shared" ca="1" si="68"/>
        <v>0</v>
      </c>
      <c r="AO85" s="408">
        <f t="shared" ca="1" si="68"/>
        <v>0</v>
      </c>
      <c r="AP85" s="408">
        <f t="shared" ca="1" si="68"/>
        <v>0</v>
      </c>
      <c r="AQ85" s="408">
        <f t="shared" ca="1" si="68"/>
        <v>0</v>
      </c>
      <c r="AR85" s="408">
        <f t="shared" ca="1" si="68"/>
        <v>0</v>
      </c>
      <c r="AS85" s="408">
        <f t="shared" ca="1" si="68"/>
        <v>0</v>
      </c>
      <c r="AT85" s="408">
        <f t="shared" ca="1" si="68"/>
        <v>0</v>
      </c>
      <c r="AU85" s="408">
        <f t="shared" ca="1" si="68"/>
        <v>0</v>
      </c>
      <c r="AV85" s="408">
        <f t="shared" ca="1" si="69"/>
        <v>0</v>
      </c>
      <c r="AW85" s="408">
        <f t="shared" ca="1" si="69"/>
        <v>0</v>
      </c>
      <c r="AX85" s="408">
        <f t="shared" ca="1" si="69"/>
        <v>0</v>
      </c>
      <c r="AY85" s="408">
        <f t="shared" ca="1" si="69"/>
        <v>0</v>
      </c>
      <c r="AZ85" s="408">
        <f t="shared" ca="1" si="69"/>
        <v>0</v>
      </c>
      <c r="BA85" s="408">
        <f t="shared" ca="1" si="69"/>
        <v>0</v>
      </c>
      <c r="BB85" s="408">
        <f t="shared" ca="1" si="69"/>
        <v>0</v>
      </c>
      <c r="BC85" s="408">
        <f t="shared" ca="1" si="69"/>
        <v>0</v>
      </c>
      <c r="BD85" s="408">
        <f t="shared" ca="1" si="69"/>
        <v>0</v>
      </c>
      <c r="BE85" s="408">
        <f t="shared" ca="1" si="69"/>
        <v>0</v>
      </c>
      <c r="BF85" s="408">
        <f t="shared" ca="1" si="70"/>
        <v>0</v>
      </c>
      <c r="BG85" s="408">
        <f t="shared" ca="1" si="70"/>
        <v>0</v>
      </c>
      <c r="BH85" s="408">
        <f t="shared" ca="1" si="70"/>
        <v>0</v>
      </c>
      <c r="BI85" s="408">
        <f t="shared" ca="1" si="70"/>
        <v>0</v>
      </c>
      <c r="BJ85" s="408">
        <f t="shared" ca="1" si="70"/>
        <v>0</v>
      </c>
      <c r="BK85" s="408">
        <f t="shared" ca="1" si="70"/>
        <v>0</v>
      </c>
      <c r="BL85" s="408">
        <f t="shared" ca="1" si="70"/>
        <v>0</v>
      </c>
      <c r="BM85" s="408">
        <f t="shared" ca="1" si="70"/>
        <v>0</v>
      </c>
      <c r="BN85" s="408">
        <f t="shared" ca="1" si="70"/>
        <v>0</v>
      </c>
      <c r="BO85" s="408">
        <f t="shared" ca="1" si="70"/>
        <v>0</v>
      </c>
      <c r="BP85" s="408">
        <f t="shared" ca="1" si="71"/>
        <v>0</v>
      </c>
      <c r="BQ85" s="408">
        <f t="shared" ca="1" si="71"/>
        <v>0</v>
      </c>
      <c r="BR85" s="408">
        <f t="shared" ca="1" si="71"/>
        <v>0</v>
      </c>
      <c r="BS85" s="408">
        <f t="shared" ca="1" si="71"/>
        <v>0</v>
      </c>
      <c r="BT85" s="408">
        <f t="shared" ca="1" si="71"/>
        <v>0</v>
      </c>
      <c r="BU85" s="408">
        <f t="shared" ca="1" si="71"/>
        <v>0</v>
      </c>
      <c r="BV85" s="408">
        <f t="shared" ca="1" si="71"/>
        <v>0</v>
      </c>
      <c r="BW85" s="408">
        <f t="shared" ca="1" si="71"/>
        <v>0</v>
      </c>
      <c r="BX85" s="408">
        <f t="shared" ca="1" si="71"/>
        <v>0</v>
      </c>
      <c r="BY85" s="408">
        <f t="shared" ca="1" si="71"/>
        <v>0</v>
      </c>
      <c r="BZ85" s="408">
        <f t="shared" ca="1" si="72"/>
        <v>0</v>
      </c>
      <c r="CA85" s="408">
        <f t="shared" ca="1" si="72"/>
        <v>0</v>
      </c>
      <c r="CB85" s="408">
        <f t="shared" ca="1" si="72"/>
        <v>0</v>
      </c>
      <c r="CC85" s="408">
        <f t="shared" ca="1" si="72"/>
        <v>0</v>
      </c>
      <c r="CD85" s="408">
        <f t="shared" ca="1" si="72"/>
        <v>0</v>
      </c>
      <c r="CE85" s="408">
        <f t="shared" ca="1" si="72"/>
        <v>0</v>
      </c>
      <c r="CF85" s="408">
        <f t="shared" ca="1" si="72"/>
        <v>0</v>
      </c>
      <c r="CG85" s="408">
        <f t="shared" ca="1" si="72"/>
        <v>0</v>
      </c>
      <c r="CH85" s="408">
        <f t="shared" ca="1" si="72"/>
        <v>0</v>
      </c>
      <c r="CI85" s="408">
        <f t="shared" ca="1" si="72"/>
        <v>0</v>
      </c>
      <c r="CJ85" s="408">
        <f t="shared" ca="1" si="73"/>
        <v>0</v>
      </c>
      <c r="CK85" s="408">
        <f t="shared" ca="1" si="73"/>
        <v>0</v>
      </c>
      <c r="CL85" s="408">
        <f t="shared" ca="1" si="73"/>
        <v>0</v>
      </c>
      <c r="CM85" s="408">
        <f t="shared" ca="1" si="73"/>
        <v>0</v>
      </c>
      <c r="CN85" s="408">
        <f t="shared" ca="1" si="73"/>
        <v>0</v>
      </c>
      <c r="CO85" s="408">
        <f t="shared" ca="1" si="73"/>
        <v>0</v>
      </c>
      <c r="CP85" s="408">
        <f t="shared" ca="1" si="73"/>
        <v>0</v>
      </c>
      <c r="CQ85" s="408">
        <f t="shared" ca="1" si="73"/>
        <v>0</v>
      </c>
      <c r="CR85" s="408">
        <f t="shared" ca="1" si="73"/>
        <v>0</v>
      </c>
      <c r="CS85" s="408">
        <f t="shared" ca="1" si="73"/>
        <v>0</v>
      </c>
      <c r="CT85" s="408">
        <f t="shared" ca="1" si="74"/>
        <v>0</v>
      </c>
      <c r="CU85" s="408">
        <f t="shared" ca="1" si="74"/>
        <v>0</v>
      </c>
      <c r="CV85" s="408">
        <f t="shared" ca="1" si="74"/>
        <v>0</v>
      </c>
      <c r="CW85" s="408">
        <f t="shared" ca="1" si="74"/>
        <v>0</v>
      </c>
      <c r="CX85" s="408">
        <f t="shared" ca="1" si="74"/>
        <v>0</v>
      </c>
      <c r="CY85" s="408">
        <f t="shared" ca="1" si="74"/>
        <v>0</v>
      </c>
      <c r="CZ85" s="408">
        <f t="shared" ca="1" si="74"/>
        <v>0</v>
      </c>
      <c r="DA85" s="408">
        <f t="shared" ca="1" si="74"/>
        <v>0</v>
      </c>
      <c r="DB85" s="408">
        <f t="shared" ca="1" si="74"/>
        <v>0</v>
      </c>
      <c r="DC85" s="408">
        <f t="shared" ca="1" si="74"/>
        <v>0</v>
      </c>
    </row>
    <row r="86" spans="1:107" hidden="1">
      <c r="A86" s="43">
        <v>50</v>
      </c>
      <c r="B86" s="323" t="str">
        <f t="shared" ca="1" si="61"/>
        <v>E.2.6.</v>
      </c>
      <c r="C86" s="342" t="str">
        <f t="shared" ca="1" si="62"/>
        <v>Įsteigti inovacijų agentūrą (3) (PVM)</v>
      </c>
      <c r="D86" s="548"/>
      <c r="E86" s="548"/>
      <c r="F86" s="448"/>
      <c r="G86" s="442">
        <f ca="1">SUMIF($H$39:$DC$39,"&lt;="&amp;PAL,$H86:$DC86)</f>
        <v>882</v>
      </c>
      <c r="H86" s="408">
        <f t="shared" ca="1" si="65"/>
        <v>882</v>
      </c>
      <c r="I86" s="408">
        <f t="shared" ca="1" si="65"/>
        <v>0</v>
      </c>
      <c r="J86" s="408">
        <f t="shared" ca="1" si="65"/>
        <v>0</v>
      </c>
      <c r="K86" s="408">
        <f t="shared" ca="1" si="65"/>
        <v>0</v>
      </c>
      <c r="L86" s="408">
        <f t="shared" ca="1" si="65"/>
        <v>0</v>
      </c>
      <c r="M86" s="408">
        <f t="shared" ca="1" si="65"/>
        <v>0</v>
      </c>
      <c r="N86" s="408">
        <f t="shared" ca="1" si="65"/>
        <v>0</v>
      </c>
      <c r="O86" s="408">
        <f t="shared" ca="1" si="65"/>
        <v>0</v>
      </c>
      <c r="P86" s="408">
        <f t="shared" ca="1" si="65"/>
        <v>0</v>
      </c>
      <c r="Q86" s="408">
        <f t="shared" ca="1" si="65"/>
        <v>0</v>
      </c>
      <c r="R86" s="408">
        <f t="shared" ca="1" si="66"/>
        <v>0</v>
      </c>
      <c r="S86" s="408">
        <f t="shared" ca="1" si="66"/>
        <v>0</v>
      </c>
      <c r="T86" s="408">
        <f t="shared" ca="1" si="66"/>
        <v>0</v>
      </c>
      <c r="U86" s="408">
        <f t="shared" ca="1" si="66"/>
        <v>0</v>
      </c>
      <c r="V86" s="408">
        <f t="shared" ca="1" si="66"/>
        <v>0</v>
      </c>
      <c r="W86" s="408">
        <f t="shared" ca="1" si="66"/>
        <v>0</v>
      </c>
      <c r="X86" s="408">
        <f t="shared" ca="1" si="66"/>
        <v>0</v>
      </c>
      <c r="Y86" s="408">
        <f t="shared" ca="1" si="66"/>
        <v>0</v>
      </c>
      <c r="Z86" s="408">
        <f t="shared" ca="1" si="66"/>
        <v>0</v>
      </c>
      <c r="AA86" s="408">
        <f t="shared" ca="1" si="66"/>
        <v>0</v>
      </c>
      <c r="AB86" s="408">
        <f t="shared" ca="1" si="67"/>
        <v>0</v>
      </c>
      <c r="AC86" s="408">
        <f t="shared" ca="1" si="67"/>
        <v>0</v>
      </c>
      <c r="AD86" s="408">
        <f t="shared" ca="1" si="67"/>
        <v>0</v>
      </c>
      <c r="AE86" s="408">
        <f t="shared" ca="1" si="67"/>
        <v>0</v>
      </c>
      <c r="AF86" s="408">
        <f t="shared" ca="1" si="67"/>
        <v>0</v>
      </c>
      <c r="AG86" s="408">
        <f t="shared" ca="1" si="67"/>
        <v>0</v>
      </c>
      <c r="AH86" s="408">
        <f t="shared" ca="1" si="67"/>
        <v>0</v>
      </c>
      <c r="AI86" s="408">
        <f t="shared" ca="1" si="67"/>
        <v>0</v>
      </c>
      <c r="AJ86" s="408">
        <f t="shared" ca="1" si="67"/>
        <v>0</v>
      </c>
      <c r="AK86" s="408">
        <f t="shared" ca="1" si="67"/>
        <v>0</v>
      </c>
      <c r="AL86" s="408">
        <f t="shared" ca="1" si="68"/>
        <v>0</v>
      </c>
      <c r="AM86" s="408">
        <f t="shared" ca="1" si="68"/>
        <v>0</v>
      </c>
      <c r="AN86" s="408">
        <f t="shared" ca="1" si="68"/>
        <v>0</v>
      </c>
      <c r="AO86" s="408">
        <f t="shared" ca="1" si="68"/>
        <v>0</v>
      </c>
      <c r="AP86" s="408">
        <f t="shared" ca="1" si="68"/>
        <v>0</v>
      </c>
      <c r="AQ86" s="408">
        <f t="shared" ca="1" si="68"/>
        <v>0</v>
      </c>
      <c r="AR86" s="408">
        <f t="shared" ca="1" si="68"/>
        <v>0</v>
      </c>
      <c r="AS86" s="408">
        <f t="shared" ca="1" si="68"/>
        <v>0</v>
      </c>
      <c r="AT86" s="408">
        <f t="shared" ca="1" si="68"/>
        <v>0</v>
      </c>
      <c r="AU86" s="408">
        <f t="shared" ca="1" si="68"/>
        <v>0</v>
      </c>
      <c r="AV86" s="408">
        <f t="shared" ca="1" si="69"/>
        <v>0</v>
      </c>
      <c r="AW86" s="408">
        <f t="shared" ca="1" si="69"/>
        <v>0</v>
      </c>
      <c r="AX86" s="408">
        <f t="shared" ca="1" si="69"/>
        <v>0</v>
      </c>
      <c r="AY86" s="408">
        <f t="shared" ca="1" si="69"/>
        <v>0</v>
      </c>
      <c r="AZ86" s="408">
        <f t="shared" ca="1" si="69"/>
        <v>0</v>
      </c>
      <c r="BA86" s="408">
        <f t="shared" ca="1" si="69"/>
        <v>0</v>
      </c>
      <c r="BB86" s="408">
        <f t="shared" ca="1" si="69"/>
        <v>0</v>
      </c>
      <c r="BC86" s="408">
        <f t="shared" ca="1" si="69"/>
        <v>0</v>
      </c>
      <c r="BD86" s="408">
        <f t="shared" ca="1" si="69"/>
        <v>0</v>
      </c>
      <c r="BE86" s="408">
        <f t="shared" ca="1" si="69"/>
        <v>0</v>
      </c>
      <c r="BF86" s="408">
        <f t="shared" ca="1" si="70"/>
        <v>0</v>
      </c>
      <c r="BG86" s="408">
        <f t="shared" ca="1" si="70"/>
        <v>0</v>
      </c>
      <c r="BH86" s="408">
        <f t="shared" ca="1" si="70"/>
        <v>0</v>
      </c>
      <c r="BI86" s="408">
        <f t="shared" ca="1" si="70"/>
        <v>0</v>
      </c>
      <c r="BJ86" s="408">
        <f t="shared" ca="1" si="70"/>
        <v>0</v>
      </c>
      <c r="BK86" s="408">
        <f t="shared" ca="1" si="70"/>
        <v>0</v>
      </c>
      <c r="BL86" s="408">
        <f t="shared" ca="1" si="70"/>
        <v>0</v>
      </c>
      <c r="BM86" s="408">
        <f t="shared" ca="1" si="70"/>
        <v>0</v>
      </c>
      <c r="BN86" s="408">
        <f t="shared" ca="1" si="70"/>
        <v>0</v>
      </c>
      <c r="BO86" s="408">
        <f t="shared" ca="1" si="70"/>
        <v>0</v>
      </c>
      <c r="BP86" s="408">
        <f t="shared" ca="1" si="71"/>
        <v>0</v>
      </c>
      <c r="BQ86" s="408">
        <f t="shared" ca="1" si="71"/>
        <v>0</v>
      </c>
      <c r="BR86" s="408">
        <f t="shared" ca="1" si="71"/>
        <v>0</v>
      </c>
      <c r="BS86" s="408">
        <f t="shared" ca="1" si="71"/>
        <v>0</v>
      </c>
      <c r="BT86" s="408">
        <f t="shared" ca="1" si="71"/>
        <v>0</v>
      </c>
      <c r="BU86" s="408">
        <f t="shared" ca="1" si="71"/>
        <v>0</v>
      </c>
      <c r="BV86" s="408">
        <f t="shared" ca="1" si="71"/>
        <v>0</v>
      </c>
      <c r="BW86" s="408">
        <f t="shared" ca="1" si="71"/>
        <v>0</v>
      </c>
      <c r="BX86" s="408">
        <f t="shared" ca="1" si="71"/>
        <v>0</v>
      </c>
      <c r="BY86" s="408">
        <f t="shared" ca="1" si="71"/>
        <v>0</v>
      </c>
      <c r="BZ86" s="408">
        <f t="shared" ca="1" si="72"/>
        <v>0</v>
      </c>
      <c r="CA86" s="408">
        <f t="shared" ca="1" si="72"/>
        <v>0</v>
      </c>
      <c r="CB86" s="408">
        <f t="shared" ca="1" si="72"/>
        <v>0</v>
      </c>
      <c r="CC86" s="408">
        <f t="shared" ca="1" si="72"/>
        <v>0</v>
      </c>
      <c r="CD86" s="408">
        <f t="shared" ca="1" si="72"/>
        <v>0</v>
      </c>
      <c r="CE86" s="408">
        <f t="shared" ca="1" si="72"/>
        <v>0</v>
      </c>
      <c r="CF86" s="408">
        <f t="shared" ca="1" si="72"/>
        <v>0</v>
      </c>
      <c r="CG86" s="408">
        <f t="shared" ca="1" si="72"/>
        <v>0</v>
      </c>
      <c r="CH86" s="408">
        <f t="shared" ca="1" si="72"/>
        <v>0</v>
      </c>
      <c r="CI86" s="408">
        <f t="shared" ca="1" si="72"/>
        <v>0</v>
      </c>
      <c r="CJ86" s="408">
        <f t="shared" ca="1" si="73"/>
        <v>0</v>
      </c>
      <c r="CK86" s="408">
        <f t="shared" ca="1" si="73"/>
        <v>0</v>
      </c>
      <c r="CL86" s="408">
        <f t="shared" ca="1" si="73"/>
        <v>0</v>
      </c>
      <c r="CM86" s="408">
        <f t="shared" ca="1" si="73"/>
        <v>0</v>
      </c>
      <c r="CN86" s="408">
        <f t="shared" ca="1" si="73"/>
        <v>0</v>
      </c>
      <c r="CO86" s="408">
        <f t="shared" ca="1" si="73"/>
        <v>0</v>
      </c>
      <c r="CP86" s="408">
        <f t="shared" ca="1" si="73"/>
        <v>0</v>
      </c>
      <c r="CQ86" s="408">
        <f t="shared" ca="1" si="73"/>
        <v>0</v>
      </c>
      <c r="CR86" s="408">
        <f t="shared" ca="1" si="73"/>
        <v>0</v>
      </c>
      <c r="CS86" s="408">
        <f t="shared" ca="1" si="73"/>
        <v>0</v>
      </c>
      <c r="CT86" s="408">
        <f t="shared" ca="1" si="74"/>
        <v>0</v>
      </c>
      <c r="CU86" s="408">
        <f t="shared" ca="1" si="74"/>
        <v>0</v>
      </c>
      <c r="CV86" s="408">
        <f t="shared" ca="1" si="74"/>
        <v>0</v>
      </c>
      <c r="CW86" s="408">
        <f t="shared" ca="1" si="74"/>
        <v>0</v>
      </c>
      <c r="CX86" s="408">
        <f t="shared" ca="1" si="74"/>
        <v>0</v>
      </c>
      <c r="CY86" s="408">
        <f t="shared" ca="1" si="74"/>
        <v>0</v>
      </c>
      <c r="CZ86" s="408">
        <f t="shared" ca="1" si="74"/>
        <v>0</v>
      </c>
      <c r="DA86" s="408">
        <f t="shared" ca="1" si="74"/>
        <v>0</v>
      </c>
      <c r="DB86" s="408">
        <f t="shared" ca="1" si="74"/>
        <v>0</v>
      </c>
      <c r="DC86" s="408">
        <f t="shared" ca="1" si="74"/>
        <v>0</v>
      </c>
    </row>
    <row r="87" spans="1:107" hidden="1">
      <c r="A87" s="43">
        <v>51</v>
      </c>
      <c r="B87" s="323" t="str">
        <f t="shared" ca="1" si="61"/>
        <v>E.2.7.</v>
      </c>
      <c r="C87" s="342" t="str">
        <f t="shared" ca="1" si="62"/>
        <v>Vykdyti startuolių inkubavimo veiklas Europos kosmoso agentūros verslo inkubavimo centre (7) (PVM) ir Įsteigti Space Hub (8) (PVM)</v>
      </c>
      <c r="D87" s="548"/>
      <c r="E87" s="548"/>
      <c r="F87" s="448"/>
      <c r="G87" s="442">
        <f ca="1">SUMIF($H$39:$DC$39,"&lt;="&amp;PAL,$H87:$DC87)</f>
        <v>438.54632700000002</v>
      </c>
      <c r="H87" s="408">
        <f t="shared" ca="1" si="65"/>
        <v>117</v>
      </c>
      <c r="I87" s="408">
        <f t="shared" ca="1" si="65"/>
        <v>104.03</v>
      </c>
      <c r="J87" s="408">
        <f t="shared" ca="1" si="65"/>
        <v>107.15089999999999</v>
      </c>
      <c r="K87" s="408">
        <f t="shared" ca="1" si="65"/>
        <v>110.365427</v>
      </c>
      <c r="L87" s="408">
        <f t="shared" ca="1" si="65"/>
        <v>0</v>
      </c>
      <c r="M87" s="408">
        <f t="shared" ca="1" si="65"/>
        <v>0</v>
      </c>
      <c r="N87" s="408">
        <f t="shared" ca="1" si="65"/>
        <v>0</v>
      </c>
      <c r="O87" s="408">
        <f t="shared" ca="1" si="65"/>
        <v>0</v>
      </c>
      <c r="P87" s="408">
        <f t="shared" ca="1" si="65"/>
        <v>0</v>
      </c>
      <c r="Q87" s="408">
        <f t="shared" ca="1" si="65"/>
        <v>0</v>
      </c>
      <c r="R87" s="408">
        <f t="shared" ca="1" si="66"/>
        <v>0</v>
      </c>
      <c r="S87" s="408">
        <f t="shared" ca="1" si="66"/>
        <v>0</v>
      </c>
      <c r="T87" s="408">
        <f t="shared" ca="1" si="66"/>
        <v>0</v>
      </c>
      <c r="U87" s="408">
        <f t="shared" ca="1" si="66"/>
        <v>0</v>
      </c>
      <c r="V87" s="408">
        <f t="shared" ca="1" si="66"/>
        <v>0</v>
      </c>
      <c r="W87" s="408">
        <f t="shared" ca="1" si="66"/>
        <v>0</v>
      </c>
      <c r="X87" s="408">
        <f t="shared" ca="1" si="66"/>
        <v>0</v>
      </c>
      <c r="Y87" s="408">
        <f t="shared" ca="1" si="66"/>
        <v>0</v>
      </c>
      <c r="Z87" s="408">
        <f t="shared" ca="1" si="66"/>
        <v>0</v>
      </c>
      <c r="AA87" s="408">
        <f t="shared" ca="1" si="66"/>
        <v>0</v>
      </c>
      <c r="AB87" s="408">
        <f t="shared" ca="1" si="67"/>
        <v>0</v>
      </c>
      <c r="AC87" s="408">
        <f t="shared" ca="1" si="67"/>
        <v>0</v>
      </c>
      <c r="AD87" s="408">
        <f t="shared" ca="1" si="67"/>
        <v>0</v>
      </c>
      <c r="AE87" s="408">
        <f t="shared" ca="1" si="67"/>
        <v>0</v>
      </c>
      <c r="AF87" s="408">
        <f t="shared" ca="1" si="67"/>
        <v>0</v>
      </c>
      <c r="AG87" s="408">
        <f t="shared" ca="1" si="67"/>
        <v>0</v>
      </c>
      <c r="AH87" s="408">
        <f t="shared" ca="1" si="67"/>
        <v>0</v>
      </c>
      <c r="AI87" s="408">
        <f t="shared" ca="1" si="67"/>
        <v>0</v>
      </c>
      <c r="AJ87" s="408">
        <f t="shared" ca="1" si="67"/>
        <v>0</v>
      </c>
      <c r="AK87" s="408">
        <f t="shared" ca="1" si="67"/>
        <v>0</v>
      </c>
      <c r="AL87" s="408">
        <f t="shared" ca="1" si="68"/>
        <v>0</v>
      </c>
      <c r="AM87" s="408">
        <f t="shared" ca="1" si="68"/>
        <v>0</v>
      </c>
      <c r="AN87" s="408">
        <f t="shared" ca="1" si="68"/>
        <v>0</v>
      </c>
      <c r="AO87" s="408">
        <f t="shared" ca="1" si="68"/>
        <v>0</v>
      </c>
      <c r="AP87" s="408">
        <f t="shared" ca="1" si="68"/>
        <v>0</v>
      </c>
      <c r="AQ87" s="408">
        <f t="shared" ca="1" si="68"/>
        <v>0</v>
      </c>
      <c r="AR87" s="408">
        <f t="shared" ca="1" si="68"/>
        <v>0</v>
      </c>
      <c r="AS87" s="408">
        <f t="shared" ca="1" si="68"/>
        <v>0</v>
      </c>
      <c r="AT87" s="408">
        <f t="shared" ca="1" si="68"/>
        <v>0</v>
      </c>
      <c r="AU87" s="408">
        <f t="shared" ca="1" si="68"/>
        <v>0</v>
      </c>
      <c r="AV87" s="408">
        <f t="shared" ca="1" si="69"/>
        <v>0</v>
      </c>
      <c r="AW87" s="408">
        <f t="shared" ca="1" si="69"/>
        <v>0</v>
      </c>
      <c r="AX87" s="408">
        <f t="shared" ca="1" si="69"/>
        <v>0</v>
      </c>
      <c r="AY87" s="408">
        <f t="shared" ca="1" si="69"/>
        <v>0</v>
      </c>
      <c r="AZ87" s="408">
        <f t="shared" ca="1" si="69"/>
        <v>0</v>
      </c>
      <c r="BA87" s="408">
        <f t="shared" ca="1" si="69"/>
        <v>0</v>
      </c>
      <c r="BB87" s="408">
        <f t="shared" ca="1" si="69"/>
        <v>0</v>
      </c>
      <c r="BC87" s="408">
        <f t="shared" ca="1" si="69"/>
        <v>0</v>
      </c>
      <c r="BD87" s="408">
        <f t="shared" ca="1" si="69"/>
        <v>0</v>
      </c>
      <c r="BE87" s="408">
        <f t="shared" ca="1" si="69"/>
        <v>0</v>
      </c>
      <c r="BF87" s="408">
        <f t="shared" ca="1" si="70"/>
        <v>0</v>
      </c>
      <c r="BG87" s="408">
        <f t="shared" ca="1" si="70"/>
        <v>0</v>
      </c>
      <c r="BH87" s="408">
        <f t="shared" ca="1" si="70"/>
        <v>0</v>
      </c>
      <c r="BI87" s="408">
        <f t="shared" ca="1" si="70"/>
        <v>0</v>
      </c>
      <c r="BJ87" s="408">
        <f t="shared" ca="1" si="70"/>
        <v>0</v>
      </c>
      <c r="BK87" s="408">
        <f t="shared" ca="1" si="70"/>
        <v>0</v>
      </c>
      <c r="BL87" s="408">
        <f t="shared" ca="1" si="70"/>
        <v>0</v>
      </c>
      <c r="BM87" s="408">
        <f t="shared" ca="1" si="70"/>
        <v>0</v>
      </c>
      <c r="BN87" s="408">
        <f t="shared" ca="1" si="70"/>
        <v>0</v>
      </c>
      <c r="BO87" s="408">
        <f t="shared" ca="1" si="70"/>
        <v>0</v>
      </c>
      <c r="BP87" s="408">
        <f t="shared" ca="1" si="71"/>
        <v>0</v>
      </c>
      <c r="BQ87" s="408">
        <f t="shared" ca="1" si="71"/>
        <v>0</v>
      </c>
      <c r="BR87" s="408">
        <f t="shared" ca="1" si="71"/>
        <v>0</v>
      </c>
      <c r="BS87" s="408">
        <f t="shared" ca="1" si="71"/>
        <v>0</v>
      </c>
      <c r="BT87" s="408">
        <f t="shared" ca="1" si="71"/>
        <v>0</v>
      </c>
      <c r="BU87" s="408">
        <f t="shared" ca="1" si="71"/>
        <v>0</v>
      </c>
      <c r="BV87" s="408">
        <f t="shared" ca="1" si="71"/>
        <v>0</v>
      </c>
      <c r="BW87" s="408">
        <f t="shared" ca="1" si="71"/>
        <v>0</v>
      </c>
      <c r="BX87" s="408">
        <f t="shared" ca="1" si="71"/>
        <v>0</v>
      </c>
      <c r="BY87" s="408">
        <f t="shared" ca="1" si="71"/>
        <v>0</v>
      </c>
      <c r="BZ87" s="408">
        <f t="shared" ca="1" si="72"/>
        <v>0</v>
      </c>
      <c r="CA87" s="408">
        <f t="shared" ca="1" si="72"/>
        <v>0</v>
      </c>
      <c r="CB87" s="408">
        <f t="shared" ca="1" si="72"/>
        <v>0</v>
      </c>
      <c r="CC87" s="408">
        <f t="shared" ca="1" si="72"/>
        <v>0</v>
      </c>
      <c r="CD87" s="408">
        <f t="shared" ca="1" si="72"/>
        <v>0</v>
      </c>
      <c r="CE87" s="408">
        <f t="shared" ca="1" si="72"/>
        <v>0</v>
      </c>
      <c r="CF87" s="408">
        <f t="shared" ca="1" si="72"/>
        <v>0</v>
      </c>
      <c r="CG87" s="408">
        <f t="shared" ca="1" si="72"/>
        <v>0</v>
      </c>
      <c r="CH87" s="408">
        <f t="shared" ca="1" si="72"/>
        <v>0</v>
      </c>
      <c r="CI87" s="408">
        <f t="shared" ca="1" si="72"/>
        <v>0</v>
      </c>
      <c r="CJ87" s="408">
        <f t="shared" ca="1" si="73"/>
        <v>0</v>
      </c>
      <c r="CK87" s="408">
        <f t="shared" ca="1" si="73"/>
        <v>0</v>
      </c>
      <c r="CL87" s="408">
        <f t="shared" ca="1" si="73"/>
        <v>0</v>
      </c>
      <c r="CM87" s="408">
        <f t="shared" ca="1" si="73"/>
        <v>0</v>
      </c>
      <c r="CN87" s="408">
        <f t="shared" ca="1" si="73"/>
        <v>0</v>
      </c>
      <c r="CO87" s="408">
        <f t="shared" ca="1" si="73"/>
        <v>0</v>
      </c>
      <c r="CP87" s="408">
        <f t="shared" ca="1" si="73"/>
        <v>0</v>
      </c>
      <c r="CQ87" s="408">
        <f t="shared" ca="1" si="73"/>
        <v>0</v>
      </c>
      <c r="CR87" s="408">
        <f t="shared" ca="1" si="73"/>
        <v>0</v>
      </c>
      <c r="CS87" s="408">
        <f t="shared" ca="1" si="73"/>
        <v>0</v>
      </c>
      <c r="CT87" s="408">
        <f t="shared" ca="1" si="74"/>
        <v>0</v>
      </c>
      <c r="CU87" s="408">
        <f t="shared" ca="1" si="74"/>
        <v>0</v>
      </c>
      <c r="CV87" s="408">
        <f t="shared" ca="1" si="74"/>
        <v>0</v>
      </c>
      <c r="CW87" s="408">
        <f t="shared" ca="1" si="74"/>
        <v>0</v>
      </c>
      <c r="CX87" s="408">
        <f t="shared" ca="1" si="74"/>
        <v>0</v>
      </c>
      <c r="CY87" s="408">
        <f t="shared" ca="1" si="74"/>
        <v>0</v>
      </c>
      <c r="CZ87" s="408">
        <f t="shared" ca="1" si="74"/>
        <v>0</v>
      </c>
      <c r="DA87" s="408">
        <f t="shared" ca="1" si="74"/>
        <v>0</v>
      </c>
      <c r="DB87" s="408">
        <f t="shared" ca="1" si="74"/>
        <v>0</v>
      </c>
      <c r="DC87" s="408">
        <f t="shared" ca="1" si="74"/>
        <v>0</v>
      </c>
    </row>
    <row r="88" spans="1:107" hidden="1">
      <c r="A88" s="43">
        <v>52</v>
      </c>
      <c r="B88" s="323" t="str">
        <f t="shared" ca="1" si="61"/>
        <v>E.2.8.</v>
      </c>
      <c r="C88" s="342" t="str">
        <f t="shared" ca="1" si="62"/>
        <v>Dalyvavimas dvišalio bendradarbiavimo programų remiamuose MTEPI projektuose (24)</v>
      </c>
      <c r="D88" s="548"/>
      <c r="E88" s="548"/>
      <c r="F88" s="448"/>
      <c r="G88" s="442">
        <f ca="1">SUMIF($H$39:$DC$39,"&lt;="&amp;PAL,$H88:$DC88)</f>
        <v>713790</v>
      </c>
      <c r="H88" s="408">
        <f t="shared" ca="1" si="65"/>
        <v>0</v>
      </c>
      <c r="I88" s="408">
        <f t="shared" ca="1" si="65"/>
        <v>713790</v>
      </c>
      <c r="J88" s="408">
        <f t="shared" ca="1" si="65"/>
        <v>0</v>
      </c>
      <c r="K88" s="408">
        <f t="shared" ca="1" si="65"/>
        <v>0</v>
      </c>
      <c r="L88" s="408">
        <f t="shared" ca="1" si="65"/>
        <v>0</v>
      </c>
      <c r="M88" s="408">
        <f t="shared" ca="1" si="65"/>
        <v>0</v>
      </c>
      <c r="N88" s="408">
        <f t="shared" ca="1" si="65"/>
        <v>0</v>
      </c>
      <c r="O88" s="408">
        <f t="shared" ca="1" si="65"/>
        <v>0</v>
      </c>
      <c r="P88" s="408">
        <f t="shared" ca="1" si="65"/>
        <v>0</v>
      </c>
      <c r="Q88" s="408">
        <f t="shared" ca="1" si="65"/>
        <v>0</v>
      </c>
      <c r="R88" s="408">
        <f t="shared" ca="1" si="66"/>
        <v>0</v>
      </c>
      <c r="S88" s="408">
        <f t="shared" ca="1" si="66"/>
        <v>0</v>
      </c>
      <c r="T88" s="408">
        <f t="shared" ca="1" si="66"/>
        <v>0</v>
      </c>
      <c r="U88" s="408">
        <f t="shared" ca="1" si="66"/>
        <v>0</v>
      </c>
      <c r="V88" s="408">
        <f t="shared" ca="1" si="66"/>
        <v>0</v>
      </c>
      <c r="W88" s="408">
        <f t="shared" ca="1" si="66"/>
        <v>0</v>
      </c>
      <c r="X88" s="408">
        <f t="shared" ca="1" si="66"/>
        <v>0</v>
      </c>
      <c r="Y88" s="408">
        <f t="shared" ca="1" si="66"/>
        <v>0</v>
      </c>
      <c r="Z88" s="408">
        <f t="shared" ca="1" si="66"/>
        <v>0</v>
      </c>
      <c r="AA88" s="408">
        <f t="shared" ca="1" si="66"/>
        <v>0</v>
      </c>
      <c r="AB88" s="408">
        <f t="shared" ca="1" si="67"/>
        <v>0</v>
      </c>
      <c r="AC88" s="408">
        <f t="shared" ca="1" si="67"/>
        <v>0</v>
      </c>
      <c r="AD88" s="408">
        <f t="shared" ca="1" si="67"/>
        <v>0</v>
      </c>
      <c r="AE88" s="408">
        <f t="shared" ca="1" si="67"/>
        <v>0</v>
      </c>
      <c r="AF88" s="408">
        <f t="shared" ca="1" si="67"/>
        <v>0</v>
      </c>
      <c r="AG88" s="408">
        <f t="shared" ca="1" si="67"/>
        <v>0</v>
      </c>
      <c r="AH88" s="408">
        <f t="shared" ca="1" si="67"/>
        <v>0</v>
      </c>
      <c r="AI88" s="408">
        <f t="shared" ca="1" si="67"/>
        <v>0</v>
      </c>
      <c r="AJ88" s="408">
        <f t="shared" ca="1" si="67"/>
        <v>0</v>
      </c>
      <c r="AK88" s="408">
        <f t="shared" ca="1" si="67"/>
        <v>0</v>
      </c>
      <c r="AL88" s="408">
        <f t="shared" ca="1" si="68"/>
        <v>0</v>
      </c>
      <c r="AM88" s="408">
        <f t="shared" ca="1" si="68"/>
        <v>0</v>
      </c>
      <c r="AN88" s="408">
        <f t="shared" ca="1" si="68"/>
        <v>0</v>
      </c>
      <c r="AO88" s="408">
        <f t="shared" ca="1" si="68"/>
        <v>0</v>
      </c>
      <c r="AP88" s="408">
        <f t="shared" ca="1" si="68"/>
        <v>0</v>
      </c>
      <c r="AQ88" s="408">
        <f t="shared" ca="1" si="68"/>
        <v>0</v>
      </c>
      <c r="AR88" s="408">
        <f t="shared" ca="1" si="68"/>
        <v>0</v>
      </c>
      <c r="AS88" s="408">
        <f t="shared" ca="1" si="68"/>
        <v>0</v>
      </c>
      <c r="AT88" s="408">
        <f t="shared" ca="1" si="68"/>
        <v>0</v>
      </c>
      <c r="AU88" s="408">
        <f t="shared" ca="1" si="68"/>
        <v>0</v>
      </c>
      <c r="AV88" s="408">
        <f t="shared" ca="1" si="69"/>
        <v>0</v>
      </c>
      <c r="AW88" s="408">
        <f t="shared" ca="1" si="69"/>
        <v>0</v>
      </c>
      <c r="AX88" s="408">
        <f t="shared" ca="1" si="69"/>
        <v>0</v>
      </c>
      <c r="AY88" s="408">
        <f t="shared" ca="1" si="69"/>
        <v>0</v>
      </c>
      <c r="AZ88" s="408">
        <f t="shared" ca="1" si="69"/>
        <v>0</v>
      </c>
      <c r="BA88" s="408">
        <f t="shared" ca="1" si="69"/>
        <v>0</v>
      </c>
      <c r="BB88" s="408">
        <f t="shared" ca="1" si="69"/>
        <v>0</v>
      </c>
      <c r="BC88" s="408">
        <f t="shared" ca="1" si="69"/>
        <v>0</v>
      </c>
      <c r="BD88" s="408">
        <f t="shared" ca="1" si="69"/>
        <v>0</v>
      </c>
      <c r="BE88" s="408">
        <f t="shared" ca="1" si="69"/>
        <v>0</v>
      </c>
      <c r="BF88" s="408">
        <f t="shared" ca="1" si="70"/>
        <v>0</v>
      </c>
      <c r="BG88" s="408">
        <f t="shared" ca="1" si="70"/>
        <v>0</v>
      </c>
      <c r="BH88" s="408">
        <f t="shared" ca="1" si="70"/>
        <v>0</v>
      </c>
      <c r="BI88" s="408">
        <f t="shared" ca="1" si="70"/>
        <v>0</v>
      </c>
      <c r="BJ88" s="408">
        <f t="shared" ca="1" si="70"/>
        <v>0</v>
      </c>
      <c r="BK88" s="408">
        <f t="shared" ca="1" si="70"/>
        <v>0</v>
      </c>
      <c r="BL88" s="408">
        <f t="shared" ca="1" si="70"/>
        <v>0</v>
      </c>
      <c r="BM88" s="408">
        <f t="shared" ca="1" si="70"/>
        <v>0</v>
      </c>
      <c r="BN88" s="408">
        <f t="shared" ca="1" si="70"/>
        <v>0</v>
      </c>
      <c r="BO88" s="408">
        <f t="shared" ca="1" si="70"/>
        <v>0</v>
      </c>
      <c r="BP88" s="408">
        <f t="shared" ca="1" si="71"/>
        <v>0</v>
      </c>
      <c r="BQ88" s="408">
        <f t="shared" ca="1" si="71"/>
        <v>0</v>
      </c>
      <c r="BR88" s="408">
        <f t="shared" ca="1" si="71"/>
        <v>0</v>
      </c>
      <c r="BS88" s="408">
        <f t="shared" ca="1" si="71"/>
        <v>0</v>
      </c>
      <c r="BT88" s="408">
        <f t="shared" ca="1" si="71"/>
        <v>0</v>
      </c>
      <c r="BU88" s="408">
        <f t="shared" ca="1" si="71"/>
        <v>0</v>
      </c>
      <c r="BV88" s="408">
        <f t="shared" ca="1" si="71"/>
        <v>0</v>
      </c>
      <c r="BW88" s="408">
        <f t="shared" ca="1" si="71"/>
        <v>0</v>
      </c>
      <c r="BX88" s="408">
        <f t="shared" ca="1" si="71"/>
        <v>0</v>
      </c>
      <c r="BY88" s="408">
        <f t="shared" ca="1" si="71"/>
        <v>0</v>
      </c>
      <c r="BZ88" s="408">
        <f t="shared" ca="1" si="72"/>
        <v>0</v>
      </c>
      <c r="CA88" s="408">
        <f t="shared" ca="1" si="72"/>
        <v>0</v>
      </c>
      <c r="CB88" s="408">
        <f t="shared" ca="1" si="72"/>
        <v>0</v>
      </c>
      <c r="CC88" s="408">
        <f t="shared" ca="1" si="72"/>
        <v>0</v>
      </c>
      <c r="CD88" s="408">
        <f t="shared" ca="1" si="72"/>
        <v>0</v>
      </c>
      <c r="CE88" s="408">
        <f t="shared" ca="1" si="72"/>
        <v>0</v>
      </c>
      <c r="CF88" s="408">
        <f t="shared" ca="1" si="72"/>
        <v>0</v>
      </c>
      <c r="CG88" s="408">
        <f t="shared" ca="1" si="72"/>
        <v>0</v>
      </c>
      <c r="CH88" s="408">
        <f t="shared" ca="1" si="72"/>
        <v>0</v>
      </c>
      <c r="CI88" s="408">
        <f t="shared" ca="1" si="72"/>
        <v>0</v>
      </c>
      <c r="CJ88" s="408">
        <f t="shared" ca="1" si="73"/>
        <v>0</v>
      </c>
      <c r="CK88" s="408">
        <f t="shared" ca="1" si="73"/>
        <v>0</v>
      </c>
      <c r="CL88" s="408">
        <f t="shared" ca="1" si="73"/>
        <v>0</v>
      </c>
      <c r="CM88" s="408">
        <f t="shared" ca="1" si="73"/>
        <v>0</v>
      </c>
      <c r="CN88" s="408">
        <f t="shared" ca="1" si="73"/>
        <v>0</v>
      </c>
      <c r="CO88" s="408">
        <f t="shared" ca="1" si="73"/>
        <v>0</v>
      </c>
      <c r="CP88" s="408">
        <f t="shared" ca="1" si="73"/>
        <v>0</v>
      </c>
      <c r="CQ88" s="408">
        <f t="shared" ca="1" si="73"/>
        <v>0</v>
      </c>
      <c r="CR88" s="408">
        <f t="shared" ca="1" si="73"/>
        <v>0</v>
      </c>
      <c r="CS88" s="408">
        <f t="shared" ca="1" si="73"/>
        <v>0</v>
      </c>
      <c r="CT88" s="408">
        <f t="shared" ca="1" si="74"/>
        <v>0</v>
      </c>
      <c r="CU88" s="408">
        <f t="shared" ca="1" si="74"/>
        <v>0</v>
      </c>
      <c r="CV88" s="408">
        <f t="shared" ca="1" si="74"/>
        <v>0</v>
      </c>
      <c r="CW88" s="408">
        <f t="shared" ca="1" si="74"/>
        <v>0</v>
      </c>
      <c r="CX88" s="408">
        <f t="shared" ca="1" si="74"/>
        <v>0</v>
      </c>
      <c r="CY88" s="408">
        <f t="shared" ca="1" si="74"/>
        <v>0</v>
      </c>
      <c r="CZ88" s="408">
        <f t="shared" ca="1" si="74"/>
        <v>0</v>
      </c>
      <c r="DA88" s="408">
        <f t="shared" ca="1" si="74"/>
        <v>0</v>
      </c>
      <c r="DB88" s="408">
        <f t="shared" ca="1" si="74"/>
        <v>0</v>
      </c>
      <c r="DC88" s="408">
        <f t="shared" ca="1" si="74"/>
        <v>0</v>
      </c>
    </row>
    <row r="89" spans="1:107" hidden="1">
      <c r="A89" s="43">
        <v>55</v>
      </c>
      <c r="B89" s="351" t="str">
        <f t="shared" ca="1" si="61"/>
        <v>E.3.</v>
      </c>
      <c r="C89" s="446" t="str">
        <f t="shared" ca="1" si="62"/>
        <v>Investicijos į žinias ir žmogiškuosius išteklius</v>
      </c>
      <c r="D89" s="547"/>
      <c r="E89" s="547"/>
      <c r="F89" s="447"/>
      <c r="G89" s="442">
        <f ca="1">SUMIF($H$39:$DC$39,"&lt;="&amp;PAL,$H89:$DC89)</f>
        <v>93470397.91338329</v>
      </c>
      <c r="H89" s="352">
        <f ca="1">SUM(H90:H97)</f>
        <v>4270000</v>
      </c>
      <c r="I89" s="352">
        <f t="shared" ref="I89:BT89" ca="1" si="75">SUM(I90:I97)</f>
        <v>26584517.062199999</v>
      </c>
      <c r="J89" s="352">
        <f t="shared" ca="1" si="75"/>
        <v>30323982.634582002</v>
      </c>
      <c r="K89" s="352">
        <f t="shared" ca="1" si="75"/>
        <v>6682925.9027752997</v>
      </c>
      <c r="L89" s="352">
        <f t="shared" ca="1" si="75"/>
        <v>9746952.069043301</v>
      </c>
      <c r="M89" s="352">
        <f t="shared" ca="1" si="75"/>
        <v>4259727.4413606785</v>
      </c>
      <c r="N89" s="352">
        <f t="shared" ca="1" si="75"/>
        <v>8553022.487091016</v>
      </c>
      <c r="O89" s="352">
        <f t="shared" ca="1" si="75"/>
        <v>3049270.316331001</v>
      </c>
      <c r="P89" s="352">
        <f t="shared" ca="1" si="75"/>
        <v>0</v>
      </c>
      <c r="Q89" s="352">
        <f t="shared" ca="1" si="75"/>
        <v>0</v>
      </c>
      <c r="R89" s="352">
        <f t="shared" ca="1" si="75"/>
        <v>0</v>
      </c>
      <c r="S89" s="352">
        <f t="shared" ca="1" si="75"/>
        <v>0</v>
      </c>
      <c r="T89" s="352">
        <f t="shared" ca="1" si="75"/>
        <v>0</v>
      </c>
      <c r="U89" s="352">
        <f t="shared" ca="1" si="75"/>
        <v>0</v>
      </c>
      <c r="V89" s="352">
        <f t="shared" ca="1" si="75"/>
        <v>0</v>
      </c>
      <c r="W89" s="352">
        <f t="shared" ca="1" si="75"/>
        <v>0</v>
      </c>
      <c r="X89" s="352">
        <f t="shared" ca="1" si="75"/>
        <v>0</v>
      </c>
      <c r="Y89" s="352">
        <f t="shared" ca="1" si="75"/>
        <v>0</v>
      </c>
      <c r="Z89" s="352">
        <f t="shared" ca="1" si="75"/>
        <v>0</v>
      </c>
      <c r="AA89" s="352">
        <f t="shared" ca="1" si="75"/>
        <v>0</v>
      </c>
      <c r="AB89" s="352">
        <f t="shared" ca="1" si="75"/>
        <v>0</v>
      </c>
      <c r="AC89" s="352">
        <f t="shared" ca="1" si="75"/>
        <v>0</v>
      </c>
      <c r="AD89" s="352">
        <f t="shared" ca="1" si="75"/>
        <v>0</v>
      </c>
      <c r="AE89" s="352">
        <f t="shared" ca="1" si="75"/>
        <v>0</v>
      </c>
      <c r="AF89" s="352">
        <f t="shared" ca="1" si="75"/>
        <v>0</v>
      </c>
      <c r="AG89" s="352">
        <f t="shared" ca="1" si="75"/>
        <v>0</v>
      </c>
      <c r="AH89" s="352">
        <f t="shared" ca="1" si="75"/>
        <v>0</v>
      </c>
      <c r="AI89" s="352">
        <f t="shared" ca="1" si="75"/>
        <v>0</v>
      </c>
      <c r="AJ89" s="352">
        <f t="shared" ca="1" si="75"/>
        <v>0</v>
      </c>
      <c r="AK89" s="352">
        <f t="shared" ca="1" si="75"/>
        <v>0</v>
      </c>
      <c r="AL89" s="352">
        <f t="shared" ca="1" si="75"/>
        <v>0</v>
      </c>
      <c r="AM89" s="352">
        <f t="shared" ca="1" si="75"/>
        <v>0</v>
      </c>
      <c r="AN89" s="352">
        <f t="shared" ca="1" si="75"/>
        <v>0</v>
      </c>
      <c r="AO89" s="352">
        <f t="shared" ca="1" si="75"/>
        <v>0</v>
      </c>
      <c r="AP89" s="352">
        <f t="shared" ca="1" si="75"/>
        <v>0</v>
      </c>
      <c r="AQ89" s="352">
        <f t="shared" ca="1" si="75"/>
        <v>0</v>
      </c>
      <c r="AR89" s="352">
        <f t="shared" ca="1" si="75"/>
        <v>0</v>
      </c>
      <c r="AS89" s="352">
        <f t="shared" ca="1" si="75"/>
        <v>0</v>
      </c>
      <c r="AT89" s="352">
        <f t="shared" ca="1" si="75"/>
        <v>0</v>
      </c>
      <c r="AU89" s="352">
        <f t="shared" ca="1" si="75"/>
        <v>0</v>
      </c>
      <c r="AV89" s="352">
        <f t="shared" ca="1" si="75"/>
        <v>0</v>
      </c>
      <c r="AW89" s="352">
        <f t="shared" ca="1" si="75"/>
        <v>0</v>
      </c>
      <c r="AX89" s="352">
        <f t="shared" ca="1" si="75"/>
        <v>0</v>
      </c>
      <c r="AY89" s="352">
        <f t="shared" ca="1" si="75"/>
        <v>0</v>
      </c>
      <c r="AZ89" s="352">
        <f t="shared" ca="1" si="75"/>
        <v>0</v>
      </c>
      <c r="BA89" s="352">
        <f t="shared" ca="1" si="75"/>
        <v>0</v>
      </c>
      <c r="BB89" s="352">
        <f t="shared" ca="1" si="75"/>
        <v>0</v>
      </c>
      <c r="BC89" s="352">
        <f t="shared" ca="1" si="75"/>
        <v>0</v>
      </c>
      <c r="BD89" s="352">
        <f t="shared" ca="1" si="75"/>
        <v>0</v>
      </c>
      <c r="BE89" s="352">
        <f t="shared" ca="1" si="75"/>
        <v>0</v>
      </c>
      <c r="BF89" s="352">
        <f t="shared" ca="1" si="75"/>
        <v>0</v>
      </c>
      <c r="BG89" s="352">
        <f t="shared" ca="1" si="75"/>
        <v>0</v>
      </c>
      <c r="BH89" s="352">
        <f t="shared" ca="1" si="75"/>
        <v>0</v>
      </c>
      <c r="BI89" s="352">
        <f t="shared" ca="1" si="75"/>
        <v>0</v>
      </c>
      <c r="BJ89" s="352">
        <f t="shared" ca="1" si="75"/>
        <v>0</v>
      </c>
      <c r="BK89" s="352">
        <f t="shared" ca="1" si="75"/>
        <v>0</v>
      </c>
      <c r="BL89" s="352">
        <f t="shared" ca="1" si="75"/>
        <v>0</v>
      </c>
      <c r="BM89" s="352">
        <f t="shared" ca="1" si="75"/>
        <v>0</v>
      </c>
      <c r="BN89" s="352">
        <f t="shared" ca="1" si="75"/>
        <v>0</v>
      </c>
      <c r="BO89" s="352">
        <f t="shared" ca="1" si="75"/>
        <v>0</v>
      </c>
      <c r="BP89" s="352">
        <f t="shared" ca="1" si="75"/>
        <v>0</v>
      </c>
      <c r="BQ89" s="352">
        <f t="shared" ca="1" si="75"/>
        <v>0</v>
      </c>
      <c r="BR89" s="352">
        <f t="shared" ca="1" si="75"/>
        <v>0</v>
      </c>
      <c r="BS89" s="352">
        <f t="shared" ca="1" si="75"/>
        <v>0</v>
      </c>
      <c r="BT89" s="352">
        <f t="shared" ca="1" si="75"/>
        <v>0</v>
      </c>
      <c r="BU89" s="352">
        <f t="shared" ref="BU89:DB89" ca="1" si="76">SUM(BU90:BU97)</f>
        <v>0</v>
      </c>
      <c r="BV89" s="352">
        <f t="shared" ca="1" si="76"/>
        <v>0</v>
      </c>
      <c r="BW89" s="352">
        <f t="shared" ca="1" si="76"/>
        <v>0</v>
      </c>
      <c r="BX89" s="352">
        <f t="shared" ca="1" si="76"/>
        <v>0</v>
      </c>
      <c r="BY89" s="352">
        <f t="shared" ca="1" si="76"/>
        <v>0</v>
      </c>
      <c r="BZ89" s="352">
        <f t="shared" ca="1" si="76"/>
        <v>0</v>
      </c>
      <c r="CA89" s="352">
        <f t="shared" ca="1" si="76"/>
        <v>0</v>
      </c>
      <c r="CB89" s="352">
        <f t="shared" ca="1" si="76"/>
        <v>0</v>
      </c>
      <c r="CC89" s="352">
        <f t="shared" ca="1" si="76"/>
        <v>0</v>
      </c>
      <c r="CD89" s="352">
        <f t="shared" ca="1" si="76"/>
        <v>0</v>
      </c>
      <c r="CE89" s="352">
        <f t="shared" ca="1" si="76"/>
        <v>0</v>
      </c>
      <c r="CF89" s="352">
        <f t="shared" ca="1" si="76"/>
        <v>0</v>
      </c>
      <c r="CG89" s="352">
        <f t="shared" ca="1" si="76"/>
        <v>0</v>
      </c>
      <c r="CH89" s="352">
        <f t="shared" ca="1" si="76"/>
        <v>0</v>
      </c>
      <c r="CI89" s="352">
        <f t="shared" ca="1" si="76"/>
        <v>0</v>
      </c>
      <c r="CJ89" s="352">
        <f t="shared" ca="1" si="76"/>
        <v>0</v>
      </c>
      <c r="CK89" s="352">
        <f t="shared" ca="1" si="76"/>
        <v>0</v>
      </c>
      <c r="CL89" s="352">
        <f t="shared" ca="1" si="76"/>
        <v>0</v>
      </c>
      <c r="CM89" s="352">
        <f t="shared" ca="1" si="76"/>
        <v>0</v>
      </c>
      <c r="CN89" s="352">
        <f t="shared" ca="1" si="76"/>
        <v>0</v>
      </c>
      <c r="CO89" s="352">
        <f t="shared" ca="1" si="76"/>
        <v>0</v>
      </c>
      <c r="CP89" s="352">
        <f t="shared" ca="1" si="76"/>
        <v>0</v>
      </c>
      <c r="CQ89" s="352">
        <f t="shared" ca="1" si="76"/>
        <v>0</v>
      </c>
      <c r="CR89" s="352">
        <f t="shared" ca="1" si="76"/>
        <v>0</v>
      </c>
      <c r="CS89" s="352">
        <f t="shared" ca="1" si="76"/>
        <v>0</v>
      </c>
      <c r="CT89" s="352">
        <f t="shared" ca="1" si="76"/>
        <v>0</v>
      </c>
      <c r="CU89" s="352">
        <f t="shared" ca="1" si="76"/>
        <v>0</v>
      </c>
      <c r="CV89" s="352">
        <f t="shared" ca="1" si="76"/>
        <v>0</v>
      </c>
      <c r="CW89" s="352">
        <f t="shared" ca="1" si="76"/>
        <v>0</v>
      </c>
      <c r="CX89" s="352">
        <f t="shared" ca="1" si="76"/>
        <v>0</v>
      </c>
      <c r="CY89" s="352">
        <f t="shared" ca="1" si="76"/>
        <v>0</v>
      </c>
      <c r="CZ89" s="352">
        <f t="shared" ca="1" si="76"/>
        <v>0</v>
      </c>
      <c r="DA89" s="352">
        <f t="shared" ca="1" si="76"/>
        <v>0</v>
      </c>
      <c r="DB89" s="352">
        <f t="shared" ca="1" si="76"/>
        <v>0</v>
      </c>
      <c r="DC89" s="352">
        <f ca="1">SUM(DC90:DC97)</f>
        <v>0</v>
      </c>
    </row>
    <row r="90" spans="1:107" hidden="1">
      <c r="A90" s="43">
        <v>56</v>
      </c>
      <c r="B90" s="323" t="str">
        <f t="shared" ca="1" si="61"/>
        <v>E.3.1.</v>
      </c>
      <c r="C90" s="342" t="str">
        <f t="shared" ca="1" si="62"/>
        <v>Inovacijų skatinimo fondo finansinių priemonių išplėtimas (4)</v>
      </c>
      <c r="D90" s="548"/>
      <c r="E90" s="548"/>
      <c r="F90" s="448"/>
      <c r="G90" s="442">
        <f ca="1">SUMIF($H$39:$DC$39,"&lt;="&amp;PAL,$H90:$DC90)</f>
        <v>20678681.600000001</v>
      </c>
      <c r="H90" s="408">
        <f t="shared" ref="H90:Q97" ca="1" si="77">IFERROR(OFFSET(INDIRECT("'"&amp;Opt_alt&amp;"'!H12"),$A90,H$39)*(1+VMI)^H$39,"")</f>
        <v>4200000</v>
      </c>
      <c r="I90" s="408">
        <f t="shared" ca="1" si="77"/>
        <v>10300000</v>
      </c>
      <c r="J90" s="408">
        <f t="shared" ca="1" si="77"/>
        <v>5304500</v>
      </c>
      <c r="K90" s="408">
        <f t="shared" ca="1" si="77"/>
        <v>874181.6</v>
      </c>
      <c r="L90" s="408">
        <f t="shared" ca="1" si="77"/>
        <v>0</v>
      </c>
      <c r="M90" s="408">
        <f t="shared" ca="1" si="77"/>
        <v>0</v>
      </c>
      <c r="N90" s="408">
        <f t="shared" ca="1" si="77"/>
        <v>0</v>
      </c>
      <c r="O90" s="408">
        <f t="shared" ca="1" si="77"/>
        <v>0</v>
      </c>
      <c r="P90" s="408">
        <f t="shared" ca="1" si="77"/>
        <v>0</v>
      </c>
      <c r="Q90" s="408">
        <f t="shared" ca="1" si="77"/>
        <v>0</v>
      </c>
      <c r="R90" s="408">
        <f t="shared" ref="R90:AA97" ca="1" si="78">IFERROR(OFFSET(INDIRECT("'"&amp;Opt_alt&amp;"'!H12"),$A90,R$39)*(1+VMI)^R$39,"")</f>
        <v>0</v>
      </c>
      <c r="S90" s="408">
        <f t="shared" ca="1" si="78"/>
        <v>0</v>
      </c>
      <c r="T90" s="408">
        <f t="shared" ca="1" si="78"/>
        <v>0</v>
      </c>
      <c r="U90" s="408">
        <f t="shared" ca="1" si="78"/>
        <v>0</v>
      </c>
      <c r="V90" s="408">
        <f t="shared" ca="1" si="78"/>
        <v>0</v>
      </c>
      <c r="W90" s="408">
        <f t="shared" ca="1" si="78"/>
        <v>0</v>
      </c>
      <c r="X90" s="408">
        <f t="shared" ca="1" si="78"/>
        <v>0</v>
      </c>
      <c r="Y90" s="408">
        <f t="shared" ca="1" si="78"/>
        <v>0</v>
      </c>
      <c r="Z90" s="408">
        <f t="shared" ca="1" si="78"/>
        <v>0</v>
      </c>
      <c r="AA90" s="408">
        <f t="shared" ca="1" si="78"/>
        <v>0</v>
      </c>
      <c r="AB90" s="408">
        <f t="shared" ref="AB90:AK97" ca="1" si="79">IFERROR(OFFSET(INDIRECT("'"&amp;Opt_alt&amp;"'!H12"),$A90,AB$39)*(1+VMI)^AB$39,"")</f>
        <v>0</v>
      </c>
      <c r="AC90" s="408">
        <f t="shared" ca="1" si="79"/>
        <v>0</v>
      </c>
      <c r="AD90" s="408">
        <f t="shared" ca="1" si="79"/>
        <v>0</v>
      </c>
      <c r="AE90" s="408">
        <f t="shared" ca="1" si="79"/>
        <v>0</v>
      </c>
      <c r="AF90" s="408">
        <f t="shared" ca="1" si="79"/>
        <v>0</v>
      </c>
      <c r="AG90" s="408">
        <f t="shared" ca="1" si="79"/>
        <v>0</v>
      </c>
      <c r="AH90" s="408">
        <f t="shared" ca="1" si="79"/>
        <v>0</v>
      </c>
      <c r="AI90" s="408">
        <f t="shared" ca="1" si="79"/>
        <v>0</v>
      </c>
      <c r="AJ90" s="408">
        <f t="shared" ca="1" si="79"/>
        <v>0</v>
      </c>
      <c r="AK90" s="408">
        <f t="shared" ca="1" si="79"/>
        <v>0</v>
      </c>
      <c r="AL90" s="408">
        <f t="shared" ref="AL90:AU97" ca="1" si="80">IFERROR(OFFSET(INDIRECT("'"&amp;Opt_alt&amp;"'!H12"),$A90,AL$39)*(1+VMI)^AL$39,"")</f>
        <v>0</v>
      </c>
      <c r="AM90" s="408">
        <f t="shared" ca="1" si="80"/>
        <v>0</v>
      </c>
      <c r="AN90" s="408">
        <f t="shared" ca="1" si="80"/>
        <v>0</v>
      </c>
      <c r="AO90" s="408">
        <f t="shared" ca="1" si="80"/>
        <v>0</v>
      </c>
      <c r="AP90" s="408">
        <f t="shared" ca="1" si="80"/>
        <v>0</v>
      </c>
      <c r="AQ90" s="408">
        <f t="shared" ca="1" si="80"/>
        <v>0</v>
      </c>
      <c r="AR90" s="408">
        <f t="shared" ca="1" si="80"/>
        <v>0</v>
      </c>
      <c r="AS90" s="408">
        <f t="shared" ca="1" si="80"/>
        <v>0</v>
      </c>
      <c r="AT90" s="408">
        <f t="shared" ca="1" si="80"/>
        <v>0</v>
      </c>
      <c r="AU90" s="408">
        <f t="shared" ca="1" si="80"/>
        <v>0</v>
      </c>
      <c r="AV90" s="408">
        <f t="shared" ref="AV90:BE97" ca="1" si="81">IFERROR(OFFSET(INDIRECT("'"&amp;Opt_alt&amp;"'!H12"),$A90,AV$39)*(1+VMI)^AV$39,"")</f>
        <v>0</v>
      </c>
      <c r="AW90" s="408">
        <f t="shared" ca="1" si="81"/>
        <v>0</v>
      </c>
      <c r="AX90" s="408">
        <f t="shared" ca="1" si="81"/>
        <v>0</v>
      </c>
      <c r="AY90" s="408">
        <f t="shared" ca="1" si="81"/>
        <v>0</v>
      </c>
      <c r="AZ90" s="408">
        <f t="shared" ca="1" si="81"/>
        <v>0</v>
      </c>
      <c r="BA90" s="408">
        <f t="shared" ca="1" si="81"/>
        <v>0</v>
      </c>
      <c r="BB90" s="408">
        <f t="shared" ca="1" si="81"/>
        <v>0</v>
      </c>
      <c r="BC90" s="408">
        <f t="shared" ca="1" si="81"/>
        <v>0</v>
      </c>
      <c r="BD90" s="408">
        <f t="shared" ca="1" si="81"/>
        <v>0</v>
      </c>
      <c r="BE90" s="408">
        <f t="shared" ca="1" si="81"/>
        <v>0</v>
      </c>
      <c r="BF90" s="408">
        <f t="shared" ref="BF90:BO97" ca="1" si="82">IFERROR(OFFSET(INDIRECT("'"&amp;Opt_alt&amp;"'!H12"),$A90,BF$39)*(1+VMI)^BF$39,"")</f>
        <v>0</v>
      </c>
      <c r="BG90" s="408">
        <f t="shared" ca="1" si="82"/>
        <v>0</v>
      </c>
      <c r="BH90" s="408">
        <f t="shared" ca="1" si="82"/>
        <v>0</v>
      </c>
      <c r="BI90" s="408">
        <f t="shared" ca="1" si="82"/>
        <v>0</v>
      </c>
      <c r="BJ90" s="408">
        <f t="shared" ca="1" si="82"/>
        <v>0</v>
      </c>
      <c r="BK90" s="408">
        <f t="shared" ca="1" si="82"/>
        <v>0</v>
      </c>
      <c r="BL90" s="408">
        <f t="shared" ca="1" si="82"/>
        <v>0</v>
      </c>
      <c r="BM90" s="408">
        <f t="shared" ca="1" si="82"/>
        <v>0</v>
      </c>
      <c r="BN90" s="408">
        <f t="shared" ca="1" si="82"/>
        <v>0</v>
      </c>
      <c r="BO90" s="408">
        <f t="shared" ca="1" si="82"/>
        <v>0</v>
      </c>
      <c r="BP90" s="408">
        <f t="shared" ref="BP90:BY97" ca="1" si="83">IFERROR(OFFSET(INDIRECT("'"&amp;Opt_alt&amp;"'!H12"),$A90,BP$39)*(1+VMI)^BP$39,"")</f>
        <v>0</v>
      </c>
      <c r="BQ90" s="408">
        <f t="shared" ca="1" si="83"/>
        <v>0</v>
      </c>
      <c r="BR90" s="408">
        <f t="shared" ca="1" si="83"/>
        <v>0</v>
      </c>
      <c r="BS90" s="408">
        <f t="shared" ca="1" si="83"/>
        <v>0</v>
      </c>
      <c r="BT90" s="408">
        <f t="shared" ca="1" si="83"/>
        <v>0</v>
      </c>
      <c r="BU90" s="408">
        <f t="shared" ca="1" si="83"/>
        <v>0</v>
      </c>
      <c r="BV90" s="408">
        <f t="shared" ca="1" si="83"/>
        <v>0</v>
      </c>
      <c r="BW90" s="408">
        <f t="shared" ca="1" si="83"/>
        <v>0</v>
      </c>
      <c r="BX90" s="408">
        <f t="shared" ca="1" si="83"/>
        <v>0</v>
      </c>
      <c r="BY90" s="408">
        <f t="shared" ca="1" si="83"/>
        <v>0</v>
      </c>
      <c r="BZ90" s="408">
        <f t="shared" ref="BZ90:CI97" ca="1" si="84">IFERROR(OFFSET(INDIRECT("'"&amp;Opt_alt&amp;"'!H12"),$A90,BZ$39)*(1+VMI)^BZ$39,"")</f>
        <v>0</v>
      </c>
      <c r="CA90" s="408">
        <f t="shared" ca="1" si="84"/>
        <v>0</v>
      </c>
      <c r="CB90" s="408">
        <f t="shared" ca="1" si="84"/>
        <v>0</v>
      </c>
      <c r="CC90" s="408">
        <f t="shared" ca="1" si="84"/>
        <v>0</v>
      </c>
      <c r="CD90" s="408">
        <f t="shared" ca="1" si="84"/>
        <v>0</v>
      </c>
      <c r="CE90" s="408">
        <f t="shared" ca="1" si="84"/>
        <v>0</v>
      </c>
      <c r="CF90" s="408">
        <f t="shared" ca="1" si="84"/>
        <v>0</v>
      </c>
      <c r="CG90" s="408">
        <f t="shared" ca="1" si="84"/>
        <v>0</v>
      </c>
      <c r="CH90" s="408">
        <f t="shared" ca="1" si="84"/>
        <v>0</v>
      </c>
      <c r="CI90" s="408">
        <f t="shared" ca="1" si="84"/>
        <v>0</v>
      </c>
      <c r="CJ90" s="408">
        <f t="shared" ref="CJ90:CS97" ca="1" si="85">IFERROR(OFFSET(INDIRECT("'"&amp;Opt_alt&amp;"'!H12"),$A90,CJ$39)*(1+VMI)^CJ$39,"")</f>
        <v>0</v>
      </c>
      <c r="CK90" s="408">
        <f t="shared" ca="1" si="85"/>
        <v>0</v>
      </c>
      <c r="CL90" s="408">
        <f t="shared" ca="1" si="85"/>
        <v>0</v>
      </c>
      <c r="CM90" s="408">
        <f t="shared" ca="1" si="85"/>
        <v>0</v>
      </c>
      <c r="CN90" s="408">
        <f t="shared" ca="1" si="85"/>
        <v>0</v>
      </c>
      <c r="CO90" s="408">
        <f t="shared" ca="1" si="85"/>
        <v>0</v>
      </c>
      <c r="CP90" s="408">
        <f t="shared" ca="1" si="85"/>
        <v>0</v>
      </c>
      <c r="CQ90" s="408">
        <f t="shared" ca="1" si="85"/>
        <v>0</v>
      </c>
      <c r="CR90" s="408">
        <f t="shared" ca="1" si="85"/>
        <v>0</v>
      </c>
      <c r="CS90" s="408">
        <f t="shared" ca="1" si="85"/>
        <v>0</v>
      </c>
      <c r="CT90" s="408">
        <f t="shared" ref="CT90:DC97" ca="1" si="86">IFERROR(OFFSET(INDIRECT("'"&amp;Opt_alt&amp;"'!H12"),$A90,CT$39)*(1+VMI)^CT$39,"")</f>
        <v>0</v>
      </c>
      <c r="CU90" s="408">
        <f t="shared" ca="1" si="86"/>
        <v>0</v>
      </c>
      <c r="CV90" s="408">
        <f t="shared" ca="1" si="86"/>
        <v>0</v>
      </c>
      <c r="CW90" s="408">
        <f t="shared" ca="1" si="86"/>
        <v>0</v>
      </c>
      <c r="CX90" s="408">
        <f t="shared" ca="1" si="86"/>
        <v>0</v>
      </c>
      <c r="CY90" s="408">
        <f t="shared" ca="1" si="86"/>
        <v>0</v>
      </c>
      <c r="CZ90" s="408">
        <f t="shared" ca="1" si="86"/>
        <v>0</v>
      </c>
      <c r="DA90" s="408">
        <f t="shared" ca="1" si="86"/>
        <v>0</v>
      </c>
      <c r="DB90" s="408">
        <f t="shared" ca="1" si="86"/>
        <v>0</v>
      </c>
      <c r="DC90" s="408">
        <f t="shared" ca="1" si="86"/>
        <v>0</v>
      </c>
    </row>
    <row r="91" spans="1:107" hidden="1">
      <c r="A91" s="43">
        <v>57</v>
      </c>
      <c r="B91" s="323" t="str">
        <f t="shared" ca="1" si="61"/>
        <v>E.3.2.</v>
      </c>
      <c r="C91" s="342" t="str">
        <f t="shared" ca="1" si="62"/>
        <v>Įgyvendinti specializuotas startuolių akceleravimo programas (5)</v>
      </c>
      <c r="D91" s="548"/>
      <c r="E91" s="548"/>
      <c r="F91" s="448"/>
      <c r="G91" s="442">
        <f ca="1">SUMIF($H$39:$DC$39,"&lt;="&amp;PAL,$H91:$DC91)</f>
        <v>12545400</v>
      </c>
      <c r="H91" s="408">
        <f t="shared" ca="1" si="77"/>
        <v>0</v>
      </c>
      <c r="I91" s="408">
        <f t="shared" ca="1" si="77"/>
        <v>6180000</v>
      </c>
      <c r="J91" s="408">
        <f t="shared" ca="1" si="77"/>
        <v>6365400</v>
      </c>
      <c r="K91" s="408">
        <f t="shared" ca="1" si="77"/>
        <v>0</v>
      </c>
      <c r="L91" s="408">
        <f t="shared" ca="1" si="77"/>
        <v>0</v>
      </c>
      <c r="M91" s="408">
        <f t="shared" ca="1" si="77"/>
        <v>0</v>
      </c>
      <c r="N91" s="408">
        <f t="shared" ca="1" si="77"/>
        <v>0</v>
      </c>
      <c r="O91" s="408">
        <f t="shared" ca="1" si="77"/>
        <v>0</v>
      </c>
      <c r="P91" s="408">
        <f t="shared" ca="1" si="77"/>
        <v>0</v>
      </c>
      <c r="Q91" s="408">
        <f t="shared" ca="1" si="77"/>
        <v>0</v>
      </c>
      <c r="R91" s="408">
        <f t="shared" ca="1" si="78"/>
        <v>0</v>
      </c>
      <c r="S91" s="408">
        <f t="shared" ca="1" si="78"/>
        <v>0</v>
      </c>
      <c r="T91" s="408">
        <f t="shared" ca="1" si="78"/>
        <v>0</v>
      </c>
      <c r="U91" s="408">
        <f t="shared" ca="1" si="78"/>
        <v>0</v>
      </c>
      <c r="V91" s="408">
        <f t="shared" ca="1" si="78"/>
        <v>0</v>
      </c>
      <c r="W91" s="408">
        <f t="shared" ca="1" si="78"/>
        <v>0</v>
      </c>
      <c r="X91" s="408">
        <f t="shared" ca="1" si="78"/>
        <v>0</v>
      </c>
      <c r="Y91" s="408">
        <f t="shared" ca="1" si="78"/>
        <v>0</v>
      </c>
      <c r="Z91" s="408">
        <f t="shared" ca="1" si="78"/>
        <v>0</v>
      </c>
      <c r="AA91" s="408">
        <f t="shared" ca="1" si="78"/>
        <v>0</v>
      </c>
      <c r="AB91" s="408">
        <f t="shared" ca="1" si="79"/>
        <v>0</v>
      </c>
      <c r="AC91" s="408">
        <f t="shared" ca="1" si="79"/>
        <v>0</v>
      </c>
      <c r="AD91" s="408">
        <f t="shared" ca="1" si="79"/>
        <v>0</v>
      </c>
      <c r="AE91" s="408">
        <f t="shared" ca="1" si="79"/>
        <v>0</v>
      </c>
      <c r="AF91" s="408">
        <f t="shared" ca="1" si="79"/>
        <v>0</v>
      </c>
      <c r="AG91" s="408">
        <f t="shared" ca="1" si="79"/>
        <v>0</v>
      </c>
      <c r="AH91" s="408">
        <f t="shared" ca="1" si="79"/>
        <v>0</v>
      </c>
      <c r="AI91" s="408">
        <f t="shared" ca="1" si="79"/>
        <v>0</v>
      </c>
      <c r="AJ91" s="408">
        <f t="shared" ca="1" si="79"/>
        <v>0</v>
      </c>
      <c r="AK91" s="408">
        <f t="shared" ca="1" si="79"/>
        <v>0</v>
      </c>
      <c r="AL91" s="408">
        <f t="shared" ca="1" si="80"/>
        <v>0</v>
      </c>
      <c r="AM91" s="408">
        <f t="shared" ca="1" si="80"/>
        <v>0</v>
      </c>
      <c r="AN91" s="408">
        <f t="shared" ca="1" si="80"/>
        <v>0</v>
      </c>
      <c r="AO91" s="408">
        <f t="shared" ca="1" si="80"/>
        <v>0</v>
      </c>
      <c r="AP91" s="408">
        <f t="shared" ca="1" si="80"/>
        <v>0</v>
      </c>
      <c r="AQ91" s="408">
        <f t="shared" ca="1" si="80"/>
        <v>0</v>
      </c>
      <c r="AR91" s="408">
        <f t="shared" ca="1" si="80"/>
        <v>0</v>
      </c>
      <c r="AS91" s="408">
        <f t="shared" ca="1" si="80"/>
        <v>0</v>
      </c>
      <c r="AT91" s="408">
        <f t="shared" ca="1" si="80"/>
        <v>0</v>
      </c>
      <c r="AU91" s="408">
        <f t="shared" ca="1" si="80"/>
        <v>0</v>
      </c>
      <c r="AV91" s="408">
        <f t="shared" ca="1" si="81"/>
        <v>0</v>
      </c>
      <c r="AW91" s="408">
        <f t="shared" ca="1" si="81"/>
        <v>0</v>
      </c>
      <c r="AX91" s="408">
        <f t="shared" ca="1" si="81"/>
        <v>0</v>
      </c>
      <c r="AY91" s="408">
        <f t="shared" ca="1" si="81"/>
        <v>0</v>
      </c>
      <c r="AZ91" s="408">
        <f t="shared" ca="1" si="81"/>
        <v>0</v>
      </c>
      <c r="BA91" s="408">
        <f t="shared" ca="1" si="81"/>
        <v>0</v>
      </c>
      <c r="BB91" s="408">
        <f t="shared" ca="1" si="81"/>
        <v>0</v>
      </c>
      <c r="BC91" s="408">
        <f t="shared" ca="1" si="81"/>
        <v>0</v>
      </c>
      <c r="BD91" s="408">
        <f t="shared" ca="1" si="81"/>
        <v>0</v>
      </c>
      <c r="BE91" s="408">
        <f t="shared" ca="1" si="81"/>
        <v>0</v>
      </c>
      <c r="BF91" s="408">
        <f t="shared" ca="1" si="82"/>
        <v>0</v>
      </c>
      <c r="BG91" s="408">
        <f t="shared" ca="1" si="82"/>
        <v>0</v>
      </c>
      <c r="BH91" s="408">
        <f t="shared" ca="1" si="82"/>
        <v>0</v>
      </c>
      <c r="BI91" s="408">
        <f t="shared" ca="1" si="82"/>
        <v>0</v>
      </c>
      <c r="BJ91" s="408">
        <f t="shared" ca="1" si="82"/>
        <v>0</v>
      </c>
      <c r="BK91" s="408">
        <f t="shared" ca="1" si="82"/>
        <v>0</v>
      </c>
      <c r="BL91" s="408">
        <f t="shared" ca="1" si="82"/>
        <v>0</v>
      </c>
      <c r="BM91" s="408">
        <f t="shared" ca="1" si="82"/>
        <v>0</v>
      </c>
      <c r="BN91" s="408">
        <f t="shared" ca="1" si="82"/>
        <v>0</v>
      </c>
      <c r="BO91" s="408">
        <f t="shared" ca="1" si="82"/>
        <v>0</v>
      </c>
      <c r="BP91" s="408">
        <f t="shared" ca="1" si="83"/>
        <v>0</v>
      </c>
      <c r="BQ91" s="408">
        <f t="shared" ca="1" si="83"/>
        <v>0</v>
      </c>
      <c r="BR91" s="408">
        <f t="shared" ca="1" si="83"/>
        <v>0</v>
      </c>
      <c r="BS91" s="408">
        <f t="shared" ca="1" si="83"/>
        <v>0</v>
      </c>
      <c r="BT91" s="408">
        <f t="shared" ca="1" si="83"/>
        <v>0</v>
      </c>
      <c r="BU91" s="408">
        <f t="shared" ca="1" si="83"/>
        <v>0</v>
      </c>
      <c r="BV91" s="408">
        <f t="shared" ca="1" si="83"/>
        <v>0</v>
      </c>
      <c r="BW91" s="408">
        <f t="shared" ca="1" si="83"/>
        <v>0</v>
      </c>
      <c r="BX91" s="408">
        <f t="shared" ca="1" si="83"/>
        <v>0</v>
      </c>
      <c r="BY91" s="408">
        <f t="shared" ca="1" si="83"/>
        <v>0</v>
      </c>
      <c r="BZ91" s="408">
        <f t="shared" ca="1" si="84"/>
        <v>0</v>
      </c>
      <c r="CA91" s="408">
        <f t="shared" ca="1" si="84"/>
        <v>0</v>
      </c>
      <c r="CB91" s="408">
        <f t="shared" ca="1" si="84"/>
        <v>0</v>
      </c>
      <c r="CC91" s="408">
        <f t="shared" ca="1" si="84"/>
        <v>0</v>
      </c>
      <c r="CD91" s="408">
        <f t="shared" ca="1" si="84"/>
        <v>0</v>
      </c>
      <c r="CE91" s="408">
        <f t="shared" ca="1" si="84"/>
        <v>0</v>
      </c>
      <c r="CF91" s="408">
        <f t="shared" ca="1" si="84"/>
        <v>0</v>
      </c>
      <c r="CG91" s="408">
        <f t="shared" ca="1" si="84"/>
        <v>0</v>
      </c>
      <c r="CH91" s="408">
        <f t="shared" ca="1" si="84"/>
        <v>0</v>
      </c>
      <c r="CI91" s="408">
        <f t="shared" ca="1" si="84"/>
        <v>0</v>
      </c>
      <c r="CJ91" s="408">
        <f t="shared" ca="1" si="85"/>
        <v>0</v>
      </c>
      <c r="CK91" s="408">
        <f t="shared" ca="1" si="85"/>
        <v>0</v>
      </c>
      <c r="CL91" s="408">
        <f t="shared" ca="1" si="85"/>
        <v>0</v>
      </c>
      <c r="CM91" s="408">
        <f t="shared" ca="1" si="85"/>
        <v>0</v>
      </c>
      <c r="CN91" s="408">
        <f t="shared" ca="1" si="85"/>
        <v>0</v>
      </c>
      <c r="CO91" s="408">
        <f t="shared" ca="1" si="85"/>
        <v>0</v>
      </c>
      <c r="CP91" s="408">
        <f t="shared" ca="1" si="85"/>
        <v>0</v>
      </c>
      <c r="CQ91" s="408">
        <f t="shared" ca="1" si="85"/>
        <v>0</v>
      </c>
      <c r="CR91" s="408">
        <f t="shared" ca="1" si="85"/>
        <v>0</v>
      </c>
      <c r="CS91" s="408">
        <f t="shared" ca="1" si="85"/>
        <v>0</v>
      </c>
      <c r="CT91" s="408">
        <f t="shared" ca="1" si="86"/>
        <v>0</v>
      </c>
      <c r="CU91" s="408">
        <f t="shared" ca="1" si="86"/>
        <v>0</v>
      </c>
      <c r="CV91" s="408">
        <f t="shared" ca="1" si="86"/>
        <v>0</v>
      </c>
      <c r="CW91" s="408">
        <f t="shared" ca="1" si="86"/>
        <v>0</v>
      </c>
      <c r="CX91" s="408">
        <f t="shared" ca="1" si="86"/>
        <v>0</v>
      </c>
      <c r="CY91" s="408">
        <f t="shared" ca="1" si="86"/>
        <v>0</v>
      </c>
      <c r="CZ91" s="408">
        <f t="shared" ca="1" si="86"/>
        <v>0</v>
      </c>
      <c r="DA91" s="408">
        <f t="shared" ca="1" si="86"/>
        <v>0</v>
      </c>
      <c r="DB91" s="408">
        <f t="shared" ca="1" si="86"/>
        <v>0</v>
      </c>
      <c r="DC91" s="408">
        <f t="shared" ca="1" si="86"/>
        <v>0</v>
      </c>
    </row>
    <row r="92" spans="1:107" hidden="1">
      <c r="A92" s="43">
        <v>58</v>
      </c>
      <c r="B92" s="323" t="str">
        <f t="shared" ca="1" si="61"/>
        <v>E.3.3.</v>
      </c>
      <c r="C92" s="342" t="str">
        <f t="shared" ca="1" si="62"/>
        <v>Pritraukti tarptautinį akceleratorių (6)</v>
      </c>
      <c r="D92" s="548"/>
      <c r="E92" s="548"/>
      <c r="F92" s="448"/>
      <c r="G92" s="442">
        <f ca="1">SUMIF($H$39:$DC$39,"&lt;="&amp;PAL,$H92:$DC92)</f>
        <v>8240000</v>
      </c>
      <c r="H92" s="408">
        <f t="shared" ca="1" si="77"/>
        <v>0</v>
      </c>
      <c r="I92" s="408">
        <f t="shared" ca="1" si="77"/>
        <v>8240000</v>
      </c>
      <c r="J92" s="408">
        <f t="shared" ca="1" si="77"/>
        <v>0</v>
      </c>
      <c r="K92" s="408">
        <f t="shared" ca="1" si="77"/>
        <v>0</v>
      </c>
      <c r="L92" s="408">
        <f t="shared" ca="1" si="77"/>
        <v>0</v>
      </c>
      <c r="M92" s="408">
        <f t="shared" ca="1" si="77"/>
        <v>0</v>
      </c>
      <c r="N92" s="408">
        <f t="shared" ca="1" si="77"/>
        <v>0</v>
      </c>
      <c r="O92" s="408">
        <f t="shared" ca="1" si="77"/>
        <v>0</v>
      </c>
      <c r="P92" s="408">
        <f t="shared" ca="1" si="77"/>
        <v>0</v>
      </c>
      <c r="Q92" s="408">
        <f t="shared" ca="1" si="77"/>
        <v>0</v>
      </c>
      <c r="R92" s="408">
        <f t="shared" ca="1" si="78"/>
        <v>0</v>
      </c>
      <c r="S92" s="408">
        <f t="shared" ca="1" si="78"/>
        <v>0</v>
      </c>
      <c r="T92" s="408">
        <f t="shared" ca="1" si="78"/>
        <v>0</v>
      </c>
      <c r="U92" s="408">
        <f t="shared" ca="1" si="78"/>
        <v>0</v>
      </c>
      <c r="V92" s="408">
        <f t="shared" ca="1" si="78"/>
        <v>0</v>
      </c>
      <c r="W92" s="408">
        <f t="shared" ca="1" si="78"/>
        <v>0</v>
      </c>
      <c r="X92" s="408">
        <f t="shared" ca="1" si="78"/>
        <v>0</v>
      </c>
      <c r="Y92" s="408">
        <f t="shared" ca="1" si="78"/>
        <v>0</v>
      </c>
      <c r="Z92" s="408">
        <f t="shared" ca="1" si="78"/>
        <v>0</v>
      </c>
      <c r="AA92" s="408">
        <f t="shared" ca="1" si="78"/>
        <v>0</v>
      </c>
      <c r="AB92" s="408">
        <f t="shared" ca="1" si="79"/>
        <v>0</v>
      </c>
      <c r="AC92" s="408">
        <f t="shared" ca="1" si="79"/>
        <v>0</v>
      </c>
      <c r="AD92" s="408">
        <f t="shared" ca="1" si="79"/>
        <v>0</v>
      </c>
      <c r="AE92" s="408">
        <f t="shared" ca="1" si="79"/>
        <v>0</v>
      </c>
      <c r="AF92" s="408">
        <f t="shared" ca="1" si="79"/>
        <v>0</v>
      </c>
      <c r="AG92" s="408">
        <f t="shared" ca="1" si="79"/>
        <v>0</v>
      </c>
      <c r="AH92" s="408">
        <f t="shared" ca="1" si="79"/>
        <v>0</v>
      </c>
      <c r="AI92" s="408">
        <f t="shared" ca="1" si="79"/>
        <v>0</v>
      </c>
      <c r="AJ92" s="408">
        <f t="shared" ca="1" si="79"/>
        <v>0</v>
      </c>
      <c r="AK92" s="408">
        <f t="shared" ca="1" si="79"/>
        <v>0</v>
      </c>
      <c r="AL92" s="408">
        <f t="shared" ca="1" si="80"/>
        <v>0</v>
      </c>
      <c r="AM92" s="408">
        <f t="shared" ca="1" si="80"/>
        <v>0</v>
      </c>
      <c r="AN92" s="408">
        <f t="shared" ca="1" si="80"/>
        <v>0</v>
      </c>
      <c r="AO92" s="408">
        <f t="shared" ca="1" si="80"/>
        <v>0</v>
      </c>
      <c r="AP92" s="408">
        <f t="shared" ca="1" si="80"/>
        <v>0</v>
      </c>
      <c r="AQ92" s="408">
        <f t="shared" ca="1" si="80"/>
        <v>0</v>
      </c>
      <c r="AR92" s="408">
        <f t="shared" ca="1" si="80"/>
        <v>0</v>
      </c>
      <c r="AS92" s="408">
        <f t="shared" ca="1" si="80"/>
        <v>0</v>
      </c>
      <c r="AT92" s="408">
        <f t="shared" ca="1" si="80"/>
        <v>0</v>
      </c>
      <c r="AU92" s="408">
        <f t="shared" ca="1" si="80"/>
        <v>0</v>
      </c>
      <c r="AV92" s="408">
        <f t="shared" ca="1" si="81"/>
        <v>0</v>
      </c>
      <c r="AW92" s="408">
        <f t="shared" ca="1" si="81"/>
        <v>0</v>
      </c>
      <c r="AX92" s="408">
        <f t="shared" ca="1" si="81"/>
        <v>0</v>
      </c>
      <c r="AY92" s="408">
        <f t="shared" ca="1" si="81"/>
        <v>0</v>
      </c>
      <c r="AZ92" s="408">
        <f t="shared" ca="1" si="81"/>
        <v>0</v>
      </c>
      <c r="BA92" s="408">
        <f t="shared" ca="1" si="81"/>
        <v>0</v>
      </c>
      <c r="BB92" s="408">
        <f t="shared" ca="1" si="81"/>
        <v>0</v>
      </c>
      <c r="BC92" s="408">
        <f t="shared" ca="1" si="81"/>
        <v>0</v>
      </c>
      <c r="BD92" s="408">
        <f t="shared" ca="1" si="81"/>
        <v>0</v>
      </c>
      <c r="BE92" s="408">
        <f t="shared" ca="1" si="81"/>
        <v>0</v>
      </c>
      <c r="BF92" s="408">
        <f t="shared" ca="1" si="82"/>
        <v>0</v>
      </c>
      <c r="BG92" s="408">
        <f t="shared" ca="1" si="82"/>
        <v>0</v>
      </c>
      <c r="BH92" s="408">
        <f t="shared" ca="1" si="82"/>
        <v>0</v>
      </c>
      <c r="BI92" s="408">
        <f t="shared" ca="1" si="82"/>
        <v>0</v>
      </c>
      <c r="BJ92" s="408">
        <f t="shared" ca="1" si="82"/>
        <v>0</v>
      </c>
      <c r="BK92" s="408">
        <f t="shared" ca="1" si="82"/>
        <v>0</v>
      </c>
      <c r="BL92" s="408">
        <f t="shared" ca="1" si="82"/>
        <v>0</v>
      </c>
      <c r="BM92" s="408">
        <f t="shared" ca="1" si="82"/>
        <v>0</v>
      </c>
      <c r="BN92" s="408">
        <f t="shared" ca="1" si="82"/>
        <v>0</v>
      </c>
      <c r="BO92" s="408">
        <f t="shared" ca="1" si="82"/>
        <v>0</v>
      </c>
      <c r="BP92" s="408">
        <f t="shared" ca="1" si="83"/>
        <v>0</v>
      </c>
      <c r="BQ92" s="408">
        <f t="shared" ca="1" si="83"/>
        <v>0</v>
      </c>
      <c r="BR92" s="408">
        <f t="shared" ca="1" si="83"/>
        <v>0</v>
      </c>
      <c r="BS92" s="408">
        <f t="shared" ca="1" si="83"/>
        <v>0</v>
      </c>
      <c r="BT92" s="408">
        <f t="shared" ca="1" si="83"/>
        <v>0</v>
      </c>
      <c r="BU92" s="408">
        <f t="shared" ca="1" si="83"/>
        <v>0</v>
      </c>
      <c r="BV92" s="408">
        <f t="shared" ca="1" si="83"/>
        <v>0</v>
      </c>
      <c r="BW92" s="408">
        <f t="shared" ca="1" si="83"/>
        <v>0</v>
      </c>
      <c r="BX92" s="408">
        <f t="shared" ca="1" si="83"/>
        <v>0</v>
      </c>
      <c r="BY92" s="408">
        <f t="shared" ca="1" si="83"/>
        <v>0</v>
      </c>
      <c r="BZ92" s="408">
        <f t="shared" ca="1" si="84"/>
        <v>0</v>
      </c>
      <c r="CA92" s="408">
        <f t="shared" ca="1" si="84"/>
        <v>0</v>
      </c>
      <c r="CB92" s="408">
        <f t="shared" ca="1" si="84"/>
        <v>0</v>
      </c>
      <c r="CC92" s="408">
        <f t="shared" ca="1" si="84"/>
        <v>0</v>
      </c>
      <c r="CD92" s="408">
        <f t="shared" ca="1" si="84"/>
        <v>0</v>
      </c>
      <c r="CE92" s="408">
        <f t="shared" ca="1" si="84"/>
        <v>0</v>
      </c>
      <c r="CF92" s="408">
        <f t="shared" ca="1" si="84"/>
        <v>0</v>
      </c>
      <c r="CG92" s="408">
        <f t="shared" ca="1" si="84"/>
        <v>0</v>
      </c>
      <c r="CH92" s="408">
        <f t="shared" ca="1" si="84"/>
        <v>0</v>
      </c>
      <c r="CI92" s="408">
        <f t="shared" ca="1" si="84"/>
        <v>0</v>
      </c>
      <c r="CJ92" s="408">
        <f t="shared" ca="1" si="85"/>
        <v>0</v>
      </c>
      <c r="CK92" s="408">
        <f t="shared" ca="1" si="85"/>
        <v>0</v>
      </c>
      <c r="CL92" s="408">
        <f t="shared" ca="1" si="85"/>
        <v>0</v>
      </c>
      <c r="CM92" s="408">
        <f t="shared" ca="1" si="85"/>
        <v>0</v>
      </c>
      <c r="CN92" s="408">
        <f t="shared" ca="1" si="85"/>
        <v>0</v>
      </c>
      <c r="CO92" s="408">
        <f t="shared" ca="1" si="85"/>
        <v>0</v>
      </c>
      <c r="CP92" s="408">
        <f t="shared" ca="1" si="85"/>
        <v>0</v>
      </c>
      <c r="CQ92" s="408">
        <f t="shared" ca="1" si="85"/>
        <v>0</v>
      </c>
      <c r="CR92" s="408">
        <f t="shared" ca="1" si="85"/>
        <v>0</v>
      </c>
      <c r="CS92" s="408">
        <f t="shared" ca="1" si="85"/>
        <v>0</v>
      </c>
      <c r="CT92" s="408">
        <f t="shared" ca="1" si="86"/>
        <v>0</v>
      </c>
      <c r="CU92" s="408">
        <f t="shared" ca="1" si="86"/>
        <v>0</v>
      </c>
      <c r="CV92" s="408">
        <f t="shared" ca="1" si="86"/>
        <v>0</v>
      </c>
      <c r="CW92" s="408">
        <f t="shared" ca="1" si="86"/>
        <v>0</v>
      </c>
      <c r="CX92" s="408">
        <f t="shared" ca="1" si="86"/>
        <v>0</v>
      </c>
      <c r="CY92" s="408">
        <f t="shared" ca="1" si="86"/>
        <v>0</v>
      </c>
      <c r="CZ92" s="408">
        <f t="shared" ca="1" si="86"/>
        <v>0</v>
      </c>
      <c r="DA92" s="408">
        <f t="shared" ca="1" si="86"/>
        <v>0</v>
      </c>
      <c r="DB92" s="408">
        <f t="shared" ca="1" si="86"/>
        <v>0</v>
      </c>
      <c r="DC92" s="408">
        <f t="shared" ca="1" si="86"/>
        <v>0</v>
      </c>
    </row>
    <row r="93" spans="1:107" hidden="1">
      <c r="A93" s="43">
        <v>59</v>
      </c>
      <c r="B93" s="323" t="str">
        <f t="shared" ca="1" si="61"/>
        <v>E.3.4.</v>
      </c>
      <c r="C93" s="342" t="str">
        <f t="shared" ca="1" si="62"/>
        <v>Esamų paskatų verslui investuoti į MTEP sistemas studija (9)</v>
      </c>
      <c r="D93" s="548"/>
      <c r="E93" s="548"/>
      <c r="F93" s="448"/>
      <c r="G93" s="442">
        <f ca="1">SUMIF($H$39:$DC$39,"&lt;="&amp;PAL,$H93:$DC93)</f>
        <v>70000</v>
      </c>
      <c r="H93" s="408">
        <f t="shared" ca="1" si="77"/>
        <v>70000</v>
      </c>
      <c r="I93" s="408">
        <f t="shared" ca="1" si="77"/>
        <v>0</v>
      </c>
      <c r="J93" s="408">
        <f t="shared" ca="1" si="77"/>
        <v>0</v>
      </c>
      <c r="K93" s="408">
        <f t="shared" ca="1" si="77"/>
        <v>0</v>
      </c>
      <c r="L93" s="408">
        <f t="shared" ca="1" si="77"/>
        <v>0</v>
      </c>
      <c r="M93" s="408">
        <f t="shared" ca="1" si="77"/>
        <v>0</v>
      </c>
      <c r="N93" s="408">
        <f t="shared" ca="1" si="77"/>
        <v>0</v>
      </c>
      <c r="O93" s="408">
        <f t="shared" ca="1" si="77"/>
        <v>0</v>
      </c>
      <c r="P93" s="408">
        <f t="shared" ca="1" si="77"/>
        <v>0</v>
      </c>
      <c r="Q93" s="408">
        <f t="shared" ca="1" si="77"/>
        <v>0</v>
      </c>
      <c r="R93" s="408">
        <f t="shared" ca="1" si="78"/>
        <v>0</v>
      </c>
      <c r="S93" s="408">
        <f t="shared" ca="1" si="78"/>
        <v>0</v>
      </c>
      <c r="T93" s="408">
        <f t="shared" ca="1" si="78"/>
        <v>0</v>
      </c>
      <c r="U93" s="408">
        <f t="shared" ca="1" si="78"/>
        <v>0</v>
      </c>
      <c r="V93" s="408">
        <f t="shared" ca="1" si="78"/>
        <v>0</v>
      </c>
      <c r="W93" s="408">
        <f t="shared" ca="1" si="78"/>
        <v>0</v>
      </c>
      <c r="X93" s="408">
        <f t="shared" ca="1" si="78"/>
        <v>0</v>
      </c>
      <c r="Y93" s="408">
        <f t="shared" ca="1" si="78"/>
        <v>0</v>
      </c>
      <c r="Z93" s="408">
        <f t="shared" ca="1" si="78"/>
        <v>0</v>
      </c>
      <c r="AA93" s="408">
        <f t="shared" ca="1" si="78"/>
        <v>0</v>
      </c>
      <c r="AB93" s="408">
        <f t="shared" ca="1" si="79"/>
        <v>0</v>
      </c>
      <c r="AC93" s="408">
        <f t="shared" ca="1" si="79"/>
        <v>0</v>
      </c>
      <c r="AD93" s="408">
        <f t="shared" ca="1" si="79"/>
        <v>0</v>
      </c>
      <c r="AE93" s="408">
        <f t="shared" ca="1" si="79"/>
        <v>0</v>
      </c>
      <c r="AF93" s="408">
        <f t="shared" ca="1" si="79"/>
        <v>0</v>
      </c>
      <c r="AG93" s="408">
        <f t="shared" ca="1" si="79"/>
        <v>0</v>
      </c>
      <c r="AH93" s="408">
        <f t="shared" ca="1" si="79"/>
        <v>0</v>
      </c>
      <c r="AI93" s="408">
        <f t="shared" ca="1" si="79"/>
        <v>0</v>
      </c>
      <c r="AJ93" s="408">
        <f t="shared" ca="1" si="79"/>
        <v>0</v>
      </c>
      <c r="AK93" s="408">
        <f t="shared" ca="1" si="79"/>
        <v>0</v>
      </c>
      <c r="AL93" s="408">
        <f t="shared" ca="1" si="80"/>
        <v>0</v>
      </c>
      <c r="AM93" s="408">
        <f t="shared" ca="1" si="80"/>
        <v>0</v>
      </c>
      <c r="AN93" s="408">
        <f t="shared" ca="1" si="80"/>
        <v>0</v>
      </c>
      <c r="AO93" s="408">
        <f t="shared" ca="1" si="80"/>
        <v>0</v>
      </c>
      <c r="AP93" s="408">
        <f t="shared" ca="1" si="80"/>
        <v>0</v>
      </c>
      <c r="AQ93" s="408">
        <f t="shared" ca="1" si="80"/>
        <v>0</v>
      </c>
      <c r="AR93" s="408">
        <f t="shared" ca="1" si="80"/>
        <v>0</v>
      </c>
      <c r="AS93" s="408">
        <f t="shared" ca="1" si="80"/>
        <v>0</v>
      </c>
      <c r="AT93" s="408">
        <f t="shared" ca="1" si="80"/>
        <v>0</v>
      </c>
      <c r="AU93" s="408">
        <f t="shared" ca="1" si="80"/>
        <v>0</v>
      </c>
      <c r="AV93" s="408">
        <f t="shared" ca="1" si="81"/>
        <v>0</v>
      </c>
      <c r="AW93" s="408">
        <f t="shared" ca="1" si="81"/>
        <v>0</v>
      </c>
      <c r="AX93" s="408">
        <f t="shared" ca="1" si="81"/>
        <v>0</v>
      </c>
      <c r="AY93" s="408">
        <f t="shared" ca="1" si="81"/>
        <v>0</v>
      </c>
      <c r="AZ93" s="408">
        <f t="shared" ca="1" si="81"/>
        <v>0</v>
      </c>
      <c r="BA93" s="408">
        <f t="shared" ca="1" si="81"/>
        <v>0</v>
      </c>
      <c r="BB93" s="408">
        <f t="shared" ca="1" si="81"/>
        <v>0</v>
      </c>
      <c r="BC93" s="408">
        <f t="shared" ca="1" si="81"/>
        <v>0</v>
      </c>
      <c r="BD93" s="408">
        <f t="shared" ca="1" si="81"/>
        <v>0</v>
      </c>
      <c r="BE93" s="408">
        <f t="shared" ca="1" si="81"/>
        <v>0</v>
      </c>
      <c r="BF93" s="408">
        <f t="shared" ca="1" si="82"/>
        <v>0</v>
      </c>
      <c r="BG93" s="408">
        <f t="shared" ca="1" si="82"/>
        <v>0</v>
      </c>
      <c r="BH93" s="408">
        <f t="shared" ca="1" si="82"/>
        <v>0</v>
      </c>
      <c r="BI93" s="408">
        <f t="shared" ca="1" si="82"/>
        <v>0</v>
      </c>
      <c r="BJ93" s="408">
        <f t="shared" ca="1" si="82"/>
        <v>0</v>
      </c>
      <c r="BK93" s="408">
        <f t="shared" ca="1" si="82"/>
        <v>0</v>
      </c>
      <c r="BL93" s="408">
        <f t="shared" ca="1" si="82"/>
        <v>0</v>
      </c>
      <c r="BM93" s="408">
        <f t="shared" ca="1" si="82"/>
        <v>0</v>
      </c>
      <c r="BN93" s="408">
        <f t="shared" ca="1" si="82"/>
        <v>0</v>
      </c>
      <c r="BO93" s="408">
        <f t="shared" ca="1" si="82"/>
        <v>0</v>
      </c>
      <c r="BP93" s="408">
        <f t="shared" ca="1" si="83"/>
        <v>0</v>
      </c>
      <c r="BQ93" s="408">
        <f t="shared" ca="1" si="83"/>
        <v>0</v>
      </c>
      <c r="BR93" s="408">
        <f t="shared" ca="1" si="83"/>
        <v>0</v>
      </c>
      <c r="BS93" s="408">
        <f t="shared" ca="1" si="83"/>
        <v>0</v>
      </c>
      <c r="BT93" s="408">
        <f t="shared" ca="1" si="83"/>
        <v>0</v>
      </c>
      <c r="BU93" s="408">
        <f t="shared" ca="1" si="83"/>
        <v>0</v>
      </c>
      <c r="BV93" s="408">
        <f t="shared" ca="1" si="83"/>
        <v>0</v>
      </c>
      <c r="BW93" s="408">
        <f t="shared" ca="1" si="83"/>
        <v>0</v>
      </c>
      <c r="BX93" s="408">
        <f t="shared" ca="1" si="83"/>
        <v>0</v>
      </c>
      <c r="BY93" s="408">
        <f t="shared" ca="1" si="83"/>
        <v>0</v>
      </c>
      <c r="BZ93" s="408">
        <f t="shared" ca="1" si="84"/>
        <v>0</v>
      </c>
      <c r="CA93" s="408">
        <f t="shared" ca="1" si="84"/>
        <v>0</v>
      </c>
      <c r="CB93" s="408">
        <f t="shared" ca="1" si="84"/>
        <v>0</v>
      </c>
      <c r="CC93" s="408">
        <f t="shared" ca="1" si="84"/>
        <v>0</v>
      </c>
      <c r="CD93" s="408">
        <f t="shared" ca="1" si="84"/>
        <v>0</v>
      </c>
      <c r="CE93" s="408">
        <f t="shared" ca="1" si="84"/>
        <v>0</v>
      </c>
      <c r="CF93" s="408">
        <f t="shared" ca="1" si="84"/>
        <v>0</v>
      </c>
      <c r="CG93" s="408">
        <f t="shared" ca="1" si="84"/>
        <v>0</v>
      </c>
      <c r="CH93" s="408">
        <f t="shared" ca="1" si="84"/>
        <v>0</v>
      </c>
      <c r="CI93" s="408">
        <f t="shared" ca="1" si="84"/>
        <v>0</v>
      </c>
      <c r="CJ93" s="408">
        <f t="shared" ca="1" si="85"/>
        <v>0</v>
      </c>
      <c r="CK93" s="408">
        <f t="shared" ca="1" si="85"/>
        <v>0</v>
      </c>
      <c r="CL93" s="408">
        <f t="shared" ca="1" si="85"/>
        <v>0</v>
      </c>
      <c r="CM93" s="408">
        <f t="shared" ca="1" si="85"/>
        <v>0</v>
      </c>
      <c r="CN93" s="408">
        <f t="shared" ca="1" si="85"/>
        <v>0</v>
      </c>
      <c r="CO93" s="408">
        <f t="shared" ca="1" si="85"/>
        <v>0</v>
      </c>
      <c r="CP93" s="408">
        <f t="shared" ca="1" si="85"/>
        <v>0</v>
      </c>
      <c r="CQ93" s="408">
        <f t="shared" ca="1" si="85"/>
        <v>0</v>
      </c>
      <c r="CR93" s="408">
        <f t="shared" ca="1" si="85"/>
        <v>0</v>
      </c>
      <c r="CS93" s="408">
        <f t="shared" ca="1" si="85"/>
        <v>0</v>
      </c>
      <c r="CT93" s="408">
        <f t="shared" ca="1" si="86"/>
        <v>0</v>
      </c>
      <c r="CU93" s="408">
        <f t="shared" ca="1" si="86"/>
        <v>0</v>
      </c>
      <c r="CV93" s="408">
        <f t="shared" ca="1" si="86"/>
        <v>0</v>
      </c>
      <c r="CW93" s="408">
        <f t="shared" ca="1" si="86"/>
        <v>0</v>
      </c>
      <c r="CX93" s="408">
        <f t="shared" ca="1" si="86"/>
        <v>0</v>
      </c>
      <c r="CY93" s="408">
        <f t="shared" ca="1" si="86"/>
        <v>0</v>
      </c>
      <c r="CZ93" s="408">
        <f t="shared" ca="1" si="86"/>
        <v>0</v>
      </c>
      <c r="DA93" s="408">
        <f t="shared" ca="1" si="86"/>
        <v>0</v>
      </c>
      <c r="DB93" s="408">
        <f t="shared" ca="1" si="86"/>
        <v>0</v>
      </c>
      <c r="DC93" s="408">
        <f t="shared" ca="1" si="86"/>
        <v>0</v>
      </c>
    </row>
    <row r="94" spans="1:107" hidden="1">
      <c r="A94" s="43">
        <v>60</v>
      </c>
      <c r="B94" s="323" t="str">
        <f t="shared" ca="1" si="61"/>
        <v>E.3.5.</v>
      </c>
      <c r="C94" s="342" t="str">
        <f t="shared" ca="1" si="62"/>
        <v>Skatinti netechnologinių inovacijų plėtrą (13)</v>
      </c>
      <c r="D94" s="548"/>
      <c r="E94" s="548"/>
      <c r="F94" s="448"/>
      <c r="G94" s="442">
        <f ca="1">SUMIF($H$39:$DC$39,"&lt;="&amp;PAL,$H94:$DC94)</f>
        <v>17045860.363265779</v>
      </c>
      <c r="H94" s="408">
        <f t="shared" ca="1" si="77"/>
        <v>0</v>
      </c>
      <c r="I94" s="408">
        <f t="shared" ca="1" si="77"/>
        <v>242267.06219999999</v>
      </c>
      <c r="J94" s="408">
        <f t="shared" ca="1" si="77"/>
        <v>3551077.2193740001</v>
      </c>
      <c r="K94" s="408">
        <f t="shared" ca="1" si="77"/>
        <v>1505976.5730412998</v>
      </c>
      <c r="L94" s="408">
        <f t="shared" ca="1" si="77"/>
        <v>4006857.1380433021</v>
      </c>
      <c r="M94" s="408">
        <f t="shared" ca="1" si="77"/>
        <v>1665851.7001144283</v>
      </c>
      <c r="N94" s="408">
        <f t="shared" ca="1" si="77"/>
        <v>4254434.2195866155</v>
      </c>
      <c r="O94" s="408">
        <f t="shared" ca="1" si="77"/>
        <v>1819396.4509061312</v>
      </c>
      <c r="P94" s="408">
        <f t="shared" ca="1" si="77"/>
        <v>0</v>
      </c>
      <c r="Q94" s="408">
        <f t="shared" ca="1" si="77"/>
        <v>0</v>
      </c>
      <c r="R94" s="408">
        <f t="shared" ca="1" si="78"/>
        <v>0</v>
      </c>
      <c r="S94" s="408">
        <f t="shared" ca="1" si="78"/>
        <v>0</v>
      </c>
      <c r="T94" s="408">
        <f t="shared" ca="1" si="78"/>
        <v>0</v>
      </c>
      <c r="U94" s="408">
        <f t="shared" ca="1" si="78"/>
        <v>0</v>
      </c>
      <c r="V94" s="408">
        <f t="shared" ca="1" si="78"/>
        <v>0</v>
      </c>
      <c r="W94" s="408">
        <f t="shared" ca="1" si="78"/>
        <v>0</v>
      </c>
      <c r="X94" s="408">
        <f t="shared" ca="1" si="78"/>
        <v>0</v>
      </c>
      <c r="Y94" s="408">
        <f t="shared" ca="1" si="78"/>
        <v>0</v>
      </c>
      <c r="Z94" s="408">
        <f t="shared" ca="1" si="78"/>
        <v>0</v>
      </c>
      <c r="AA94" s="408">
        <f t="shared" ca="1" si="78"/>
        <v>0</v>
      </c>
      <c r="AB94" s="408">
        <f t="shared" ca="1" si="79"/>
        <v>0</v>
      </c>
      <c r="AC94" s="408">
        <f t="shared" ca="1" si="79"/>
        <v>0</v>
      </c>
      <c r="AD94" s="408">
        <f t="shared" ca="1" si="79"/>
        <v>0</v>
      </c>
      <c r="AE94" s="408">
        <f t="shared" ca="1" si="79"/>
        <v>0</v>
      </c>
      <c r="AF94" s="408">
        <f t="shared" ca="1" si="79"/>
        <v>0</v>
      </c>
      <c r="AG94" s="408">
        <f t="shared" ca="1" si="79"/>
        <v>0</v>
      </c>
      <c r="AH94" s="408">
        <f t="shared" ca="1" si="79"/>
        <v>0</v>
      </c>
      <c r="AI94" s="408">
        <f t="shared" ca="1" si="79"/>
        <v>0</v>
      </c>
      <c r="AJ94" s="408">
        <f t="shared" ca="1" si="79"/>
        <v>0</v>
      </c>
      <c r="AK94" s="408">
        <f t="shared" ca="1" si="79"/>
        <v>0</v>
      </c>
      <c r="AL94" s="408">
        <f t="shared" ca="1" si="80"/>
        <v>0</v>
      </c>
      <c r="AM94" s="408">
        <f t="shared" ca="1" si="80"/>
        <v>0</v>
      </c>
      <c r="AN94" s="408">
        <f t="shared" ca="1" si="80"/>
        <v>0</v>
      </c>
      <c r="AO94" s="408">
        <f t="shared" ca="1" si="80"/>
        <v>0</v>
      </c>
      <c r="AP94" s="408">
        <f t="shared" ca="1" si="80"/>
        <v>0</v>
      </c>
      <c r="AQ94" s="408">
        <f t="shared" ca="1" si="80"/>
        <v>0</v>
      </c>
      <c r="AR94" s="408">
        <f t="shared" ca="1" si="80"/>
        <v>0</v>
      </c>
      <c r="AS94" s="408">
        <f t="shared" ca="1" si="80"/>
        <v>0</v>
      </c>
      <c r="AT94" s="408">
        <f t="shared" ca="1" si="80"/>
        <v>0</v>
      </c>
      <c r="AU94" s="408">
        <f t="shared" ca="1" si="80"/>
        <v>0</v>
      </c>
      <c r="AV94" s="408">
        <f t="shared" ca="1" si="81"/>
        <v>0</v>
      </c>
      <c r="AW94" s="408">
        <f t="shared" ca="1" si="81"/>
        <v>0</v>
      </c>
      <c r="AX94" s="408">
        <f t="shared" ca="1" si="81"/>
        <v>0</v>
      </c>
      <c r="AY94" s="408">
        <f t="shared" ca="1" si="81"/>
        <v>0</v>
      </c>
      <c r="AZ94" s="408">
        <f t="shared" ca="1" si="81"/>
        <v>0</v>
      </c>
      <c r="BA94" s="408">
        <f t="shared" ca="1" si="81"/>
        <v>0</v>
      </c>
      <c r="BB94" s="408">
        <f t="shared" ca="1" si="81"/>
        <v>0</v>
      </c>
      <c r="BC94" s="408">
        <f t="shared" ca="1" si="81"/>
        <v>0</v>
      </c>
      <c r="BD94" s="408">
        <f t="shared" ca="1" si="81"/>
        <v>0</v>
      </c>
      <c r="BE94" s="408">
        <f t="shared" ca="1" si="81"/>
        <v>0</v>
      </c>
      <c r="BF94" s="408">
        <f t="shared" ca="1" si="82"/>
        <v>0</v>
      </c>
      <c r="BG94" s="408">
        <f t="shared" ca="1" si="82"/>
        <v>0</v>
      </c>
      <c r="BH94" s="408">
        <f t="shared" ca="1" si="82"/>
        <v>0</v>
      </c>
      <c r="BI94" s="408">
        <f t="shared" ca="1" si="82"/>
        <v>0</v>
      </c>
      <c r="BJ94" s="408">
        <f t="shared" ca="1" si="82"/>
        <v>0</v>
      </c>
      <c r="BK94" s="408">
        <f t="shared" ca="1" si="82"/>
        <v>0</v>
      </c>
      <c r="BL94" s="408">
        <f t="shared" ca="1" si="82"/>
        <v>0</v>
      </c>
      <c r="BM94" s="408">
        <f t="shared" ca="1" si="82"/>
        <v>0</v>
      </c>
      <c r="BN94" s="408">
        <f t="shared" ca="1" si="82"/>
        <v>0</v>
      </c>
      <c r="BO94" s="408">
        <f t="shared" ca="1" si="82"/>
        <v>0</v>
      </c>
      <c r="BP94" s="408">
        <f t="shared" ca="1" si="83"/>
        <v>0</v>
      </c>
      <c r="BQ94" s="408">
        <f t="shared" ca="1" si="83"/>
        <v>0</v>
      </c>
      <c r="BR94" s="408">
        <f t="shared" ca="1" si="83"/>
        <v>0</v>
      </c>
      <c r="BS94" s="408">
        <f t="shared" ca="1" si="83"/>
        <v>0</v>
      </c>
      <c r="BT94" s="408">
        <f t="shared" ca="1" si="83"/>
        <v>0</v>
      </c>
      <c r="BU94" s="408">
        <f t="shared" ca="1" si="83"/>
        <v>0</v>
      </c>
      <c r="BV94" s="408">
        <f t="shared" ca="1" si="83"/>
        <v>0</v>
      </c>
      <c r="BW94" s="408">
        <f t="shared" ca="1" si="83"/>
        <v>0</v>
      </c>
      <c r="BX94" s="408">
        <f t="shared" ca="1" si="83"/>
        <v>0</v>
      </c>
      <c r="BY94" s="408">
        <f t="shared" ca="1" si="83"/>
        <v>0</v>
      </c>
      <c r="BZ94" s="408">
        <f t="shared" ca="1" si="84"/>
        <v>0</v>
      </c>
      <c r="CA94" s="408">
        <f t="shared" ca="1" si="84"/>
        <v>0</v>
      </c>
      <c r="CB94" s="408">
        <f t="shared" ca="1" si="84"/>
        <v>0</v>
      </c>
      <c r="CC94" s="408">
        <f t="shared" ca="1" si="84"/>
        <v>0</v>
      </c>
      <c r="CD94" s="408">
        <f t="shared" ca="1" si="84"/>
        <v>0</v>
      </c>
      <c r="CE94" s="408">
        <f t="shared" ca="1" si="84"/>
        <v>0</v>
      </c>
      <c r="CF94" s="408">
        <f t="shared" ca="1" si="84"/>
        <v>0</v>
      </c>
      <c r="CG94" s="408">
        <f t="shared" ca="1" si="84"/>
        <v>0</v>
      </c>
      <c r="CH94" s="408">
        <f t="shared" ca="1" si="84"/>
        <v>0</v>
      </c>
      <c r="CI94" s="408">
        <f t="shared" ca="1" si="84"/>
        <v>0</v>
      </c>
      <c r="CJ94" s="408">
        <f t="shared" ca="1" si="85"/>
        <v>0</v>
      </c>
      <c r="CK94" s="408">
        <f t="shared" ca="1" si="85"/>
        <v>0</v>
      </c>
      <c r="CL94" s="408">
        <f t="shared" ca="1" si="85"/>
        <v>0</v>
      </c>
      <c r="CM94" s="408">
        <f t="shared" ca="1" si="85"/>
        <v>0</v>
      </c>
      <c r="CN94" s="408">
        <f t="shared" ca="1" si="85"/>
        <v>0</v>
      </c>
      <c r="CO94" s="408">
        <f t="shared" ca="1" si="85"/>
        <v>0</v>
      </c>
      <c r="CP94" s="408">
        <f t="shared" ca="1" si="85"/>
        <v>0</v>
      </c>
      <c r="CQ94" s="408">
        <f t="shared" ca="1" si="85"/>
        <v>0</v>
      </c>
      <c r="CR94" s="408">
        <f t="shared" ca="1" si="85"/>
        <v>0</v>
      </c>
      <c r="CS94" s="408">
        <f t="shared" ca="1" si="85"/>
        <v>0</v>
      </c>
      <c r="CT94" s="408">
        <f t="shared" ca="1" si="86"/>
        <v>0</v>
      </c>
      <c r="CU94" s="408">
        <f t="shared" ca="1" si="86"/>
        <v>0</v>
      </c>
      <c r="CV94" s="408">
        <f t="shared" ca="1" si="86"/>
        <v>0</v>
      </c>
      <c r="CW94" s="408">
        <f t="shared" ca="1" si="86"/>
        <v>0</v>
      </c>
      <c r="CX94" s="408">
        <f t="shared" ca="1" si="86"/>
        <v>0</v>
      </c>
      <c r="CY94" s="408">
        <f t="shared" ca="1" si="86"/>
        <v>0</v>
      </c>
      <c r="CZ94" s="408">
        <f t="shared" ca="1" si="86"/>
        <v>0</v>
      </c>
      <c r="DA94" s="408">
        <f t="shared" ca="1" si="86"/>
        <v>0</v>
      </c>
      <c r="DB94" s="408">
        <f t="shared" ca="1" si="86"/>
        <v>0</v>
      </c>
      <c r="DC94" s="408">
        <f t="shared" ca="1" si="86"/>
        <v>0</v>
      </c>
    </row>
    <row r="95" spans="1:107" hidden="1">
      <c r="A95" s="43">
        <v>61</v>
      </c>
      <c r="B95" s="323" t="str">
        <f t="shared" ca="1" si="61"/>
        <v>E.3.6.</v>
      </c>
      <c r="C95" s="342" t="str">
        <f t="shared" ca="1" si="62"/>
        <v>Skatinti MVĮ dalyvavimą tarptautinėse MTEPI iniciatyvose: dalyvavimas tarptautinėse programose, įsitraukimas į BJR, kitų tarptautinių MTEPI projektų rengimą ir dalyvavimą juose (15.2)</v>
      </c>
      <c r="D95" s="548"/>
      <c r="E95" s="548"/>
      <c r="F95" s="448"/>
      <c r="G95" s="442">
        <f ca="1">SUMIF($H$39:$DC$39,"&lt;="&amp;PAL,$H95:$DC95)</f>
        <v>4464985.8324419996</v>
      </c>
      <c r="H95" s="408">
        <f t="shared" ca="1" si="77"/>
        <v>0</v>
      </c>
      <c r="I95" s="408">
        <f t="shared" ca="1" si="77"/>
        <v>0</v>
      </c>
      <c r="J95" s="408">
        <f t="shared" ca="1" si="77"/>
        <v>3645285.4152079998</v>
      </c>
      <c r="K95" s="408">
        <f t="shared" ca="1" si="77"/>
        <v>819700.41723400005</v>
      </c>
      <c r="L95" s="408">
        <f t="shared" ca="1" si="77"/>
        <v>0</v>
      </c>
      <c r="M95" s="408">
        <f t="shared" ca="1" si="77"/>
        <v>0</v>
      </c>
      <c r="N95" s="408">
        <f t="shared" ca="1" si="77"/>
        <v>0</v>
      </c>
      <c r="O95" s="408">
        <f t="shared" ca="1" si="77"/>
        <v>0</v>
      </c>
      <c r="P95" s="408">
        <f t="shared" ca="1" si="77"/>
        <v>0</v>
      </c>
      <c r="Q95" s="408">
        <f t="shared" ca="1" si="77"/>
        <v>0</v>
      </c>
      <c r="R95" s="408">
        <f t="shared" ca="1" si="78"/>
        <v>0</v>
      </c>
      <c r="S95" s="408">
        <f t="shared" ca="1" si="78"/>
        <v>0</v>
      </c>
      <c r="T95" s="408">
        <f t="shared" ca="1" si="78"/>
        <v>0</v>
      </c>
      <c r="U95" s="408">
        <f t="shared" ca="1" si="78"/>
        <v>0</v>
      </c>
      <c r="V95" s="408">
        <f t="shared" ca="1" si="78"/>
        <v>0</v>
      </c>
      <c r="W95" s="408">
        <f t="shared" ca="1" si="78"/>
        <v>0</v>
      </c>
      <c r="X95" s="408">
        <f t="shared" ca="1" si="78"/>
        <v>0</v>
      </c>
      <c r="Y95" s="408">
        <f t="shared" ca="1" si="78"/>
        <v>0</v>
      </c>
      <c r="Z95" s="408">
        <f t="shared" ca="1" si="78"/>
        <v>0</v>
      </c>
      <c r="AA95" s="408">
        <f t="shared" ca="1" si="78"/>
        <v>0</v>
      </c>
      <c r="AB95" s="408">
        <f t="shared" ca="1" si="79"/>
        <v>0</v>
      </c>
      <c r="AC95" s="408">
        <f t="shared" ca="1" si="79"/>
        <v>0</v>
      </c>
      <c r="AD95" s="408">
        <f t="shared" ca="1" si="79"/>
        <v>0</v>
      </c>
      <c r="AE95" s="408">
        <f t="shared" ca="1" si="79"/>
        <v>0</v>
      </c>
      <c r="AF95" s="408">
        <f t="shared" ca="1" si="79"/>
        <v>0</v>
      </c>
      <c r="AG95" s="408">
        <f t="shared" ca="1" si="79"/>
        <v>0</v>
      </c>
      <c r="AH95" s="408">
        <f t="shared" ca="1" si="79"/>
        <v>0</v>
      </c>
      <c r="AI95" s="408">
        <f t="shared" ca="1" si="79"/>
        <v>0</v>
      </c>
      <c r="AJ95" s="408">
        <f t="shared" ca="1" si="79"/>
        <v>0</v>
      </c>
      <c r="AK95" s="408">
        <f t="shared" ca="1" si="79"/>
        <v>0</v>
      </c>
      <c r="AL95" s="408">
        <f t="shared" ca="1" si="80"/>
        <v>0</v>
      </c>
      <c r="AM95" s="408">
        <f t="shared" ca="1" si="80"/>
        <v>0</v>
      </c>
      <c r="AN95" s="408">
        <f t="shared" ca="1" si="80"/>
        <v>0</v>
      </c>
      <c r="AO95" s="408">
        <f t="shared" ca="1" si="80"/>
        <v>0</v>
      </c>
      <c r="AP95" s="408">
        <f t="shared" ca="1" si="80"/>
        <v>0</v>
      </c>
      <c r="AQ95" s="408">
        <f t="shared" ca="1" si="80"/>
        <v>0</v>
      </c>
      <c r="AR95" s="408">
        <f t="shared" ca="1" si="80"/>
        <v>0</v>
      </c>
      <c r="AS95" s="408">
        <f t="shared" ca="1" si="80"/>
        <v>0</v>
      </c>
      <c r="AT95" s="408">
        <f t="shared" ca="1" si="80"/>
        <v>0</v>
      </c>
      <c r="AU95" s="408">
        <f t="shared" ca="1" si="80"/>
        <v>0</v>
      </c>
      <c r="AV95" s="408">
        <f t="shared" ca="1" si="81"/>
        <v>0</v>
      </c>
      <c r="AW95" s="408">
        <f t="shared" ca="1" si="81"/>
        <v>0</v>
      </c>
      <c r="AX95" s="408">
        <f t="shared" ca="1" si="81"/>
        <v>0</v>
      </c>
      <c r="AY95" s="408">
        <f t="shared" ca="1" si="81"/>
        <v>0</v>
      </c>
      <c r="AZ95" s="408">
        <f t="shared" ca="1" si="81"/>
        <v>0</v>
      </c>
      <c r="BA95" s="408">
        <f t="shared" ca="1" si="81"/>
        <v>0</v>
      </c>
      <c r="BB95" s="408">
        <f t="shared" ca="1" si="81"/>
        <v>0</v>
      </c>
      <c r="BC95" s="408">
        <f t="shared" ca="1" si="81"/>
        <v>0</v>
      </c>
      <c r="BD95" s="408">
        <f t="shared" ca="1" si="81"/>
        <v>0</v>
      </c>
      <c r="BE95" s="408">
        <f t="shared" ca="1" si="81"/>
        <v>0</v>
      </c>
      <c r="BF95" s="408">
        <f t="shared" ca="1" si="82"/>
        <v>0</v>
      </c>
      <c r="BG95" s="408">
        <f t="shared" ca="1" si="82"/>
        <v>0</v>
      </c>
      <c r="BH95" s="408">
        <f t="shared" ca="1" si="82"/>
        <v>0</v>
      </c>
      <c r="BI95" s="408">
        <f t="shared" ca="1" si="82"/>
        <v>0</v>
      </c>
      <c r="BJ95" s="408">
        <f t="shared" ca="1" si="82"/>
        <v>0</v>
      </c>
      <c r="BK95" s="408">
        <f t="shared" ca="1" si="82"/>
        <v>0</v>
      </c>
      <c r="BL95" s="408">
        <f t="shared" ca="1" si="82"/>
        <v>0</v>
      </c>
      <c r="BM95" s="408">
        <f t="shared" ca="1" si="82"/>
        <v>0</v>
      </c>
      <c r="BN95" s="408">
        <f t="shared" ca="1" si="82"/>
        <v>0</v>
      </c>
      <c r="BO95" s="408">
        <f t="shared" ca="1" si="82"/>
        <v>0</v>
      </c>
      <c r="BP95" s="408">
        <f t="shared" ca="1" si="83"/>
        <v>0</v>
      </c>
      <c r="BQ95" s="408">
        <f t="shared" ca="1" si="83"/>
        <v>0</v>
      </c>
      <c r="BR95" s="408">
        <f t="shared" ca="1" si="83"/>
        <v>0</v>
      </c>
      <c r="BS95" s="408">
        <f t="shared" ca="1" si="83"/>
        <v>0</v>
      </c>
      <c r="BT95" s="408">
        <f t="shared" ca="1" si="83"/>
        <v>0</v>
      </c>
      <c r="BU95" s="408">
        <f t="shared" ca="1" si="83"/>
        <v>0</v>
      </c>
      <c r="BV95" s="408">
        <f t="shared" ca="1" si="83"/>
        <v>0</v>
      </c>
      <c r="BW95" s="408">
        <f t="shared" ca="1" si="83"/>
        <v>0</v>
      </c>
      <c r="BX95" s="408">
        <f t="shared" ca="1" si="83"/>
        <v>0</v>
      </c>
      <c r="BY95" s="408">
        <f t="shared" ca="1" si="83"/>
        <v>0</v>
      </c>
      <c r="BZ95" s="408">
        <f t="shared" ca="1" si="84"/>
        <v>0</v>
      </c>
      <c r="CA95" s="408">
        <f t="shared" ca="1" si="84"/>
        <v>0</v>
      </c>
      <c r="CB95" s="408">
        <f t="shared" ca="1" si="84"/>
        <v>0</v>
      </c>
      <c r="CC95" s="408">
        <f t="shared" ca="1" si="84"/>
        <v>0</v>
      </c>
      <c r="CD95" s="408">
        <f t="shared" ca="1" si="84"/>
        <v>0</v>
      </c>
      <c r="CE95" s="408">
        <f t="shared" ca="1" si="84"/>
        <v>0</v>
      </c>
      <c r="CF95" s="408">
        <f t="shared" ca="1" si="84"/>
        <v>0</v>
      </c>
      <c r="CG95" s="408">
        <f t="shared" ca="1" si="84"/>
        <v>0</v>
      </c>
      <c r="CH95" s="408">
        <f t="shared" ca="1" si="84"/>
        <v>0</v>
      </c>
      <c r="CI95" s="408">
        <f t="shared" ca="1" si="84"/>
        <v>0</v>
      </c>
      <c r="CJ95" s="408">
        <f t="shared" ca="1" si="85"/>
        <v>0</v>
      </c>
      <c r="CK95" s="408">
        <f t="shared" ca="1" si="85"/>
        <v>0</v>
      </c>
      <c r="CL95" s="408">
        <f t="shared" ca="1" si="85"/>
        <v>0</v>
      </c>
      <c r="CM95" s="408">
        <f t="shared" ca="1" si="85"/>
        <v>0</v>
      </c>
      <c r="CN95" s="408">
        <f t="shared" ca="1" si="85"/>
        <v>0</v>
      </c>
      <c r="CO95" s="408">
        <f t="shared" ca="1" si="85"/>
        <v>0</v>
      </c>
      <c r="CP95" s="408">
        <f t="shared" ca="1" si="85"/>
        <v>0</v>
      </c>
      <c r="CQ95" s="408">
        <f t="shared" ca="1" si="85"/>
        <v>0</v>
      </c>
      <c r="CR95" s="408">
        <f t="shared" ca="1" si="85"/>
        <v>0</v>
      </c>
      <c r="CS95" s="408">
        <f t="shared" ca="1" si="85"/>
        <v>0</v>
      </c>
      <c r="CT95" s="408">
        <f t="shared" ca="1" si="86"/>
        <v>0</v>
      </c>
      <c r="CU95" s="408">
        <f t="shared" ca="1" si="86"/>
        <v>0</v>
      </c>
      <c r="CV95" s="408">
        <f t="shared" ca="1" si="86"/>
        <v>0</v>
      </c>
      <c r="CW95" s="408">
        <f t="shared" ca="1" si="86"/>
        <v>0</v>
      </c>
      <c r="CX95" s="408">
        <f t="shared" ca="1" si="86"/>
        <v>0</v>
      </c>
      <c r="CY95" s="408">
        <f t="shared" ca="1" si="86"/>
        <v>0</v>
      </c>
      <c r="CZ95" s="408">
        <f t="shared" ca="1" si="86"/>
        <v>0</v>
      </c>
      <c r="DA95" s="408">
        <f t="shared" ca="1" si="86"/>
        <v>0</v>
      </c>
      <c r="DB95" s="408">
        <f t="shared" ca="1" si="86"/>
        <v>0</v>
      </c>
      <c r="DC95" s="408">
        <f t="shared" ca="1" si="86"/>
        <v>0</v>
      </c>
    </row>
    <row r="96" spans="1:107" hidden="1">
      <c r="A96" s="43">
        <v>62</v>
      </c>
      <c r="B96" s="323" t="str">
        <f t="shared" ca="1" si="61"/>
        <v>E.3.7.</v>
      </c>
      <c r="C96" s="342" t="str">
        <f t="shared" ca="1" si="62"/>
        <v>Ugdyti MVĮ reikalingus darbuotojų įgūdžius, taikomus Sumaniosios specializacijos srityse (17)</v>
      </c>
      <c r="D96" s="548"/>
      <c r="E96" s="548"/>
      <c r="F96" s="448"/>
      <c r="G96" s="442">
        <f ca="1">SUMIF($H$39:$DC$39,"&lt;="&amp;PAL,$H96:$DC96)</f>
        <v>22432172.184389271</v>
      </c>
      <c r="H96" s="408">
        <f t="shared" ca="1" si="77"/>
        <v>0</v>
      </c>
      <c r="I96" s="408">
        <f t="shared" ca="1" si="77"/>
        <v>1236000</v>
      </c>
      <c r="J96" s="408">
        <f t="shared" ca="1" si="77"/>
        <v>5092320</v>
      </c>
      <c r="K96" s="408">
        <f t="shared" ca="1" si="77"/>
        <v>2622544.7999999998</v>
      </c>
      <c r="L96" s="408">
        <f t="shared" ca="1" si="77"/>
        <v>5402442.2879999997</v>
      </c>
      <c r="M96" s="408">
        <f t="shared" ca="1" si="77"/>
        <v>2550402.9634599998</v>
      </c>
      <c r="N96" s="408">
        <f t="shared" ca="1" si="77"/>
        <v>4298588.2675043996</v>
      </c>
      <c r="O96" s="408">
        <f t="shared" ca="1" si="77"/>
        <v>1229873.86542487</v>
      </c>
      <c r="P96" s="408">
        <f t="shared" ca="1" si="77"/>
        <v>0</v>
      </c>
      <c r="Q96" s="408">
        <f t="shared" ca="1" si="77"/>
        <v>0</v>
      </c>
      <c r="R96" s="408">
        <f t="shared" ca="1" si="78"/>
        <v>0</v>
      </c>
      <c r="S96" s="408">
        <f t="shared" ca="1" si="78"/>
        <v>0</v>
      </c>
      <c r="T96" s="408">
        <f t="shared" ca="1" si="78"/>
        <v>0</v>
      </c>
      <c r="U96" s="408">
        <f t="shared" ca="1" si="78"/>
        <v>0</v>
      </c>
      <c r="V96" s="408">
        <f t="shared" ca="1" si="78"/>
        <v>0</v>
      </c>
      <c r="W96" s="408">
        <f t="shared" ca="1" si="78"/>
        <v>0</v>
      </c>
      <c r="X96" s="408">
        <f t="shared" ca="1" si="78"/>
        <v>0</v>
      </c>
      <c r="Y96" s="408">
        <f t="shared" ca="1" si="78"/>
        <v>0</v>
      </c>
      <c r="Z96" s="408">
        <f t="shared" ca="1" si="78"/>
        <v>0</v>
      </c>
      <c r="AA96" s="408">
        <f t="shared" ca="1" si="78"/>
        <v>0</v>
      </c>
      <c r="AB96" s="408">
        <f t="shared" ca="1" si="79"/>
        <v>0</v>
      </c>
      <c r="AC96" s="408">
        <f t="shared" ca="1" si="79"/>
        <v>0</v>
      </c>
      <c r="AD96" s="408">
        <f t="shared" ca="1" si="79"/>
        <v>0</v>
      </c>
      <c r="AE96" s="408">
        <f t="shared" ca="1" si="79"/>
        <v>0</v>
      </c>
      <c r="AF96" s="408">
        <f t="shared" ca="1" si="79"/>
        <v>0</v>
      </c>
      <c r="AG96" s="408">
        <f t="shared" ca="1" si="79"/>
        <v>0</v>
      </c>
      <c r="AH96" s="408">
        <f t="shared" ca="1" si="79"/>
        <v>0</v>
      </c>
      <c r="AI96" s="408">
        <f t="shared" ca="1" si="79"/>
        <v>0</v>
      </c>
      <c r="AJ96" s="408">
        <f t="shared" ca="1" si="79"/>
        <v>0</v>
      </c>
      <c r="AK96" s="408">
        <f t="shared" ca="1" si="79"/>
        <v>0</v>
      </c>
      <c r="AL96" s="408">
        <f t="shared" ca="1" si="80"/>
        <v>0</v>
      </c>
      <c r="AM96" s="408">
        <f t="shared" ca="1" si="80"/>
        <v>0</v>
      </c>
      <c r="AN96" s="408">
        <f t="shared" ca="1" si="80"/>
        <v>0</v>
      </c>
      <c r="AO96" s="408">
        <f t="shared" ca="1" si="80"/>
        <v>0</v>
      </c>
      <c r="AP96" s="408">
        <f t="shared" ca="1" si="80"/>
        <v>0</v>
      </c>
      <c r="AQ96" s="408">
        <f t="shared" ca="1" si="80"/>
        <v>0</v>
      </c>
      <c r="AR96" s="408">
        <f t="shared" ca="1" si="80"/>
        <v>0</v>
      </c>
      <c r="AS96" s="408">
        <f t="shared" ca="1" si="80"/>
        <v>0</v>
      </c>
      <c r="AT96" s="408">
        <f t="shared" ca="1" si="80"/>
        <v>0</v>
      </c>
      <c r="AU96" s="408">
        <f t="shared" ca="1" si="80"/>
        <v>0</v>
      </c>
      <c r="AV96" s="408">
        <f t="shared" ca="1" si="81"/>
        <v>0</v>
      </c>
      <c r="AW96" s="408">
        <f t="shared" ca="1" si="81"/>
        <v>0</v>
      </c>
      <c r="AX96" s="408">
        <f t="shared" ca="1" si="81"/>
        <v>0</v>
      </c>
      <c r="AY96" s="408">
        <f t="shared" ca="1" si="81"/>
        <v>0</v>
      </c>
      <c r="AZ96" s="408">
        <f t="shared" ca="1" si="81"/>
        <v>0</v>
      </c>
      <c r="BA96" s="408">
        <f t="shared" ca="1" si="81"/>
        <v>0</v>
      </c>
      <c r="BB96" s="408">
        <f t="shared" ca="1" si="81"/>
        <v>0</v>
      </c>
      <c r="BC96" s="408">
        <f t="shared" ca="1" si="81"/>
        <v>0</v>
      </c>
      <c r="BD96" s="408">
        <f t="shared" ca="1" si="81"/>
        <v>0</v>
      </c>
      <c r="BE96" s="408">
        <f t="shared" ca="1" si="81"/>
        <v>0</v>
      </c>
      <c r="BF96" s="408">
        <f t="shared" ca="1" si="82"/>
        <v>0</v>
      </c>
      <c r="BG96" s="408">
        <f t="shared" ca="1" si="82"/>
        <v>0</v>
      </c>
      <c r="BH96" s="408">
        <f t="shared" ca="1" si="82"/>
        <v>0</v>
      </c>
      <c r="BI96" s="408">
        <f t="shared" ca="1" si="82"/>
        <v>0</v>
      </c>
      <c r="BJ96" s="408">
        <f t="shared" ca="1" si="82"/>
        <v>0</v>
      </c>
      <c r="BK96" s="408">
        <f t="shared" ca="1" si="82"/>
        <v>0</v>
      </c>
      <c r="BL96" s="408">
        <f t="shared" ca="1" si="82"/>
        <v>0</v>
      </c>
      <c r="BM96" s="408">
        <f t="shared" ca="1" si="82"/>
        <v>0</v>
      </c>
      <c r="BN96" s="408">
        <f t="shared" ca="1" si="82"/>
        <v>0</v>
      </c>
      <c r="BO96" s="408">
        <f t="shared" ca="1" si="82"/>
        <v>0</v>
      </c>
      <c r="BP96" s="408">
        <f t="shared" ca="1" si="83"/>
        <v>0</v>
      </c>
      <c r="BQ96" s="408">
        <f t="shared" ca="1" si="83"/>
        <v>0</v>
      </c>
      <c r="BR96" s="408">
        <f t="shared" ca="1" si="83"/>
        <v>0</v>
      </c>
      <c r="BS96" s="408">
        <f t="shared" ca="1" si="83"/>
        <v>0</v>
      </c>
      <c r="BT96" s="408">
        <f t="shared" ca="1" si="83"/>
        <v>0</v>
      </c>
      <c r="BU96" s="408">
        <f t="shared" ca="1" si="83"/>
        <v>0</v>
      </c>
      <c r="BV96" s="408">
        <f t="shared" ca="1" si="83"/>
        <v>0</v>
      </c>
      <c r="BW96" s="408">
        <f t="shared" ca="1" si="83"/>
        <v>0</v>
      </c>
      <c r="BX96" s="408">
        <f t="shared" ca="1" si="83"/>
        <v>0</v>
      </c>
      <c r="BY96" s="408">
        <f t="shared" ca="1" si="83"/>
        <v>0</v>
      </c>
      <c r="BZ96" s="408">
        <f t="shared" ca="1" si="84"/>
        <v>0</v>
      </c>
      <c r="CA96" s="408">
        <f t="shared" ca="1" si="84"/>
        <v>0</v>
      </c>
      <c r="CB96" s="408">
        <f t="shared" ca="1" si="84"/>
        <v>0</v>
      </c>
      <c r="CC96" s="408">
        <f t="shared" ca="1" si="84"/>
        <v>0</v>
      </c>
      <c r="CD96" s="408">
        <f t="shared" ca="1" si="84"/>
        <v>0</v>
      </c>
      <c r="CE96" s="408">
        <f t="shared" ca="1" si="84"/>
        <v>0</v>
      </c>
      <c r="CF96" s="408">
        <f t="shared" ca="1" si="84"/>
        <v>0</v>
      </c>
      <c r="CG96" s="408">
        <f t="shared" ca="1" si="84"/>
        <v>0</v>
      </c>
      <c r="CH96" s="408">
        <f t="shared" ca="1" si="84"/>
        <v>0</v>
      </c>
      <c r="CI96" s="408">
        <f t="shared" ca="1" si="84"/>
        <v>0</v>
      </c>
      <c r="CJ96" s="408">
        <f t="shared" ca="1" si="85"/>
        <v>0</v>
      </c>
      <c r="CK96" s="408">
        <f t="shared" ca="1" si="85"/>
        <v>0</v>
      </c>
      <c r="CL96" s="408">
        <f t="shared" ca="1" si="85"/>
        <v>0</v>
      </c>
      <c r="CM96" s="408">
        <f t="shared" ca="1" si="85"/>
        <v>0</v>
      </c>
      <c r="CN96" s="408">
        <f t="shared" ca="1" si="85"/>
        <v>0</v>
      </c>
      <c r="CO96" s="408">
        <f t="shared" ca="1" si="85"/>
        <v>0</v>
      </c>
      <c r="CP96" s="408">
        <f t="shared" ca="1" si="85"/>
        <v>0</v>
      </c>
      <c r="CQ96" s="408">
        <f t="shared" ca="1" si="85"/>
        <v>0</v>
      </c>
      <c r="CR96" s="408">
        <f t="shared" ca="1" si="85"/>
        <v>0</v>
      </c>
      <c r="CS96" s="408">
        <f t="shared" ca="1" si="85"/>
        <v>0</v>
      </c>
      <c r="CT96" s="408">
        <f t="shared" ca="1" si="86"/>
        <v>0</v>
      </c>
      <c r="CU96" s="408">
        <f t="shared" ca="1" si="86"/>
        <v>0</v>
      </c>
      <c r="CV96" s="408">
        <f t="shared" ca="1" si="86"/>
        <v>0</v>
      </c>
      <c r="CW96" s="408">
        <f t="shared" ca="1" si="86"/>
        <v>0</v>
      </c>
      <c r="CX96" s="408">
        <f t="shared" ca="1" si="86"/>
        <v>0</v>
      </c>
      <c r="CY96" s="408">
        <f t="shared" ca="1" si="86"/>
        <v>0</v>
      </c>
      <c r="CZ96" s="408">
        <f t="shared" ca="1" si="86"/>
        <v>0</v>
      </c>
      <c r="DA96" s="408">
        <f t="shared" ca="1" si="86"/>
        <v>0</v>
      </c>
      <c r="DB96" s="408">
        <f t="shared" ca="1" si="86"/>
        <v>0</v>
      </c>
      <c r="DC96" s="408">
        <f t="shared" ca="1" si="86"/>
        <v>0</v>
      </c>
    </row>
    <row r="97" spans="1:107" hidden="1">
      <c r="A97" s="43">
        <v>63</v>
      </c>
      <c r="B97" s="323" t="str">
        <f t="shared" ca="1" si="61"/>
        <v>E.3.8.</v>
      </c>
      <c r="C97" s="342" t="str">
        <f t="shared" ca="1" si="62"/>
        <v>Ugdyti MVĮ ir kitų verslumo galimybių paieškos procese dalyvaujančių subjektų darbuotojų gebėjimus (18)</v>
      </c>
      <c r="D97" s="548"/>
      <c r="E97" s="548"/>
      <c r="F97" s="448"/>
      <c r="G97" s="442">
        <f ca="1">SUMIF($H$39:$DC$39,"&lt;="&amp;PAL,$H97:$DC97)</f>
        <v>7993297.9332862506</v>
      </c>
      <c r="H97" s="408">
        <f t="shared" ca="1" si="77"/>
        <v>0</v>
      </c>
      <c r="I97" s="408">
        <f t="shared" ca="1" si="77"/>
        <v>386250</v>
      </c>
      <c r="J97" s="408">
        <f t="shared" ca="1" si="77"/>
        <v>6365400</v>
      </c>
      <c r="K97" s="408">
        <f t="shared" ca="1" si="77"/>
        <v>860522.51249999995</v>
      </c>
      <c r="L97" s="408">
        <f t="shared" ca="1" si="77"/>
        <v>337652.64299999998</v>
      </c>
      <c r="M97" s="408">
        <f t="shared" ca="1" si="77"/>
        <v>43472.777786249993</v>
      </c>
      <c r="N97" s="408">
        <f t="shared" ca="1" si="77"/>
        <v>0</v>
      </c>
      <c r="O97" s="408">
        <f t="shared" ca="1" si="77"/>
        <v>0</v>
      </c>
      <c r="P97" s="408">
        <f t="shared" ca="1" si="77"/>
        <v>0</v>
      </c>
      <c r="Q97" s="408">
        <f t="shared" ca="1" si="77"/>
        <v>0</v>
      </c>
      <c r="R97" s="408">
        <f t="shared" ca="1" si="78"/>
        <v>0</v>
      </c>
      <c r="S97" s="408">
        <f t="shared" ca="1" si="78"/>
        <v>0</v>
      </c>
      <c r="T97" s="408">
        <f t="shared" ca="1" si="78"/>
        <v>0</v>
      </c>
      <c r="U97" s="408">
        <f t="shared" ca="1" si="78"/>
        <v>0</v>
      </c>
      <c r="V97" s="408">
        <f t="shared" ca="1" si="78"/>
        <v>0</v>
      </c>
      <c r="W97" s="408">
        <f t="shared" ca="1" si="78"/>
        <v>0</v>
      </c>
      <c r="X97" s="408">
        <f t="shared" ca="1" si="78"/>
        <v>0</v>
      </c>
      <c r="Y97" s="408">
        <f t="shared" ca="1" si="78"/>
        <v>0</v>
      </c>
      <c r="Z97" s="408">
        <f t="shared" ca="1" si="78"/>
        <v>0</v>
      </c>
      <c r="AA97" s="408">
        <f t="shared" ca="1" si="78"/>
        <v>0</v>
      </c>
      <c r="AB97" s="408">
        <f t="shared" ca="1" si="79"/>
        <v>0</v>
      </c>
      <c r="AC97" s="408">
        <f t="shared" ca="1" si="79"/>
        <v>0</v>
      </c>
      <c r="AD97" s="408">
        <f t="shared" ca="1" si="79"/>
        <v>0</v>
      </c>
      <c r="AE97" s="408">
        <f t="shared" ca="1" si="79"/>
        <v>0</v>
      </c>
      <c r="AF97" s="408">
        <f t="shared" ca="1" si="79"/>
        <v>0</v>
      </c>
      <c r="AG97" s="408">
        <f t="shared" ca="1" si="79"/>
        <v>0</v>
      </c>
      <c r="AH97" s="408">
        <f t="shared" ca="1" si="79"/>
        <v>0</v>
      </c>
      <c r="AI97" s="408">
        <f t="shared" ca="1" si="79"/>
        <v>0</v>
      </c>
      <c r="AJ97" s="408">
        <f t="shared" ca="1" si="79"/>
        <v>0</v>
      </c>
      <c r="AK97" s="408">
        <f t="shared" ca="1" si="79"/>
        <v>0</v>
      </c>
      <c r="AL97" s="408">
        <f t="shared" ca="1" si="80"/>
        <v>0</v>
      </c>
      <c r="AM97" s="408">
        <f t="shared" ca="1" si="80"/>
        <v>0</v>
      </c>
      <c r="AN97" s="408">
        <f t="shared" ca="1" si="80"/>
        <v>0</v>
      </c>
      <c r="AO97" s="408">
        <f t="shared" ca="1" si="80"/>
        <v>0</v>
      </c>
      <c r="AP97" s="408">
        <f t="shared" ca="1" si="80"/>
        <v>0</v>
      </c>
      <c r="AQ97" s="408">
        <f t="shared" ca="1" si="80"/>
        <v>0</v>
      </c>
      <c r="AR97" s="408">
        <f t="shared" ca="1" si="80"/>
        <v>0</v>
      </c>
      <c r="AS97" s="408">
        <f t="shared" ca="1" si="80"/>
        <v>0</v>
      </c>
      <c r="AT97" s="408">
        <f t="shared" ca="1" si="80"/>
        <v>0</v>
      </c>
      <c r="AU97" s="408">
        <f t="shared" ca="1" si="80"/>
        <v>0</v>
      </c>
      <c r="AV97" s="408">
        <f t="shared" ca="1" si="81"/>
        <v>0</v>
      </c>
      <c r="AW97" s="408">
        <f t="shared" ca="1" si="81"/>
        <v>0</v>
      </c>
      <c r="AX97" s="408">
        <f t="shared" ca="1" si="81"/>
        <v>0</v>
      </c>
      <c r="AY97" s="408">
        <f t="shared" ca="1" si="81"/>
        <v>0</v>
      </c>
      <c r="AZ97" s="408">
        <f t="shared" ca="1" si="81"/>
        <v>0</v>
      </c>
      <c r="BA97" s="408">
        <f t="shared" ca="1" si="81"/>
        <v>0</v>
      </c>
      <c r="BB97" s="408">
        <f t="shared" ca="1" si="81"/>
        <v>0</v>
      </c>
      <c r="BC97" s="408">
        <f t="shared" ca="1" si="81"/>
        <v>0</v>
      </c>
      <c r="BD97" s="408">
        <f t="shared" ca="1" si="81"/>
        <v>0</v>
      </c>
      <c r="BE97" s="408">
        <f t="shared" ca="1" si="81"/>
        <v>0</v>
      </c>
      <c r="BF97" s="408">
        <f t="shared" ca="1" si="82"/>
        <v>0</v>
      </c>
      <c r="BG97" s="408">
        <f t="shared" ca="1" si="82"/>
        <v>0</v>
      </c>
      <c r="BH97" s="408">
        <f t="shared" ca="1" si="82"/>
        <v>0</v>
      </c>
      <c r="BI97" s="408">
        <f t="shared" ca="1" si="82"/>
        <v>0</v>
      </c>
      <c r="BJ97" s="408">
        <f t="shared" ca="1" si="82"/>
        <v>0</v>
      </c>
      <c r="BK97" s="408">
        <f t="shared" ca="1" si="82"/>
        <v>0</v>
      </c>
      <c r="BL97" s="408">
        <f t="shared" ca="1" si="82"/>
        <v>0</v>
      </c>
      <c r="BM97" s="408">
        <f t="shared" ca="1" si="82"/>
        <v>0</v>
      </c>
      <c r="BN97" s="408">
        <f t="shared" ca="1" si="82"/>
        <v>0</v>
      </c>
      <c r="BO97" s="408">
        <f t="shared" ca="1" si="82"/>
        <v>0</v>
      </c>
      <c r="BP97" s="408">
        <f t="shared" ca="1" si="83"/>
        <v>0</v>
      </c>
      <c r="BQ97" s="408">
        <f t="shared" ca="1" si="83"/>
        <v>0</v>
      </c>
      <c r="BR97" s="408">
        <f t="shared" ca="1" si="83"/>
        <v>0</v>
      </c>
      <c r="BS97" s="408">
        <f t="shared" ca="1" si="83"/>
        <v>0</v>
      </c>
      <c r="BT97" s="408">
        <f t="shared" ca="1" si="83"/>
        <v>0</v>
      </c>
      <c r="BU97" s="408">
        <f t="shared" ca="1" si="83"/>
        <v>0</v>
      </c>
      <c r="BV97" s="408">
        <f t="shared" ca="1" si="83"/>
        <v>0</v>
      </c>
      <c r="BW97" s="408">
        <f t="shared" ca="1" si="83"/>
        <v>0</v>
      </c>
      <c r="BX97" s="408">
        <f t="shared" ca="1" si="83"/>
        <v>0</v>
      </c>
      <c r="BY97" s="408">
        <f t="shared" ca="1" si="83"/>
        <v>0</v>
      </c>
      <c r="BZ97" s="408">
        <f t="shared" ca="1" si="84"/>
        <v>0</v>
      </c>
      <c r="CA97" s="408">
        <f t="shared" ca="1" si="84"/>
        <v>0</v>
      </c>
      <c r="CB97" s="408">
        <f t="shared" ca="1" si="84"/>
        <v>0</v>
      </c>
      <c r="CC97" s="408">
        <f t="shared" ca="1" si="84"/>
        <v>0</v>
      </c>
      <c r="CD97" s="408">
        <f t="shared" ca="1" si="84"/>
        <v>0</v>
      </c>
      <c r="CE97" s="408">
        <f t="shared" ca="1" si="84"/>
        <v>0</v>
      </c>
      <c r="CF97" s="408">
        <f t="shared" ca="1" si="84"/>
        <v>0</v>
      </c>
      <c r="CG97" s="408">
        <f t="shared" ca="1" si="84"/>
        <v>0</v>
      </c>
      <c r="CH97" s="408">
        <f t="shared" ca="1" si="84"/>
        <v>0</v>
      </c>
      <c r="CI97" s="408">
        <f t="shared" ca="1" si="84"/>
        <v>0</v>
      </c>
      <c r="CJ97" s="408">
        <f t="shared" ca="1" si="85"/>
        <v>0</v>
      </c>
      <c r="CK97" s="408">
        <f t="shared" ca="1" si="85"/>
        <v>0</v>
      </c>
      <c r="CL97" s="408">
        <f t="shared" ca="1" si="85"/>
        <v>0</v>
      </c>
      <c r="CM97" s="408">
        <f t="shared" ca="1" si="85"/>
        <v>0</v>
      </c>
      <c r="CN97" s="408">
        <f t="shared" ca="1" si="85"/>
        <v>0</v>
      </c>
      <c r="CO97" s="408">
        <f t="shared" ca="1" si="85"/>
        <v>0</v>
      </c>
      <c r="CP97" s="408">
        <f t="shared" ca="1" si="85"/>
        <v>0</v>
      </c>
      <c r="CQ97" s="408">
        <f t="shared" ca="1" si="85"/>
        <v>0</v>
      </c>
      <c r="CR97" s="408">
        <f t="shared" ca="1" si="85"/>
        <v>0</v>
      </c>
      <c r="CS97" s="408">
        <f t="shared" ca="1" si="85"/>
        <v>0</v>
      </c>
      <c r="CT97" s="408">
        <f t="shared" ca="1" si="86"/>
        <v>0</v>
      </c>
      <c r="CU97" s="408">
        <f t="shared" ca="1" si="86"/>
        <v>0</v>
      </c>
      <c r="CV97" s="408">
        <f t="shared" ca="1" si="86"/>
        <v>0</v>
      </c>
      <c r="CW97" s="408">
        <f t="shared" ca="1" si="86"/>
        <v>0</v>
      </c>
      <c r="CX97" s="408">
        <f t="shared" ca="1" si="86"/>
        <v>0</v>
      </c>
      <c r="CY97" s="408">
        <f t="shared" ca="1" si="86"/>
        <v>0</v>
      </c>
      <c r="CZ97" s="408">
        <f t="shared" ca="1" si="86"/>
        <v>0</v>
      </c>
      <c r="DA97" s="408">
        <f t="shared" ca="1" si="86"/>
        <v>0</v>
      </c>
      <c r="DB97" s="408">
        <f t="shared" ca="1" si="86"/>
        <v>0</v>
      </c>
      <c r="DC97" s="408">
        <f t="shared" ca="1" si="86"/>
        <v>0</v>
      </c>
    </row>
    <row r="98" spans="1:107" hidden="1">
      <c r="A98" s="43">
        <v>66</v>
      </c>
      <c r="B98" s="351" t="str">
        <f t="shared" ca="1" si="61"/>
        <v>F.</v>
      </c>
      <c r="C98" s="446" t="str">
        <f t="shared" ca="1" si="62"/>
        <v>KOMUNIKACINĖS VEIKLOS</v>
      </c>
      <c r="D98" s="547"/>
      <c r="E98" s="547"/>
      <c r="F98" s="447"/>
      <c r="G98" s="442">
        <f ca="1">SUMIF($H$39:$DC$39,"&lt;="&amp;PAL,$H98:$DC98)</f>
        <v>0</v>
      </c>
      <c r="H98" s="352">
        <f ca="1">SUM(H99:H106)</f>
        <v>0</v>
      </c>
      <c r="I98" s="352">
        <f t="shared" ref="I98:BT98" ca="1" si="87">SUM(I99:I106)</f>
        <v>0</v>
      </c>
      <c r="J98" s="352">
        <f t="shared" ca="1" si="87"/>
        <v>0</v>
      </c>
      <c r="K98" s="352">
        <f t="shared" ca="1" si="87"/>
        <v>0</v>
      </c>
      <c r="L98" s="352">
        <f t="shared" ca="1" si="87"/>
        <v>0</v>
      </c>
      <c r="M98" s="352">
        <f t="shared" ca="1" si="87"/>
        <v>0</v>
      </c>
      <c r="N98" s="352">
        <f t="shared" ca="1" si="87"/>
        <v>0</v>
      </c>
      <c r="O98" s="352">
        <f t="shared" ca="1" si="87"/>
        <v>0</v>
      </c>
      <c r="P98" s="352">
        <f t="shared" ca="1" si="87"/>
        <v>0</v>
      </c>
      <c r="Q98" s="352">
        <f t="shared" ca="1" si="87"/>
        <v>0</v>
      </c>
      <c r="R98" s="352">
        <f t="shared" ca="1" si="87"/>
        <v>0</v>
      </c>
      <c r="S98" s="352">
        <f t="shared" ca="1" si="87"/>
        <v>0</v>
      </c>
      <c r="T98" s="352">
        <f t="shared" ca="1" si="87"/>
        <v>0</v>
      </c>
      <c r="U98" s="352">
        <f t="shared" ca="1" si="87"/>
        <v>0</v>
      </c>
      <c r="V98" s="352">
        <f t="shared" ca="1" si="87"/>
        <v>0</v>
      </c>
      <c r="W98" s="352">
        <f t="shared" ca="1" si="87"/>
        <v>0</v>
      </c>
      <c r="X98" s="352">
        <f t="shared" ca="1" si="87"/>
        <v>0</v>
      </c>
      <c r="Y98" s="352">
        <f t="shared" ca="1" si="87"/>
        <v>0</v>
      </c>
      <c r="Z98" s="352">
        <f t="shared" ca="1" si="87"/>
        <v>0</v>
      </c>
      <c r="AA98" s="352">
        <f t="shared" ca="1" si="87"/>
        <v>0</v>
      </c>
      <c r="AB98" s="352">
        <f t="shared" ca="1" si="87"/>
        <v>0</v>
      </c>
      <c r="AC98" s="352">
        <f t="shared" ca="1" si="87"/>
        <v>0</v>
      </c>
      <c r="AD98" s="352">
        <f t="shared" ca="1" si="87"/>
        <v>0</v>
      </c>
      <c r="AE98" s="352">
        <f t="shared" ca="1" si="87"/>
        <v>0</v>
      </c>
      <c r="AF98" s="352">
        <f t="shared" ca="1" si="87"/>
        <v>0</v>
      </c>
      <c r="AG98" s="352">
        <f t="shared" ca="1" si="87"/>
        <v>0</v>
      </c>
      <c r="AH98" s="352">
        <f t="shared" ca="1" si="87"/>
        <v>0</v>
      </c>
      <c r="AI98" s="352">
        <f t="shared" ca="1" si="87"/>
        <v>0</v>
      </c>
      <c r="AJ98" s="352">
        <f t="shared" ca="1" si="87"/>
        <v>0</v>
      </c>
      <c r="AK98" s="352">
        <f t="shared" ca="1" si="87"/>
        <v>0</v>
      </c>
      <c r="AL98" s="352">
        <f t="shared" ca="1" si="87"/>
        <v>0</v>
      </c>
      <c r="AM98" s="352">
        <f t="shared" ca="1" si="87"/>
        <v>0</v>
      </c>
      <c r="AN98" s="352">
        <f t="shared" ca="1" si="87"/>
        <v>0</v>
      </c>
      <c r="AO98" s="352">
        <f t="shared" ca="1" si="87"/>
        <v>0</v>
      </c>
      <c r="AP98" s="352">
        <f t="shared" ca="1" si="87"/>
        <v>0</v>
      </c>
      <c r="AQ98" s="352">
        <f t="shared" ca="1" si="87"/>
        <v>0</v>
      </c>
      <c r="AR98" s="352">
        <f t="shared" ca="1" si="87"/>
        <v>0</v>
      </c>
      <c r="AS98" s="352">
        <f t="shared" ca="1" si="87"/>
        <v>0</v>
      </c>
      <c r="AT98" s="352">
        <f t="shared" ca="1" si="87"/>
        <v>0</v>
      </c>
      <c r="AU98" s="352">
        <f t="shared" ca="1" si="87"/>
        <v>0</v>
      </c>
      <c r="AV98" s="352">
        <f t="shared" ca="1" si="87"/>
        <v>0</v>
      </c>
      <c r="AW98" s="352">
        <f t="shared" ca="1" si="87"/>
        <v>0</v>
      </c>
      <c r="AX98" s="352">
        <f t="shared" ca="1" si="87"/>
        <v>0</v>
      </c>
      <c r="AY98" s="352">
        <f t="shared" ca="1" si="87"/>
        <v>0</v>
      </c>
      <c r="AZ98" s="352">
        <f t="shared" ca="1" si="87"/>
        <v>0</v>
      </c>
      <c r="BA98" s="352">
        <f t="shared" ca="1" si="87"/>
        <v>0</v>
      </c>
      <c r="BB98" s="352">
        <f t="shared" ca="1" si="87"/>
        <v>0</v>
      </c>
      <c r="BC98" s="352">
        <f t="shared" ca="1" si="87"/>
        <v>0</v>
      </c>
      <c r="BD98" s="352">
        <f t="shared" ca="1" si="87"/>
        <v>0</v>
      </c>
      <c r="BE98" s="352">
        <f t="shared" ca="1" si="87"/>
        <v>0</v>
      </c>
      <c r="BF98" s="352">
        <f t="shared" ca="1" si="87"/>
        <v>0</v>
      </c>
      <c r="BG98" s="352">
        <f t="shared" ca="1" si="87"/>
        <v>0</v>
      </c>
      <c r="BH98" s="352">
        <f t="shared" ca="1" si="87"/>
        <v>0</v>
      </c>
      <c r="BI98" s="352">
        <f t="shared" ca="1" si="87"/>
        <v>0</v>
      </c>
      <c r="BJ98" s="352">
        <f t="shared" ca="1" si="87"/>
        <v>0</v>
      </c>
      <c r="BK98" s="352">
        <f t="shared" ca="1" si="87"/>
        <v>0</v>
      </c>
      <c r="BL98" s="352">
        <f t="shared" ca="1" si="87"/>
        <v>0</v>
      </c>
      <c r="BM98" s="352">
        <f t="shared" ca="1" si="87"/>
        <v>0</v>
      </c>
      <c r="BN98" s="352">
        <f t="shared" ca="1" si="87"/>
        <v>0</v>
      </c>
      <c r="BO98" s="352">
        <f t="shared" ca="1" si="87"/>
        <v>0</v>
      </c>
      <c r="BP98" s="352">
        <f t="shared" ca="1" si="87"/>
        <v>0</v>
      </c>
      <c r="BQ98" s="352">
        <f t="shared" ca="1" si="87"/>
        <v>0</v>
      </c>
      <c r="BR98" s="352">
        <f t="shared" ca="1" si="87"/>
        <v>0</v>
      </c>
      <c r="BS98" s="352">
        <f t="shared" ca="1" si="87"/>
        <v>0</v>
      </c>
      <c r="BT98" s="352">
        <f t="shared" ca="1" si="87"/>
        <v>0</v>
      </c>
      <c r="BU98" s="352">
        <f t="shared" ref="BU98:DB98" ca="1" si="88">SUM(BU99:BU106)</f>
        <v>0</v>
      </c>
      <c r="BV98" s="352">
        <f t="shared" ca="1" si="88"/>
        <v>0</v>
      </c>
      <c r="BW98" s="352">
        <f t="shared" ca="1" si="88"/>
        <v>0</v>
      </c>
      <c r="BX98" s="352">
        <f t="shared" ca="1" si="88"/>
        <v>0</v>
      </c>
      <c r="BY98" s="352">
        <f t="shared" ca="1" si="88"/>
        <v>0</v>
      </c>
      <c r="BZ98" s="352">
        <f t="shared" ca="1" si="88"/>
        <v>0</v>
      </c>
      <c r="CA98" s="352">
        <f t="shared" ca="1" si="88"/>
        <v>0</v>
      </c>
      <c r="CB98" s="352">
        <f t="shared" ca="1" si="88"/>
        <v>0</v>
      </c>
      <c r="CC98" s="352">
        <f t="shared" ca="1" si="88"/>
        <v>0</v>
      </c>
      <c r="CD98" s="352">
        <f t="shared" ca="1" si="88"/>
        <v>0</v>
      </c>
      <c r="CE98" s="352">
        <f t="shared" ca="1" si="88"/>
        <v>0</v>
      </c>
      <c r="CF98" s="352">
        <f t="shared" ca="1" si="88"/>
        <v>0</v>
      </c>
      <c r="CG98" s="352">
        <f t="shared" ca="1" si="88"/>
        <v>0</v>
      </c>
      <c r="CH98" s="352">
        <f t="shared" ca="1" si="88"/>
        <v>0</v>
      </c>
      <c r="CI98" s="352">
        <f t="shared" ca="1" si="88"/>
        <v>0</v>
      </c>
      <c r="CJ98" s="352">
        <f t="shared" ca="1" si="88"/>
        <v>0</v>
      </c>
      <c r="CK98" s="352">
        <f t="shared" ca="1" si="88"/>
        <v>0</v>
      </c>
      <c r="CL98" s="352">
        <f t="shared" ca="1" si="88"/>
        <v>0</v>
      </c>
      <c r="CM98" s="352">
        <f t="shared" ca="1" si="88"/>
        <v>0</v>
      </c>
      <c r="CN98" s="352">
        <f t="shared" ca="1" si="88"/>
        <v>0</v>
      </c>
      <c r="CO98" s="352">
        <f t="shared" ca="1" si="88"/>
        <v>0</v>
      </c>
      <c r="CP98" s="352">
        <f t="shared" ca="1" si="88"/>
        <v>0</v>
      </c>
      <c r="CQ98" s="352">
        <f t="shared" ca="1" si="88"/>
        <v>0</v>
      </c>
      <c r="CR98" s="352">
        <f t="shared" ca="1" si="88"/>
        <v>0</v>
      </c>
      <c r="CS98" s="352">
        <f t="shared" ca="1" si="88"/>
        <v>0</v>
      </c>
      <c r="CT98" s="352">
        <f t="shared" ca="1" si="88"/>
        <v>0</v>
      </c>
      <c r="CU98" s="352">
        <f t="shared" ca="1" si="88"/>
        <v>0</v>
      </c>
      <c r="CV98" s="352">
        <f t="shared" ca="1" si="88"/>
        <v>0</v>
      </c>
      <c r="CW98" s="352">
        <f t="shared" ca="1" si="88"/>
        <v>0</v>
      </c>
      <c r="CX98" s="352">
        <f t="shared" ca="1" si="88"/>
        <v>0</v>
      </c>
      <c r="CY98" s="352">
        <f t="shared" ca="1" si="88"/>
        <v>0</v>
      </c>
      <c r="CZ98" s="352">
        <f t="shared" ca="1" si="88"/>
        <v>0</v>
      </c>
      <c r="DA98" s="352">
        <f t="shared" ca="1" si="88"/>
        <v>0</v>
      </c>
      <c r="DB98" s="352">
        <f t="shared" ca="1" si="88"/>
        <v>0</v>
      </c>
      <c r="DC98" s="352">
        <f ca="1">SUM(DC99:DC106)</f>
        <v>0</v>
      </c>
    </row>
    <row r="99" spans="1:107" hidden="1">
      <c r="A99" s="43">
        <v>67</v>
      </c>
      <c r="B99" s="323" t="str">
        <f t="shared" ca="1" si="61"/>
        <v>F.1.</v>
      </c>
      <c r="C99" s="342" t="str">
        <f t="shared" ca="1" si="62"/>
        <v>Veikla</v>
      </c>
      <c r="D99" s="548"/>
      <c r="E99" s="548"/>
      <c r="F99" s="448"/>
      <c r="G99" s="442">
        <f ca="1">SUMIF($H$39:$DC$39,"&lt;="&amp;PAL,$H99:$DC99)</f>
        <v>0</v>
      </c>
      <c r="H99" s="408">
        <f t="shared" ref="H99:Q106" ca="1" si="89">IFERROR(OFFSET(INDIRECT("'"&amp;Opt_alt&amp;"'!H12"),$A99,H$39)*(1+VMI)^H$39,"")</f>
        <v>0</v>
      </c>
      <c r="I99" s="408">
        <f t="shared" ca="1" si="89"/>
        <v>0</v>
      </c>
      <c r="J99" s="408">
        <f t="shared" ca="1" si="89"/>
        <v>0</v>
      </c>
      <c r="K99" s="408">
        <f t="shared" ca="1" si="89"/>
        <v>0</v>
      </c>
      <c r="L99" s="408">
        <f t="shared" ca="1" si="89"/>
        <v>0</v>
      </c>
      <c r="M99" s="408">
        <f t="shared" ca="1" si="89"/>
        <v>0</v>
      </c>
      <c r="N99" s="408">
        <f t="shared" ca="1" si="89"/>
        <v>0</v>
      </c>
      <c r="O99" s="408">
        <f t="shared" ca="1" si="89"/>
        <v>0</v>
      </c>
      <c r="P99" s="408">
        <f t="shared" ca="1" si="89"/>
        <v>0</v>
      </c>
      <c r="Q99" s="408">
        <f t="shared" ca="1" si="89"/>
        <v>0</v>
      </c>
      <c r="R99" s="408">
        <f t="shared" ref="R99:AA106" ca="1" si="90">IFERROR(OFFSET(INDIRECT("'"&amp;Opt_alt&amp;"'!H12"),$A99,R$39)*(1+VMI)^R$39,"")</f>
        <v>0</v>
      </c>
      <c r="S99" s="408">
        <f t="shared" ca="1" si="90"/>
        <v>0</v>
      </c>
      <c r="T99" s="408">
        <f t="shared" ca="1" si="90"/>
        <v>0</v>
      </c>
      <c r="U99" s="408">
        <f t="shared" ca="1" si="90"/>
        <v>0</v>
      </c>
      <c r="V99" s="408">
        <f t="shared" ca="1" si="90"/>
        <v>0</v>
      </c>
      <c r="W99" s="408">
        <f t="shared" ca="1" si="90"/>
        <v>0</v>
      </c>
      <c r="X99" s="408">
        <f t="shared" ca="1" si="90"/>
        <v>0</v>
      </c>
      <c r="Y99" s="408">
        <f t="shared" ca="1" si="90"/>
        <v>0</v>
      </c>
      <c r="Z99" s="408">
        <f t="shared" ca="1" si="90"/>
        <v>0</v>
      </c>
      <c r="AA99" s="408">
        <f t="shared" ca="1" si="90"/>
        <v>0</v>
      </c>
      <c r="AB99" s="408">
        <f t="shared" ref="AB99:AK106" ca="1" si="91">IFERROR(OFFSET(INDIRECT("'"&amp;Opt_alt&amp;"'!H12"),$A99,AB$39)*(1+VMI)^AB$39,"")</f>
        <v>0</v>
      </c>
      <c r="AC99" s="408">
        <f t="shared" ca="1" si="91"/>
        <v>0</v>
      </c>
      <c r="AD99" s="408">
        <f t="shared" ca="1" si="91"/>
        <v>0</v>
      </c>
      <c r="AE99" s="408">
        <f t="shared" ca="1" si="91"/>
        <v>0</v>
      </c>
      <c r="AF99" s="408">
        <f t="shared" ca="1" si="91"/>
        <v>0</v>
      </c>
      <c r="AG99" s="408">
        <f t="shared" ca="1" si="91"/>
        <v>0</v>
      </c>
      <c r="AH99" s="408">
        <f t="shared" ca="1" si="91"/>
        <v>0</v>
      </c>
      <c r="AI99" s="408">
        <f t="shared" ca="1" si="91"/>
        <v>0</v>
      </c>
      <c r="AJ99" s="408">
        <f t="shared" ca="1" si="91"/>
        <v>0</v>
      </c>
      <c r="AK99" s="408">
        <f t="shared" ca="1" si="91"/>
        <v>0</v>
      </c>
      <c r="AL99" s="408">
        <f t="shared" ref="AL99:AU106" ca="1" si="92">IFERROR(OFFSET(INDIRECT("'"&amp;Opt_alt&amp;"'!H12"),$A99,AL$39)*(1+VMI)^AL$39,"")</f>
        <v>0</v>
      </c>
      <c r="AM99" s="408">
        <f t="shared" ca="1" si="92"/>
        <v>0</v>
      </c>
      <c r="AN99" s="408">
        <f t="shared" ca="1" si="92"/>
        <v>0</v>
      </c>
      <c r="AO99" s="408">
        <f t="shared" ca="1" si="92"/>
        <v>0</v>
      </c>
      <c r="AP99" s="408">
        <f t="shared" ca="1" si="92"/>
        <v>0</v>
      </c>
      <c r="AQ99" s="408">
        <f t="shared" ca="1" si="92"/>
        <v>0</v>
      </c>
      <c r="AR99" s="408">
        <f t="shared" ca="1" si="92"/>
        <v>0</v>
      </c>
      <c r="AS99" s="408">
        <f t="shared" ca="1" si="92"/>
        <v>0</v>
      </c>
      <c r="AT99" s="408">
        <f t="shared" ca="1" si="92"/>
        <v>0</v>
      </c>
      <c r="AU99" s="408">
        <f t="shared" ca="1" si="92"/>
        <v>0</v>
      </c>
      <c r="AV99" s="408">
        <f t="shared" ref="AV99:BE106" ca="1" si="93">IFERROR(OFFSET(INDIRECT("'"&amp;Opt_alt&amp;"'!H12"),$A99,AV$39)*(1+VMI)^AV$39,"")</f>
        <v>0</v>
      </c>
      <c r="AW99" s="408">
        <f t="shared" ca="1" si="93"/>
        <v>0</v>
      </c>
      <c r="AX99" s="408">
        <f t="shared" ca="1" si="93"/>
        <v>0</v>
      </c>
      <c r="AY99" s="408">
        <f t="shared" ca="1" si="93"/>
        <v>0</v>
      </c>
      <c r="AZ99" s="408">
        <f t="shared" ca="1" si="93"/>
        <v>0</v>
      </c>
      <c r="BA99" s="408">
        <f t="shared" ca="1" si="93"/>
        <v>0</v>
      </c>
      <c r="BB99" s="408">
        <f t="shared" ca="1" si="93"/>
        <v>0</v>
      </c>
      <c r="BC99" s="408">
        <f t="shared" ca="1" si="93"/>
        <v>0</v>
      </c>
      <c r="BD99" s="408">
        <f t="shared" ca="1" si="93"/>
        <v>0</v>
      </c>
      <c r="BE99" s="408">
        <f t="shared" ca="1" si="93"/>
        <v>0</v>
      </c>
      <c r="BF99" s="408">
        <f t="shared" ref="BF99:BO106" ca="1" si="94">IFERROR(OFFSET(INDIRECT("'"&amp;Opt_alt&amp;"'!H12"),$A99,BF$39)*(1+VMI)^BF$39,"")</f>
        <v>0</v>
      </c>
      <c r="BG99" s="408">
        <f t="shared" ca="1" si="94"/>
        <v>0</v>
      </c>
      <c r="BH99" s="408">
        <f t="shared" ca="1" si="94"/>
        <v>0</v>
      </c>
      <c r="BI99" s="408">
        <f t="shared" ca="1" si="94"/>
        <v>0</v>
      </c>
      <c r="BJ99" s="408">
        <f t="shared" ca="1" si="94"/>
        <v>0</v>
      </c>
      <c r="BK99" s="408">
        <f t="shared" ca="1" si="94"/>
        <v>0</v>
      </c>
      <c r="BL99" s="408">
        <f t="shared" ca="1" si="94"/>
        <v>0</v>
      </c>
      <c r="BM99" s="408">
        <f t="shared" ca="1" si="94"/>
        <v>0</v>
      </c>
      <c r="BN99" s="408">
        <f t="shared" ca="1" si="94"/>
        <v>0</v>
      </c>
      <c r="BO99" s="408">
        <f t="shared" ca="1" si="94"/>
        <v>0</v>
      </c>
      <c r="BP99" s="408">
        <f t="shared" ref="BP99:BY106" ca="1" si="95">IFERROR(OFFSET(INDIRECT("'"&amp;Opt_alt&amp;"'!H12"),$A99,BP$39)*(1+VMI)^BP$39,"")</f>
        <v>0</v>
      </c>
      <c r="BQ99" s="408">
        <f t="shared" ca="1" si="95"/>
        <v>0</v>
      </c>
      <c r="BR99" s="408">
        <f t="shared" ca="1" si="95"/>
        <v>0</v>
      </c>
      <c r="BS99" s="408">
        <f t="shared" ca="1" si="95"/>
        <v>0</v>
      </c>
      <c r="BT99" s="408">
        <f t="shared" ca="1" si="95"/>
        <v>0</v>
      </c>
      <c r="BU99" s="408">
        <f t="shared" ca="1" si="95"/>
        <v>0</v>
      </c>
      <c r="BV99" s="408">
        <f t="shared" ca="1" si="95"/>
        <v>0</v>
      </c>
      <c r="BW99" s="408">
        <f t="shared" ca="1" si="95"/>
        <v>0</v>
      </c>
      <c r="BX99" s="408">
        <f t="shared" ca="1" si="95"/>
        <v>0</v>
      </c>
      <c r="BY99" s="408">
        <f t="shared" ca="1" si="95"/>
        <v>0</v>
      </c>
      <c r="BZ99" s="408">
        <f t="shared" ref="BZ99:CI106" ca="1" si="96">IFERROR(OFFSET(INDIRECT("'"&amp;Opt_alt&amp;"'!H12"),$A99,BZ$39)*(1+VMI)^BZ$39,"")</f>
        <v>0</v>
      </c>
      <c r="CA99" s="408">
        <f t="shared" ca="1" si="96"/>
        <v>0</v>
      </c>
      <c r="CB99" s="408">
        <f t="shared" ca="1" si="96"/>
        <v>0</v>
      </c>
      <c r="CC99" s="408">
        <f t="shared" ca="1" si="96"/>
        <v>0</v>
      </c>
      <c r="CD99" s="408">
        <f t="shared" ca="1" si="96"/>
        <v>0</v>
      </c>
      <c r="CE99" s="408">
        <f t="shared" ca="1" si="96"/>
        <v>0</v>
      </c>
      <c r="CF99" s="408">
        <f t="shared" ca="1" si="96"/>
        <v>0</v>
      </c>
      <c r="CG99" s="408">
        <f t="shared" ca="1" si="96"/>
        <v>0</v>
      </c>
      <c r="CH99" s="408">
        <f t="shared" ca="1" si="96"/>
        <v>0</v>
      </c>
      <c r="CI99" s="408">
        <f t="shared" ca="1" si="96"/>
        <v>0</v>
      </c>
      <c r="CJ99" s="408">
        <f t="shared" ref="CJ99:CS106" ca="1" si="97">IFERROR(OFFSET(INDIRECT("'"&amp;Opt_alt&amp;"'!H12"),$A99,CJ$39)*(1+VMI)^CJ$39,"")</f>
        <v>0</v>
      </c>
      <c r="CK99" s="408">
        <f t="shared" ca="1" si="97"/>
        <v>0</v>
      </c>
      <c r="CL99" s="408">
        <f t="shared" ca="1" si="97"/>
        <v>0</v>
      </c>
      <c r="CM99" s="408">
        <f t="shared" ca="1" si="97"/>
        <v>0</v>
      </c>
      <c r="CN99" s="408">
        <f t="shared" ca="1" si="97"/>
        <v>0</v>
      </c>
      <c r="CO99" s="408">
        <f t="shared" ca="1" si="97"/>
        <v>0</v>
      </c>
      <c r="CP99" s="408">
        <f t="shared" ca="1" si="97"/>
        <v>0</v>
      </c>
      <c r="CQ99" s="408">
        <f t="shared" ca="1" si="97"/>
        <v>0</v>
      </c>
      <c r="CR99" s="408">
        <f t="shared" ca="1" si="97"/>
        <v>0</v>
      </c>
      <c r="CS99" s="408">
        <f t="shared" ca="1" si="97"/>
        <v>0</v>
      </c>
      <c r="CT99" s="408">
        <f t="shared" ref="CT99:DC106" ca="1" si="98">IFERROR(OFFSET(INDIRECT("'"&amp;Opt_alt&amp;"'!H12"),$A99,CT$39)*(1+VMI)^CT$39,"")</f>
        <v>0</v>
      </c>
      <c r="CU99" s="408">
        <f t="shared" ca="1" si="98"/>
        <v>0</v>
      </c>
      <c r="CV99" s="408">
        <f t="shared" ca="1" si="98"/>
        <v>0</v>
      </c>
      <c r="CW99" s="408">
        <f t="shared" ca="1" si="98"/>
        <v>0</v>
      </c>
      <c r="CX99" s="408">
        <f t="shared" ca="1" si="98"/>
        <v>0</v>
      </c>
      <c r="CY99" s="408">
        <f t="shared" ca="1" si="98"/>
        <v>0</v>
      </c>
      <c r="CZ99" s="408">
        <f t="shared" ca="1" si="98"/>
        <v>0</v>
      </c>
      <c r="DA99" s="408">
        <f t="shared" ca="1" si="98"/>
        <v>0</v>
      </c>
      <c r="DB99" s="408">
        <f t="shared" ca="1" si="98"/>
        <v>0</v>
      </c>
      <c r="DC99" s="408">
        <f t="shared" ca="1" si="98"/>
        <v>0</v>
      </c>
    </row>
    <row r="100" spans="1:107" hidden="1">
      <c r="A100" s="43">
        <v>68</v>
      </c>
      <c r="B100" s="323" t="str">
        <f t="shared" ca="1" si="61"/>
        <v>F.2.</v>
      </c>
      <c r="C100" s="342" t="str">
        <f t="shared" ca="1" si="62"/>
        <v>Veikla</v>
      </c>
      <c r="D100" s="548"/>
      <c r="E100" s="548"/>
      <c r="F100" s="448"/>
      <c r="G100" s="442">
        <f ca="1">SUMIF($H$39:$DC$39,"&lt;="&amp;PAL,$H100:$DC100)</f>
        <v>0</v>
      </c>
      <c r="H100" s="408">
        <f t="shared" ca="1" si="89"/>
        <v>0</v>
      </c>
      <c r="I100" s="408">
        <f t="shared" ca="1" si="89"/>
        <v>0</v>
      </c>
      <c r="J100" s="408">
        <f t="shared" ca="1" si="89"/>
        <v>0</v>
      </c>
      <c r="K100" s="408">
        <f t="shared" ca="1" si="89"/>
        <v>0</v>
      </c>
      <c r="L100" s="408">
        <f t="shared" ca="1" si="89"/>
        <v>0</v>
      </c>
      <c r="M100" s="408">
        <f t="shared" ca="1" si="89"/>
        <v>0</v>
      </c>
      <c r="N100" s="408">
        <f t="shared" ca="1" si="89"/>
        <v>0</v>
      </c>
      <c r="O100" s="408">
        <f t="shared" ca="1" si="89"/>
        <v>0</v>
      </c>
      <c r="P100" s="408">
        <f t="shared" ca="1" si="89"/>
        <v>0</v>
      </c>
      <c r="Q100" s="408">
        <f t="shared" ca="1" si="89"/>
        <v>0</v>
      </c>
      <c r="R100" s="408">
        <f t="shared" ca="1" si="90"/>
        <v>0</v>
      </c>
      <c r="S100" s="408">
        <f t="shared" ca="1" si="90"/>
        <v>0</v>
      </c>
      <c r="T100" s="408">
        <f t="shared" ca="1" si="90"/>
        <v>0</v>
      </c>
      <c r="U100" s="408">
        <f t="shared" ca="1" si="90"/>
        <v>0</v>
      </c>
      <c r="V100" s="408">
        <f t="shared" ca="1" si="90"/>
        <v>0</v>
      </c>
      <c r="W100" s="408">
        <f t="shared" ca="1" si="90"/>
        <v>0</v>
      </c>
      <c r="X100" s="408">
        <f t="shared" ca="1" si="90"/>
        <v>0</v>
      </c>
      <c r="Y100" s="408">
        <f t="shared" ca="1" si="90"/>
        <v>0</v>
      </c>
      <c r="Z100" s="408">
        <f t="shared" ca="1" si="90"/>
        <v>0</v>
      </c>
      <c r="AA100" s="408">
        <f t="shared" ca="1" si="90"/>
        <v>0</v>
      </c>
      <c r="AB100" s="408">
        <f t="shared" ca="1" si="91"/>
        <v>0</v>
      </c>
      <c r="AC100" s="408">
        <f t="shared" ca="1" si="91"/>
        <v>0</v>
      </c>
      <c r="AD100" s="408">
        <f t="shared" ca="1" si="91"/>
        <v>0</v>
      </c>
      <c r="AE100" s="408">
        <f t="shared" ca="1" si="91"/>
        <v>0</v>
      </c>
      <c r="AF100" s="408">
        <f t="shared" ca="1" si="91"/>
        <v>0</v>
      </c>
      <c r="AG100" s="408">
        <f t="shared" ca="1" si="91"/>
        <v>0</v>
      </c>
      <c r="AH100" s="408">
        <f t="shared" ca="1" si="91"/>
        <v>0</v>
      </c>
      <c r="AI100" s="408">
        <f t="shared" ca="1" si="91"/>
        <v>0</v>
      </c>
      <c r="AJ100" s="408">
        <f t="shared" ca="1" si="91"/>
        <v>0</v>
      </c>
      <c r="AK100" s="408">
        <f t="shared" ca="1" si="91"/>
        <v>0</v>
      </c>
      <c r="AL100" s="408">
        <f t="shared" ca="1" si="92"/>
        <v>0</v>
      </c>
      <c r="AM100" s="408">
        <f t="shared" ca="1" si="92"/>
        <v>0</v>
      </c>
      <c r="AN100" s="408">
        <f t="shared" ca="1" si="92"/>
        <v>0</v>
      </c>
      <c r="AO100" s="408">
        <f t="shared" ca="1" si="92"/>
        <v>0</v>
      </c>
      <c r="AP100" s="408">
        <f t="shared" ca="1" si="92"/>
        <v>0</v>
      </c>
      <c r="AQ100" s="408">
        <f t="shared" ca="1" si="92"/>
        <v>0</v>
      </c>
      <c r="AR100" s="408">
        <f t="shared" ca="1" si="92"/>
        <v>0</v>
      </c>
      <c r="AS100" s="408">
        <f t="shared" ca="1" si="92"/>
        <v>0</v>
      </c>
      <c r="AT100" s="408">
        <f t="shared" ca="1" si="92"/>
        <v>0</v>
      </c>
      <c r="AU100" s="408">
        <f t="shared" ca="1" si="92"/>
        <v>0</v>
      </c>
      <c r="AV100" s="408">
        <f t="shared" ca="1" si="93"/>
        <v>0</v>
      </c>
      <c r="AW100" s="408">
        <f t="shared" ca="1" si="93"/>
        <v>0</v>
      </c>
      <c r="AX100" s="408">
        <f t="shared" ca="1" si="93"/>
        <v>0</v>
      </c>
      <c r="AY100" s="408">
        <f t="shared" ca="1" si="93"/>
        <v>0</v>
      </c>
      <c r="AZ100" s="408">
        <f t="shared" ca="1" si="93"/>
        <v>0</v>
      </c>
      <c r="BA100" s="408">
        <f t="shared" ca="1" si="93"/>
        <v>0</v>
      </c>
      <c r="BB100" s="408">
        <f t="shared" ca="1" si="93"/>
        <v>0</v>
      </c>
      <c r="BC100" s="408">
        <f t="shared" ca="1" si="93"/>
        <v>0</v>
      </c>
      <c r="BD100" s="408">
        <f t="shared" ca="1" si="93"/>
        <v>0</v>
      </c>
      <c r="BE100" s="408">
        <f t="shared" ca="1" si="93"/>
        <v>0</v>
      </c>
      <c r="BF100" s="408">
        <f t="shared" ca="1" si="94"/>
        <v>0</v>
      </c>
      <c r="BG100" s="408">
        <f t="shared" ca="1" si="94"/>
        <v>0</v>
      </c>
      <c r="BH100" s="408">
        <f t="shared" ca="1" si="94"/>
        <v>0</v>
      </c>
      <c r="BI100" s="408">
        <f t="shared" ca="1" si="94"/>
        <v>0</v>
      </c>
      <c r="BJ100" s="408">
        <f t="shared" ca="1" si="94"/>
        <v>0</v>
      </c>
      <c r="BK100" s="408">
        <f t="shared" ca="1" si="94"/>
        <v>0</v>
      </c>
      <c r="BL100" s="408">
        <f t="shared" ca="1" si="94"/>
        <v>0</v>
      </c>
      <c r="BM100" s="408">
        <f t="shared" ca="1" si="94"/>
        <v>0</v>
      </c>
      <c r="BN100" s="408">
        <f t="shared" ca="1" si="94"/>
        <v>0</v>
      </c>
      <c r="BO100" s="408">
        <f t="shared" ca="1" si="94"/>
        <v>0</v>
      </c>
      <c r="BP100" s="408">
        <f t="shared" ca="1" si="95"/>
        <v>0</v>
      </c>
      <c r="BQ100" s="408">
        <f t="shared" ca="1" si="95"/>
        <v>0</v>
      </c>
      <c r="BR100" s="408">
        <f t="shared" ca="1" si="95"/>
        <v>0</v>
      </c>
      <c r="BS100" s="408">
        <f t="shared" ca="1" si="95"/>
        <v>0</v>
      </c>
      <c r="BT100" s="408">
        <f t="shared" ca="1" si="95"/>
        <v>0</v>
      </c>
      <c r="BU100" s="408">
        <f t="shared" ca="1" si="95"/>
        <v>0</v>
      </c>
      <c r="BV100" s="408">
        <f t="shared" ca="1" si="95"/>
        <v>0</v>
      </c>
      <c r="BW100" s="408">
        <f t="shared" ca="1" si="95"/>
        <v>0</v>
      </c>
      <c r="BX100" s="408">
        <f t="shared" ca="1" si="95"/>
        <v>0</v>
      </c>
      <c r="BY100" s="408">
        <f t="shared" ca="1" si="95"/>
        <v>0</v>
      </c>
      <c r="BZ100" s="408">
        <f t="shared" ca="1" si="96"/>
        <v>0</v>
      </c>
      <c r="CA100" s="408">
        <f t="shared" ca="1" si="96"/>
        <v>0</v>
      </c>
      <c r="CB100" s="408">
        <f t="shared" ca="1" si="96"/>
        <v>0</v>
      </c>
      <c r="CC100" s="408">
        <f t="shared" ca="1" si="96"/>
        <v>0</v>
      </c>
      <c r="CD100" s="408">
        <f t="shared" ca="1" si="96"/>
        <v>0</v>
      </c>
      <c r="CE100" s="408">
        <f t="shared" ca="1" si="96"/>
        <v>0</v>
      </c>
      <c r="CF100" s="408">
        <f t="shared" ca="1" si="96"/>
        <v>0</v>
      </c>
      <c r="CG100" s="408">
        <f t="shared" ca="1" si="96"/>
        <v>0</v>
      </c>
      <c r="CH100" s="408">
        <f t="shared" ca="1" si="96"/>
        <v>0</v>
      </c>
      <c r="CI100" s="408">
        <f t="shared" ca="1" si="96"/>
        <v>0</v>
      </c>
      <c r="CJ100" s="408">
        <f t="shared" ca="1" si="97"/>
        <v>0</v>
      </c>
      <c r="CK100" s="408">
        <f t="shared" ca="1" si="97"/>
        <v>0</v>
      </c>
      <c r="CL100" s="408">
        <f t="shared" ca="1" si="97"/>
        <v>0</v>
      </c>
      <c r="CM100" s="408">
        <f t="shared" ca="1" si="97"/>
        <v>0</v>
      </c>
      <c r="CN100" s="408">
        <f t="shared" ca="1" si="97"/>
        <v>0</v>
      </c>
      <c r="CO100" s="408">
        <f t="shared" ca="1" si="97"/>
        <v>0</v>
      </c>
      <c r="CP100" s="408">
        <f t="shared" ca="1" si="97"/>
        <v>0</v>
      </c>
      <c r="CQ100" s="408">
        <f t="shared" ca="1" si="97"/>
        <v>0</v>
      </c>
      <c r="CR100" s="408">
        <f t="shared" ca="1" si="97"/>
        <v>0</v>
      </c>
      <c r="CS100" s="408">
        <f t="shared" ca="1" si="97"/>
        <v>0</v>
      </c>
      <c r="CT100" s="408">
        <f t="shared" ca="1" si="98"/>
        <v>0</v>
      </c>
      <c r="CU100" s="408">
        <f t="shared" ca="1" si="98"/>
        <v>0</v>
      </c>
      <c r="CV100" s="408">
        <f t="shared" ca="1" si="98"/>
        <v>0</v>
      </c>
      <c r="CW100" s="408">
        <f t="shared" ca="1" si="98"/>
        <v>0</v>
      </c>
      <c r="CX100" s="408">
        <f t="shared" ca="1" si="98"/>
        <v>0</v>
      </c>
      <c r="CY100" s="408">
        <f t="shared" ca="1" si="98"/>
        <v>0</v>
      </c>
      <c r="CZ100" s="408">
        <f t="shared" ca="1" si="98"/>
        <v>0</v>
      </c>
      <c r="DA100" s="408">
        <f t="shared" ca="1" si="98"/>
        <v>0</v>
      </c>
      <c r="DB100" s="408">
        <f t="shared" ca="1" si="98"/>
        <v>0</v>
      </c>
      <c r="DC100" s="408">
        <f t="shared" ca="1" si="98"/>
        <v>0</v>
      </c>
    </row>
    <row r="101" spans="1:107" hidden="1">
      <c r="A101" s="43">
        <v>69</v>
      </c>
      <c r="B101" s="323" t="str">
        <f t="shared" ca="1" si="61"/>
        <v>F.3.</v>
      </c>
      <c r="C101" s="342" t="str">
        <f t="shared" ca="1" si="62"/>
        <v>Veikla</v>
      </c>
      <c r="D101" s="548"/>
      <c r="E101" s="548"/>
      <c r="F101" s="448"/>
      <c r="G101" s="442">
        <f ca="1">SUMIF($H$39:$DC$39,"&lt;="&amp;PAL,$H101:$DC101)</f>
        <v>0</v>
      </c>
      <c r="H101" s="408">
        <f t="shared" ca="1" si="89"/>
        <v>0</v>
      </c>
      <c r="I101" s="408">
        <f t="shared" ca="1" si="89"/>
        <v>0</v>
      </c>
      <c r="J101" s="408">
        <f t="shared" ca="1" si="89"/>
        <v>0</v>
      </c>
      <c r="K101" s="408">
        <f t="shared" ca="1" si="89"/>
        <v>0</v>
      </c>
      <c r="L101" s="408">
        <f t="shared" ca="1" si="89"/>
        <v>0</v>
      </c>
      <c r="M101" s="408">
        <f t="shared" ca="1" si="89"/>
        <v>0</v>
      </c>
      <c r="N101" s="408">
        <f t="shared" ca="1" si="89"/>
        <v>0</v>
      </c>
      <c r="O101" s="408">
        <f t="shared" ca="1" si="89"/>
        <v>0</v>
      </c>
      <c r="P101" s="408">
        <f t="shared" ca="1" si="89"/>
        <v>0</v>
      </c>
      <c r="Q101" s="408">
        <f t="shared" ca="1" si="89"/>
        <v>0</v>
      </c>
      <c r="R101" s="408">
        <f t="shared" ca="1" si="90"/>
        <v>0</v>
      </c>
      <c r="S101" s="408">
        <f t="shared" ca="1" si="90"/>
        <v>0</v>
      </c>
      <c r="T101" s="408">
        <f t="shared" ca="1" si="90"/>
        <v>0</v>
      </c>
      <c r="U101" s="408">
        <f t="shared" ca="1" si="90"/>
        <v>0</v>
      </c>
      <c r="V101" s="408">
        <f t="shared" ca="1" si="90"/>
        <v>0</v>
      </c>
      <c r="W101" s="408">
        <f t="shared" ca="1" si="90"/>
        <v>0</v>
      </c>
      <c r="X101" s="408">
        <f t="shared" ca="1" si="90"/>
        <v>0</v>
      </c>
      <c r="Y101" s="408">
        <f t="shared" ca="1" si="90"/>
        <v>0</v>
      </c>
      <c r="Z101" s="408">
        <f t="shared" ca="1" si="90"/>
        <v>0</v>
      </c>
      <c r="AA101" s="408">
        <f t="shared" ca="1" si="90"/>
        <v>0</v>
      </c>
      <c r="AB101" s="408">
        <f t="shared" ca="1" si="91"/>
        <v>0</v>
      </c>
      <c r="AC101" s="408">
        <f t="shared" ca="1" si="91"/>
        <v>0</v>
      </c>
      <c r="AD101" s="408">
        <f t="shared" ca="1" si="91"/>
        <v>0</v>
      </c>
      <c r="AE101" s="408">
        <f t="shared" ca="1" si="91"/>
        <v>0</v>
      </c>
      <c r="AF101" s="408">
        <f t="shared" ca="1" si="91"/>
        <v>0</v>
      </c>
      <c r="AG101" s="408">
        <f t="shared" ca="1" si="91"/>
        <v>0</v>
      </c>
      <c r="AH101" s="408">
        <f t="shared" ca="1" si="91"/>
        <v>0</v>
      </c>
      <c r="AI101" s="408">
        <f t="shared" ca="1" si="91"/>
        <v>0</v>
      </c>
      <c r="AJ101" s="408">
        <f t="shared" ca="1" si="91"/>
        <v>0</v>
      </c>
      <c r="AK101" s="408">
        <f t="shared" ca="1" si="91"/>
        <v>0</v>
      </c>
      <c r="AL101" s="408">
        <f t="shared" ca="1" si="92"/>
        <v>0</v>
      </c>
      <c r="AM101" s="408">
        <f t="shared" ca="1" si="92"/>
        <v>0</v>
      </c>
      <c r="AN101" s="408">
        <f t="shared" ca="1" si="92"/>
        <v>0</v>
      </c>
      <c r="AO101" s="408">
        <f t="shared" ca="1" si="92"/>
        <v>0</v>
      </c>
      <c r="AP101" s="408">
        <f t="shared" ca="1" si="92"/>
        <v>0</v>
      </c>
      <c r="AQ101" s="408">
        <f t="shared" ca="1" si="92"/>
        <v>0</v>
      </c>
      <c r="AR101" s="408">
        <f t="shared" ca="1" si="92"/>
        <v>0</v>
      </c>
      <c r="AS101" s="408">
        <f t="shared" ca="1" si="92"/>
        <v>0</v>
      </c>
      <c r="AT101" s="408">
        <f t="shared" ca="1" si="92"/>
        <v>0</v>
      </c>
      <c r="AU101" s="408">
        <f t="shared" ca="1" si="92"/>
        <v>0</v>
      </c>
      <c r="AV101" s="408">
        <f t="shared" ca="1" si="93"/>
        <v>0</v>
      </c>
      <c r="AW101" s="408">
        <f t="shared" ca="1" si="93"/>
        <v>0</v>
      </c>
      <c r="AX101" s="408">
        <f t="shared" ca="1" si="93"/>
        <v>0</v>
      </c>
      <c r="AY101" s="408">
        <f t="shared" ca="1" si="93"/>
        <v>0</v>
      </c>
      <c r="AZ101" s="408">
        <f t="shared" ca="1" si="93"/>
        <v>0</v>
      </c>
      <c r="BA101" s="408">
        <f t="shared" ca="1" si="93"/>
        <v>0</v>
      </c>
      <c r="BB101" s="408">
        <f t="shared" ca="1" si="93"/>
        <v>0</v>
      </c>
      <c r="BC101" s="408">
        <f t="shared" ca="1" si="93"/>
        <v>0</v>
      </c>
      <c r="BD101" s="408">
        <f t="shared" ca="1" si="93"/>
        <v>0</v>
      </c>
      <c r="BE101" s="408">
        <f t="shared" ca="1" si="93"/>
        <v>0</v>
      </c>
      <c r="BF101" s="408">
        <f t="shared" ca="1" si="94"/>
        <v>0</v>
      </c>
      <c r="BG101" s="408">
        <f t="shared" ca="1" si="94"/>
        <v>0</v>
      </c>
      <c r="BH101" s="408">
        <f t="shared" ca="1" si="94"/>
        <v>0</v>
      </c>
      <c r="BI101" s="408">
        <f t="shared" ca="1" si="94"/>
        <v>0</v>
      </c>
      <c r="BJ101" s="408">
        <f t="shared" ca="1" si="94"/>
        <v>0</v>
      </c>
      <c r="BK101" s="408">
        <f t="shared" ca="1" si="94"/>
        <v>0</v>
      </c>
      <c r="BL101" s="408">
        <f t="shared" ca="1" si="94"/>
        <v>0</v>
      </c>
      <c r="BM101" s="408">
        <f t="shared" ca="1" si="94"/>
        <v>0</v>
      </c>
      <c r="BN101" s="408">
        <f t="shared" ca="1" si="94"/>
        <v>0</v>
      </c>
      <c r="BO101" s="408">
        <f t="shared" ca="1" si="94"/>
        <v>0</v>
      </c>
      <c r="BP101" s="408">
        <f t="shared" ca="1" si="95"/>
        <v>0</v>
      </c>
      <c r="BQ101" s="408">
        <f t="shared" ca="1" si="95"/>
        <v>0</v>
      </c>
      <c r="BR101" s="408">
        <f t="shared" ca="1" si="95"/>
        <v>0</v>
      </c>
      <c r="BS101" s="408">
        <f t="shared" ca="1" si="95"/>
        <v>0</v>
      </c>
      <c r="BT101" s="408">
        <f t="shared" ca="1" si="95"/>
        <v>0</v>
      </c>
      <c r="BU101" s="408">
        <f t="shared" ca="1" si="95"/>
        <v>0</v>
      </c>
      <c r="BV101" s="408">
        <f t="shared" ca="1" si="95"/>
        <v>0</v>
      </c>
      <c r="BW101" s="408">
        <f t="shared" ca="1" si="95"/>
        <v>0</v>
      </c>
      <c r="BX101" s="408">
        <f t="shared" ca="1" si="95"/>
        <v>0</v>
      </c>
      <c r="BY101" s="408">
        <f t="shared" ca="1" si="95"/>
        <v>0</v>
      </c>
      <c r="BZ101" s="408">
        <f t="shared" ca="1" si="96"/>
        <v>0</v>
      </c>
      <c r="CA101" s="408">
        <f t="shared" ca="1" si="96"/>
        <v>0</v>
      </c>
      <c r="CB101" s="408">
        <f t="shared" ca="1" si="96"/>
        <v>0</v>
      </c>
      <c r="CC101" s="408">
        <f t="shared" ca="1" si="96"/>
        <v>0</v>
      </c>
      <c r="CD101" s="408">
        <f t="shared" ca="1" si="96"/>
        <v>0</v>
      </c>
      <c r="CE101" s="408">
        <f t="shared" ca="1" si="96"/>
        <v>0</v>
      </c>
      <c r="CF101" s="408">
        <f t="shared" ca="1" si="96"/>
        <v>0</v>
      </c>
      <c r="CG101" s="408">
        <f t="shared" ca="1" si="96"/>
        <v>0</v>
      </c>
      <c r="CH101" s="408">
        <f t="shared" ca="1" si="96"/>
        <v>0</v>
      </c>
      <c r="CI101" s="408">
        <f t="shared" ca="1" si="96"/>
        <v>0</v>
      </c>
      <c r="CJ101" s="408">
        <f t="shared" ca="1" si="97"/>
        <v>0</v>
      </c>
      <c r="CK101" s="408">
        <f t="shared" ca="1" si="97"/>
        <v>0</v>
      </c>
      <c r="CL101" s="408">
        <f t="shared" ca="1" si="97"/>
        <v>0</v>
      </c>
      <c r="CM101" s="408">
        <f t="shared" ca="1" si="97"/>
        <v>0</v>
      </c>
      <c r="CN101" s="408">
        <f t="shared" ca="1" si="97"/>
        <v>0</v>
      </c>
      <c r="CO101" s="408">
        <f t="shared" ca="1" si="97"/>
        <v>0</v>
      </c>
      <c r="CP101" s="408">
        <f t="shared" ca="1" si="97"/>
        <v>0</v>
      </c>
      <c r="CQ101" s="408">
        <f t="shared" ca="1" si="97"/>
        <v>0</v>
      </c>
      <c r="CR101" s="408">
        <f t="shared" ca="1" si="97"/>
        <v>0</v>
      </c>
      <c r="CS101" s="408">
        <f t="shared" ca="1" si="97"/>
        <v>0</v>
      </c>
      <c r="CT101" s="408">
        <f t="shared" ca="1" si="98"/>
        <v>0</v>
      </c>
      <c r="CU101" s="408">
        <f t="shared" ca="1" si="98"/>
        <v>0</v>
      </c>
      <c r="CV101" s="408">
        <f t="shared" ca="1" si="98"/>
        <v>0</v>
      </c>
      <c r="CW101" s="408">
        <f t="shared" ca="1" si="98"/>
        <v>0</v>
      </c>
      <c r="CX101" s="408">
        <f t="shared" ca="1" si="98"/>
        <v>0</v>
      </c>
      <c r="CY101" s="408">
        <f t="shared" ca="1" si="98"/>
        <v>0</v>
      </c>
      <c r="CZ101" s="408">
        <f t="shared" ca="1" si="98"/>
        <v>0</v>
      </c>
      <c r="DA101" s="408">
        <f t="shared" ca="1" si="98"/>
        <v>0</v>
      </c>
      <c r="DB101" s="408">
        <f t="shared" ca="1" si="98"/>
        <v>0</v>
      </c>
      <c r="DC101" s="408">
        <f t="shared" ca="1" si="98"/>
        <v>0</v>
      </c>
    </row>
    <row r="102" spans="1:107" hidden="1">
      <c r="A102" s="43">
        <v>70</v>
      </c>
      <c r="B102" s="323" t="str">
        <f t="shared" ca="1" si="61"/>
        <v>F.4.</v>
      </c>
      <c r="C102" s="342" t="str">
        <f t="shared" ca="1" si="62"/>
        <v>Veikla</v>
      </c>
      <c r="D102" s="548"/>
      <c r="E102" s="548"/>
      <c r="F102" s="448"/>
      <c r="G102" s="442">
        <f ca="1">SUMIF($H$39:$DC$39,"&lt;="&amp;PAL,$H102:$DC102)</f>
        <v>0</v>
      </c>
      <c r="H102" s="408">
        <f t="shared" ca="1" si="89"/>
        <v>0</v>
      </c>
      <c r="I102" s="408">
        <f t="shared" ca="1" si="89"/>
        <v>0</v>
      </c>
      <c r="J102" s="408">
        <f t="shared" ca="1" si="89"/>
        <v>0</v>
      </c>
      <c r="K102" s="408">
        <f t="shared" ca="1" si="89"/>
        <v>0</v>
      </c>
      <c r="L102" s="408">
        <f t="shared" ca="1" si="89"/>
        <v>0</v>
      </c>
      <c r="M102" s="408">
        <f t="shared" ca="1" si="89"/>
        <v>0</v>
      </c>
      <c r="N102" s="408">
        <f t="shared" ca="1" si="89"/>
        <v>0</v>
      </c>
      <c r="O102" s="408">
        <f t="shared" ca="1" si="89"/>
        <v>0</v>
      </c>
      <c r="P102" s="408">
        <f t="shared" ca="1" si="89"/>
        <v>0</v>
      </c>
      <c r="Q102" s="408">
        <f t="shared" ca="1" si="89"/>
        <v>0</v>
      </c>
      <c r="R102" s="408">
        <f t="shared" ca="1" si="90"/>
        <v>0</v>
      </c>
      <c r="S102" s="408">
        <f t="shared" ca="1" si="90"/>
        <v>0</v>
      </c>
      <c r="T102" s="408">
        <f t="shared" ca="1" si="90"/>
        <v>0</v>
      </c>
      <c r="U102" s="408">
        <f t="shared" ca="1" si="90"/>
        <v>0</v>
      </c>
      <c r="V102" s="408">
        <f t="shared" ca="1" si="90"/>
        <v>0</v>
      </c>
      <c r="W102" s="408">
        <f t="shared" ca="1" si="90"/>
        <v>0</v>
      </c>
      <c r="X102" s="408">
        <f t="shared" ca="1" si="90"/>
        <v>0</v>
      </c>
      <c r="Y102" s="408">
        <f t="shared" ca="1" si="90"/>
        <v>0</v>
      </c>
      <c r="Z102" s="408">
        <f t="shared" ca="1" si="90"/>
        <v>0</v>
      </c>
      <c r="AA102" s="408">
        <f t="shared" ca="1" si="90"/>
        <v>0</v>
      </c>
      <c r="AB102" s="408">
        <f t="shared" ca="1" si="91"/>
        <v>0</v>
      </c>
      <c r="AC102" s="408">
        <f t="shared" ca="1" si="91"/>
        <v>0</v>
      </c>
      <c r="AD102" s="408">
        <f t="shared" ca="1" si="91"/>
        <v>0</v>
      </c>
      <c r="AE102" s="408">
        <f t="shared" ca="1" si="91"/>
        <v>0</v>
      </c>
      <c r="AF102" s="408">
        <f t="shared" ca="1" si="91"/>
        <v>0</v>
      </c>
      <c r="AG102" s="408">
        <f t="shared" ca="1" si="91"/>
        <v>0</v>
      </c>
      <c r="AH102" s="408">
        <f t="shared" ca="1" si="91"/>
        <v>0</v>
      </c>
      <c r="AI102" s="408">
        <f t="shared" ca="1" si="91"/>
        <v>0</v>
      </c>
      <c r="AJ102" s="408">
        <f t="shared" ca="1" si="91"/>
        <v>0</v>
      </c>
      <c r="AK102" s="408">
        <f t="shared" ca="1" si="91"/>
        <v>0</v>
      </c>
      <c r="AL102" s="408">
        <f t="shared" ca="1" si="92"/>
        <v>0</v>
      </c>
      <c r="AM102" s="408">
        <f t="shared" ca="1" si="92"/>
        <v>0</v>
      </c>
      <c r="AN102" s="408">
        <f t="shared" ca="1" si="92"/>
        <v>0</v>
      </c>
      <c r="AO102" s="408">
        <f t="shared" ca="1" si="92"/>
        <v>0</v>
      </c>
      <c r="AP102" s="408">
        <f t="shared" ca="1" si="92"/>
        <v>0</v>
      </c>
      <c r="AQ102" s="408">
        <f t="shared" ca="1" si="92"/>
        <v>0</v>
      </c>
      <c r="AR102" s="408">
        <f t="shared" ca="1" si="92"/>
        <v>0</v>
      </c>
      <c r="AS102" s="408">
        <f t="shared" ca="1" si="92"/>
        <v>0</v>
      </c>
      <c r="AT102" s="408">
        <f t="shared" ca="1" si="92"/>
        <v>0</v>
      </c>
      <c r="AU102" s="408">
        <f t="shared" ca="1" si="92"/>
        <v>0</v>
      </c>
      <c r="AV102" s="408">
        <f t="shared" ca="1" si="93"/>
        <v>0</v>
      </c>
      <c r="AW102" s="408">
        <f t="shared" ca="1" si="93"/>
        <v>0</v>
      </c>
      <c r="AX102" s="408">
        <f t="shared" ca="1" si="93"/>
        <v>0</v>
      </c>
      <c r="AY102" s="408">
        <f t="shared" ca="1" si="93"/>
        <v>0</v>
      </c>
      <c r="AZ102" s="408">
        <f t="shared" ca="1" si="93"/>
        <v>0</v>
      </c>
      <c r="BA102" s="408">
        <f t="shared" ca="1" si="93"/>
        <v>0</v>
      </c>
      <c r="BB102" s="408">
        <f t="shared" ca="1" si="93"/>
        <v>0</v>
      </c>
      <c r="BC102" s="408">
        <f t="shared" ca="1" si="93"/>
        <v>0</v>
      </c>
      <c r="BD102" s="408">
        <f t="shared" ca="1" si="93"/>
        <v>0</v>
      </c>
      <c r="BE102" s="408">
        <f t="shared" ca="1" si="93"/>
        <v>0</v>
      </c>
      <c r="BF102" s="408">
        <f t="shared" ca="1" si="94"/>
        <v>0</v>
      </c>
      <c r="BG102" s="408">
        <f t="shared" ca="1" si="94"/>
        <v>0</v>
      </c>
      <c r="BH102" s="408">
        <f t="shared" ca="1" si="94"/>
        <v>0</v>
      </c>
      <c r="BI102" s="408">
        <f t="shared" ca="1" si="94"/>
        <v>0</v>
      </c>
      <c r="BJ102" s="408">
        <f t="shared" ca="1" si="94"/>
        <v>0</v>
      </c>
      <c r="BK102" s="408">
        <f t="shared" ca="1" si="94"/>
        <v>0</v>
      </c>
      <c r="BL102" s="408">
        <f t="shared" ca="1" si="94"/>
        <v>0</v>
      </c>
      <c r="BM102" s="408">
        <f t="shared" ca="1" si="94"/>
        <v>0</v>
      </c>
      <c r="BN102" s="408">
        <f t="shared" ca="1" si="94"/>
        <v>0</v>
      </c>
      <c r="BO102" s="408">
        <f t="shared" ca="1" si="94"/>
        <v>0</v>
      </c>
      <c r="BP102" s="408">
        <f t="shared" ca="1" si="95"/>
        <v>0</v>
      </c>
      <c r="BQ102" s="408">
        <f t="shared" ca="1" si="95"/>
        <v>0</v>
      </c>
      <c r="BR102" s="408">
        <f t="shared" ca="1" si="95"/>
        <v>0</v>
      </c>
      <c r="BS102" s="408">
        <f t="shared" ca="1" si="95"/>
        <v>0</v>
      </c>
      <c r="BT102" s="408">
        <f t="shared" ca="1" si="95"/>
        <v>0</v>
      </c>
      <c r="BU102" s="408">
        <f t="shared" ca="1" si="95"/>
        <v>0</v>
      </c>
      <c r="BV102" s="408">
        <f t="shared" ca="1" si="95"/>
        <v>0</v>
      </c>
      <c r="BW102" s="408">
        <f t="shared" ca="1" si="95"/>
        <v>0</v>
      </c>
      <c r="BX102" s="408">
        <f t="shared" ca="1" si="95"/>
        <v>0</v>
      </c>
      <c r="BY102" s="408">
        <f t="shared" ca="1" si="95"/>
        <v>0</v>
      </c>
      <c r="BZ102" s="408">
        <f t="shared" ca="1" si="96"/>
        <v>0</v>
      </c>
      <c r="CA102" s="408">
        <f t="shared" ca="1" si="96"/>
        <v>0</v>
      </c>
      <c r="CB102" s="408">
        <f t="shared" ca="1" si="96"/>
        <v>0</v>
      </c>
      <c r="CC102" s="408">
        <f t="shared" ca="1" si="96"/>
        <v>0</v>
      </c>
      <c r="CD102" s="408">
        <f t="shared" ca="1" si="96"/>
        <v>0</v>
      </c>
      <c r="CE102" s="408">
        <f t="shared" ca="1" si="96"/>
        <v>0</v>
      </c>
      <c r="CF102" s="408">
        <f t="shared" ca="1" si="96"/>
        <v>0</v>
      </c>
      <c r="CG102" s="408">
        <f t="shared" ca="1" si="96"/>
        <v>0</v>
      </c>
      <c r="CH102" s="408">
        <f t="shared" ca="1" si="96"/>
        <v>0</v>
      </c>
      <c r="CI102" s="408">
        <f t="shared" ca="1" si="96"/>
        <v>0</v>
      </c>
      <c r="CJ102" s="408">
        <f t="shared" ca="1" si="97"/>
        <v>0</v>
      </c>
      <c r="CK102" s="408">
        <f t="shared" ca="1" si="97"/>
        <v>0</v>
      </c>
      <c r="CL102" s="408">
        <f t="shared" ca="1" si="97"/>
        <v>0</v>
      </c>
      <c r="CM102" s="408">
        <f t="shared" ca="1" si="97"/>
        <v>0</v>
      </c>
      <c r="CN102" s="408">
        <f t="shared" ca="1" si="97"/>
        <v>0</v>
      </c>
      <c r="CO102" s="408">
        <f t="shared" ca="1" si="97"/>
        <v>0</v>
      </c>
      <c r="CP102" s="408">
        <f t="shared" ca="1" si="97"/>
        <v>0</v>
      </c>
      <c r="CQ102" s="408">
        <f t="shared" ca="1" si="97"/>
        <v>0</v>
      </c>
      <c r="CR102" s="408">
        <f t="shared" ca="1" si="97"/>
        <v>0</v>
      </c>
      <c r="CS102" s="408">
        <f t="shared" ca="1" si="97"/>
        <v>0</v>
      </c>
      <c r="CT102" s="408">
        <f t="shared" ca="1" si="98"/>
        <v>0</v>
      </c>
      <c r="CU102" s="408">
        <f t="shared" ca="1" si="98"/>
        <v>0</v>
      </c>
      <c r="CV102" s="408">
        <f t="shared" ca="1" si="98"/>
        <v>0</v>
      </c>
      <c r="CW102" s="408">
        <f t="shared" ca="1" si="98"/>
        <v>0</v>
      </c>
      <c r="CX102" s="408">
        <f t="shared" ca="1" si="98"/>
        <v>0</v>
      </c>
      <c r="CY102" s="408">
        <f t="shared" ca="1" si="98"/>
        <v>0</v>
      </c>
      <c r="CZ102" s="408">
        <f t="shared" ca="1" si="98"/>
        <v>0</v>
      </c>
      <c r="DA102" s="408">
        <f t="shared" ca="1" si="98"/>
        <v>0</v>
      </c>
      <c r="DB102" s="408">
        <f t="shared" ca="1" si="98"/>
        <v>0</v>
      </c>
      <c r="DC102" s="408">
        <f t="shared" ca="1" si="98"/>
        <v>0</v>
      </c>
    </row>
    <row r="103" spans="1:107" hidden="1">
      <c r="A103" s="43">
        <v>71</v>
      </c>
      <c r="B103" s="323" t="str">
        <f t="shared" ca="1" si="61"/>
        <v>F.5.</v>
      </c>
      <c r="C103" s="342" t="str">
        <f t="shared" ca="1" si="62"/>
        <v>Veikla</v>
      </c>
      <c r="D103" s="548"/>
      <c r="E103" s="548"/>
      <c r="F103" s="448"/>
      <c r="G103" s="442">
        <f ca="1">SUMIF($H$39:$DC$39,"&lt;="&amp;PAL,$H103:$DC103)</f>
        <v>0</v>
      </c>
      <c r="H103" s="408">
        <f t="shared" ca="1" si="89"/>
        <v>0</v>
      </c>
      <c r="I103" s="408">
        <f t="shared" ca="1" si="89"/>
        <v>0</v>
      </c>
      <c r="J103" s="408">
        <f t="shared" ca="1" si="89"/>
        <v>0</v>
      </c>
      <c r="K103" s="408">
        <f t="shared" ca="1" si="89"/>
        <v>0</v>
      </c>
      <c r="L103" s="408">
        <f t="shared" ca="1" si="89"/>
        <v>0</v>
      </c>
      <c r="M103" s="408">
        <f t="shared" ca="1" si="89"/>
        <v>0</v>
      </c>
      <c r="N103" s="408">
        <f t="shared" ca="1" si="89"/>
        <v>0</v>
      </c>
      <c r="O103" s="408">
        <f t="shared" ca="1" si="89"/>
        <v>0</v>
      </c>
      <c r="P103" s="408">
        <f t="shared" ca="1" si="89"/>
        <v>0</v>
      </c>
      <c r="Q103" s="408">
        <f t="shared" ca="1" si="89"/>
        <v>0</v>
      </c>
      <c r="R103" s="408">
        <f t="shared" ca="1" si="90"/>
        <v>0</v>
      </c>
      <c r="S103" s="408">
        <f t="shared" ca="1" si="90"/>
        <v>0</v>
      </c>
      <c r="T103" s="408">
        <f t="shared" ca="1" si="90"/>
        <v>0</v>
      </c>
      <c r="U103" s="408">
        <f t="shared" ca="1" si="90"/>
        <v>0</v>
      </c>
      <c r="V103" s="408">
        <f t="shared" ca="1" si="90"/>
        <v>0</v>
      </c>
      <c r="W103" s="408">
        <f t="shared" ca="1" si="90"/>
        <v>0</v>
      </c>
      <c r="X103" s="408">
        <f t="shared" ca="1" si="90"/>
        <v>0</v>
      </c>
      <c r="Y103" s="408">
        <f t="shared" ca="1" si="90"/>
        <v>0</v>
      </c>
      <c r="Z103" s="408">
        <f t="shared" ca="1" si="90"/>
        <v>0</v>
      </c>
      <c r="AA103" s="408">
        <f t="shared" ca="1" si="90"/>
        <v>0</v>
      </c>
      <c r="AB103" s="408">
        <f t="shared" ca="1" si="91"/>
        <v>0</v>
      </c>
      <c r="AC103" s="408">
        <f t="shared" ca="1" si="91"/>
        <v>0</v>
      </c>
      <c r="AD103" s="408">
        <f t="shared" ca="1" si="91"/>
        <v>0</v>
      </c>
      <c r="AE103" s="408">
        <f t="shared" ca="1" si="91"/>
        <v>0</v>
      </c>
      <c r="AF103" s="408">
        <f t="shared" ca="1" si="91"/>
        <v>0</v>
      </c>
      <c r="AG103" s="408">
        <f t="shared" ca="1" si="91"/>
        <v>0</v>
      </c>
      <c r="AH103" s="408">
        <f t="shared" ca="1" si="91"/>
        <v>0</v>
      </c>
      <c r="AI103" s="408">
        <f t="shared" ca="1" si="91"/>
        <v>0</v>
      </c>
      <c r="AJ103" s="408">
        <f t="shared" ca="1" si="91"/>
        <v>0</v>
      </c>
      <c r="AK103" s="408">
        <f t="shared" ca="1" si="91"/>
        <v>0</v>
      </c>
      <c r="AL103" s="408">
        <f t="shared" ca="1" si="92"/>
        <v>0</v>
      </c>
      <c r="AM103" s="408">
        <f t="shared" ca="1" si="92"/>
        <v>0</v>
      </c>
      <c r="AN103" s="408">
        <f t="shared" ca="1" si="92"/>
        <v>0</v>
      </c>
      <c r="AO103" s="408">
        <f t="shared" ca="1" si="92"/>
        <v>0</v>
      </c>
      <c r="AP103" s="408">
        <f t="shared" ca="1" si="92"/>
        <v>0</v>
      </c>
      <c r="AQ103" s="408">
        <f t="shared" ca="1" si="92"/>
        <v>0</v>
      </c>
      <c r="AR103" s="408">
        <f t="shared" ca="1" si="92"/>
        <v>0</v>
      </c>
      <c r="AS103" s="408">
        <f t="shared" ca="1" si="92"/>
        <v>0</v>
      </c>
      <c r="AT103" s="408">
        <f t="shared" ca="1" si="92"/>
        <v>0</v>
      </c>
      <c r="AU103" s="408">
        <f t="shared" ca="1" si="92"/>
        <v>0</v>
      </c>
      <c r="AV103" s="408">
        <f t="shared" ca="1" si="93"/>
        <v>0</v>
      </c>
      <c r="AW103" s="408">
        <f t="shared" ca="1" si="93"/>
        <v>0</v>
      </c>
      <c r="AX103" s="408">
        <f t="shared" ca="1" si="93"/>
        <v>0</v>
      </c>
      <c r="AY103" s="408">
        <f t="shared" ca="1" si="93"/>
        <v>0</v>
      </c>
      <c r="AZ103" s="408">
        <f t="shared" ca="1" si="93"/>
        <v>0</v>
      </c>
      <c r="BA103" s="408">
        <f t="shared" ca="1" si="93"/>
        <v>0</v>
      </c>
      <c r="BB103" s="408">
        <f t="shared" ca="1" si="93"/>
        <v>0</v>
      </c>
      <c r="BC103" s="408">
        <f t="shared" ca="1" si="93"/>
        <v>0</v>
      </c>
      <c r="BD103" s="408">
        <f t="shared" ca="1" si="93"/>
        <v>0</v>
      </c>
      <c r="BE103" s="408">
        <f t="shared" ca="1" si="93"/>
        <v>0</v>
      </c>
      <c r="BF103" s="408">
        <f t="shared" ca="1" si="94"/>
        <v>0</v>
      </c>
      <c r="BG103" s="408">
        <f t="shared" ca="1" si="94"/>
        <v>0</v>
      </c>
      <c r="BH103" s="408">
        <f t="shared" ca="1" si="94"/>
        <v>0</v>
      </c>
      <c r="BI103" s="408">
        <f t="shared" ca="1" si="94"/>
        <v>0</v>
      </c>
      <c r="BJ103" s="408">
        <f t="shared" ca="1" si="94"/>
        <v>0</v>
      </c>
      <c r="BK103" s="408">
        <f t="shared" ca="1" si="94"/>
        <v>0</v>
      </c>
      <c r="BL103" s="408">
        <f t="shared" ca="1" si="94"/>
        <v>0</v>
      </c>
      <c r="BM103" s="408">
        <f t="shared" ca="1" si="94"/>
        <v>0</v>
      </c>
      <c r="BN103" s="408">
        <f t="shared" ca="1" si="94"/>
        <v>0</v>
      </c>
      <c r="BO103" s="408">
        <f t="shared" ca="1" si="94"/>
        <v>0</v>
      </c>
      <c r="BP103" s="408">
        <f t="shared" ca="1" si="95"/>
        <v>0</v>
      </c>
      <c r="BQ103" s="408">
        <f t="shared" ca="1" si="95"/>
        <v>0</v>
      </c>
      <c r="BR103" s="408">
        <f t="shared" ca="1" si="95"/>
        <v>0</v>
      </c>
      <c r="BS103" s="408">
        <f t="shared" ca="1" si="95"/>
        <v>0</v>
      </c>
      <c r="BT103" s="408">
        <f t="shared" ca="1" si="95"/>
        <v>0</v>
      </c>
      <c r="BU103" s="408">
        <f t="shared" ca="1" si="95"/>
        <v>0</v>
      </c>
      <c r="BV103" s="408">
        <f t="shared" ca="1" si="95"/>
        <v>0</v>
      </c>
      <c r="BW103" s="408">
        <f t="shared" ca="1" si="95"/>
        <v>0</v>
      </c>
      <c r="BX103" s="408">
        <f t="shared" ca="1" si="95"/>
        <v>0</v>
      </c>
      <c r="BY103" s="408">
        <f t="shared" ca="1" si="95"/>
        <v>0</v>
      </c>
      <c r="BZ103" s="408">
        <f t="shared" ca="1" si="96"/>
        <v>0</v>
      </c>
      <c r="CA103" s="408">
        <f t="shared" ca="1" si="96"/>
        <v>0</v>
      </c>
      <c r="CB103" s="408">
        <f t="shared" ca="1" si="96"/>
        <v>0</v>
      </c>
      <c r="CC103" s="408">
        <f t="shared" ca="1" si="96"/>
        <v>0</v>
      </c>
      <c r="CD103" s="408">
        <f t="shared" ca="1" si="96"/>
        <v>0</v>
      </c>
      <c r="CE103" s="408">
        <f t="shared" ca="1" si="96"/>
        <v>0</v>
      </c>
      <c r="CF103" s="408">
        <f t="shared" ca="1" si="96"/>
        <v>0</v>
      </c>
      <c r="CG103" s="408">
        <f t="shared" ca="1" si="96"/>
        <v>0</v>
      </c>
      <c r="CH103" s="408">
        <f t="shared" ca="1" si="96"/>
        <v>0</v>
      </c>
      <c r="CI103" s="408">
        <f t="shared" ca="1" si="96"/>
        <v>0</v>
      </c>
      <c r="CJ103" s="408">
        <f t="shared" ca="1" si="97"/>
        <v>0</v>
      </c>
      <c r="CK103" s="408">
        <f t="shared" ca="1" si="97"/>
        <v>0</v>
      </c>
      <c r="CL103" s="408">
        <f t="shared" ca="1" si="97"/>
        <v>0</v>
      </c>
      <c r="CM103" s="408">
        <f t="shared" ca="1" si="97"/>
        <v>0</v>
      </c>
      <c r="CN103" s="408">
        <f t="shared" ca="1" si="97"/>
        <v>0</v>
      </c>
      <c r="CO103" s="408">
        <f t="shared" ca="1" si="97"/>
        <v>0</v>
      </c>
      <c r="CP103" s="408">
        <f t="shared" ca="1" si="97"/>
        <v>0</v>
      </c>
      <c r="CQ103" s="408">
        <f t="shared" ca="1" si="97"/>
        <v>0</v>
      </c>
      <c r="CR103" s="408">
        <f t="shared" ca="1" si="97"/>
        <v>0</v>
      </c>
      <c r="CS103" s="408">
        <f t="shared" ca="1" si="97"/>
        <v>0</v>
      </c>
      <c r="CT103" s="408">
        <f t="shared" ca="1" si="98"/>
        <v>0</v>
      </c>
      <c r="CU103" s="408">
        <f t="shared" ca="1" si="98"/>
        <v>0</v>
      </c>
      <c r="CV103" s="408">
        <f t="shared" ca="1" si="98"/>
        <v>0</v>
      </c>
      <c r="CW103" s="408">
        <f t="shared" ca="1" si="98"/>
        <v>0</v>
      </c>
      <c r="CX103" s="408">
        <f t="shared" ca="1" si="98"/>
        <v>0</v>
      </c>
      <c r="CY103" s="408">
        <f t="shared" ca="1" si="98"/>
        <v>0</v>
      </c>
      <c r="CZ103" s="408">
        <f t="shared" ca="1" si="98"/>
        <v>0</v>
      </c>
      <c r="DA103" s="408">
        <f t="shared" ca="1" si="98"/>
        <v>0</v>
      </c>
      <c r="DB103" s="408">
        <f t="shared" ca="1" si="98"/>
        <v>0</v>
      </c>
      <c r="DC103" s="408">
        <f t="shared" ca="1" si="98"/>
        <v>0</v>
      </c>
    </row>
    <row r="104" spans="1:107" hidden="1">
      <c r="A104" s="43">
        <v>72</v>
      </c>
      <c r="B104" s="323" t="str">
        <f t="shared" ca="1" si="61"/>
        <v>F.6.</v>
      </c>
      <c r="C104" s="342" t="str">
        <f t="shared" ca="1" si="62"/>
        <v>Veikla</v>
      </c>
      <c r="D104" s="548"/>
      <c r="E104" s="548"/>
      <c r="F104" s="448"/>
      <c r="G104" s="442">
        <f ca="1">SUMIF($H$39:$DC$39,"&lt;="&amp;PAL,$H104:$DC104)</f>
        <v>0</v>
      </c>
      <c r="H104" s="408">
        <f t="shared" ca="1" si="89"/>
        <v>0</v>
      </c>
      <c r="I104" s="408">
        <f t="shared" ca="1" si="89"/>
        <v>0</v>
      </c>
      <c r="J104" s="408">
        <f t="shared" ca="1" si="89"/>
        <v>0</v>
      </c>
      <c r="K104" s="408">
        <f t="shared" ca="1" si="89"/>
        <v>0</v>
      </c>
      <c r="L104" s="408">
        <f t="shared" ca="1" si="89"/>
        <v>0</v>
      </c>
      <c r="M104" s="408">
        <f t="shared" ca="1" si="89"/>
        <v>0</v>
      </c>
      <c r="N104" s="408">
        <f t="shared" ca="1" si="89"/>
        <v>0</v>
      </c>
      <c r="O104" s="408">
        <f t="shared" ca="1" si="89"/>
        <v>0</v>
      </c>
      <c r="P104" s="408">
        <f t="shared" ca="1" si="89"/>
        <v>0</v>
      </c>
      <c r="Q104" s="408">
        <f t="shared" ca="1" si="89"/>
        <v>0</v>
      </c>
      <c r="R104" s="408">
        <f t="shared" ca="1" si="90"/>
        <v>0</v>
      </c>
      <c r="S104" s="408">
        <f t="shared" ca="1" si="90"/>
        <v>0</v>
      </c>
      <c r="T104" s="408">
        <f t="shared" ca="1" si="90"/>
        <v>0</v>
      </c>
      <c r="U104" s="408">
        <f t="shared" ca="1" si="90"/>
        <v>0</v>
      </c>
      <c r="V104" s="408">
        <f t="shared" ca="1" si="90"/>
        <v>0</v>
      </c>
      <c r="W104" s="408">
        <f t="shared" ca="1" si="90"/>
        <v>0</v>
      </c>
      <c r="X104" s="408">
        <f t="shared" ca="1" si="90"/>
        <v>0</v>
      </c>
      <c r="Y104" s="408">
        <f t="shared" ca="1" si="90"/>
        <v>0</v>
      </c>
      <c r="Z104" s="408">
        <f t="shared" ca="1" si="90"/>
        <v>0</v>
      </c>
      <c r="AA104" s="408">
        <f t="shared" ca="1" si="90"/>
        <v>0</v>
      </c>
      <c r="AB104" s="408">
        <f t="shared" ca="1" si="91"/>
        <v>0</v>
      </c>
      <c r="AC104" s="408">
        <f t="shared" ca="1" si="91"/>
        <v>0</v>
      </c>
      <c r="AD104" s="408">
        <f t="shared" ca="1" si="91"/>
        <v>0</v>
      </c>
      <c r="AE104" s="408">
        <f t="shared" ca="1" si="91"/>
        <v>0</v>
      </c>
      <c r="AF104" s="408">
        <f t="shared" ca="1" si="91"/>
        <v>0</v>
      </c>
      <c r="AG104" s="408">
        <f t="shared" ca="1" si="91"/>
        <v>0</v>
      </c>
      <c r="AH104" s="408">
        <f t="shared" ca="1" si="91"/>
        <v>0</v>
      </c>
      <c r="AI104" s="408">
        <f t="shared" ca="1" si="91"/>
        <v>0</v>
      </c>
      <c r="AJ104" s="408">
        <f t="shared" ca="1" si="91"/>
        <v>0</v>
      </c>
      <c r="AK104" s="408">
        <f t="shared" ca="1" si="91"/>
        <v>0</v>
      </c>
      <c r="AL104" s="408">
        <f t="shared" ca="1" si="92"/>
        <v>0</v>
      </c>
      <c r="AM104" s="408">
        <f t="shared" ca="1" si="92"/>
        <v>0</v>
      </c>
      <c r="AN104" s="408">
        <f t="shared" ca="1" si="92"/>
        <v>0</v>
      </c>
      <c r="AO104" s="408">
        <f t="shared" ca="1" si="92"/>
        <v>0</v>
      </c>
      <c r="AP104" s="408">
        <f t="shared" ca="1" si="92"/>
        <v>0</v>
      </c>
      <c r="AQ104" s="408">
        <f t="shared" ca="1" si="92"/>
        <v>0</v>
      </c>
      <c r="AR104" s="408">
        <f t="shared" ca="1" si="92"/>
        <v>0</v>
      </c>
      <c r="AS104" s="408">
        <f t="shared" ca="1" si="92"/>
        <v>0</v>
      </c>
      <c r="AT104" s="408">
        <f t="shared" ca="1" si="92"/>
        <v>0</v>
      </c>
      <c r="AU104" s="408">
        <f t="shared" ca="1" si="92"/>
        <v>0</v>
      </c>
      <c r="AV104" s="408">
        <f t="shared" ca="1" si="93"/>
        <v>0</v>
      </c>
      <c r="AW104" s="408">
        <f t="shared" ca="1" si="93"/>
        <v>0</v>
      </c>
      <c r="AX104" s="408">
        <f t="shared" ca="1" si="93"/>
        <v>0</v>
      </c>
      <c r="AY104" s="408">
        <f t="shared" ca="1" si="93"/>
        <v>0</v>
      </c>
      <c r="AZ104" s="408">
        <f t="shared" ca="1" si="93"/>
        <v>0</v>
      </c>
      <c r="BA104" s="408">
        <f t="shared" ca="1" si="93"/>
        <v>0</v>
      </c>
      <c r="BB104" s="408">
        <f t="shared" ca="1" si="93"/>
        <v>0</v>
      </c>
      <c r="BC104" s="408">
        <f t="shared" ca="1" si="93"/>
        <v>0</v>
      </c>
      <c r="BD104" s="408">
        <f t="shared" ca="1" si="93"/>
        <v>0</v>
      </c>
      <c r="BE104" s="408">
        <f t="shared" ca="1" si="93"/>
        <v>0</v>
      </c>
      <c r="BF104" s="408">
        <f t="shared" ca="1" si="94"/>
        <v>0</v>
      </c>
      <c r="BG104" s="408">
        <f t="shared" ca="1" si="94"/>
        <v>0</v>
      </c>
      <c r="BH104" s="408">
        <f t="shared" ca="1" si="94"/>
        <v>0</v>
      </c>
      <c r="BI104" s="408">
        <f t="shared" ca="1" si="94"/>
        <v>0</v>
      </c>
      <c r="BJ104" s="408">
        <f t="shared" ca="1" si="94"/>
        <v>0</v>
      </c>
      <c r="BK104" s="408">
        <f t="shared" ca="1" si="94"/>
        <v>0</v>
      </c>
      <c r="BL104" s="408">
        <f t="shared" ca="1" si="94"/>
        <v>0</v>
      </c>
      <c r="BM104" s="408">
        <f t="shared" ca="1" si="94"/>
        <v>0</v>
      </c>
      <c r="BN104" s="408">
        <f t="shared" ca="1" si="94"/>
        <v>0</v>
      </c>
      <c r="BO104" s="408">
        <f t="shared" ca="1" si="94"/>
        <v>0</v>
      </c>
      <c r="BP104" s="408">
        <f t="shared" ca="1" si="95"/>
        <v>0</v>
      </c>
      <c r="BQ104" s="408">
        <f t="shared" ca="1" si="95"/>
        <v>0</v>
      </c>
      <c r="BR104" s="408">
        <f t="shared" ca="1" si="95"/>
        <v>0</v>
      </c>
      <c r="BS104" s="408">
        <f t="shared" ca="1" si="95"/>
        <v>0</v>
      </c>
      <c r="BT104" s="408">
        <f t="shared" ca="1" si="95"/>
        <v>0</v>
      </c>
      <c r="BU104" s="408">
        <f t="shared" ca="1" si="95"/>
        <v>0</v>
      </c>
      <c r="BV104" s="408">
        <f t="shared" ca="1" si="95"/>
        <v>0</v>
      </c>
      <c r="BW104" s="408">
        <f t="shared" ca="1" si="95"/>
        <v>0</v>
      </c>
      <c r="BX104" s="408">
        <f t="shared" ca="1" si="95"/>
        <v>0</v>
      </c>
      <c r="BY104" s="408">
        <f t="shared" ca="1" si="95"/>
        <v>0</v>
      </c>
      <c r="BZ104" s="408">
        <f t="shared" ca="1" si="96"/>
        <v>0</v>
      </c>
      <c r="CA104" s="408">
        <f t="shared" ca="1" si="96"/>
        <v>0</v>
      </c>
      <c r="CB104" s="408">
        <f t="shared" ca="1" si="96"/>
        <v>0</v>
      </c>
      <c r="CC104" s="408">
        <f t="shared" ca="1" si="96"/>
        <v>0</v>
      </c>
      <c r="CD104" s="408">
        <f t="shared" ca="1" si="96"/>
        <v>0</v>
      </c>
      <c r="CE104" s="408">
        <f t="shared" ca="1" si="96"/>
        <v>0</v>
      </c>
      <c r="CF104" s="408">
        <f t="shared" ca="1" si="96"/>
        <v>0</v>
      </c>
      <c r="CG104" s="408">
        <f t="shared" ca="1" si="96"/>
        <v>0</v>
      </c>
      <c r="CH104" s="408">
        <f t="shared" ca="1" si="96"/>
        <v>0</v>
      </c>
      <c r="CI104" s="408">
        <f t="shared" ca="1" si="96"/>
        <v>0</v>
      </c>
      <c r="CJ104" s="408">
        <f t="shared" ca="1" si="97"/>
        <v>0</v>
      </c>
      <c r="CK104" s="408">
        <f t="shared" ca="1" si="97"/>
        <v>0</v>
      </c>
      <c r="CL104" s="408">
        <f t="shared" ca="1" si="97"/>
        <v>0</v>
      </c>
      <c r="CM104" s="408">
        <f t="shared" ca="1" si="97"/>
        <v>0</v>
      </c>
      <c r="CN104" s="408">
        <f t="shared" ca="1" si="97"/>
        <v>0</v>
      </c>
      <c r="CO104" s="408">
        <f t="shared" ca="1" si="97"/>
        <v>0</v>
      </c>
      <c r="CP104" s="408">
        <f t="shared" ca="1" si="97"/>
        <v>0</v>
      </c>
      <c r="CQ104" s="408">
        <f t="shared" ca="1" si="97"/>
        <v>0</v>
      </c>
      <c r="CR104" s="408">
        <f t="shared" ca="1" si="97"/>
        <v>0</v>
      </c>
      <c r="CS104" s="408">
        <f t="shared" ca="1" si="97"/>
        <v>0</v>
      </c>
      <c r="CT104" s="408">
        <f t="shared" ca="1" si="98"/>
        <v>0</v>
      </c>
      <c r="CU104" s="408">
        <f t="shared" ca="1" si="98"/>
        <v>0</v>
      </c>
      <c r="CV104" s="408">
        <f t="shared" ca="1" si="98"/>
        <v>0</v>
      </c>
      <c r="CW104" s="408">
        <f t="shared" ca="1" si="98"/>
        <v>0</v>
      </c>
      <c r="CX104" s="408">
        <f t="shared" ca="1" si="98"/>
        <v>0</v>
      </c>
      <c r="CY104" s="408">
        <f t="shared" ca="1" si="98"/>
        <v>0</v>
      </c>
      <c r="CZ104" s="408">
        <f t="shared" ca="1" si="98"/>
        <v>0</v>
      </c>
      <c r="DA104" s="408">
        <f t="shared" ca="1" si="98"/>
        <v>0</v>
      </c>
      <c r="DB104" s="408">
        <f t="shared" ca="1" si="98"/>
        <v>0</v>
      </c>
      <c r="DC104" s="408">
        <f t="shared" ca="1" si="98"/>
        <v>0</v>
      </c>
    </row>
    <row r="105" spans="1:107" hidden="1">
      <c r="A105" s="43">
        <v>73</v>
      </c>
      <c r="B105" s="323" t="str">
        <f t="shared" ca="1" si="61"/>
        <v>F.7.</v>
      </c>
      <c r="C105" s="342" t="str">
        <f t="shared" ca="1" si="62"/>
        <v>Veikla</v>
      </c>
      <c r="D105" s="548"/>
      <c r="E105" s="548"/>
      <c r="F105" s="448"/>
      <c r="G105" s="442">
        <f ca="1">SUMIF($H$39:$DC$39,"&lt;="&amp;PAL,$H105:$DC105)</f>
        <v>0</v>
      </c>
      <c r="H105" s="408">
        <f t="shared" ca="1" si="89"/>
        <v>0</v>
      </c>
      <c r="I105" s="408">
        <f t="shared" ca="1" si="89"/>
        <v>0</v>
      </c>
      <c r="J105" s="408">
        <f t="shared" ca="1" si="89"/>
        <v>0</v>
      </c>
      <c r="K105" s="408">
        <f t="shared" ca="1" si="89"/>
        <v>0</v>
      </c>
      <c r="L105" s="408">
        <f t="shared" ca="1" si="89"/>
        <v>0</v>
      </c>
      <c r="M105" s="408">
        <f t="shared" ca="1" si="89"/>
        <v>0</v>
      </c>
      <c r="N105" s="408">
        <f t="shared" ca="1" si="89"/>
        <v>0</v>
      </c>
      <c r="O105" s="408">
        <f t="shared" ca="1" si="89"/>
        <v>0</v>
      </c>
      <c r="P105" s="408">
        <f t="shared" ca="1" si="89"/>
        <v>0</v>
      </c>
      <c r="Q105" s="408">
        <f t="shared" ca="1" si="89"/>
        <v>0</v>
      </c>
      <c r="R105" s="408">
        <f t="shared" ca="1" si="90"/>
        <v>0</v>
      </c>
      <c r="S105" s="408">
        <f t="shared" ca="1" si="90"/>
        <v>0</v>
      </c>
      <c r="T105" s="408">
        <f t="shared" ca="1" si="90"/>
        <v>0</v>
      </c>
      <c r="U105" s="408">
        <f t="shared" ca="1" si="90"/>
        <v>0</v>
      </c>
      <c r="V105" s="408">
        <f t="shared" ca="1" si="90"/>
        <v>0</v>
      </c>
      <c r="W105" s="408">
        <f t="shared" ca="1" si="90"/>
        <v>0</v>
      </c>
      <c r="X105" s="408">
        <f t="shared" ca="1" si="90"/>
        <v>0</v>
      </c>
      <c r="Y105" s="408">
        <f t="shared" ca="1" si="90"/>
        <v>0</v>
      </c>
      <c r="Z105" s="408">
        <f t="shared" ca="1" si="90"/>
        <v>0</v>
      </c>
      <c r="AA105" s="408">
        <f t="shared" ca="1" si="90"/>
        <v>0</v>
      </c>
      <c r="AB105" s="408">
        <f t="shared" ca="1" si="91"/>
        <v>0</v>
      </c>
      <c r="AC105" s="408">
        <f t="shared" ca="1" si="91"/>
        <v>0</v>
      </c>
      <c r="AD105" s="408">
        <f t="shared" ca="1" si="91"/>
        <v>0</v>
      </c>
      <c r="AE105" s="408">
        <f t="shared" ca="1" si="91"/>
        <v>0</v>
      </c>
      <c r="AF105" s="408">
        <f t="shared" ca="1" si="91"/>
        <v>0</v>
      </c>
      <c r="AG105" s="408">
        <f t="shared" ca="1" si="91"/>
        <v>0</v>
      </c>
      <c r="AH105" s="408">
        <f t="shared" ca="1" si="91"/>
        <v>0</v>
      </c>
      <c r="AI105" s="408">
        <f t="shared" ca="1" si="91"/>
        <v>0</v>
      </c>
      <c r="AJ105" s="408">
        <f t="shared" ca="1" si="91"/>
        <v>0</v>
      </c>
      <c r="AK105" s="408">
        <f t="shared" ca="1" si="91"/>
        <v>0</v>
      </c>
      <c r="AL105" s="408">
        <f t="shared" ca="1" si="92"/>
        <v>0</v>
      </c>
      <c r="AM105" s="408">
        <f t="shared" ca="1" si="92"/>
        <v>0</v>
      </c>
      <c r="AN105" s="408">
        <f t="shared" ca="1" si="92"/>
        <v>0</v>
      </c>
      <c r="AO105" s="408">
        <f t="shared" ca="1" si="92"/>
        <v>0</v>
      </c>
      <c r="AP105" s="408">
        <f t="shared" ca="1" si="92"/>
        <v>0</v>
      </c>
      <c r="AQ105" s="408">
        <f t="shared" ca="1" si="92"/>
        <v>0</v>
      </c>
      <c r="AR105" s="408">
        <f t="shared" ca="1" si="92"/>
        <v>0</v>
      </c>
      <c r="AS105" s="408">
        <f t="shared" ca="1" si="92"/>
        <v>0</v>
      </c>
      <c r="AT105" s="408">
        <f t="shared" ca="1" si="92"/>
        <v>0</v>
      </c>
      <c r="AU105" s="408">
        <f t="shared" ca="1" si="92"/>
        <v>0</v>
      </c>
      <c r="AV105" s="408">
        <f t="shared" ca="1" si="93"/>
        <v>0</v>
      </c>
      <c r="AW105" s="408">
        <f t="shared" ca="1" si="93"/>
        <v>0</v>
      </c>
      <c r="AX105" s="408">
        <f t="shared" ca="1" si="93"/>
        <v>0</v>
      </c>
      <c r="AY105" s="408">
        <f t="shared" ca="1" si="93"/>
        <v>0</v>
      </c>
      <c r="AZ105" s="408">
        <f t="shared" ca="1" si="93"/>
        <v>0</v>
      </c>
      <c r="BA105" s="408">
        <f t="shared" ca="1" si="93"/>
        <v>0</v>
      </c>
      <c r="BB105" s="408">
        <f t="shared" ca="1" si="93"/>
        <v>0</v>
      </c>
      <c r="BC105" s="408">
        <f t="shared" ca="1" si="93"/>
        <v>0</v>
      </c>
      <c r="BD105" s="408">
        <f t="shared" ca="1" si="93"/>
        <v>0</v>
      </c>
      <c r="BE105" s="408">
        <f t="shared" ca="1" si="93"/>
        <v>0</v>
      </c>
      <c r="BF105" s="408">
        <f t="shared" ca="1" si="94"/>
        <v>0</v>
      </c>
      <c r="BG105" s="408">
        <f t="shared" ca="1" si="94"/>
        <v>0</v>
      </c>
      <c r="BH105" s="408">
        <f t="shared" ca="1" si="94"/>
        <v>0</v>
      </c>
      <c r="BI105" s="408">
        <f t="shared" ca="1" si="94"/>
        <v>0</v>
      </c>
      <c r="BJ105" s="408">
        <f t="shared" ca="1" si="94"/>
        <v>0</v>
      </c>
      <c r="BK105" s="408">
        <f t="shared" ca="1" si="94"/>
        <v>0</v>
      </c>
      <c r="BL105" s="408">
        <f t="shared" ca="1" si="94"/>
        <v>0</v>
      </c>
      <c r="BM105" s="408">
        <f t="shared" ca="1" si="94"/>
        <v>0</v>
      </c>
      <c r="BN105" s="408">
        <f t="shared" ca="1" si="94"/>
        <v>0</v>
      </c>
      <c r="BO105" s="408">
        <f t="shared" ca="1" si="94"/>
        <v>0</v>
      </c>
      <c r="BP105" s="408">
        <f t="shared" ca="1" si="95"/>
        <v>0</v>
      </c>
      <c r="BQ105" s="408">
        <f t="shared" ca="1" si="95"/>
        <v>0</v>
      </c>
      <c r="BR105" s="408">
        <f t="shared" ca="1" si="95"/>
        <v>0</v>
      </c>
      <c r="BS105" s="408">
        <f t="shared" ca="1" si="95"/>
        <v>0</v>
      </c>
      <c r="BT105" s="408">
        <f t="shared" ca="1" si="95"/>
        <v>0</v>
      </c>
      <c r="BU105" s="408">
        <f t="shared" ca="1" si="95"/>
        <v>0</v>
      </c>
      <c r="BV105" s="408">
        <f t="shared" ca="1" si="95"/>
        <v>0</v>
      </c>
      <c r="BW105" s="408">
        <f t="shared" ca="1" si="95"/>
        <v>0</v>
      </c>
      <c r="BX105" s="408">
        <f t="shared" ca="1" si="95"/>
        <v>0</v>
      </c>
      <c r="BY105" s="408">
        <f t="shared" ca="1" si="95"/>
        <v>0</v>
      </c>
      <c r="BZ105" s="408">
        <f t="shared" ca="1" si="96"/>
        <v>0</v>
      </c>
      <c r="CA105" s="408">
        <f t="shared" ca="1" si="96"/>
        <v>0</v>
      </c>
      <c r="CB105" s="408">
        <f t="shared" ca="1" si="96"/>
        <v>0</v>
      </c>
      <c r="CC105" s="408">
        <f t="shared" ca="1" si="96"/>
        <v>0</v>
      </c>
      <c r="CD105" s="408">
        <f t="shared" ca="1" si="96"/>
        <v>0</v>
      </c>
      <c r="CE105" s="408">
        <f t="shared" ca="1" si="96"/>
        <v>0</v>
      </c>
      <c r="CF105" s="408">
        <f t="shared" ca="1" si="96"/>
        <v>0</v>
      </c>
      <c r="CG105" s="408">
        <f t="shared" ca="1" si="96"/>
        <v>0</v>
      </c>
      <c r="CH105" s="408">
        <f t="shared" ca="1" si="96"/>
        <v>0</v>
      </c>
      <c r="CI105" s="408">
        <f t="shared" ca="1" si="96"/>
        <v>0</v>
      </c>
      <c r="CJ105" s="408">
        <f t="shared" ca="1" si="97"/>
        <v>0</v>
      </c>
      <c r="CK105" s="408">
        <f t="shared" ca="1" si="97"/>
        <v>0</v>
      </c>
      <c r="CL105" s="408">
        <f t="shared" ca="1" si="97"/>
        <v>0</v>
      </c>
      <c r="CM105" s="408">
        <f t="shared" ca="1" si="97"/>
        <v>0</v>
      </c>
      <c r="CN105" s="408">
        <f t="shared" ca="1" si="97"/>
        <v>0</v>
      </c>
      <c r="CO105" s="408">
        <f t="shared" ca="1" si="97"/>
        <v>0</v>
      </c>
      <c r="CP105" s="408">
        <f t="shared" ca="1" si="97"/>
        <v>0</v>
      </c>
      <c r="CQ105" s="408">
        <f t="shared" ca="1" si="97"/>
        <v>0</v>
      </c>
      <c r="CR105" s="408">
        <f t="shared" ca="1" si="97"/>
        <v>0</v>
      </c>
      <c r="CS105" s="408">
        <f t="shared" ca="1" si="97"/>
        <v>0</v>
      </c>
      <c r="CT105" s="408">
        <f t="shared" ca="1" si="98"/>
        <v>0</v>
      </c>
      <c r="CU105" s="408">
        <f t="shared" ca="1" si="98"/>
        <v>0</v>
      </c>
      <c r="CV105" s="408">
        <f t="shared" ca="1" si="98"/>
        <v>0</v>
      </c>
      <c r="CW105" s="408">
        <f t="shared" ca="1" si="98"/>
        <v>0</v>
      </c>
      <c r="CX105" s="408">
        <f t="shared" ca="1" si="98"/>
        <v>0</v>
      </c>
      <c r="CY105" s="408">
        <f t="shared" ca="1" si="98"/>
        <v>0</v>
      </c>
      <c r="CZ105" s="408">
        <f t="shared" ca="1" si="98"/>
        <v>0</v>
      </c>
      <c r="DA105" s="408">
        <f t="shared" ca="1" si="98"/>
        <v>0</v>
      </c>
      <c r="DB105" s="408">
        <f t="shared" ca="1" si="98"/>
        <v>0</v>
      </c>
      <c r="DC105" s="408">
        <f t="shared" ca="1" si="98"/>
        <v>0</v>
      </c>
    </row>
    <row r="106" spans="1:107" hidden="1">
      <c r="A106" s="43">
        <v>74</v>
      </c>
      <c r="B106" s="323" t="str">
        <f t="shared" ca="1" si="61"/>
        <v>F.8.</v>
      </c>
      <c r="C106" s="342" t="str">
        <f t="shared" ref="C106:C113" ca="1" si="99">IFERROR(OFFSET(INDIRECT("'"&amp;Opt_alt&amp;"'!C12"),$A106,H$39),"")</f>
        <v>Veikla</v>
      </c>
      <c r="D106" s="548"/>
      <c r="E106" s="548"/>
      <c r="F106" s="448"/>
      <c r="G106" s="442">
        <f ca="1">SUMIF($H$39:$DC$39,"&lt;="&amp;PAL,$H106:$DC106)</f>
        <v>0</v>
      </c>
      <c r="H106" s="408">
        <f t="shared" ref="H106" ca="1" si="100">IFERROR(OFFSET(INDIRECT("'"&amp;Opt_alt&amp;"'!H12"),$A106,H$39)*(1+VMI)^H$39,"")</f>
        <v>0</v>
      </c>
      <c r="I106" s="408">
        <f t="shared" ca="1" si="89"/>
        <v>0</v>
      </c>
      <c r="J106" s="408">
        <f t="shared" ca="1" si="89"/>
        <v>0</v>
      </c>
      <c r="K106" s="408">
        <f t="shared" ca="1" si="89"/>
        <v>0</v>
      </c>
      <c r="L106" s="408">
        <f t="shared" ca="1" si="89"/>
        <v>0</v>
      </c>
      <c r="M106" s="408">
        <f t="shared" ca="1" si="89"/>
        <v>0</v>
      </c>
      <c r="N106" s="408">
        <f t="shared" ca="1" si="89"/>
        <v>0</v>
      </c>
      <c r="O106" s="408">
        <f t="shared" ca="1" si="89"/>
        <v>0</v>
      </c>
      <c r="P106" s="408">
        <f t="shared" ca="1" si="89"/>
        <v>0</v>
      </c>
      <c r="Q106" s="408">
        <f t="shared" ca="1" si="89"/>
        <v>0</v>
      </c>
      <c r="R106" s="408">
        <f t="shared" ca="1" si="90"/>
        <v>0</v>
      </c>
      <c r="S106" s="408">
        <f t="shared" ca="1" si="90"/>
        <v>0</v>
      </c>
      <c r="T106" s="408">
        <f t="shared" ca="1" si="90"/>
        <v>0</v>
      </c>
      <c r="U106" s="408">
        <f t="shared" ca="1" si="90"/>
        <v>0</v>
      </c>
      <c r="V106" s="408">
        <f t="shared" ca="1" si="90"/>
        <v>0</v>
      </c>
      <c r="W106" s="408">
        <f t="shared" ca="1" si="90"/>
        <v>0</v>
      </c>
      <c r="X106" s="408">
        <f t="shared" ca="1" si="90"/>
        <v>0</v>
      </c>
      <c r="Y106" s="408">
        <f t="shared" ca="1" si="90"/>
        <v>0</v>
      </c>
      <c r="Z106" s="408">
        <f t="shared" ca="1" si="90"/>
        <v>0</v>
      </c>
      <c r="AA106" s="408">
        <f t="shared" ca="1" si="90"/>
        <v>0</v>
      </c>
      <c r="AB106" s="408">
        <f t="shared" ca="1" si="91"/>
        <v>0</v>
      </c>
      <c r="AC106" s="408">
        <f t="shared" ca="1" si="91"/>
        <v>0</v>
      </c>
      <c r="AD106" s="408">
        <f t="shared" ca="1" si="91"/>
        <v>0</v>
      </c>
      <c r="AE106" s="408">
        <f t="shared" ca="1" si="91"/>
        <v>0</v>
      </c>
      <c r="AF106" s="408">
        <f t="shared" ca="1" si="91"/>
        <v>0</v>
      </c>
      <c r="AG106" s="408">
        <f t="shared" ca="1" si="91"/>
        <v>0</v>
      </c>
      <c r="AH106" s="408">
        <f t="shared" ca="1" si="91"/>
        <v>0</v>
      </c>
      <c r="AI106" s="408">
        <f t="shared" ca="1" si="91"/>
        <v>0</v>
      </c>
      <c r="AJ106" s="408">
        <f t="shared" ca="1" si="91"/>
        <v>0</v>
      </c>
      <c r="AK106" s="408">
        <f t="shared" ca="1" si="91"/>
        <v>0</v>
      </c>
      <c r="AL106" s="408">
        <f t="shared" ca="1" si="92"/>
        <v>0</v>
      </c>
      <c r="AM106" s="408">
        <f t="shared" ca="1" si="92"/>
        <v>0</v>
      </c>
      <c r="AN106" s="408">
        <f t="shared" ca="1" si="92"/>
        <v>0</v>
      </c>
      <c r="AO106" s="408">
        <f t="shared" ca="1" si="92"/>
        <v>0</v>
      </c>
      <c r="AP106" s="408">
        <f t="shared" ca="1" si="92"/>
        <v>0</v>
      </c>
      <c r="AQ106" s="408">
        <f t="shared" ca="1" si="92"/>
        <v>0</v>
      </c>
      <c r="AR106" s="408">
        <f t="shared" ca="1" si="92"/>
        <v>0</v>
      </c>
      <c r="AS106" s="408">
        <f t="shared" ca="1" si="92"/>
        <v>0</v>
      </c>
      <c r="AT106" s="408">
        <f t="shared" ca="1" si="92"/>
        <v>0</v>
      </c>
      <c r="AU106" s="408">
        <f t="shared" ca="1" si="92"/>
        <v>0</v>
      </c>
      <c r="AV106" s="408">
        <f t="shared" ca="1" si="93"/>
        <v>0</v>
      </c>
      <c r="AW106" s="408">
        <f t="shared" ca="1" si="93"/>
        <v>0</v>
      </c>
      <c r="AX106" s="408">
        <f t="shared" ca="1" si="93"/>
        <v>0</v>
      </c>
      <c r="AY106" s="408">
        <f t="shared" ca="1" si="93"/>
        <v>0</v>
      </c>
      <c r="AZ106" s="408">
        <f t="shared" ca="1" si="93"/>
        <v>0</v>
      </c>
      <c r="BA106" s="408">
        <f t="shared" ca="1" si="93"/>
        <v>0</v>
      </c>
      <c r="BB106" s="408">
        <f t="shared" ca="1" si="93"/>
        <v>0</v>
      </c>
      <c r="BC106" s="408">
        <f t="shared" ca="1" si="93"/>
        <v>0</v>
      </c>
      <c r="BD106" s="408">
        <f t="shared" ca="1" si="93"/>
        <v>0</v>
      </c>
      <c r="BE106" s="408">
        <f t="shared" ca="1" si="93"/>
        <v>0</v>
      </c>
      <c r="BF106" s="408">
        <f t="shared" ca="1" si="94"/>
        <v>0</v>
      </c>
      <c r="BG106" s="408">
        <f t="shared" ca="1" si="94"/>
        <v>0</v>
      </c>
      <c r="BH106" s="408">
        <f t="shared" ca="1" si="94"/>
        <v>0</v>
      </c>
      <c r="BI106" s="408">
        <f t="shared" ca="1" si="94"/>
        <v>0</v>
      </c>
      <c r="BJ106" s="408">
        <f t="shared" ca="1" si="94"/>
        <v>0</v>
      </c>
      <c r="BK106" s="408">
        <f t="shared" ca="1" si="94"/>
        <v>0</v>
      </c>
      <c r="BL106" s="408">
        <f t="shared" ca="1" si="94"/>
        <v>0</v>
      </c>
      <c r="BM106" s="408">
        <f t="shared" ca="1" si="94"/>
        <v>0</v>
      </c>
      <c r="BN106" s="408">
        <f t="shared" ca="1" si="94"/>
        <v>0</v>
      </c>
      <c r="BO106" s="408">
        <f t="shared" ca="1" si="94"/>
        <v>0</v>
      </c>
      <c r="BP106" s="408">
        <f t="shared" ca="1" si="95"/>
        <v>0</v>
      </c>
      <c r="BQ106" s="408">
        <f t="shared" ca="1" si="95"/>
        <v>0</v>
      </c>
      <c r="BR106" s="408">
        <f t="shared" ca="1" si="95"/>
        <v>0</v>
      </c>
      <c r="BS106" s="408">
        <f t="shared" ca="1" si="95"/>
        <v>0</v>
      </c>
      <c r="BT106" s="408">
        <f t="shared" ca="1" si="95"/>
        <v>0</v>
      </c>
      <c r="BU106" s="408">
        <f t="shared" ca="1" si="95"/>
        <v>0</v>
      </c>
      <c r="BV106" s="408">
        <f t="shared" ca="1" si="95"/>
        <v>0</v>
      </c>
      <c r="BW106" s="408">
        <f t="shared" ca="1" si="95"/>
        <v>0</v>
      </c>
      <c r="BX106" s="408">
        <f t="shared" ca="1" si="95"/>
        <v>0</v>
      </c>
      <c r="BY106" s="408">
        <f t="shared" ca="1" si="95"/>
        <v>0</v>
      </c>
      <c r="BZ106" s="408">
        <f t="shared" ca="1" si="96"/>
        <v>0</v>
      </c>
      <c r="CA106" s="408">
        <f t="shared" ca="1" si="96"/>
        <v>0</v>
      </c>
      <c r="CB106" s="408">
        <f t="shared" ca="1" si="96"/>
        <v>0</v>
      </c>
      <c r="CC106" s="408">
        <f t="shared" ca="1" si="96"/>
        <v>0</v>
      </c>
      <c r="CD106" s="408">
        <f t="shared" ca="1" si="96"/>
        <v>0</v>
      </c>
      <c r="CE106" s="408">
        <f t="shared" ca="1" si="96"/>
        <v>0</v>
      </c>
      <c r="CF106" s="408">
        <f t="shared" ca="1" si="96"/>
        <v>0</v>
      </c>
      <c r="CG106" s="408">
        <f t="shared" ca="1" si="96"/>
        <v>0</v>
      </c>
      <c r="CH106" s="408">
        <f t="shared" ca="1" si="96"/>
        <v>0</v>
      </c>
      <c r="CI106" s="408">
        <f t="shared" ca="1" si="96"/>
        <v>0</v>
      </c>
      <c r="CJ106" s="408">
        <f t="shared" ca="1" si="97"/>
        <v>0</v>
      </c>
      <c r="CK106" s="408">
        <f t="shared" ca="1" si="97"/>
        <v>0</v>
      </c>
      <c r="CL106" s="408">
        <f t="shared" ca="1" si="97"/>
        <v>0</v>
      </c>
      <c r="CM106" s="408">
        <f t="shared" ca="1" si="97"/>
        <v>0</v>
      </c>
      <c r="CN106" s="408">
        <f t="shared" ca="1" si="97"/>
        <v>0</v>
      </c>
      <c r="CO106" s="408">
        <f t="shared" ca="1" si="97"/>
        <v>0</v>
      </c>
      <c r="CP106" s="408">
        <f t="shared" ca="1" si="97"/>
        <v>0</v>
      </c>
      <c r="CQ106" s="408">
        <f t="shared" ca="1" si="97"/>
        <v>0</v>
      </c>
      <c r="CR106" s="408">
        <f t="shared" ca="1" si="97"/>
        <v>0</v>
      </c>
      <c r="CS106" s="408">
        <f t="shared" ca="1" si="97"/>
        <v>0</v>
      </c>
      <c r="CT106" s="408">
        <f t="shared" ca="1" si="98"/>
        <v>0</v>
      </c>
      <c r="CU106" s="408">
        <f t="shared" ca="1" si="98"/>
        <v>0</v>
      </c>
      <c r="CV106" s="408">
        <f t="shared" ca="1" si="98"/>
        <v>0</v>
      </c>
      <c r="CW106" s="408">
        <f t="shared" ca="1" si="98"/>
        <v>0</v>
      </c>
      <c r="CX106" s="408">
        <f t="shared" ca="1" si="98"/>
        <v>0</v>
      </c>
      <c r="CY106" s="408">
        <f t="shared" ca="1" si="98"/>
        <v>0</v>
      </c>
      <c r="CZ106" s="408">
        <f t="shared" ca="1" si="98"/>
        <v>0</v>
      </c>
      <c r="DA106" s="408">
        <f t="shared" ca="1" si="98"/>
        <v>0</v>
      </c>
      <c r="DB106" s="408">
        <f t="shared" ca="1" si="98"/>
        <v>0</v>
      </c>
      <c r="DC106" s="408">
        <f t="shared" ca="1" si="98"/>
        <v>0</v>
      </c>
    </row>
    <row r="107" spans="1:107" hidden="1">
      <c r="A107" s="43">
        <v>107</v>
      </c>
      <c r="B107" s="18" t="str">
        <f t="shared" ca="1" si="61"/>
        <v>L.1.1.</v>
      </c>
      <c r="C107" s="135" t="str">
        <f t="shared" ca="1" si="99"/>
        <v>Sukurta pridėtinė vertė</v>
      </c>
      <c r="D107" s="136"/>
      <c r="E107" s="136"/>
      <c r="F107" s="137"/>
      <c r="G107" s="133">
        <f ca="1">SUMIF($H$39:$DC$39,"&lt;="&amp;PAL,$H107:$DC107)</f>
        <v>961249357.29174352</v>
      </c>
      <c r="H107" s="134">
        <f t="shared" ref="H107:Q113" ca="1" si="101">IFERROR(OFFSET(INDIRECT("'"&amp;Opt_alt&amp;"'!H12"),$A107,H$39),"")</f>
        <v>0</v>
      </c>
      <c r="I107" s="134">
        <f t="shared" ca="1" si="101"/>
        <v>0</v>
      </c>
      <c r="J107" s="134">
        <f t="shared" ca="1" si="101"/>
        <v>12711.983094730516</v>
      </c>
      <c r="K107" s="134">
        <f t="shared" ca="1" si="101"/>
        <v>4508906.3635413768</v>
      </c>
      <c r="L107" s="134">
        <f t="shared" ca="1" si="101"/>
        <v>11770109.300658777</v>
      </c>
      <c r="M107" s="134">
        <f t="shared" ca="1" si="101"/>
        <v>29185437.417339768</v>
      </c>
      <c r="N107" s="134">
        <f t="shared" ca="1" si="101"/>
        <v>29754085.593141075</v>
      </c>
      <c r="O107" s="134">
        <f t="shared" ca="1" si="101"/>
        <v>36734010.32281363</v>
      </c>
      <c r="P107" s="134">
        <f t="shared" ca="1" si="101"/>
        <v>47595920.172062546</v>
      </c>
      <c r="Q107" s="134">
        <f t="shared" ca="1" si="101"/>
        <v>54228173.846607894</v>
      </c>
      <c r="R107" s="134">
        <f t="shared" ref="R107:AA113" ca="1" si="102">IFERROR(OFFSET(INDIRECT("'"&amp;Opt_alt&amp;"'!H12"),$A107,R$39),"")</f>
        <v>58663673.475830309</v>
      </c>
      <c r="S107" s="134">
        <f t="shared" ca="1" si="102"/>
        <v>62666927.096388191</v>
      </c>
      <c r="T107" s="134">
        <f t="shared" ca="1" si="102"/>
        <v>52744430.552881911</v>
      </c>
      <c r="U107" s="134">
        <f t="shared" ca="1" si="102"/>
        <v>56248503.387921654</v>
      </c>
      <c r="V107" s="134">
        <f t="shared" ca="1" si="102"/>
        <v>60019501.601488844</v>
      </c>
      <c r="W107" s="134">
        <f t="shared" ca="1" si="102"/>
        <v>64078377.210417412</v>
      </c>
      <c r="X107" s="134">
        <f t="shared" ca="1" si="102"/>
        <v>68447746.332484558</v>
      </c>
      <c r="Y107" s="134">
        <f t="shared" ca="1" si="102"/>
        <v>73152021.952674076</v>
      </c>
      <c r="Z107" s="134">
        <f t="shared" ca="1" si="102"/>
        <v>78217557.29988648</v>
      </c>
      <c r="AA107" s="134">
        <f t="shared" ca="1" si="102"/>
        <v>83672800.682605848</v>
      </c>
      <c r="AB107" s="134">
        <f t="shared" ref="AB107:AK113" ca="1" si="103">IFERROR(OFFSET(INDIRECT("'"&amp;Opt_alt&amp;"'!H12"),$A107,AB$39),"")</f>
        <v>89548462.699904606</v>
      </c>
      <c r="AC107" s="134">
        <f t="shared" ca="1" si="103"/>
        <v>0</v>
      </c>
      <c r="AD107" s="134" t="str">
        <f t="shared" ca="1" si="103"/>
        <v/>
      </c>
      <c r="AE107" s="134">
        <f t="shared" ca="1" si="103"/>
        <v>0</v>
      </c>
      <c r="AF107" s="134">
        <f t="shared" ca="1" si="103"/>
        <v>0</v>
      </c>
      <c r="AG107" s="134">
        <f t="shared" ca="1" si="103"/>
        <v>0</v>
      </c>
      <c r="AH107" s="134">
        <f t="shared" ca="1" si="103"/>
        <v>0</v>
      </c>
      <c r="AI107" s="134">
        <f t="shared" ca="1" si="103"/>
        <v>0</v>
      </c>
      <c r="AJ107" s="134">
        <f t="shared" ca="1" si="103"/>
        <v>0</v>
      </c>
      <c r="AK107" s="134">
        <f t="shared" ca="1" si="103"/>
        <v>0</v>
      </c>
      <c r="AL107" s="134">
        <f t="shared" ref="AL107:AU113" ca="1" si="104">IFERROR(OFFSET(INDIRECT("'"&amp;Opt_alt&amp;"'!H12"),$A107,AL$39),"")</f>
        <v>0</v>
      </c>
      <c r="AM107" s="134">
        <f t="shared" ca="1" si="104"/>
        <v>0</v>
      </c>
      <c r="AN107" s="134">
        <f t="shared" ca="1" si="104"/>
        <v>0</v>
      </c>
      <c r="AO107" s="134">
        <f t="shared" ca="1" si="104"/>
        <v>0</v>
      </c>
      <c r="AP107" s="134">
        <f t="shared" ca="1" si="104"/>
        <v>0</v>
      </c>
      <c r="AQ107" s="134">
        <f t="shared" ca="1" si="104"/>
        <v>0</v>
      </c>
      <c r="AR107" s="134">
        <f t="shared" ca="1" si="104"/>
        <v>0</v>
      </c>
      <c r="AS107" s="134">
        <f t="shared" ca="1" si="104"/>
        <v>0</v>
      </c>
      <c r="AT107" s="134">
        <f t="shared" ca="1" si="104"/>
        <v>0</v>
      </c>
      <c r="AU107" s="134">
        <f t="shared" ca="1" si="104"/>
        <v>0</v>
      </c>
      <c r="AV107" s="134">
        <f t="shared" ref="AV107:BE113" ca="1" si="105">IFERROR(OFFSET(INDIRECT("'"&amp;Opt_alt&amp;"'!H12"),$A107,AV$39),"")</f>
        <v>0</v>
      </c>
      <c r="AW107" s="134">
        <f t="shared" ca="1" si="105"/>
        <v>0</v>
      </c>
      <c r="AX107" s="134">
        <f t="shared" ca="1" si="105"/>
        <v>0</v>
      </c>
      <c r="AY107" s="134">
        <f t="shared" ca="1" si="105"/>
        <v>0</v>
      </c>
      <c r="AZ107" s="134">
        <f t="shared" ca="1" si="105"/>
        <v>0</v>
      </c>
      <c r="BA107" s="134">
        <f t="shared" ca="1" si="105"/>
        <v>0</v>
      </c>
      <c r="BB107" s="134">
        <f t="shared" ca="1" si="105"/>
        <v>0</v>
      </c>
      <c r="BC107" s="134">
        <f t="shared" ca="1" si="105"/>
        <v>0</v>
      </c>
      <c r="BD107" s="134">
        <f t="shared" ca="1" si="105"/>
        <v>0</v>
      </c>
      <c r="BE107" s="134">
        <f t="shared" ca="1" si="105"/>
        <v>0</v>
      </c>
      <c r="BF107" s="134">
        <f t="shared" ref="BF107:BO113" ca="1" si="106">IFERROR(OFFSET(INDIRECT("'"&amp;Opt_alt&amp;"'!H12"),$A107,BF$39),"")</f>
        <v>0</v>
      </c>
      <c r="BG107" s="134">
        <f t="shared" ca="1" si="106"/>
        <v>0</v>
      </c>
      <c r="BH107" s="134">
        <f t="shared" ca="1" si="106"/>
        <v>0</v>
      </c>
      <c r="BI107" s="134">
        <f t="shared" ca="1" si="106"/>
        <v>0</v>
      </c>
      <c r="BJ107" s="134">
        <f t="shared" ca="1" si="106"/>
        <v>0</v>
      </c>
      <c r="BK107" s="134">
        <f t="shared" ca="1" si="106"/>
        <v>0</v>
      </c>
      <c r="BL107" s="134">
        <f t="shared" ca="1" si="106"/>
        <v>0</v>
      </c>
      <c r="BM107" s="134">
        <f t="shared" ca="1" si="106"/>
        <v>0</v>
      </c>
      <c r="BN107" s="134">
        <f t="shared" ca="1" si="106"/>
        <v>0</v>
      </c>
      <c r="BO107" s="134">
        <f t="shared" ca="1" si="106"/>
        <v>0</v>
      </c>
      <c r="BP107" s="134">
        <f t="shared" ref="BP107:BY113" ca="1" si="107">IFERROR(OFFSET(INDIRECT("'"&amp;Opt_alt&amp;"'!H12"),$A107,BP$39),"")</f>
        <v>0</v>
      </c>
      <c r="BQ107" s="134">
        <f t="shared" ca="1" si="107"/>
        <v>0</v>
      </c>
      <c r="BR107" s="134">
        <f t="shared" ca="1" si="107"/>
        <v>0</v>
      </c>
      <c r="BS107" s="134">
        <f t="shared" ca="1" si="107"/>
        <v>0</v>
      </c>
      <c r="BT107" s="134">
        <f t="shared" ca="1" si="107"/>
        <v>0</v>
      </c>
      <c r="BU107" s="134">
        <f t="shared" ca="1" si="107"/>
        <v>0</v>
      </c>
      <c r="BV107" s="134">
        <f t="shared" ca="1" si="107"/>
        <v>0</v>
      </c>
      <c r="BW107" s="134">
        <f t="shared" ca="1" si="107"/>
        <v>0</v>
      </c>
      <c r="BX107" s="134">
        <f t="shared" ca="1" si="107"/>
        <v>0</v>
      </c>
      <c r="BY107" s="134">
        <f t="shared" ca="1" si="107"/>
        <v>0</v>
      </c>
      <c r="BZ107" s="134">
        <f t="shared" ref="BZ107:CI113" ca="1" si="108">IFERROR(OFFSET(INDIRECT("'"&amp;Opt_alt&amp;"'!H12"),$A107,BZ$39),"")</f>
        <v>0</v>
      </c>
      <c r="CA107" s="134">
        <f t="shared" ca="1" si="108"/>
        <v>0</v>
      </c>
      <c r="CB107" s="134">
        <f t="shared" ca="1" si="108"/>
        <v>0</v>
      </c>
      <c r="CC107" s="134">
        <f t="shared" ca="1" si="108"/>
        <v>0</v>
      </c>
      <c r="CD107" s="134">
        <f t="shared" ca="1" si="108"/>
        <v>0</v>
      </c>
      <c r="CE107" s="134">
        <f t="shared" ca="1" si="108"/>
        <v>0</v>
      </c>
      <c r="CF107" s="134">
        <f t="shared" ca="1" si="108"/>
        <v>0</v>
      </c>
      <c r="CG107" s="134">
        <f t="shared" ca="1" si="108"/>
        <v>0</v>
      </c>
      <c r="CH107" s="134">
        <f t="shared" ca="1" si="108"/>
        <v>0</v>
      </c>
      <c r="CI107" s="134">
        <f t="shared" ca="1" si="108"/>
        <v>0</v>
      </c>
      <c r="CJ107" s="134">
        <f t="shared" ref="CJ107:CS113" ca="1" si="109">IFERROR(OFFSET(INDIRECT("'"&amp;Opt_alt&amp;"'!H12"),$A107,CJ$39),"")</f>
        <v>0</v>
      </c>
      <c r="CK107" s="134">
        <f t="shared" ca="1" si="109"/>
        <v>0</v>
      </c>
      <c r="CL107" s="134">
        <f t="shared" ca="1" si="109"/>
        <v>0</v>
      </c>
      <c r="CM107" s="134">
        <f t="shared" ca="1" si="109"/>
        <v>0</v>
      </c>
      <c r="CN107" s="134">
        <f t="shared" ca="1" si="109"/>
        <v>0</v>
      </c>
      <c r="CO107" s="134">
        <f t="shared" ca="1" si="109"/>
        <v>0</v>
      </c>
      <c r="CP107" s="134">
        <f t="shared" ca="1" si="109"/>
        <v>0</v>
      </c>
      <c r="CQ107" s="134">
        <f t="shared" ca="1" si="109"/>
        <v>0</v>
      </c>
      <c r="CR107" s="134">
        <f t="shared" ca="1" si="109"/>
        <v>0</v>
      </c>
      <c r="CS107" s="134">
        <f t="shared" ca="1" si="109"/>
        <v>0</v>
      </c>
      <c r="CT107" s="134">
        <f t="shared" ref="CT107:DC113" ca="1" si="110">IFERROR(OFFSET(INDIRECT("'"&amp;Opt_alt&amp;"'!H12"),$A107,CT$39),"")</f>
        <v>0</v>
      </c>
      <c r="CU107" s="134">
        <f t="shared" ca="1" si="110"/>
        <v>0</v>
      </c>
      <c r="CV107" s="134">
        <f t="shared" ca="1" si="110"/>
        <v>0</v>
      </c>
      <c r="CW107" s="134">
        <f t="shared" ca="1" si="110"/>
        <v>0</v>
      </c>
      <c r="CX107" s="134">
        <f t="shared" ca="1" si="110"/>
        <v>0</v>
      </c>
      <c r="CY107" s="134">
        <f t="shared" ca="1" si="110"/>
        <v>0</v>
      </c>
      <c r="CZ107" s="134">
        <f t="shared" ca="1" si="110"/>
        <v>0</v>
      </c>
      <c r="DA107" s="134">
        <f t="shared" ca="1" si="110"/>
        <v>0</v>
      </c>
      <c r="DB107" s="134">
        <f t="shared" ca="1" si="110"/>
        <v>0</v>
      </c>
      <c r="DC107" s="134">
        <f t="shared" ca="1" si="110"/>
        <v>0</v>
      </c>
    </row>
    <row r="108" spans="1:107" hidden="1">
      <c r="A108" s="43">
        <v>108</v>
      </c>
      <c r="B108" s="323" t="str">
        <f t="shared" ca="1" si="61"/>
        <v>L.1.2.</v>
      </c>
      <c r="C108" s="342" t="str">
        <f t="shared" ca="1" si="99"/>
        <v>Išvengtos inovacijų kūrimo sąnaudos</v>
      </c>
      <c r="D108" s="548"/>
      <c r="E108" s="548"/>
      <c r="F108" s="448"/>
      <c r="G108" s="442">
        <f ca="1">SUMIF($H$39:$DC$39,"&lt;="&amp;PAL,$H108:$DC108)</f>
        <v>6693000</v>
      </c>
      <c r="H108" s="134">
        <f t="shared" ca="1" si="101"/>
        <v>0</v>
      </c>
      <c r="I108" s="134">
        <f t="shared" ca="1" si="101"/>
        <v>0</v>
      </c>
      <c r="J108" s="134">
        <f t="shared" ca="1" si="101"/>
        <v>813000</v>
      </c>
      <c r="K108" s="134">
        <f t="shared" ca="1" si="101"/>
        <v>2400000</v>
      </c>
      <c r="L108" s="134">
        <f t="shared" ca="1" si="101"/>
        <v>2650000</v>
      </c>
      <c r="M108" s="134">
        <f t="shared" ca="1" si="101"/>
        <v>580000</v>
      </c>
      <c r="N108" s="134">
        <f t="shared" ca="1" si="101"/>
        <v>150000</v>
      </c>
      <c r="O108" s="134">
        <f t="shared" ca="1" si="101"/>
        <v>100000</v>
      </c>
      <c r="P108" s="134">
        <f t="shared" ca="1" si="101"/>
        <v>0</v>
      </c>
      <c r="Q108" s="134">
        <f t="shared" ca="1" si="101"/>
        <v>0</v>
      </c>
      <c r="R108" s="134">
        <f t="shared" ca="1" si="102"/>
        <v>0</v>
      </c>
      <c r="S108" s="134">
        <f t="shared" ca="1" si="102"/>
        <v>0</v>
      </c>
      <c r="T108" s="134">
        <f t="shared" ca="1" si="102"/>
        <v>0</v>
      </c>
      <c r="U108" s="134">
        <f t="shared" ca="1" si="102"/>
        <v>0</v>
      </c>
      <c r="V108" s="134">
        <f t="shared" ca="1" si="102"/>
        <v>0</v>
      </c>
      <c r="W108" s="134">
        <f t="shared" ca="1" si="102"/>
        <v>0</v>
      </c>
      <c r="X108" s="134">
        <f t="shared" ca="1" si="102"/>
        <v>0</v>
      </c>
      <c r="Y108" s="134">
        <f t="shared" ca="1" si="102"/>
        <v>0</v>
      </c>
      <c r="Z108" s="134">
        <f t="shared" ca="1" si="102"/>
        <v>0</v>
      </c>
      <c r="AA108" s="134">
        <f t="shared" ca="1" si="102"/>
        <v>0</v>
      </c>
      <c r="AB108" s="134">
        <f t="shared" ca="1" si="103"/>
        <v>0</v>
      </c>
      <c r="AC108" s="134">
        <f t="shared" ca="1" si="103"/>
        <v>0</v>
      </c>
      <c r="AD108" s="134">
        <f t="shared" ca="1" si="103"/>
        <v>0</v>
      </c>
      <c r="AE108" s="134">
        <f t="shared" ca="1" si="103"/>
        <v>0</v>
      </c>
      <c r="AF108" s="134">
        <f t="shared" ca="1" si="103"/>
        <v>0</v>
      </c>
      <c r="AG108" s="134">
        <f t="shared" ca="1" si="103"/>
        <v>0</v>
      </c>
      <c r="AH108" s="134">
        <f t="shared" ca="1" si="103"/>
        <v>0</v>
      </c>
      <c r="AI108" s="134">
        <f t="shared" ca="1" si="103"/>
        <v>0</v>
      </c>
      <c r="AJ108" s="134">
        <f t="shared" ca="1" si="103"/>
        <v>0</v>
      </c>
      <c r="AK108" s="134">
        <f t="shared" ca="1" si="103"/>
        <v>0</v>
      </c>
      <c r="AL108" s="134">
        <f t="shared" ca="1" si="104"/>
        <v>0</v>
      </c>
      <c r="AM108" s="134">
        <f t="shared" ca="1" si="104"/>
        <v>0</v>
      </c>
      <c r="AN108" s="134">
        <f t="shared" ca="1" si="104"/>
        <v>0</v>
      </c>
      <c r="AO108" s="134">
        <f t="shared" ca="1" si="104"/>
        <v>0</v>
      </c>
      <c r="AP108" s="134">
        <f t="shared" ca="1" si="104"/>
        <v>0</v>
      </c>
      <c r="AQ108" s="134">
        <f t="shared" ca="1" si="104"/>
        <v>0</v>
      </c>
      <c r="AR108" s="134">
        <f t="shared" ca="1" si="104"/>
        <v>0</v>
      </c>
      <c r="AS108" s="134">
        <f t="shared" ca="1" si="104"/>
        <v>0</v>
      </c>
      <c r="AT108" s="134">
        <f t="shared" ca="1" si="104"/>
        <v>0</v>
      </c>
      <c r="AU108" s="134">
        <f t="shared" ca="1" si="104"/>
        <v>0</v>
      </c>
      <c r="AV108" s="134">
        <f t="shared" ca="1" si="105"/>
        <v>0</v>
      </c>
      <c r="AW108" s="134">
        <f t="shared" ca="1" si="105"/>
        <v>0</v>
      </c>
      <c r="AX108" s="134">
        <f t="shared" ca="1" si="105"/>
        <v>0</v>
      </c>
      <c r="AY108" s="134">
        <f t="shared" ca="1" si="105"/>
        <v>0</v>
      </c>
      <c r="AZ108" s="134">
        <f t="shared" ca="1" si="105"/>
        <v>0</v>
      </c>
      <c r="BA108" s="134">
        <f t="shared" ca="1" si="105"/>
        <v>0</v>
      </c>
      <c r="BB108" s="134">
        <f t="shared" ca="1" si="105"/>
        <v>0</v>
      </c>
      <c r="BC108" s="134">
        <f t="shared" ca="1" si="105"/>
        <v>0</v>
      </c>
      <c r="BD108" s="134">
        <f t="shared" ca="1" si="105"/>
        <v>0</v>
      </c>
      <c r="BE108" s="134">
        <f t="shared" ca="1" si="105"/>
        <v>0</v>
      </c>
      <c r="BF108" s="134">
        <f t="shared" ca="1" si="106"/>
        <v>0</v>
      </c>
      <c r="BG108" s="134">
        <f t="shared" ca="1" si="106"/>
        <v>0</v>
      </c>
      <c r="BH108" s="134">
        <f t="shared" ca="1" si="106"/>
        <v>0</v>
      </c>
      <c r="BI108" s="134">
        <f t="shared" ca="1" si="106"/>
        <v>0</v>
      </c>
      <c r="BJ108" s="134">
        <f t="shared" ca="1" si="106"/>
        <v>0</v>
      </c>
      <c r="BK108" s="134">
        <f t="shared" ca="1" si="106"/>
        <v>0</v>
      </c>
      <c r="BL108" s="134">
        <f t="shared" ca="1" si="106"/>
        <v>0</v>
      </c>
      <c r="BM108" s="134">
        <f t="shared" ca="1" si="106"/>
        <v>0</v>
      </c>
      <c r="BN108" s="134">
        <f t="shared" ca="1" si="106"/>
        <v>0</v>
      </c>
      <c r="BO108" s="134">
        <f t="shared" ca="1" si="106"/>
        <v>0</v>
      </c>
      <c r="BP108" s="134">
        <f t="shared" ca="1" si="107"/>
        <v>0</v>
      </c>
      <c r="BQ108" s="134">
        <f t="shared" ca="1" si="107"/>
        <v>0</v>
      </c>
      <c r="BR108" s="134">
        <f t="shared" ca="1" si="107"/>
        <v>0</v>
      </c>
      <c r="BS108" s="134">
        <f t="shared" ca="1" si="107"/>
        <v>0</v>
      </c>
      <c r="BT108" s="134">
        <f t="shared" ca="1" si="107"/>
        <v>0</v>
      </c>
      <c r="BU108" s="134">
        <f t="shared" ca="1" si="107"/>
        <v>0</v>
      </c>
      <c r="BV108" s="134">
        <f t="shared" ca="1" si="107"/>
        <v>0</v>
      </c>
      <c r="BW108" s="134">
        <f t="shared" ca="1" si="107"/>
        <v>0</v>
      </c>
      <c r="BX108" s="134">
        <f t="shared" ca="1" si="107"/>
        <v>0</v>
      </c>
      <c r="BY108" s="134">
        <f t="shared" ca="1" si="107"/>
        <v>0</v>
      </c>
      <c r="BZ108" s="134">
        <f t="shared" ca="1" si="108"/>
        <v>0</v>
      </c>
      <c r="CA108" s="134">
        <f t="shared" ca="1" si="108"/>
        <v>0</v>
      </c>
      <c r="CB108" s="134">
        <f t="shared" ca="1" si="108"/>
        <v>0</v>
      </c>
      <c r="CC108" s="134">
        <f t="shared" ca="1" si="108"/>
        <v>0</v>
      </c>
      <c r="CD108" s="134">
        <f t="shared" ca="1" si="108"/>
        <v>0</v>
      </c>
      <c r="CE108" s="134">
        <f t="shared" ca="1" si="108"/>
        <v>0</v>
      </c>
      <c r="CF108" s="134">
        <f t="shared" ca="1" si="108"/>
        <v>0</v>
      </c>
      <c r="CG108" s="134">
        <f t="shared" ca="1" si="108"/>
        <v>0</v>
      </c>
      <c r="CH108" s="134">
        <f t="shared" ca="1" si="108"/>
        <v>0</v>
      </c>
      <c r="CI108" s="134">
        <f t="shared" ca="1" si="108"/>
        <v>0</v>
      </c>
      <c r="CJ108" s="134">
        <f t="shared" ca="1" si="109"/>
        <v>0</v>
      </c>
      <c r="CK108" s="134">
        <f t="shared" ca="1" si="109"/>
        <v>0</v>
      </c>
      <c r="CL108" s="134">
        <f t="shared" ca="1" si="109"/>
        <v>0</v>
      </c>
      <c r="CM108" s="134">
        <f t="shared" ca="1" si="109"/>
        <v>0</v>
      </c>
      <c r="CN108" s="134">
        <f t="shared" ca="1" si="109"/>
        <v>0</v>
      </c>
      <c r="CO108" s="134">
        <f t="shared" ca="1" si="109"/>
        <v>0</v>
      </c>
      <c r="CP108" s="134">
        <f t="shared" ca="1" si="109"/>
        <v>0</v>
      </c>
      <c r="CQ108" s="134">
        <f t="shared" ca="1" si="109"/>
        <v>0</v>
      </c>
      <c r="CR108" s="134">
        <f t="shared" ca="1" si="109"/>
        <v>0</v>
      </c>
      <c r="CS108" s="134">
        <f t="shared" ca="1" si="109"/>
        <v>0</v>
      </c>
      <c r="CT108" s="134">
        <f t="shared" ca="1" si="110"/>
        <v>0</v>
      </c>
      <c r="CU108" s="134">
        <f t="shared" ca="1" si="110"/>
        <v>0</v>
      </c>
      <c r="CV108" s="134">
        <f t="shared" ca="1" si="110"/>
        <v>0</v>
      </c>
      <c r="CW108" s="134">
        <f t="shared" ca="1" si="110"/>
        <v>0</v>
      </c>
      <c r="CX108" s="134">
        <f t="shared" ca="1" si="110"/>
        <v>0</v>
      </c>
      <c r="CY108" s="134">
        <f t="shared" ca="1" si="110"/>
        <v>0</v>
      </c>
      <c r="CZ108" s="134">
        <f t="shared" ca="1" si="110"/>
        <v>0</v>
      </c>
      <c r="DA108" s="134">
        <f t="shared" ca="1" si="110"/>
        <v>0</v>
      </c>
      <c r="DB108" s="134">
        <f t="shared" ca="1" si="110"/>
        <v>0</v>
      </c>
      <c r="DC108" s="134">
        <f t="shared" ca="1" si="110"/>
        <v>0</v>
      </c>
    </row>
    <row r="109" spans="1:107" hidden="1">
      <c r="A109" s="43">
        <v>109</v>
      </c>
      <c r="B109" s="323" t="str">
        <f t="shared" ca="1" si="61"/>
        <v>L.1.3.</v>
      </c>
      <c r="C109" s="342" t="str">
        <f t="shared" ca="1" si="99"/>
        <v>Išvengtos konsultacijų sąnaudos</v>
      </c>
      <c r="D109" s="548"/>
      <c r="E109" s="548"/>
      <c r="F109" s="448"/>
      <c r="G109" s="442">
        <f ca="1">SUMIF($H$39:$DC$39,"&lt;="&amp;PAL,$H109:$DC109)</f>
        <v>56574575</v>
      </c>
      <c r="H109" s="134">
        <f t="shared" ca="1" si="101"/>
        <v>0</v>
      </c>
      <c r="I109" s="134">
        <f t="shared" ca="1" si="101"/>
        <v>0</v>
      </c>
      <c r="J109" s="134">
        <f t="shared" ca="1" si="101"/>
        <v>0</v>
      </c>
      <c r="K109" s="134">
        <f t="shared" ca="1" si="101"/>
        <v>2828728.75</v>
      </c>
      <c r="L109" s="134">
        <f t="shared" ca="1" si="101"/>
        <v>33944745</v>
      </c>
      <c r="M109" s="134">
        <f t="shared" ca="1" si="101"/>
        <v>14143643.75</v>
      </c>
      <c r="N109" s="134">
        <f t="shared" ca="1" si="101"/>
        <v>5657457.5</v>
      </c>
      <c r="O109" s="134">
        <f t="shared" ca="1" si="101"/>
        <v>0</v>
      </c>
      <c r="P109" s="134">
        <f t="shared" ca="1" si="101"/>
        <v>0</v>
      </c>
      <c r="Q109" s="134">
        <f t="shared" ca="1" si="101"/>
        <v>0</v>
      </c>
      <c r="R109" s="134">
        <f t="shared" ca="1" si="102"/>
        <v>0</v>
      </c>
      <c r="S109" s="134">
        <f t="shared" ca="1" si="102"/>
        <v>0</v>
      </c>
      <c r="T109" s="134">
        <f t="shared" ca="1" si="102"/>
        <v>0</v>
      </c>
      <c r="U109" s="134">
        <f t="shared" ca="1" si="102"/>
        <v>0</v>
      </c>
      <c r="V109" s="134">
        <f t="shared" ca="1" si="102"/>
        <v>0</v>
      </c>
      <c r="W109" s="134">
        <f t="shared" ca="1" si="102"/>
        <v>0</v>
      </c>
      <c r="X109" s="134">
        <f t="shared" ca="1" si="102"/>
        <v>0</v>
      </c>
      <c r="Y109" s="134">
        <f t="shared" ca="1" si="102"/>
        <v>0</v>
      </c>
      <c r="Z109" s="134">
        <f t="shared" ca="1" si="102"/>
        <v>0</v>
      </c>
      <c r="AA109" s="134">
        <f t="shared" ca="1" si="102"/>
        <v>0</v>
      </c>
      <c r="AB109" s="134">
        <f t="shared" ca="1" si="103"/>
        <v>0</v>
      </c>
      <c r="AC109" s="134">
        <f t="shared" ca="1" si="103"/>
        <v>0</v>
      </c>
      <c r="AD109" s="134">
        <f t="shared" ca="1" si="103"/>
        <v>0</v>
      </c>
      <c r="AE109" s="134">
        <f t="shared" ca="1" si="103"/>
        <v>0</v>
      </c>
      <c r="AF109" s="134">
        <f t="shared" ca="1" si="103"/>
        <v>0</v>
      </c>
      <c r="AG109" s="134">
        <f t="shared" ca="1" si="103"/>
        <v>0</v>
      </c>
      <c r="AH109" s="134">
        <f t="shared" ca="1" si="103"/>
        <v>0</v>
      </c>
      <c r="AI109" s="134">
        <f t="shared" ca="1" si="103"/>
        <v>0</v>
      </c>
      <c r="AJ109" s="134">
        <f t="shared" ca="1" si="103"/>
        <v>0</v>
      </c>
      <c r="AK109" s="134">
        <f t="shared" ca="1" si="103"/>
        <v>0</v>
      </c>
      <c r="AL109" s="134">
        <f t="shared" ca="1" si="104"/>
        <v>0</v>
      </c>
      <c r="AM109" s="134">
        <f t="shared" ca="1" si="104"/>
        <v>0</v>
      </c>
      <c r="AN109" s="134">
        <f t="shared" ca="1" si="104"/>
        <v>0</v>
      </c>
      <c r="AO109" s="134">
        <f t="shared" ca="1" si="104"/>
        <v>0</v>
      </c>
      <c r="AP109" s="134">
        <f t="shared" ca="1" si="104"/>
        <v>0</v>
      </c>
      <c r="AQ109" s="134">
        <f t="shared" ca="1" si="104"/>
        <v>0</v>
      </c>
      <c r="AR109" s="134">
        <f t="shared" ca="1" si="104"/>
        <v>0</v>
      </c>
      <c r="AS109" s="134">
        <f t="shared" ca="1" si="104"/>
        <v>0</v>
      </c>
      <c r="AT109" s="134">
        <f t="shared" ca="1" si="104"/>
        <v>0</v>
      </c>
      <c r="AU109" s="134">
        <f t="shared" ca="1" si="104"/>
        <v>0</v>
      </c>
      <c r="AV109" s="134">
        <f t="shared" ca="1" si="105"/>
        <v>0</v>
      </c>
      <c r="AW109" s="134">
        <f t="shared" ca="1" si="105"/>
        <v>0</v>
      </c>
      <c r="AX109" s="134">
        <f t="shared" ca="1" si="105"/>
        <v>0</v>
      </c>
      <c r="AY109" s="134">
        <f t="shared" ca="1" si="105"/>
        <v>0</v>
      </c>
      <c r="AZ109" s="134">
        <f t="shared" ca="1" si="105"/>
        <v>0</v>
      </c>
      <c r="BA109" s="134">
        <f t="shared" ca="1" si="105"/>
        <v>0</v>
      </c>
      <c r="BB109" s="134">
        <f t="shared" ca="1" si="105"/>
        <v>0</v>
      </c>
      <c r="BC109" s="134">
        <f t="shared" ca="1" si="105"/>
        <v>0</v>
      </c>
      <c r="BD109" s="134">
        <f t="shared" ca="1" si="105"/>
        <v>0</v>
      </c>
      <c r="BE109" s="134">
        <f t="shared" ca="1" si="105"/>
        <v>0</v>
      </c>
      <c r="BF109" s="134">
        <f t="shared" ca="1" si="106"/>
        <v>0</v>
      </c>
      <c r="BG109" s="134">
        <f t="shared" ca="1" si="106"/>
        <v>0</v>
      </c>
      <c r="BH109" s="134">
        <f t="shared" ca="1" si="106"/>
        <v>0</v>
      </c>
      <c r="BI109" s="134">
        <f t="shared" ca="1" si="106"/>
        <v>0</v>
      </c>
      <c r="BJ109" s="134">
        <f t="shared" ca="1" si="106"/>
        <v>0</v>
      </c>
      <c r="BK109" s="134">
        <f t="shared" ca="1" si="106"/>
        <v>0</v>
      </c>
      <c r="BL109" s="134">
        <f t="shared" ca="1" si="106"/>
        <v>0</v>
      </c>
      <c r="BM109" s="134">
        <f t="shared" ca="1" si="106"/>
        <v>0</v>
      </c>
      <c r="BN109" s="134">
        <f t="shared" ca="1" si="106"/>
        <v>0</v>
      </c>
      <c r="BO109" s="134">
        <f t="shared" ca="1" si="106"/>
        <v>0</v>
      </c>
      <c r="BP109" s="134">
        <f t="shared" ca="1" si="107"/>
        <v>0</v>
      </c>
      <c r="BQ109" s="134">
        <f t="shared" ca="1" si="107"/>
        <v>0</v>
      </c>
      <c r="BR109" s="134">
        <f t="shared" ca="1" si="107"/>
        <v>0</v>
      </c>
      <c r="BS109" s="134">
        <f t="shared" ca="1" si="107"/>
        <v>0</v>
      </c>
      <c r="BT109" s="134">
        <f t="shared" ca="1" si="107"/>
        <v>0</v>
      </c>
      <c r="BU109" s="134">
        <f t="shared" ca="1" si="107"/>
        <v>0</v>
      </c>
      <c r="BV109" s="134">
        <f t="shared" ca="1" si="107"/>
        <v>0</v>
      </c>
      <c r="BW109" s="134">
        <f t="shared" ca="1" si="107"/>
        <v>0</v>
      </c>
      <c r="BX109" s="134">
        <f t="shared" ca="1" si="107"/>
        <v>0</v>
      </c>
      <c r="BY109" s="134">
        <f t="shared" ca="1" si="107"/>
        <v>0</v>
      </c>
      <c r="BZ109" s="134">
        <f t="shared" ca="1" si="108"/>
        <v>0</v>
      </c>
      <c r="CA109" s="134">
        <f t="shared" ca="1" si="108"/>
        <v>0</v>
      </c>
      <c r="CB109" s="134">
        <f t="shared" ca="1" si="108"/>
        <v>0</v>
      </c>
      <c r="CC109" s="134">
        <f t="shared" ca="1" si="108"/>
        <v>0</v>
      </c>
      <c r="CD109" s="134">
        <f t="shared" ca="1" si="108"/>
        <v>0</v>
      </c>
      <c r="CE109" s="134">
        <f t="shared" ca="1" si="108"/>
        <v>0</v>
      </c>
      <c r="CF109" s="134">
        <f t="shared" ca="1" si="108"/>
        <v>0</v>
      </c>
      <c r="CG109" s="134">
        <f t="shared" ca="1" si="108"/>
        <v>0</v>
      </c>
      <c r="CH109" s="134">
        <f t="shared" ca="1" si="108"/>
        <v>0</v>
      </c>
      <c r="CI109" s="134">
        <f t="shared" ca="1" si="108"/>
        <v>0</v>
      </c>
      <c r="CJ109" s="134">
        <f t="shared" ca="1" si="109"/>
        <v>0</v>
      </c>
      <c r="CK109" s="134">
        <f t="shared" ca="1" si="109"/>
        <v>0</v>
      </c>
      <c r="CL109" s="134">
        <f t="shared" ca="1" si="109"/>
        <v>0</v>
      </c>
      <c r="CM109" s="134">
        <f t="shared" ca="1" si="109"/>
        <v>0</v>
      </c>
      <c r="CN109" s="134">
        <f t="shared" ca="1" si="109"/>
        <v>0</v>
      </c>
      <c r="CO109" s="134">
        <f t="shared" ca="1" si="109"/>
        <v>0</v>
      </c>
      <c r="CP109" s="134">
        <f t="shared" ca="1" si="109"/>
        <v>0</v>
      </c>
      <c r="CQ109" s="134">
        <f t="shared" ca="1" si="109"/>
        <v>0</v>
      </c>
      <c r="CR109" s="134">
        <f t="shared" ca="1" si="109"/>
        <v>0</v>
      </c>
      <c r="CS109" s="134">
        <f t="shared" ca="1" si="109"/>
        <v>0</v>
      </c>
      <c r="CT109" s="134">
        <f t="shared" ca="1" si="110"/>
        <v>0</v>
      </c>
      <c r="CU109" s="134">
        <f t="shared" ca="1" si="110"/>
        <v>0</v>
      </c>
      <c r="CV109" s="134">
        <f t="shared" ca="1" si="110"/>
        <v>0</v>
      </c>
      <c r="CW109" s="134">
        <f t="shared" ca="1" si="110"/>
        <v>0</v>
      </c>
      <c r="CX109" s="134">
        <f t="shared" ca="1" si="110"/>
        <v>0</v>
      </c>
      <c r="CY109" s="134">
        <f t="shared" ca="1" si="110"/>
        <v>0</v>
      </c>
      <c r="CZ109" s="134">
        <f t="shared" ca="1" si="110"/>
        <v>0</v>
      </c>
      <c r="DA109" s="134">
        <f t="shared" ca="1" si="110"/>
        <v>0</v>
      </c>
      <c r="DB109" s="134">
        <f t="shared" ca="1" si="110"/>
        <v>0</v>
      </c>
      <c r="DC109" s="134">
        <f t="shared" ca="1" si="110"/>
        <v>0</v>
      </c>
    </row>
    <row r="110" spans="1:107" hidden="1">
      <c r="A110" s="43">
        <v>110</v>
      </c>
      <c r="B110" s="323" t="str">
        <f t="shared" ca="1" si="61"/>
        <v>L.1.4.</v>
      </c>
      <c r="C110" s="342" t="str">
        <f t="shared" ca="1" si="99"/>
        <v>Vieno darbuotojo sukuriamos pridėtinės vertės prieaugis</v>
      </c>
      <c r="D110" s="548"/>
      <c r="E110" s="548"/>
      <c r="F110" s="448"/>
      <c r="G110" s="442">
        <f ca="1">SUMIF($H$39:$DC$39,"&lt;="&amp;PAL,$H110:$DC110)</f>
        <v>186208679.10030374</v>
      </c>
      <c r="H110" s="134">
        <f t="shared" ca="1" si="101"/>
        <v>0</v>
      </c>
      <c r="I110" s="134">
        <f t="shared" ca="1" si="101"/>
        <v>2384067.5065550003</v>
      </c>
      <c r="J110" s="134">
        <f t="shared" ca="1" si="101"/>
        <v>20347252.316062503</v>
      </c>
      <c r="K110" s="134">
        <f t="shared" ca="1" si="101"/>
        <v>25982836.465921253</v>
      </c>
      <c r="L110" s="134">
        <f t="shared" ca="1" si="101"/>
        <v>34633585.141400009</v>
      </c>
      <c r="M110" s="134">
        <f t="shared" ca="1" si="101"/>
        <v>36616415.172915004</v>
      </c>
      <c r="N110" s="134">
        <f t="shared" ca="1" si="101"/>
        <v>23704272.201962501</v>
      </c>
      <c r="O110" s="134">
        <f t="shared" ca="1" si="101"/>
        <v>20409357.160272498</v>
      </c>
      <c r="P110" s="134">
        <f t="shared" ca="1" si="101"/>
        <v>11981610.732474998</v>
      </c>
      <c r="Q110" s="134">
        <f t="shared" ca="1" si="101"/>
        <v>8292533.6517399978</v>
      </c>
      <c r="R110" s="134">
        <f t="shared" ca="1" si="102"/>
        <v>1856748.7509999974</v>
      </c>
      <c r="S110" s="134">
        <f t="shared" ca="1" si="102"/>
        <v>-1.3487205876572262E-9</v>
      </c>
      <c r="T110" s="134">
        <f t="shared" ca="1" si="102"/>
        <v>-1.3891393564335885E-9</v>
      </c>
      <c r="U110" s="134">
        <f t="shared" ca="1" si="102"/>
        <v>0</v>
      </c>
      <c r="V110" s="134">
        <f t="shared" ca="1" si="102"/>
        <v>0</v>
      </c>
      <c r="W110" s="134">
        <f t="shared" ca="1" si="102"/>
        <v>0</v>
      </c>
      <c r="X110" s="134">
        <f t="shared" ca="1" si="102"/>
        <v>0</v>
      </c>
      <c r="Y110" s="134">
        <f t="shared" ca="1" si="102"/>
        <v>0</v>
      </c>
      <c r="Z110" s="134">
        <f t="shared" ca="1" si="102"/>
        <v>0</v>
      </c>
      <c r="AA110" s="134">
        <f t="shared" ca="1" si="102"/>
        <v>0</v>
      </c>
      <c r="AB110" s="134">
        <f t="shared" ca="1" si="103"/>
        <v>0</v>
      </c>
      <c r="AC110" s="134">
        <f t="shared" ca="1" si="103"/>
        <v>0</v>
      </c>
      <c r="AD110" s="134">
        <f t="shared" ca="1" si="103"/>
        <v>0</v>
      </c>
      <c r="AE110" s="134">
        <f t="shared" ca="1" si="103"/>
        <v>0</v>
      </c>
      <c r="AF110" s="134">
        <f t="shared" ca="1" si="103"/>
        <v>0</v>
      </c>
      <c r="AG110" s="134">
        <f t="shared" ca="1" si="103"/>
        <v>0</v>
      </c>
      <c r="AH110" s="134">
        <f t="shared" ca="1" si="103"/>
        <v>0</v>
      </c>
      <c r="AI110" s="134">
        <f t="shared" ca="1" si="103"/>
        <v>0</v>
      </c>
      <c r="AJ110" s="134">
        <f t="shared" ca="1" si="103"/>
        <v>0</v>
      </c>
      <c r="AK110" s="134">
        <f t="shared" ca="1" si="103"/>
        <v>0</v>
      </c>
      <c r="AL110" s="134">
        <f t="shared" ca="1" si="104"/>
        <v>0</v>
      </c>
      <c r="AM110" s="134">
        <f t="shared" ca="1" si="104"/>
        <v>0</v>
      </c>
      <c r="AN110" s="134">
        <f t="shared" ca="1" si="104"/>
        <v>0</v>
      </c>
      <c r="AO110" s="134">
        <f t="shared" ca="1" si="104"/>
        <v>0</v>
      </c>
      <c r="AP110" s="134">
        <f t="shared" ca="1" si="104"/>
        <v>0</v>
      </c>
      <c r="AQ110" s="134">
        <f t="shared" ca="1" si="104"/>
        <v>0</v>
      </c>
      <c r="AR110" s="134">
        <f t="shared" ca="1" si="104"/>
        <v>0</v>
      </c>
      <c r="AS110" s="134">
        <f t="shared" ca="1" si="104"/>
        <v>0</v>
      </c>
      <c r="AT110" s="134">
        <f t="shared" ca="1" si="104"/>
        <v>0</v>
      </c>
      <c r="AU110" s="134">
        <f t="shared" ca="1" si="104"/>
        <v>0</v>
      </c>
      <c r="AV110" s="134">
        <f t="shared" ca="1" si="105"/>
        <v>0</v>
      </c>
      <c r="AW110" s="134">
        <f t="shared" ca="1" si="105"/>
        <v>0</v>
      </c>
      <c r="AX110" s="134">
        <f t="shared" ca="1" si="105"/>
        <v>0</v>
      </c>
      <c r="AY110" s="134">
        <f t="shared" ca="1" si="105"/>
        <v>0</v>
      </c>
      <c r="AZ110" s="134">
        <f t="shared" ca="1" si="105"/>
        <v>0</v>
      </c>
      <c r="BA110" s="134">
        <f t="shared" ca="1" si="105"/>
        <v>0</v>
      </c>
      <c r="BB110" s="134">
        <f t="shared" ca="1" si="105"/>
        <v>0</v>
      </c>
      <c r="BC110" s="134">
        <f t="shared" ca="1" si="105"/>
        <v>0</v>
      </c>
      <c r="BD110" s="134">
        <f t="shared" ca="1" si="105"/>
        <v>0</v>
      </c>
      <c r="BE110" s="134">
        <f t="shared" ca="1" si="105"/>
        <v>0</v>
      </c>
      <c r="BF110" s="134">
        <f t="shared" ca="1" si="106"/>
        <v>0</v>
      </c>
      <c r="BG110" s="134">
        <f t="shared" ca="1" si="106"/>
        <v>0</v>
      </c>
      <c r="BH110" s="134">
        <f t="shared" ca="1" si="106"/>
        <v>0</v>
      </c>
      <c r="BI110" s="134">
        <f t="shared" ca="1" si="106"/>
        <v>0</v>
      </c>
      <c r="BJ110" s="134">
        <f t="shared" ca="1" si="106"/>
        <v>0</v>
      </c>
      <c r="BK110" s="134">
        <f t="shared" ca="1" si="106"/>
        <v>0</v>
      </c>
      <c r="BL110" s="134">
        <f t="shared" ca="1" si="106"/>
        <v>0</v>
      </c>
      <c r="BM110" s="134">
        <f t="shared" ca="1" si="106"/>
        <v>0</v>
      </c>
      <c r="BN110" s="134">
        <f t="shared" ca="1" si="106"/>
        <v>0</v>
      </c>
      <c r="BO110" s="134">
        <f t="shared" ca="1" si="106"/>
        <v>0</v>
      </c>
      <c r="BP110" s="134">
        <f t="shared" ca="1" si="107"/>
        <v>0</v>
      </c>
      <c r="BQ110" s="134">
        <f t="shared" ca="1" si="107"/>
        <v>0</v>
      </c>
      <c r="BR110" s="134">
        <f t="shared" ca="1" si="107"/>
        <v>0</v>
      </c>
      <c r="BS110" s="134">
        <f t="shared" ca="1" si="107"/>
        <v>0</v>
      </c>
      <c r="BT110" s="134">
        <f t="shared" ca="1" si="107"/>
        <v>0</v>
      </c>
      <c r="BU110" s="134">
        <f t="shared" ca="1" si="107"/>
        <v>0</v>
      </c>
      <c r="BV110" s="134">
        <f t="shared" ca="1" si="107"/>
        <v>0</v>
      </c>
      <c r="BW110" s="134">
        <f t="shared" ca="1" si="107"/>
        <v>0</v>
      </c>
      <c r="BX110" s="134">
        <f t="shared" ca="1" si="107"/>
        <v>0</v>
      </c>
      <c r="BY110" s="134">
        <f t="shared" ca="1" si="107"/>
        <v>0</v>
      </c>
      <c r="BZ110" s="134">
        <f t="shared" ca="1" si="108"/>
        <v>0</v>
      </c>
      <c r="CA110" s="134">
        <f t="shared" ca="1" si="108"/>
        <v>0</v>
      </c>
      <c r="CB110" s="134">
        <f t="shared" ca="1" si="108"/>
        <v>0</v>
      </c>
      <c r="CC110" s="134">
        <f t="shared" ca="1" si="108"/>
        <v>0</v>
      </c>
      <c r="CD110" s="134">
        <f t="shared" ca="1" si="108"/>
        <v>0</v>
      </c>
      <c r="CE110" s="134">
        <f t="shared" ca="1" si="108"/>
        <v>0</v>
      </c>
      <c r="CF110" s="134">
        <f t="shared" ca="1" si="108"/>
        <v>0</v>
      </c>
      <c r="CG110" s="134">
        <f t="shared" ca="1" si="108"/>
        <v>0</v>
      </c>
      <c r="CH110" s="134">
        <f t="shared" ca="1" si="108"/>
        <v>0</v>
      </c>
      <c r="CI110" s="134">
        <f t="shared" ca="1" si="108"/>
        <v>0</v>
      </c>
      <c r="CJ110" s="134">
        <f t="shared" ca="1" si="109"/>
        <v>0</v>
      </c>
      <c r="CK110" s="134">
        <f t="shared" ca="1" si="109"/>
        <v>0</v>
      </c>
      <c r="CL110" s="134">
        <f t="shared" ca="1" si="109"/>
        <v>0</v>
      </c>
      <c r="CM110" s="134">
        <f t="shared" ca="1" si="109"/>
        <v>0</v>
      </c>
      <c r="CN110" s="134">
        <f t="shared" ca="1" si="109"/>
        <v>0</v>
      </c>
      <c r="CO110" s="134">
        <f t="shared" ca="1" si="109"/>
        <v>0</v>
      </c>
      <c r="CP110" s="134">
        <f t="shared" ca="1" si="109"/>
        <v>0</v>
      </c>
      <c r="CQ110" s="134">
        <f t="shared" ca="1" si="109"/>
        <v>0</v>
      </c>
      <c r="CR110" s="134">
        <f t="shared" ca="1" si="109"/>
        <v>0</v>
      </c>
      <c r="CS110" s="134">
        <f t="shared" ca="1" si="109"/>
        <v>0</v>
      </c>
      <c r="CT110" s="134">
        <f t="shared" ca="1" si="110"/>
        <v>0</v>
      </c>
      <c r="CU110" s="134">
        <f t="shared" ca="1" si="110"/>
        <v>0</v>
      </c>
      <c r="CV110" s="134">
        <f t="shared" ca="1" si="110"/>
        <v>0</v>
      </c>
      <c r="CW110" s="134">
        <f t="shared" ca="1" si="110"/>
        <v>0</v>
      </c>
      <c r="CX110" s="134">
        <f t="shared" ca="1" si="110"/>
        <v>0</v>
      </c>
      <c r="CY110" s="134">
        <f t="shared" ca="1" si="110"/>
        <v>0</v>
      </c>
      <c r="CZ110" s="134">
        <f t="shared" ca="1" si="110"/>
        <v>0</v>
      </c>
      <c r="DA110" s="134">
        <f t="shared" ca="1" si="110"/>
        <v>0</v>
      </c>
      <c r="DB110" s="134">
        <f t="shared" ca="1" si="110"/>
        <v>0</v>
      </c>
      <c r="DC110" s="134">
        <f t="shared" ca="1" si="110"/>
        <v>0</v>
      </c>
    </row>
    <row r="111" spans="1:107" hidden="1">
      <c r="A111" s="43">
        <v>111</v>
      </c>
      <c r="B111" s="323" t="str">
        <f t="shared" ca="1" si="61"/>
        <v>L.1.5.</v>
      </c>
      <c r="C111" s="342">
        <f t="shared" ca="1" si="99"/>
        <v>0</v>
      </c>
      <c r="D111" s="548"/>
      <c r="E111" s="548"/>
      <c r="F111" s="448"/>
      <c r="G111" s="442">
        <f ca="1">SUMIF($H$39:$DC$39,"&lt;="&amp;PAL,$H111:$DC111)</f>
        <v>0</v>
      </c>
      <c r="H111" s="134">
        <f t="shared" ca="1" si="101"/>
        <v>0</v>
      </c>
      <c r="I111" s="134">
        <f t="shared" ca="1" si="101"/>
        <v>0</v>
      </c>
      <c r="J111" s="134">
        <f t="shared" ca="1" si="101"/>
        <v>0</v>
      </c>
      <c r="K111" s="134">
        <f t="shared" ca="1" si="101"/>
        <v>0</v>
      </c>
      <c r="L111" s="134">
        <f t="shared" ca="1" si="101"/>
        <v>0</v>
      </c>
      <c r="M111" s="134">
        <f t="shared" ca="1" si="101"/>
        <v>0</v>
      </c>
      <c r="N111" s="134">
        <f t="shared" ca="1" si="101"/>
        <v>0</v>
      </c>
      <c r="O111" s="134">
        <f t="shared" ca="1" si="101"/>
        <v>0</v>
      </c>
      <c r="P111" s="134">
        <f t="shared" ca="1" si="101"/>
        <v>0</v>
      </c>
      <c r="Q111" s="134">
        <f t="shared" ca="1" si="101"/>
        <v>0</v>
      </c>
      <c r="R111" s="134">
        <f t="shared" ca="1" si="102"/>
        <v>0</v>
      </c>
      <c r="S111" s="134">
        <f t="shared" ca="1" si="102"/>
        <v>0</v>
      </c>
      <c r="T111" s="134">
        <f t="shared" ca="1" si="102"/>
        <v>0</v>
      </c>
      <c r="U111" s="134">
        <f t="shared" ca="1" si="102"/>
        <v>0</v>
      </c>
      <c r="V111" s="134">
        <f t="shared" ca="1" si="102"/>
        <v>0</v>
      </c>
      <c r="W111" s="134">
        <f t="shared" ca="1" si="102"/>
        <v>0</v>
      </c>
      <c r="X111" s="134">
        <f t="shared" ca="1" si="102"/>
        <v>0</v>
      </c>
      <c r="Y111" s="134">
        <f t="shared" ca="1" si="102"/>
        <v>0</v>
      </c>
      <c r="Z111" s="134">
        <f t="shared" ca="1" si="102"/>
        <v>0</v>
      </c>
      <c r="AA111" s="134">
        <f t="shared" ca="1" si="102"/>
        <v>0</v>
      </c>
      <c r="AB111" s="134">
        <f t="shared" ca="1" si="103"/>
        <v>0</v>
      </c>
      <c r="AC111" s="134">
        <f t="shared" ca="1" si="103"/>
        <v>0</v>
      </c>
      <c r="AD111" s="134">
        <f t="shared" ca="1" si="103"/>
        <v>0</v>
      </c>
      <c r="AE111" s="134">
        <f t="shared" ca="1" si="103"/>
        <v>0</v>
      </c>
      <c r="AF111" s="134">
        <f t="shared" ca="1" si="103"/>
        <v>0</v>
      </c>
      <c r="AG111" s="134">
        <f t="shared" ca="1" si="103"/>
        <v>0</v>
      </c>
      <c r="AH111" s="134">
        <f t="shared" ca="1" si="103"/>
        <v>0</v>
      </c>
      <c r="AI111" s="134">
        <f t="shared" ca="1" si="103"/>
        <v>0</v>
      </c>
      <c r="AJ111" s="134">
        <f t="shared" ca="1" si="103"/>
        <v>0</v>
      </c>
      <c r="AK111" s="134">
        <f t="shared" ca="1" si="103"/>
        <v>0</v>
      </c>
      <c r="AL111" s="134">
        <f t="shared" ca="1" si="104"/>
        <v>0</v>
      </c>
      <c r="AM111" s="134">
        <f t="shared" ca="1" si="104"/>
        <v>0</v>
      </c>
      <c r="AN111" s="134">
        <f t="shared" ca="1" si="104"/>
        <v>0</v>
      </c>
      <c r="AO111" s="134">
        <f t="shared" ca="1" si="104"/>
        <v>0</v>
      </c>
      <c r="AP111" s="134">
        <f t="shared" ca="1" si="104"/>
        <v>0</v>
      </c>
      <c r="AQ111" s="134">
        <f t="shared" ca="1" si="104"/>
        <v>0</v>
      </c>
      <c r="AR111" s="134">
        <f t="shared" ca="1" si="104"/>
        <v>0</v>
      </c>
      <c r="AS111" s="134">
        <f t="shared" ca="1" si="104"/>
        <v>0</v>
      </c>
      <c r="AT111" s="134">
        <f t="shared" ca="1" si="104"/>
        <v>0</v>
      </c>
      <c r="AU111" s="134">
        <f t="shared" ca="1" si="104"/>
        <v>0</v>
      </c>
      <c r="AV111" s="134">
        <f t="shared" ca="1" si="105"/>
        <v>0</v>
      </c>
      <c r="AW111" s="134">
        <f t="shared" ca="1" si="105"/>
        <v>0</v>
      </c>
      <c r="AX111" s="134">
        <f t="shared" ca="1" si="105"/>
        <v>0</v>
      </c>
      <c r="AY111" s="134">
        <f t="shared" ca="1" si="105"/>
        <v>0</v>
      </c>
      <c r="AZ111" s="134">
        <f t="shared" ca="1" si="105"/>
        <v>0</v>
      </c>
      <c r="BA111" s="134">
        <f t="shared" ca="1" si="105"/>
        <v>0</v>
      </c>
      <c r="BB111" s="134">
        <f t="shared" ca="1" si="105"/>
        <v>0</v>
      </c>
      <c r="BC111" s="134">
        <f t="shared" ca="1" si="105"/>
        <v>0</v>
      </c>
      <c r="BD111" s="134">
        <f t="shared" ca="1" si="105"/>
        <v>0</v>
      </c>
      <c r="BE111" s="134">
        <f t="shared" ca="1" si="105"/>
        <v>0</v>
      </c>
      <c r="BF111" s="134">
        <f t="shared" ca="1" si="106"/>
        <v>0</v>
      </c>
      <c r="BG111" s="134">
        <f t="shared" ca="1" si="106"/>
        <v>0</v>
      </c>
      <c r="BH111" s="134">
        <f t="shared" ca="1" si="106"/>
        <v>0</v>
      </c>
      <c r="BI111" s="134">
        <f t="shared" ca="1" si="106"/>
        <v>0</v>
      </c>
      <c r="BJ111" s="134">
        <f t="shared" ca="1" si="106"/>
        <v>0</v>
      </c>
      <c r="BK111" s="134">
        <f t="shared" ca="1" si="106"/>
        <v>0</v>
      </c>
      <c r="BL111" s="134">
        <f t="shared" ca="1" si="106"/>
        <v>0</v>
      </c>
      <c r="BM111" s="134">
        <f t="shared" ca="1" si="106"/>
        <v>0</v>
      </c>
      <c r="BN111" s="134">
        <f t="shared" ca="1" si="106"/>
        <v>0</v>
      </c>
      <c r="BO111" s="134">
        <f t="shared" ca="1" si="106"/>
        <v>0</v>
      </c>
      <c r="BP111" s="134">
        <f t="shared" ca="1" si="107"/>
        <v>0</v>
      </c>
      <c r="BQ111" s="134">
        <f t="shared" ca="1" si="107"/>
        <v>0</v>
      </c>
      <c r="BR111" s="134">
        <f t="shared" ca="1" si="107"/>
        <v>0</v>
      </c>
      <c r="BS111" s="134">
        <f t="shared" ca="1" si="107"/>
        <v>0</v>
      </c>
      <c r="BT111" s="134">
        <f t="shared" ca="1" si="107"/>
        <v>0</v>
      </c>
      <c r="BU111" s="134">
        <f t="shared" ca="1" si="107"/>
        <v>0</v>
      </c>
      <c r="BV111" s="134">
        <f t="shared" ca="1" si="107"/>
        <v>0</v>
      </c>
      <c r="BW111" s="134">
        <f t="shared" ca="1" si="107"/>
        <v>0</v>
      </c>
      <c r="BX111" s="134">
        <f t="shared" ca="1" si="107"/>
        <v>0</v>
      </c>
      <c r="BY111" s="134">
        <f t="shared" ca="1" si="107"/>
        <v>0</v>
      </c>
      <c r="BZ111" s="134">
        <f t="shared" ca="1" si="108"/>
        <v>0</v>
      </c>
      <c r="CA111" s="134">
        <f t="shared" ca="1" si="108"/>
        <v>0</v>
      </c>
      <c r="CB111" s="134">
        <f t="shared" ca="1" si="108"/>
        <v>0</v>
      </c>
      <c r="CC111" s="134">
        <f t="shared" ca="1" si="108"/>
        <v>0</v>
      </c>
      <c r="CD111" s="134">
        <f t="shared" ca="1" si="108"/>
        <v>0</v>
      </c>
      <c r="CE111" s="134">
        <f t="shared" ca="1" si="108"/>
        <v>0</v>
      </c>
      <c r="CF111" s="134">
        <f t="shared" ca="1" si="108"/>
        <v>0</v>
      </c>
      <c r="CG111" s="134">
        <f t="shared" ca="1" si="108"/>
        <v>0</v>
      </c>
      <c r="CH111" s="134">
        <f t="shared" ca="1" si="108"/>
        <v>0</v>
      </c>
      <c r="CI111" s="134">
        <f t="shared" ca="1" si="108"/>
        <v>0</v>
      </c>
      <c r="CJ111" s="134">
        <f t="shared" ca="1" si="109"/>
        <v>0</v>
      </c>
      <c r="CK111" s="134">
        <f t="shared" ca="1" si="109"/>
        <v>0</v>
      </c>
      <c r="CL111" s="134">
        <f t="shared" ca="1" si="109"/>
        <v>0</v>
      </c>
      <c r="CM111" s="134">
        <f t="shared" ca="1" si="109"/>
        <v>0</v>
      </c>
      <c r="CN111" s="134">
        <f t="shared" ca="1" si="109"/>
        <v>0</v>
      </c>
      <c r="CO111" s="134">
        <f t="shared" ca="1" si="109"/>
        <v>0</v>
      </c>
      <c r="CP111" s="134">
        <f t="shared" ca="1" si="109"/>
        <v>0</v>
      </c>
      <c r="CQ111" s="134">
        <f t="shared" ca="1" si="109"/>
        <v>0</v>
      </c>
      <c r="CR111" s="134">
        <f t="shared" ca="1" si="109"/>
        <v>0</v>
      </c>
      <c r="CS111" s="134">
        <f t="shared" ca="1" si="109"/>
        <v>0</v>
      </c>
      <c r="CT111" s="134">
        <f t="shared" ca="1" si="110"/>
        <v>0</v>
      </c>
      <c r="CU111" s="134">
        <f t="shared" ca="1" si="110"/>
        <v>0</v>
      </c>
      <c r="CV111" s="134">
        <f t="shared" ca="1" si="110"/>
        <v>0</v>
      </c>
      <c r="CW111" s="134">
        <f t="shared" ca="1" si="110"/>
        <v>0</v>
      </c>
      <c r="CX111" s="134">
        <f t="shared" ca="1" si="110"/>
        <v>0</v>
      </c>
      <c r="CY111" s="134">
        <f t="shared" ca="1" si="110"/>
        <v>0</v>
      </c>
      <c r="CZ111" s="134">
        <f t="shared" ca="1" si="110"/>
        <v>0</v>
      </c>
      <c r="DA111" s="134">
        <f t="shared" ca="1" si="110"/>
        <v>0</v>
      </c>
      <c r="DB111" s="134">
        <f t="shared" ca="1" si="110"/>
        <v>0</v>
      </c>
      <c r="DC111" s="134">
        <f t="shared" ca="1" si="110"/>
        <v>0</v>
      </c>
    </row>
    <row r="112" spans="1:107" hidden="1">
      <c r="A112" s="43">
        <v>112</v>
      </c>
      <c r="B112" s="323" t="str">
        <f t="shared" ca="1" si="61"/>
        <v>L.1.6.</v>
      </c>
      <c r="C112" s="342">
        <f t="shared" ca="1" si="99"/>
        <v>0</v>
      </c>
      <c r="D112" s="548"/>
      <c r="E112" s="548"/>
      <c r="F112" s="448"/>
      <c r="G112" s="442">
        <f ca="1">SUMIF($H$39:$DC$39,"&lt;="&amp;PAL,$H112:$DC112)</f>
        <v>0</v>
      </c>
      <c r="H112" s="134">
        <f t="shared" ca="1" si="101"/>
        <v>0</v>
      </c>
      <c r="I112" s="134">
        <f t="shared" ca="1" si="101"/>
        <v>0</v>
      </c>
      <c r="J112" s="134">
        <f t="shared" ca="1" si="101"/>
        <v>0</v>
      </c>
      <c r="K112" s="134">
        <f t="shared" ca="1" si="101"/>
        <v>0</v>
      </c>
      <c r="L112" s="134">
        <f t="shared" ca="1" si="101"/>
        <v>0</v>
      </c>
      <c r="M112" s="134">
        <f t="shared" ca="1" si="101"/>
        <v>0</v>
      </c>
      <c r="N112" s="134">
        <f t="shared" ca="1" si="101"/>
        <v>0</v>
      </c>
      <c r="O112" s="134">
        <f t="shared" ca="1" si="101"/>
        <v>0</v>
      </c>
      <c r="P112" s="134">
        <f t="shared" ca="1" si="101"/>
        <v>0</v>
      </c>
      <c r="Q112" s="134">
        <f t="shared" ca="1" si="101"/>
        <v>0</v>
      </c>
      <c r="R112" s="134">
        <f t="shared" ca="1" si="102"/>
        <v>0</v>
      </c>
      <c r="S112" s="134">
        <f t="shared" ca="1" si="102"/>
        <v>0</v>
      </c>
      <c r="T112" s="134">
        <f t="shared" ca="1" si="102"/>
        <v>0</v>
      </c>
      <c r="U112" s="134">
        <f t="shared" ca="1" si="102"/>
        <v>0</v>
      </c>
      <c r="V112" s="134">
        <f t="shared" ca="1" si="102"/>
        <v>0</v>
      </c>
      <c r="W112" s="134">
        <f t="shared" ca="1" si="102"/>
        <v>0</v>
      </c>
      <c r="X112" s="134">
        <f t="shared" ca="1" si="102"/>
        <v>0</v>
      </c>
      <c r="Y112" s="134">
        <f t="shared" ca="1" si="102"/>
        <v>0</v>
      </c>
      <c r="Z112" s="134">
        <f t="shared" ca="1" si="102"/>
        <v>0</v>
      </c>
      <c r="AA112" s="134">
        <f t="shared" ca="1" si="102"/>
        <v>0</v>
      </c>
      <c r="AB112" s="134">
        <f t="shared" ca="1" si="103"/>
        <v>0</v>
      </c>
      <c r="AC112" s="134">
        <f t="shared" ca="1" si="103"/>
        <v>0</v>
      </c>
      <c r="AD112" s="134">
        <f t="shared" ca="1" si="103"/>
        <v>0</v>
      </c>
      <c r="AE112" s="134">
        <f t="shared" ca="1" si="103"/>
        <v>0</v>
      </c>
      <c r="AF112" s="134">
        <f t="shared" ca="1" si="103"/>
        <v>0</v>
      </c>
      <c r="AG112" s="134">
        <f t="shared" ca="1" si="103"/>
        <v>0</v>
      </c>
      <c r="AH112" s="134">
        <f t="shared" ca="1" si="103"/>
        <v>0</v>
      </c>
      <c r="AI112" s="134">
        <f t="shared" ca="1" si="103"/>
        <v>0</v>
      </c>
      <c r="AJ112" s="134">
        <f t="shared" ca="1" si="103"/>
        <v>0</v>
      </c>
      <c r="AK112" s="134">
        <f t="shared" ca="1" si="103"/>
        <v>0</v>
      </c>
      <c r="AL112" s="134">
        <f t="shared" ca="1" si="104"/>
        <v>0</v>
      </c>
      <c r="AM112" s="134">
        <f t="shared" ca="1" si="104"/>
        <v>0</v>
      </c>
      <c r="AN112" s="134">
        <f t="shared" ca="1" si="104"/>
        <v>0</v>
      </c>
      <c r="AO112" s="134">
        <f t="shared" ca="1" si="104"/>
        <v>0</v>
      </c>
      <c r="AP112" s="134">
        <f t="shared" ca="1" si="104"/>
        <v>0</v>
      </c>
      <c r="AQ112" s="134">
        <f t="shared" ca="1" si="104"/>
        <v>0</v>
      </c>
      <c r="AR112" s="134">
        <f t="shared" ca="1" si="104"/>
        <v>0</v>
      </c>
      <c r="AS112" s="134">
        <f t="shared" ca="1" si="104"/>
        <v>0</v>
      </c>
      <c r="AT112" s="134">
        <f t="shared" ca="1" si="104"/>
        <v>0</v>
      </c>
      <c r="AU112" s="134">
        <f t="shared" ca="1" si="104"/>
        <v>0</v>
      </c>
      <c r="AV112" s="134">
        <f t="shared" ca="1" si="105"/>
        <v>0</v>
      </c>
      <c r="AW112" s="134">
        <f t="shared" ca="1" si="105"/>
        <v>0</v>
      </c>
      <c r="AX112" s="134">
        <f t="shared" ca="1" si="105"/>
        <v>0</v>
      </c>
      <c r="AY112" s="134">
        <f t="shared" ca="1" si="105"/>
        <v>0</v>
      </c>
      <c r="AZ112" s="134">
        <f t="shared" ca="1" si="105"/>
        <v>0</v>
      </c>
      <c r="BA112" s="134">
        <f t="shared" ca="1" si="105"/>
        <v>0</v>
      </c>
      <c r="BB112" s="134">
        <f t="shared" ca="1" si="105"/>
        <v>0</v>
      </c>
      <c r="BC112" s="134">
        <f t="shared" ca="1" si="105"/>
        <v>0</v>
      </c>
      <c r="BD112" s="134">
        <f t="shared" ca="1" si="105"/>
        <v>0</v>
      </c>
      <c r="BE112" s="134">
        <f t="shared" ca="1" si="105"/>
        <v>0</v>
      </c>
      <c r="BF112" s="134">
        <f t="shared" ca="1" si="106"/>
        <v>0</v>
      </c>
      <c r="BG112" s="134">
        <f t="shared" ca="1" si="106"/>
        <v>0</v>
      </c>
      <c r="BH112" s="134">
        <f t="shared" ca="1" si="106"/>
        <v>0</v>
      </c>
      <c r="BI112" s="134">
        <f t="shared" ca="1" si="106"/>
        <v>0</v>
      </c>
      <c r="BJ112" s="134">
        <f t="shared" ca="1" si="106"/>
        <v>0</v>
      </c>
      <c r="BK112" s="134">
        <f t="shared" ca="1" si="106"/>
        <v>0</v>
      </c>
      <c r="BL112" s="134">
        <f t="shared" ca="1" si="106"/>
        <v>0</v>
      </c>
      <c r="BM112" s="134">
        <f t="shared" ca="1" si="106"/>
        <v>0</v>
      </c>
      <c r="BN112" s="134">
        <f t="shared" ca="1" si="106"/>
        <v>0</v>
      </c>
      <c r="BO112" s="134">
        <f t="shared" ca="1" si="106"/>
        <v>0</v>
      </c>
      <c r="BP112" s="134">
        <f t="shared" ca="1" si="107"/>
        <v>0</v>
      </c>
      <c r="BQ112" s="134">
        <f t="shared" ca="1" si="107"/>
        <v>0</v>
      </c>
      <c r="BR112" s="134">
        <f t="shared" ca="1" si="107"/>
        <v>0</v>
      </c>
      <c r="BS112" s="134">
        <f t="shared" ca="1" si="107"/>
        <v>0</v>
      </c>
      <c r="BT112" s="134">
        <f t="shared" ca="1" si="107"/>
        <v>0</v>
      </c>
      <c r="BU112" s="134">
        <f t="shared" ca="1" si="107"/>
        <v>0</v>
      </c>
      <c r="BV112" s="134">
        <f t="shared" ca="1" si="107"/>
        <v>0</v>
      </c>
      <c r="BW112" s="134">
        <f t="shared" ca="1" si="107"/>
        <v>0</v>
      </c>
      <c r="BX112" s="134">
        <f t="shared" ca="1" si="107"/>
        <v>0</v>
      </c>
      <c r="BY112" s="134">
        <f t="shared" ca="1" si="107"/>
        <v>0</v>
      </c>
      <c r="BZ112" s="134">
        <f t="shared" ca="1" si="108"/>
        <v>0</v>
      </c>
      <c r="CA112" s="134">
        <f t="shared" ca="1" si="108"/>
        <v>0</v>
      </c>
      <c r="CB112" s="134">
        <f t="shared" ca="1" si="108"/>
        <v>0</v>
      </c>
      <c r="CC112" s="134">
        <f t="shared" ca="1" si="108"/>
        <v>0</v>
      </c>
      <c r="CD112" s="134">
        <f t="shared" ca="1" si="108"/>
        <v>0</v>
      </c>
      <c r="CE112" s="134">
        <f t="shared" ca="1" si="108"/>
        <v>0</v>
      </c>
      <c r="CF112" s="134">
        <f t="shared" ca="1" si="108"/>
        <v>0</v>
      </c>
      <c r="CG112" s="134">
        <f t="shared" ca="1" si="108"/>
        <v>0</v>
      </c>
      <c r="CH112" s="134">
        <f t="shared" ca="1" si="108"/>
        <v>0</v>
      </c>
      <c r="CI112" s="134">
        <f t="shared" ca="1" si="108"/>
        <v>0</v>
      </c>
      <c r="CJ112" s="134">
        <f t="shared" ca="1" si="109"/>
        <v>0</v>
      </c>
      <c r="CK112" s="134">
        <f t="shared" ca="1" si="109"/>
        <v>0</v>
      </c>
      <c r="CL112" s="134">
        <f t="shared" ca="1" si="109"/>
        <v>0</v>
      </c>
      <c r="CM112" s="134">
        <f t="shared" ca="1" si="109"/>
        <v>0</v>
      </c>
      <c r="CN112" s="134">
        <f t="shared" ca="1" si="109"/>
        <v>0</v>
      </c>
      <c r="CO112" s="134">
        <f t="shared" ca="1" si="109"/>
        <v>0</v>
      </c>
      <c r="CP112" s="134">
        <f t="shared" ca="1" si="109"/>
        <v>0</v>
      </c>
      <c r="CQ112" s="134">
        <f t="shared" ca="1" si="109"/>
        <v>0</v>
      </c>
      <c r="CR112" s="134">
        <f t="shared" ca="1" si="109"/>
        <v>0</v>
      </c>
      <c r="CS112" s="134">
        <f t="shared" ca="1" si="109"/>
        <v>0</v>
      </c>
      <c r="CT112" s="134">
        <f t="shared" ca="1" si="110"/>
        <v>0</v>
      </c>
      <c r="CU112" s="134">
        <f t="shared" ca="1" si="110"/>
        <v>0</v>
      </c>
      <c r="CV112" s="134">
        <f t="shared" ca="1" si="110"/>
        <v>0</v>
      </c>
      <c r="CW112" s="134">
        <f t="shared" ca="1" si="110"/>
        <v>0</v>
      </c>
      <c r="CX112" s="134">
        <f t="shared" ca="1" si="110"/>
        <v>0</v>
      </c>
      <c r="CY112" s="134">
        <f t="shared" ca="1" si="110"/>
        <v>0</v>
      </c>
      <c r="CZ112" s="134">
        <f t="shared" ca="1" si="110"/>
        <v>0</v>
      </c>
      <c r="DA112" s="134">
        <f t="shared" ca="1" si="110"/>
        <v>0</v>
      </c>
      <c r="DB112" s="134">
        <f t="shared" ca="1" si="110"/>
        <v>0</v>
      </c>
      <c r="DC112" s="134">
        <f t="shared" ca="1" si="110"/>
        <v>0</v>
      </c>
    </row>
    <row r="113" spans="1:107" hidden="1">
      <c r="A113" s="43">
        <v>113</v>
      </c>
      <c r="B113" s="323" t="str">
        <f t="shared" ca="1" si="61"/>
        <v>L.1.7.</v>
      </c>
      <c r="C113" s="342">
        <f t="shared" ca="1" si="99"/>
        <v>0</v>
      </c>
      <c r="D113" s="548"/>
      <c r="E113" s="548"/>
      <c r="F113" s="448"/>
      <c r="G113" s="442">
        <f ca="1">SUMIF($H$39:$DC$39,"&lt;="&amp;PAL,$H113:$DC113)</f>
        <v>0</v>
      </c>
      <c r="H113" s="134">
        <f t="shared" ca="1" si="101"/>
        <v>0</v>
      </c>
      <c r="I113" s="134">
        <f t="shared" ca="1" si="101"/>
        <v>0</v>
      </c>
      <c r="J113" s="134">
        <f t="shared" ca="1" si="101"/>
        <v>0</v>
      </c>
      <c r="K113" s="134">
        <f t="shared" ca="1" si="101"/>
        <v>0</v>
      </c>
      <c r="L113" s="134">
        <f t="shared" ca="1" si="101"/>
        <v>0</v>
      </c>
      <c r="M113" s="134">
        <f t="shared" ca="1" si="101"/>
        <v>0</v>
      </c>
      <c r="N113" s="134">
        <f t="shared" ca="1" si="101"/>
        <v>0</v>
      </c>
      <c r="O113" s="134">
        <f t="shared" ca="1" si="101"/>
        <v>0</v>
      </c>
      <c r="P113" s="134">
        <f t="shared" ca="1" si="101"/>
        <v>0</v>
      </c>
      <c r="Q113" s="134">
        <f t="shared" ca="1" si="101"/>
        <v>0</v>
      </c>
      <c r="R113" s="134">
        <f t="shared" ca="1" si="102"/>
        <v>0</v>
      </c>
      <c r="S113" s="134">
        <f t="shared" ca="1" si="102"/>
        <v>0</v>
      </c>
      <c r="T113" s="134">
        <f t="shared" ca="1" si="102"/>
        <v>0</v>
      </c>
      <c r="U113" s="134">
        <f t="shared" ca="1" si="102"/>
        <v>0</v>
      </c>
      <c r="V113" s="134">
        <f t="shared" ca="1" si="102"/>
        <v>0</v>
      </c>
      <c r="W113" s="134">
        <f t="shared" ca="1" si="102"/>
        <v>0</v>
      </c>
      <c r="X113" s="134">
        <f t="shared" ca="1" si="102"/>
        <v>0</v>
      </c>
      <c r="Y113" s="134">
        <f t="shared" ca="1" si="102"/>
        <v>0</v>
      </c>
      <c r="Z113" s="134">
        <f t="shared" ca="1" si="102"/>
        <v>0</v>
      </c>
      <c r="AA113" s="134">
        <f t="shared" ca="1" si="102"/>
        <v>0</v>
      </c>
      <c r="AB113" s="134">
        <f t="shared" ca="1" si="103"/>
        <v>0</v>
      </c>
      <c r="AC113" s="134">
        <f t="shared" ca="1" si="103"/>
        <v>0</v>
      </c>
      <c r="AD113" s="134">
        <f t="shared" ca="1" si="103"/>
        <v>0</v>
      </c>
      <c r="AE113" s="134">
        <f t="shared" ca="1" si="103"/>
        <v>0</v>
      </c>
      <c r="AF113" s="134">
        <f t="shared" ca="1" si="103"/>
        <v>0</v>
      </c>
      <c r="AG113" s="134">
        <f t="shared" ca="1" si="103"/>
        <v>0</v>
      </c>
      <c r="AH113" s="134">
        <f t="shared" ca="1" si="103"/>
        <v>0</v>
      </c>
      <c r="AI113" s="134">
        <f t="shared" ca="1" si="103"/>
        <v>0</v>
      </c>
      <c r="AJ113" s="134">
        <f t="shared" ca="1" si="103"/>
        <v>0</v>
      </c>
      <c r="AK113" s="134">
        <f t="shared" ca="1" si="103"/>
        <v>0</v>
      </c>
      <c r="AL113" s="134">
        <f t="shared" ca="1" si="104"/>
        <v>0</v>
      </c>
      <c r="AM113" s="134">
        <f t="shared" ca="1" si="104"/>
        <v>0</v>
      </c>
      <c r="AN113" s="134">
        <f t="shared" ca="1" si="104"/>
        <v>0</v>
      </c>
      <c r="AO113" s="134">
        <f t="shared" ca="1" si="104"/>
        <v>0</v>
      </c>
      <c r="AP113" s="134">
        <f t="shared" ca="1" si="104"/>
        <v>0</v>
      </c>
      <c r="AQ113" s="134">
        <f t="shared" ca="1" si="104"/>
        <v>0</v>
      </c>
      <c r="AR113" s="134">
        <f t="shared" ca="1" si="104"/>
        <v>0</v>
      </c>
      <c r="AS113" s="134">
        <f t="shared" ca="1" si="104"/>
        <v>0</v>
      </c>
      <c r="AT113" s="134">
        <f t="shared" ca="1" si="104"/>
        <v>0</v>
      </c>
      <c r="AU113" s="134">
        <f t="shared" ca="1" si="104"/>
        <v>0</v>
      </c>
      <c r="AV113" s="134">
        <f t="shared" ca="1" si="105"/>
        <v>0</v>
      </c>
      <c r="AW113" s="134">
        <f t="shared" ca="1" si="105"/>
        <v>0</v>
      </c>
      <c r="AX113" s="134">
        <f t="shared" ca="1" si="105"/>
        <v>0</v>
      </c>
      <c r="AY113" s="134">
        <f t="shared" ca="1" si="105"/>
        <v>0</v>
      </c>
      <c r="AZ113" s="134">
        <f t="shared" ca="1" si="105"/>
        <v>0</v>
      </c>
      <c r="BA113" s="134">
        <f t="shared" ca="1" si="105"/>
        <v>0</v>
      </c>
      <c r="BB113" s="134">
        <f t="shared" ca="1" si="105"/>
        <v>0</v>
      </c>
      <c r="BC113" s="134">
        <f t="shared" ca="1" si="105"/>
        <v>0</v>
      </c>
      <c r="BD113" s="134">
        <f t="shared" ca="1" si="105"/>
        <v>0</v>
      </c>
      <c r="BE113" s="134">
        <f t="shared" ca="1" si="105"/>
        <v>0</v>
      </c>
      <c r="BF113" s="134">
        <f t="shared" ca="1" si="106"/>
        <v>0</v>
      </c>
      <c r="BG113" s="134">
        <f t="shared" ca="1" si="106"/>
        <v>0</v>
      </c>
      <c r="BH113" s="134">
        <f t="shared" ca="1" si="106"/>
        <v>0</v>
      </c>
      <c r="BI113" s="134">
        <f t="shared" ca="1" si="106"/>
        <v>0</v>
      </c>
      <c r="BJ113" s="134">
        <f t="shared" ca="1" si="106"/>
        <v>0</v>
      </c>
      <c r="BK113" s="134">
        <f t="shared" ca="1" si="106"/>
        <v>0</v>
      </c>
      <c r="BL113" s="134">
        <f t="shared" ca="1" si="106"/>
        <v>0</v>
      </c>
      <c r="BM113" s="134">
        <f t="shared" ca="1" si="106"/>
        <v>0</v>
      </c>
      <c r="BN113" s="134">
        <f t="shared" ca="1" si="106"/>
        <v>0</v>
      </c>
      <c r="BO113" s="134">
        <f t="shared" ca="1" si="106"/>
        <v>0</v>
      </c>
      <c r="BP113" s="134">
        <f t="shared" ca="1" si="107"/>
        <v>0</v>
      </c>
      <c r="BQ113" s="134">
        <f t="shared" ca="1" si="107"/>
        <v>0</v>
      </c>
      <c r="BR113" s="134">
        <f t="shared" ca="1" si="107"/>
        <v>0</v>
      </c>
      <c r="BS113" s="134">
        <f t="shared" ca="1" si="107"/>
        <v>0</v>
      </c>
      <c r="BT113" s="134">
        <f t="shared" ca="1" si="107"/>
        <v>0</v>
      </c>
      <c r="BU113" s="134">
        <f t="shared" ca="1" si="107"/>
        <v>0</v>
      </c>
      <c r="BV113" s="134">
        <f t="shared" ca="1" si="107"/>
        <v>0</v>
      </c>
      <c r="BW113" s="134">
        <f t="shared" ca="1" si="107"/>
        <v>0</v>
      </c>
      <c r="BX113" s="134">
        <f t="shared" ca="1" si="107"/>
        <v>0</v>
      </c>
      <c r="BY113" s="134">
        <f t="shared" ca="1" si="107"/>
        <v>0</v>
      </c>
      <c r="BZ113" s="134">
        <f t="shared" ca="1" si="108"/>
        <v>0</v>
      </c>
      <c r="CA113" s="134">
        <f t="shared" ca="1" si="108"/>
        <v>0</v>
      </c>
      <c r="CB113" s="134">
        <f t="shared" ca="1" si="108"/>
        <v>0</v>
      </c>
      <c r="CC113" s="134">
        <f t="shared" ca="1" si="108"/>
        <v>0</v>
      </c>
      <c r="CD113" s="134">
        <f t="shared" ca="1" si="108"/>
        <v>0</v>
      </c>
      <c r="CE113" s="134">
        <f t="shared" ca="1" si="108"/>
        <v>0</v>
      </c>
      <c r="CF113" s="134">
        <f t="shared" ca="1" si="108"/>
        <v>0</v>
      </c>
      <c r="CG113" s="134">
        <f t="shared" ca="1" si="108"/>
        <v>0</v>
      </c>
      <c r="CH113" s="134">
        <f t="shared" ca="1" si="108"/>
        <v>0</v>
      </c>
      <c r="CI113" s="134">
        <f t="shared" ca="1" si="108"/>
        <v>0</v>
      </c>
      <c r="CJ113" s="134">
        <f t="shared" ca="1" si="109"/>
        <v>0</v>
      </c>
      <c r="CK113" s="134">
        <f t="shared" ca="1" si="109"/>
        <v>0</v>
      </c>
      <c r="CL113" s="134">
        <f t="shared" ca="1" si="109"/>
        <v>0</v>
      </c>
      <c r="CM113" s="134">
        <f t="shared" ca="1" si="109"/>
        <v>0</v>
      </c>
      <c r="CN113" s="134">
        <f t="shared" ca="1" si="109"/>
        <v>0</v>
      </c>
      <c r="CO113" s="134">
        <f t="shared" ca="1" si="109"/>
        <v>0</v>
      </c>
      <c r="CP113" s="134">
        <f t="shared" ca="1" si="109"/>
        <v>0</v>
      </c>
      <c r="CQ113" s="134">
        <f t="shared" ca="1" si="109"/>
        <v>0</v>
      </c>
      <c r="CR113" s="134">
        <f t="shared" ca="1" si="109"/>
        <v>0</v>
      </c>
      <c r="CS113" s="134">
        <f t="shared" ca="1" si="109"/>
        <v>0</v>
      </c>
      <c r="CT113" s="134">
        <f t="shared" ca="1" si="110"/>
        <v>0</v>
      </c>
      <c r="CU113" s="134">
        <f t="shared" ca="1" si="110"/>
        <v>0</v>
      </c>
      <c r="CV113" s="134">
        <f t="shared" ca="1" si="110"/>
        <v>0</v>
      </c>
      <c r="CW113" s="134">
        <f t="shared" ca="1" si="110"/>
        <v>0</v>
      </c>
      <c r="CX113" s="134">
        <f t="shared" ca="1" si="110"/>
        <v>0</v>
      </c>
      <c r="CY113" s="134">
        <f t="shared" ca="1" si="110"/>
        <v>0</v>
      </c>
      <c r="CZ113" s="134">
        <f t="shared" ca="1" si="110"/>
        <v>0</v>
      </c>
      <c r="DA113" s="134">
        <f t="shared" ca="1" si="110"/>
        <v>0</v>
      </c>
      <c r="DB113" s="134">
        <f t="shared" ca="1" si="110"/>
        <v>0</v>
      </c>
      <c r="DC113" s="134">
        <f t="shared" ca="1" si="110"/>
        <v>0</v>
      </c>
    </row>
    <row r="114" spans="1:107" hidden="1">
      <c r="A114" s="43"/>
      <c r="G114" s="21"/>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hidden="1">
      <c r="A116" s="43"/>
      <c r="B116" s="351" t="str">
        <f ca="1">IFERROR(OFFSET(INDIRECT("'"&amp;Opt_alt&amp;"'!B8"),0,0),"")</f>
        <v>B.</v>
      </c>
      <c r="C116" s="822" t="str">
        <f ca="1">IFERROR(OFFSET(INDIRECT("'"&amp;Opt_alt&amp;"'!C8"),0,0),"")</f>
        <v>REINVESTICIJOS (PO PRIEMONĖS ĮGYVENDINIMO)</v>
      </c>
      <c r="D116" s="823"/>
      <c r="E116" s="823"/>
      <c r="F116" s="824"/>
      <c r="G116" s="442">
        <f ca="1">SUMIF($H$39:$DC$39,"&lt;="&amp;PAL,$H116:$DC116)</f>
        <v>0</v>
      </c>
      <c r="H116" s="408">
        <f t="shared" ref="H116:AM116" ca="1" si="111">IFERROR(OFFSET(INDIRECT("'"&amp;Opt_alt&amp;"'!H8"),0,H$39)*(1+VMI)^H$39,"")</f>
        <v>0</v>
      </c>
      <c r="I116" s="408">
        <f t="shared" ca="1" si="111"/>
        <v>0</v>
      </c>
      <c r="J116" s="408">
        <f t="shared" ca="1" si="111"/>
        <v>0</v>
      </c>
      <c r="K116" s="408">
        <f t="shared" ca="1" si="111"/>
        <v>0</v>
      </c>
      <c r="L116" s="408">
        <f t="shared" ca="1" si="111"/>
        <v>0</v>
      </c>
      <c r="M116" s="408">
        <f t="shared" ca="1" si="111"/>
        <v>0</v>
      </c>
      <c r="N116" s="408">
        <f t="shared" ca="1" si="111"/>
        <v>0</v>
      </c>
      <c r="O116" s="408">
        <f t="shared" ca="1" si="111"/>
        <v>0</v>
      </c>
      <c r="P116" s="408">
        <f t="shared" ca="1" si="111"/>
        <v>0</v>
      </c>
      <c r="Q116" s="408">
        <f t="shared" ca="1" si="111"/>
        <v>0</v>
      </c>
      <c r="R116" s="408">
        <f t="shared" ca="1" si="111"/>
        <v>0</v>
      </c>
      <c r="S116" s="408">
        <f ca="1">IFERROR(OFFSET(INDIRECT("'"&amp;Opt_alt&amp;"'!H8"),0,S$39)*(1+VMI)^S$39,"")</f>
        <v>0</v>
      </c>
      <c r="T116" s="408">
        <f t="shared" ca="1" si="111"/>
        <v>0</v>
      </c>
      <c r="U116" s="408">
        <f t="shared" ca="1" si="111"/>
        <v>0</v>
      </c>
      <c r="V116" s="408">
        <f t="shared" ca="1" si="111"/>
        <v>0</v>
      </c>
      <c r="W116" s="408">
        <f t="shared" ca="1" si="111"/>
        <v>0</v>
      </c>
      <c r="X116" s="408">
        <f t="shared" ca="1" si="111"/>
        <v>0</v>
      </c>
      <c r="Y116" s="408">
        <f t="shared" ca="1" si="111"/>
        <v>0</v>
      </c>
      <c r="Z116" s="408">
        <f t="shared" ca="1" si="111"/>
        <v>0</v>
      </c>
      <c r="AA116" s="408">
        <f t="shared" ca="1" si="111"/>
        <v>0</v>
      </c>
      <c r="AB116" s="408">
        <f t="shared" ca="1" si="111"/>
        <v>0</v>
      </c>
      <c r="AC116" s="408">
        <f t="shared" ca="1" si="111"/>
        <v>0</v>
      </c>
      <c r="AD116" s="408">
        <f t="shared" ca="1" si="111"/>
        <v>0</v>
      </c>
      <c r="AE116" s="408">
        <f t="shared" ca="1" si="111"/>
        <v>0</v>
      </c>
      <c r="AF116" s="408">
        <f t="shared" ca="1" si="111"/>
        <v>0</v>
      </c>
      <c r="AG116" s="408">
        <f t="shared" ca="1" si="111"/>
        <v>0</v>
      </c>
      <c r="AH116" s="408">
        <f t="shared" ca="1" si="111"/>
        <v>0</v>
      </c>
      <c r="AI116" s="408">
        <f t="shared" ca="1" si="111"/>
        <v>0</v>
      </c>
      <c r="AJ116" s="408">
        <f t="shared" ca="1" si="111"/>
        <v>0</v>
      </c>
      <c r="AK116" s="408">
        <f t="shared" ca="1" si="111"/>
        <v>0</v>
      </c>
      <c r="AL116" s="408">
        <f t="shared" ca="1" si="111"/>
        <v>0</v>
      </c>
      <c r="AM116" s="408">
        <f t="shared" ca="1" si="111"/>
        <v>0</v>
      </c>
      <c r="AN116" s="408">
        <f t="shared" ref="AN116:BS116" ca="1" si="112">IFERROR(OFFSET(INDIRECT("'"&amp;Opt_alt&amp;"'!H8"),0,AN$39)*(1+VMI)^AN$39,"")</f>
        <v>0</v>
      </c>
      <c r="AO116" s="408">
        <f t="shared" ca="1" si="112"/>
        <v>0</v>
      </c>
      <c r="AP116" s="408">
        <f t="shared" ca="1" si="112"/>
        <v>0</v>
      </c>
      <c r="AQ116" s="408">
        <f t="shared" ca="1" si="112"/>
        <v>0</v>
      </c>
      <c r="AR116" s="408">
        <f t="shared" ca="1" si="112"/>
        <v>0</v>
      </c>
      <c r="AS116" s="408">
        <f t="shared" ca="1" si="112"/>
        <v>0</v>
      </c>
      <c r="AT116" s="408">
        <f t="shared" ca="1" si="112"/>
        <v>0</v>
      </c>
      <c r="AU116" s="408">
        <f t="shared" ca="1" si="112"/>
        <v>0</v>
      </c>
      <c r="AV116" s="408">
        <f t="shared" ca="1" si="112"/>
        <v>0</v>
      </c>
      <c r="AW116" s="408">
        <f t="shared" ca="1" si="112"/>
        <v>0</v>
      </c>
      <c r="AX116" s="408">
        <f t="shared" ca="1" si="112"/>
        <v>0</v>
      </c>
      <c r="AY116" s="408">
        <f t="shared" ca="1" si="112"/>
        <v>0</v>
      </c>
      <c r="AZ116" s="408">
        <f t="shared" ca="1" si="112"/>
        <v>0</v>
      </c>
      <c r="BA116" s="408">
        <f t="shared" ca="1" si="112"/>
        <v>0</v>
      </c>
      <c r="BB116" s="408">
        <f t="shared" ca="1" si="112"/>
        <v>0</v>
      </c>
      <c r="BC116" s="408">
        <f t="shared" ca="1" si="112"/>
        <v>0</v>
      </c>
      <c r="BD116" s="408">
        <f t="shared" ca="1" si="112"/>
        <v>0</v>
      </c>
      <c r="BE116" s="408">
        <f t="shared" ca="1" si="112"/>
        <v>0</v>
      </c>
      <c r="BF116" s="408">
        <f t="shared" ca="1" si="112"/>
        <v>0</v>
      </c>
      <c r="BG116" s="408">
        <f t="shared" ca="1" si="112"/>
        <v>0</v>
      </c>
      <c r="BH116" s="408">
        <f t="shared" ca="1" si="112"/>
        <v>0</v>
      </c>
      <c r="BI116" s="408">
        <f t="shared" ca="1" si="112"/>
        <v>0</v>
      </c>
      <c r="BJ116" s="408">
        <f t="shared" ca="1" si="112"/>
        <v>0</v>
      </c>
      <c r="BK116" s="408">
        <f t="shared" ca="1" si="112"/>
        <v>0</v>
      </c>
      <c r="BL116" s="408">
        <f t="shared" ca="1" si="112"/>
        <v>0</v>
      </c>
      <c r="BM116" s="408">
        <f t="shared" ca="1" si="112"/>
        <v>0</v>
      </c>
      <c r="BN116" s="408">
        <f t="shared" ca="1" si="112"/>
        <v>0</v>
      </c>
      <c r="BO116" s="408">
        <f t="shared" ca="1" si="112"/>
        <v>0</v>
      </c>
      <c r="BP116" s="408">
        <f t="shared" ca="1" si="112"/>
        <v>0</v>
      </c>
      <c r="BQ116" s="408">
        <f t="shared" ca="1" si="112"/>
        <v>0</v>
      </c>
      <c r="BR116" s="408">
        <f t="shared" ca="1" si="112"/>
        <v>0</v>
      </c>
      <c r="BS116" s="408">
        <f t="shared" ca="1" si="112"/>
        <v>0</v>
      </c>
      <c r="BT116" s="408">
        <f t="shared" ref="BT116:DC116" ca="1" si="113">IFERROR(OFFSET(INDIRECT("'"&amp;Opt_alt&amp;"'!H8"),0,BT$39)*(1+VMI)^BT$39,"")</f>
        <v>0</v>
      </c>
      <c r="BU116" s="408">
        <f t="shared" ca="1" si="113"/>
        <v>0</v>
      </c>
      <c r="BV116" s="408">
        <f t="shared" ca="1" si="113"/>
        <v>0</v>
      </c>
      <c r="BW116" s="408">
        <f t="shared" ca="1" si="113"/>
        <v>0</v>
      </c>
      <c r="BX116" s="408">
        <f t="shared" ca="1" si="113"/>
        <v>0</v>
      </c>
      <c r="BY116" s="408">
        <f t="shared" ca="1" si="113"/>
        <v>0</v>
      </c>
      <c r="BZ116" s="408">
        <f t="shared" ca="1" si="113"/>
        <v>0</v>
      </c>
      <c r="CA116" s="408">
        <f t="shared" ca="1" si="113"/>
        <v>0</v>
      </c>
      <c r="CB116" s="408">
        <f t="shared" ca="1" si="113"/>
        <v>0</v>
      </c>
      <c r="CC116" s="408">
        <f t="shared" ca="1" si="113"/>
        <v>0</v>
      </c>
      <c r="CD116" s="408">
        <f t="shared" ca="1" si="113"/>
        <v>0</v>
      </c>
      <c r="CE116" s="408">
        <f t="shared" ca="1" si="113"/>
        <v>0</v>
      </c>
      <c r="CF116" s="408">
        <f t="shared" ca="1" si="113"/>
        <v>0</v>
      </c>
      <c r="CG116" s="408">
        <f t="shared" ca="1" si="113"/>
        <v>0</v>
      </c>
      <c r="CH116" s="408">
        <f t="shared" ca="1" si="113"/>
        <v>0</v>
      </c>
      <c r="CI116" s="408">
        <f t="shared" ca="1" si="113"/>
        <v>0</v>
      </c>
      <c r="CJ116" s="408">
        <f t="shared" ca="1" si="113"/>
        <v>0</v>
      </c>
      <c r="CK116" s="408">
        <f t="shared" ca="1" si="113"/>
        <v>0</v>
      </c>
      <c r="CL116" s="408">
        <f t="shared" ca="1" si="113"/>
        <v>0</v>
      </c>
      <c r="CM116" s="408">
        <f t="shared" ca="1" si="113"/>
        <v>0</v>
      </c>
      <c r="CN116" s="408">
        <f t="shared" ca="1" si="113"/>
        <v>0</v>
      </c>
      <c r="CO116" s="408">
        <f t="shared" ca="1" si="113"/>
        <v>0</v>
      </c>
      <c r="CP116" s="408">
        <f t="shared" ca="1" si="113"/>
        <v>0</v>
      </c>
      <c r="CQ116" s="408">
        <f t="shared" ca="1" si="113"/>
        <v>0</v>
      </c>
      <c r="CR116" s="408">
        <f t="shared" ca="1" si="113"/>
        <v>0</v>
      </c>
      <c r="CS116" s="408">
        <f t="shared" ca="1" si="113"/>
        <v>0</v>
      </c>
      <c r="CT116" s="408">
        <f t="shared" ca="1" si="113"/>
        <v>0</v>
      </c>
      <c r="CU116" s="408">
        <f t="shared" ca="1" si="113"/>
        <v>0</v>
      </c>
      <c r="CV116" s="408">
        <f t="shared" ca="1" si="113"/>
        <v>0</v>
      </c>
      <c r="CW116" s="408">
        <f t="shared" ca="1" si="113"/>
        <v>0</v>
      </c>
      <c r="CX116" s="408">
        <f t="shared" ca="1" si="113"/>
        <v>0</v>
      </c>
      <c r="CY116" s="408">
        <f t="shared" ca="1" si="113"/>
        <v>0</v>
      </c>
      <c r="CZ116" s="408">
        <f t="shared" ca="1" si="113"/>
        <v>0</v>
      </c>
      <c r="DA116" s="408">
        <f t="shared" ca="1" si="113"/>
        <v>0</v>
      </c>
      <c r="DB116" s="408">
        <f t="shared" ca="1" si="113"/>
        <v>0</v>
      </c>
      <c r="DC116" s="408">
        <f t="shared" ca="1" si="113"/>
        <v>0</v>
      </c>
    </row>
    <row r="117" spans="1:107" hidden="1">
      <c r="C117" s="446" t="s">
        <v>544</v>
      </c>
      <c r="D117" s="547"/>
      <c r="E117" s="547"/>
      <c r="F117" s="447"/>
      <c r="G117" s="442">
        <f ca="1">SUMIF($H$39:$DC$39,"&lt;="&amp;PAL,$H117:$DC117)</f>
        <v>287712580.19575018</v>
      </c>
      <c r="H117" s="408">
        <f ca="1">IFERROR((OFFSET(INDIRECT("'"&amp;Opt_alt&amp;"'!H89"),0,H$39)-OFFSET(INDIRECT("'"&amp;Opt_alt&amp;"'!H100"),0,H$39))*(1+VMI)^H$39,"")</f>
        <v>7477903.8805116583</v>
      </c>
      <c r="I117" s="408">
        <f t="shared" ref="I117:AN117" ca="1" si="114">IFERROR(OFFSET(INDIRECT("'"&amp;Opt_alt&amp;"'!H89"),0,I$39)*(1+VMI)^I$39-OFFSET(INDIRECT("'"&amp;Opt_alt&amp;"'!H100"),0,I$39)*(1+VMI)^I$39,"")</f>
        <v>48878547.795957632</v>
      </c>
      <c r="J117" s="408">
        <f t="shared" ca="1" si="114"/>
        <v>59222358.272571579</v>
      </c>
      <c r="K117" s="408">
        <f t="shared" ca="1" si="114"/>
        <v>32198013.924114037</v>
      </c>
      <c r="L117" s="408">
        <f t="shared" ca="1" si="114"/>
        <v>48221206.792816088</v>
      </c>
      <c r="M117" s="408">
        <f t="shared" ca="1" si="114"/>
        <v>58376684.737528101</v>
      </c>
      <c r="N117" s="408">
        <f t="shared" ca="1" si="114"/>
        <v>78624607.094905049</v>
      </c>
      <c r="O117" s="408">
        <f t="shared" ca="1" si="114"/>
        <v>34761697.328735769</v>
      </c>
      <c r="P117" s="408">
        <f t="shared" ca="1" si="114"/>
        <v>-7476634.7685807971</v>
      </c>
      <c r="Q117" s="408">
        <f t="shared" ca="1" si="114"/>
        <v>-7962243.4418429723</v>
      </c>
      <c r="R117" s="408">
        <f t="shared" ca="1" si="114"/>
        <v>-8201110.7450982612</v>
      </c>
      <c r="S117" s="408">
        <f t="shared" ca="1" si="114"/>
        <v>-8447144.0674512088</v>
      </c>
      <c r="T117" s="408">
        <f t="shared" ca="1" si="114"/>
        <v>-7595222.8615145497</v>
      </c>
      <c r="U117" s="408">
        <f t="shared" ca="1" si="114"/>
        <v>-6929503.5027347412</v>
      </c>
      <c r="V117" s="408">
        <f t="shared" ca="1" si="114"/>
        <v>-6285112.1855559414</v>
      </c>
      <c r="W117" s="408">
        <f t="shared" ca="1" si="114"/>
        <v>-5996601.7607078981</v>
      </c>
      <c r="X117" s="408">
        <f t="shared" ca="1" si="114"/>
        <v>-5371946.9014941305</v>
      </c>
      <c r="Y117" s="408">
        <f t="shared" ca="1" si="114"/>
        <v>-5029727.8027074663</v>
      </c>
      <c r="Z117" s="408">
        <f t="shared" ca="1" si="114"/>
        <v>-4345880.4757579276</v>
      </c>
      <c r="AA117" s="408">
        <f t="shared" ca="1" si="114"/>
        <v>-3156310.8955387804</v>
      </c>
      <c r="AB117" s="408">
        <f t="shared" ca="1" si="114"/>
        <v>-3251000.2224049438</v>
      </c>
      <c r="AC117" s="408">
        <f t="shared" ca="1" si="114"/>
        <v>0</v>
      </c>
      <c r="AD117" s="408">
        <f t="shared" ca="1" si="114"/>
        <v>0</v>
      </c>
      <c r="AE117" s="408">
        <f t="shared" ca="1" si="114"/>
        <v>0</v>
      </c>
      <c r="AF117" s="408">
        <f t="shared" ca="1" si="114"/>
        <v>0</v>
      </c>
      <c r="AG117" s="408">
        <f t="shared" ca="1" si="114"/>
        <v>0</v>
      </c>
      <c r="AH117" s="408">
        <f t="shared" ca="1" si="114"/>
        <v>0</v>
      </c>
      <c r="AI117" s="408">
        <f t="shared" ca="1" si="114"/>
        <v>0</v>
      </c>
      <c r="AJ117" s="408">
        <f t="shared" ca="1" si="114"/>
        <v>0</v>
      </c>
      <c r="AK117" s="408">
        <f t="shared" ca="1" si="114"/>
        <v>0</v>
      </c>
      <c r="AL117" s="408">
        <f t="shared" ca="1" si="114"/>
        <v>0</v>
      </c>
      <c r="AM117" s="408">
        <f t="shared" ca="1" si="114"/>
        <v>0</v>
      </c>
      <c r="AN117" s="408">
        <f t="shared" ca="1" si="114"/>
        <v>0</v>
      </c>
      <c r="AO117" s="408">
        <f t="shared" ref="AO117:BT117" ca="1" si="115">IFERROR(OFFSET(INDIRECT("'"&amp;Opt_alt&amp;"'!H89"),0,AO$39)*(1+VMI)^AO$39-OFFSET(INDIRECT("'"&amp;Opt_alt&amp;"'!H100"),0,AO$39)*(1+VMI)^AO$39,"")</f>
        <v>0</v>
      </c>
      <c r="AP117" s="408">
        <f t="shared" ca="1" si="115"/>
        <v>0</v>
      </c>
      <c r="AQ117" s="408">
        <f t="shared" ca="1" si="115"/>
        <v>0</v>
      </c>
      <c r="AR117" s="408">
        <f t="shared" ca="1" si="115"/>
        <v>0</v>
      </c>
      <c r="AS117" s="408">
        <f t="shared" ca="1" si="115"/>
        <v>0</v>
      </c>
      <c r="AT117" s="408">
        <f t="shared" ca="1" si="115"/>
        <v>0</v>
      </c>
      <c r="AU117" s="408">
        <f t="shared" ca="1" si="115"/>
        <v>0</v>
      </c>
      <c r="AV117" s="408">
        <f t="shared" ca="1" si="115"/>
        <v>0</v>
      </c>
      <c r="AW117" s="408">
        <f t="shared" ca="1" si="115"/>
        <v>0</v>
      </c>
      <c r="AX117" s="408">
        <f t="shared" ca="1" si="115"/>
        <v>0</v>
      </c>
      <c r="AY117" s="408">
        <f t="shared" ca="1" si="115"/>
        <v>0</v>
      </c>
      <c r="AZ117" s="408">
        <f t="shared" ca="1" si="115"/>
        <v>0</v>
      </c>
      <c r="BA117" s="408">
        <f t="shared" ca="1" si="115"/>
        <v>0</v>
      </c>
      <c r="BB117" s="408">
        <f t="shared" ca="1" si="115"/>
        <v>0</v>
      </c>
      <c r="BC117" s="408">
        <f t="shared" ca="1" si="115"/>
        <v>0</v>
      </c>
      <c r="BD117" s="408">
        <f t="shared" ca="1" si="115"/>
        <v>0</v>
      </c>
      <c r="BE117" s="408">
        <f t="shared" ca="1" si="115"/>
        <v>0</v>
      </c>
      <c r="BF117" s="408">
        <f t="shared" ca="1" si="115"/>
        <v>0</v>
      </c>
      <c r="BG117" s="408">
        <f t="shared" ca="1" si="115"/>
        <v>0</v>
      </c>
      <c r="BH117" s="408">
        <f t="shared" ca="1" si="115"/>
        <v>0</v>
      </c>
      <c r="BI117" s="408">
        <f t="shared" ca="1" si="115"/>
        <v>0</v>
      </c>
      <c r="BJ117" s="408">
        <f t="shared" ca="1" si="115"/>
        <v>0</v>
      </c>
      <c r="BK117" s="408">
        <f t="shared" ca="1" si="115"/>
        <v>0</v>
      </c>
      <c r="BL117" s="408">
        <f t="shared" ca="1" si="115"/>
        <v>0</v>
      </c>
      <c r="BM117" s="408">
        <f t="shared" ca="1" si="115"/>
        <v>0</v>
      </c>
      <c r="BN117" s="408">
        <f t="shared" ca="1" si="115"/>
        <v>0</v>
      </c>
      <c r="BO117" s="408">
        <f t="shared" ca="1" si="115"/>
        <v>0</v>
      </c>
      <c r="BP117" s="408">
        <f t="shared" ca="1" si="115"/>
        <v>0</v>
      </c>
      <c r="BQ117" s="408">
        <f t="shared" ca="1" si="115"/>
        <v>0</v>
      </c>
      <c r="BR117" s="408">
        <f t="shared" ca="1" si="115"/>
        <v>0</v>
      </c>
      <c r="BS117" s="408">
        <f t="shared" ca="1" si="115"/>
        <v>0</v>
      </c>
      <c r="BT117" s="408">
        <f t="shared" ca="1" si="115"/>
        <v>0</v>
      </c>
      <c r="BU117" s="408">
        <f t="shared" ref="BU117:DC117" ca="1" si="116">IFERROR(OFFSET(INDIRECT("'"&amp;Opt_alt&amp;"'!H89"),0,BU$39)*(1+VMI)^BU$39-OFFSET(INDIRECT("'"&amp;Opt_alt&amp;"'!H100"),0,BU$39)*(1+VMI)^BU$39,"")</f>
        <v>0</v>
      </c>
      <c r="BV117" s="408">
        <f t="shared" ca="1" si="116"/>
        <v>0</v>
      </c>
      <c r="BW117" s="408">
        <f t="shared" ca="1" si="116"/>
        <v>0</v>
      </c>
      <c r="BX117" s="408">
        <f t="shared" ca="1" si="116"/>
        <v>0</v>
      </c>
      <c r="BY117" s="408">
        <f t="shared" ca="1" si="116"/>
        <v>0</v>
      </c>
      <c r="BZ117" s="408">
        <f t="shared" ca="1" si="116"/>
        <v>0</v>
      </c>
      <c r="CA117" s="408">
        <f t="shared" ca="1" si="116"/>
        <v>0</v>
      </c>
      <c r="CB117" s="408">
        <f t="shared" ca="1" si="116"/>
        <v>0</v>
      </c>
      <c r="CC117" s="408">
        <f t="shared" ca="1" si="116"/>
        <v>0</v>
      </c>
      <c r="CD117" s="408">
        <f t="shared" ca="1" si="116"/>
        <v>0</v>
      </c>
      <c r="CE117" s="408">
        <f t="shared" ca="1" si="116"/>
        <v>0</v>
      </c>
      <c r="CF117" s="408">
        <f t="shared" ca="1" si="116"/>
        <v>0</v>
      </c>
      <c r="CG117" s="408">
        <f t="shared" ca="1" si="116"/>
        <v>0</v>
      </c>
      <c r="CH117" s="408">
        <f t="shared" ca="1" si="116"/>
        <v>0</v>
      </c>
      <c r="CI117" s="408">
        <f t="shared" ca="1" si="116"/>
        <v>0</v>
      </c>
      <c r="CJ117" s="408">
        <f t="shared" ca="1" si="116"/>
        <v>0</v>
      </c>
      <c r="CK117" s="408">
        <f t="shared" ca="1" si="116"/>
        <v>0</v>
      </c>
      <c r="CL117" s="408">
        <f t="shared" ca="1" si="116"/>
        <v>0</v>
      </c>
      <c r="CM117" s="408">
        <f t="shared" ca="1" si="116"/>
        <v>0</v>
      </c>
      <c r="CN117" s="408">
        <f t="shared" ca="1" si="116"/>
        <v>0</v>
      </c>
      <c r="CO117" s="408">
        <f t="shared" ca="1" si="116"/>
        <v>0</v>
      </c>
      <c r="CP117" s="408">
        <f t="shared" ca="1" si="116"/>
        <v>0</v>
      </c>
      <c r="CQ117" s="408">
        <f t="shared" ca="1" si="116"/>
        <v>0</v>
      </c>
      <c r="CR117" s="408">
        <f t="shared" ca="1" si="116"/>
        <v>0</v>
      </c>
      <c r="CS117" s="408">
        <f t="shared" ca="1" si="116"/>
        <v>0</v>
      </c>
      <c r="CT117" s="408">
        <f t="shared" ca="1" si="116"/>
        <v>0</v>
      </c>
      <c r="CU117" s="408">
        <f t="shared" ca="1" si="116"/>
        <v>0</v>
      </c>
      <c r="CV117" s="408">
        <f t="shared" ca="1" si="116"/>
        <v>0</v>
      </c>
      <c r="CW117" s="408">
        <f t="shared" ca="1" si="116"/>
        <v>0</v>
      </c>
      <c r="CX117" s="408">
        <f t="shared" ca="1" si="116"/>
        <v>0</v>
      </c>
      <c r="CY117" s="408">
        <f t="shared" ca="1" si="116"/>
        <v>0</v>
      </c>
      <c r="CZ117" s="408">
        <f t="shared" ca="1" si="116"/>
        <v>0</v>
      </c>
      <c r="DA117" s="408">
        <f t="shared" ca="1" si="116"/>
        <v>0</v>
      </c>
      <c r="DB117" s="408">
        <f t="shared" ca="1" si="116"/>
        <v>0</v>
      </c>
      <c r="DC117" s="408">
        <f t="shared" ca="1" si="116"/>
        <v>0</v>
      </c>
    </row>
    <row r="118" spans="1:107" hidden="1">
      <c r="B118" s="351" t="str">
        <f ca="1">IFERROR(OFFSET(INDIRECT("'"&amp;Opt_alt&amp;"'!B9"),0,0),"")</f>
        <v>C.</v>
      </c>
      <c r="C118" s="822" t="str">
        <f ca="1">IFERROR(OFFSET(INDIRECT("'"&amp;Opt_alt&amp;"'!C9"),0,0),"")</f>
        <v>PRIEMONĖS INVESTICIJOS</v>
      </c>
      <c r="D118" s="823"/>
      <c r="E118" s="823"/>
      <c r="F118" s="824"/>
      <c r="G118" s="442">
        <f ca="1">SUMIF($H$39:$DC$39,"&lt;="&amp;PAL,$H118:$DC118)</f>
        <v>447044305.57999998</v>
      </c>
      <c r="H118" s="408">
        <f t="shared" ref="H118:AM118" ca="1" si="117">IFERROR(OFFSET(INDIRECT("'"&amp;Opt_alt&amp;"'!H9"),0,H$39),"")</f>
        <v>10828209</v>
      </c>
      <c r="I118" s="408">
        <f t="shared" ca="1" si="117"/>
        <v>71318324.200000003</v>
      </c>
      <c r="J118" s="408">
        <f t="shared" ca="1" si="117"/>
        <v>83437658.689999998</v>
      </c>
      <c r="K118" s="408">
        <f t="shared" ca="1" si="117"/>
        <v>45273739.849999994</v>
      </c>
      <c r="L118" s="408">
        <f t="shared" ca="1" si="117"/>
        <v>64645738.850000001</v>
      </c>
      <c r="M118" s="408">
        <f t="shared" ca="1" si="117"/>
        <v>75523809.620000005</v>
      </c>
      <c r="N118" s="408">
        <f t="shared" ca="1" si="117"/>
        <v>97954708.299999997</v>
      </c>
      <c r="O118" s="408">
        <f t="shared" ca="1" si="117"/>
        <v>43534217.07</v>
      </c>
      <c r="P118" s="408">
        <f t="shared" ca="1" si="117"/>
        <v>-5940000</v>
      </c>
      <c r="Q118" s="408">
        <f t="shared" ca="1" si="117"/>
        <v>-6230000</v>
      </c>
      <c r="R118" s="408">
        <f t="shared" ca="1" si="117"/>
        <v>-6230000</v>
      </c>
      <c r="S118" s="408">
        <f t="shared" ca="1" si="117"/>
        <v>-6230000</v>
      </c>
      <c r="T118" s="408">
        <f t="shared" ca="1" si="117"/>
        <v>-5107400</v>
      </c>
      <c r="U118" s="408">
        <f t="shared" ca="1" si="117"/>
        <v>-4226300</v>
      </c>
      <c r="V118" s="408">
        <f t="shared" ca="1" si="117"/>
        <v>-3410400</v>
      </c>
      <c r="W118" s="408">
        <f t="shared" ca="1" si="117"/>
        <v>-2967000</v>
      </c>
      <c r="X118" s="408">
        <f t="shared" ca="1" si="117"/>
        <v>-2241000</v>
      </c>
      <c r="Y118" s="408">
        <f t="shared" ca="1" si="117"/>
        <v>-1800000</v>
      </c>
      <c r="Z118" s="408">
        <f t="shared" ca="1" si="117"/>
        <v>-1090000</v>
      </c>
      <c r="AA118" s="408">
        <f t="shared" ca="1" si="117"/>
        <v>0</v>
      </c>
      <c r="AB118" s="408">
        <f t="shared" ca="1" si="117"/>
        <v>0</v>
      </c>
      <c r="AC118" s="408">
        <f t="shared" ca="1" si="117"/>
        <v>0</v>
      </c>
      <c r="AD118" s="408">
        <f t="shared" ca="1" si="117"/>
        <v>0</v>
      </c>
      <c r="AE118" s="408">
        <f t="shared" ca="1" si="117"/>
        <v>0</v>
      </c>
      <c r="AF118" s="408">
        <f t="shared" ca="1" si="117"/>
        <v>0</v>
      </c>
      <c r="AG118" s="408">
        <f t="shared" ca="1" si="117"/>
        <v>0</v>
      </c>
      <c r="AH118" s="408">
        <f t="shared" ca="1" si="117"/>
        <v>0</v>
      </c>
      <c r="AI118" s="408">
        <f t="shared" ca="1" si="117"/>
        <v>0</v>
      </c>
      <c r="AJ118" s="408">
        <f t="shared" ca="1" si="117"/>
        <v>0</v>
      </c>
      <c r="AK118" s="408">
        <f t="shared" ca="1" si="117"/>
        <v>0</v>
      </c>
      <c r="AL118" s="408">
        <f t="shared" ca="1" si="117"/>
        <v>0</v>
      </c>
      <c r="AM118" s="408">
        <f t="shared" ca="1" si="117"/>
        <v>0</v>
      </c>
      <c r="AN118" s="408">
        <f t="shared" ref="AN118:BS118" ca="1" si="118">IFERROR(OFFSET(INDIRECT("'"&amp;Opt_alt&amp;"'!H9"),0,AN$39),"")</f>
        <v>0</v>
      </c>
      <c r="AO118" s="408">
        <f t="shared" ca="1" si="118"/>
        <v>0</v>
      </c>
      <c r="AP118" s="408">
        <f t="shared" ca="1" si="118"/>
        <v>0</v>
      </c>
      <c r="AQ118" s="408">
        <f t="shared" ca="1" si="118"/>
        <v>0</v>
      </c>
      <c r="AR118" s="408">
        <f t="shared" ca="1" si="118"/>
        <v>0</v>
      </c>
      <c r="AS118" s="408">
        <f t="shared" ca="1" si="118"/>
        <v>0</v>
      </c>
      <c r="AT118" s="408">
        <f t="shared" ca="1" si="118"/>
        <v>0</v>
      </c>
      <c r="AU118" s="408">
        <f t="shared" ca="1" si="118"/>
        <v>0</v>
      </c>
      <c r="AV118" s="408">
        <f t="shared" ca="1" si="118"/>
        <v>0</v>
      </c>
      <c r="AW118" s="408">
        <f t="shared" ca="1" si="118"/>
        <v>0</v>
      </c>
      <c r="AX118" s="408">
        <f t="shared" ca="1" si="118"/>
        <v>0</v>
      </c>
      <c r="AY118" s="408">
        <f t="shared" ca="1" si="118"/>
        <v>0</v>
      </c>
      <c r="AZ118" s="408">
        <f t="shared" ca="1" si="118"/>
        <v>0</v>
      </c>
      <c r="BA118" s="408">
        <f t="shared" ca="1" si="118"/>
        <v>0</v>
      </c>
      <c r="BB118" s="408">
        <f t="shared" ca="1" si="118"/>
        <v>0</v>
      </c>
      <c r="BC118" s="408">
        <f t="shared" ca="1" si="118"/>
        <v>0</v>
      </c>
      <c r="BD118" s="408">
        <f t="shared" ca="1" si="118"/>
        <v>0</v>
      </c>
      <c r="BE118" s="408">
        <f t="shared" ca="1" si="118"/>
        <v>0</v>
      </c>
      <c r="BF118" s="408">
        <f t="shared" ca="1" si="118"/>
        <v>0</v>
      </c>
      <c r="BG118" s="408">
        <f t="shared" ca="1" si="118"/>
        <v>0</v>
      </c>
      <c r="BH118" s="408">
        <f t="shared" ca="1" si="118"/>
        <v>0</v>
      </c>
      <c r="BI118" s="408">
        <f t="shared" ca="1" si="118"/>
        <v>0</v>
      </c>
      <c r="BJ118" s="408">
        <f t="shared" ca="1" si="118"/>
        <v>0</v>
      </c>
      <c r="BK118" s="408">
        <f t="shared" ca="1" si="118"/>
        <v>0</v>
      </c>
      <c r="BL118" s="408">
        <f t="shared" ca="1" si="118"/>
        <v>0</v>
      </c>
      <c r="BM118" s="408">
        <f t="shared" ca="1" si="118"/>
        <v>0</v>
      </c>
      <c r="BN118" s="408">
        <f t="shared" ca="1" si="118"/>
        <v>0</v>
      </c>
      <c r="BO118" s="408">
        <f t="shared" ca="1" si="118"/>
        <v>0</v>
      </c>
      <c r="BP118" s="408">
        <f t="shared" ca="1" si="118"/>
        <v>0</v>
      </c>
      <c r="BQ118" s="408">
        <f t="shared" ca="1" si="118"/>
        <v>0</v>
      </c>
      <c r="BR118" s="408">
        <f t="shared" ca="1" si="118"/>
        <v>0</v>
      </c>
      <c r="BS118" s="408">
        <f t="shared" ca="1" si="118"/>
        <v>0</v>
      </c>
      <c r="BT118" s="408">
        <f t="shared" ref="BT118:DC118" ca="1" si="119">IFERROR(OFFSET(INDIRECT("'"&amp;Opt_alt&amp;"'!H9"),0,BT$39),"")</f>
        <v>0</v>
      </c>
      <c r="BU118" s="408">
        <f t="shared" ca="1" si="119"/>
        <v>0</v>
      </c>
      <c r="BV118" s="408">
        <f t="shared" ca="1" si="119"/>
        <v>0</v>
      </c>
      <c r="BW118" s="408">
        <f t="shared" ca="1" si="119"/>
        <v>0</v>
      </c>
      <c r="BX118" s="408">
        <f t="shared" ca="1" si="119"/>
        <v>0</v>
      </c>
      <c r="BY118" s="408">
        <f t="shared" ca="1" si="119"/>
        <v>0</v>
      </c>
      <c r="BZ118" s="408">
        <f t="shared" ca="1" si="119"/>
        <v>0</v>
      </c>
      <c r="CA118" s="408">
        <f t="shared" ca="1" si="119"/>
        <v>0</v>
      </c>
      <c r="CB118" s="408">
        <f t="shared" ca="1" si="119"/>
        <v>0</v>
      </c>
      <c r="CC118" s="408">
        <f t="shared" ca="1" si="119"/>
        <v>0</v>
      </c>
      <c r="CD118" s="408">
        <f t="shared" ca="1" si="119"/>
        <v>0</v>
      </c>
      <c r="CE118" s="408">
        <f t="shared" ca="1" si="119"/>
        <v>0</v>
      </c>
      <c r="CF118" s="408">
        <f t="shared" ca="1" si="119"/>
        <v>0</v>
      </c>
      <c r="CG118" s="408">
        <f t="shared" ca="1" si="119"/>
        <v>0</v>
      </c>
      <c r="CH118" s="408">
        <f t="shared" ca="1" si="119"/>
        <v>0</v>
      </c>
      <c r="CI118" s="408">
        <f t="shared" ca="1" si="119"/>
        <v>0</v>
      </c>
      <c r="CJ118" s="408">
        <f t="shared" ca="1" si="119"/>
        <v>0</v>
      </c>
      <c r="CK118" s="408">
        <f t="shared" ca="1" si="119"/>
        <v>0</v>
      </c>
      <c r="CL118" s="408">
        <f t="shared" ca="1" si="119"/>
        <v>0</v>
      </c>
      <c r="CM118" s="408">
        <f t="shared" ca="1" si="119"/>
        <v>0</v>
      </c>
      <c r="CN118" s="408">
        <f t="shared" ca="1" si="119"/>
        <v>0</v>
      </c>
      <c r="CO118" s="408">
        <f t="shared" ca="1" si="119"/>
        <v>0</v>
      </c>
      <c r="CP118" s="408">
        <f t="shared" ca="1" si="119"/>
        <v>0</v>
      </c>
      <c r="CQ118" s="408">
        <f t="shared" ca="1" si="119"/>
        <v>0</v>
      </c>
      <c r="CR118" s="408">
        <f t="shared" ca="1" si="119"/>
        <v>0</v>
      </c>
      <c r="CS118" s="408">
        <f t="shared" ca="1" si="119"/>
        <v>0</v>
      </c>
      <c r="CT118" s="408">
        <f t="shared" ca="1" si="119"/>
        <v>0</v>
      </c>
      <c r="CU118" s="408">
        <f t="shared" ca="1" si="119"/>
        <v>0</v>
      </c>
      <c r="CV118" s="408">
        <f t="shared" ca="1" si="119"/>
        <v>0</v>
      </c>
      <c r="CW118" s="408">
        <f t="shared" ca="1" si="119"/>
        <v>0</v>
      </c>
      <c r="CX118" s="408">
        <f t="shared" ca="1" si="119"/>
        <v>0</v>
      </c>
      <c r="CY118" s="408">
        <f t="shared" ca="1" si="119"/>
        <v>0</v>
      </c>
      <c r="CZ118" s="408">
        <f t="shared" ca="1" si="119"/>
        <v>0</v>
      </c>
      <c r="DA118" s="408">
        <f t="shared" ca="1" si="119"/>
        <v>0</v>
      </c>
      <c r="DB118" s="408">
        <f t="shared" ca="1" si="119"/>
        <v>0</v>
      </c>
      <c r="DC118" s="408">
        <f t="shared" ca="1" si="119"/>
        <v>0</v>
      </c>
    </row>
  </sheetData>
  <sheetProtection algorithmName="SHA-512" hashValue="/PMuT2crkZaNY+vxWM+YVOsn21t/Ecg4hIuppzOhDhNqxbNnlgYhtpO0yZHQsPodgagoCAkDeNkgFk1EjJ5TqA==" saltValue="e1U06vD/lt2y4D9b6porFA=="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activeCell="H8" sqref="H8"/>
    </sheetView>
  </sheetViews>
  <sheetFormatPr defaultColWidth="9.140625" defaultRowHeight="15"/>
  <cols>
    <col min="1" max="1" width="3.5703125" customWidth="1"/>
    <col min="2" max="2" width="5.85546875" customWidth="1"/>
    <col min="3" max="3" width="12.42578125" customWidth="1"/>
    <col min="4" max="4" width="40.42578125" customWidth="1"/>
    <col min="5" max="5" width="8.42578125" customWidth="1"/>
    <col min="6" max="7" width="16.5703125" customWidth="1"/>
    <col min="8" max="28" width="14.5703125" customWidth="1"/>
    <col min="29" max="107" width="14.5703125" hidden="1" customWidth="1"/>
    <col min="108" max="109" width="9.140625" customWidth="1"/>
  </cols>
  <sheetData>
    <row r="1" spans="2:107" ht="9" customHeight="1"/>
    <row r="2" spans="2:107">
      <c r="B2" s="6" t="s">
        <v>545</v>
      </c>
      <c r="D2" s="6"/>
      <c r="E2" s="6"/>
      <c r="F2" s="6"/>
      <c r="G2" s="6"/>
      <c r="H2" s="6"/>
    </row>
    <row r="4" spans="2:107">
      <c r="B4" s="6"/>
    </row>
    <row r="5" spans="2:107">
      <c r="B5" s="6" t="s">
        <v>157</v>
      </c>
    </row>
    <row r="6" spans="2:107" s="12" customFormat="1">
      <c r="B6" s="69" t="s">
        <v>20</v>
      </c>
      <c r="C6" s="20"/>
      <c r="D6" s="20"/>
      <c r="E6" s="20"/>
      <c r="F6" s="766" t="s">
        <v>158</v>
      </c>
      <c r="G6" s="778"/>
      <c r="H6" s="347">
        <v>0</v>
      </c>
      <c r="I6" s="347">
        <v>1</v>
      </c>
      <c r="J6" s="347">
        <v>2</v>
      </c>
      <c r="K6" s="347">
        <v>3</v>
      </c>
      <c r="L6" s="347">
        <v>4</v>
      </c>
      <c r="M6" s="347">
        <v>5</v>
      </c>
      <c r="N6" s="347">
        <v>6</v>
      </c>
      <c r="O6" s="347">
        <v>7</v>
      </c>
      <c r="P6" s="347">
        <v>8</v>
      </c>
      <c r="Q6" s="347">
        <v>9</v>
      </c>
      <c r="R6" s="347">
        <v>10</v>
      </c>
      <c r="S6" s="347">
        <v>11</v>
      </c>
      <c r="T6" s="347">
        <v>12</v>
      </c>
      <c r="U6" s="347">
        <v>13</v>
      </c>
      <c r="V6" s="347">
        <v>14</v>
      </c>
      <c r="W6" s="347">
        <v>15</v>
      </c>
      <c r="X6" s="347">
        <v>16</v>
      </c>
      <c r="Y6" s="347">
        <v>17</v>
      </c>
      <c r="Z6" s="347">
        <v>18</v>
      </c>
      <c r="AA6" s="347">
        <v>19</v>
      </c>
      <c r="AB6" s="347">
        <v>20</v>
      </c>
      <c r="AC6" s="347">
        <v>21</v>
      </c>
      <c r="AD6" s="347">
        <v>22</v>
      </c>
      <c r="AE6" s="347">
        <v>23</v>
      </c>
      <c r="AF6" s="347">
        <v>24</v>
      </c>
      <c r="AG6" s="347">
        <v>25</v>
      </c>
      <c r="AH6" s="347">
        <v>26</v>
      </c>
      <c r="AI6" s="347">
        <v>27</v>
      </c>
      <c r="AJ6" s="347">
        <v>28</v>
      </c>
      <c r="AK6" s="347">
        <v>29</v>
      </c>
      <c r="AL6" s="347">
        <v>30</v>
      </c>
      <c r="AM6" s="347">
        <v>31</v>
      </c>
      <c r="AN6" s="347">
        <v>32</v>
      </c>
      <c r="AO6" s="347">
        <v>33</v>
      </c>
      <c r="AP6" s="347">
        <v>34</v>
      </c>
      <c r="AQ6" s="347">
        <v>35</v>
      </c>
      <c r="AR6" s="347">
        <v>36</v>
      </c>
      <c r="AS6" s="347">
        <v>37</v>
      </c>
      <c r="AT6" s="347">
        <v>38</v>
      </c>
      <c r="AU6" s="347">
        <v>39</v>
      </c>
      <c r="AV6" s="347">
        <v>40</v>
      </c>
      <c r="AW6" s="347">
        <v>41</v>
      </c>
      <c r="AX6" s="347">
        <v>42</v>
      </c>
      <c r="AY6" s="347">
        <v>43</v>
      </c>
      <c r="AZ6" s="347">
        <v>44</v>
      </c>
      <c r="BA6" s="347">
        <v>45</v>
      </c>
      <c r="BB6" s="347">
        <v>46</v>
      </c>
      <c r="BC6" s="347">
        <v>47</v>
      </c>
      <c r="BD6" s="347">
        <v>48</v>
      </c>
      <c r="BE6" s="347">
        <v>49</v>
      </c>
      <c r="BF6" s="347">
        <v>50</v>
      </c>
      <c r="BG6" s="347">
        <v>51</v>
      </c>
      <c r="BH6" s="347">
        <v>52</v>
      </c>
      <c r="BI6" s="347">
        <v>53</v>
      </c>
      <c r="BJ6" s="347">
        <v>54</v>
      </c>
      <c r="BK6" s="347">
        <v>55</v>
      </c>
      <c r="BL6" s="347">
        <v>56</v>
      </c>
      <c r="BM6" s="347">
        <v>57</v>
      </c>
      <c r="BN6" s="347">
        <v>58</v>
      </c>
      <c r="BO6" s="347">
        <v>59</v>
      </c>
      <c r="BP6" s="347">
        <v>60</v>
      </c>
      <c r="BQ6" s="347">
        <v>61</v>
      </c>
      <c r="BR6" s="347">
        <v>62</v>
      </c>
      <c r="BS6" s="347">
        <v>63</v>
      </c>
      <c r="BT6" s="347">
        <v>64</v>
      </c>
      <c r="BU6" s="347">
        <v>65</v>
      </c>
      <c r="BV6" s="347">
        <v>66</v>
      </c>
      <c r="BW6" s="347">
        <v>67</v>
      </c>
      <c r="BX6" s="347">
        <v>68</v>
      </c>
      <c r="BY6" s="347">
        <v>69</v>
      </c>
      <c r="BZ6" s="347">
        <v>70</v>
      </c>
      <c r="CA6" s="347">
        <v>71</v>
      </c>
      <c r="CB6" s="347">
        <v>72</v>
      </c>
      <c r="CC6" s="347">
        <v>73</v>
      </c>
      <c r="CD6" s="347">
        <v>74</v>
      </c>
      <c r="CE6" s="347">
        <v>75</v>
      </c>
      <c r="CF6" s="347">
        <v>76</v>
      </c>
      <c r="CG6" s="347">
        <v>77</v>
      </c>
      <c r="CH6" s="347">
        <v>78</v>
      </c>
      <c r="CI6" s="347">
        <v>79</v>
      </c>
      <c r="CJ6" s="347">
        <v>80</v>
      </c>
      <c r="CK6" s="347">
        <v>81</v>
      </c>
      <c r="CL6" s="347">
        <v>82</v>
      </c>
      <c r="CM6" s="347">
        <v>83</v>
      </c>
      <c r="CN6" s="347">
        <v>84</v>
      </c>
      <c r="CO6" s="347">
        <v>85</v>
      </c>
      <c r="CP6" s="347">
        <v>86</v>
      </c>
      <c r="CQ6" s="347">
        <v>87</v>
      </c>
      <c r="CR6" s="347">
        <v>88</v>
      </c>
      <c r="CS6" s="347">
        <v>89</v>
      </c>
      <c r="CT6" s="347">
        <v>90</v>
      </c>
      <c r="CU6" s="347">
        <v>91</v>
      </c>
      <c r="CV6" s="347">
        <v>92</v>
      </c>
      <c r="CW6" s="347">
        <v>93</v>
      </c>
      <c r="CX6" s="347">
        <v>94</v>
      </c>
      <c r="CY6" s="347">
        <v>95</v>
      </c>
      <c r="CZ6" s="347">
        <v>96</v>
      </c>
      <c r="DA6" s="347">
        <v>97</v>
      </c>
      <c r="DB6" s="347">
        <v>98</v>
      </c>
      <c r="DC6" s="347">
        <v>99</v>
      </c>
    </row>
    <row r="7" spans="2:107" s="12" customFormat="1" ht="28.5" customHeight="1">
      <c r="B7" s="347" t="s">
        <v>485</v>
      </c>
      <c r="C7" s="787" t="s">
        <v>546</v>
      </c>
      <c r="D7" s="787"/>
      <c r="E7" s="787"/>
      <c r="F7" s="348" t="s">
        <v>162</v>
      </c>
      <c r="G7" s="347" t="s">
        <v>163</v>
      </c>
      <c r="H7" s="347" t="str">
        <f ca="1">IF(PVP="",TEXT(TODAY(),"yyyy"),TEXT(PVP,"yyyy"))</f>
        <v>2022</v>
      </c>
      <c r="I7" s="347">
        <f ca="1">$H$7+I6</f>
        <v>2023</v>
      </c>
      <c r="J7" s="347">
        <f t="shared" ref="J7:BU7" ca="1" si="0">$H$7+J6</f>
        <v>2024</v>
      </c>
      <c r="K7" s="347">
        <f t="shared" ca="1" si="0"/>
        <v>2025</v>
      </c>
      <c r="L7" s="347">
        <f t="shared" ca="1" si="0"/>
        <v>2026</v>
      </c>
      <c r="M7" s="347">
        <f t="shared" ca="1" si="0"/>
        <v>2027</v>
      </c>
      <c r="N7" s="347">
        <f t="shared" ca="1" si="0"/>
        <v>2028</v>
      </c>
      <c r="O7" s="347">
        <f t="shared" ca="1" si="0"/>
        <v>2029</v>
      </c>
      <c r="P7" s="347">
        <f t="shared" ca="1" si="0"/>
        <v>2030</v>
      </c>
      <c r="Q7" s="347">
        <f t="shared" ca="1" si="0"/>
        <v>2031</v>
      </c>
      <c r="R7" s="347">
        <f t="shared" ca="1" si="0"/>
        <v>2032</v>
      </c>
      <c r="S7" s="347">
        <f t="shared" ca="1" si="0"/>
        <v>2033</v>
      </c>
      <c r="T7" s="347">
        <f t="shared" ca="1" si="0"/>
        <v>2034</v>
      </c>
      <c r="U7" s="347">
        <f t="shared" ca="1" si="0"/>
        <v>2035</v>
      </c>
      <c r="V7" s="347">
        <f t="shared" ca="1" si="0"/>
        <v>2036</v>
      </c>
      <c r="W7" s="347">
        <f t="shared" ca="1" si="0"/>
        <v>2037</v>
      </c>
      <c r="X7" s="347">
        <f t="shared" ca="1" si="0"/>
        <v>2038</v>
      </c>
      <c r="Y7" s="347">
        <f t="shared" ca="1" si="0"/>
        <v>2039</v>
      </c>
      <c r="Z7" s="347">
        <f t="shared" ca="1" si="0"/>
        <v>2040</v>
      </c>
      <c r="AA7" s="347">
        <f t="shared" ca="1" si="0"/>
        <v>2041</v>
      </c>
      <c r="AB7" s="347">
        <f t="shared" ca="1" si="0"/>
        <v>2042</v>
      </c>
      <c r="AC7" s="347">
        <f t="shared" ca="1" si="0"/>
        <v>2043</v>
      </c>
      <c r="AD7" s="347">
        <f t="shared" ca="1" si="0"/>
        <v>2044</v>
      </c>
      <c r="AE7" s="347">
        <f t="shared" ca="1" si="0"/>
        <v>2045</v>
      </c>
      <c r="AF7" s="347">
        <f t="shared" ca="1" si="0"/>
        <v>2046</v>
      </c>
      <c r="AG7" s="347">
        <f t="shared" ca="1" si="0"/>
        <v>2047</v>
      </c>
      <c r="AH7" s="347">
        <f t="shared" ca="1" si="0"/>
        <v>2048</v>
      </c>
      <c r="AI7" s="347">
        <f t="shared" ca="1" si="0"/>
        <v>2049</v>
      </c>
      <c r="AJ7" s="347">
        <f t="shared" ca="1" si="0"/>
        <v>2050</v>
      </c>
      <c r="AK7" s="347">
        <f t="shared" ca="1" si="0"/>
        <v>2051</v>
      </c>
      <c r="AL7" s="347">
        <f t="shared" ca="1" si="0"/>
        <v>2052</v>
      </c>
      <c r="AM7" s="347">
        <f t="shared" ca="1" si="0"/>
        <v>2053</v>
      </c>
      <c r="AN7" s="347">
        <f t="shared" ca="1" si="0"/>
        <v>2054</v>
      </c>
      <c r="AO7" s="347">
        <f t="shared" ca="1" si="0"/>
        <v>2055</v>
      </c>
      <c r="AP7" s="347">
        <f t="shared" ca="1" si="0"/>
        <v>2056</v>
      </c>
      <c r="AQ7" s="347">
        <f t="shared" ca="1" si="0"/>
        <v>2057</v>
      </c>
      <c r="AR7" s="347">
        <f t="shared" ca="1" si="0"/>
        <v>2058</v>
      </c>
      <c r="AS7" s="347">
        <f t="shared" ca="1" si="0"/>
        <v>2059</v>
      </c>
      <c r="AT7" s="347">
        <f t="shared" ca="1" si="0"/>
        <v>2060</v>
      </c>
      <c r="AU7" s="347">
        <f t="shared" ca="1" si="0"/>
        <v>2061</v>
      </c>
      <c r="AV7" s="347">
        <f t="shared" ca="1" si="0"/>
        <v>2062</v>
      </c>
      <c r="AW7" s="347">
        <f t="shared" ca="1" si="0"/>
        <v>2063</v>
      </c>
      <c r="AX7" s="347">
        <f t="shared" ca="1" si="0"/>
        <v>2064</v>
      </c>
      <c r="AY7" s="347">
        <f t="shared" ca="1" si="0"/>
        <v>2065</v>
      </c>
      <c r="AZ7" s="347">
        <f t="shared" ca="1" si="0"/>
        <v>2066</v>
      </c>
      <c r="BA7" s="347">
        <f t="shared" ca="1" si="0"/>
        <v>2067</v>
      </c>
      <c r="BB7" s="347">
        <f t="shared" ca="1" si="0"/>
        <v>2068</v>
      </c>
      <c r="BC7" s="347">
        <f t="shared" ca="1" si="0"/>
        <v>2069</v>
      </c>
      <c r="BD7" s="347">
        <f t="shared" ca="1" si="0"/>
        <v>2070</v>
      </c>
      <c r="BE7" s="347">
        <f t="shared" ca="1" si="0"/>
        <v>2071</v>
      </c>
      <c r="BF7" s="347">
        <f t="shared" ca="1" si="0"/>
        <v>2072</v>
      </c>
      <c r="BG7" s="347">
        <f t="shared" ca="1" si="0"/>
        <v>2073</v>
      </c>
      <c r="BH7" s="347">
        <f t="shared" ca="1" si="0"/>
        <v>2074</v>
      </c>
      <c r="BI7" s="347">
        <f t="shared" ca="1" si="0"/>
        <v>2075</v>
      </c>
      <c r="BJ7" s="347">
        <f t="shared" ca="1" si="0"/>
        <v>2076</v>
      </c>
      <c r="BK7" s="347">
        <f t="shared" ca="1" si="0"/>
        <v>2077</v>
      </c>
      <c r="BL7" s="347">
        <f t="shared" ca="1" si="0"/>
        <v>2078</v>
      </c>
      <c r="BM7" s="347">
        <f t="shared" ca="1" si="0"/>
        <v>2079</v>
      </c>
      <c r="BN7" s="347">
        <f t="shared" ca="1" si="0"/>
        <v>2080</v>
      </c>
      <c r="BO7" s="347">
        <f t="shared" ca="1" si="0"/>
        <v>2081</v>
      </c>
      <c r="BP7" s="347">
        <f t="shared" ca="1" si="0"/>
        <v>2082</v>
      </c>
      <c r="BQ7" s="347">
        <f t="shared" ca="1" si="0"/>
        <v>2083</v>
      </c>
      <c r="BR7" s="347">
        <f t="shared" ca="1" si="0"/>
        <v>2084</v>
      </c>
      <c r="BS7" s="347">
        <f t="shared" ca="1" si="0"/>
        <v>2085</v>
      </c>
      <c r="BT7" s="347">
        <f t="shared" ca="1" si="0"/>
        <v>2086</v>
      </c>
      <c r="BU7" s="347">
        <f t="shared" ca="1" si="0"/>
        <v>2087</v>
      </c>
      <c r="BV7" s="347">
        <f t="shared" ref="BV7:DC7" ca="1" si="1">$H$7+BV6</f>
        <v>2088</v>
      </c>
      <c r="BW7" s="347">
        <f t="shared" ca="1" si="1"/>
        <v>2089</v>
      </c>
      <c r="BX7" s="347">
        <f t="shared" ca="1" si="1"/>
        <v>2090</v>
      </c>
      <c r="BY7" s="347">
        <f t="shared" ca="1" si="1"/>
        <v>2091</v>
      </c>
      <c r="BZ7" s="347">
        <f t="shared" ca="1" si="1"/>
        <v>2092</v>
      </c>
      <c r="CA7" s="347">
        <f t="shared" ca="1" si="1"/>
        <v>2093</v>
      </c>
      <c r="CB7" s="347">
        <f t="shared" ca="1" si="1"/>
        <v>2094</v>
      </c>
      <c r="CC7" s="347">
        <f t="shared" ca="1" si="1"/>
        <v>2095</v>
      </c>
      <c r="CD7" s="347">
        <f t="shared" ca="1" si="1"/>
        <v>2096</v>
      </c>
      <c r="CE7" s="347">
        <f t="shared" ca="1" si="1"/>
        <v>2097</v>
      </c>
      <c r="CF7" s="347">
        <f t="shared" ca="1" si="1"/>
        <v>2098</v>
      </c>
      <c r="CG7" s="347">
        <f t="shared" ca="1" si="1"/>
        <v>2099</v>
      </c>
      <c r="CH7" s="347">
        <f t="shared" ca="1" si="1"/>
        <v>2100</v>
      </c>
      <c r="CI7" s="347">
        <f t="shared" ca="1" si="1"/>
        <v>2101</v>
      </c>
      <c r="CJ7" s="347">
        <f t="shared" ca="1" si="1"/>
        <v>2102</v>
      </c>
      <c r="CK7" s="347">
        <f t="shared" ca="1" si="1"/>
        <v>2103</v>
      </c>
      <c r="CL7" s="347">
        <f t="shared" ca="1" si="1"/>
        <v>2104</v>
      </c>
      <c r="CM7" s="347">
        <f t="shared" ca="1" si="1"/>
        <v>2105</v>
      </c>
      <c r="CN7" s="347">
        <f t="shared" ca="1" si="1"/>
        <v>2106</v>
      </c>
      <c r="CO7" s="347">
        <f t="shared" ca="1" si="1"/>
        <v>2107</v>
      </c>
      <c r="CP7" s="347">
        <f t="shared" ca="1" si="1"/>
        <v>2108</v>
      </c>
      <c r="CQ7" s="347">
        <f t="shared" ca="1" si="1"/>
        <v>2109</v>
      </c>
      <c r="CR7" s="347">
        <f t="shared" ca="1" si="1"/>
        <v>2110</v>
      </c>
      <c r="CS7" s="347">
        <f t="shared" ca="1" si="1"/>
        <v>2111</v>
      </c>
      <c r="CT7" s="347">
        <f t="shared" ca="1" si="1"/>
        <v>2112</v>
      </c>
      <c r="CU7" s="347">
        <f t="shared" ca="1" si="1"/>
        <v>2113</v>
      </c>
      <c r="CV7" s="347">
        <f t="shared" ca="1" si="1"/>
        <v>2114</v>
      </c>
      <c r="CW7" s="347">
        <f t="shared" ca="1" si="1"/>
        <v>2115</v>
      </c>
      <c r="CX7" s="347">
        <f t="shared" ca="1" si="1"/>
        <v>2116</v>
      </c>
      <c r="CY7" s="347">
        <f t="shared" ca="1" si="1"/>
        <v>2117</v>
      </c>
      <c r="CZ7" s="347">
        <f t="shared" ca="1" si="1"/>
        <v>2118</v>
      </c>
      <c r="DA7" s="347">
        <f t="shared" ca="1" si="1"/>
        <v>2119</v>
      </c>
      <c r="DB7" s="347">
        <f t="shared" ca="1" si="1"/>
        <v>2120</v>
      </c>
      <c r="DC7" s="347">
        <f t="shared" ca="1" si="1"/>
        <v>2121</v>
      </c>
    </row>
    <row r="8" spans="2:107">
      <c r="B8" s="323" t="s">
        <v>547</v>
      </c>
      <c r="C8" s="789" t="s">
        <v>548</v>
      </c>
      <c r="D8" s="789"/>
      <c r="E8" s="789"/>
      <c r="F8" s="407">
        <f>H8+NPV(FD,I8:INDEX(I8:DC8,PAL))</f>
        <v>640753307.57340229</v>
      </c>
      <c r="G8" s="407">
        <f>SUMIF($H$6:$DC$6,"&lt;="&amp;PAL,$H8:$DC8)</f>
        <v>717198869.87817693</v>
      </c>
      <c r="H8" s="408">
        <f>'Alternatyva 1'!H$7-'Alternatyva 1'!H$112</f>
        <v>18305900.502825707</v>
      </c>
      <c r="I8" s="408">
        <f>'Alternatyva 1'!I$7-'Alternatyva 1'!I$112</f>
        <v>118922938.34806366</v>
      </c>
      <c r="J8" s="408">
        <f>'Alternatyva 1'!J$7-'Alternatyva 1'!J$112</f>
        <v>136615685.52540928</v>
      </c>
      <c r="K8" s="408">
        <f>'Alternatyva 1'!K$7-'Alternatyva 1'!K$112</f>
        <v>73875043.910885721</v>
      </c>
      <c r="L8" s="408">
        <f>'Alternatyva 1'!L$7-'Alternatyva 1'!L$112</f>
        <v>105801257.04267783</v>
      </c>
      <c r="M8" s="408">
        <f>'Alternatyva 1'!M$7-'Alternatyva 1'!M$112</f>
        <v>125285452.83186629</v>
      </c>
      <c r="N8" s="408">
        <f>'Alternatyva 1'!N$7-'Alternatyva 1'!N$112</f>
        <v>162260462.78917712</v>
      </c>
      <c r="O8" s="408">
        <f>'Alternatyva 1'!O$7-'Alternatyva 1'!O$112</f>
        <v>70587702.82077454</v>
      </c>
      <c r="P8" s="408">
        <f>'Alternatyva 1'!P$7-'Alternatyva 1'!P$112</f>
        <v>-11369190.643612798</v>
      </c>
      <c r="Q8" s="408">
        <f>'Alternatyva 1'!Q$7-'Alternatyva 1'!Q$112</f>
        <v>-11809132.138011847</v>
      </c>
      <c r="R8" s="408">
        <f>'Alternatyva 1'!R$7-'Alternatyva 1'!R$112</f>
        <v>-11809132.138011847</v>
      </c>
      <c r="S8" s="408">
        <f>'Alternatyva 1'!S$7-'Alternatyva 1'!S$112</f>
        <v>-11809132.138011847</v>
      </c>
      <c r="T8" s="408">
        <f>'Alternatyva 1'!T$7-'Alternatyva 1'!T$112</f>
        <v>-9911272.0378380902</v>
      </c>
      <c r="U8" s="408">
        <f>'Alternatyva 1'!U$7-'Alternatyva 1'!U$112</f>
        <v>-8421690.2328647263</v>
      </c>
      <c r="V8" s="408">
        <f>'Alternatyva 1'!V$7-'Alternatyva 1'!V$112</f>
        <v>-7105682.2220667098</v>
      </c>
      <c r="W8" s="408">
        <f>'Alternatyva 1'!W$7-'Alternatyva 1'!W$112</f>
        <v>-6356073.1285186568</v>
      </c>
      <c r="X8" s="408">
        <f>'Alternatyva 1'!X$7-'Alternatyva 1'!X$112</f>
        <v>-5177297.3942074878</v>
      </c>
      <c r="Y8" s="408">
        <f>'Alternatyva 1'!Y$7-'Alternatyva 1'!Y$112</f>
        <v>-4431745.7247111155</v>
      </c>
      <c r="Z8" s="408">
        <f>'Alternatyva 1'!Z$7-'Alternatyva 1'!Z$112</f>
        <v>-3280019.4840778196</v>
      </c>
      <c r="AA8" s="408">
        <f>'Alternatyva 1'!AA$7-'Alternatyva 1'!AA$112</f>
        <v>-1487603.305785124</v>
      </c>
      <c r="AB8" s="408">
        <f>'Alternatyva 1'!AB$7-'Alternatyva 1'!AB$112</f>
        <v>-1487603.305785124</v>
      </c>
      <c r="AC8" s="408">
        <f>'Alternatyva 1'!AC$7-'Alternatyva 1'!AC$112</f>
        <v>0</v>
      </c>
      <c r="AD8" s="408">
        <f>'Alternatyva 1'!AD$7-'Alternatyva 1'!AD$112</f>
        <v>0</v>
      </c>
      <c r="AE8" s="408">
        <f>'Alternatyva 1'!AE$7-'Alternatyva 1'!AE$112</f>
        <v>0</v>
      </c>
      <c r="AF8" s="408">
        <f>'Alternatyva 1'!AF$7-'Alternatyva 1'!AF$112</f>
        <v>0</v>
      </c>
      <c r="AG8" s="408">
        <f>'Alternatyva 1'!AG$7-'Alternatyva 1'!AG$112</f>
        <v>0</v>
      </c>
      <c r="AH8" s="408">
        <f>'Alternatyva 1'!AH$7-'Alternatyva 1'!AH$112</f>
        <v>0</v>
      </c>
      <c r="AI8" s="408">
        <f>'Alternatyva 1'!AI$7-'Alternatyva 1'!AI$112</f>
        <v>0</v>
      </c>
      <c r="AJ8" s="408">
        <f>'Alternatyva 1'!AJ$7-'Alternatyva 1'!AJ$112</f>
        <v>0</v>
      </c>
      <c r="AK8" s="408">
        <f>'Alternatyva 1'!AK$7-'Alternatyva 1'!AK$112</f>
        <v>0</v>
      </c>
      <c r="AL8" s="408">
        <f>'Alternatyva 1'!AL$7-'Alternatyva 1'!AL$112</f>
        <v>0</v>
      </c>
      <c r="AM8" s="408">
        <f>'Alternatyva 1'!AM$7-'Alternatyva 1'!AM$112</f>
        <v>0</v>
      </c>
      <c r="AN8" s="408">
        <f>'Alternatyva 1'!AN$7-'Alternatyva 1'!AN$112</f>
        <v>0</v>
      </c>
      <c r="AO8" s="408">
        <f>'Alternatyva 1'!AO$7-'Alternatyva 1'!AO$112</f>
        <v>0</v>
      </c>
      <c r="AP8" s="408">
        <f>'Alternatyva 1'!AP$7-'Alternatyva 1'!AP$112</f>
        <v>0</v>
      </c>
      <c r="AQ8" s="408">
        <f>'Alternatyva 1'!AQ$7-'Alternatyva 1'!AQ$112</f>
        <v>0</v>
      </c>
      <c r="AR8" s="408">
        <f>'Alternatyva 1'!AR$7-'Alternatyva 1'!AR$112</f>
        <v>0</v>
      </c>
      <c r="AS8" s="408">
        <f>'Alternatyva 1'!AS$7-'Alternatyva 1'!AS$112</f>
        <v>0</v>
      </c>
      <c r="AT8" s="408">
        <f>'Alternatyva 1'!AT$7-'Alternatyva 1'!AT$112</f>
        <v>0</v>
      </c>
      <c r="AU8" s="408">
        <f>'Alternatyva 1'!AU$7-'Alternatyva 1'!AU$112</f>
        <v>0</v>
      </c>
      <c r="AV8" s="408">
        <f>'Alternatyva 1'!AV$7-'Alternatyva 1'!AV$112</f>
        <v>0</v>
      </c>
      <c r="AW8" s="408">
        <f>'Alternatyva 1'!AW$7-'Alternatyva 1'!AW$112</f>
        <v>0</v>
      </c>
      <c r="AX8" s="408">
        <f>'Alternatyva 1'!AX$7-'Alternatyva 1'!AX$112</f>
        <v>0</v>
      </c>
      <c r="AY8" s="408">
        <f>'Alternatyva 1'!AY$7-'Alternatyva 1'!AY$112</f>
        <v>0</v>
      </c>
      <c r="AZ8" s="408">
        <f>'Alternatyva 1'!AZ$7-'Alternatyva 1'!AZ$112</f>
        <v>0</v>
      </c>
      <c r="BA8" s="408">
        <f>'Alternatyva 1'!BA$7-'Alternatyva 1'!BA$112</f>
        <v>0</v>
      </c>
      <c r="BB8" s="408">
        <f>'Alternatyva 1'!BB$7-'Alternatyva 1'!BB$112</f>
        <v>0</v>
      </c>
      <c r="BC8" s="408">
        <f>'Alternatyva 1'!BC$7-'Alternatyva 1'!BC$112</f>
        <v>0</v>
      </c>
      <c r="BD8" s="408">
        <f>'Alternatyva 1'!BD$7-'Alternatyva 1'!BD$112</f>
        <v>0</v>
      </c>
      <c r="BE8" s="408">
        <f>'Alternatyva 1'!BE$7-'Alternatyva 1'!BE$112</f>
        <v>0</v>
      </c>
      <c r="BF8" s="408">
        <f>'Alternatyva 1'!BF$7-'Alternatyva 1'!BF$112</f>
        <v>0</v>
      </c>
      <c r="BG8" s="408">
        <f>'Alternatyva 1'!BG$7-'Alternatyva 1'!BG$112</f>
        <v>0</v>
      </c>
      <c r="BH8" s="408">
        <f>'Alternatyva 1'!BH$7-'Alternatyva 1'!BH$112</f>
        <v>0</v>
      </c>
      <c r="BI8" s="408">
        <f>'Alternatyva 1'!BI$7-'Alternatyva 1'!BI$112</f>
        <v>0</v>
      </c>
      <c r="BJ8" s="408">
        <f>'Alternatyva 1'!BJ$7-'Alternatyva 1'!BJ$112</f>
        <v>0</v>
      </c>
      <c r="BK8" s="408">
        <f>'Alternatyva 1'!BK$7-'Alternatyva 1'!BK$112</f>
        <v>0</v>
      </c>
      <c r="BL8" s="408">
        <f>'Alternatyva 1'!BL$7-'Alternatyva 1'!BL$112</f>
        <v>0</v>
      </c>
      <c r="BM8" s="408">
        <f>'Alternatyva 1'!BM$7-'Alternatyva 1'!BM$112</f>
        <v>0</v>
      </c>
      <c r="BN8" s="408">
        <f>'Alternatyva 1'!BN$7-'Alternatyva 1'!BN$112</f>
        <v>0</v>
      </c>
      <c r="BO8" s="408">
        <f>'Alternatyva 1'!BO$7-'Alternatyva 1'!BO$112</f>
        <v>0</v>
      </c>
      <c r="BP8" s="408">
        <f>'Alternatyva 1'!BP$7-'Alternatyva 1'!BP$112</f>
        <v>0</v>
      </c>
      <c r="BQ8" s="408">
        <f>'Alternatyva 1'!BQ$7-'Alternatyva 1'!BQ$112</f>
        <v>0</v>
      </c>
      <c r="BR8" s="408">
        <f>'Alternatyva 1'!BR$7-'Alternatyva 1'!BR$112</f>
        <v>0</v>
      </c>
      <c r="BS8" s="408">
        <f>'Alternatyva 1'!BS$7-'Alternatyva 1'!BS$112</f>
        <v>0</v>
      </c>
      <c r="BT8" s="408">
        <f>'Alternatyva 1'!BT$7-'Alternatyva 1'!BT$112</f>
        <v>0</v>
      </c>
      <c r="BU8" s="408">
        <f>'Alternatyva 1'!BU$7-'Alternatyva 1'!BU$112</f>
        <v>0</v>
      </c>
      <c r="BV8" s="408">
        <f>'Alternatyva 1'!BV$7-'Alternatyva 1'!BV$112</f>
        <v>0</v>
      </c>
      <c r="BW8" s="408">
        <f>'Alternatyva 1'!BW$7-'Alternatyva 1'!BW$112</f>
        <v>0</v>
      </c>
      <c r="BX8" s="408">
        <f>'Alternatyva 1'!BX$7-'Alternatyva 1'!BX$112</f>
        <v>0</v>
      </c>
      <c r="BY8" s="408">
        <f>'Alternatyva 1'!BY$7-'Alternatyva 1'!BY$112</f>
        <v>0</v>
      </c>
      <c r="BZ8" s="408">
        <f>'Alternatyva 1'!BZ$7-'Alternatyva 1'!BZ$112</f>
        <v>0</v>
      </c>
      <c r="CA8" s="408">
        <f>'Alternatyva 1'!CA$7-'Alternatyva 1'!CA$112</f>
        <v>0</v>
      </c>
      <c r="CB8" s="408">
        <f>'Alternatyva 1'!CB$7-'Alternatyva 1'!CB$112</f>
        <v>0</v>
      </c>
      <c r="CC8" s="408">
        <f>'Alternatyva 1'!CC$7-'Alternatyva 1'!CC$112</f>
        <v>0</v>
      </c>
      <c r="CD8" s="408">
        <f>'Alternatyva 1'!CD$7-'Alternatyva 1'!CD$112</f>
        <v>0</v>
      </c>
      <c r="CE8" s="408">
        <f>'Alternatyva 1'!CE$7-'Alternatyva 1'!CE$112</f>
        <v>0</v>
      </c>
      <c r="CF8" s="408">
        <f>'Alternatyva 1'!CF$7-'Alternatyva 1'!CF$112</f>
        <v>0</v>
      </c>
      <c r="CG8" s="408">
        <f>'Alternatyva 1'!CG$7-'Alternatyva 1'!CG$112</f>
        <v>0</v>
      </c>
      <c r="CH8" s="408">
        <f>'Alternatyva 1'!CH$7-'Alternatyva 1'!CH$112</f>
        <v>0</v>
      </c>
      <c r="CI8" s="408">
        <f>'Alternatyva 1'!CI$7-'Alternatyva 1'!CI$112</f>
        <v>0</v>
      </c>
      <c r="CJ8" s="408">
        <f>'Alternatyva 1'!CJ$7-'Alternatyva 1'!CJ$112</f>
        <v>0</v>
      </c>
      <c r="CK8" s="408">
        <f>'Alternatyva 1'!CK$7-'Alternatyva 1'!CK$112</f>
        <v>0</v>
      </c>
      <c r="CL8" s="408">
        <f>'Alternatyva 1'!CL$7-'Alternatyva 1'!CL$112</f>
        <v>0</v>
      </c>
      <c r="CM8" s="408">
        <f>'Alternatyva 1'!CM$7-'Alternatyva 1'!CM$112</f>
        <v>0</v>
      </c>
      <c r="CN8" s="408">
        <f>'Alternatyva 1'!CN$7-'Alternatyva 1'!CN$112</f>
        <v>0</v>
      </c>
      <c r="CO8" s="408">
        <f>'Alternatyva 1'!CO$7-'Alternatyva 1'!CO$112</f>
        <v>0</v>
      </c>
      <c r="CP8" s="408">
        <f>'Alternatyva 1'!CP$7-'Alternatyva 1'!CP$112</f>
        <v>0</v>
      </c>
      <c r="CQ8" s="408">
        <f>'Alternatyva 1'!CQ$7-'Alternatyva 1'!CQ$112</f>
        <v>0</v>
      </c>
      <c r="CR8" s="408">
        <f>'Alternatyva 1'!CR$7-'Alternatyva 1'!CR$112</f>
        <v>0</v>
      </c>
      <c r="CS8" s="408">
        <f>'Alternatyva 1'!CS$7-'Alternatyva 1'!CS$112</f>
        <v>0</v>
      </c>
      <c r="CT8" s="408">
        <f>'Alternatyva 1'!CT$7-'Alternatyva 1'!CT$112</f>
        <v>0</v>
      </c>
      <c r="CU8" s="408">
        <f>'Alternatyva 1'!CU$7-'Alternatyva 1'!CU$112</f>
        <v>0</v>
      </c>
      <c r="CV8" s="408">
        <f>'Alternatyva 1'!CV$7-'Alternatyva 1'!CV$112</f>
        <v>0</v>
      </c>
      <c r="CW8" s="408">
        <f>'Alternatyva 1'!CW$7-'Alternatyva 1'!CW$112</f>
        <v>0</v>
      </c>
      <c r="CX8" s="408">
        <f>'Alternatyva 1'!CX$7-'Alternatyva 1'!CX$112</f>
        <v>0</v>
      </c>
      <c r="CY8" s="408">
        <f>'Alternatyva 1'!CY$7-'Alternatyva 1'!CY$112</f>
        <v>0</v>
      </c>
      <c r="CZ8" s="408">
        <f>'Alternatyva 1'!CZ$7-'Alternatyva 1'!CZ$112</f>
        <v>0</v>
      </c>
      <c r="DA8" s="408">
        <f>'Alternatyva 1'!DA$7-'Alternatyva 1'!DA$112</f>
        <v>0</v>
      </c>
      <c r="DB8" s="408">
        <f>'Alternatyva 1'!DB$7-'Alternatyva 1'!DB$112</f>
        <v>0</v>
      </c>
      <c r="DC8" s="408">
        <f>'Alternatyva 1'!DC$7-'Alternatyva 1'!DC$112</f>
        <v>0</v>
      </c>
    </row>
    <row r="9" spans="2:107">
      <c r="B9" s="323" t="s">
        <v>549</v>
      </c>
      <c r="C9" s="826" t="s">
        <v>550</v>
      </c>
      <c r="D9" s="826"/>
      <c r="E9" s="826"/>
      <c r="F9" s="407">
        <f>H9+NPV(FD,I9:INDEX(I9:DC9,PAL))</f>
        <v>273233011.64506519</v>
      </c>
      <c r="G9" s="407">
        <f>SUMIF($H$6:$DC$6,"&lt;="&amp;PAL,$H9:$DC9)</f>
        <v>308725826.76470584</v>
      </c>
      <c r="H9" s="408">
        <f>SUMPRODUCT('Alternatyva 1'!H$95:H$99,100/('Alternatyva 1'!$DG$95:$DG$99+100))-SUMPRODUCT('Alternatyva 1'!H$106:H$110,100/('Alternatyva 1'!$DG$106:$DG$110+100))</f>
        <v>7477889.1805116581</v>
      </c>
      <c r="I9" s="408">
        <f>SUMPRODUCT('Alternatyva 1'!I$95:I$99,100/('Alternatyva 1'!$DG$95:$DG$99+100))-SUMPRODUCT('Alternatyva 1'!I$106:I$110,100/('Alternatyva 1'!$DG$106:$DG$110+100))</f>
        <v>49251960.772774398</v>
      </c>
      <c r="J9" s="408">
        <f>SUMPRODUCT('Alternatyva 1'!J$95:J$99,100/('Alternatyva 1'!$DG$95:$DG$99+100))-SUMPRODUCT('Alternatyva 1'!J$106:J$110,100/('Alternatyva 1'!$DG$106:$DG$110+100))</f>
        <v>57621492.636979528</v>
      </c>
      <c r="K9" s="408">
        <f>SUMPRODUCT('Alternatyva 1'!K$95:K$99,100/('Alternatyva 1'!$DG$95:$DG$99+100))-SUMPRODUCT('Alternatyva 1'!K$106:K$110,100/('Alternatyva 1'!$DG$106:$DG$110+100))</f>
        <v>31265743.890389856</v>
      </c>
      <c r="L9" s="408">
        <f>SUMPRODUCT('Alternatyva 1'!L$95:L$99,100/('Alternatyva 1'!$DG$95:$DG$99+100))-SUMPRODUCT('Alternatyva 1'!L$106:L$110,100/('Alternatyva 1'!$DG$106:$DG$110+100))</f>
        <v>44643917.670281135</v>
      </c>
      <c r="M9" s="408">
        <f>SUMPRODUCT('Alternatyva 1'!M$95:M$99,100/('Alternatyva 1'!$DG$95:$DG$99+100))-SUMPRODUCT('Alternatyva 1'!M$106:M$110,100/('Alternatyva 1'!$DG$106:$DG$110+100))</f>
        <v>52156241.057816699</v>
      </c>
      <c r="N9" s="408">
        <f>SUMPRODUCT('Alternatyva 1'!N$95:N$99,100/('Alternatyva 1'!$DG$95:$DG$99+100))-SUMPRODUCT('Alternatyva 1'!N$106:N$110,100/('Alternatyva 1'!$DG$106:$DG$110+100))</f>
        <v>67646870.62992093</v>
      </c>
      <c r="O9" s="408">
        <f>SUMPRODUCT('Alternatyva 1'!O$95:O$99,100/('Alternatyva 1'!$DG$95:$DG$99+100))-SUMPRODUCT('Alternatyva 1'!O$106:O$110,100/('Alternatyva 1'!$DG$106:$DG$110+100))</f>
        <v>30064441.017881989</v>
      </c>
      <c r="P9" s="408">
        <f>SUMPRODUCT('Alternatyva 1'!P$95:P$99,100/('Alternatyva 1'!$DG$95:$DG$99+100))-SUMPRODUCT('Alternatyva 1'!P$106:P$110,100/('Alternatyva 1'!$DG$106:$DG$110+100))</f>
        <v>-4102124.5279103173</v>
      </c>
      <c r="Q9" s="408">
        <f>SUMPRODUCT('Alternatyva 1'!Q$95:Q$99,100/('Alternatyva 1'!$DG$95:$DG$99+100))-SUMPRODUCT('Alternatyva 1'!Q$106:Q$110,100/('Alternatyva 1'!$DG$106:$DG$110+100))</f>
        <v>-4302396.6008217642</v>
      </c>
      <c r="R9" s="408">
        <f>SUMPRODUCT('Alternatyva 1'!R$95:R$99,100/('Alternatyva 1'!$DG$95:$DG$99+100))-SUMPRODUCT('Alternatyva 1'!R$106:R$110,100/('Alternatyva 1'!$DG$106:$DG$110+100))</f>
        <v>-4302396.6008217642</v>
      </c>
      <c r="S9" s="408">
        <f>SUMPRODUCT('Alternatyva 1'!S$95:S$99,100/('Alternatyva 1'!$DG$95:$DG$99+100))-SUMPRODUCT('Alternatyva 1'!S$106:S$110,100/('Alternatyva 1'!$DG$106:$DG$110+100))</f>
        <v>-4302396.6008217642</v>
      </c>
      <c r="T9" s="408">
        <f>SUMPRODUCT('Alternatyva 1'!T$95:T$99,100/('Alternatyva 1'!$DG$95:$DG$99+100))-SUMPRODUCT('Alternatyva 1'!T$106:T$110,100/('Alternatyva 1'!$DG$106:$DG$110+100))</f>
        <v>-3527136.5006480059</v>
      </c>
      <c r="U9" s="408">
        <f>SUMPRODUCT('Alternatyva 1'!U$95:U$99,100/('Alternatyva 1'!$DG$95:$DG$99+100))-SUMPRODUCT('Alternatyva 1'!U$106:U$110,100/('Alternatyva 1'!$DG$106:$DG$110+100))</f>
        <v>-2918654.695674642</v>
      </c>
      <c r="V9" s="408">
        <f>SUMPRODUCT('Alternatyva 1'!V$95:V$99,100/('Alternatyva 1'!$DG$95:$DG$99+100))-SUMPRODUCT('Alternatyva 1'!V$106:V$110,100/('Alternatyva 1'!$DG$106:$DG$110+100))</f>
        <v>-2355199.5774386106</v>
      </c>
      <c r="W9" s="408">
        <f>SUMPRODUCT('Alternatyva 1'!W$95:W$99,100/('Alternatyva 1'!$DG$95:$DG$99+100))-SUMPRODUCT('Alternatyva 1'!W$106:W$110,100/('Alternatyva 1'!$DG$106:$DG$110+100))</f>
        <v>-2048990.4838905574</v>
      </c>
      <c r="X9" s="408">
        <f>SUMPRODUCT('Alternatyva 1'!X$95:X$99,100/('Alternatyva 1'!$DG$95:$DG$99+100))-SUMPRODUCT('Alternatyva 1'!X$106:X$110,100/('Alternatyva 1'!$DG$106:$DG$110+100))</f>
        <v>-1547619.7082570742</v>
      </c>
      <c r="Y9" s="408">
        <f>SUMPRODUCT('Alternatyva 1'!Y$95:Y$99,100/('Alternatyva 1'!$DG$95:$DG$99+100))-SUMPRODUCT('Alternatyva 1'!Y$106:Y$110,100/('Alternatyva 1'!$DG$106:$DG$110+100))</f>
        <v>-1243068.0387607024</v>
      </c>
      <c r="Z9" s="408">
        <f>SUMPRODUCT('Alternatyva 1'!Z$95:Z$99,100/('Alternatyva 1'!$DG$95:$DG$99+100))-SUMPRODUCT('Alternatyva 1'!Z$106:Z$110,100/('Alternatyva 1'!$DG$106:$DG$110+100))</f>
        <v>-752746.75680509186</v>
      </c>
      <c r="AA9" s="408">
        <f>SUMPRODUCT('Alternatyva 1'!AA$95:AA$99,100/('Alternatyva 1'!$DG$95:$DG$99+100))-SUMPRODUCT('Alternatyva 1'!AA$106:AA$110,100/('Alternatyva 1'!$DG$106:$DG$110+100))</f>
        <v>0</v>
      </c>
      <c r="AB9" s="408">
        <f>SUMPRODUCT('Alternatyva 1'!AB$95:AB$99,100/('Alternatyva 1'!$DG$95:$DG$99+100))-SUMPRODUCT('Alternatyva 1'!AB$106:AB$110,100/('Alternatyva 1'!$DG$106:$DG$110+100))</f>
        <v>0</v>
      </c>
      <c r="AC9" s="408">
        <f>SUMPRODUCT('Alternatyva 1'!AC$95:AC$99,100/('Alternatyva 1'!$DG$95:$DG$99+100))-SUMPRODUCT('Alternatyva 1'!AC$106:AC$110,100/('Alternatyva 1'!$DG$106:$DG$110+100))</f>
        <v>0</v>
      </c>
      <c r="AD9" s="408">
        <f>SUMPRODUCT('Alternatyva 1'!AD$95:AD$99,100/('Alternatyva 1'!$DG$95:$DG$99+100))-SUMPRODUCT('Alternatyva 1'!AD$106:AD$110,100/('Alternatyva 1'!$DG$106:$DG$110+100))</f>
        <v>0</v>
      </c>
      <c r="AE9" s="408">
        <f>SUMPRODUCT('Alternatyva 1'!AE$95:AE$99,100/('Alternatyva 1'!$DG$95:$DG$99+100))-SUMPRODUCT('Alternatyva 1'!AE$106:AE$110,100/('Alternatyva 1'!$DG$106:$DG$110+100))</f>
        <v>0</v>
      </c>
      <c r="AF9" s="408">
        <f>SUMPRODUCT('Alternatyva 1'!AF$95:AF$99,100/('Alternatyva 1'!$DG$95:$DG$99+100))-SUMPRODUCT('Alternatyva 1'!AF$106:AF$110,100/('Alternatyva 1'!$DG$106:$DG$110+100))</f>
        <v>0</v>
      </c>
      <c r="AG9" s="408">
        <f>SUMPRODUCT('Alternatyva 1'!AG$95:AG$99,100/('Alternatyva 1'!$DG$95:$DG$99+100))-SUMPRODUCT('Alternatyva 1'!AG$106:AG$110,100/('Alternatyva 1'!$DG$106:$DG$110+100))</f>
        <v>0</v>
      </c>
      <c r="AH9" s="408">
        <f>SUMPRODUCT('Alternatyva 1'!AH$95:AH$99,100/('Alternatyva 1'!$DG$95:$DG$99+100))-SUMPRODUCT('Alternatyva 1'!AH$106:AH$110,100/('Alternatyva 1'!$DG$106:$DG$110+100))</f>
        <v>0</v>
      </c>
      <c r="AI9" s="408">
        <f>SUMPRODUCT('Alternatyva 1'!AI$95:AI$99,100/('Alternatyva 1'!$DG$95:$DG$99+100))-SUMPRODUCT('Alternatyva 1'!AI$106:AI$110,100/('Alternatyva 1'!$DG$106:$DG$110+100))</f>
        <v>0</v>
      </c>
      <c r="AJ9" s="408">
        <f>SUMPRODUCT('Alternatyva 1'!AJ$95:AJ$99,100/('Alternatyva 1'!$DG$95:$DG$99+100))-SUMPRODUCT('Alternatyva 1'!AJ$106:AJ$110,100/('Alternatyva 1'!$DG$106:$DG$110+100))</f>
        <v>0</v>
      </c>
      <c r="AK9" s="408">
        <f>SUMPRODUCT('Alternatyva 1'!AK$95:AK$99,100/('Alternatyva 1'!$DG$95:$DG$99+100))-SUMPRODUCT('Alternatyva 1'!AK$106:AK$110,100/('Alternatyva 1'!$DG$106:$DG$110+100))</f>
        <v>0</v>
      </c>
      <c r="AL9" s="408">
        <f>SUMPRODUCT('Alternatyva 1'!AL$95:AL$99,100/('Alternatyva 1'!$DG$95:$DG$99+100))-SUMPRODUCT('Alternatyva 1'!AL$106:AL$110,100/('Alternatyva 1'!$DG$106:$DG$110+100))</f>
        <v>0</v>
      </c>
      <c r="AM9" s="408">
        <f>SUMPRODUCT('Alternatyva 1'!AM$95:AM$99,100/('Alternatyva 1'!$DG$95:$DG$99+100))-SUMPRODUCT('Alternatyva 1'!AM$106:AM$110,100/('Alternatyva 1'!$DG$106:$DG$110+100))</f>
        <v>0</v>
      </c>
      <c r="AN9" s="408">
        <f>SUMPRODUCT('Alternatyva 1'!AN$95:AN$99,100/('Alternatyva 1'!$DG$95:$DG$99+100))-SUMPRODUCT('Alternatyva 1'!AN$106:AN$110,100/('Alternatyva 1'!$DG$106:$DG$110+100))</f>
        <v>0</v>
      </c>
      <c r="AO9" s="408">
        <f>SUMPRODUCT('Alternatyva 1'!AO$95:AO$99,100/('Alternatyva 1'!$DG$95:$DG$99+100))-SUMPRODUCT('Alternatyva 1'!AO$106:AO$110,100/('Alternatyva 1'!$DG$106:$DG$110+100))</f>
        <v>0</v>
      </c>
      <c r="AP9" s="408">
        <f>SUMPRODUCT('Alternatyva 1'!AP$95:AP$99,100/('Alternatyva 1'!$DG$95:$DG$99+100))-SUMPRODUCT('Alternatyva 1'!AP$106:AP$110,100/('Alternatyva 1'!$DG$106:$DG$110+100))</f>
        <v>0</v>
      </c>
      <c r="AQ9" s="408">
        <f>SUMPRODUCT('Alternatyva 1'!AQ$95:AQ$99,100/('Alternatyva 1'!$DG$95:$DG$99+100))-SUMPRODUCT('Alternatyva 1'!AQ$106:AQ$110,100/('Alternatyva 1'!$DG$106:$DG$110+100))</f>
        <v>0</v>
      </c>
      <c r="AR9" s="408">
        <f>SUMPRODUCT('Alternatyva 1'!AR$95:AR$99,100/('Alternatyva 1'!$DG$95:$DG$99+100))-SUMPRODUCT('Alternatyva 1'!AR$106:AR$110,100/('Alternatyva 1'!$DG$106:$DG$110+100))</f>
        <v>0</v>
      </c>
      <c r="AS9" s="408">
        <f>SUMPRODUCT('Alternatyva 1'!AS$95:AS$99,100/('Alternatyva 1'!$DG$95:$DG$99+100))-SUMPRODUCT('Alternatyva 1'!AS$106:AS$110,100/('Alternatyva 1'!$DG$106:$DG$110+100))</f>
        <v>0</v>
      </c>
      <c r="AT9" s="408">
        <f>SUMPRODUCT('Alternatyva 1'!AT$95:AT$99,100/('Alternatyva 1'!$DG$95:$DG$99+100))-SUMPRODUCT('Alternatyva 1'!AT$106:AT$110,100/('Alternatyva 1'!$DG$106:$DG$110+100))</f>
        <v>0</v>
      </c>
      <c r="AU9" s="408">
        <f>SUMPRODUCT('Alternatyva 1'!AU$95:AU$99,100/('Alternatyva 1'!$DG$95:$DG$99+100))-SUMPRODUCT('Alternatyva 1'!AU$106:AU$110,100/('Alternatyva 1'!$DG$106:$DG$110+100))</f>
        <v>0</v>
      </c>
      <c r="AV9" s="408">
        <f>SUMPRODUCT('Alternatyva 1'!AV$95:AV$99,100/('Alternatyva 1'!$DG$95:$DG$99+100))-SUMPRODUCT('Alternatyva 1'!AV$106:AV$110,100/('Alternatyva 1'!$DG$106:$DG$110+100))</f>
        <v>0</v>
      </c>
      <c r="AW9" s="408">
        <f>SUMPRODUCT('Alternatyva 1'!AW$95:AW$99,100/('Alternatyva 1'!$DG$95:$DG$99+100))-SUMPRODUCT('Alternatyva 1'!AW$106:AW$110,100/('Alternatyva 1'!$DG$106:$DG$110+100))</f>
        <v>0</v>
      </c>
      <c r="AX9" s="408">
        <f>SUMPRODUCT('Alternatyva 1'!AX$95:AX$99,100/('Alternatyva 1'!$DG$95:$DG$99+100))-SUMPRODUCT('Alternatyva 1'!AX$106:AX$110,100/('Alternatyva 1'!$DG$106:$DG$110+100))</f>
        <v>0</v>
      </c>
      <c r="AY9" s="408">
        <f>SUMPRODUCT('Alternatyva 1'!AY$95:AY$99,100/('Alternatyva 1'!$DG$95:$DG$99+100))-SUMPRODUCT('Alternatyva 1'!AY$106:AY$110,100/('Alternatyva 1'!$DG$106:$DG$110+100))</f>
        <v>0</v>
      </c>
      <c r="AZ9" s="408">
        <f>SUMPRODUCT('Alternatyva 1'!AZ$95:AZ$99,100/('Alternatyva 1'!$DG$95:$DG$99+100))-SUMPRODUCT('Alternatyva 1'!AZ$106:AZ$110,100/('Alternatyva 1'!$DG$106:$DG$110+100))</f>
        <v>0</v>
      </c>
      <c r="BA9" s="408">
        <f>SUMPRODUCT('Alternatyva 1'!BA$95:BA$99,100/('Alternatyva 1'!$DG$95:$DG$99+100))-SUMPRODUCT('Alternatyva 1'!BA$106:BA$110,100/('Alternatyva 1'!$DG$106:$DG$110+100))</f>
        <v>0</v>
      </c>
      <c r="BB9" s="408">
        <f>SUMPRODUCT('Alternatyva 1'!BB$95:BB$99,100/('Alternatyva 1'!$DG$95:$DG$99+100))-SUMPRODUCT('Alternatyva 1'!BB$106:BB$110,100/('Alternatyva 1'!$DG$106:$DG$110+100))</f>
        <v>0</v>
      </c>
      <c r="BC9" s="408">
        <f>SUMPRODUCT('Alternatyva 1'!BC$95:BC$99,100/('Alternatyva 1'!$DG$95:$DG$99+100))-SUMPRODUCT('Alternatyva 1'!BC$106:BC$110,100/('Alternatyva 1'!$DG$106:$DG$110+100))</f>
        <v>0</v>
      </c>
      <c r="BD9" s="408">
        <f>SUMPRODUCT('Alternatyva 1'!BD$95:BD$99,100/('Alternatyva 1'!$DG$95:$DG$99+100))-SUMPRODUCT('Alternatyva 1'!BD$106:BD$110,100/('Alternatyva 1'!$DG$106:$DG$110+100))</f>
        <v>0</v>
      </c>
      <c r="BE9" s="408">
        <f>SUMPRODUCT('Alternatyva 1'!BE$95:BE$99,100/('Alternatyva 1'!$DG$95:$DG$99+100))-SUMPRODUCT('Alternatyva 1'!BE$106:BE$110,100/('Alternatyva 1'!$DG$106:$DG$110+100))</f>
        <v>0</v>
      </c>
      <c r="BF9" s="408">
        <f>SUMPRODUCT('Alternatyva 1'!BF$95:BF$99,100/('Alternatyva 1'!$DG$95:$DG$99+100))-SUMPRODUCT('Alternatyva 1'!BF$106:BF$110,100/('Alternatyva 1'!$DG$106:$DG$110+100))</f>
        <v>0</v>
      </c>
      <c r="BG9" s="408">
        <f>SUMPRODUCT('Alternatyva 1'!BG$95:BG$99,100/('Alternatyva 1'!$DG$95:$DG$99+100))-SUMPRODUCT('Alternatyva 1'!BG$106:BG$110,100/('Alternatyva 1'!$DG$106:$DG$110+100))</f>
        <v>0</v>
      </c>
      <c r="BH9" s="408">
        <f>SUMPRODUCT('Alternatyva 1'!BH$95:BH$99,100/('Alternatyva 1'!$DG$95:$DG$99+100))-SUMPRODUCT('Alternatyva 1'!BH$106:BH$110,100/('Alternatyva 1'!$DG$106:$DG$110+100))</f>
        <v>0</v>
      </c>
      <c r="BI9" s="408">
        <f>SUMPRODUCT('Alternatyva 1'!BI$95:BI$99,100/('Alternatyva 1'!$DG$95:$DG$99+100))-SUMPRODUCT('Alternatyva 1'!BI$106:BI$110,100/('Alternatyva 1'!$DG$106:$DG$110+100))</f>
        <v>0</v>
      </c>
      <c r="BJ9" s="408">
        <f>SUMPRODUCT('Alternatyva 1'!BJ$95:BJ$99,100/('Alternatyva 1'!$DG$95:$DG$99+100))-SUMPRODUCT('Alternatyva 1'!BJ$106:BJ$110,100/('Alternatyva 1'!$DG$106:$DG$110+100))</f>
        <v>0</v>
      </c>
      <c r="BK9" s="408">
        <f>SUMPRODUCT('Alternatyva 1'!BK$95:BK$99,100/('Alternatyva 1'!$DG$95:$DG$99+100))-SUMPRODUCT('Alternatyva 1'!BK$106:BK$110,100/('Alternatyva 1'!$DG$106:$DG$110+100))</f>
        <v>0</v>
      </c>
      <c r="BL9" s="408">
        <f>SUMPRODUCT('Alternatyva 1'!BL$95:BL$99,100/('Alternatyva 1'!$DG$95:$DG$99+100))-SUMPRODUCT('Alternatyva 1'!BL$106:BL$110,100/('Alternatyva 1'!$DG$106:$DG$110+100))</f>
        <v>0</v>
      </c>
      <c r="BM9" s="408">
        <f>SUMPRODUCT('Alternatyva 1'!BM$95:BM$99,100/('Alternatyva 1'!$DG$95:$DG$99+100))-SUMPRODUCT('Alternatyva 1'!BM$106:BM$110,100/('Alternatyva 1'!$DG$106:$DG$110+100))</f>
        <v>0</v>
      </c>
      <c r="BN9" s="408">
        <f>SUMPRODUCT('Alternatyva 1'!BN$95:BN$99,100/('Alternatyva 1'!$DG$95:$DG$99+100))-SUMPRODUCT('Alternatyva 1'!BN$106:BN$110,100/('Alternatyva 1'!$DG$106:$DG$110+100))</f>
        <v>0</v>
      </c>
      <c r="BO9" s="408">
        <f>SUMPRODUCT('Alternatyva 1'!BO$95:BO$99,100/('Alternatyva 1'!$DG$95:$DG$99+100))-SUMPRODUCT('Alternatyva 1'!BO$106:BO$110,100/('Alternatyva 1'!$DG$106:$DG$110+100))</f>
        <v>0</v>
      </c>
      <c r="BP9" s="408">
        <f>SUMPRODUCT('Alternatyva 1'!BP$95:BP$99,100/('Alternatyva 1'!$DG$95:$DG$99+100))-SUMPRODUCT('Alternatyva 1'!BP$106:BP$110,100/('Alternatyva 1'!$DG$106:$DG$110+100))</f>
        <v>0</v>
      </c>
      <c r="BQ9" s="408">
        <f>SUMPRODUCT('Alternatyva 1'!BQ$95:BQ$99,100/('Alternatyva 1'!$DG$95:$DG$99+100))-SUMPRODUCT('Alternatyva 1'!BQ$106:BQ$110,100/('Alternatyva 1'!$DG$106:$DG$110+100))</f>
        <v>0</v>
      </c>
      <c r="BR9" s="408">
        <f>SUMPRODUCT('Alternatyva 1'!BR$95:BR$99,100/('Alternatyva 1'!$DG$95:$DG$99+100))-SUMPRODUCT('Alternatyva 1'!BR$106:BR$110,100/('Alternatyva 1'!$DG$106:$DG$110+100))</f>
        <v>0</v>
      </c>
      <c r="BS9" s="408">
        <f>SUMPRODUCT('Alternatyva 1'!BS$95:BS$99,100/('Alternatyva 1'!$DG$95:$DG$99+100))-SUMPRODUCT('Alternatyva 1'!BS$106:BS$110,100/('Alternatyva 1'!$DG$106:$DG$110+100))</f>
        <v>0</v>
      </c>
      <c r="BT9" s="408">
        <f>SUMPRODUCT('Alternatyva 1'!BT$95:BT$99,100/('Alternatyva 1'!$DG$95:$DG$99+100))-SUMPRODUCT('Alternatyva 1'!BT$106:BT$110,100/('Alternatyva 1'!$DG$106:$DG$110+100))</f>
        <v>0</v>
      </c>
      <c r="BU9" s="408">
        <f>SUMPRODUCT('Alternatyva 1'!BU$95:BU$99,100/('Alternatyva 1'!$DG$95:$DG$99+100))-SUMPRODUCT('Alternatyva 1'!BU$106:BU$110,100/('Alternatyva 1'!$DG$106:$DG$110+100))</f>
        <v>0</v>
      </c>
      <c r="BV9" s="408">
        <f>SUMPRODUCT('Alternatyva 1'!BV$95:BV$99,100/('Alternatyva 1'!$DG$95:$DG$99+100))-SUMPRODUCT('Alternatyva 1'!BV$106:BV$110,100/('Alternatyva 1'!$DG$106:$DG$110+100))</f>
        <v>0</v>
      </c>
      <c r="BW9" s="408">
        <f>SUMPRODUCT('Alternatyva 1'!BW$95:BW$99,100/('Alternatyva 1'!$DG$95:$DG$99+100))-SUMPRODUCT('Alternatyva 1'!BW$106:BW$110,100/('Alternatyva 1'!$DG$106:$DG$110+100))</f>
        <v>0</v>
      </c>
      <c r="BX9" s="408">
        <f>SUMPRODUCT('Alternatyva 1'!BX$95:BX$99,100/('Alternatyva 1'!$DG$95:$DG$99+100))-SUMPRODUCT('Alternatyva 1'!BX$106:BX$110,100/('Alternatyva 1'!$DG$106:$DG$110+100))</f>
        <v>0</v>
      </c>
      <c r="BY9" s="408">
        <f>SUMPRODUCT('Alternatyva 1'!BY$95:BY$99,100/('Alternatyva 1'!$DG$95:$DG$99+100))-SUMPRODUCT('Alternatyva 1'!BY$106:BY$110,100/('Alternatyva 1'!$DG$106:$DG$110+100))</f>
        <v>0</v>
      </c>
      <c r="BZ9" s="408">
        <f>SUMPRODUCT('Alternatyva 1'!BZ$95:BZ$99,100/('Alternatyva 1'!$DG$95:$DG$99+100))-SUMPRODUCT('Alternatyva 1'!BZ$106:BZ$110,100/('Alternatyva 1'!$DG$106:$DG$110+100))</f>
        <v>0</v>
      </c>
      <c r="CA9" s="408">
        <f>SUMPRODUCT('Alternatyva 1'!CA$95:CA$99,100/('Alternatyva 1'!$DG$95:$DG$99+100))-SUMPRODUCT('Alternatyva 1'!CA$106:CA$110,100/('Alternatyva 1'!$DG$106:$DG$110+100))</f>
        <v>0</v>
      </c>
      <c r="CB9" s="408">
        <f>SUMPRODUCT('Alternatyva 1'!CB$95:CB$99,100/('Alternatyva 1'!$DG$95:$DG$99+100))-SUMPRODUCT('Alternatyva 1'!CB$106:CB$110,100/('Alternatyva 1'!$DG$106:$DG$110+100))</f>
        <v>0</v>
      </c>
      <c r="CC9" s="408">
        <f>SUMPRODUCT('Alternatyva 1'!CC$95:CC$99,100/('Alternatyva 1'!$DG$95:$DG$99+100))-SUMPRODUCT('Alternatyva 1'!CC$106:CC$110,100/('Alternatyva 1'!$DG$106:$DG$110+100))</f>
        <v>0</v>
      </c>
      <c r="CD9" s="408">
        <f>SUMPRODUCT('Alternatyva 1'!CD$95:CD$99,100/('Alternatyva 1'!$DG$95:$DG$99+100))-SUMPRODUCT('Alternatyva 1'!CD$106:CD$110,100/('Alternatyva 1'!$DG$106:$DG$110+100))</f>
        <v>0</v>
      </c>
      <c r="CE9" s="408">
        <f>SUMPRODUCT('Alternatyva 1'!CE$95:CE$99,100/('Alternatyva 1'!$DG$95:$DG$99+100))-SUMPRODUCT('Alternatyva 1'!CE$106:CE$110,100/('Alternatyva 1'!$DG$106:$DG$110+100))</f>
        <v>0</v>
      </c>
      <c r="CF9" s="408">
        <f>SUMPRODUCT('Alternatyva 1'!CF$95:CF$99,100/('Alternatyva 1'!$DG$95:$DG$99+100))-SUMPRODUCT('Alternatyva 1'!CF$106:CF$110,100/('Alternatyva 1'!$DG$106:$DG$110+100))</f>
        <v>0</v>
      </c>
      <c r="CG9" s="408">
        <f>SUMPRODUCT('Alternatyva 1'!CG$95:CG$99,100/('Alternatyva 1'!$DG$95:$DG$99+100))-SUMPRODUCT('Alternatyva 1'!CG$106:CG$110,100/('Alternatyva 1'!$DG$106:$DG$110+100))</f>
        <v>0</v>
      </c>
      <c r="CH9" s="408">
        <f>SUMPRODUCT('Alternatyva 1'!CH$95:CH$99,100/('Alternatyva 1'!$DG$95:$DG$99+100))-SUMPRODUCT('Alternatyva 1'!CH$106:CH$110,100/('Alternatyva 1'!$DG$106:$DG$110+100))</f>
        <v>0</v>
      </c>
      <c r="CI9" s="408">
        <f>SUMPRODUCT('Alternatyva 1'!CI$95:CI$99,100/('Alternatyva 1'!$DG$95:$DG$99+100))-SUMPRODUCT('Alternatyva 1'!CI$106:CI$110,100/('Alternatyva 1'!$DG$106:$DG$110+100))</f>
        <v>0</v>
      </c>
      <c r="CJ9" s="408">
        <f>SUMPRODUCT('Alternatyva 1'!CJ$95:CJ$99,100/('Alternatyva 1'!$DG$95:$DG$99+100))-SUMPRODUCT('Alternatyva 1'!CJ$106:CJ$110,100/('Alternatyva 1'!$DG$106:$DG$110+100))</f>
        <v>0</v>
      </c>
      <c r="CK9" s="408">
        <f>SUMPRODUCT('Alternatyva 1'!CK$95:CK$99,100/('Alternatyva 1'!$DG$95:$DG$99+100))-SUMPRODUCT('Alternatyva 1'!CK$106:CK$110,100/('Alternatyva 1'!$DG$106:$DG$110+100))</f>
        <v>0</v>
      </c>
      <c r="CL9" s="408">
        <f>SUMPRODUCT('Alternatyva 1'!CL$95:CL$99,100/('Alternatyva 1'!$DG$95:$DG$99+100))-SUMPRODUCT('Alternatyva 1'!CL$106:CL$110,100/('Alternatyva 1'!$DG$106:$DG$110+100))</f>
        <v>0</v>
      </c>
      <c r="CM9" s="408">
        <f>SUMPRODUCT('Alternatyva 1'!CM$95:CM$99,100/('Alternatyva 1'!$DG$95:$DG$99+100))-SUMPRODUCT('Alternatyva 1'!CM$106:CM$110,100/('Alternatyva 1'!$DG$106:$DG$110+100))</f>
        <v>0</v>
      </c>
      <c r="CN9" s="408">
        <f>SUMPRODUCT('Alternatyva 1'!CN$95:CN$99,100/('Alternatyva 1'!$DG$95:$DG$99+100))-SUMPRODUCT('Alternatyva 1'!CN$106:CN$110,100/('Alternatyva 1'!$DG$106:$DG$110+100))</f>
        <v>0</v>
      </c>
      <c r="CO9" s="408">
        <f>SUMPRODUCT('Alternatyva 1'!CO$95:CO$99,100/('Alternatyva 1'!$DG$95:$DG$99+100))-SUMPRODUCT('Alternatyva 1'!CO$106:CO$110,100/('Alternatyva 1'!$DG$106:$DG$110+100))</f>
        <v>0</v>
      </c>
      <c r="CP9" s="408">
        <f>SUMPRODUCT('Alternatyva 1'!CP$95:CP$99,100/('Alternatyva 1'!$DG$95:$DG$99+100))-SUMPRODUCT('Alternatyva 1'!CP$106:CP$110,100/('Alternatyva 1'!$DG$106:$DG$110+100))</f>
        <v>0</v>
      </c>
      <c r="CQ9" s="408">
        <f>SUMPRODUCT('Alternatyva 1'!CQ$95:CQ$99,100/('Alternatyva 1'!$DG$95:$DG$99+100))-SUMPRODUCT('Alternatyva 1'!CQ$106:CQ$110,100/('Alternatyva 1'!$DG$106:$DG$110+100))</f>
        <v>0</v>
      </c>
      <c r="CR9" s="408">
        <f>SUMPRODUCT('Alternatyva 1'!CR$95:CR$99,100/('Alternatyva 1'!$DG$95:$DG$99+100))-SUMPRODUCT('Alternatyva 1'!CR$106:CR$110,100/('Alternatyva 1'!$DG$106:$DG$110+100))</f>
        <v>0</v>
      </c>
      <c r="CS9" s="408">
        <f>SUMPRODUCT('Alternatyva 1'!CS$95:CS$99,100/('Alternatyva 1'!$DG$95:$DG$99+100))-SUMPRODUCT('Alternatyva 1'!CS$106:CS$110,100/('Alternatyva 1'!$DG$106:$DG$110+100))</f>
        <v>0</v>
      </c>
      <c r="CT9" s="408">
        <f>SUMPRODUCT('Alternatyva 1'!CT$95:CT$99,100/('Alternatyva 1'!$DG$95:$DG$99+100))-SUMPRODUCT('Alternatyva 1'!CT$106:CT$110,100/('Alternatyva 1'!$DG$106:$DG$110+100))</f>
        <v>0</v>
      </c>
      <c r="CU9" s="408">
        <f>SUMPRODUCT('Alternatyva 1'!CU$95:CU$99,100/('Alternatyva 1'!$DG$95:$DG$99+100))-SUMPRODUCT('Alternatyva 1'!CU$106:CU$110,100/('Alternatyva 1'!$DG$106:$DG$110+100))</f>
        <v>0</v>
      </c>
      <c r="CV9" s="408">
        <f>SUMPRODUCT('Alternatyva 1'!CV$95:CV$99,100/('Alternatyva 1'!$DG$95:$DG$99+100))-SUMPRODUCT('Alternatyva 1'!CV$106:CV$110,100/('Alternatyva 1'!$DG$106:$DG$110+100))</f>
        <v>0</v>
      </c>
      <c r="CW9" s="408">
        <f>SUMPRODUCT('Alternatyva 1'!CW$95:CW$99,100/('Alternatyva 1'!$DG$95:$DG$99+100))-SUMPRODUCT('Alternatyva 1'!CW$106:CW$110,100/('Alternatyva 1'!$DG$106:$DG$110+100))</f>
        <v>0</v>
      </c>
      <c r="CX9" s="408">
        <f>SUMPRODUCT('Alternatyva 1'!CX$95:CX$99,100/('Alternatyva 1'!$DG$95:$DG$99+100))-SUMPRODUCT('Alternatyva 1'!CX$106:CX$110,100/('Alternatyva 1'!$DG$106:$DG$110+100))</f>
        <v>0</v>
      </c>
      <c r="CY9" s="408">
        <f>SUMPRODUCT('Alternatyva 1'!CY$95:CY$99,100/('Alternatyva 1'!$DG$95:$DG$99+100))-SUMPRODUCT('Alternatyva 1'!CY$106:CY$110,100/('Alternatyva 1'!$DG$106:$DG$110+100))</f>
        <v>0</v>
      </c>
      <c r="CZ9" s="408">
        <f>SUMPRODUCT('Alternatyva 1'!CZ$95:CZ$99,100/('Alternatyva 1'!$DG$95:$DG$99+100))-SUMPRODUCT('Alternatyva 1'!CZ$106:CZ$110,100/('Alternatyva 1'!$DG$106:$DG$110+100))</f>
        <v>0</v>
      </c>
      <c r="DA9" s="408">
        <f>SUMPRODUCT('Alternatyva 1'!DA$95:DA$99,100/('Alternatyva 1'!$DG$95:$DG$99+100))-SUMPRODUCT('Alternatyva 1'!DA$106:DA$110,100/('Alternatyva 1'!$DG$106:$DG$110+100))</f>
        <v>0</v>
      </c>
      <c r="DB9" s="408">
        <f>SUMPRODUCT('Alternatyva 1'!DB$95:DB$99,100/('Alternatyva 1'!$DG$95:$DG$99+100))-SUMPRODUCT('Alternatyva 1'!DB$106:DB$110,100/('Alternatyva 1'!$DG$106:$DG$110+100))</f>
        <v>0</v>
      </c>
      <c r="DC9" s="408">
        <f>SUMPRODUCT('Alternatyva 1'!DC$95:DC$99,100/('Alternatyva 1'!$DG$95:$DG$99+100))-SUMPRODUCT('Alternatyva 1'!DC$106:DC$110,100/('Alternatyva 1'!$DG$106:$DG$110+100))</f>
        <v>0</v>
      </c>
    </row>
    <row r="10" spans="2:107">
      <c r="B10" s="323" t="s">
        <v>551</v>
      </c>
      <c r="C10" s="826" t="s">
        <v>552</v>
      </c>
      <c r="D10" s="826"/>
      <c r="E10" s="826"/>
      <c r="F10" s="407">
        <f>H10+NPV(FD,I10:INDEX(I10:DC10,PAL))</f>
        <v>0</v>
      </c>
      <c r="G10" s="407">
        <f>SUMIF($H$6:$DC$6,"&lt;="&amp;PAL,$H10:$DC10)</f>
        <v>0</v>
      </c>
      <c r="H10" s="435">
        <f>SUMPRODUCT('Alternatyva 1'!H$106:H$110,100*'Alternatyva 1'!$D$106:$D$110,1/('Alternatyva 1'!$DG$106:$DG$110+100),'Alternatyva 1'!$DH$106:$DH$110)</f>
        <v>0</v>
      </c>
      <c r="I10" s="435">
        <f>SUMPRODUCT('Alternatyva 1'!I$106:I$110,'Alternatyva 1'!$D$106:$D$110,1/100*('Alternatyva 1'!$D$106:$D$110+100),'Alternatyva 1'!$DH$106:$DH$110)</f>
        <v>0</v>
      </c>
      <c r="J10" s="435">
        <f>SUMPRODUCT('Alternatyva 1'!J106:J110,'Alternatyva 1'!$D$106:$D$110,1/100*('Alternatyva 1'!$D$106:$D$110+100),'Alternatyva 1'!$DH$106:$DH$110)</f>
        <v>0</v>
      </c>
      <c r="K10" s="435">
        <f>SUMPRODUCT('Alternatyva 1'!K106:K110,'Alternatyva 1'!$D$106:$D$110,1/100*('Alternatyva 1'!$D$106:$D$110+100),'Alternatyva 1'!$DH$106:$DH$110)</f>
        <v>0</v>
      </c>
      <c r="L10" s="435">
        <f>SUMPRODUCT('Alternatyva 1'!L106:L110,'Alternatyva 1'!$D$106:$D$110,1/100*('Alternatyva 1'!$D$106:$D$110+100),'Alternatyva 1'!$DH$106:$DH$110)</f>
        <v>0</v>
      </c>
      <c r="M10" s="435">
        <f>SUMPRODUCT('Alternatyva 1'!M106:M110,'Alternatyva 1'!$D$106:$D$110,1/100*('Alternatyva 1'!$D$106:$D$110+100),'Alternatyva 1'!$DH$106:$DH$110)</f>
        <v>0</v>
      </c>
      <c r="N10" s="435">
        <f>SUMPRODUCT('Alternatyva 1'!N106:N110,'Alternatyva 1'!$D$106:$D$110,1/100*('Alternatyva 1'!$D$106:$D$110+100),'Alternatyva 1'!$DH$106:$DH$110)</f>
        <v>0</v>
      </c>
      <c r="O10" s="435">
        <f>SUMPRODUCT('Alternatyva 1'!O106:O110,'Alternatyva 1'!$D$106:$D$110,1/100*('Alternatyva 1'!$D$106:$D$110+100),'Alternatyva 1'!$DH$106:$DH$110)</f>
        <v>0</v>
      </c>
      <c r="P10" s="435">
        <f>SUMPRODUCT('Alternatyva 1'!P106:P110,'Alternatyva 1'!$D$106:$D$110,1/100*('Alternatyva 1'!$D$106:$D$110+100),'Alternatyva 1'!$DH$106:$DH$110)</f>
        <v>0</v>
      </c>
      <c r="Q10" s="435">
        <f>SUMPRODUCT('Alternatyva 1'!Q106:Q110,'Alternatyva 1'!$D$106:$D$110,1/100*('Alternatyva 1'!$D$106:$D$110+100),'Alternatyva 1'!$DH$106:$DH$110)</f>
        <v>0</v>
      </c>
      <c r="R10" s="435">
        <f>SUMPRODUCT('Alternatyva 1'!R106:R110,'Alternatyva 1'!$D$106:$D$110,1/100*('Alternatyva 1'!$D$106:$D$110+100),'Alternatyva 1'!$DH$106:$DH$110)</f>
        <v>0</v>
      </c>
      <c r="S10" s="435">
        <f>SUMPRODUCT('Alternatyva 1'!S106:S110,'Alternatyva 1'!$D$106:$D$110,1/100*('Alternatyva 1'!$D$106:$D$110+100),'Alternatyva 1'!$DH$106:$DH$110)</f>
        <v>0</v>
      </c>
      <c r="T10" s="435">
        <f>SUMPRODUCT('Alternatyva 1'!T106:T110,'Alternatyva 1'!$D$106:$D$110,1/100*('Alternatyva 1'!$D$106:$D$110+100),'Alternatyva 1'!$DH$106:$DH$110)</f>
        <v>0</v>
      </c>
      <c r="U10" s="435">
        <f>SUMPRODUCT('Alternatyva 1'!U106:U110,'Alternatyva 1'!$D$106:$D$110,1/100*('Alternatyva 1'!$D$106:$D$110+100),'Alternatyva 1'!$DH$106:$DH$110)</f>
        <v>0</v>
      </c>
      <c r="V10" s="435">
        <f>SUMPRODUCT('Alternatyva 1'!V106:V110,'Alternatyva 1'!$D$106:$D$110,1/100*('Alternatyva 1'!$D$106:$D$110+100),'Alternatyva 1'!$DH$106:$DH$110)</f>
        <v>0</v>
      </c>
      <c r="W10" s="435">
        <f>SUMPRODUCT('Alternatyva 1'!W106:W110,'Alternatyva 1'!$D$106:$D$110,1/100*('Alternatyva 1'!$D$106:$D$110+100),'Alternatyva 1'!$DH$106:$DH$110)</f>
        <v>0</v>
      </c>
      <c r="X10" s="435">
        <f>SUMPRODUCT('Alternatyva 1'!X106:X110,'Alternatyva 1'!$D$106:$D$110,1/100*('Alternatyva 1'!$D$106:$D$110+100),'Alternatyva 1'!$DH$106:$DH$110)</f>
        <v>0</v>
      </c>
      <c r="Y10" s="435">
        <f>SUMPRODUCT('Alternatyva 1'!Y106:Y110,'Alternatyva 1'!$D$106:$D$110,1/100*('Alternatyva 1'!$D$106:$D$110+100),'Alternatyva 1'!$DH$106:$DH$110)</f>
        <v>0</v>
      </c>
      <c r="Z10" s="435">
        <f>SUMPRODUCT('Alternatyva 1'!Z106:Z110,'Alternatyva 1'!$D$106:$D$110,1/100*('Alternatyva 1'!$D$106:$D$110+100),'Alternatyva 1'!$DH$106:$DH$110)</f>
        <v>0</v>
      </c>
      <c r="AA10" s="435">
        <f>SUMPRODUCT('Alternatyva 1'!AA106:AA110,'Alternatyva 1'!$D$106:$D$110,1/100*('Alternatyva 1'!$D$106:$D$110+100),'Alternatyva 1'!$DH$106:$DH$110)</f>
        <v>0</v>
      </c>
      <c r="AB10" s="435">
        <f>SUMPRODUCT('Alternatyva 1'!AB106:AB110,'Alternatyva 1'!$D$106:$D$110,1/100*('Alternatyva 1'!$D$106:$D$110+100),'Alternatyva 1'!$DH$106:$DH$110)</f>
        <v>0</v>
      </c>
      <c r="AC10" s="435">
        <f>SUMPRODUCT('Alternatyva 1'!AC106:AC110,'Alternatyva 1'!$D$106:$D$110,1/100*('Alternatyva 1'!$D$106:$D$110+100),'Alternatyva 1'!$DH$106:$DH$110)</f>
        <v>0</v>
      </c>
      <c r="AD10" s="435">
        <f>SUMPRODUCT('Alternatyva 1'!AD106:AD110,'Alternatyva 1'!$D$106:$D$110,1/100*('Alternatyva 1'!$D$106:$D$110+100),'Alternatyva 1'!$DH$106:$DH$110)</f>
        <v>0</v>
      </c>
      <c r="AE10" s="435">
        <f>SUMPRODUCT('Alternatyva 1'!AE106:AE110,'Alternatyva 1'!$D$106:$D$110,1/100*('Alternatyva 1'!$D$106:$D$110+100),'Alternatyva 1'!$DH$106:$DH$110)</f>
        <v>0</v>
      </c>
      <c r="AF10" s="435">
        <f>SUMPRODUCT('Alternatyva 1'!AF106:AF110,'Alternatyva 1'!$D$106:$D$110,1/100*('Alternatyva 1'!$D$106:$D$110+100),'Alternatyva 1'!$DH$106:$DH$110)</f>
        <v>0</v>
      </c>
      <c r="AG10" s="435">
        <f>SUMPRODUCT('Alternatyva 1'!AG106:AG110,'Alternatyva 1'!$D$106:$D$110,1/100*('Alternatyva 1'!$D$106:$D$110+100),'Alternatyva 1'!$DH$106:$DH$110)</f>
        <v>0</v>
      </c>
      <c r="AH10" s="435">
        <f>SUMPRODUCT('Alternatyva 1'!AH106:AH110,'Alternatyva 1'!$D$106:$D$110,1/100*('Alternatyva 1'!$D$106:$D$110+100),'Alternatyva 1'!$DH$106:$DH$110)</f>
        <v>0</v>
      </c>
      <c r="AI10" s="435">
        <f>SUMPRODUCT('Alternatyva 1'!AI106:AI110,'Alternatyva 1'!$D$106:$D$110,1/100*('Alternatyva 1'!$D$106:$D$110+100),'Alternatyva 1'!$DH$106:$DH$110)</f>
        <v>0</v>
      </c>
      <c r="AJ10" s="435">
        <f>SUMPRODUCT('Alternatyva 1'!AJ106:AJ110,'Alternatyva 1'!$D$106:$D$110,1/100*('Alternatyva 1'!$D$106:$D$110+100),'Alternatyva 1'!$DH$106:$DH$110)</f>
        <v>0</v>
      </c>
      <c r="AK10" s="435">
        <f>SUMPRODUCT('Alternatyva 1'!AK106:AK110,'Alternatyva 1'!$D$106:$D$110,1/100*('Alternatyva 1'!$D$106:$D$110+100),'Alternatyva 1'!$DH$106:$DH$110)</f>
        <v>0</v>
      </c>
      <c r="AL10" s="435">
        <f>SUMPRODUCT('Alternatyva 1'!AL106:AL110,'Alternatyva 1'!$D$106:$D$110,1/100*('Alternatyva 1'!$D$106:$D$110+100),'Alternatyva 1'!$DH$106:$DH$110)</f>
        <v>0</v>
      </c>
      <c r="AM10" s="435">
        <f>SUMPRODUCT('Alternatyva 1'!AM106:AM110,'Alternatyva 1'!$D$106:$D$110,1/100*('Alternatyva 1'!$D$106:$D$110+100),'Alternatyva 1'!$DH$106:$DH$110)</f>
        <v>0</v>
      </c>
      <c r="AN10" s="435">
        <f>SUMPRODUCT('Alternatyva 1'!AN106:AN110,'Alternatyva 1'!$D$106:$D$110,1/100*('Alternatyva 1'!$D$106:$D$110+100),'Alternatyva 1'!$DH$106:$DH$110)</f>
        <v>0</v>
      </c>
      <c r="AO10" s="435">
        <f>SUMPRODUCT('Alternatyva 1'!AO106:AO110,'Alternatyva 1'!$D$106:$D$110,1/100*('Alternatyva 1'!$D$106:$D$110+100),'Alternatyva 1'!$DH$106:$DH$110)</f>
        <v>0</v>
      </c>
      <c r="AP10" s="435">
        <f>SUMPRODUCT('Alternatyva 1'!AP106:AP110,'Alternatyva 1'!$D$106:$D$110,1/100*('Alternatyva 1'!$D$106:$D$110+100),'Alternatyva 1'!$DH$106:$DH$110)</f>
        <v>0</v>
      </c>
      <c r="AQ10" s="435">
        <f>SUMPRODUCT('Alternatyva 1'!AQ106:AQ110,'Alternatyva 1'!$D$106:$D$110,1/100*('Alternatyva 1'!$D$106:$D$110+100),'Alternatyva 1'!$DH$106:$DH$110)</f>
        <v>0</v>
      </c>
      <c r="AR10" s="435">
        <f>SUMPRODUCT('Alternatyva 1'!AR106:AR110,'Alternatyva 1'!$D$106:$D$110,1/100*('Alternatyva 1'!$D$106:$D$110+100),'Alternatyva 1'!$DH$106:$DH$110)</f>
        <v>0</v>
      </c>
      <c r="AS10" s="435">
        <f>SUMPRODUCT('Alternatyva 1'!AS106:AS110,'Alternatyva 1'!$D$106:$D$110,1/100*('Alternatyva 1'!$D$106:$D$110+100),'Alternatyva 1'!$DH$106:$DH$110)</f>
        <v>0</v>
      </c>
      <c r="AT10" s="435">
        <f>SUMPRODUCT('Alternatyva 1'!AT106:AT110,'Alternatyva 1'!$D$106:$D$110,1/100*('Alternatyva 1'!$D$106:$D$110+100),'Alternatyva 1'!$DH$106:$DH$110)</f>
        <v>0</v>
      </c>
      <c r="AU10" s="435">
        <f>SUMPRODUCT('Alternatyva 1'!AU106:AU110,'Alternatyva 1'!$D$106:$D$110,1/100*('Alternatyva 1'!$D$106:$D$110+100),'Alternatyva 1'!$DH$106:$DH$110)</f>
        <v>0</v>
      </c>
      <c r="AV10" s="435">
        <f>SUMPRODUCT('Alternatyva 1'!AV106:AV110,'Alternatyva 1'!$D$106:$D$110,1/100*('Alternatyva 1'!$D$106:$D$110+100),'Alternatyva 1'!$DH$106:$DH$110)</f>
        <v>0</v>
      </c>
      <c r="AW10" s="435">
        <f>SUMPRODUCT('Alternatyva 1'!AW106:AW110,'Alternatyva 1'!$D$106:$D$110,1/100*('Alternatyva 1'!$D$106:$D$110+100),'Alternatyva 1'!$DH$106:$DH$110)</f>
        <v>0</v>
      </c>
      <c r="AX10" s="435">
        <f>SUMPRODUCT('Alternatyva 1'!AX106:AX110,'Alternatyva 1'!$D$106:$D$110,1/100*('Alternatyva 1'!$D$106:$D$110+100),'Alternatyva 1'!$DH$106:$DH$110)</f>
        <v>0</v>
      </c>
      <c r="AY10" s="435">
        <f>SUMPRODUCT('Alternatyva 1'!AY106:AY110,'Alternatyva 1'!$D$106:$D$110,1/100*('Alternatyva 1'!$D$106:$D$110+100),'Alternatyva 1'!$DH$106:$DH$110)</f>
        <v>0</v>
      </c>
      <c r="AZ10" s="435">
        <f>SUMPRODUCT('Alternatyva 1'!AZ106:AZ110,'Alternatyva 1'!$D$106:$D$110,1/100*('Alternatyva 1'!$D$106:$D$110+100),'Alternatyva 1'!$DH$106:$DH$110)</f>
        <v>0</v>
      </c>
      <c r="BA10" s="435">
        <f>SUMPRODUCT('Alternatyva 1'!BA106:BA110,'Alternatyva 1'!$D$106:$D$110,1/100*('Alternatyva 1'!$D$106:$D$110+100),'Alternatyva 1'!$DH$106:$DH$110)</f>
        <v>0</v>
      </c>
      <c r="BB10" s="435">
        <f>SUMPRODUCT('Alternatyva 1'!BB106:BB110,'Alternatyva 1'!$D$106:$D$110,1/100*('Alternatyva 1'!$D$106:$D$110+100),'Alternatyva 1'!$DH$106:$DH$110)</f>
        <v>0</v>
      </c>
      <c r="BC10" s="435">
        <f>SUMPRODUCT('Alternatyva 1'!BC106:BC110,'Alternatyva 1'!$D$106:$D$110,1/100*('Alternatyva 1'!$D$106:$D$110+100),'Alternatyva 1'!$DH$106:$DH$110)</f>
        <v>0</v>
      </c>
      <c r="BD10" s="435">
        <f>SUMPRODUCT('Alternatyva 1'!BD106:BD110,'Alternatyva 1'!$D$106:$D$110,1/100*('Alternatyva 1'!$D$106:$D$110+100),'Alternatyva 1'!$DH$106:$DH$110)</f>
        <v>0</v>
      </c>
      <c r="BE10" s="435">
        <f>SUMPRODUCT('Alternatyva 1'!BE106:BE110,'Alternatyva 1'!$D$106:$D$110,1/100*('Alternatyva 1'!$D$106:$D$110+100),'Alternatyva 1'!$DH$106:$DH$110)</f>
        <v>0</v>
      </c>
      <c r="BF10" s="435">
        <f>SUMPRODUCT('Alternatyva 1'!BF106:BF110,'Alternatyva 1'!$D$106:$D$110,1/100*('Alternatyva 1'!$D$106:$D$110+100),'Alternatyva 1'!$DH$106:$DH$110)</f>
        <v>0</v>
      </c>
      <c r="BG10" s="435">
        <f>SUMPRODUCT('Alternatyva 1'!BG106:BG110,'Alternatyva 1'!$D$106:$D$110,1/100*('Alternatyva 1'!$D$106:$D$110+100),'Alternatyva 1'!$DH$106:$DH$110)</f>
        <v>0</v>
      </c>
      <c r="BH10" s="435">
        <f>SUMPRODUCT('Alternatyva 1'!BH106:BH110,'Alternatyva 1'!$D$106:$D$110,1/100*('Alternatyva 1'!$D$106:$D$110+100),'Alternatyva 1'!$DH$106:$DH$110)</f>
        <v>0</v>
      </c>
      <c r="BI10" s="435">
        <f>SUMPRODUCT('Alternatyva 1'!BI106:BI110,'Alternatyva 1'!$D$106:$D$110,1/100*('Alternatyva 1'!$D$106:$D$110+100),'Alternatyva 1'!$DH$106:$DH$110)</f>
        <v>0</v>
      </c>
      <c r="BJ10" s="435">
        <f>SUMPRODUCT('Alternatyva 1'!BJ106:BJ110,'Alternatyva 1'!$D$106:$D$110,1/100*('Alternatyva 1'!$D$106:$D$110+100),'Alternatyva 1'!$DH$106:$DH$110)</f>
        <v>0</v>
      </c>
      <c r="BK10" s="435">
        <f>SUMPRODUCT('Alternatyva 1'!BK106:BK110,'Alternatyva 1'!$D$106:$D$110,1/100*('Alternatyva 1'!$D$106:$D$110+100),'Alternatyva 1'!$DH$106:$DH$110)</f>
        <v>0</v>
      </c>
      <c r="BL10" s="435">
        <f>SUMPRODUCT('Alternatyva 1'!BL106:BL110,'Alternatyva 1'!$D$106:$D$110,1/100*('Alternatyva 1'!$D$106:$D$110+100),'Alternatyva 1'!$DH$106:$DH$110)</f>
        <v>0</v>
      </c>
      <c r="BM10" s="435">
        <f>SUMPRODUCT('Alternatyva 1'!BM106:BM110,'Alternatyva 1'!$D$106:$D$110,1/100*('Alternatyva 1'!$D$106:$D$110+100),'Alternatyva 1'!$DH$106:$DH$110)</f>
        <v>0</v>
      </c>
      <c r="BN10" s="435">
        <f>SUMPRODUCT('Alternatyva 1'!BN106:BN110,'Alternatyva 1'!$D$106:$D$110,1/100*('Alternatyva 1'!$D$106:$D$110+100),'Alternatyva 1'!$DH$106:$DH$110)</f>
        <v>0</v>
      </c>
      <c r="BO10" s="435">
        <f>SUMPRODUCT('Alternatyva 1'!BO106:BO110,'Alternatyva 1'!$D$106:$D$110,1/100*('Alternatyva 1'!$D$106:$D$110+100),'Alternatyva 1'!$DH$106:$DH$110)</f>
        <v>0</v>
      </c>
      <c r="BP10" s="435">
        <f>SUMPRODUCT('Alternatyva 1'!BP106:BP110,'Alternatyva 1'!$D$106:$D$110,1/100*('Alternatyva 1'!$D$106:$D$110+100),'Alternatyva 1'!$DH$106:$DH$110)</f>
        <v>0</v>
      </c>
      <c r="BQ10" s="435">
        <f>SUMPRODUCT('Alternatyva 1'!BQ106:BQ110,'Alternatyva 1'!$D$106:$D$110,1/100*('Alternatyva 1'!$D$106:$D$110+100),'Alternatyva 1'!$DH$106:$DH$110)</f>
        <v>0</v>
      </c>
      <c r="BR10" s="435">
        <f>SUMPRODUCT('Alternatyva 1'!BR106:BR110,'Alternatyva 1'!$D$106:$D$110,1/100*('Alternatyva 1'!$D$106:$D$110+100),'Alternatyva 1'!$DH$106:$DH$110)</f>
        <v>0</v>
      </c>
      <c r="BS10" s="435">
        <f>SUMPRODUCT('Alternatyva 1'!BS106:BS110,'Alternatyva 1'!$D$106:$D$110,1/100*('Alternatyva 1'!$D$106:$D$110+100),'Alternatyva 1'!$DH$106:$DH$110)</f>
        <v>0</v>
      </c>
      <c r="BT10" s="435">
        <f>SUMPRODUCT('Alternatyva 1'!BT106:BT110,'Alternatyva 1'!$D$106:$D$110,1/100*('Alternatyva 1'!$D$106:$D$110+100),'Alternatyva 1'!$DH$106:$DH$110)</f>
        <v>0</v>
      </c>
      <c r="BU10" s="435">
        <f>SUMPRODUCT('Alternatyva 1'!BU106:BU110,'Alternatyva 1'!$D$106:$D$110,1/100*('Alternatyva 1'!$D$106:$D$110+100),'Alternatyva 1'!$DH$106:$DH$110)</f>
        <v>0</v>
      </c>
      <c r="BV10" s="435">
        <f>SUMPRODUCT('Alternatyva 1'!BV106:BV110,'Alternatyva 1'!$D$106:$D$110,1/100*('Alternatyva 1'!$D$106:$D$110+100),'Alternatyva 1'!$DH$106:$DH$110)</f>
        <v>0</v>
      </c>
      <c r="BW10" s="435">
        <f>SUMPRODUCT('Alternatyva 1'!BW106:BW110,'Alternatyva 1'!$D$106:$D$110,1/100*('Alternatyva 1'!$D$106:$D$110+100),'Alternatyva 1'!$DH$106:$DH$110)</f>
        <v>0</v>
      </c>
      <c r="BX10" s="435">
        <f>SUMPRODUCT('Alternatyva 1'!BX106:BX110,'Alternatyva 1'!$D$106:$D$110,1/100*('Alternatyva 1'!$D$106:$D$110+100),'Alternatyva 1'!$DH$106:$DH$110)</f>
        <v>0</v>
      </c>
      <c r="BY10" s="435">
        <f>SUMPRODUCT('Alternatyva 1'!BY106:BY110,'Alternatyva 1'!$D$106:$D$110,1/100*('Alternatyva 1'!$D$106:$D$110+100),'Alternatyva 1'!$DH$106:$DH$110)</f>
        <v>0</v>
      </c>
      <c r="BZ10" s="435">
        <f>SUMPRODUCT('Alternatyva 1'!BZ106:BZ110,'Alternatyva 1'!$D$106:$D$110,1/100*('Alternatyva 1'!$D$106:$D$110+100),'Alternatyva 1'!$DH$106:$DH$110)</f>
        <v>0</v>
      </c>
      <c r="CA10" s="435">
        <f>SUMPRODUCT('Alternatyva 1'!CA106:CA110,'Alternatyva 1'!$D$106:$D$110,1/100*('Alternatyva 1'!$D$106:$D$110+100),'Alternatyva 1'!$DH$106:$DH$110)</f>
        <v>0</v>
      </c>
      <c r="CB10" s="435">
        <f>SUMPRODUCT('Alternatyva 1'!CB106:CB110,'Alternatyva 1'!$D$106:$D$110,1/100*('Alternatyva 1'!$D$106:$D$110+100),'Alternatyva 1'!$DH$106:$DH$110)</f>
        <v>0</v>
      </c>
      <c r="CC10" s="435">
        <f>SUMPRODUCT('Alternatyva 1'!CC106:CC110,'Alternatyva 1'!$D$106:$D$110,1/100*('Alternatyva 1'!$D$106:$D$110+100),'Alternatyva 1'!$DH$106:$DH$110)</f>
        <v>0</v>
      </c>
      <c r="CD10" s="435">
        <f>SUMPRODUCT('Alternatyva 1'!CD106:CD110,'Alternatyva 1'!$D$106:$D$110,1/100*('Alternatyva 1'!$D$106:$D$110+100),'Alternatyva 1'!$DH$106:$DH$110)</f>
        <v>0</v>
      </c>
      <c r="CE10" s="435">
        <f>SUMPRODUCT('Alternatyva 1'!CE106:CE110,'Alternatyva 1'!$D$106:$D$110,1/100*('Alternatyva 1'!$D$106:$D$110+100),'Alternatyva 1'!$DH$106:$DH$110)</f>
        <v>0</v>
      </c>
      <c r="CF10" s="435">
        <f>SUMPRODUCT('Alternatyva 1'!CF106:CF110,'Alternatyva 1'!$D$106:$D$110,1/100*('Alternatyva 1'!$D$106:$D$110+100),'Alternatyva 1'!$DH$106:$DH$110)</f>
        <v>0</v>
      </c>
      <c r="CG10" s="435">
        <f>SUMPRODUCT('Alternatyva 1'!CG106:CG110,'Alternatyva 1'!$D$106:$D$110,1/100*('Alternatyva 1'!$D$106:$D$110+100),'Alternatyva 1'!$DH$106:$DH$110)</f>
        <v>0</v>
      </c>
      <c r="CH10" s="435">
        <f>SUMPRODUCT('Alternatyva 1'!CH106:CH110,'Alternatyva 1'!$D$106:$D$110,1/100*('Alternatyva 1'!$D$106:$D$110+100),'Alternatyva 1'!$DH$106:$DH$110)</f>
        <v>0</v>
      </c>
      <c r="CI10" s="435">
        <f>SUMPRODUCT('Alternatyva 1'!CI106:CI110,'Alternatyva 1'!$D$106:$D$110,1/100*('Alternatyva 1'!$D$106:$D$110+100),'Alternatyva 1'!$DH$106:$DH$110)</f>
        <v>0</v>
      </c>
      <c r="CJ10" s="435">
        <f>SUMPRODUCT('Alternatyva 1'!CJ106:CJ110,'Alternatyva 1'!$D$106:$D$110,1/100*('Alternatyva 1'!$D$106:$D$110+100),'Alternatyva 1'!$DH$106:$DH$110)</f>
        <v>0</v>
      </c>
      <c r="CK10" s="435">
        <f>SUMPRODUCT('Alternatyva 1'!CK106:CK110,'Alternatyva 1'!$D$106:$D$110,1/100*('Alternatyva 1'!$D$106:$D$110+100),'Alternatyva 1'!$DH$106:$DH$110)</f>
        <v>0</v>
      </c>
      <c r="CL10" s="435">
        <f>SUMPRODUCT('Alternatyva 1'!CL106:CL110,'Alternatyva 1'!$D$106:$D$110,1/100*('Alternatyva 1'!$D$106:$D$110+100),'Alternatyva 1'!$DH$106:$DH$110)</f>
        <v>0</v>
      </c>
      <c r="CM10" s="435">
        <f>SUMPRODUCT('Alternatyva 1'!CM106:CM110,'Alternatyva 1'!$D$106:$D$110,1/100*('Alternatyva 1'!$D$106:$D$110+100),'Alternatyva 1'!$DH$106:$DH$110)</f>
        <v>0</v>
      </c>
      <c r="CN10" s="435">
        <f>SUMPRODUCT('Alternatyva 1'!CN106:CN110,'Alternatyva 1'!$D$106:$D$110,1/100*('Alternatyva 1'!$D$106:$D$110+100),'Alternatyva 1'!$DH$106:$DH$110)</f>
        <v>0</v>
      </c>
      <c r="CO10" s="435">
        <f>SUMPRODUCT('Alternatyva 1'!CO106:CO110,'Alternatyva 1'!$D$106:$D$110,1/100*('Alternatyva 1'!$D$106:$D$110+100),'Alternatyva 1'!$DH$106:$DH$110)</f>
        <v>0</v>
      </c>
      <c r="CP10" s="435">
        <f>SUMPRODUCT('Alternatyva 1'!CP106:CP110,'Alternatyva 1'!$D$106:$D$110,1/100*('Alternatyva 1'!$D$106:$D$110+100),'Alternatyva 1'!$DH$106:$DH$110)</f>
        <v>0</v>
      </c>
      <c r="CQ10" s="435">
        <f>SUMPRODUCT('Alternatyva 1'!CQ106:CQ110,'Alternatyva 1'!$D$106:$D$110,1/100*('Alternatyva 1'!$D$106:$D$110+100),'Alternatyva 1'!$DH$106:$DH$110)</f>
        <v>0</v>
      </c>
      <c r="CR10" s="435">
        <f>SUMPRODUCT('Alternatyva 1'!CR106:CR110,'Alternatyva 1'!$D$106:$D$110,1/100*('Alternatyva 1'!$D$106:$D$110+100),'Alternatyva 1'!$DH$106:$DH$110)</f>
        <v>0</v>
      </c>
      <c r="CS10" s="435">
        <f>SUMPRODUCT('Alternatyva 1'!CS106:CS110,'Alternatyva 1'!$D$106:$D$110,1/100*('Alternatyva 1'!$D$106:$D$110+100),'Alternatyva 1'!$DH$106:$DH$110)</f>
        <v>0</v>
      </c>
      <c r="CT10" s="435">
        <f>SUMPRODUCT('Alternatyva 1'!CT106:CT110,'Alternatyva 1'!$D$106:$D$110,1/100*('Alternatyva 1'!$D$106:$D$110+100),'Alternatyva 1'!$DH$106:$DH$110)</f>
        <v>0</v>
      </c>
      <c r="CU10" s="435">
        <f>SUMPRODUCT('Alternatyva 1'!CU106:CU110,'Alternatyva 1'!$D$106:$D$110,1/100*('Alternatyva 1'!$D$106:$D$110+100),'Alternatyva 1'!$DH$106:$DH$110)</f>
        <v>0</v>
      </c>
      <c r="CV10" s="435">
        <f>SUMPRODUCT('Alternatyva 1'!CV106:CV110,'Alternatyva 1'!$D$106:$D$110,1/100*('Alternatyva 1'!$D$106:$D$110+100),'Alternatyva 1'!$DH$106:$DH$110)</f>
        <v>0</v>
      </c>
      <c r="CW10" s="435">
        <f>SUMPRODUCT('Alternatyva 1'!CW106:CW110,'Alternatyva 1'!$D$106:$D$110,1/100*('Alternatyva 1'!$D$106:$D$110+100),'Alternatyva 1'!$DH$106:$DH$110)</f>
        <v>0</v>
      </c>
      <c r="CX10" s="435">
        <f>SUMPRODUCT('Alternatyva 1'!CX106:CX110,'Alternatyva 1'!$D$106:$D$110,1/100*('Alternatyva 1'!$D$106:$D$110+100),'Alternatyva 1'!$DH$106:$DH$110)</f>
        <v>0</v>
      </c>
      <c r="CY10" s="435">
        <f>SUMPRODUCT('Alternatyva 1'!CY106:CY110,'Alternatyva 1'!$D$106:$D$110,1/100*('Alternatyva 1'!$D$106:$D$110+100),'Alternatyva 1'!$DH$106:$DH$110)</f>
        <v>0</v>
      </c>
      <c r="CZ10" s="435">
        <f>SUMPRODUCT('Alternatyva 1'!CZ106:CZ110,'Alternatyva 1'!$D$106:$D$110,1/100*('Alternatyva 1'!$D$106:$D$110+100),'Alternatyva 1'!$DH$106:$DH$110)</f>
        <v>0</v>
      </c>
      <c r="DA10" s="435">
        <f>SUMPRODUCT('Alternatyva 1'!DA106:DA110,'Alternatyva 1'!$D$106:$D$110,1/100*('Alternatyva 1'!$D$106:$D$110+100),'Alternatyva 1'!$DH$106:$DH$110)</f>
        <v>0</v>
      </c>
      <c r="DB10" s="435">
        <f>SUMPRODUCT('Alternatyva 1'!DB106:DB110,'Alternatyva 1'!$D$106:$D$110,1/100*('Alternatyva 1'!$D$106:$D$110+100),'Alternatyva 1'!$DH$106:$DH$110)</f>
        <v>0</v>
      </c>
      <c r="DC10" s="435">
        <f>SUMPRODUCT('Alternatyva 1'!DC106:DC110,'Alternatyva 1'!$D$106:$D$110,1/100*('Alternatyva 1'!$D$106:$D$110+100),'Alternatyva 1'!$DH$106:$DH$110)</f>
        <v>0</v>
      </c>
    </row>
    <row r="11" spans="2:107">
      <c r="C11" s="828" t="s">
        <v>545</v>
      </c>
      <c r="D11" s="828"/>
      <c r="E11" s="828"/>
      <c r="F11" s="407">
        <f>H11+NPV(FD,I11:INDEX(I11:DC11,PAL))</f>
        <v>-367520295.9283368</v>
      </c>
      <c r="G11" s="407">
        <f>SUMIF($H$6:$DC$6,"&lt;="&amp;PAL,$H11:$DC11)</f>
        <v>-408473043.11347115</v>
      </c>
      <c r="H11" s="435">
        <f>-H8+H9+H10</f>
        <v>-10828011.32231405</v>
      </c>
      <c r="I11" s="435">
        <f t="shared" ref="I11:BT11" si="2">-I8+I9+I10</f>
        <v>-69670977.575289264</v>
      </c>
      <c r="J11" s="435">
        <f t="shared" si="2"/>
        <v>-78994192.888429761</v>
      </c>
      <c r="K11" s="435">
        <f t="shared" si="2"/>
        <v>-42609300.020495862</v>
      </c>
      <c r="L11" s="435">
        <f t="shared" si="2"/>
        <v>-61157339.3723967</v>
      </c>
      <c r="M11" s="435">
        <f t="shared" si="2"/>
        <v>-73129211.774049595</v>
      </c>
      <c r="N11" s="435">
        <f t="shared" si="2"/>
        <v>-94613592.15925619</v>
      </c>
      <c r="O11" s="435">
        <f t="shared" si="2"/>
        <v>-40523261.802892551</v>
      </c>
      <c r="P11" s="435">
        <f t="shared" si="2"/>
        <v>7267066.115702481</v>
      </c>
      <c r="Q11" s="435">
        <f t="shared" si="2"/>
        <v>7506735.5371900825</v>
      </c>
      <c r="R11" s="435">
        <f t="shared" si="2"/>
        <v>7506735.5371900825</v>
      </c>
      <c r="S11" s="435">
        <f t="shared" si="2"/>
        <v>7506735.5371900825</v>
      </c>
      <c r="T11" s="435">
        <f t="shared" si="2"/>
        <v>6384135.5371900843</v>
      </c>
      <c r="U11" s="435">
        <f t="shared" si="2"/>
        <v>5503035.5371900843</v>
      </c>
      <c r="V11" s="435">
        <f t="shared" si="2"/>
        <v>4750482.6446280992</v>
      </c>
      <c r="W11" s="435">
        <f t="shared" si="2"/>
        <v>4307082.6446280992</v>
      </c>
      <c r="X11" s="435">
        <f t="shared" si="2"/>
        <v>3629677.6859504133</v>
      </c>
      <c r="Y11" s="435">
        <f t="shared" si="2"/>
        <v>3188677.6859504133</v>
      </c>
      <c r="Z11" s="435">
        <f t="shared" si="2"/>
        <v>2527272.7272727275</v>
      </c>
      <c r="AA11" s="435">
        <f t="shared" si="2"/>
        <v>1487603.305785124</v>
      </c>
      <c r="AB11" s="435">
        <f t="shared" si="2"/>
        <v>1487603.305785124</v>
      </c>
      <c r="AC11" s="435">
        <f t="shared" si="2"/>
        <v>0</v>
      </c>
      <c r="AD11" s="435">
        <f t="shared" si="2"/>
        <v>0</v>
      </c>
      <c r="AE11" s="435">
        <f t="shared" si="2"/>
        <v>0</v>
      </c>
      <c r="AF11" s="435">
        <f t="shared" si="2"/>
        <v>0</v>
      </c>
      <c r="AG11" s="435">
        <f t="shared" si="2"/>
        <v>0</v>
      </c>
      <c r="AH11" s="435">
        <f t="shared" si="2"/>
        <v>0</v>
      </c>
      <c r="AI11" s="435">
        <f t="shared" si="2"/>
        <v>0</v>
      </c>
      <c r="AJ11" s="435">
        <f t="shared" si="2"/>
        <v>0</v>
      </c>
      <c r="AK11" s="435">
        <f t="shared" si="2"/>
        <v>0</v>
      </c>
      <c r="AL11" s="435">
        <f t="shared" si="2"/>
        <v>0</v>
      </c>
      <c r="AM11" s="435">
        <f t="shared" si="2"/>
        <v>0</v>
      </c>
      <c r="AN11" s="435">
        <f t="shared" si="2"/>
        <v>0</v>
      </c>
      <c r="AO11" s="435">
        <f t="shared" si="2"/>
        <v>0</v>
      </c>
      <c r="AP11" s="435">
        <f t="shared" si="2"/>
        <v>0</v>
      </c>
      <c r="AQ11" s="435">
        <f t="shared" si="2"/>
        <v>0</v>
      </c>
      <c r="AR11" s="435">
        <f t="shared" si="2"/>
        <v>0</v>
      </c>
      <c r="AS11" s="435">
        <f t="shared" si="2"/>
        <v>0</v>
      </c>
      <c r="AT11" s="435">
        <f t="shared" si="2"/>
        <v>0</v>
      </c>
      <c r="AU11" s="435">
        <f t="shared" si="2"/>
        <v>0</v>
      </c>
      <c r="AV11" s="435">
        <f t="shared" si="2"/>
        <v>0</v>
      </c>
      <c r="AW11" s="435">
        <f t="shared" si="2"/>
        <v>0</v>
      </c>
      <c r="AX11" s="435">
        <f t="shared" si="2"/>
        <v>0</v>
      </c>
      <c r="AY11" s="435">
        <f t="shared" si="2"/>
        <v>0</v>
      </c>
      <c r="AZ11" s="435">
        <f t="shared" si="2"/>
        <v>0</v>
      </c>
      <c r="BA11" s="435">
        <f t="shared" si="2"/>
        <v>0</v>
      </c>
      <c r="BB11" s="435">
        <f t="shared" si="2"/>
        <v>0</v>
      </c>
      <c r="BC11" s="435">
        <f t="shared" si="2"/>
        <v>0</v>
      </c>
      <c r="BD11" s="435">
        <f t="shared" si="2"/>
        <v>0</v>
      </c>
      <c r="BE11" s="435">
        <f t="shared" si="2"/>
        <v>0</v>
      </c>
      <c r="BF11" s="435">
        <f t="shared" si="2"/>
        <v>0</v>
      </c>
      <c r="BG11" s="435">
        <f t="shared" si="2"/>
        <v>0</v>
      </c>
      <c r="BH11" s="435">
        <f t="shared" si="2"/>
        <v>0</v>
      </c>
      <c r="BI11" s="435">
        <f t="shared" si="2"/>
        <v>0</v>
      </c>
      <c r="BJ11" s="435">
        <f t="shared" si="2"/>
        <v>0</v>
      </c>
      <c r="BK11" s="435">
        <f t="shared" si="2"/>
        <v>0</v>
      </c>
      <c r="BL11" s="435">
        <f t="shared" si="2"/>
        <v>0</v>
      </c>
      <c r="BM11" s="435">
        <f t="shared" si="2"/>
        <v>0</v>
      </c>
      <c r="BN11" s="435">
        <f t="shared" si="2"/>
        <v>0</v>
      </c>
      <c r="BO11" s="435">
        <f t="shared" si="2"/>
        <v>0</v>
      </c>
      <c r="BP11" s="435">
        <f t="shared" si="2"/>
        <v>0</v>
      </c>
      <c r="BQ11" s="435">
        <f t="shared" si="2"/>
        <v>0</v>
      </c>
      <c r="BR11" s="435">
        <f t="shared" si="2"/>
        <v>0</v>
      </c>
      <c r="BS11" s="435">
        <f t="shared" si="2"/>
        <v>0</v>
      </c>
      <c r="BT11" s="435">
        <f t="shared" si="2"/>
        <v>0</v>
      </c>
      <c r="BU11" s="435">
        <f t="shared" ref="BU11:DC11" si="3">-BU8+BU9+BU10</f>
        <v>0</v>
      </c>
      <c r="BV11" s="435">
        <f t="shared" si="3"/>
        <v>0</v>
      </c>
      <c r="BW11" s="435">
        <f t="shared" si="3"/>
        <v>0</v>
      </c>
      <c r="BX11" s="435">
        <f t="shared" si="3"/>
        <v>0</v>
      </c>
      <c r="BY11" s="435">
        <f t="shared" si="3"/>
        <v>0</v>
      </c>
      <c r="BZ11" s="435">
        <f t="shared" si="3"/>
        <v>0</v>
      </c>
      <c r="CA11" s="435">
        <f t="shared" si="3"/>
        <v>0</v>
      </c>
      <c r="CB11" s="435">
        <f t="shared" si="3"/>
        <v>0</v>
      </c>
      <c r="CC11" s="435">
        <f t="shared" si="3"/>
        <v>0</v>
      </c>
      <c r="CD11" s="435">
        <f t="shared" si="3"/>
        <v>0</v>
      </c>
      <c r="CE11" s="435">
        <f t="shared" si="3"/>
        <v>0</v>
      </c>
      <c r="CF11" s="435">
        <f t="shared" si="3"/>
        <v>0</v>
      </c>
      <c r="CG11" s="435">
        <f t="shared" si="3"/>
        <v>0</v>
      </c>
      <c r="CH11" s="435">
        <f t="shared" si="3"/>
        <v>0</v>
      </c>
      <c r="CI11" s="435">
        <f t="shared" si="3"/>
        <v>0</v>
      </c>
      <c r="CJ11" s="435">
        <f t="shared" si="3"/>
        <v>0</v>
      </c>
      <c r="CK11" s="435">
        <f t="shared" si="3"/>
        <v>0</v>
      </c>
      <c r="CL11" s="435">
        <f t="shared" si="3"/>
        <v>0</v>
      </c>
      <c r="CM11" s="435">
        <f t="shared" si="3"/>
        <v>0</v>
      </c>
      <c r="CN11" s="435">
        <f t="shared" si="3"/>
        <v>0</v>
      </c>
      <c r="CO11" s="435">
        <f t="shared" si="3"/>
        <v>0</v>
      </c>
      <c r="CP11" s="435">
        <f t="shared" si="3"/>
        <v>0</v>
      </c>
      <c r="CQ11" s="435">
        <f t="shared" si="3"/>
        <v>0</v>
      </c>
      <c r="CR11" s="435">
        <f t="shared" si="3"/>
        <v>0</v>
      </c>
      <c r="CS11" s="435">
        <f t="shared" si="3"/>
        <v>0</v>
      </c>
      <c r="CT11" s="435">
        <f t="shared" si="3"/>
        <v>0</v>
      </c>
      <c r="CU11" s="435">
        <f t="shared" si="3"/>
        <v>0</v>
      </c>
      <c r="CV11" s="435">
        <f t="shared" si="3"/>
        <v>0</v>
      </c>
      <c r="CW11" s="435">
        <f t="shared" si="3"/>
        <v>0</v>
      </c>
      <c r="CX11" s="435">
        <f t="shared" si="3"/>
        <v>0</v>
      </c>
      <c r="CY11" s="435">
        <f t="shared" si="3"/>
        <v>0</v>
      </c>
      <c r="CZ11" s="435">
        <f t="shared" si="3"/>
        <v>0</v>
      </c>
      <c r="DA11" s="435">
        <f t="shared" si="3"/>
        <v>0</v>
      </c>
      <c r="DB11" s="435">
        <f t="shared" si="3"/>
        <v>0</v>
      </c>
      <c r="DC11" s="435">
        <f t="shared" si="3"/>
        <v>0</v>
      </c>
    </row>
    <row r="12" spans="2:107" hidden="1"/>
    <row r="13" spans="2:107" hidden="1">
      <c r="B13" s="16" t="s">
        <v>25</v>
      </c>
      <c r="C13" s="20"/>
      <c r="D13" s="20"/>
      <c r="E13" s="20"/>
      <c r="F13" s="766" t="s">
        <v>158</v>
      </c>
      <c r="G13" s="778"/>
      <c r="H13" s="347">
        <v>0</v>
      </c>
      <c r="I13" s="347">
        <v>1</v>
      </c>
      <c r="J13" s="347">
        <v>2</v>
      </c>
      <c r="K13" s="347">
        <v>3</v>
      </c>
      <c r="L13" s="347">
        <v>4</v>
      </c>
      <c r="M13" s="347">
        <v>5</v>
      </c>
      <c r="N13" s="347">
        <v>6</v>
      </c>
      <c r="O13" s="347">
        <v>7</v>
      </c>
      <c r="P13" s="347">
        <v>8</v>
      </c>
      <c r="Q13" s="347">
        <v>9</v>
      </c>
      <c r="R13" s="347">
        <v>10</v>
      </c>
      <c r="S13" s="347">
        <v>11</v>
      </c>
      <c r="T13" s="347">
        <v>12</v>
      </c>
      <c r="U13" s="347">
        <v>13</v>
      </c>
      <c r="V13" s="347">
        <v>14</v>
      </c>
      <c r="W13" s="347">
        <v>15</v>
      </c>
      <c r="X13" s="347">
        <v>16</v>
      </c>
      <c r="Y13" s="347">
        <v>17</v>
      </c>
      <c r="Z13" s="347">
        <v>18</v>
      </c>
      <c r="AA13" s="347">
        <v>19</v>
      </c>
      <c r="AB13" s="347">
        <v>20</v>
      </c>
      <c r="AC13" s="347">
        <v>21</v>
      </c>
      <c r="AD13" s="347">
        <v>22</v>
      </c>
      <c r="AE13" s="347">
        <v>23</v>
      </c>
      <c r="AF13" s="347">
        <v>24</v>
      </c>
      <c r="AG13" s="347">
        <v>25</v>
      </c>
      <c r="AH13" s="347">
        <v>26</v>
      </c>
      <c r="AI13" s="347">
        <v>27</v>
      </c>
      <c r="AJ13" s="347">
        <v>28</v>
      </c>
      <c r="AK13" s="347">
        <v>29</v>
      </c>
      <c r="AL13" s="347">
        <v>30</v>
      </c>
      <c r="AM13" s="347">
        <v>31</v>
      </c>
      <c r="AN13" s="347">
        <v>32</v>
      </c>
      <c r="AO13" s="347">
        <v>33</v>
      </c>
      <c r="AP13" s="347">
        <v>34</v>
      </c>
      <c r="AQ13" s="347">
        <v>35</v>
      </c>
      <c r="AR13" s="347">
        <v>36</v>
      </c>
      <c r="AS13" s="347">
        <v>37</v>
      </c>
      <c r="AT13" s="347">
        <v>38</v>
      </c>
      <c r="AU13" s="347">
        <v>39</v>
      </c>
      <c r="AV13" s="347">
        <v>40</v>
      </c>
      <c r="AW13" s="347">
        <v>41</v>
      </c>
      <c r="AX13" s="347">
        <v>42</v>
      </c>
      <c r="AY13" s="347">
        <v>43</v>
      </c>
      <c r="AZ13" s="347">
        <v>44</v>
      </c>
      <c r="BA13" s="347">
        <v>45</v>
      </c>
      <c r="BB13" s="347">
        <v>46</v>
      </c>
      <c r="BC13" s="347">
        <v>47</v>
      </c>
      <c r="BD13" s="347">
        <v>48</v>
      </c>
      <c r="BE13" s="347">
        <v>49</v>
      </c>
      <c r="BF13" s="347">
        <v>50</v>
      </c>
      <c r="BG13" s="347">
        <v>51</v>
      </c>
      <c r="BH13" s="347">
        <v>52</v>
      </c>
      <c r="BI13" s="347">
        <v>53</v>
      </c>
      <c r="BJ13" s="347">
        <v>54</v>
      </c>
      <c r="BK13" s="347">
        <v>55</v>
      </c>
      <c r="BL13" s="347">
        <v>56</v>
      </c>
      <c r="BM13" s="347">
        <v>57</v>
      </c>
      <c r="BN13" s="347">
        <v>58</v>
      </c>
      <c r="BO13" s="347">
        <v>59</v>
      </c>
      <c r="BP13" s="347">
        <v>60</v>
      </c>
      <c r="BQ13" s="347">
        <v>61</v>
      </c>
      <c r="BR13" s="347">
        <v>62</v>
      </c>
      <c r="BS13" s="347">
        <v>63</v>
      </c>
      <c r="BT13" s="347">
        <v>64</v>
      </c>
      <c r="BU13" s="347">
        <v>65</v>
      </c>
      <c r="BV13" s="347">
        <v>66</v>
      </c>
      <c r="BW13" s="347">
        <v>67</v>
      </c>
      <c r="BX13" s="347">
        <v>68</v>
      </c>
      <c r="BY13" s="347">
        <v>69</v>
      </c>
      <c r="BZ13" s="347">
        <v>70</v>
      </c>
      <c r="CA13" s="347">
        <v>71</v>
      </c>
      <c r="CB13" s="347">
        <v>72</v>
      </c>
      <c r="CC13" s="347">
        <v>73</v>
      </c>
      <c r="CD13" s="347">
        <v>74</v>
      </c>
      <c r="CE13" s="347">
        <v>75</v>
      </c>
      <c r="CF13" s="347">
        <v>76</v>
      </c>
      <c r="CG13" s="347">
        <v>77</v>
      </c>
      <c r="CH13" s="347">
        <v>78</v>
      </c>
      <c r="CI13" s="347">
        <v>79</v>
      </c>
      <c r="CJ13" s="347">
        <v>80</v>
      </c>
      <c r="CK13" s="347">
        <v>81</v>
      </c>
      <c r="CL13" s="347">
        <v>82</v>
      </c>
      <c r="CM13" s="347">
        <v>83</v>
      </c>
      <c r="CN13" s="347">
        <v>84</v>
      </c>
      <c r="CO13" s="347">
        <v>85</v>
      </c>
      <c r="CP13" s="347">
        <v>86</v>
      </c>
      <c r="CQ13" s="347">
        <v>87</v>
      </c>
      <c r="CR13" s="347">
        <v>88</v>
      </c>
      <c r="CS13" s="347">
        <v>89</v>
      </c>
      <c r="CT13" s="347">
        <v>90</v>
      </c>
      <c r="CU13" s="347">
        <v>91</v>
      </c>
      <c r="CV13" s="347">
        <v>92</v>
      </c>
      <c r="CW13" s="347">
        <v>93</v>
      </c>
      <c r="CX13" s="347">
        <v>94</v>
      </c>
      <c r="CY13" s="347">
        <v>95</v>
      </c>
      <c r="CZ13" s="347">
        <v>96</v>
      </c>
      <c r="DA13" s="347">
        <v>97</v>
      </c>
      <c r="DB13" s="347">
        <v>98</v>
      </c>
      <c r="DC13" s="347">
        <v>99</v>
      </c>
    </row>
    <row r="14" spans="2:107" ht="28.5" hidden="1" customHeight="1">
      <c r="B14" s="418" t="s">
        <v>485</v>
      </c>
      <c r="C14" s="787" t="s">
        <v>546</v>
      </c>
      <c r="D14" s="787"/>
      <c r="E14" s="787"/>
      <c r="F14" s="348" t="s">
        <v>162</v>
      </c>
      <c r="G14" s="347" t="s">
        <v>163</v>
      </c>
      <c r="H14" s="347" t="str">
        <f ca="1">IF(PVP="",TEXT(TODAY(),"yyyy"),TEXT(PVP,"yyyy"))</f>
        <v>2022</v>
      </c>
      <c r="I14" s="347">
        <f t="shared" ref="I14:AN14" ca="1" si="4">$H$7+I13</f>
        <v>2023</v>
      </c>
      <c r="J14" s="347">
        <f t="shared" ca="1" si="4"/>
        <v>2024</v>
      </c>
      <c r="K14" s="347">
        <f t="shared" ca="1" si="4"/>
        <v>2025</v>
      </c>
      <c r="L14" s="347">
        <f t="shared" ca="1" si="4"/>
        <v>2026</v>
      </c>
      <c r="M14" s="347">
        <f t="shared" ca="1" si="4"/>
        <v>2027</v>
      </c>
      <c r="N14" s="347">
        <f t="shared" ca="1" si="4"/>
        <v>2028</v>
      </c>
      <c r="O14" s="347">
        <f t="shared" ca="1" si="4"/>
        <v>2029</v>
      </c>
      <c r="P14" s="347">
        <f t="shared" ca="1" si="4"/>
        <v>2030</v>
      </c>
      <c r="Q14" s="347">
        <f t="shared" ca="1" si="4"/>
        <v>2031</v>
      </c>
      <c r="R14" s="347">
        <f t="shared" ca="1" si="4"/>
        <v>2032</v>
      </c>
      <c r="S14" s="347">
        <f t="shared" ca="1" si="4"/>
        <v>2033</v>
      </c>
      <c r="T14" s="347">
        <f t="shared" ca="1" si="4"/>
        <v>2034</v>
      </c>
      <c r="U14" s="347">
        <f t="shared" ca="1" si="4"/>
        <v>2035</v>
      </c>
      <c r="V14" s="347">
        <f t="shared" ca="1" si="4"/>
        <v>2036</v>
      </c>
      <c r="W14" s="347">
        <f t="shared" ca="1" si="4"/>
        <v>2037</v>
      </c>
      <c r="X14" s="347">
        <f t="shared" ca="1" si="4"/>
        <v>2038</v>
      </c>
      <c r="Y14" s="347">
        <f t="shared" ca="1" si="4"/>
        <v>2039</v>
      </c>
      <c r="Z14" s="347">
        <f t="shared" ca="1" si="4"/>
        <v>2040</v>
      </c>
      <c r="AA14" s="347">
        <f t="shared" ca="1" si="4"/>
        <v>2041</v>
      </c>
      <c r="AB14" s="347">
        <f t="shared" ca="1" si="4"/>
        <v>2042</v>
      </c>
      <c r="AC14" s="347">
        <f t="shared" ca="1" si="4"/>
        <v>2043</v>
      </c>
      <c r="AD14" s="347">
        <f t="shared" ca="1" si="4"/>
        <v>2044</v>
      </c>
      <c r="AE14" s="347">
        <f t="shared" ca="1" si="4"/>
        <v>2045</v>
      </c>
      <c r="AF14" s="347">
        <f t="shared" ca="1" si="4"/>
        <v>2046</v>
      </c>
      <c r="AG14" s="347">
        <f t="shared" ca="1" si="4"/>
        <v>2047</v>
      </c>
      <c r="AH14" s="347">
        <f t="shared" ca="1" si="4"/>
        <v>2048</v>
      </c>
      <c r="AI14" s="347">
        <f t="shared" ca="1" si="4"/>
        <v>2049</v>
      </c>
      <c r="AJ14" s="347">
        <f t="shared" ca="1" si="4"/>
        <v>2050</v>
      </c>
      <c r="AK14" s="347">
        <f t="shared" ca="1" si="4"/>
        <v>2051</v>
      </c>
      <c r="AL14" s="347">
        <f t="shared" ca="1" si="4"/>
        <v>2052</v>
      </c>
      <c r="AM14" s="347">
        <f t="shared" ca="1" si="4"/>
        <v>2053</v>
      </c>
      <c r="AN14" s="347">
        <f t="shared" ca="1" si="4"/>
        <v>2054</v>
      </c>
      <c r="AO14" s="347">
        <f t="shared" ref="AO14:BT14" ca="1" si="5">$H$7+AO13</f>
        <v>2055</v>
      </c>
      <c r="AP14" s="347">
        <f t="shared" ca="1" si="5"/>
        <v>2056</v>
      </c>
      <c r="AQ14" s="347">
        <f t="shared" ca="1" si="5"/>
        <v>2057</v>
      </c>
      <c r="AR14" s="347">
        <f t="shared" ca="1" si="5"/>
        <v>2058</v>
      </c>
      <c r="AS14" s="347">
        <f t="shared" ca="1" si="5"/>
        <v>2059</v>
      </c>
      <c r="AT14" s="347">
        <f t="shared" ca="1" si="5"/>
        <v>2060</v>
      </c>
      <c r="AU14" s="347">
        <f t="shared" ca="1" si="5"/>
        <v>2061</v>
      </c>
      <c r="AV14" s="347">
        <f t="shared" ca="1" si="5"/>
        <v>2062</v>
      </c>
      <c r="AW14" s="347">
        <f t="shared" ca="1" si="5"/>
        <v>2063</v>
      </c>
      <c r="AX14" s="347">
        <f t="shared" ca="1" si="5"/>
        <v>2064</v>
      </c>
      <c r="AY14" s="347">
        <f t="shared" ca="1" si="5"/>
        <v>2065</v>
      </c>
      <c r="AZ14" s="347">
        <f t="shared" ca="1" si="5"/>
        <v>2066</v>
      </c>
      <c r="BA14" s="347">
        <f t="shared" ca="1" si="5"/>
        <v>2067</v>
      </c>
      <c r="BB14" s="347">
        <f t="shared" ca="1" si="5"/>
        <v>2068</v>
      </c>
      <c r="BC14" s="347">
        <f t="shared" ca="1" si="5"/>
        <v>2069</v>
      </c>
      <c r="BD14" s="347">
        <f t="shared" ca="1" si="5"/>
        <v>2070</v>
      </c>
      <c r="BE14" s="347">
        <f t="shared" ca="1" si="5"/>
        <v>2071</v>
      </c>
      <c r="BF14" s="347">
        <f t="shared" ca="1" si="5"/>
        <v>2072</v>
      </c>
      <c r="BG14" s="347">
        <f t="shared" ca="1" si="5"/>
        <v>2073</v>
      </c>
      <c r="BH14" s="347">
        <f t="shared" ca="1" si="5"/>
        <v>2074</v>
      </c>
      <c r="BI14" s="347">
        <f t="shared" ca="1" si="5"/>
        <v>2075</v>
      </c>
      <c r="BJ14" s="347">
        <f t="shared" ca="1" si="5"/>
        <v>2076</v>
      </c>
      <c r="BK14" s="347">
        <f t="shared" ca="1" si="5"/>
        <v>2077</v>
      </c>
      <c r="BL14" s="347">
        <f t="shared" ca="1" si="5"/>
        <v>2078</v>
      </c>
      <c r="BM14" s="347">
        <f t="shared" ca="1" si="5"/>
        <v>2079</v>
      </c>
      <c r="BN14" s="347">
        <f t="shared" ca="1" si="5"/>
        <v>2080</v>
      </c>
      <c r="BO14" s="347">
        <f t="shared" ca="1" si="5"/>
        <v>2081</v>
      </c>
      <c r="BP14" s="347">
        <f t="shared" ca="1" si="5"/>
        <v>2082</v>
      </c>
      <c r="BQ14" s="347">
        <f t="shared" ca="1" si="5"/>
        <v>2083</v>
      </c>
      <c r="BR14" s="347">
        <f t="shared" ca="1" si="5"/>
        <v>2084</v>
      </c>
      <c r="BS14" s="347">
        <f t="shared" ca="1" si="5"/>
        <v>2085</v>
      </c>
      <c r="BT14" s="347">
        <f t="shared" ca="1" si="5"/>
        <v>2086</v>
      </c>
      <c r="BU14" s="347">
        <f t="shared" ref="BU14:CZ14" ca="1" si="6">$H$7+BU13</f>
        <v>2087</v>
      </c>
      <c r="BV14" s="347">
        <f t="shared" ca="1" si="6"/>
        <v>2088</v>
      </c>
      <c r="BW14" s="347">
        <f t="shared" ca="1" si="6"/>
        <v>2089</v>
      </c>
      <c r="BX14" s="347">
        <f t="shared" ca="1" si="6"/>
        <v>2090</v>
      </c>
      <c r="BY14" s="347">
        <f t="shared" ca="1" si="6"/>
        <v>2091</v>
      </c>
      <c r="BZ14" s="347">
        <f t="shared" ca="1" si="6"/>
        <v>2092</v>
      </c>
      <c r="CA14" s="347">
        <f t="shared" ca="1" si="6"/>
        <v>2093</v>
      </c>
      <c r="CB14" s="347">
        <f t="shared" ca="1" si="6"/>
        <v>2094</v>
      </c>
      <c r="CC14" s="347">
        <f t="shared" ca="1" si="6"/>
        <v>2095</v>
      </c>
      <c r="CD14" s="347">
        <f t="shared" ca="1" si="6"/>
        <v>2096</v>
      </c>
      <c r="CE14" s="347">
        <f t="shared" ca="1" si="6"/>
        <v>2097</v>
      </c>
      <c r="CF14" s="347">
        <f t="shared" ca="1" si="6"/>
        <v>2098</v>
      </c>
      <c r="CG14" s="347">
        <f t="shared" ca="1" si="6"/>
        <v>2099</v>
      </c>
      <c r="CH14" s="347">
        <f t="shared" ca="1" si="6"/>
        <v>2100</v>
      </c>
      <c r="CI14" s="347">
        <f t="shared" ca="1" si="6"/>
        <v>2101</v>
      </c>
      <c r="CJ14" s="347">
        <f t="shared" ca="1" si="6"/>
        <v>2102</v>
      </c>
      <c r="CK14" s="347">
        <f t="shared" ca="1" si="6"/>
        <v>2103</v>
      </c>
      <c r="CL14" s="347">
        <f t="shared" ca="1" si="6"/>
        <v>2104</v>
      </c>
      <c r="CM14" s="347">
        <f t="shared" ca="1" si="6"/>
        <v>2105</v>
      </c>
      <c r="CN14" s="347">
        <f t="shared" ca="1" si="6"/>
        <v>2106</v>
      </c>
      <c r="CO14" s="347">
        <f t="shared" ca="1" si="6"/>
        <v>2107</v>
      </c>
      <c r="CP14" s="347">
        <f t="shared" ca="1" si="6"/>
        <v>2108</v>
      </c>
      <c r="CQ14" s="347">
        <f t="shared" ca="1" si="6"/>
        <v>2109</v>
      </c>
      <c r="CR14" s="347">
        <f t="shared" ca="1" si="6"/>
        <v>2110</v>
      </c>
      <c r="CS14" s="347">
        <f t="shared" ca="1" si="6"/>
        <v>2111</v>
      </c>
      <c r="CT14" s="347">
        <f t="shared" ca="1" si="6"/>
        <v>2112</v>
      </c>
      <c r="CU14" s="347">
        <f t="shared" ca="1" si="6"/>
        <v>2113</v>
      </c>
      <c r="CV14" s="347">
        <f t="shared" ca="1" si="6"/>
        <v>2114</v>
      </c>
      <c r="CW14" s="347">
        <f t="shared" ca="1" si="6"/>
        <v>2115</v>
      </c>
      <c r="CX14" s="347">
        <f t="shared" ca="1" si="6"/>
        <v>2116</v>
      </c>
      <c r="CY14" s="347">
        <f t="shared" ca="1" si="6"/>
        <v>2117</v>
      </c>
      <c r="CZ14" s="347">
        <f t="shared" ca="1" si="6"/>
        <v>2118</v>
      </c>
      <c r="DA14" s="347">
        <f t="shared" ref="DA14:DC14" ca="1" si="7">$H$7+DA13</f>
        <v>2119</v>
      </c>
      <c r="DB14" s="347">
        <f t="shared" ca="1" si="7"/>
        <v>2120</v>
      </c>
      <c r="DC14" s="347">
        <f t="shared" ca="1" si="7"/>
        <v>2121</v>
      </c>
    </row>
    <row r="15" spans="2:107" ht="15" hidden="1" customHeight="1">
      <c r="B15" s="323" t="s">
        <v>547</v>
      </c>
      <c r="C15" s="789" t="s">
        <v>548</v>
      </c>
      <c r="D15" s="789"/>
      <c r="E15" s="789"/>
      <c r="F15" s="407">
        <f>H15+NPV(FD,I15:INDEX(I15:DC15,PAL))</f>
        <v>0</v>
      </c>
      <c r="G15" s="407">
        <f>SUMIF($H$6:$DC$6,"&lt;="&amp;PAL,$H15:$DC15)</f>
        <v>0</v>
      </c>
      <c r="H15" s="408">
        <f>'Alternatyva 2'!H$7-'Alternatyva 2'!H$112</f>
        <v>0</v>
      </c>
      <c r="I15" s="408">
        <f>'Alternatyva 2'!I$7-'Alternatyva 2'!I$112</f>
        <v>0</v>
      </c>
      <c r="J15" s="408">
        <f>'Alternatyva 2'!J$7-'Alternatyva 2'!J$112</f>
        <v>0</v>
      </c>
      <c r="K15" s="408">
        <f>'Alternatyva 2'!K$7-'Alternatyva 2'!K$112</f>
        <v>0</v>
      </c>
      <c r="L15" s="408">
        <f>'Alternatyva 2'!L$7-'Alternatyva 2'!L$112</f>
        <v>0</v>
      </c>
      <c r="M15" s="408">
        <f>'Alternatyva 2'!M$7-'Alternatyva 2'!M$112</f>
        <v>0</v>
      </c>
      <c r="N15" s="408">
        <f>'Alternatyva 2'!N$7-'Alternatyva 2'!N$112</f>
        <v>0</v>
      </c>
      <c r="O15" s="408">
        <f>'Alternatyva 2'!O$7-'Alternatyva 2'!O$112</f>
        <v>0</v>
      </c>
      <c r="P15" s="408">
        <f>'Alternatyva 2'!P$7-'Alternatyva 2'!P$112</f>
        <v>0</v>
      </c>
      <c r="Q15" s="408">
        <f>'Alternatyva 2'!Q$7-'Alternatyva 2'!Q$112</f>
        <v>0</v>
      </c>
      <c r="R15" s="408">
        <f>'Alternatyva 2'!R$7-'Alternatyva 2'!R$112</f>
        <v>0</v>
      </c>
      <c r="S15" s="408">
        <f>'Alternatyva 2'!S$7-'Alternatyva 2'!S$112</f>
        <v>0</v>
      </c>
      <c r="T15" s="408">
        <f>'Alternatyva 2'!T$7-'Alternatyva 2'!T$112</f>
        <v>0</v>
      </c>
      <c r="U15" s="408">
        <f>'Alternatyva 2'!U$7-'Alternatyva 2'!U$112</f>
        <v>0</v>
      </c>
      <c r="V15" s="408">
        <f>'Alternatyva 2'!V$7-'Alternatyva 2'!V$112</f>
        <v>0</v>
      </c>
      <c r="W15" s="408">
        <f>'Alternatyva 2'!W$7-'Alternatyva 2'!W$112</f>
        <v>0</v>
      </c>
      <c r="X15" s="408">
        <f>'Alternatyva 2'!X$7-'Alternatyva 2'!X$112</f>
        <v>0</v>
      </c>
      <c r="Y15" s="408">
        <f>'Alternatyva 2'!Y$7-'Alternatyva 2'!Y$112</f>
        <v>0</v>
      </c>
      <c r="Z15" s="408">
        <f>'Alternatyva 2'!Z$7-'Alternatyva 2'!Z$112</f>
        <v>0</v>
      </c>
      <c r="AA15" s="408">
        <f>'Alternatyva 2'!AA$7-'Alternatyva 2'!AA$112</f>
        <v>0</v>
      </c>
      <c r="AB15" s="408">
        <f>'Alternatyva 2'!AB$7-'Alternatyva 2'!AB$112</f>
        <v>0</v>
      </c>
      <c r="AC15" s="408">
        <f>'Alternatyva 2'!AC$7-'Alternatyva 2'!AC$112</f>
        <v>0</v>
      </c>
      <c r="AD15" s="408">
        <f>'Alternatyva 2'!AD$7-'Alternatyva 2'!AD$112</f>
        <v>0</v>
      </c>
      <c r="AE15" s="408">
        <f>'Alternatyva 2'!AE$7-'Alternatyva 2'!AE$112</f>
        <v>0</v>
      </c>
      <c r="AF15" s="408">
        <f>'Alternatyva 2'!AF$7-'Alternatyva 2'!AF$112</f>
        <v>0</v>
      </c>
      <c r="AG15" s="408">
        <f>'Alternatyva 2'!AG$7-'Alternatyva 2'!AG$112</f>
        <v>0</v>
      </c>
      <c r="AH15" s="408">
        <f>'Alternatyva 2'!AH$7-'Alternatyva 2'!AH$112</f>
        <v>0</v>
      </c>
      <c r="AI15" s="408">
        <f>'Alternatyva 2'!AI$7-'Alternatyva 2'!AI$112</f>
        <v>0</v>
      </c>
      <c r="AJ15" s="408">
        <f>'Alternatyva 2'!AJ$7-'Alternatyva 2'!AJ$112</f>
        <v>0</v>
      </c>
      <c r="AK15" s="408">
        <f>'Alternatyva 2'!AK$7-'Alternatyva 2'!AK$112</f>
        <v>0</v>
      </c>
      <c r="AL15" s="408">
        <f>'Alternatyva 2'!AL$7-'Alternatyva 2'!AL$112</f>
        <v>0</v>
      </c>
      <c r="AM15" s="408">
        <f>'Alternatyva 2'!AM$7-'Alternatyva 2'!AM$112</f>
        <v>0</v>
      </c>
      <c r="AN15" s="408">
        <f>'Alternatyva 2'!AN$7-'Alternatyva 2'!AN$112</f>
        <v>0</v>
      </c>
      <c r="AO15" s="408">
        <f>'Alternatyva 2'!AO$7-'Alternatyva 2'!AO$112</f>
        <v>0</v>
      </c>
      <c r="AP15" s="408">
        <f>'Alternatyva 2'!AP$7-'Alternatyva 2'!AP$112</f>
        <v>0</v>
      </c>
      <c r="AQ15" s="408">
        <f>'Alternatyva 2'!AQ$7-'Alternatyva 2'!AQ$112</f>
        <v>0</v>
      </c>
      <c r="AR15" s="408">
        <f>'Alternatyva 2'!AR$7-'Alternatyva 2'!AR$112</f>
        <v>0</v>
      </c>
      <c r="AS15" s="408">
        <f>'Alternatyva 2'!AS$7-'Alternatyva 2'!AS$112</f>
        <v>0</v>
      </c>
      <c r="AT15" s="408">
        <f>'Alternatyva 2'!AT$7-'Alternatyva 2'!AT$112</f>
        <v>0</v>
      </c>
      <c r="AU15" s="408">
        <f>'Alternatyva 2'!AU$7-'Alternatyva 2'!AU$112</f>
        <v>0</v>
      </c>
      <c r="AV15" s="408">
        <f>'Alternatyva 2'!AV$7-'Alternatyva 2'!AV$112</f>
        <v>0</v>
      </c>
      <c r="AW15" s="408">
        <f>'Alternatyva 2'!AW$7-'Alternatyva 2'!AW$112</f>
        <v>0</v>
      </c>
      <c r="AX15" s="408">
        <f>'Alternatyva 2'!AX$7-'Alternatyva 2'!AX$112</f>
        <v>0</v>
      </c>
      <c r="AY15" s="408">
        <f>'Alternatyva 2'!AY$7-'Alternatyva 2'!AY$112</f>
        <v>0</v>
      </c>
      <c r="AZ15" s="408">
        <f>'Alternatyva 2'!AZ$7-'Alternatyva 2'!AZ$112</f>
        <v>0</v>
      </c>
      <c r="BA15" s="408">
        <f>'Alternatyva 2'!BA$7-'Alternatyva 2'!BA$112</f>
        <v>0</v>
      </c>
      <c r="BB15" s="408">
        <f>'Alternatyva 2'!BB$7-'Alternatyva 2'!BB$112</f>
        <v>0</v>
      </c>
      <c r="BC15" s="408">
        <f>'Alternatyva 2'!BC$7-'Alternatyva 2'!BC$112</f>
        <v>0</v>
      </c>
      <c r="BD15" s="408">
        <f>'Alternatyva 2'!BD$7-'Alternatyva 2'!BD$112</f>
        <v>0</v>
      </c>
      <c r="BE15" s="408">
        <f>'Alternatyva 2'!BE$7-'Alternatyva 2'!BE$112</f>
        <v>0</v>
      </c>
      <c r="BF15" s="408">
        <f>'Alternatyva 2'!BF$7-'Alternatyva 2'!BF$112</f>
        <v>0</v>
      </c>
      <c r="BG15" s="408">
        <f>'Alternatyva 2'!BG$7-'Alternatyva 2'!BG$112</f>
        <v>0</v>
      </c>
      <c r="BH15" s="408">
        <f>'Alternatyva 2'!BH$7-'Alternatyva 2'!BH$112</f>
        <v>0</v>
      </c>
      <c r="BI15" s="408">
        <f>'Alternatyva 2'!BI$7-'Alternatyva 2'!BI$112</f>
        <v>0</v>
      </c>
      <c r="BJ15" s="408">
        <f>'Alternatyva 2'!BJ$7-'Alternatyva 2'!BJ$112</f>
        <v>0</v>
      </c>
      <c r="BK15" s="408">
        <f>'Alternatyva 2'!BK$7-'Alternatyva 2'!BK$112</f>
        <v>0</v>
      </c>
      <c r="BL15" s="408">
        <f>'Alternatyva 2'!BL$7-'Alternatyva 2'!BL$112</f>
        <v>0</v>
      </c>
      <c r="BM15" s="408">
        <f>'Alternatyva 2'!BM$7-'Alternatyva 2'!BM$112</f>
        <v>0</v>
      </c>
      <c r="BN15" s="408">
        <f>'Alternatyva 2'!BN$7-'Alternatyva 2'!BN$112</f>
        <v>0</v>
      </c>
      <c r="BO15" s="408">
        <f>'Alternatyva 2'!BO$7-'Alternatyva 2'!BO$112</f>
        <v>0</v>
      </c>
      <c r="BP15" s="408">
        <f>'Alternatyva 2'!BP$7-'Alternatyva 2'!BP$112</f>
        <v>0</v>
      </c>
      <c r="BQ15" s="408">
        <f>'Alternatyva 2'!BQ$7-'Alternatyva 2'!BQ$112</f>
        <v>0</v>
      </c>
      <c r="BR15" s="408">
        <f>'Alternatyva 2'!BR$7-'Alternatyva 2'!BR$112</f>
        <v>0</v>
      </c>
      <c r="BS15" s="408">
        <f>'Alternatyva 2'!BS$7-'Alternatyva 2'!BS$112</f>
        <v>0</v>
      </c>
      <c r="BT15" s="408">
        <f>'Alternatyva 2'!BT$7-'Alternatyva 2'!BT$112</f>
        <v>0</v>
      </c>
      <c r="BU15" s="408">
        <f>'Alternatyva 2'!BU$7-'Alternatyva 2'!BU$112</f>
        <v>0</v>
      </c>
      <c r="BV15" s="408">
        <f>'Alternatyva 2'!BV$7-'Alternatyva 2'!BV$112</f>
        <v>0</v>
      </c>
      <c r="BW15" s="408">
        <f>'Alternatyva 2'!BW$7-'Alternatyva 2'!BW$112</f>
        <v>0</v>
      </c>
      <c r="BX15" s="408">
        <f>'Alternatyva 2'!BX$7-'Alternatyva 2'!BX$112</f>
        <v>0</v>
      </c>
      <c r="BY15" s="408">
        <f>'Alternatyva 2'!BY$7-'Alternatyva 2'!BY$112</f>
        <v>0</v>
      </c>
      <c r="BZ15" s="408">
        <f>'Alternatyva 2'!BZ$7-'Alternatyva 2'!BZ$112</f>
        <v>0</v>
      </c>
      <c r="CA15" s="408">
        <f>'Alternatyva 2'!CA$7-'Alternatyva 2'!CA$112</f>
        <v>0</v>
      </c>
      <c r="CB15" s="408">
        <f>'Alternatyva 2'!CB$7-'Alternatyva 2'!CB$112</f>
        <v>0</v>
      </c>
      <c r="CC15" s="408">
        <f>'Alternatyva 2'!CC$7-'Alternatyva 2'!CC$112</f>
        <v>0</v>
      </c>
      <c r="CD15" s="408">
        <f>'Alternatyva 2'!CD$7-'Alternatyva 2'!CD$112</f>
        <v>0</v>
      </c>
      <c r="CE15" s="408">
        <f>'Alternatyva 2'!CE$7-'Alternatyva 2'!CE$112</f>
        <v>0</v>
      </c>
      <c r="CF15" s="408">
        <f>'Alternatyva 2'!CF$7-'Alternatyva 2'!CF$112</f>
        <v>0</v>
      </c>
      <c r="CG15" s="408">
        <f>'Alternatyva 2'!CG$7-'Alternatyva 2'!CG$112</f>
        <v>0</v>
      </c>
      <c r="CH15" s="408">
        <f>'Alternatyva 2'!CH$7-'Alternatyva 2'!CH$112</f>
        <v>0</v>
      </c>
      <c r="CI15" s="408">
        <f>'Alternatyva 2'!CI$7-'Alternatyva 2'!CI$112</f>
        <v>0</v>
      </c>
      <c r="CJ15" s="408">
        <f>'Alternatyva 2'!CJ$7-'Alternatyva 2'!CJ$112</f>
        <v>0</v>
      </c>
      <c r="CK15" s="408">
        <f>'Alternatyva 2'!CK$7-'Alternatyva 2'!CK$112</f>
        <v>0</v>
      </c>
      <c r="CL15" s="408">
        <f>'Alternatyva 2'!CL$7-'Alternatyva 2'!CL$112</f>
        <v>0</v>
      </c>
      <c r="CM15" s="408">
        <f>'Alternatyva 2'!CM$7-'Alternatyva 2'!CM$112</f>
        <v>0</v>
      </c>
      <c r="CN15" s="408">
        <f>'Alternatyva 2'!CN$7-'Alternatyva 2'!CN$112</f>
        <v>0</v>
      </c>
      <c r="CO15" s="408">
        <f>'Alternatyva 2'!CO$7-'Alternatyva 2'!CO$112</f>
        <v>0</v>
      </c>
      <c r="CP15" s="408">
        <f>'Alternatyva 2'!CP$7-'Alternatyva 2'!CP$112</f>
        <v>0</v>
      </c>
      <c r="CQ15" s="408">
        <f>'Alternatyva 2'!CQ$7-'Alternatyva 2'!CQ$112</f>
        <v>0</v>
      </c>
      <c r="CR15" s="408">
        <f>'Alternatyva 2'!CR$7-'Alternatyva 2'!CR$112</f>
        <v>0</v>
      </c>
      <c r="CS15" s="408">
        <f>'Alternatyva 2'!CS$7-'Alternatyva 2'!CS$112</f>
        <v>0</v>
      </c>
      <c r="CT15" s="408">
        <f>'Alternatyva 2'!CT$7-'Alternatyva 2'!CT$112</f>
        <v>0</v>
      </c>
      <c r="CU15" s="408">
        <f>'Alternatyva 2'!CU$7-'Alternatyva 2'!CU$112</f>
        <v>0</v>
      </c>
      <c r="CV15" s="408">
        <f>'Alternatyva 2'!CV$7-'Alternatyva 2'!CV$112</f>
        <v>0</v>
      </c>
      <c r="CW15" s="408">
        <f>'Alternatyva 2'!CW$7-'Alternatyva 2'!CW$112</f>
        <v>0</v>
      </c>
      <c r="CX15" s="408">
        <f>'Alternatyva 2'!CX$7-'Alternatyva 2'!CX$112</f>
        <v>0</v>
      </c>
      <c r="CY15" s="408">
        <f>'Alternatyva 2'!CY$7-'Alternatyva 2'!CY$112</f>
        <v>0</v>
      </c>
      <c r="CZ15" s="408">
        <f>'Alternatyva 2'!CZ$7-'Alternatyva 2'!CZ$112</f>
        <v>0</v>
      </c>
      <c r="DA15" s="408">
        <f>'Alternatyva 2'!DA$7-'Alternatyva 2'!DA$112</f>
        <v>0</v>
      </c>
      <c r="DB15" s="408">
        <f>'Alternatyva 2'!DB$7-'Alternatyva 2'!DB$112</f>
        <v>0</v>
      </c>
      <c r="DC15" s="408">
        <f>'Alternatyva 2'!DC$7-'Alternatyva 2'!DC$112</f>
        <v>0</v>
      </c>
    </row>
    <row r="16" spans="2:107" hidden="1">
      <c r="B16" s="323" t="s">
        <v>549</v>
      </c>
      <c r="C16" s="826" t="s">
        <v>550</v>
      </c>
      <c r="D16" s="826"/>
      <c r="E16" s="826"/>
      <c r="F16" s="407">
        <f>H16+NPV(FD,I16:INDEX(I16:DC16,PAL))</f>
        <v>0</v>
      </c>
      <c r="G16" s="407">
        <f>SUMIF($H$6:$DC$6,"&lt;="&amp;PAL,$H16:$DC16)</f>
        <v>0</v>
      </c>
      <c r="H16" s="408">
        <f>SUMPRODUCT('Alternatyva 2'!H$95:H$99,100/('Alternatyva 2'!$DG$95:$DG$99+100))-SUMPRODUCT('Alternatyva 2'!H$106:H$110,100/('Alternatyva 2'!$DG$106:$DG$110+100))</f>
        <v>0</v>
      </c>
      <c r="I16" s="408">
        <f>SUMPRODUCT('Alternatyva 2'!I$95:I$99,100/('Alternatyva 2'!$DG$95:$DG$99+100))-SUMPRODUCT('Alternatyva 2'!I$106:I$110,100/('Alternatyva 2'!$DG$106:$DG$110+100))</f>
        <v>0</v>
      </c>
      <c r="J16" s="408">
        <f>SUMPRODUCT('Alternatyva 2'!J$95:J$99,100/('Alternatyva 2'!$DG$95:$DG$99+100))-SUMPRODUCT('Alternatyva 2'!J$106:J$110,100/('Alternatyva 2'!$DG$106:$DG$110+100))</f>
        <v>0</v>
      </c>
      <c r="K16" s="408">
        <f>SUMPRODUCT('Alternatyva 2'!K$95:K$99,100/('Alternatyva 2'!$DG$95:$DG$99+100))-SUMPRODUCT('Alternatyva 2'!K$106:K$110,100/('Alternatyva 2'!$DG$106:$DG$110+100))</f>
        <v>0</v>
      </c>
      <c r="L16" s="408">
        <f>SUMPRODUCT('Alternatyva 2'!L$95:L$99,100/('Alternatyva 2'!$DG$95:$DG$99+100))-SUMPRODUCT('Alternatyva 2'!L$106:L$110,100/('Alternatyva 2'!$DG$106:$DG$110+100))</f>
        <v>0</v>
      </c>
      <c r="M16" s="408">
        <f>SUMPRODUCT('Alternatyva 2'!M$95:M$99,100/('Alternatyva 2'!$DG$95:$DG$99+100))-SUMPRODUCT('Alternatyva 2'!M$106:M$110,100/('Alternatyva 2'!$DG$106:$DG$110+100))</f>
        <v>0</v>
      </c>
      <c r="N16" s="408">
        <f>SUMPRODUCT('Alternatyva 2'!N$95:N$99,100/('Alternatyva 2'!$DG$95:$DG$99+100))-SUMPRODUCT('Alternatyva 2'!N$106:N$110,100/('Alternatyva 2'!$DG$106:$DG$110+100))</f>
        <v>0</v>
      </c>
      <c r="O16" s="408">
        <f>SUMPRODUCT('Alternatyva 2'!O$95:O$99,100/('Alternatyva 2'!$DG$95:$DG$99+100))-SUMPRODUCT('Alternatyva 2'!O$106:O$110,100/('Alternatyva 2'!$DG$106:$DG$110+100))</f>
        <v>0</v>
      </c>
      <c r="P16" s="408">
        <f>SUMPRODUCT('Alternatyva 2'!P$95:P$99,100/('Alternatyva 2'!$DG$95:$DG$99+100))-SUMPRODUCT('Alternatyva 2'!P$106:P$110,100/('Alternatyva 2'!$DG$106:$DG$110+100))</f>
        <v>0</v>
      </c>
      <c r="Q16" s="408">
        <f>SUMPRODUCT('Alternatyva 2'!Q$95:Q$99,100/('Alternatyva 2'!$DG$95:$DG$99+100))-SUMPRODUCT('Alternatyva 2'!Q$106:Q$110,100/('Alternatyva 2'!$DG$106:$DG$110+100))</f>
        <v>0</v>
      </c>
      <c r="R16" s="408">
        <f>SUMPRODUCT('Alternatyva 2'!R$95:R$99,100/('Alternatyva 2'!$DG$95:$DG$99+100))-SUMPRODUCT('Alternatyva 2'!R$106:R$110,100/('Alternatyva 2'!$DG$106:$DG$110+100))</f>
        <v>0</v>
      </c>
      <c r="S16" s="408">
        <f>SUMPRODUCT('Alternatyva 2'!S$95:S$99,100/('Alternatyva 2'!$DG$95:$DG$99+100))-SUMPRODUCT('Alternatyva 2'!S$106:S$110,100/('Alternatyva 2'!$DG$106:$DG$110+100))</f>
        <v>0</v>
      </c>
      <c r="T16" s="408">
        <f>SUMPRODUCT('Alternatyva 2'!T$95:T$99,100/('Alternatyva 2'!$DG$95:$DG$99+100))-SUMPRODUCT('Alternatyva 2'!T$106:T$110,100/('Alternatyva 2'!$DG$106:$DG$110+100))</f>
        <v>0</v>
      </c>
      <c r="U16" s="408">
        <f>SUMPRODUCT('Alternatyva 2'!U$95:U$99,100/('Alternatyva 2'!$DG$95:$DG$99+100))-SUMPRODUCT('Alternatyva 2'!U$106:U$110,100/('Alternatyva 2'!$DG$106:$DG$110+100))</f>
        <v>0</v>
      </c>
      <c r="V16" s="408">
        <f>SUMPRODUCT('Alternatyva 2'!V$95:V$99,100/('Alternatyva 2'!$DG$95:$DG$99+100))-SUMPRODUCT('Alternatyva 2'!V$106:V$110,100/('Alternatyva 2'!$DG$106:$DG$110+100))</f>
        <v>0</v>
      </c>
      <c r="W16" s="408">
        <f>SUMPRODUCT('Alternatyva 2'!W$95:W$99,100/('Alternatyva 2'!$DG$95:$DG$99+100))-SUMPRODUCT('Alternatyva 2'!W$106:W$110,100/('Alternatyva 2'!$DG$106:$DG$110+100))</f>
        <v>0</v>
      </c>
      <c r="X16" s="408">
        <f>SUMPRODUCT('Alternatyva 2'!X$95:X$99,100/('Alternatyva 2'!$DG$95:$DG$99+100))-SUMPRODUCT('Alternatyva 2'!X$106:X$110,100/('Alternatyva 2'!$DG$106:$DG$110+100))</f>
        <v>0</v>
      </c>
      <c r="Y16" s="408">
        <f>SUMPRODUCT('Alternatyva 2'!Y$95:Y$99,100/('Alternatyva 2'!$DG$95:$DG$99+100))-SUMPRODUCT('Alternatyva 2'!Y$106:Y$110,100/('Alternatyva 2'!$DG$106:$DG$110+100))</f>
        <v>0</v>
      </c>
      <c r="Z16" s="408">
        <f>SUMPRODUCT('Alternatyva 2'!Z$95:Z$99,100/('Alternatyva 2'!$DG$95:$DG$99+100))-SUMPRODUCT('Alternatyva 2'!Z$106:Z$110,100/('Alternatyva 2'!$DG$106:$DG$110+100))</f>
        <v>0</v>
      </c>
      <c r="AA16" s="408">
        <f>SUMPRODUCT('Alternatyva 2'!AA$95:AA$99,100/('Alternatyva 2'!$DG$95:$DG$99+100))-SUMPRODUCT('Alternatyva 2'!AA$106:AA$110,100/('Alternatyva 2'!$DG$106:$DG$110+100))</f>
        <v>0</v>
      </c>
      <c r="AB16" s="408">
        <f>SUMPRODUCT('Alternatyva 2'!AB$95:AB$99,100/('Alternatyva 2'!$DG$95:$DG$99+100))-SUMPRODUCT('Alternatyva 2'!AB$106:AB$110,100/('Alternatyva 2'!$DG$106:$DG$110+100))</f>
        <v>0</v>
      </c>
      <c r="AC16" s="408">
        <f>SUMPRODUCT('Alternatyva 2'!AC$95:AC$99,100/('Alternatyva 2'!$DG$95:$DG$99+100))-SUMPRODUCT('Alternatyva 2'!AC$106:AC$110,100/('Alternatyva 2'!$DG$106:$DG$110+100))</f>
        <v>0</v>
      </c>
      <c r="AD16" s="408">
        <f>SUMPRODUCT('Alternatyva 2'!AD$95:AD$99,100/('Alternatyva 2'!$DG$95:$DG$99+100))-SUMPRODUCT('Alternatyva 2'!AD$106:AD$110,100/('Alternatyva 2'!$DG$106:$DG$110+100))</f>
        <v>0</v>
      </c>
      <c r="AE16" s="408">
        <f>SUMPRODUCT('Alternatyva 2'!AE$95:AE$99,100/('Alternatyva 2'!$DG$95:$DG$99+100))-SUMPRODUCT('Alternatyva 2'!AE$106:AE$110,100/('Alternatyva 2'!$DG$106:$DG$110+100))</f>
        <v>0</v>
      </c>
      <c r="AF16" s="408">
        <f>SUMPRODUCT('Alternatyva 2'!AF$95:AF$99,100/('Alternatyva 2'!$DG$95:$DG$99+100))-SUMPRODUCT('Alternatyva 2'!AF$106:AF$110,100/('Alternatyva 2'!$DG$106:$DG$110+100))</f>
        <v>0</v>
      </c>
      <c r="AG16" s="408">
        <f>SUMPRODUCT('Alternatyva 2'!AG$95:AG$99,100/('Alternatyva 2'!$DG$95:$DG$99+100))-SUMPRODUCT('Alternatyva 2'!AG$106:AG$110,100/('Alternatyva 2'!$DG$106:$DG$110+100))</f>
        <v>0</v>
      </c>
      <c r="AH16" s="408">
        <f>SUMPRODUCT('Alternatyva 2'!AH$95:AH$99,100/('Alternatyva 2'!$DG$95:$DG$99+100))-SUMPRODUCT('Alternatyva 2'!AH$106:AH$110,100/('Alternatyva 2'!$DG$106:$DG$110+100))</f>
        <v>0</v>
      </c>
      <c r="AI16" s="408">
        <f>SUMPRODUCT('Alternatyva 2'!AI$95:AI$99,100/('Alternatyva 2'!$DG$95:$DG$99+100))-SUMPRODUCT('Alternatyva 2'!AI$106:AI$110,100/('Alternatyva 2'!$DG$106:$DG$110+100))</f>
        <v>0</v>
      </c>
      <c r="AJ16" s="408">
        <f>SUMPRODUCT('Alternatyva 2'!AJ$95:AJ$99,100/('Alternatyva 2'!$DG$95:$DG$99+100))-SUMPRODUCT('Alternatyva 2'!AJ$106:AJ$110,100/('Alternatyva 2'!$DG$106:$DG$110+100))</f>
        <v>0</v>
      </c>
      <c r="AK16" s="408">
        <f>SUMPRODUCT('Alternatyva 2'!AK$95:AK$99,100/('Alternatyva 2'!$DG$95:$DG$99+100))-SUMPRODUCT('Alternatyva 2'!AK$106:AK$110,100/('Alternatyva 2'!$DG$106:$DG$110+100))</f>
        <v>0</v>
      </c>
      <c r="AL16" s="408">
        <f>SUMPRODUCT('Alternatyva 2'!AL$95:AL$99,100/('Alternatyva 2'!$DG$95:$DG$99+100))-SUMPRODUCT('Alternatyva 2'!AL$106:AL$110,100/('Alternatyva 2'!$DG$106:$DG$110+100))</f>
        <v>0</v>
      </c>
      <c r="AM16" s="408">
        <f>SUMPRODUCT('Alternatyva 2'!AM$95:AM$99,100/('Alternatyva 2'!$DG$95:$DG$99+100))-SUMPRODUCT('Alternatyva 2'!AM$106:AM$110,100/('Alternatyva 2'!$DG$106:$DG$110+100))</f>
        <v>0</v>
      </c>
      <c r="AN16" s="408">
        <f>SUMPRODUCT('Alternatyva 2'!AN$95:AN$99,100/('Alternatyva 2'!$DG$95:$DG$99+100))-SUMPRODUCT('Alternatyva 2'!AN$106:AN$110,100/('Alternatyva 2'!$DG$106:$DG$110+100))</f>
        <v>0</v>
      </c>
      <c r="AO16" s="408">
        <f>SUMPRODUCT('Alternatyva 2'!AO$95:AO$99,100/('Alternatyva 2'!$DG$95:$DG$99+100))-SUMPRODUCT('Alternatyva 2'!AO$106:AO$110,100/('Alternatyva 2'!$DG$106:$DG$110+100))</f>
        <v>0</v>
      </c>
      <c r="AP16" s="408">
        <f>SUMPRODUCT('Alternatyva 2'!AP$95:AP$99,100/('Alternatyva 2'!$DG$95:$DG$99+100))-SUMPRODUCT('Alternatyva 2'!AP$106:AP$110,100/('Alternatyva 2'!$DG$106:$DG$110+100))</f>
        <v>0</v>
      </c>
      <c r="AQ16" s="408">
        <f>SUMPRODUCT('Alternatyva 2'!AQ$95:AQ$99,100/('Alternatyva 2'!$DG$95:$DG$99+100))-SUMPRODUCT('Alternatyva 2'!AQ$106:AQ$110,100/('Alternatyva 2'!$DG$106:$DG$110+100))</f>
        <v>0</v>
      </c>
      <c r="AR16" s="408">
        <f>SUMPRODUCT('Alternatyva 2'!AR$95:AR$99,100/('Alternatyva 2'!$DG$95:$DG$99+100))-SUMPRODUCT('Alternatyva 2'!AR$106:AR$110,100/('Alternatyva 2'!$DG$106:$DG$110+100))</f>
        <v>0</v>
      </c>
      <c r="AS16" s="408">
        <f>SUMPRODUCT('Alternatyva 2'!AS$95:AS$99,100/('Alternatyva 2'!$DG$95:$DG$99+100))-SUMPRODUCT('Alternatyva 2'!AS$106:AS$110,100/('Alternatyva 2'!$DG$106:$DG$110+100))</f>
        <v>0</v>
      </c>
      <c r="AT16" s="408">
        <f>SUMPRODUCT('Alternatyva 2'!AT$95:AT$99,100/('Alternatyva 2'!$DG$95:$DG$99+100))-SUMPRODUCT('Alternatyva 2'!AT$106:AT$110,100/('Alternatyva 2'!$DG$106:$DG$110+100))</f>
        <v>0</v>
      </c>
      <c r="AU16" s="408">
        <f>SUMPRODUCT('Alternatyva 2'!AU$95:AU$99,100/('Alternatyva 2'!$DG$95:$DG$99+100))-SUMPRODUCT('Alternatyva 2'!AU$106:AU$110,100/('Alternatyva 2'!$DG$106:$DG$110+100))</f>
        <v>0</v>
      </c>
      <c r="AV16" s="408">
        <f>SUMPRODUCT('Alternatyva 2'!AV$95:AV$99,100/('Alternatyva 2'!$DG$95:$DG$99+100))-SUMPRODUCT('Alternatyva 2'!AV$106:AV$110,100/('Alternatyva 2'!$DG$106:$DG$110+100))</f>
        <v>0</v>
      </c>
      <c r="AW16" s="408">
        <f>SUMPRODUCT('Alternatyva 2'!AW$95:AW$99,100/('Alternatyva 2'!$DG$95:$DG$99+100))-SUMPRODUCT('Alternatyva 2'!AW$106:AW$110,100/('Alternatyva 2'!$DG$106:$DG$110+100))</f>
        <v>0</v>
      </c>
      <c r="AX16" s="408">
        <f>SUMPRODUCT('Alternatyva 2'!AX$95:AX$99,100/('Alternatyva 2'!$DG$95:$DG$99+100))-SUMPRODUCT('Alternatyva 2'!AX$106:AX$110,100/('Alternatyva 2'!$DG$106:$DG$110+100))</f>
        <v>0</v>
      </c>
      <c r="AY16" s="408">
        <f>SUMPRODUCT('Alternatyva 2'!AY$95:AY$99,100/('Alternatyva 2'!$DG$95:$DG$99+100))-SUMPRODUCT('Alternatyva 2'!AY$106:AY$110,100/('Alternatyva 2'!$DG$106:$DG$110+100))</f>
        <v>0</v>
      </c>
      <c r="AZ16" s="408">
        <f>SUMPRODUCT('Alternatyva 2'!AZ$95:AZ$99,100/('Alternatyva 2'!$DG$95:$DG$99+100))-SUMPRODUCT('Alternatyva 2'!AZ$106:AZ$110,100/('Alternatyva 2'!$DG$106:$DG$110+100))</f>
        <v>0</v>
      </c>
      <c r="BA16" s="408">
        <f>SUMPRODUCT('Alternatyva 2'!BA$95:BA$99,100/('Alternatyva 2'!$DG$95:$DG$99+100))-SUMPRODUCT('Alternatyva 2'!BA$106:BA$110,100/('Alternatyva 2'!$DG$106:$DG$110+100))</f>
        <v>0</v>
      </c>
      <c r="BB16" s="408">
        <f>SUMPRODUCT('Alternatyva 2'!BB$95:BB$99,100/('Alternatyva 2'!$DG$95:$DG$99+100))-SUMPRODUCT('Alternatyva 2'!BB$106:BB$110,100/('Alternatyva 2'!$DG$106:$DG$110+100))</f>
        <v>0</v>
      </c>
      <c r="BC16" s="408">
        <f>SUMPRODUCT('Alternatyva 2'!BC$95:BC$99,100/('Alternatyva 2'!$DG$95:$DG$99+100))-SUMPRODUCT('Alternatyva 2'!BC$106:BC$110,100/('Alternatyva 2'!$DG$106:$DG$110+100))</f>
        <v>0</v>
      </c>
      <c r="BD16" s="408">
        <f>SUMPRODUCT('Alternatyva 2'!BD$95:BD$99,100/('Alternatyva 2'!$DG$95:$DG$99+100))-SUMPRODUCT('Alternatyva 2'!BD$106:BD$110,100/('Alternatyva 2'!$DG$106:$DG$110+100))</f>
        <v>0</v>
      </c>
      <c r="BE16" s="408">
        <f>SUMPRODUCT('Alternatyva 2'!BE$95:BE$99,100/('Alternatyva 2'!$DG$95:$DG$99+100))-SUMPRODUCT('Alternatyva 2'!BE$106:BE$110,100/('Alternatyva 2'!$DG$106:$DG$110+100))</f>
        <v>0</v>
      </c>
      <c r="BF16" s="408">
        <f>SUMPRODUCT('Alternatyva 2'!BF$95:BF$99,100/('Alternatyva 2'!$DG$95:$DG$99+100))-SUMPRODUCT('Alternatyva 2'!BF$106:BF$110,100/('Alternatyva 2'!$DG$106:$DG$110+100))</f>
        <v>0</v>
      </c>
      <c r="BG16" s="408">
        <f>SUMPRODUCT('Alternatyva 2'!BG$95:BG$99,100/('Alternatyva 2'!$DG$95:$DG$99+100))-SUMPRODUCT('Alternatyva 2'!BG$106:BG$110,100/('Alternatyva 2'!$DG$106:$DG$110+100))</f>
        <v>0</v>
      </c>
      <c r="BH16" s="408">
        <f>SUMPRODUCT('Alternatyva 2'!BH$95:BH$99,100/('Alternatyva 2'!$DG$95:$DG$99+100))-SUMPRODUCT('Alternatyva 2'!BH$106:BH$110,100/('Alternatyva 2'!$DG$106:$DG$110+100))</f>
        <v>0</v>
      </c>
      <c r="BI16" s="408">
        <f>SUMPRODUCT('Alternatyva 2'!BI$95:BI$99,100/('Alternatyva 2'!$DG$95:$DG$99+100))-SUMPRODUCT('Alternatyva 2'!BI$106:BI$110,100/('Alternatyva 2'!$DG$106:$DG$110+100))</f>
        <v>0</v>
      </c>
      <c r="BJ16" s="408">
        <f>SUMPRODUCT('Alternatyva 2'!BJ$95:BJ$99,100/('Alternatyva 2'!$DG$95:$DG$99+100))-SUMPRODUCT('Alternatyva 2'!BJ$106:BJ$110,100/('Alternatyva 2'!$DG$106:$DG$110+100))</f>
        <v>0</v>
      </c>
      <c r="BK16" s="408">
        <f>SUMPRODUCT('Alternatyva 2'!BK$95:BK$99,100/('Alternatyva 2'!$DG$95:$DG$99+100))-SUMPRODUCT('Alternatyva 2'!BK$106:BK$110,100/('Alternatyva 2'!$DG$106:$DG$110+100))</f>
        <v>0</v>
      </c>
      <c r="BL16" s="408">
        <f>SUMPRODUCT('Alternatyva 2'!BL$95:BL$99,100/('Alternatyva 2'!$DG$95:$DG$99+100))-SUMPRODUCT('Alternatyva 2'!BL$106:BL$110,100/('Alternatyva 2'!$DG$106:$DG$110+100))</f>
        <v>0</v>
      </c>
      <c r="BM16" s="408">
        <f>SUMPRODUCT('Alternatyva 2'!BM$95:BM$99,100/('Alternatyva 2'!$DG$95:$DG$99+100))-SUMPRODUCT('Alternatyva 2'!BM$106:BM$110,100/('Alternatyva 2'!$DG$106:$DG$110+100))</f>
        <v>0</v>
      </c>
      <c r="BN16" s="408">
        <f>SUMPRODUCT('Alternatyva 2'!BN$95:BN$99,100/('Alternatyva 2'!$DG$95:$DG$99+100))-SUMPRODUCT('Alternatyva 2'!BN$106:BN$110,100/('Alternatyva 2'!$DG$106:$DG$110+100))</f>
        <v>0</v>
      </c>
      <c r="BO16" s="408">
        <f>SUMPRODUCT('Alternatyva 2'!BO$95:BO$99,100/('Alternatyva 2'!$DG$95:$DG$99+100))-SUMPRODUCT('Alternatyva 2'!BO$106:BO$110,100/('Alternatyva 2'!$DG$106:$DG$110+100))</f>
        <v>0</v>
      </c>
      <c r="BP16" s="408">
        <f>SUMPRODUCT('Alternatyva 2'!BP$95:BP$99,100/('Alternatyva 2'!$DG$95:$DG$99+100))-SUMPRODUCT('Alternatyva 2'!BP$106:BP$110,100/('Alternatyva 2'!$DG$106:$DG$110+100))</f>
        <v>0</v>
      </c>
      <c r="BQ16" s="408">
        <f>SUMPRODUCT('Alternatyva 2'!BQ$95:BQ$99,100/('Alternatyva 2'!$DG$95:$DG$99+100))-SUMPRODUCT('Alternatyva 2'!BQ$106:BQ$110,100/('Alternatyva 2'!$DG$106:$DG$110+100))</f>
        <v>0</v>
      </c>
      <c r="BR16" s="408">
        <f>SUMPRODUCT('Alternatyva 2'!BR$95:BR$99,100/('Alternatyva 2'!$DG$95:$DG$99+100))-SUMPRODUCT('Alternatyva 2'!BR$106:BR$110,100/('Alternatyva 2'!$DG$106:$DG$110+100))</f>
        <v>0</v>
      </c>
      <c r="BS16" s="408">
        <f>SUMPRODUCT('Alternatyva 2'!BS$95:BS$99,100/('Alternatyva 2'!$DG$95:$DG$99+100))-SUMPRODUCT('Alternatyva 2'!BS$106:BS$110,100/('Alternatyva 2'!$DG$106:$DG$110+100))</f>
        <v>0</v>
      </c>
      <c r="BT16" s="408">
        <f>SUMPRODUCT('Alternatyva 2'!BT$95:BT$99,100/('Alternatyva 2'!$DG$95:$DG$99+100))-SUMPRODUCT('Alternatyva 2'!BT$106:BT$110,100/('Alternatyva 2'!$DG$106:$DG$110+100))</f>
        <v>0</v>
      </c>
      <c r="BU16" s="408">
        <f>SUMPRODUCT('Alternatyva 2'!BU$95:BU$99,100/('Alternatyva 2'!$DG$95:$DG$99+100))-SUMPRODUCT('Alternatyva 2'!BU$106:BU$110,100/('Alternatyva 2'!$DG$106:$DG$110+100))</f>
        <v>0</v>
      </c>
      <c r="BV16" s="408">
        <f>SUMPRODUCT('Alternatyva 2'!BV$95:BV$99,100/('Alternatyva 2'!$DG$95:$DG$99+100))-SUMPRODUCT('Alternatyva 2'!BV$106:BV$110,100/('Alternatyva 2'!$DG$106:$DG$110+100))</f>
        <v>0</v>
      </c>
      <c r="BW16" s="408">
        <f>SUMPRODUCT('Alternatyva 2'!BW$95:BW$99,100/('Alternatyva 2'!$DG$95:$DG$99+100))-SUMPRODUCT('Alternatyva 2'!BW$106:BW$110,100/('Alternatyva 2'!$DG$106:$DG$110+100))</f>
        <v>0</v>
      </c>
      <c r="BX16" s="408">
        <f>SUMPRODUCT('Alternatyva 2'!BX$95:BX$99,100/('Alternatyva 2'!$DG$95:$DG$99+100))-SUMPRODUCT('Alternatyva 2'!BX$106:BX$110,100/('Alternatyva 2'!$DG$106:$DG$110+100))</f>
        <v>0</v>
      </c>
      <c r="BY16" s="408">
        <f>SUMPRODUCT('Alternatyva 2'!BY$95:BY$99,100/('Alternatyva 2'!$DG$95:$DG$99+100))-SUMPRODUCT('Alternatyva 2'!BY$106:BY$110,100/('Alternatyva 2'!$DG$106:$DG$110+100))</f>
        <v>0</v>
      </c>
      <c r="BZ16" s="408">
        <f>SUMPRODUCT('Alternatyva 2'!BZ$95:BZ$99,100/('Alternatyva 2'!$DG$95:$DG$99+100))-SUMPRODUCT('Alternatyva 2'!BZ$106:BZ$110,100/('Alternatyva 2'!$DG$106:$DG$110+100))</f>
        <v>0</v>
      </c>
      <c r="CA16" s="408">
        <f>SUMPRODUCT('Alternatyva 2'!CA$95:CA$99,100/('Alternatyva 2'!$DG$95:$DG$99+100))-SUMPRODUCT('Alternatyva 2'!CA$106:CA$110,100/('Alternatyva 2'!$DG$106:$DG$110+100))</f>
        <v>0</v>
      </c>
      <c r="CB16" s="408">
        <f>SUMPRODUCT('Alternatyva 2'!CB$95:CB$99,100/('Alternatyva 2'!$DG$95:$DG$99+100))-SUMPRODUCT('Alternatyva 2'!CB$106:CB$110,100/('Alternatyva 2'!$DG$106:$DG$110+100))</f>
        <v>0</v>
      </c>
      <c r="CC16" s="408">
        <f>SUMPRODUCT('Alternatyva 2'!CC$95:CC$99,100/('Alternatyva 2'!$DG$95:$DG$99+100))-SUMPRODUCT('Alternatyva 2'!CC$106:CC$110,100/('Alternatyva 2'!$DG$106:$DG$110+100))</f>
        <v>0</v>
      </c>
      <c r="CD16" s="408">
        <f>SUMPRODUCT('Alternatyva 2'!CD$95:CD$99,100/('Alternatyva 2'!$DG$95:$DG$99+100))-SUMPRODUCT('Alternatyva 2'!CD$106:CD$110,100/('Alternatyva 2'!$DG$106:$DG$110+100))</f>
        <v>0</v>
      </c>
      <c r="CE16" s="408">
        <f>SUMPRODUCT('Alternatyva 2'!CE$95:CE$99,100/('Alternatyva 2'!$DG$95:$DG$99+100))-SUMPRODUCT('Alternatyva 2'!CE$106:CE$110,100/('Alternatyva 2'!$DG$106:$DG$110+100))</f>
        <v>0</v>
      </c>
      <c r="CF16" s="408">
        <f>SUMPRODUCT('Alternatyva 2'!CF$95:CF$99,100/('Alternatyva 2'!$DG$95:$DG$99+100))-SUMPRODUCT('Alternatyva 2'!CF$106:CF$110,100/('Alternatyva 2'!$DG$106:$DG$110+100))</f>
        <v>0</v>
      </c>
      <c r="CG16" s="408">
        <f>SUMPRODUCT('Alternatyva 2'!CG$95:CG$99,100/('Alternatyva 2'!$DG$95:$DG$99+100))-SUMPRODUCT('Alternatyva 2'!CG$106:CG$110,100/('Alternatyva 2'!$DG$106:$DG$110+100))</f>
        <v>0</v>
      </c>
      <c r="CH16" s="408">
        <f>SUMPRODUCT('Alternatyva 2'!CH$95:CH$99,100/('Alternatyva 2'!$DG$95:$DG$99+100))-SUMPRODUCT('Alternatyva 2'!CH$106:CH$110,100/('Alternatyva 2'!$DG$106:$DG$110+100))</f>
        <v>0</v>
      </c>
      <c r="CI16" s="408">
        <f>SUMPRODUCT('Alternatyva 2'!CI$95:CI$99,100/('Alternatyva 2'!$DG$95:$DG$99+100))-SUMPRODUCT('Alternatyva 2'!CI$106:CI$110,100/('Alternatyva 2'!$DG$106:$DG$110+100))</f>
        <v>0</v>
      </c>
      <c r="CJ16" s="408">
        <f>SUMPRODUCT('Alternatyva 2'!CJ$95:CJ$99,100/('Alternatyva 2'!$DG$95:$DG$99+100))-SUMPRODUCT('Alternatyva 2'!CJ$106:CJ$110,100/('Alternatyva 2'!$DG$106:$DG$110+100))</f>
        <v>0</v>
      </c>
      <c r="CK16" s="408">
        <f>SUMPRODUCT('Alternatyva 2'!CK$95:CK$99,100/('Alternatyva 2'!$DG$95:$DG$99+100))-SUMPRODUCT('Alternatyva 2'!CK$106:CK$110,100/('Alternatyva 2'!$DG$106:$DG$110+100))</f>
        <v>0</v>
      </c>
      <c r="CL16" s="408">
        <f>SUMPRODUCT('Alternatyva 2'!CL$95:CL$99,100/('Alternatyva 2'!$DG$95:$DG$99+100))-SUMPRODUCT('Alternatyva 2'!CL$106:CL$110,100/('Alternatyva 2'!$DG$106:$DG$110+100))</f>
        <v>0</v>
      </c>
      <c r="CM16" s="408">
        <f>SUMPRODUCT('Alternatyva 2'!CM$95:CM$99,100/('Alternatyva 2'!$DG$95:$DG$99+100))-SUMPRODUCT('Alternatyva 2'!CM$106:CM$110,100/('Alternatyva 2'!$DG$106:$DG$110+100))</f>
        <v>0</v>
      </c>
      <c r="CN16" s="408">
        <f>SUMPRODUCT('Alternatyva 2'!CN$95:CN$99,100/('Alternatyva 2'!$DG$95:$DG$99+100))-SUMPRODUCT('Alternatyva 2'!CN$106:CN$110,100/('Alternatyva 2'!$DG$106:$DG$110+100))</f>
        <v>0</v>
      </c>
      <c r="CO16" s="408">
        <f>SUMPRODUCT('Alternatyva 2'!CO$95:CO$99,100/('Alternatyva 2'!$DG$95:$DG$99+100))-SUMPRODUCT('Alternatyva 2'!CO$106:CO$110,100/('Alternatyva 2'!$DG$106:$DG$110+100))</f>
        <v>0</v>
      </c>
      <c r="CP16" s="408">
        <f>SUMPRODUCT('Alternatyva 2'!CP$95:CP$99,100/('Alternatyva 2'!$DG$95:$DG$99+100))-SUMPRODUCT('Alternatyva 2'!CP$106:CP$110,100/('Alternatyva 2'!$DG$106:$DG$110+100))</f>
        <v>0</v>
      </c>
      <c r="CQ16" s="408">
        <f>SUMPRODUCT('Alternatyva 2'!CQ$95:CQ$99,100/('Alternatyva 2'!$DG$95:$DG$99+100))-SUMPRODUCT('Alternatyva 2'!CQ$106:CQ$110,100/('Alternatyva 2'!$DG$106:$DG$110+100))</f>
        <v>0</v>
      </c>
      <c r="CR16" s="408">
        <f>SUMPRODUCT('Alternatyva 2'!CR$95:CR$99,100/('Alternatyva 2'!$DG$95:$DG$99+100))-SUMPRODUCT('Alternatyva 2'!CR$106:CR$110,100/('Alternatyva 2'!$DG$106:$DG$110+100))</f>
        <v>0</v>
      </c>
      <c r="CS16" s="408">
        <f>SUMPRODUCT('Alternatyva 2'!CS$95:CS$99,100/('Alternatyva 2'!$DG$95:$DG$99+100))-SUMPRODUCT('Alternatyva 2'!CS$106:CS$110,100/('Alternatyva 2'!$DG$106:$DG$110+100))</f>
        <v>0</v>
      </c>
      <c r="CT16" s="408">
        <f>SUMPRODUCT('Alternatyva 2'!CT$95:CT$99,100/('Alternatyva 2'!$DG$95:$DG$99+100))-SUMPRODUCT('Alternatyva 2'!CT$106:CT$110,100/('Alternatyva 2'!$DG$106:$DG$110+100))</f>
        <v>0</v>
      </c>
      <c r="CU16" s="408">
        <f>SUMPRODUCT('Alternatyva 2'!CU$95:CU$99,100/('Alternatyva 2'!$DG$95:$DG$99+100))-SUMPRODUCT('Alternatyva 2'!CU$106:CU$110,100/('Alternatyva 2'!$DG$106:$DG$110+100))</f>
        <v>0</v>
      </c>
      <c r="CV16" s="408">
        <f>SUMPRODUCT('Alternatyva 2'!CV$95:CV$99,100/('Alternatyva 2'!$DG$95:$DG$99+100))-SUMPRODUCT('Alternatyva 2'!CV$106:CV$110,100/('Alternatyva 2'!$DG$106:$DG$110+100))</f>
        <v>0</v>
      </c>
      <c r="CW16" s="408">
        <f>SUMPRODUCT('Alternatyva 2'!CW$95:CW$99,100/('Alternatyva 2'!$DG$95:$DG$99+100))-SUMPRODUCT('Alternatyva 2'!CW$106:CW$110,100/('Alternatyva 2'!$DG$106:$DG$110+100))</f>
        <v>0</v>
      </c>
      <c r="CX16" s="408">
        <f>SUMPRODUCT('Alternatyva 2'!CX$95:CX$99,100/('Alternatyva 2'!$DG$95:$DG$99+100))-SUMPRODUCT('Alternatyva 2'!CX$106:CX$110,100/('Alternatyva 2'!$DG$106:$DG$110+100))</f>
        <v>0</v>
      </c>
      <c r="CY16" s="408">
        <f>SUMPRODUCT('Alternatyva 2'!CY$95:CY$99,100/('Alternatyva 2'!$DG$95:$DG$99+100))-SUMPRODUCT('Alternatyva 2'!CY$106:CY$110,100/('Alternatyva 2'!$DG$106:$DG$110+100))</f>
        <v>0</v>
      </c>
      <c r="CZ16" s="408">
        <f>SUMPRODUCT('Alternatyva 2'!CZ$95:CZ$99,100/('Alternatyva 2'!$DG$95:$DG$99+100))-SUMPRODUCT('Alternatyva 2'!CZ$106:CZ$110,100/('Alternatyva 2'!$DG$106:$DG$110+100))</f>
        <v>0</v>
      </c>
      <c r="DA16" s="408">
        <f>SUMPRODUCT('Alternatyva 2'!DA$95:DA$99,100/('Alternatyva 2'!$DG$95:$DG$99+100))-SUMPRODUCT('Alternatyva 2'!DA$106:DA$110,100/('Alternatyva 2'!$DG$106:$DG$110+100))</f>
        <v>0</v>
      </c>
      <c r="DB16" s="408">
        <f>SUMPRODUCT('Alternatyva 2'!DB$95:DB$99,100/('Alternatyva 2'!$DG$95:$DG$99+100))-SUMPRODUCT('Alternatyva 2'!DB$106:DB$110,100/('Alternatyva 2'!$DG$106:$DG$110+100))</f>
        <v>0</v>
      </c>
      <c r="DC16" s="408">
        <f>SUMPRODUCT('Alternatyva 2'!DC$95:DC$99,100/('Alternatyva 2'!$DG$95:$DG$99+100))-SUMPRODUCT('Alternatyva 2'!DC$106:DC$110,100/('Alternatyva 2'!$DG$106:$DG$110+100))</f>
        <v>0</v>
      </c>
    </row>
    <row r="17" spans="2:107" hidden="1">
      <c r="B17" s="323" t="s">
        <v>551</v>
      </c>
      <c r="C17" s="826" t="s">
        <v>552</v>
      </c>
      <c r="D17" s="826"/>
      <c r="E17" s="826"/>
      <c r="F17" s="407">
        <f>H17+NPV(FD,I17:INDEX(I17:DC17,PAL))</f>
        <v>0</v>
      </c>
      <c r="G17" s="407">
        <f>SUMIF($H$6:$DC$6,"&lt;="&amp;PAL,$H17:$DC17)</f>
        <v>0</v>
      </c>
      <c r="H17" s="435">
        <f>SUMPRODUCT('Alternatyva 2'!H$106:H$110,100*'Alternatyva 2'!$D$106:$D$110,1/('Alternatyva 2'!$DG$106:$DG$110+100),'Alternatyva 2'!$DH$106:$DH$110)</f>
        <v>0</v>
      </c>
      <c r="I17" s="435">
        <f>SUMPRODUCT('Alternatyva 2'!I$106:I$110,100*'Alternatyva 2'!$D$106:$D$110,1/('Alternatyva 2'!$DG$106:$DG$110+100),'Alternatyva 2'!$DH$106:$DH$110)</f>
        <v>0</v>
      </c>
      <c r="J17" s="435">
        <f>SUMPRODUCT('Alternatyva 2'!J$106:J$110,100*'Alternatyva 2'!$D$106:$D$110,1/('Alternatyva 2'!$DG$106:$DG$110+100),'Alternatyva 2'!$DH$106:$DH$110)</f>
        <v>0</v>
      </c>
      <c r="K17" s="435">
        <f>SUMPRODUCT('Alternatyva 2'!K$106:K$110,100*'Alternatyva 2'!$D$106:$D$110,1/('Alternatyva 2'!$DG$106:$DG$110+100),'Alternatyva 2'!$DH$106:$DH$110)</f>
        <v>0</v>
      </c>
      <c r="L17" s="435">
        <f>SUMPRODUCT('Alternatyva 2'!L$106:L$110,100*'Alternatyva 2'!$D$106:$D$110,1/('Alternatyva 2'!$DG$106:$DG$110+100),'Alternatyva 2'!$DH$106:$DH$110)</f>
        <v>0</v>
      </c>
      <c r="M17" s="435">
        <f>SUMPRODUCT('Alternatyva 2'!M$106:M$110,100*'Alternatyva 2'!$D$106:$D$110,1/('Alternatyva 2'!$DG$106:$DG$110+100),'Alternatyva 2'!$DH$106:$DH$110)</f>
        <v>0</v>
      </c>
      <c r="N17" s="435">
        <f>SUMPRODUCT('Alternatyva 2'!N$106:N$110,100*'Alternatyva 2'!$D$106:$D$110,1/('Alternatyva 2'!$DG$106:$DG$110+100),'Alternatyva 2'!$DH$106:$DH$110)</f>
        <v>0</v>
      </c>
      <c r="O17" s="435">
        <f>SUMPRODUCT('Alternatyva 2'!O$106:O$110,100*'Alternatyva 2'!$D$106:$D$110,1/('Alternatyva 2'!$DG$106:$DG$110+100),'Alternatyva 2'!$DH$106:$DH$110)</f>
        <v>0</v>
      </c>
      <c r="P17" s="435">
        <f>SUMPRODUCT('Alternatyva 2'!P$106:P$110,100*'Alternatyva 2'!$D$106:$D$110,1/('Alternatyva 2'!$DG$106:$DG$110+100),'Alternatyva 2'!$DH$106:$DH$110)</f>
        <v>0</v>
      </c>
      <c r="Q17" s="435">
        <f>SUMPRODUCT('Alternatyva 2'!Q$106:Q$110,100*'Alternatyva 2'!$D$106:$D$110,1/('Alternatyva 2'!$DG$106:$DG$110+100),'Alternatyva 2'!$DH$106:$DH$110)</f>
        <v>0</v>
      </c>
      <c r="R17" s="435">
        <f>SUMPRODUCT('Alternatyva 2'!R$106:R$110,100*'Alternatyva 2'!$D$106:$D$110,1/('Alternatyva 2'!$DG$106:$DG$110+100),'Alternatyva 2'!$DH$106:$DH$110)</f>
        <v>0</v>
      </c>
      <c r="S17" s="435">
        <f>SUMPRODUCT('Alternatyva 2'!S$106:S$110,100*'Alternatyva 2'!$D$106:$D$110,1/('Alternatyva 2'!$DG$106:$DG$110+100),'Alternatyva 2'!$DH$106:$DH$110)</f>
        <v>0</v>
      </c>
      <c r="T17" s="435">
        <f>SUMPRODUCT('Alternatyva 2'!T$106:T$110,100*'Alternatyva 2'!$D$106:$D$110,1/('Alternatyva 2'!$DG$106:$DG$110+100),'Alternatyva 2'!$DH$106:$DH$110)</f>
        <v>0</v>
      </c>
      <c r="U17" s="435">
        <f>SUMPRODUCT('Alternatyva 2'!U$106:U$110,100*'Alternatyva 2'!$D$106:$D$110,1/('Alternatyva 2'!$DG$106:$DG$110+100),'Alternatyva 2'!$DH$106:$DH$110)</f>
        <v>0</v>
      </c>
      <c r="V17" s="435">
        <f>SUMPRODUCT('Alternatyva 2'!V$106:V$110,100*'Alternatyva 2'!$D$106:$D$110,1/('Alternatyva 2'!$DG$106:$DG$110+100),'Alternatyva 2'!$DH$106:$DH$110)</f>
        <v>0</v>
      </c>
      <c r="W17" s="435">
        <f>SUMPRODUCT('Alternatyva 2'!W$106:W$110,100*'Alternatyva 2'!$D$106:$D$110,1/('Alternatyva 2'!$DG$106:$DG$110+100),'Alternatyva 2'!$DH$106:$DH$110)</f>
        <v>0</v>
      </c>
      <c r="X17" s="435">
        <f>SUMPRODUCT('Alternatyva 2'!X$106:X$110,100*'Alternatyva 2'!$D$106:$D$110,1/('Alternatyva 2'!$DG$106:$DG$110+100),'Alternatyva 2'!$DH$106:$DH$110)</f>
        <v>0</v>
      </c>
      <c r="Y17" s="435">
        <f>SUMPRODUCT('Alternatyva 2'!Y$106:Y$110,100*'Alternatyva 2'!$D$106:$D$110,1/('Alternatyva 2'!$DG$106:$DG$110+100),'Alternatyva 2'!$DH$106:$DH$110)</f>
        <v>0</v>
      </c>
      <c r="Z17" s="435">
        <f>SUMPRODUCT('Alternatyva 2'!Z$106:Z$110,100*'Alternatyva 2'!$D$106:$D$110,1/('Alternatyva 2'!$DG$106:$DG$110+100),'Alternatyva 2'!$DH$106:$DH$110)</f>
        <v>0</v>
      </c>
      <c r="AA17" s="435">
        <f>SUMPRODUCT('Alternatyva 2'!AA$106:AA$110,100*'Alternatyva 2'!$D$106:$D$110,1/('Alternatyva 2'!$DG$106:$DG$110+100),'Alternatyva 2'!$DH$106:$DH$110)</f>
        <v>0</v>
      </c>
      <c r="AB17" s="435">
        <f>SUMPRODUCT('Alternatyva 2'!AB$106:AB$110,100*'Alternatyva 2'!$D$106:$D$110,1/('Alternatyva 2'!$DG$106:$DG$110+100),'Alternatyva 2'!$DH$106:$DH$110)</f>
        <v>0</v>
      </c>
      <c r="AC17" s="435">
        <f>SUMPRODUCT('Alternatyva 2'!AC$106:AC$110,100*'Alternatyva 2'!$D$106:$D$110,1/('Alternatyva 2'!$DG$106:$DG$110+100),'Alternatyva 2'!$DH$106:$DH$110)</f>
        <v>0</v>
      </c>
      <c r="AD17" s="435">
        <f>SUMPRODUCT('Alternatyva 2'!AD$106:AD$110,100*'Alternatyva 2'!$D$106:$D$110,1/('Alternatyva 2'!$DG$106:$DG$110+100),'Alternatyva 2'!$DH$106:$DH$110)</f>
        <v>0</v>
      </c>
      <c r="AE17" s="435">
        <f>SUMPRODUCT('Alternatyva 2'!AE$106:AE$110,100*'Alternatyva 2'!$D$106:$D$110,1/('Alternatyva 2'!$DG$106:$DG$110+100),'Alternatyva 2'!$DH$106:$DH$110)</f>
        <v>0</v>
      </c>
      <c r="AF17" s="435">
        <f>SUMPRODUCT('Alternatyva 2'!AF$106:AF$110,100*'Alternatyva 2'!$D$106:$D$110,1/('Alternatyva 2'!$DG$106:$DG$110+100),'Alternatyva 2'!$DH$106:$DH$110)</f>
        <v>0</v>
      </c>
      <c r="AG17" s="435">
        <f>SUMPRODUCT('Alternatyva 2'!AG$106:AG$110,100*'Alternatyva 2'!$D$106:$D$110,1/('Alternatyva 2'!$DG$106:$DG$110+100),'Alternatyva 2'!$DH$106:$DH$110)</f>
        <v>0</v>
      </c>
      <c r="AH17" s="435">
        <f>SUMPRODUCT('Alternatyva 2'!AH$106:AH$110,100*'Alternatyva 2'!$D$106:$D$110,1/('Alternatyva 2'!$DG$106:$DG$110+100),'Alternatyva 2'!$DH$106:$DH$110)</f>
        <v>0</v>
      </c>
      <c r="AI17" s="435">
        <f>SUMPRODUCT('Alternatyva 2'!AI$106:AI$110,100*'Alternatyva 2'!$D$106:$D$110,1/('Alternatyva 2'!$DG$106:$DG$110+100),'Alternatyva 2'!$DH$106:$DH$110)</f>
        <v>0</v>
      </c>
      <c r="AJ17" s="435">
        <f>SUMPRODUCT('Alternatyva 2'!AJ$106:AJ$110,100*'Alternatyva 2'!$D$106:$D$110,1/('Alternatyva 2'!$DG$106:$DG$110+100),'Alternatyva 2'!$DH$106:$DH$110)</f>
        <v>0</v>
      </c>
      <c r="AK17" s="435">
        <f>SUMPRODUCT('Alternatyva 2'!AK$106:AK$110,100*'Alternatyva 2'!$D$106:$D$110,1/('Alternatyva 2'!$DG$106:$DG$110+100),'Alternatyva 2'!$DH$106:$DH$110)</f>
        <v>0</v>
      </c>
      <c r="AL17" s="435">
        <f>SUMPRODUCT('Alternatyva 2'!AL$106:AL$110,100*'Alternatyva 2'!$D$106:$D$110,1/('Alternatyva 2'!$DG$106:$DG$110+100),'Alternatyva 2'!$DH$106:$DH$110)</f>
        <v>0</v>
      </c>
      <c r="AM17" s="435">
        <f>SUMPRODUCT('Alternatyva 2'!AM$106:AM$110,100*'Alternatyva 2'!$D$106:$D$110,1/('Alternatyva 2'!$DG$106:$DG$110+100),'Alternatyva 2'!$DH$106:$DH$110)</f>
        <v>0</v>
      </c>
      <c r="AN17" s="435">
        <f>SUMPRODUCT('Alternatyva 2'!AN$106:AN$110,100*'Alternatyva 2'!$D$106:$D$110,1/('Alternatyva 2'!$DG$106:$DG$110+100),'Alternatyva 2'!$DH$106:$DH$110)</f>
        <v>0</v>
      </c>
      <c r="AO17" s="435">
        <f>SUMPRODUCT('Alternatyva 2'!AO$106:AO$110,100*'Alternatyva 2'!$D$106:$D$110,1/('Alternatyva 2'!$DG$106:$DG$110+100),'Alternatyva 2'!$DH$106:$DH$110)</f>
        <v>0</v>
      </c>
      <c r="AP17" s="435">
        <f>SUMPRODUCT('Alternatyva 2'!AP$106:AP$110,100*'Alternatyva 2'!$D$106:$D$110,1/('Alternatyva 2'!$DG$106:$DG$110+100),'Alternatyva 2'!$DH$106:$DH$110)</f>
        <v>0</v>
      </c>
      <c r="AQ17" s="435">
        <f>SUMPRODUCT('Alternatyva 2'!AQ$106:AQ$110,100*'Alternatyva 2'!$D$106:$D$110,1/('Alternatyva 2'!$DG$106:$DG$110+100),'Alternatyva 2'!$DH$106:$DH$110)</f>
        <v>0</v>
      </c>
      <c r="AR17" s="435">
        <f>SUMPRODUCT('Alternatyva 2'!AR$106:AR$110,100*'Alternatyva 2'!$D$106:$D$110,1/('Alternatyva 2'!$DG$106:$DG$110+100),'Alternatyva 2'!$DH$106:$DH$110)</f>
        <v>0</v>
      </c>
      <c r="AS17" s="435">
        <f>SUMPRODUCT('Alternatyva 2'!AS$106:AS$110,100*'Alternatyva 2'!$D$106:$D$110,1/('Alternatyva 2'!$DG$106:$DG$110+100),'Alternatyva 2'!$DH$106:$DH$110)</f>
        <v>0</v>
      </c>
      <c r="AT17" s="435">
        <f>SUMPRODUCT('Alternatyva 2'!AT$106:AT$110,100*'Alternatyva 2'!$D$106:$D$110,1/('Alternatyva 2'!$DG$106:$DG$110+100),'Alternatyva 2'!$DH$106:$DH$110)</f>
        <v>0</v>
      </c>
      <c r="AU17" s="435">
        <f>SUMPRODUCT('Alternatyva 2'!AU$106:AU$110,100*'Alternatyva 2'!$D$106:$D$110,1/('Alternatyva 2'!$DG$106:$DG$110+100),'Alternatyva 2'!$DH$106:$DH$110)</f>
        <v>0</v>
      </c>
      <c r="AV17" s="435">
        <f>SUMPRODUCT('Alternatyva 2'!AV$106:AV$110,100*'Alternatyva 2'!$D$106:$D$110,1/('Alternatyva 2'!$DG$106:$DG$110+100),'Alternatyva 2'!$DH$106:$DH$110)</f>
        <v>0</v>
      </c>
      <c r="AW17" s="435">
        <f>SUMPRODUCT('Alternatyva 2'!AW$106:AW$110,100*'Alternatyva 2'!$D$106:$D$110,1/('Alternatyva 2'!$DG$106:$DG$110+100),'Alternatyva 2'!$DH$106:$DH$110)</f>
        <v>0</v>
      </c>
      <c r="AX17" s="435">
        <f>SUMPRODUCT('Alternatyva 2'!AX$106:AX$110,100*'Alternatyva 2'!$D$106:$D$110,1/('Alternatyva 2'!$DG$106:$DG$110+100),'Alternatyva 2'!$DH$106:$DH$110)</f>
        <v>0</v>
      </c>
      <c r="AY17" s="435">
        <f>SUMPRODUCT('Alternatyva 2'!AY$106:AY$110,100*'Alternatyva 2'!$D$106:$D$110,1/('Alternatyva 2'!$DG$106:$DG$110+100),'Alternatyva 2'!$DH$106:$DH$110)</f>
        <v>0</v>
      </c>
      <c r="AZ17" s="435">
        <f>SUMPRODUCT('Alternatyva 2'!AZ$106:AZ$110,100*'Alternatyva 2'!$D$106:$D$110,1/('Alternatyva 2'!$DG$106:$DG$110+100),'Alternatyva 2'!$DH$106:$DH$110)</f>
        <v>0</v>
      </c>
      <c r="BA17" s="435">
        <f>SUMPRODUCT('Alternatyva 2'!BA$106:BA$110,100*'Alternatyva 2'!$D$106:$D$110,1/('Alternatyva 2'!$DG$106:$DG$110+100),'Alternatyva 2'!$DH$106:$DH$110)</f>
        <v>0</v>
      </c>
      <c r="BB17" s="435">
        <f>SUMPRODUCT('Alternatyva 2'!BB$106:BB$110,100*'Alternatyva 2'!$D$106:$D$110,1/('Alternatyva 2'!$DG$106:$DG$110+100),'Alternatyva 2'!$DH$106:$DH$110)</f>
        <v>0</v>
      </c>
      <c r="BC17" s="435">
        <f>SUMPRODUCT('Alternatyva 2'!BC$106:BC$110,100*'Alternatyva 2'!$D$106:$D$110,1/('Alternatyva 2'!$DG$106:$DG$110+100),'Alternatyva 2'!$DH$106:$DH$110)</f>
        <v>0</v>
      </c>
      <c r="BD17" s="435">
        <f>SUMPRODUCT('Alternatyva 2'!BD$106:BD$110,100*'Alternatyva 2'!$D$106:$D$110,1/('Alternatyva 2'!$DG$106:$DG$110+100),'Alternatyva 2'!$DH$106:$DH$110)</f>
        <v>0</v>
      </c>
      <c r="BE17" s="435">
        <f>SUMPRODUCT('Alternatyva 2'!BE$106:BE$110,100*'Alternatyva 2'!$D$106:$D$110,1/('Alternatyva 2'!$DG$106:$DG$110+100),'Alternatyva 2'!$DH$106:$DH$110)</f>
        <v>0</v>
      </c>
      <c r="BF17" s="435">
        <f>SUMPRODUCT('Alternatyva 2'!BF$106:BF$110,100*'Alternatyva 2'!$D$106:$D$110,1/('Alternatyva 2'!$DG$106:$DG$110+100),'Alternatyva 2'!$DH$106:$DH$110)</f>
        <v>0</v>
      </c>
      <c r="BG17" s="435">
        <f>SUMPRODUCT('Alternatyva 2'!BG$106:BG$110,100*'Alternatyva 2'!$D$106:$D$110,1/('Alternatyva 2'!$DG$106:$DG$110+100),'Alternatyva 2'!$DH$106:$DH$110)</f>
        <v>0</v>
      </c>
      <c r="BH17" s="435">
        <f>SUMPRODUCT('Alternatyva 2'!BH$106:BH$110,100*'Alternatyva 2'!$D$106:$D$110,1/('Alternatyva 2'!$DG$106:$DG$110+100),'Alternatyva 2'!$DH$106:$DH$110)</f>
        <v>0</v>
      </c>
      <c r="BI17" s="435">
        <f>SUMPRODUCT('Alternatyva 2'!BI$106:BI$110,100*'Alternatyva 2'!$D$106:$D$110,1/('Alternatyva 2'!$DG$106:$DG$110+100),'Alternatyva 2'!$DH$106:$DH$110)</f>
        <v>0</v>
      </c>
      <c r="BJ17" s="435">
        <f>SUMPRODUCT('Alternatyva 2'!BJ$106:BJ$110,100*'Alternatyva 2'!$D$106:$D$110,1/('Alternatyva 2'!$DG$106:$DG$110+100),'Alternatyva 2'!$DH$106:$DH$110)</f>
        <v>0</v>
      </c>
      <c r="BK17" s="435">
        <f>SUMPRODUCT('Alternatyva 2'!BK$106:BK$110,100*'Alternatyva 2'!$D$106:$D$110,1/('Alternatyva 2'!$DG$106:$DG$110+100),'Alternatyva 2'!$DH$106:$DH$110)</f>
        <v>0</v>
      </c>
      <c r="BL17" s="435">
        <f>SUMPRODUCT('Alternatyva 2'!BL$106:BL$110,100*'Alternatyva 2'!$D$106:$D$110,1/('Alternatyva 2'!$DG$106:$DG$110+100),'Alternatyva 2'!$DH$106:$DH$110)</f>
        <v>0</v>
      </c>
      <c r="BM17" s="435">
        <f>SUMPRODUCT('Alternatyva 2'!BM$106:BM$110,100*'Alternatyva 2'!$D$106:$D$110,1/('Alternatyva 2'!$DG$106:$DG$110+100),'Alternatyva 2'!$DH$106:$DH$110)</f>
        <v>0</v>
      </c>
      <c r="BN17" s="435">
        <f>SUMPRODUCT('Alternatyva 2'!BN$106:BN$110,100*'Alternatyva 2'!$D$106:$D$110,1/('Alternatyva 2'!$DG$106:$DG$110+100),'Alternatyva 2'!$DH$106:$DH$110)</f>
        <v>0</v>
      </c>
      <c r="BO17" s="435">
        <f>SUMPRODUCT('Alternatyva 2'!BO$106:BO$110,100*'Alternatyva 2'!$D$106:$D$110,1/('Alternatyva 2'!$DG$106:$DG$110+100),'Alternatyva 2'!$DH$106:$DH$110)</f>
        <v>0</v>
      </c>
      <c r="BP17" s="435">
        <f>SUMPRODUCT('Alternatyva 2'!BP$106:BP$110,100*'Alternatyva 2'!$D$106:$D$110,1/('Alternatyva 2'!$DG$106:$DG$110+100),'Alternatyva 2'!$DH$106:$DH$110)</f>
        <v>0</v>
      </c>
      <c r="BQ17" s="435">
        <f>SUMPRODUCT('Alternatyva 2'!BQ$106:BQ$110,100*'Alternatyva 2'!$D$106:$D$110,1/('Alternatyva 2'!$DG$106:$DG$110+100),'Alternatyva 2'!$DH$106:$DH$110)</f>
        <v>0</v>
      </c>
      <c r="BR17" s="435">
        <f>SUMPRODUCT('Alternatyva 2'!BR$106:BR$110,100*'Alternatyva 2'!$D$106:$D$110,1/('Alternatyva 2'!$DG$106:$DG$110+100),'Alternatyva 2'!$DH$106:$DH$110)</f>
        <v>0</v>
      </c>
      <c r="BS17" s="435">
        <f>SUMPRODUCT('Alternatyva 2'!BS$106:BS$110,100*'Alternatyva 2'!$D$106:$D$110,1/('Alternatyva 2'!$DG$106:$DG$110+100),'Alternatyva 2'!$DH$106:$DH$110)</f>
        <v>0</v>
      </c>
      <c r="BT17" s="435">
        <f>SUMPRODUCT('Alternatyva 2'!BT$106:BT$110,100*'Alternatyva 2'!$D$106:$D$110,1/('Alternatyva 2'!$DG$106:$DG$110+100),'Alternatyva 2'!$DH$106:$DH$110)</f>
        <v>0</v>
      </c>
      <c r="BU17" s="435">
        <f>SUMPRODUCT('Alternatyva 2'!BU$106:BU$110,100*'Alternatyva 2'!$D$106:$D$110,1/('Alternatyva 2'!$DG$106:$DG$110+100),'Alternatyva 2'!$DH$106:$DH$110)</f>
        <v>0</v>
      </c>
      <c r="BV17" s="435">
        <f>SUMPRODUCT('Alternatyva 2'!BV$106:BV$110,100*'Alternatyva 2'!$D$106:$D$110,1/('Alternatyva 2'!$DG$106:$DG$110+100),'Alternatyva 2'!$DH$106:$DH$110)</f>
        <v>0</v>
      </c>
      <c r="BW17" s="435">
        <f>SUMPRODUCT('Alternatyva 2'!BW$106:BW$110,100*'Alternatyva 2'!$D$106:$D$110,1/('Alternatyva 2'!$DG$106:$DG$110+100),'Alternatyva 2'!$DH$106:$DH$110)</f>
        <v>0</v>
      </c>
      <c r="BX17" s="435">
        <f>SUMPRODUCT('Alternatyva 2'!BX$106:BX$110,100*'Alternatyva 2'!$D$106:$D$110,1/('Alternatyva 2'!$DG$106:$DG$110+100),'Alternatyva 2'!$DH$106:$DH$110)</f>
        <v>0</v>
      </c>
      <c r="BY17" s="435">
        <f>SUMPRODUCT('Alternatyva 2'!BY$106:BY$110,100*'Alternatyva 2'!$D$106:$D$110,1/('Alternatyva 2'!$DG$106:$DG$110+100),'Alternatyva 2'!$DH$106:$DH$110)</f>
        <v>0</v>
      </c>
      <c r="BZ17" s="435">
        <f>SUMPRODUCT('Alternatyva 2'!BZ$106:BZ$110,100*'Alternatyva 2'!$D$106:$D$110,1/('Alternatyva 2'!$DG$106:$DG$110+100),'Alternatyva 2'!$DH$106:$DH$110)</f>
        <v>0</v>
      </c>
      <c r="CA17" s="435">
        <f>SUMPRODUCT('Alternatyva 2'!CA$106:CA$110,100*'Alternatyva 2'!$D$106:$D$110,1/('Alternatyva 2'!$DG$106:$DG$110+100),'Alternatyva 2'!$DH$106:$DH$110)</f>
        <v>0</v>
      </c>
      <c r="CB17" s="435">
        <f>SUMPRODUCT('Alternatyva 2'!CB$106:CB$110,100*'Alternatyva 2'!$D$106:$D$110,1/('Alternatyva 2'!$DG$106:$DG$110+100),'Alternatyva 2'!$DH$106:$DH$110)</f>
        <v>0</v>
      </c>
      <c r="CC17" s="435">
        <f>SUMPRODUCT('Alternatyva 2'!CC$106:CC$110,100*'Alternatyva 2'!$D$106:$D$110,1/('Alternatyva 2'!$DG$106:$DG$110+100),'Alternatyva 2'!$DH$106:$DH$110)</f>
        <v>0</v>
      </c>
      <c r="CD17" s="435">
        <f>SUMPRODUCT('Alternatyva 2'!CD$106:CD$110,100*'Alternatyva 2'!$D$106:$D$110,1/('Alternatyva 2'!$DG$106:$DG$110+100),'Alternatyva 2'!$DH$106:$DH$110)</f>
        <v>0</v>
      </c>
      <c r="CE17" s="435">
        <f>SUMPRODUCT('Alternatyva 2'!CE$106:CE$110,100*'Alternatyva 2'!$D$106:$D$110,1/('Alternatyva 2'!$DG$106:$DG$110+100),'Alternatyva 2'!$DH$106:$DH$110)</f>
        <v>0</v>
      </c>
      <c r="CF17" s="435">
        <f>SUMPRODUCT('Alternatyva 2'!CF$106:CF$110,100*'Alternatyva 2'!$D$106:$D$110,1/('Alternatyva 2'!$DG$106:$DG$110+100),'Alternatyva 2'!$DH$106:$DH$110)</f>
        <v>0</v>
      </c>
      <c r="CG17" s="435">
        <f>SUMPRODUCT('Alternatyva 2'!CG$106:CG$110,100*'Alternatyva 2'!$D$106:$D$110,1/('Alternatyva 2'!$DG$106:$DG$110+100),'Alternatyva 2'!$DH$106:$DH$110)</f>
        <v>0</v>
      </c>
      <c r="CH17" s="435">
        <f>SUMPRODUCT('Alternatyva 2'!CH$106:CH$110,100*'Alternatyva 2'!$D$106:$D$110,1/('Alternatyva 2'!$DG$106:$DG$110+100),'Alternatyva 2'!$DH$106:$DH$110)</f>
        <v>0</v>
      </c>
      <c r="CI17" s="435">
        <f>SUMPRODUCT('Alternatyva 2'!CI$106:CI$110,100*'Alternatyva 2'!$D$106:$D$110,1/('Alternatyva 2'!$DG$106:$DG$110+100),'Alternatyva 2'!$DH$106:$DH$110)</f>
        <v>0</v>
      </c>
      <c r="CJ17" s="435">
        <f>SUMPRODUCT('Alternatyva 2'!CJ$106:CJ$110,100*'Alternatyva 2'!$D$106:$D$110,1/('Alternatyva 2'!$DG$106:$DG$110+100),'Alternatyva 2'!$DH$106:$DH$110)</f>
        <v>0</v>
      </c>
      <c r="CK17" s="435">
        <f>SUMPRODUCT('Alternatyva 2'!CK$106:CK$110,100*'Alternatyva 2'!$D$106:$D$110,1/('Alternatyva 2'!$DG$106:$DG$110+100),'Alternatyva 2'!$DH$106:$DH$110)</f>
        <v>0</v>
      </c>
      <c r="CL17" s="435">
        <f>SUMPRODUCT('Alternatyva 2'!CL$106:CL$110,100*'Alternatyva 2'!$D$106:$D$110,1/('Alternatyva 2'!$DG$106:$DG$110+100),'Alternatyva 2'!$DH$106:$DH$110)</f>
        <v>0</v>
      </c>
      <c r="CM17" s="435">
        <f>SUMPRODUCT('Alternatyva 2'!CM$106:CM$110,100*'Alternatyva 2'!$D$106:$D$110,1/('Alternatyva 2'!$DG$106:$DG$110+100),'Alternatyva 2'!$DH$106:$DH$110)</f>
        <v>0</v>
      </c>
      <c r="CN17" s="435">
        <f>SUMPRODUCT('Alternatyva 2'!CN$106:CN$110,100*'Alternatyva 2'!$D$106:$D$110,1/('Alternatyva 2'!$DG$106:$DG$110+100),'Alternatyva 2'!$DH$106:$DH$110)</f>
        <v>0</v>
      </c>
      <c r="CO17" s="435">
        <f>SUMPRODUCT('Alternatyva 2'!CO$106:CO$110,100*'Alternatyva 2'!$D$106:$D$110,1/('Alternatyva 2'!$DG$106:$DG$110+100),'Alternatyva 2'!$DH$106:$DH$110)</f>
        <v>0</v>
      </c>
      <c r="CP17" s="435">
        <f>SUMPRODUCT('Alternatyva 2'!CP$106:CP$110,100*'Alternatyva 2'!$D$106:$D$110,1/('Alternatyva 2'!$DG$106:$DG$110+100),'Alternatyva 2'!$DH$106:$DH$110)</f>
        <v>0</v>
      </c>
      <c r="CQ17" s="435">
        <f>SUMPRODUCT('Alternatyva 2'!CQ$106:CQ$110,100*'Alternatyva 2'!$D$106:$D$110,1/('Alternatyva 2'!$DG$106:$DG$110+100),'Alternatyva 2'!$DH$106:$DH$110)</f>
        <v>0</v>
      </c>
      <c r="CR17" s="435">
        <f>SUMPRODUCT('Alternatyva 2'!CR$106:CR$110,100*'Alternatyva 2'!$D$106:$D$110,1/('Alternatyva 2'!$DG$106:$DG$110+100),'Alternatyva 2'!$DH$106:$DH$110)</f>
        <v>0</v>
      </c>
      <c r="CS17" s="435">
        <f>SUMPRODUCT('Alternatyva 2'!CS$106:CS$110,100*'Alternatyva 2'!$D$106:$D$110,1/('Alternatyva 2'!$DG$106:$DG$110+100),'Alternatyva 2'!$DH$106:$DH$110)</f>
        <v>0</v>
      </c>
      <c r="CT17" s="435">
        <f>SUMPRODUCT('Alternatyva 2'!CT$106:CT$110,100*'Alternatyva 2'!$D$106:$D$110,1/('Alternatyva 2'!$DG$106:$DG$110+100),'Alternatyva 2'!$DH$106:$DH$110)</f>
        <v>0</v>
      </c>
      <c r="CU17" s="435">
        <f>SUMPRODUCT('Alternatyva 2'!CU$106:CU$110,100*'Alternatyva 2'!$D$106:$D$110,1/('Alternatyva 2'!$DG$106:$DG$110+100),'Alternatyva 2'!$DH$106:$DH$110)</f>
        <v>0</v>
      </c>
      <c r="CV17" s="435">
        <f>SUMPRODUCT('Alternatyva 2'!CV$106:CV$110,100*'Alternatyva 2'!$D$106:$D$110,1/('Alternatyva 2'!$DG$106:$DG$110+100),'Alternatyva 2'!$DH$106:$DH$110)</f>
        <v>0</v>
      </c>
      <c r="CW17" s="435">
        <f>SUMPRODUCT('Alternatyva 2'!CW$106:CW$110,100*'Alternatyva 2'!$D$106:$D$110,1/('Alternatyva 2'!$DG$106:$DG$110+100),'Alternatyva 2'!$DH$106:$DH$110)</f>
        <v>0</v>
      </c>
      <c r="CX17" s="435">
        <f>SUMPRODUCT('Alternatyva 2'!CX$106:CX$110,100*'Alternatyva 2'!$D$106:$D$110,1/('Alternatyva 2'!$DG$106:$DG$110+100),'Alternatyva 2'!$DH$106:$DH$110)</f>
        <v>0</v>
      </c>
      <c r="CY17" s="435">
        <f>SUMPRODUCT('Alternatyva 2'!CY$106:CY$110,100*'Alternatyva 2'!$D$106:$D$110,1/('Alternatyva 2'!$DG$106:$DG$110+100),'Alternatyva 2'!$DH$106:$DH$110)</f>
        <v>0</v>
      </c>
      <c r="CZ17" s="435">
        <f>SUMPRODUCT('Alternatyva 2'!CZ$106:CZ$110,100*'Alternatyva 2'!$D$106:$D$110,1/('Alternatyva 2'!$DG$106:$DG$110+100),'Alternatyva 2'!$DH$106:$DH$110)</f>
        <v>0</v>
      </c>
      <c r="DA17" s="435">
        <f>SUMPRODUCT('Alternatyva 2'!DA$106:DA$110,100*'Alternatyva 2'!$D$106:$D$110,1/('Alternatyva 2'!$DG$106:$DG$110+100),'Alternatyva 2'!$DH$106:$DH$110)</f>
        <v>0</v>
      </c>
      <c r="DB17" s="435">
        <f>SUMPRODUCT('Alternatyva 2'!DB$106:DB$110,100*'Alternatyva 2'!$D$106:$D$110,1/('Alternatyva 2'!$DG$106:$DG$110+100),'Alternatyva 2'!$DH$106:$DH$110)</f>
        <v>0</v>
      </c>
      <c r="DC17" s="435">
        <f>SUMPRODUCT('Alternatyva 2'!DC$106:DC$110,100*'Alternatyva 2'!$D$106:$D$110,1/('Alternatyva 2'!$DG$106:$DG$110+100),'Alternatyva 2'!$DH$106:$DH$110)</f>
        <v>0</v>
      </c>
    </row>
    <row r="18" spans="2:107" hidden="1">
      <c r="C18" s="827" t="s">
        <v>545</v>
      </c>
      <c r="D18" s="827"/>
      <c r="E18" s="827"/>
      <c r="F18" s="407">
        <f>H18+NPV(FD,I18:INDEX(I18:DC18,PAL))</f>
        <v>0</v>
      </c>
      <c r="G18" s="407">
        <f>SUMIF($H$6:$DC$6,"&lt;="&amp;PAL,$H18:$DC18)</f>
        <v>0</v>
      </c>
      <c r="H18" s="435">
        <f>-H15+H16+H17</f>
        <v>0</v>
      </c>
      <c r="I18" s="435">
        <f t="shared" ref="I18:BT18" si="8">-I15+I16+I17</f>
        <v>0</v>
      </c>
      <c r="J18" s="435">
        <f t="shared" si="8"/>
        <v>0</v>
      </c>
      <c r="K18" s="435">
        <f t="shared" si="8"/>
        <v>0</v>
      </c>
      <c r="L18" s="435">
        <f t="shared" si="8"/>
        <v>0</v>
      </c>
      <c r="M18" s="435">
        <f t="shared" si="8"/>
        <v>0</v>
      </c>
      <c r="N18" s="435">
        <f t="shared" si="8"/>
        <v>0</v>
      </c>
      <c r="O18" s="435">
        <f t="shared" si="8"/>
        <v>0</v>
      </c>
      <c r="P18" s="435">
        <f t="shared" si="8"/>
        <v>0</v>
      </c>
      <c r="Q18" s="435">
        <f t="shared" si="8"/>
        <v>0</v>
      </c>
      <c r="R18" s="435">
        <f t="shared" si="8"/>
        <v>0</v>
      </c>
      <c r="S18" s="435">
        <f t="shared" si="8"/>
        <v>0</v>
      </c>
      <c r="T18" s="435">
        <f t="shared" si="8"/>
        <v>0</v>
      </c>
      <c r="U18" s="435">
        <f t="shared" si="8"/>
        <v>0</v>
      </c>
      <c r="V18" s="435">
        <f t="shared" si="8"/>
        <v>0</v>
      </c>
      <c r="W18" s="435">
        <f t="shared" si="8"/>
        <v>0</v>
      </c>
      <c r="X18" s="435">
        <f t="shared" si="8"/>
        <v>0</v>
      </c>
      <c r="Y18" s="435">
        <f t="shared" si="8"/>
        <v>0</v>
      </c>
      <c r="Z18" s="435">
        <f t="shared" si="8"/>
        <v>0</v>
      </c>
      <c r="AA18" s="435">
        <f t="shared" si="8"/>
        <v>0</v>
      </c>
      <c r="AB18" s="435">
        <f t="shared" si="8"/>
        <v>0</v>
      </c>
      <c r="AC18" s="435">
        <f t="shared" si="8"/>
        <v>0</v>
      </c>
      <c r="AD18" s="435">
        <f t="shared" si="8"/>
        <v>0</v>
      </c>
      <c r="AE18" s="435">
        <f t="shared" si="8"/>
        <v>0</v>
      </c>
      <c r="AF18" s="435">
        <f t="shared" si="8"/>
        <v>0</v>
      </c>
      <c r="AG18" s="435">
        <f t="shared" si="8"/>
        <v>0</v>
      </c>
      <c r="AH18" s="435">
        <f t="shared" si="8"/>
        <v>0</v>
      </c>
      <c r="AI18" s="435">
        <f t="shared" si="8"/>
        <v>0</v>
      </c>
      <c r="AJ18" s="435">
        <f t="shared" si="8"/>
        <v>0</v>
      </c>
      <c r="AK18" s="435">
        <f t="shared" si="8"/>
        <v>0</v>
      </c>
      <c r="AL18" s="435">
        <f t="shared" si="8"/>
        <v>0</v>
      </c>
      <c r="AM18" s="435">
        <f t="shared" si="8"/>
        <v>0</v>
      </c>
      <c r="AN18" s="435">
        <f t="shared" si="8"/>
        <v>0</v>
      </c>
      <c r="AO18" s="435">
        <f t="shared" si="8"/>
        <v>0</v>
      </c>
      <c r="AP18" s="435">
        <f t="shared" si="8"/>
        <v>0</v>
      </c>
      <c r="AQ18" s="435">
        <f t="shared" si="8"/>
        <v>0</v>
      </c>
      <c r="AR18" s="435">
        <f t="shared" si="8"/>
        <v>0</v>
      </c>
      <c r="AS18" s="435">
        <f t="shared" si="8"/>
        <v>0</v>
      </c>
      <c r="AT18" s="435">
        <f t="shared" si="8"/>
        <v>0</v>
      </c>
      <c r="AU18" s="435">
        <f t="shared" si="8"/>
        <v>0</v>
      </c>
      <c r="AV18" s="435">
        <f t="shared" si="8"/>
        <v>0</v>
      </c>
      <c r="AW18" s="435">
        <f t="shared" si="8"/>
        <v>0</v>
      </c>
      <c r="AX18" s="435">
        <f t="shared" si="8"/>
        <v>0</v>
      </c>
      <c r="AY18" s="435">
        <f t="shared" si="8"/>
        <v>0</v>
      </c>
      <c r="AZ18" s="435">
        <f t="shared" si="8"/>
        <v>0</v>
      </c>
      <c r="BA18" s="435">
        <f t="shared" si="8"/>
        <v>0</v>
      </c>
      <c r="BB18" s="435">
        <f t="shared" si="8"/>
        <v>0</v>
      </c>
      <c r="BC18" s="435">
        <f t="shared" si="8"/>
        <v>0</v>
      </c>
      <c r="BD18" s="435">
        <f t="shared" si="8"/>
        <v>0</v>
      </c>
      <c r="BE18" s="435">
        <f t="shared" si="8"/>
        <v>0</v>
      </c>
      <c r="BF18" s="435">
        <f t="shared" si="8"/>
        <v>0</v>
      </c>
      <c r="BG18" s="435">
        <f t="shared" si="8"/>
        <v>0</v>
      </c>
      <c r="BH18" s="435">
        <f t="shared" si="8"/>
        <v>0</v>
      </c>
      <c r="BI18" s="435">
        <f t="shared" si="8"/>
        <v>0</v>
      </c>
      <c r="BJ18" s="435">
        <f t="shared" si="8"/>
        <v>0</v>
      </c>
      <c r="BK18" s="435">
        <f t="shared" si="8"/>
        <v>0</v>
      </c>
      <c r="BL18" s="435">
        <f t="shared" si="8"/>
        <v>0</v>
      </c>
      <c r="BM18" s="435">
        <f t="shared" si="8"/>
        <v>0</v>
      </c>
      <c r="BN18" s="435">
        <f t="shared" si="8"/>
        <v>0</v>
      </c>
      <c r="BO18" s="435">
        <f t="shared" si="8"/>
        <v>0</v>
      </c>
      <c r="BP18" s="435">
        <f t="shared" si="8"/>
        <v>0</v>
      </c>
      <c r="BQ18" s="435">
        <f t="shared" si="8"/>
        <v>0</v>
      </c>
      <c r="BR18" s="435">
        <f t="shared" si="8"/>
        <v>0</v>
      </c>
      <c r="BS18" s="435">
        <f t="shared" si="8"/>
        <v>0</v>
      </c>
      <c r="BT18" s="435">
        <f t="shared" si="8"/>
        <v>0</v>
      </c>
      <c r="BU18" s="435">
        <f t="shared" ref="BU18:DC18" si="9">-BU15+BU16+BU17</f>
        <v>0</v>
      </c>
      <c r="BV18" s="435">
        <f t="shared" si="9"/>
        <v>0</v>
      </c>
      <c r="BW18" s="435">
        <f t="shared" si="9"/>
        <v>0</v>
      </c>
      <c r="BX18" s="435">
        <f t="shared" si="9"/>
        <v>0</v>
      </c>
      <c r="BY18" s="435">
        <f t="shared" si="9"/>
        <v>0</v>
      </c>
      <c r="BZ18" s="435">
        <f t="shared" si="9"/>
        <v>0</v>
      </c>
      <c r="CA18" s="435">
        <f t="shared" si="9"/>
        <v>0</v>
      </c>
      <c r="CB18" s="435">
        <f t="shared" si="9"/>
        <v>0</v>
      </c>
      <c r="CC18" s="435">
        <f t="shared" si="9"/>
        <v>0</v>
      </c>
      <c r="CD18" s="435">
        <f t="shared" si="9"/>
        <v>0</v>
      </c>
      <c r="CE18" s="435">
        <f t="shared" si="9"/>
        <v>0</v>
      </c>
      <c r="CF18" s="435">
        <f t="shared" si="9"/>
        <v>0</v>
      </c>
      <c r="CG18" s="435">
        <f t="shared" si="9"/>
        <v>0</v>
      </c>
      <c r="CH18" s="435">
        <f t="shared" si="9"/>
        <v>0</v>
      </c>
      <c r="CI18" s="435">
        <f t="shared" si="9"/>
        <v>0</v>
      </c>
      <c r="CJ18" s="435">
        <f t="shared" si="9"/>
        <v>0</v>
      </c>
      <c r="CK18" s="435">
        <f t="shared" si="9"/>
        <v>0</v>
      </c>
      <c r="CL18" s="435">
        <f t="shared" si="9"/>
        <v>0</v>
      </c>
      <c r="CM18" s="435">
        <f t="shared" si="9"/>
        <v>0</v>
      </c>
      <c r="CN18" s="435">
        <f t="shared" si="9"/>
        <v>0</v>
      </c>
      <c r="CO18" s="435">
        <f t="shared" si="9"/>
        <v>0</v>
      </c>
      <c r="CP18" s="435">
        <f t="shared" si="9"/>
        <v>0</v>
      </c>
      <c r="CQ18" s="435">
        <f t="shared" si="9"/>
        <v>0</v>
      </c>
      <c r="CR18" s="435">
        <f t="shared" si="9"/>
        <v>0</v>
      </c>
      <c r="CS18" s="435">
        <f t="shared" si="9"/>
        <v>0</v>
      </c>
      <c r="CT18" s="435">
        <f t="shared" si="9"/>
        <v>0</v>
      </c>
      <c r="CU18" s="435">
        <f t="shared" si="9"/>
        <v>0</v>
      </c>
      <c r="CV18" s="435">
        <f t="shared" si="9"/>
        <v>0</v>
      </c>
      <c r="CW18" s="435">
        <f t="shared" si="9"/>
        <v>0</v>
      </c>
      <c r="CX18" s="435">
        <f t="shared" si="9"/>
        <v>0</v>
      </c>
      <c r="CY18" s="435">
        <f t="shared" si="9"/>
        <v>0</v>
      </c>
      <c r="CZ18" s="435">
        <f t="shared" si="9"/>
        <v>0</v>
      </c>
      <c r="DA18" s="435">
        <f t="shared" si="9"/>
        <v>0</v>
      </c>
      <c r="DB18" s="435">
        <f t="shared" si="9"/>
        <v>0</v>
      </c>
      <c r="DC18" s="435">
        <f t="shared" si="9"/>
        <v>0</v>
      </c>
    </row>
    <row r="19" spans="2:107" hidden="1"/>
    <row r="20" spans="2:107" hidden="1">
      <c r="B20" s="16" t="s">
        <v>29</v>
      </c>
      <c r="C20" s="20"/>
      <c r="D20" s="20"/>
      <c r="E20" s="20"/>
      <c r="F20" s="766" t="s">
        <v>158</v>
      </c>
      <c r="G20" s="778"/>
      <c r="H20" s="347">
        <v>0</v>
      </c>
      <c r="I20" s="347">
        <v>1</v>
      </c>
      <c r="J20" s="347">
        <v>2</v>
      </c>
      <c r="K20" s="347">
        <v>3</v>
      </c>
      <c r="L20" s="347">
        <v>4</v>
      </c>
      <c r="M20" s="347">
        <v>5</v>
      </c>
      <c r="N20" s="347">
        <v>6</v>
      </c>
      <c r="O20" s="347">
        <v>7</v>
      </c>
      <c r="P20" s="347">
        <v>8</v>
      </c>
      <c r="Q20" s="347">
        <v>9</v>
      </c>
      <c r="R20" s="347">
        <v>10</v>
      </c>
      <c r="S20" s="347">
        <v>11</v>
      </c>
      <c r="T20" s="347">
        <v>12</v>
      </c>
      <c r="U20" s="347">
        <v>13</v>
      </c>
      <c r="V20" s="347">
        <v>14</v>
      </c>
      <c r="W20" s="347">
        <v>15</v>
      </c>
      <c r="X20" s="347">
        <v>16</v>
      </c>
      <c r="Y20" s="347">
        <v>17</v>
      </c>
      <c r="Z20" s="347">
        <v>18</v>
      </c>
      <c r="AA20" s="347">
        <v>19</v>
      </c>
      <c r="AB20" s="347">
        <v>20</v>
      </c>
      <c r="AC20" s="347">
        <v>21</v>
      </c>
      <c r="AD20" s="347">
        <v>22</v>
      </c>
      <c r="AE20" s="347">
        <v>23</v>
      </c>
      <c r="AF20" s="347">
        <v>24</v>
      </c>
      <c r="AG20" s="347">
        <v>25</v>
      </c>
      <c r="AH20" s="347">
        <v>26</v>
      </c>
      <c r="AI20" s="347">
        <v>27</v>
      </c>
      <c r="AJ20" s="347">
        <v>28</v>
      </c>
      <c r="AK20" s="347">
        <v>29</v>
      </c>
      <c r="AL20" s="347">
        <v>30</v>
      </c>
      <c r="AM20" s="347">
        <v>31</v>
      </c>
      <c r="AN20" s="347">
        <v>32</v>
      </c>
      <c r="AO20" s="347">
        <v>33</v>
      </c>
      <c r="AP20" s="347">
        <v>34</v>
      </c>
      <c r="AQ20" s="347">
        <v>35</v>
      </c>
      <c r="AR20" s="347">
        <v>36</v>
      </c>
      <c r="AS20" s="347">
        <v>37</v>
      </c>
      <c r="AT20" s="347">
        <v>38</v>
      </c>
      <c r="AU20" s="347">
        <v>39</v>
      </c>
      <c r="AV20" s="347">
        <v>40</v>
      </c>
      <c r="AW20" s="347">
        <v>41</v>
      </c>
      <c r="AX20" s="347">
        <v>42</v>
      </c>
      <c r="AY20" s="347">
        <v>43</v>
      </c>
      <c r="AZ20" s="347">
        <v>44</v>
      </c>
      <c r="BA20" s="347">
        <v>45</v>
      </c>
      <c r="BB20" s="347">
        <v>46</v>
      </c>
      <c r="BC20" s="347">
        <v>47</v>
      </c>
      <c r="BD20" s="347">
        <v>48</v>
      </c>
      <c r="BE20" s="347">
        <v>49</v>
      </c>
      <c r="BF20" s="347">
        <v>50</v>
      </c>
      <c r="BG20" s="347">
        <v>51</v>
      </c>
      <c r="BH20" s="347">
        <v>52</v>
      </c>
      <c r="BI20" s="347">
        <v>53</v>
      </c>
      <c r="BJ20" s="347">
        <v>54</v>
      </c>
      <c r="BK20" s="347">
        <v>55</v>
      </c>
      <c r="BL20" s="347">
        <v>56</v>
      </c>
      <c r="BM20" s="347">
        <v>57</v>
      </c>
      <c r="BN20" s="347">
        <v>58</v>
      </c>
      <c r="BO20" s="347">
        <v>59</v>
      </c>
      <c r="BP20" s="347">
        <v>60</v>
      </c>
      <c r="BQ20" s="347">
        <v>61</v>
      </c>
      <c r="BR20" s="347">
        <v>62</v>
      </c>
      <c r="BS20" s="347">
        <v>63</v>
      </c>
      <c r="BT20" s="347">
        <v>64</v>
      </c>
      <c r="BU20" s="347">
        <v>65</v>
      </c>
      <c r="BV20" s="347">
        <v>66</v>
      </c>
      <c r="BW20" s="347">
        <v>67</v>
      </c>
      <c r="BX20" s="347">
        <v>68</v>
      </c>
      <c r="BY20" s="347">
        <v>69</v>
      </c>
      <c r="BZ20" s="347">
        <v>70</v>
      </c>
      <c r="CA20" s="347">
        <v>71</v>
      </c>
      <c r="CB20" s="347">
        <v>72</v>
      </c>
      <c r="CC20" s="347">
        <v>73</v>
      </c>
      <c r="CD20" s="347">
        <v>74</v>
      </c>
      <c r="CE20" s="347">
        <v>75</v>
      </c>
      <c r="CF20" s="347">
        <v>76</v>
      </c>
      <c r="CG20" s="347">
        <v>77</v>
      </c>
      <c r="CH20" s="347">
        <v>78</v>
      </c>
      <c r="CI20" s="347">
        <v>79</v>
      </c>
      <c r="CJ20" s="347">
        <v>80</v>
      </c>
      <c r="CK20" s="347">
        <v>81</v>
      </c>
      <c r="CL20" s="347">
        <v>82</v>
      </c>
      <c r="CM20" s="347">
        <v>83</v>
      </c>
      <c r="CN20" s="347">
        <v>84</v>
      </c>
      <c r="CO20" s="347">
        <v>85</v>
      </c>
      <c r="CP20" s="347">
        <v>86</v>
      </c>
      <c r="CQ20" s="347">
        <v>87</v>
      </c>
      <c r="CR20" s="347">
        <v>88</v>
      </c>
      <c r="CS20" s="347">
        <v>89</v>
      </c>
      <c r="CT20" s="347">
        <v>90</v>
      </c>
      <c r="CU20" s="347">
        <v>91</v>
      </c>
      <c r="CV20" s="347">
        <v>92</v>
      </c>
      <c r="CW20" s="347">
        <v>93</v>
      </c>
      <c r="CX20" s="347">
        <v>94</v>
      </c>
      <c r="CY20" s="347">
        <v>95</v>
      </c>
      <c r="CZ20" s="347">
        <v>96</v>
      </c>
      <c r="DA20" s="347">
        <v>97</v>
      </c>
      <c r="DB20" s="347">
        <v>98</v>
      </c>
      <c r="DC20" s="347">
        <v>99</v>
      </c>
    </row>
    <row r="21" spans="2:107" ht="28.5" hidden="1" customHeight="1">
      <c r="B21" s="418" t="s">
        <v>485</v>
      </c>
      <c r="C21" s="787" t="s">
        <v>546</v>
      </c>
      <c r="D21" s="787"/>
      <c r="E21" s="787"/>
      <c r="F21" s="348" t="s">
        <v>162</v>
      </c>
      <c r="G21" s="347" t="s">
        <v>163</v>
      </c>
      <c r="H21" s="347" t="str">
        <f ca="1">IF(PVP="",TEXT(TODAY(),"yyyy"),TEXT(PVP,"yyyy"))</f>
        <v>2022</v>
      </c>
      <c r="I21" s="347">
        <f t="shared" ref="I21:AN21" ca="1" si="10">$H$7+I20</f>
        <v>2023</v>
      </c>
      <c r="J21" s="347">
        <f t="shared" ca="1" si="10"/>
        <v>2024</v>
      </c>
      <c r="K21" s="347">
        <f t="shared" ca="1" si="10"/>
        <v>2025</v>
      </c>
      <c r="L21" s="347">
        <f t="shared" ca="1" si="10"/>
        <v>2026</v>
      </c>
      <c r="M21" s="347">
        <f t="shared" ca="1" si="10"/>
        <v>2027</v>
      </c>
      <c r="N21" s="347">
        <f t="shared" ca="1" si="10"/>
        <v>2028</v>
      </c>
      <c r="O21" s="347">
        <f t="shared" ca="1" si="10"/>
        <v>2029</v>
      </c>
      <c r="P21" s="347">
        <f t="shared" ca="1" si="10"/>
        <v>2030</v>
      </c>
      <c r="Q21" s="347">
        <f t="shared" ca="1" si="10"/>
        <v>2031</v>
      </c>
      <c r="R21" s="347">
        <f t="shared" ca="1" si="10"/>
        <v>2032</v>
      </c>
      <c r="S21" s="347">
        <f t="shared" ca="1" si="10"/>
        <v>2033</v>
      </c>
      <c r="T21" s="347">
        <f t="shared" ca="1" si="10"/>
        <v>2034</v>
      </c>
      <c r="U21" s="347">
        <f t="shared" ca="1" si="10"/>
        <v>2035</v>
      </c>
      <c r="V21" s="347">
        <f t="shared" ca="1" si="10"/>
        <v>2036</v>
      </c>
      <c r="W21" s="347">
        <f t="shared" ca="1" si="10"/>
        <v>2037</v>
      </c>
      <c r="X21" s="347">
        <f t="shared" ca="1" si="10"/>
        <v>2038</v>
      </c>
      <c r="Y21" s="347">
        <f t="shared" ca="1" si="10"/>
        <v>2039</v>
      </c>
      <c r="Z21" s="347">
        <f t="shared" ca="1" si="10"/>
        <v>2040</v>
      </c>
      <c r="AA21" s="347">
        <f t="shared" ca="1" si="10"/>
        <v>2041</v>
      </c>
      <c r="AB21" s="347">
        <f t="shared" ca="1" si="10"/>
        <v>2042</v>
      </c>
      <c r="AC21" s="347">
        <f t="shared" ca="1" si="10"/>
        <v>2043</v>
      </c>
      <c r="AD21" s="347">
        <f t="shared" ca="1" si="10"/>
        <v>2044</v>
      </c>
      <c r="AE21" s="347">
        <f t="shared" ca="1" si="10"/>
        <v>2045</v>
      </c>
      <c r="AF21" s="347">
        <f t="shared" ca="1" si="10"/>
        <v>2046</v>
      </c>
      <c r="AG21" s="347">
        <f t="shared" ca="1" si="10"/>
        <v>2047</v>
      </c>
      <c r="AH21" s="347">
        <f t="shared" ca="1" si="10"/>
        <v>2048</v>
      </c>
      <c r="AI21" s="347">
        <f t="shared" ca="1" si="10"/>
        <v>2049</v>
      </c>
      <c r="AJ21" s="347">
        <f t="shared" ca="1" si="10"/>
        <v>2050</v>
      </c>
      <c r="AK21" s="347">
        <f t="shared" ca="1" si="10"/>
        <v>2051</v>
      </c>
      <c r="AL21" s="347">
        <f t="shared" ca="1" si="10"/>
        <v>2052</v>
      </c>
      <c r="AM21" s="347">
        <f t="shared" ca="1" si="10"/>
        <v>2053</v>
      </c>
      <c r="AN21" s="347">
        <f t="shared" ca="1" si="10"/>
        <v>2054</v>
      </c>
      <c r="AO21" s="347">
        <f t="shared" ref="AO21:BT21" ca="1" si="11">$H$7+AO20</f>
        <v>2055</v>
      </c>
      <c r="AP21" s="347">
        <f t="shared" ca="1" si="11"/>
        <v>2056</v>
      </c>
      <c r="AQ21" s="347">
        <f t="shared" ca="1" si="11"/>
        <v>2057</v>
      </c>
      <c r="AR21" s="347">
        <f t="shared" ca="1" si="11"/>
        <v>2058</v>
      </c>
      <c r="AS21" s="347">
        <f t="shared" ca="1" si="11"/>
        <v>2059</v>
      </c>
      <c r="AT21" s="347">
        <f t="shared" ca="1" si="11"/>
        <v>2060</v>
      </c>
      <c r="AU21" s="347">
        <f t="shared" ca="1" si="11"/>
        <v>2061</v>
      </c>
      <c r="AV21" s="347">
        <f t="shared" ca="1" si="11"/>
        <v>2062</v>
      </c>
      <c r="AW21" s="347">
        <f t="shared" ca="1" si="11"/>
        <v>2063</v>
      </c>
      <c r="AX21" s="347">
        <f t="shared" ca="1" si="11"/>
        <v>2064</v>
      </c>
      <c r="AY21" s="347">
        <f t="shared" ca="1" si="11"/>
        <v>2065</v>
      </c>
      <c r="AZ21" s="347">
        <f t="shared" ca="1" si="11"/>
        <v>2066</v>
      </c>
      <c r="BA21" s="347">
        <f t="shared" ca="1" si="11"/>
        <v>2067</v>
      </c>
      <c r="BB21" s="347">
        <f t="shared" ca="1" si="11"/>
        <v>2068</v>
      </c>
      <c r="BC21" s="347">
        <f t="shared" ca="1" si="11"/>
        <v>2069</v>
      </c>
      <c r="BD21" s="347">
        <f t="shared" ca="1" si="11"/>
        <v>2070</v>
      </c>
      <c r="BE21" s="347">
        <f t="shared" ca="1" si="11"/>
        <v>2071</v>
      </c>
      <c r="BF21" s="347">
        <f t="shared" ca="1" si="11"/>
        <v>2072</v>
      </c>
      <c r="BG21" s="347">
        <f t="shared" ca="1" si="11"/>
        <v>2073</v>
      </c>
      <c r="BH21" s="347">
        <f t="shared" ca="1" si="11"/>
        <v>2074</v>
      </c>
      <c r="BI21" s="347">
        <f t="shared" ca="1" si="11"/>
        <v>2075</v>
      </c>
      <c r="BJ21" s="347">
        <f t="shared" ca="1" si="11"/>
        <v>2076</v>
      </c>
      <c r="BK21" s="347">
        <f t="shared" ca="1" si="11"/>
        <v>2077</v>
      </c>
      <c r="BL21" s="347">
        <f t="shared" ca="1" si="11"/>
        <v>2078</v>
      </c>
      <c r="BM21" s="347">
        <f t="shared" ca="1" si="11"/>
        <v>2079</v>
      </c>
      <c r="BN21" s="347">
        <f t="shared" ca="1" si="11"/>
        <v>2080</v>
      </c>
      <c r="BO21" s="347">
        <f t="shared" ca="1" si="11"/>
        <v>2081</v>
      </c>
      <c r="BP21" s="347">
        <f t="shared" ca="1" si="11"/>
        <v>2082</v>
      </c>
      <c r="BQ21" s="347">
        <f t="shared" ca="1" si="11"/>
        <v>2083</v>
      </c>
      <c r="BR21" s="347">
        <f t="shared" ca="1" si="11"/>
        <v>2084</v>
      </c>
      <c r="BS21" s="347">
        <f t="shared" ca="1" si="11"/>
        <v>2085</v>
      </c>
      <c r="BT21" s="347">
        <f t="shared" ca="1" si="11"/>
        <v>2086</v>
      </c>
      <c r="BU21" s="347">
        <f t="shared" ref="BU21:CZ21" ca="1" si="12">$H$7+BU20</f>
        <v>2087</v>
      </c>
      <c r="BV21" s="347">
        <f t="shared" ca="1" si="12"/>
        <v>2088</v>
      </c>
      <c r="BW21" s="347">
        <f t="shared" ca="1" si="12"/>
        <v>2089</v>
      </c>
      <c r="BX21" s="347">
        <f t="shared" ca="1" si="12"/>
        <v>2090</v>
      </c>
      <c r="BY21" s="347">
        <f t="shared" ca="1" si="12"/>
        <v>2091</v>
      </c>
      <c r="BZ21" s="347">
        <f t="shared" ca="1" si="12"/>
        <v>2092</v>
      </c>
      <c r="CA21" s="347">
        <f t="shared" ca="1" si="12"/>
        <v>2093</v>
      </c>
      <c r="CB21" s="347">
        <f t="shared" ca="1" si="12"/>
        <v>2094</v>
      </c>
      <c r="CC21" s="347">
        <f t="shared" ca="1" si="12"/>
        <v>2095</v>
      </c>
      <c r="CD21" s="347">
        <f t="shared" ca="1" si="12"/>
        <v>2096</v>
      </c>
      <c r="CE21" s="347">
        <f t="shared" ca="1" si="12"/>
        <v>2097</v>
      </c>
      <c r="CF21" s="347">
        <f t="shared" ca="1" si="12"/>
        <v>2098</v>
      </c>
      <c r="CG21" s="347">
        <f t="shared" ca="1" si="12"/>
        <v>2099</v>
      </c>
      <c r="CH21" s="347">
        <f t="shared" ca="1" si="12"/>
        <v>2100</v>
      </c>
      <c r="CI21" s="347">
        <f t="shared" ca="1" si="12"/>
        <v>2101</v>
      </c>
      <c r="CJ21" s="347">
        <f t="shared" ca="1" si="12"/>
        <v>2102</v>
      </c>
      <c r="CK21" s="347">
        <f t="shared" ca="1" si="12"/>
        <v>2103</v>
      </c>
      <c r="CL21" s="347">
        <f t="shared" ca="1" si="12"/>
        <v>2104</v>
      </c>
      <c r="CM21" s="347">
        <f t="shared" ca="1" si="12"/>
        <v>2105</v>
      </c>
      <c r="CN21" s="347">
        <f t="shared" ca="1" si="12"/>
        <v>2106</v>
      </c>
      <c r="CO21" s="347">
        <f t="shared" ca="1" si="12"/>
        <v>2107</v>
      </c>
      <c r="CP21" s="347">
        <f t="shared" ca="1" si="12"/>
        <v>2108</v>
      </c>
      <c r="CQ21" s="347">
        <f t="shared" ca="1" si="12"/>
        <v>2109</v>
      </c>
      <c r="CR21" s="347">
        <f t="shared" ca="1" si="12"/>
        <v>2110</v>
      </c>
      <c r="CS21" s="347">
        <f t="shared" ca="1" si="12"/>
        <v>2111</v>
      </c>
      <c r="CT21" s="347">
        <f t="shared" ca="1" si="12"/>
        <v>2112</v>
      </c>
      <c r="CU21" s="347">
        <f t="shared" ca="1" si="12"/>
        <v>2113</v>
      </c>
      <c r="CV21" s="347">
        <f t="shared" ca="1" si="12"/>
        <v>2114</v>
      </c>
      <c r="CW21" s="347">
        <f t="shared" ca="1" si="12"/>
        <v>2115</v>
      </c>
      <c r="CX21" s="347">
        <f t="shared" ca="1" si="12"/>
        <v>2116</v>
      </c>
      <c r="CY21" s="347">
        <f t="shared" ca="1" si="12"/>
        <v>2117</v>
      </c>
      <c r="CZ21" s="347">
        <f t="shared" ca="1" si="12"/>
        <v>2118</v>
      </c>
      <c r="DA21" s="347">
        <f t="shared" ref="DA21:DC21" ca="1" si="13">$H$7+DA20</f>
        <v>2119</v>
      </c>
      <c r="DB21" s="347">
        <f t="shared" ca="1" si="13"/>
        <v>2120</v>
      </c>
      <c r="DC21" s="347">
        <f t="shared" ca="1" si="13"/>
        <v>2121</v>
      </c>
    </row>
    <row r="22" spans="2:107" ht="15" hidden="1" customHeight="1">
      <c r="B22" s="323" t="s">
        <v>547</v>
      </c>
      <c r="C22" s="789" t="s">
        <v>548</v>
      </c>
      <c r="D22" s="789"/>
      <c r="E22" s="789"/>
      <c r="F22" s="407">
        <f>H22+NPV(FD,I22:INDEX(I22:DC22,PAL))</f>
        <v>0</v>
      </c>
      <c r="G22" s="407">
        <f>SUMIF($H$6:$DC$6,"&lt;="&amp;PAL,$H22:$DC22)</f>
        <v>0</v>
      </c>
      <c r="H22" s="408">
        <f>'Alternatyva 3'!H$7-'Alternatyva 3'!H$112</f>
        <v>0</v>
      </c>
      <c r="I22" s="408">
        <f>'Alternatyva 3'!I$7-'Alternatyva 3'!I$112</f>
        <v>0</v>
      </c>
      <c r="J22" s="408">
        <f>'Alternatyva 3'!J$7-'Alternatyva 3'!J$112</f>
        <v>0</v>
      </c>
      <c r="K22" s="408">
        <f>'Alternatyva 3'!K$7-'Alternatyva 3'!K$112</f>
        <v>0</v>
      </c>
      <c r="L22" s="408">
        <f>'Alternatyva 3'!L$7-'Alternatyva 3'!L$112</f>
        <v>0</v>
      </c>
      <c r="M22" s="408">
        <f>'Alternatyva 3'!M$7-'Alternatyva 3'!M$112</f>
        <v>0</v>
      </c>
      <c r="N22" s="408">
        <f>'Alternatyva 3'!N$7-'Alternatyva 3'!N$112</f>
        <v>0</v>
      </c>
      <c r="O22" s="408">
        <f>'Alternatyva 3'!O$7-'Alternatyva 3'!O$112</f>
        <v>0</v>
      </c>
      <c r="P22" s="408">
        <f>'Alternatyva 3'!P$7-'Alternatyva 3'!P$112</f>
        <v>0</v>
      </c>
      <c r="Q22" s="408">
        <f>'Alternatyva 3'!Q$7-'Alternatyva 3'!Q$112</f>
        <v>0</v>
      </c>
      <c r="R22" s="408">
        <f>'Alternatyva 3'!R$7-'Alternatyva 3'!R$112</f>
        <v>0</v>
      </c>
      <c r="S22" s="408">
        <f>'Alternatyva 3'!S$7-'Alternatyva 3'!S$112</f>
        <v>0</v>
      </c>
      <c r="T22" s="408">
        <f>'Alternatyva 3'!T$7-'Alternatyva 3'!T$112</f>
        <v>0</v>
      </c>
      <c r="U22" s="408">
        <f>'Alternatyva 3'!U$7-'Alternatyva 3'!U$112</f>
        <v>0</v>
      </c>
      <c r="V22" s="408">
        <f>'Alternatyva 3'!V$7-'Alternatyva 3'!V$112</f>
        <v>0</v>
      </c>
      <c r="W22" s="408">
        <f>'Alternatyva 3'!W$7-'Alternatyva 3'!W$112</f>
        <v>0</v>
      </c>
      <c r="X22" s="408">
        <f>'Alternatyva 3'!X$7-'Alternatyva 3'!X$112</f>
        <v>0</v>
      </c>
      <c r="Y22" s="408">
        <f>'Alternatyva 3'!Y$7-'Alternatyva 3'!Y$112</f>
        <v>0</v>
      </c>
      <c r="Z22" s="408">
        <f>'Alternatyva 3'!Z$7-'Alternatyva 3'!Z$112</f>
        <v>0</v>
      </c>
      <c r="AA22" s="408">
        <f>'Alternatyva 3'!AA$7-'Alternatyva 3'!AA$112</f>
        <v>0</v>
      </c>
      <c r="AB22" s="408">
        <f>'Alternatyva 3'!AB$7-'Alternatyva 3'!AB$112</f>
        <v>0</v>
      </c>
      <c r="AC22" s="408">
        <f>'Alternatyva 3'!AC$7-'Alternatyva 3'!AC$112</f>
        <v>0</v>
      </c>
      <c r="AD22" s="408">
        <f>'Alternatyva 3'!AD$7-'Alternatyva 3'!AD$112</f>
        <v>0</v>
      </c>
      <c r="AE22" s="408">
        <f>'Alternatyva 3'!AE$7-'Alternatyva 3'!AE$112</f>
        <v>0</v>
      </c>
      <c r="AF22" s="408">
        <f>'Alternatyva 3'!AF$7-'Alternatyva 3'!AF$112</f>
        <v>0</v>
      </c>
      <c r="AG22" s="408">
        <f>'Alternatyva 3'!AG$7-'Alternatyva 3'!AG$112</f>
        <v>0</v>
      </c>
      <c r="AH22" s="408">
        <f>'Alternatyva 3'!AH$7-'Alternatyva 3'!AH$112</f>
        <v>0</v>
      </c>
      <c r="AI22" s="408">
        <f>'Alternatyva 3'!AI$7-'Alternatyva 3'!AI$112</f>
        <v>0</v>
      </c>
      <c r="AJ22" s="408">
        <f>'Alternatyva 3'!AJ$7-'Alternatyva 3'!AJ$112</f>
        <v>0</v>
      </c>
      <c r="AK22" s="408">
        <f>'Alternatyva 3'!AK$7-'Alternatyva 3'!AK$112</f>
        <v>0</v>
      </c>
      <c r="AL22" s="408">
        <f>'Alternatyva 3'!AL$7-'Alternatyva 3'!AL$112</f>
        <v>0</v>
      </c>
      <c r="AM22" s="408">
        <f>'Alternatyva 3'!AM$7-'Alternatyva 3'!AM$112</f>
        <v>0</v>
      </c>
      <c r="AN22" s="408">
        <f>'Alternatyva 3'!AN$7-'Alternatyva 3'!AN$112</f>
        <v>0</v>
      </c>
      <c r="AO22" s="408">
        <f>'Alternatyva 3'!AO$7-'Alternatyva 3'!AO$112</f>
        <v>0</v>
      </c>
      <c r="AP22" s="408">
        <f>'Alternatyva 3'!AP$7-'Alternatyva 3'!AP$112</f>
        <v>0</v>
      </c>
      <c r="AQ22" s="408">
        <f>'Alternatyva 3'!AQ$7-'Alternatyva 3'!AQ$112</f>
        <v>0</v>
      </c>
      <c r="AR22" s="408">
        <f>'Alternatyva 3'!AR$7-'Alternatyva 3'!AR$112</f>
        <v>0</v>
      </c>
      <c r="AS22" s="408">
        <f>'Alternatyva 3'!AS$7-'Alternatyva 3'!AS$112</f>
        <v>0</v>
      </c>
      <c r="AT22" s="408">
        <f>'Alternatyva 3'!AT$7-'Alternatyva 3'!AT$112</f>
        <v>0</v>
      </c>
      <c r="AU22" s="408">
        <f>'Alternatyva 3'!AU$7-'Alternatyva 3'!AU$112</f>
        <v>0</v>
      </c>
      <c r="AV22" s="408">
        <f>'Alternatyva 3'!AV$7-'Alternatyva 3'!AV$112</f>
        <v>0</v>
      </c>
      <c r="AW22" s="408">
        <f>'Alternatyva 3'!AW$7-'Alternatyva 3'!AW$112</f>
        <v>0</v>
      </c>
      <c r="AX22" s="408">
        <f>'Alternatyva 3'!AX$7-'Alternatyva 3'!AX$112</f>
        <v>0</v>
      </c>
      <c r="AY22" s="408">
        <f>'Alternatyva 3'!AY$7-'Alternatyva 3'!AY$112</f>
        <v>0</v>
      </c>
      <c r="AZ22" s="408">
        <f>'Alternatyva 3'!AZ$7-'Alternatyva 3'!AZ$112</f>
        <v>0</v>
      </c>
      <c r="BA22" s="408">
        <f>'Alternatyva 3'!BA$7-'Alternatyva 3'!BA$112</f>
        <v>0</v>
      </c>
      <c r="BB22" s="408">
        <f>'Alternatyva 3'!BB$7-'Alternatyva 3'!BB$112</f>
        <v>0</v>
      </c>
      <c r="BC22" s="408">
        <f>'Alternatyva 3'!BC$7-'Alternatyva 3'!BC$112</f>
        <v>0</v>
      </c>
      <c r="BD22" s="408">
        <f>'Alternatyva 3'!BD$7-'Alternatyva 3'!BD$112</f>
        <v>0</v>
      </c>
      <c r="BE22" s="408">
        <f>'Alternatyva 3'!BE$7-'Alternatyva 3'!BE$112</f>
        <v>0</v>
      </c>
      <c r="BF22" s="408">
        <f>'Alternatyva 3'!BF$7-'Alternatyva 3'!BF$112</f>
        <v>0</v>
      </c>
      <c r="BG22" s="408">
        <f>'Alternatyva 3'!BG$7-'Alternatyva 3'!BG$112</f>
        <v>0</v>
      </c>
      <c r="BH22" s="408">
        <f>'Alternatyva 3'!BH$7-'Alternatyva 3'!BH$112</f>
        <v>0</v>
      </c>
      <c r="BI22" s="408">
        <f>'Alternatyva 3'!BI$7-'Alternatyva 3'!BI$112</f>
        <v>0</v>
      </c>
      <c r="BJ22" s="408">
        <f>'Alternatyva 3'!BJ$7-'Alternatyva 3'!BJ$112</f>
        <v>0</v>
      </c>
      <c r="BK22" s="408">
        <f>'Alternatyva 3'!BK$7-'Alternatyva 3'!BK$112</f>
        <v>0</v>
      </c>
      <c r="BL22" s="408">
        <f>'Alternatyva 3'!BL$7-'Alternatyva 3'!BL$112</f>
        <v>0</v>
      </c>
      <c r="BM22" s="408">
        <f>'Alternatyva 3'!BM$7-'Alternatyva 3'!BM$112</f>
        <v>0</v>
      </c>
      <c r="BN22" s="408">
        <f>'Alternatyva 3'!BN$7-'Alternatyva 3'!BN$112</f>
        <v>0</v>
      </c>
      <c r="BO22" s="408">
        <f>'Alternatyva 3'!BO$7-'Alternatyva 3'!BO$112</f>
        <v>0</v>
      </c>
      <c r="BP22" s="408">
        <f>'Alternatyva 3'!BP$7-'Alternatyva 3'!BP$112</f>
        <v>0</v>
      </c>
      <c r="BQ22" s="408">
        <f>'Alternatyva 3'!BQ$7-'Alternatyva 3'!BQ$112</f>
        <v>0</v>
      </c>
      <c r="BR22" s="408">
        <f>'Alternatyva 3'!BR$7-'Alternatyva 3'!BR$112</f>
        <v>0</v>
      </c>
      <c r="BS22" s="408">
        <f>'Alternatyva 3'!BS$7-'Alternatyva 3'!BS$112</f>
        <v>0</v>
      </c>
      <c r="BT22" s="408">
        <f>'Alternatyva 3'!BT$7-'Alternatyva 3'!BT$112</f>
        <v>0</v>
      </c>
      <c r="BU22" s="408">
        <f>'Alternatyva 3'!BU$7-'Alternatyva 3'!BU$112</f>
        <v>0</v>
      </c>
      <c r="BV22" s="408">
        <f>'Alternatyva 3'!BV$7-'Alternatyva 3'!BV$112</f>
        <v>0</v>
      </c>
      <c r="BW22" s="408">
        <f>'Alternatyva 3'!BW$7-'Alternatyva 3'!BW$112</f>
        <v>0</v>
      </c>
      <c r="BX22" s="408">
        <f>'Alternatyva 3'!BX$7-'Alternatyva 3'!BX$112</f>
        <v>0</v>
      </c>
      <c r="BY22" s="408">
        <f>'Alternatyva 3'!BY$7-'Alternatyva 3'!BY$112</f>
        <v>0</v>
      </c>
      <c r="BZ22" s="408">
        <f>'Alternatyva 3'!BZ$7-'Alternatyva 3'!BZ$112</f>
        <v>0</v>
      </c>
      <c r="CA22" s="408">
        <f>'Alternatyva 3'!CA$7-'Alternatyva 3'!CA$112</f>
        <v>0</v>
      </c>
      <c r="CB22" s="408">
        <f>'Alternatyva 3'!CB$7-'Alternatyva 3'!CB$112</f>
        <v>0</v>
      </c>
      <c r="CC22" s="408">
        <f>'Alternatyva 3'!CC$7-'Alternatyva 3'!CC$112</f>
        <v>0</v>
      </c>
      <c r="CD22" s="408">
        <f>'Alternatyva 3'!CD$7-'Alternatyva 3'!CD$112</f>
        <v>0</v>
      </c>
      <c r="CE22" s="408">
        <f>'Alternatyva 3'!CE$7-'Alternatyva 3'!CE$112</f>
        <v>0</v>
      </c>
      <c r="CF22" s="408">
        <f>'Alternatyva 3'!CF$7-'Alternatyva 3'!CF$112</f>
        <v>0</v>
      </c>
      <c r="CG22" s="408">
        <f>'Alternatyva 3'!CG$7-'Alternatyva 3'!CG$112</f>
        <v>0</v>
      </c>
      <c r="CH22" s="408">
        <f>'Alternatyva 3'!CH$7-'Alternatyva 3'!CH$112</f>
        <v>0</v>
      </c>
      <c r="CI22" s="408">
        <f>'Alternatyva 3'!CI$7-'Alternatyva 3'!CI$112</f>
        <v>0</v>
      </c>
      <c r="CJ22" s="408">
        <f>'Alternatyva 3'!CJ$7-'Alternatyva 3'!CJ$112</f>
        <v>0</v>
      </c>
      <c r="CK22" s="408">
        <f>'Alternatyva 3'!CK$7-'Alternatyva 3'!CK$112</f>
        <v>0</v>
      </c>
      <c r="CL22" s="408">
        <f>'Alternatyva 3'!CL$7-'Alternatyva 3'!CL$112</f>
        <v>0</v>
      </c>
      <c r="CM22" s="408">
        <f>'Alternatyva 3'!CM$7-'Alternatyva 3'!CM$112</f>
        <v>0</v>
      </c>
      <c r="CN22" s="408">
        <f>'Alternatyva 3'!CN$7-'Alternatyva 3'!CN$112</f>
        <v>0</v>
      </c>
      <c r="CO22" s="408">
        <f>'Alternatyva 3'!CO$7-'Alternatyva 3'!CO$112</f>
        <v>0</v>
      </c>
      <c r="CP22" s="408">
        <f>'Alternatyva 3'!CP$7-'Alternatyva 3'!CP$112</f>
        <v>0</v>
      </c>
      <c r="CQ22" s="408">
        <f>'Alternatyva 3'!CQ$7-'Alternatyva 3'!CQ$112</f>
        <v>0</v>
      </c>
      <c r="CR22" s="408">
        <f>'Alternatyva 3'!CR$7-'Alternatyva 3'!CR$112</f>
        <v>0</v>
      </c>
      <c r="CS22" s="408">
        <f>'Alternatyva 3'!CS$7-'Alternatyva 3'!CS$112</f>
        <v>0</v>
      </c>
      <c r="CT22" s="408">
        <f>'Alternatyva 3'!CT$7-'Alternatyva 3'!CT$112</f>
        <v>0</v>
      </c>
      <c r="CU22" s="408">
        <f>'Alternatyva 3'!CU$7-'Alternatyva 3'!CU$112</f>
        <v>0</v>
      </c>
      <c r="CV22" s="408">
        <f>'Alternatyva 3'!CV$7-'Alternatyva 3'!CV$112</f>
        <v>0</v>
      </c>
      <c r="CW22" s="408">
        <f>'Alternatyva 3'!CW$7-'Alternatyva 3'!CW$112</f>
        <v>0</v>
      </c>
      <c r="CX22" s="408">
        <f>'Alternatyva 3'!CX$7-'Alternatyva 3'!CX$112</f>
        <v>0</v>
      </c>
      <c r="CY22" s="408">
        <f>'Alternatyva 3'!CY$7-'Alternatyva 3'!CY$112</f>
        <v>0</v>
      </c>
      <c r="CZ22" s="408">
        <f>'Alternatyva 3'!CZ$7-'Alternatyva 3'!CZ$112</f>
        <v>0</v>
      </c>
      <c r="DA22" s="408">
        <f>'Alternatyva 3'!DA$7-'Alternatyva 3'!DA$112</f>
        <v>0</v>
      </c>
      <c r="DB22" s="408">
        <f>'Alternatyva 3'!DB$7-'Alternatyva 3'!DB$112</f>
        <v>0</v>
      </c>
      <c r="DC22" s="408">
        <f>'Alternatyva 3'!DC$7-'Alternatyva 3'!DC$112</f>
        <v>0</v>
      </c>
    </row>
    <row r="23" spans="2:107" hidden="1">
      <c r="B23" s="323" t="s">
        <v>549</v>
      </c>
      <c r="C23" s="826" t="s">
        <v>550</v>
      </c>
      <c r="D23" s="826"/>
      <c r="E23" s="826"/>
      <c r="F23" s="407">
        <f>H23+NPV(FD,I23:INDEX(I23:DC23,PAL))</f>
        <v>0</v>
      </c>
      <c r="G23" s="407">
        <f>SUMIF($H$6:$DC$6,"&lt;="&amp;PAL,$H23:$DC23)</f>
        <v>0</v>
      </c>
      <c r="H23" s="408">
        <f>SUMPRODUCT('Alternatyva 3'!H$95:H$99,100/('Alternatyva 3'!$DG$95:$DG$99+100))-SUMPRODUCT('Alternatyva 3'!H$106:H$110,100/('Alternatyva 3'!$DG$106:$DG$110+100))</f>
        <v>0</v>
      </c>
      <c r="I23" s="408">
        <f>SUMPRODUCT('Alternatyva 3'!I$95:I$99,100/('Alternatyva 3'!$DG$95:$DG$99+100))-SUMPRODUCT('Alternatyva 3'!I$106:I$110,100/('Alternatyva 3'!$DG$106:$DG$110+100))</f>
        <v>0</v>
      </c>
      <c r="J23" s="408">
        <f>SUMPRODUCT('Alternatyva 3'!J$95:J$99,100/('Alternatyva 3'!$DG$95:$DG$99+100))-SUMPRODUCT('Alternatyva 3'!J$106:J$110,100/('Alternatyva 3'!$DG$106:$DG$110+100))</f>
        <v>0</v>
      </c>
      <c r="K23" s="408">
        <f>SUMPRODUCT('Alternatyva 3'!K$95:K$99,100/('Alternatyva 3'!$DG$95:$DG$99+100))-SUMPRODUCT('Alternatyva 3'!K$106:K$110,100/('Alternatyva 3'!$DG$106:$DG$110+100))</f>
        <v>0</v>
      </c>
      <c r="L23" s="408">
        <f>SUMPRODUCT('Alternatyva 3'!L$95:L$99,100/('Alternatyva 3'!$DG$95:$DG$99+100))-SUMPRODUCT('Alternatyva 3'!L$106:L$110,100/('Alternatyva 3'!$DG$106:$DG$110+100))</f>
        <v>0</v>
      </c>
      <c r="M23" s="408">
        <f>SUMPRODUCT('Alternatyva 3'!M$95:M$99,100/('Alternatyva 3'!$DG$95:$DG$99+100))-SUMPRODUCT('Alternatyva 3'!M$106:M$110,100/('Alternatyva 3'!$DG$106:$DG$110+100))</f>
        <v>0</v>
      </c>
      <c r="N23" s="408">
        <f>SUMPRODUCT('Alternatyva 3'!N$95:N$99,100/('Alternatyva 3'!$DG$95:$DG$99+100))-SUMPRODUCT('Alternatyva 3'!N$106:N$110,100/('Alternatyva 3'!$DG$106:$DG$110+100))</f>
        <v>0</v>
      </c>
      <c r="O23" s="408">
        <f>SUMPRODUCT('Alternatyva 3'!O$95:O$99,100/('Alternatyva 3'!$DG$95:$DG$99+100))-SUMPRODUCT('Alternatyva 3'!O$106:O$110,100/('Alternatyva 3'!$DG$106:$DG$110+100))</f>
        <v>0</v>
      </c>
      <c r="P23" s="408">
        <f>SUMPRODUCT('Alternatyva 3'!P$95:P$99,100/('Alternatyva 3'!$DG$95:$DG$99+100))-SUMPRODUCT('Alternatyva 3'!P$106:P$110,100/('Alternatyva 3'!$DG$106:$DG$110+100))</f>
        <v>0</v>
      </c>
      <c r="Q23" s="408">
        <f>SUMPRODUCT('Alternatyva 3'!Q$95:Q$99,100/('Alternatyva 3'!$DG$95:$DG$99+100))-SUMPRODUCT('Alternatyva 3'!Q$106:Q$110,100/('Alternatyva 3'!$DG$106:$DG$110+100))</f>
        <v>0</v>
      </c>
      <c r="R23" s="408">
        <f>SUMPRODUCT('Alternatyva 3'!R$95:R$99,100/('Alternatyva 3'!$DG$95:$DG$99+100))-SUMPRODUCT('Alternatyva 3'!R$106:R$110,100/('Alternatyva 3'!$DG$106:$DG$110+100))</f>
        <v>0</v>
      </c>
      <c r="S23" s="408">
        <f>SUMPRODUCT('Alternatyva 3'!S$95:S$99,100/('Alternatyva 3'!$DG$95:$DG$99+100))-SUMPRODUCT('Alternatyva 3'!S$106:S$110,100/('Alternatyva 3'!$DG$106:$DG$110+100))</f>
        <v>0</v>
      </c>
      <c r="T23" s="408">
        <f>SUMPRODUCT('Alternatyva 3'!T$95:T$99,100/('Alternatyva 3'!$DG$95:$DG$99+100))-SUMPRODUCT('Alternatyva 3'!T$106:T$110,100/('Alternatyva 3'!$DG$106:$DG$110+100))</f>
        <v>0</v>
      </c>
      <c r="U23" s="408">
        <f>SUMPRODUCT('Alternatyva 3'!U$95:U$99,100/('Alternatyva 3'!$DG$95:$DG$99+100))-SUMPRODUCT('Alternatyva 3'!U$106:U$110,100/('Alternatyva 3'!$DG$106:$DG$110+100))</f>
        <v>0</v>
      </c>
      <c r="V23" s="408">
        <f>SUMPRODUCT('Alternatyva 3'!V$95:V$99,100/('Alternatyva 3'!$DG$95:$DG$99+100))-SUMPRODUCT('Alternatyva 3'!V$106:V$110,100/('Alternatyva 3'!$DG$106:$DG$110+100))</f>
        <v>0</v>
      </c>
      <c r="W23" s="408">
        <f>SUMPRODUCT('Alternatyva 3'!W$95:W$99,100/('Alternatyva 3'!$DG$95:$DG$99+100))-SUMPRODUCT('Alternatyva 3'!W$106:W$110,100/('Alternatyva 3'!$DG$106:$DG$110+100))</f>
        <v>0</v>
      </c>
      <c r="X23" s="408">
        <f>SUMPRODUCT('Alternatyva 3'!X$95:X$99,100/('Alternatyva 3'!$DG$95:$DG$99+100))-SUMPRODUCT('Alternatyva 3'!X$106:X$110,100/('Alternatyva 3'!$DG$106:$DG$110+100))</f>
        <v>0</v>
      </c>
      <c r="Y23" s="408">
        <f>SUMPRODUCT('Alternatyva 3'!Y$95:Y$99,100/('Alternatyva 3'!$DG$95:$DG$99+100))-SUMPRODUCT('Alternatyva 3'!Y$106:Y$110,100/('Alternatyva 3'!$DG$106:$DG$110+100))</f>
        <v>0</v>
      </c>
      <c r="Z23" s="408">
        <f>SUMPRODUCT('Alternatyva 3'!Z$95:Z$99,100/('Alternatyva 3'!$DG$95:$DG$99+100))-SUMPRODUCT('Alternatyva 3'!Z$106:Z$110,100/('Alternatyva 3'!$DG$106:$DG$110+100))</f>
        <v>0</v>
      </c>
      <c r="AA23" s="408">
        <f>SUMPRODUCT('Alternatyva 3'!AA$95:AA$99,100/('Alternatyva 3'!$DG$95:$DG$99+100))-SUMPRODUCT('Alternatyva 3'!AA$106:AA$110,100/('Alternatyva 3'!$DG$106:$DG$110+100))</f>
        <v>0</v>
      </c>
      <c r="AB23" s="408">
        <f>SUMPRODUCT('Alternatyva 3'!AB$95:AB$99,100/('Alternatyva 3'!$DG$95:$DG$99+100))-SUMPRODUCT('Alternatyva 3'!AB$106:AB$110,100/('Alternatyva 3'!$DG$106:$DG$110+100))</f>
        <v>0</v>
      </c>
      <c r="AC23" s="408">
        <f>SUMPRODUCT('Alternatyva 3'!AC$95:AC$99,100/('Alternatyva 3'!$DG$95:$DG$99+100))-SUMPRODUCT('Alternatyva 3'!AC$106:AC$110,100/('Alternatyva 3'!$DG$106:$DG$110+100))</f>
        <v>0</v>
      </c>
      <c r="AD23" s="408">
        <f>SUMPRODUCT('Alternatyva 3'!AD$95:AD$99,100/('Alternatyva 3'!$DG$95:$DG$99+100))-SUMPRODUCT('Alternatyva 3'!AD$106:AD$110,100/('Alternatyva 3'!$DG$106:$DG$110+100))</f>
        <v>0</v>
      </c>
      <c r="AE23" s="408">
        <f>SUMPRODUCT('Alternatyva 3'!AE$95:AE$99,100/('Alternatyva 3'!$DG$95:$DG$99+100))-SUMPRODUCT('Alternatyva 3'!AE$106:AE$110,100/('Alternatyva 3'!$DG$106:$DG$110+100))</f>
        <v>0</v>
      </c>
      <c r="AF23" s="408">
        <f>SUMPRODUCT('Alternatyva 3'!AF$95:AF$99,100/('Alternatyva 3'!$DG$95:$DG$99+100))-SUMPRODUCT('Alternatyva 3'!AF$106:AF$110,100/('Alternatyva 3'!$DG$106:$DG$110+100))</f>
        <v>0</v>
      </c>
      <c r="AG23" s="408">
        <f>SUMPRODUCT('Alternatyva 3'!AG$95:AG$99,100/('Alternatyva 3'!$DG$95:$DG$99+100))-SUMPRODUCT('Alternatyva 3'!AG$106:AG$110,100/('Alternatyva 3'!$DG$106:$DG$110+100))</f>
        <v>0</v>
      </c>
      <c r="AH23" s="408">
        <f>SUMPRODUCT('Alternatyva 3'!AH$95:AH$99,100/('Alternatyva 3'!$DG$95:$DG$99+100))-SUMPRODUCT('Alternatyva 3'!AH$106:AH$110,100/('Alternatyva 3'!$DG$106:$DG$110+100))</f>
        <v>0</v>
      </c>
      <c r="AI23" s="408">
        <f>SUMPRODUCT('Alternatyva 3'!AI$95:AI$99,100/('Alternatyva 3'!$DG$95:$DG$99+100))-SUMPRODUCT('Alternatyva 3'!AI$106:AI$110,100/('Alternatyva 3'!$DG$106:$DG$110+100))</f>
        <v>0</v>
      </c>
      <c r="AJ23" s="408">
        <f>SUMPRODUCT('Alternatyva 3'!AJ$95:AJ$99,100/('Alternatyva 3'!$DG$95:$DG$99+100))-SUMPRODUCT('Alternatyva 3'!AJ$106:AJ$110,100/('Alternatyva 3'!$DG$106:$DG$110+100))</f>
        <v>0</v>
      </c>
      <c r="AK23" s="408">
        <f>SUMPRODUCT('Alternatyva 3'!AK$95:AK$99,100/('Alternatyva 3'!$DG$95:$DG$99+100))-SUMPRODUCT('Alternatyva 3'!AK$106:AK$110,100/('Alternatyva 3'!$DG$106:$DG$110+100))</f>
        <v>0</v>
      </c>
      <c r="AL23" s="408">
        <f>SUMPRODUCT('Alternatyva 3'!AL$95:AL$99,100/('Alternatyva 3'!$DG$95:$DG$99+100))-SUMPRODUCT('Alternatyva 3'!AL$106:AL$110,100/('Alternatyva 3'!$DG$106:$DG$110+100))</f>
        <v>0</v>
      </c>
      <c r="AM23" s="408">
        <f>SUMPRODUCT('Alternatyva 3'!AM$95:AM$99,100/('Alternatyva 3'!$DG$95:$DG$99+100))-SUMPRODUCT('Alternatyva 3'!AM$106:AM$110,100/('Alternatyva 3'!$DG$106:$DG$110+100))</f>
        <v>0</v>
      </c>
      <c r="AN23" s="408">
        <f>SUMPRODUCT('Alternatyva 3'!AN$95:AN$99,100/('Alternatyva 3'!$DG$95:$DG$99+100))-SUMPRODUCT('Alternatyva 3'!AN$106:AN$110,100/('Alternatyva 3'!$DG$106:$DG$110+100))</f>
        <v>0</v>
      </c>
      <c r="AO23" s="408">
        <f>SUMPRODUCT('Alternatyva 3'!AO$95:AO$99,100/('Alternatyva 3'!$DG$95:$DG$99+100))-SUMPRODUCT('Alternatyva 3'!AO$106:AO$110,100/('Alternatyva 3'!$DG$106:$DG$110+100))</f>
        <v>0</v>
      </c>
      <c r="AP23" s="408">
        <f>SUMPRODUCT('Alternatyva 3'!AP$95:AP$99,100/('Alternatyva 3'!$DG$95:$DG$99+100))-SUMPRODUCT('Alternatyva 3'!AP$106:AP$110,100/('Alternatyva 3'!$DG$106:$DG$110+100))</f>
        <v>0</v>
      </c>
      <c r="AQ23" s="408">
        <f>SUMPRODUCT('Alternatyva 3'!AQ$95:AQ$99,100/('Alternatyva 3'!$DG$95:$DG$99+100))-SUMPRODUCT('Alternatyva 3'!AQ$106:AQ$110,100/('Alternatyva 3'!$DG$106:$DG$110+100))</f>
        <v>0</v>
      </c>
      <c r="AR23" s="408">
        <f>SUMPRODUCT('Alternatyva 3'!AR$95:AR$99,100/('Alternatyva 3'!$DG$95:$DG$99+100))-SUMPRODUCT('Alternatyva 3'!AR$106:AR$110,100/('Alternatyva 3'!$DG$106:$DG$110+100))</f>
        <v>0</v>
      </c>
      <c r="AS23" s="408">
        <f>SUMPRODUCT('Alternatyva 3'!AS$95:AS$99,100/('Alternatyva 3'!$DG$95:$DG$99+100))-SUMPRODUCT('Alternatyva 3'!AS$106:AS$110,100/('Alternatyva 3'!$DG$106:$DG$110+100))</f>
        <v>0</v>
      </c>
      <c r="AT23" s="408">
        <f>SUMPRODUCT('Alternatyva 3'!AT$95:AT$99,100/('Alternatyva 3'!$DG$95:$DG$99+100))-SUMPRODUCT('Alternatyva 3'!AT$106:AT$110,100/('Alternatyva 3'!$DG$106:$DG$110+100))</f>
        <v>0</v>
      </c>
      <c r="AU23" s="408">
        <f>SUMPRODUCT('Alternatyva 3'!AU$95:AU$99,100/('Alternatyva 3'!$DG$95:$DG$99+100))-SUMPRODUCT('Alternatyva 3'!AU$106:AU$110,100/('Alternatyva 3'!$DG$106:$DG$110+100))</f>
        <v>0</v>
      </c>
      <c r="AV23" s="408">
        <f>SUMPRODUCT('Alternatyva 3'!AV$95:AV$99,100/('Alternatyva 3'!$DG$95:$DG$99+100))-SUMPRODUCT('Alternatyva 3'!AV$106:AV$110,100/('Alternatyva 3'!$DG$106:$DG$110+100))</f>
        <v>0</v>
      </c>
      <c r="AW23" s="408">
        <f>SUMPRODUCT('Alternatyva 3'!AW$95:AW$99,100/('Alternatyva 3'!$DG$95:$DG$99+100))-SUMPRODUCT('Alternatyva 3'!AW$106:AW$110,100/('Alternatyva 3'!$DG$106:$DG$110+100))</f>
        <v>0</v>
      </c>
      <c r="AX23" s="408">
        <f>SUMPRODUCT('Alternatyva 3'!AX$95:AX$99,100/('Alternatyva 3'!$DG$95:$DG$99+100))-SUMPRODUCT('Alternatyva 3'!AX$106:AX$110,100/('Alternatyva 3'!$DG$106:$DG$110+100))</f>
        <v>0</v>
      </c>
      <c r="AY23" s="408">
        <f>SUMPRODUCT('Alternatyva 3'!AY$95:AY$99,100/('Alternatyva 3'!$DG$95:$DG$99+100))-SUMPRODUCT('Alternatyva 3'!AY$106:AY$110,100/('Alternatyva 3'!$DG$106:$DG$110+100))</f>
        <v>0</v>
      </c>
      <c r="AZ23" s="408">
        <f>SUMPRODUCT('Alternatyva 3'!AZ$95:AZ$99,100/('Alternatyva 3'!$DG$95:$DG$99+100))-SUMPRODUCT('Alternatyva 3'!AZ$106:AZ$110,100/('Alternatyva 3'!$DG$106:$DG$110+100))</f>
        <v>0</v>
      </c>
      <c r="BA23" s="408">
        <f>SUMPRODUCT('Alternatyva 3'!BA$95:BA$99,100/('Alternatyva 3'!$DG$95:$DG$99+100))-SUMPRODUCT('Alternatyva 3'!BA$106:BA$110,100/('Alternatyva 3'!$DG$106:$DG$110+100))</f>
        <v>0</v>
      </c>
      <c r="BB23" s="408">
        <f>SUMPRODUCT('Alternatyva 3'!BB$95:BB$99,100/('Alternatyva 3'!$DG$95:$DG$99+100))-SUMPRODUCT('Alternatyva 3'!BB$106:BB$110,100/('Alternatyva 3'!$DG$106:$DG$110+100))</f>
        <v>0</v>
      </c>
      <c r="BC23" s="408">
        <f>SUMPRODUCT('Alternatyva 3'!BC$95:BC$99,100/('Alternatyva 3'!$DG$95:$DG$99+100))-SUMPRODUCT('Alternatyva 3'!BC$106:BC$110,100/('Alternatyva 3'!$DG$106:$DG$110+100))</f>
        <v>0</v>
      </c>
      <c r="BD23" s="408">
        <f>SUMPRODUCT('Alternatyva 3'!BD$95:BD$99,100/('Alternatyva 3'!$DG$95:$DG$99+100))-SUMPRODUCT('Alternatyva 3'!BD$106:BD$110,100/('Alternatyva 3'!$DG$106:$DG$110+100))</f>
        <v>0</v>
      </c>
      <c r="BE23" s="408">
        <f>SUMPRODUCT('Alternatyva 3'!BE$95:BE$99,100/('Alternatyva 3'!$DG$95:$DG$99+100))-SUMPRODUCT('Alternatyva 3'!BE$106:BE$110,100/('Alternatyva 3'!$DG$106:$DG$110+100))</f>
        <v>0</v>
      </c>
      <c r="BF23" s="408">
        <f>SUMPRODUCT('Alternatyva 3'!BF$95:BF$99,100/('Alternatyva 3'!$DG$95:$DG$99+100))-SUMPRODUCT('Alternatyva 3'!BF$106:BF$110,100/('Alternatyva 3'!$DG$106:$DG$110+100))</f>
        <v>0</v>
      </c>
      <c r="BG23" s="408">
        <f>SUMPRODUCT('Alternatyva 3'!BG$95:BG$99,100/('Alternatyva 3'!$DG$95:$DG$99+100))-SUMPRODUCT('Alternatyva 3'!BG$106:BG$110,100/('Alternatyva 3'!$DG$106:$DG$110+100))</f>
        <v>0</v>
      </c>
      <c r="BH23" s="408">
        <f>SUMPRODUCT('Alternatyva 3'!BH$95:BH$99,100/('Alternatyva 3'!$DG$95:$DG$99+100))-SUMPRODUCT('Alternatyva 3'!BH$106:BH$110,100/('Alternatyva 3'!$DG$106:$DG$110+100))</f>
        <v>0</v>
      </c>
      <c r="BI23" s="408">
        <f>SUMPRODUCT('Alternatyva 3'!BI$95:BI$99,100/('Alternatyva 3'!$DG$95:$DG$99+100))-SUMPRODUCT('Alternatyva 3'!BI$106:BI$110,100/('Alternatyva 3'!$DG$106:$DG$110+100))</f>
        <v>0</v>
      </c>
      <c r="BJ23" s="408">
        <f>SUMPRODUCT('Alternatyva 3'!BJ$95:BJ$99,100/('Alternatyva 3'!$DG$95:$DG$99+100))-SUMPRODUCT('Alternatyva 3'!BJ$106:BJ$110,100/('Alternatyva 3'!$DG$106:$DG$110+100))</f>
        <v>0</v>
      </c>
      <c r="BK23" s="408">
        <f>SUMPRODUCT('Alternatyva 3'!BK$95:BK$99,100/('Alternatyva 3'!$DG$95:$DG$99+100))-SUMPRODUCT('Alternatyva 3'!BK$106:BK$110,100/('Alternatyva 3'!$DG$106:$DG$110+100))</f>
        <v>0</v>
      </c>
      <c r="BL23" s="408">
        <f>SUMPRODUCT('Alternatyva 3'!BL$95:BL$99,100/('Alternatyva 3'!$DG$95:$DG$99+100))-SUMPRODUCT('Alternatyva 3'!BL$106:BL$110,100/('Alternatyva 3'!$DG$106:$DG$110+100))</f>
        <v>0</v>
      </c>
      <c r="BM23" s="408">
        <f>SUMPRODUCT('Alternatyva 3'!BM$95:BM$99,100/('Alternatyva 3'!$DG$95:$DG$99+100))-SUMPRODUCT('Alternatyva 3'!BM$106:BM$110,100/('Alternatyva 3'!$DG$106:$DG$110+100))</f>
        <v>0</v>
      </c>
      <c r="BN23" s="408">
        <f>SUMPRODUCT('Alternatyva 3'!BN$95:BN$99,100/('Alternatyva 3'!$DG$95:$DG$99+100))-SUMPRODUCT('Alternatyva 3'!BN$106:BN$110,100/('Alternatyva 3'!$DG$106:$DG$110+100))</f>
        <v>0</v>
      </c>
      <c r="BO23" s="408">
        <f>SUMPRODUCT('Alternatyva 3'!BO$95:BO$99,100/('Alternatyva 3'!$DG$95:$DG$99+100))-SUMPRODUCT('Alternatyva 3'!BO$106:BO$110,100/('Alternatyva 3'!$DG$106:$DG$110+100))</f>
        <v>0</v>
      </c>
      <c r="BP23" s="408">
        <f>SUMPRODUCT('Alternatyva 3'!BP$95:BP$99,100/('Alternatyva 3'!$DG$95:$DG$99+100))-SUMPRODUCT('Alternatyva 3'!BP$106:BP$110,100/('Alternatyva 3'!$DG$106:$DG$110+100))</f>
        <v>0</v>
      </c>
      <c r="BQ23" s="408">
        <f>SUMPRODUCT('Alternatyva 3'!BQ$95:BQ$99,100/('Alternatyva 3'!$DG$95:$DG$99+100))-SUMPRODUCT('Alternatyva 3'!BQ$106:BQ$110,100/('Alternatyva 3'!$DG$106:$DG$110+100))</f>
        <v>0</v>
      </c>
      <c r="BR23" s="408">
        <f>SUMPRODUCT('Alternatyva 3'!BR$95:BR$99,100/('Alternatyva 3'!$DG$95:$DG$99+100))-SUMPRODUCT('Alternatyva 3'!BR$106:BR$110,100/('Alternatyva 3'!$DG$106:$DG$110+100))</f>
        <v>0</v>
      </c>
      <c r="BS23" s="408">
        <f>SUMPRODUCT('Alternatyva 3'!BS$95:BS$99,100/('Alternatyva 3'!$DG$95:$DG$99+100))-SUMPRODUCT('Alternatyva 3'!BS$106:BS$110,100/('Alternatyva 3'!$DG$106:$DG$110+100))</f>
        <v>0</v>
      </c>
      <c r="BT23" s="408">
        <f>SUMPRODUCT('Alternatyva 3'!BT$95:BT$99,100/('Alternatyva 3'!$DG$95:$DG$99+100))-SUMPRODUCT('Alternatyva 3'!BT$106:BT$110,100/('Alternatyva 3'!$DG$106:$DG$110+100))</f>
        <v>0</v>
      </c>
      <c r="BU23" s="408">
        <f>SUMPRODUCT('Alternatyva 3'!BU$95:BU$99,100/('Alternatyva 3'!$DG$95:$DG$99+100))-SUMPRODUCT('Alternatyva 3'!BU$106:BU$110,100/('Alternatyva 3'!$DG$106:$DG$110+100))</f>
        <v>0</v>
      </c>
      <c r="BV23" s="408">
        <f>SUMPRODUCT('Alternatyva 3'!BV$95:BV$99,100/('Alternatyva 3'!$DG$95:$DG$99+100))-SUMPRODUCT('Alternatyva 3'!BV$106:BV$110,100/('Alternatyva 3'!$DG$106:$DG$110+100))</f>
        <v>0</v>
      </c>
      <c r="BW23" s="408">
        <f>SUMPRODUCT('Alternatyva 3'!BW$95:BW$99,100/('Alternatyva 3'!$DG$95:$DG$99+100))-SUMPRODUCT('Alternatyva 3'!BW$106:BW$110,100/('Alternatyva 3'!$DG$106:$DG$110+100))</f>
        <v>0</v>
      </c>
      <c r="BX23" s="408">
        <f>SUMPRODUCT('Alternatyva 3'!BX$95:BX$99,100/('Alternatyva 3'!$DG$95:$DG$99+100))-SUMPRODUCT('Alternatyva 3'!BX$106:BX$110,100/('Alternatyva 3'!$DG$106:$DG$110+100))</f>
        <v>0</v>
      </c>
      <c r="BY23" s="408">
        <f>SUMPRODUCT('Alternatyva 3'!BY$95:BY$99,100/('Alternatyva 3'!$DG$95:$DG$99+100))-SUMPRODUCT('Alternatyva 3'!BY$106:BY$110,100/('Alternatyva 3'!$DG$106:$DG$110+100))</f>
        <v>0</v>
      </c>
      <c r="BZ23" s="408">
        <f>SUMPRODUCT('Alternatyva 3'!BZ$95:BZ$99,100/('Alternatyva 3'!$DG$95:$DG$99+100))-SUMPRODUCT('Alternatyva 3'!BZ$106:BZ$110,100/('Alternatyva 3'!$DG$106:$DG$110+100))</f>
        <v>0</v>
      </c>
      <c r="CA23" s="408">
        <f>SUMPRODUCT('Alternatyva 3'!CA$95:CA$99,100/('Alternatyva 3'!$DG$95:$DG$99+100))-SUMPRODUCT('Alternatyva 3'!CA$106:CA$110,100/('Alternatyva 3'!$DG$106:$DG$110+100))</f>
        <v>0</v>
      </c>
      <c r="CB23" s="408">
        <f>SUMPRODUCT('Alternatyva 3'!CB$95:CB$99,100/('Alternatyva 3'!$DG$95:$DG$99+100))-SUMPRODUCT('Alternatyva 3'!CB$106:CB$110,100/('Alternatyva 3'!$DG$106:$DG$110+100))</f>
        <v>0</v>
      </c>
      <c r="CC23" s="408">
        <f>SUMPRODUCT('Alternatyva 3'!CC$95:CC$99,100/('Alternatyva 3'!$DG$95:$DG$99+100))-SUMPRODUCT('Alternatyva 3'!CC$106:CC$110,100/('Alternatyva 3'!$DG$106:$DG$110+100))</f>
        <v>0</v>
      </c>
      <c r="CD23" s="408">
        <f>SUMPRODUCT('Alternatyva 3'!CD$95:CD$99,100/('Alternatyva 3'!$DG$95:$DG$99+100))-SUMPRODUCT('Alternatyva 3'!CD$106:CD$110,100/('Alternatyva 3'!$DG$106:$DG$110+100))</f>
        <v>0</v>
      </c>
      <c r="CE23" s="408">
        <f>SUMPRODUCT('Alternatyva 3'!CE$95:CE$99,100/('Alternatyva 3'!$DG$95:$DG$99+100))-SUMPRODUCT('Alternatyva 3'!CE$106:CE$110,100/('Alternatyva 3'!$DG$106:$DG$110+100))</f>
        <v>0</v>
      </c>
      <c r="CF23" s="408">
        <f>SUMPRODUCT('Alternatyva 3'!CF$95:CF$99,100/('Alternatyva 3'!$DG$95:$DG$99+100))-SUMPRODUCT('Alternatyva 3'!CF$106:CF$110,100/('Alternatyva 3'!$DG$106:$DG$110+100))</f>
        <v>0</v>
      </c>
      <c r="CG23" s="408">
        <f>SUMPRODUCT('Alternatyva 3'!CG$95:CG$99,100/('Alternatyva 3'!$DG$95:$DG$99+100))-SUMPRODUCT('Alternatyva 3'!CG$106:CG$110,100/('Alternatyva 3'!$DG$106:$DG$110+100))</f>
        <v>0</v>
      </c>
      <c r="CH23" s="408">
        <f>SUMPRODUCT('Alternatyva 3'!CH$95:CH$99,100/('Alternatyva 3'!$DG$95:$DG$99+100))-SUMPRODUCT('Alternatyva 3'!CH$106:CH$110,100/('Alternatyva 3'!$DG$106:$DG$110+100))</f>
        <v>0</v>
      </c>
      <c r="CI23" s="408">
        <f>SUMPRODUCT('Alternatyva 3'!CI$95:CI$99,100/('Alternatyva 3'!$DG$95:$DG$99+100))-SUMPRODUCT('Alternatyva 3'!CI$106:CI$110,100/('Alternatyva 3'!$DG$106:$DG$110+100))</f>
        <v>0</v>
      </c>
      <c r="CJ23" s="408">
        <f>SUMPRODUCT('Alternatyva 3'!CJ$95:CJ$99,100/('Alternatyva 3'!$DG$95:$DG$99+100))-SUMPRODUCT('Alternatyva 3'!CJ$106:CJ$110,100/('Alternatyva 3'!$DG$106:$DG$110+100))</f>
        <v>0</v>
      </c>
      <c r="CK23" s="408">
        <f>SUMPRODUCT('Alternatyva 3'!CK$95:CK$99,100/('Alternatyva 3'!$DG$95:$DG$99+100))-SUMPRODUCT('Alternatyva 3'!CK$106:CK$110,100/('Alternatyva 3'!$DG$106:$DG$110+100))</f>
        <v>0</v>
      </c>
      <c r="CL23" s="408">
        <f>SUMPRODUCT('Alternatyva 3'!CL$95:CL$99,100/('Alternatyva 3'!$DG$95:$DG$99+100))-SUMPRODUCT('Alternatyva 3'!CL$106:CL$110,100/('Alternatyva 3'!$DG$106:$DG$110+100))</f>
        <v>0</v>
      </c>
      <c r="CM23" s="408">
        <f>SUMPRODUCT('Alternatyva 3'!CM$95:CM$99,100/('Alternatyva 3'!$DG$95:$DG$99+100))-SUMPRODUCT('Alternatyva 3'!CM$106:CM$110,100/('Alternatyva 3'!$DG$106:$DG$110+100))</f>
        <v>0</v>
      </c>
      <c r="CN23" s="408">
        <f>SUMPRODUCT('Alternatyva 3'!CN$95:CN$99,100/('Alternatyva 3'!$DG$95:$DG$99+100))-SUMPRODUCT('Alternatyva 3'!CN$106:CN$110,100/('Alternatyva 3'!$DG$106:$DG$110+100))</f>
        <v>0</v>
      </c>
      <c r="CO23" s="408">
        <f>SUMPRODUCT('Alternatyva 3'!CO$95:CO$99,100/('Alternatyva 3'!$DG$95:$DG$99+100))-SUMPRODUCT('Alternatyva 3'!CO$106:CO$110,100/('Alternatyva 3'!$DG$106:$DG$110+100))</f>
        <v>0</v>
      </c>
      <c r="CP23" s="408">
        <f>SUMPRODUCT('Alternatyva 3'!CP$95:CP$99,100/('Alternatyva 3'!$DG$95:$DG$99+100))-SUMPRODUCT('Alternatyva 3'!CP$106:CP$110,100/('Alternatyva 3'!$DG$106:$DG$110+100))</f>
        <v>0</v>
      </c>
      <c r="CQ23" s="408">
        <f>SUMPRODUCT('Alternatyva 3'!CQ$95:CQ$99,100/('Alternatyva 3'!$DG$95:$DG$99+100))-SUMPRODUCT('Alternatyva 3'!CQ$106:CQ$110,100/('Alternatyva 3'!$DG$106:$DG$110+100))</f>
        <v>0</v>
      </c>
      <c r="CR23" s="408">
        <f>SUMPRODUCT('Alternatyva 3'!CR$95:CR$99,100/('Alternatyva 3'!$DG$95:$DG$99+100))-SUMPRODUCT('Alternatyva 3'!CR$106:CR$110,100/('Alternatyva 3'!$DG$106:$DG$110+100))</f>
        <v>0</v>
      </c>
      <c r="CS23" s="408">
        <f>SUMPRODUCT('Alternatyva 3'!CS$95:CS$99,100/('Alternatyva 3'!$DG$95:$DG$99+100))-SUMPRODUCT('Alternatyva 3'!CS$106:CS$110,100/('Alternatyva 3'!$DG$106:$DG$110+100))</f>
        <v>0</v>
      </c>
      <c r="CT23" s="408">
        <f>SUMPRODUCT('Alternatyva 3'!CT$95:CT$99,100/('Alternatyva 3'!$DG$95:$DG$99+100))-SUMPRODUCT('Alternatyva 3'!CT$106:CT$110,100/('Alternatyva 3'!$DG$106:$DG$110+100))</f>
        <v>0</v>
      </c>
      <c r="CU23" s="408">
        <f>SUMPRODUCT('Alternatyva 3'!CU$95:CU$99,100/('Alternatyva 3'!$DG$95:$DG$99+100))-SUMPRODUCT('Alternatyva 3'!CU$106:CU$110,100/('Alternatyva 3'!$DG$106:$DG$110+100))</f>
        <v>0</v>
      </c>
      <c r="CV23" s="408">
        <f>SUMPRODUCT('Alternatyva 3'!CV$95:CV$99,100/('Alternatyva 3'!$DG$95:$DG$99+100))-SUMPRODUCT('Alternatyva 3'!CV$106:CV$110,100/('Alternatyva 3'!$DG$106:$DG$110+100))</f>
        <v>0</v>
      </c>
      <c r="CW23" s="408">
        <f>SUMPRODUCT('Alternatyva 3'!CW$95:CW$99,100/('Alternatyva 3'!$DG$95:$DG$99+100))-SUMPRODUCT('Alternatyva 3'!CW$106:CW$110,100/('Alternatyva 3'!$DG$106:$DG$110+100))</f>
        <v>0</v>
      </c>
      <c r="CX23" s="408">
        <f>SUMPRODUCT('Alternatyva 3'!CX$95:CX$99,100/('Alternatyva 3'!$DG$95:$DG$99+100))-SUMPRODUCT('Alternatyva 3'!CX$106:CX$110,100/('Alternatyva 3'!$DG$106:$DG$110+100))</f>
        <v>0</v>
      </c>
      <c r="CY23" s="408">
        <f>SUMPRODUCT('Alternatyva 3'!CY$95:CY$99,100/('Alternatyva 3'!$DG$95:$DG$99+100))-SUMPRODUCT('Alternatyva 3'!CY$106:CY$110,100/('Alternatyva 3'!$DG$106:$DG$110+100))</f>
        <v>0</v>
      </c>
      <c r="CZ23" s="408">
        <f>SUMPRODUCT('Alternatyva 3'!CZ$95:CZ$99,100/('Alternatyva 3'!$DG$95:$DG$99+100))-SUMPRODUCT('Alternatyva 3'!CZ$106:CZ$110,100/('Alternatyva 3'!$DG$106:$DG$110+100))</f>
        <v>0</v>
      </c>
      <c r="DA23" s="408">
        <f>SUMPRODUCT('Alternatyva 3'!DA$95:DA$99,100/('Alternatyva 3'!$DG$95:$DG$99+100))-SUMPRODUCT('Alternatyva 3'!DA$106:DA$110,100/('Alternatyva 3'!$DG$106:$DG$110+100))</f>
        <v>0</v>
      </c>
      <c r="DB23" s="408">
        <f>SUMPRODUCT('Alternatyva 3'!DB$95:DB$99,100/('Alternatyva 3'!$DG$95:$DG$99+100))-SUMPRODUCT('Alternatyva 3'!DB$106:DB$110,100/('Alternatyva 3'!$DG$106:$DG$110+100))</f>
        <v>0</v>
      </c>
      <c r="DC23" s="408">
        <f>SUMPRODUCT('Alternatyva 3'!DC$95:DC$99,100/('Alternatyva 3'!$DG$95:$DG$99+100))-SUMPRODUCT('Alternatyva 3'!DC$106:DC$110,100/('Alternatyva 3'!$DG$106:$DG$110+100))</f>
        <v>0</v>
      </c>
    </row>
    <row r="24" spans="2:107" hidden="1">
      <c r="B24" s="323" t="s">
        <v>551</v>
      </c>
      <c r="C24" s="826" t="s">
        <v>552</v>
      </c>
      <c r="D24" s="826"/>
      <c r="E24" s="826"/>
      <c r="F24" s="407">
        <f>H24+NPV(FD,I24:INDEX(I24:DC24,PAL))</f>
        <v>0</v>
      </c>
      <c r="G24" s="407">
        <f>SUMIF($H$6:$DC$6,"&lt;="&amp;PAL,$H24:$DC24)</f>
        <v>0</v>
      </c>
      <c r="H24" s="435">
        <f>SUMPRODUCT('Alternatyva 3'!H$106:H$110,100*'Alternatyva 3'!$D$106:$D$110,1/('Alternatyva 3'!$DG$106:$DG$110+100),'Alternatyva 3'!$DH$106:$DH$110)</f>
        <v>0</v>
      </c>
      <c r="I24" s="435">
        <f>SUMPRODUCT('Alternatyva 3'!I$106:I$110,100*'Alternatyva 3'!$D$106:$D$110,1/('Alternatyva 3'!$DG$106:$DG$110+100),'Alternatyva 3'!$DH$106:$DH$110)</f>
        <v>0</v>
      </c>
      <c r="J24" s="435">
        <f>SUMPRODUCT('Alternatyva 3'!J$106:J$110,100*'Alternatyva 3'!$D$106:$D$110,1/('Alternatyva 3'!$DG$106:$DG$110+100),'Alternatyva 3'!$DH$106:$DH$110)</f>
        <v>0</v>
      </c>
      <c r="K24" s="435">
        <f>SUMPRODUCT('Alternatyva 3'!K$106:K$110,100*'Alternatyva 3'!$D$106:$D$110,1/('Alternatyva 3'!$DG$106:$DG$110+100),'Alternatyva 3'!$DH$106:$DH$110)</f>
        <v>0</v>
      </c>
      <c r="L24" s="435">
        <f>SUMPRODUCT('Alternatyva 3'!L$106:L$110,100*'Alternatyva 3'!$D$106:$D$110,1/('Alternatyva 3'!$DG$106:$DG$110+100),'Alternatyva 3'!$DH$106:$DH$110)</f>
        <v>0</v>
      </c>
      <c r="M24" s="435">
        <f>SUMPRODUCT('Alternatyva 3'!M$106:M$110,100*'Alternatyva 3'!$D$106:$D$110,1/('Alternatyva 3'!$DG$106:$DG$110+100),'Alternatyva 3'!$DH$106:$DH$110)</f>
        <v>0</v>
      </c>
      <c r="N24" s="435">
        <f>SUMPRODUCT('Alternatyva 3'!N$106:N$110,100*'Alternatyva 3'!$D$106:$D$110,1/('Alternatyva 3'!$DG$106:$DG$110+100),'Alternatyva 3'!$DH$106:$DH$110)</f>
        <v>0</v>
      </c>
      <c r="O24" s="435">
        <f>SUMPRODUCT('Alternatyva 3'!O$106:O$110,100*'Alternatyva 3'!$D$106:$D$110,1/('Alternatyva 3'!$DG$106:$DG$110+100),'Alternatyva 3'!$DH$106:$DH$110)</f>
        <v>0</v>
      </c>
      <c r="P24" s="435">
        <f>SUMPRODUCT('Alternatyva 3'!P$106:P$110,100*'Alternatyva 3'!$D$106:$D$110,1/('Alternatyva 3'!$DG$106:$DG$110+100),'Alternatyva 3'!$DH$106:$DH$110)</f>
        <v>0</v>
      </c>
      <c r="Q24" s="435">
        <f>SUMPRODUCT('Alternatyva 3'!Q$106:Q$110,100*'Alternatyva 3'!$D$106:$D$110,1/('Alternatyva 3'!$DG$106:$DG$110+100),'Alternatyva 3'!$DH$106:$DH$110)</f>
        <v>0</v>
      </c>
      <c r="R24" s="435">
        <f>SUMPRODUCT('Alternatyva 3'!R$106:R$110,100*'Alternatyva 3'!$D$106:$D$110,1/('Alternatyva 3'!$DG$106:$DG$110+100),'Alternatyva 3'!$DH$106:$DH$110)</f>
        <v>0</v>
      </c>
      <c r="S24" s="435">
        <f>SUMPRODUCT('Alternatyva 3'!S$106:S$110,100*'Alternatyva 3'!$D$106:$D$110,1/('Alternatyva 3'!$DG$106:$DG$110+100),'Alternatyva 3'!$DH$106:$DH$110)</f>
        <v>0</v>
      </c>
      <c r="T24" s="435">
        <f>SUMPRODUCT('Alternatyva 3'!T$106:T$110,100*'Alternatyva 3'!$D$106:$D$110,1/('Alternatyva 3'!$DG$106:$DG$110+100),'Alternatyva 3'!$DH$106:$DH$110)</f>
        <v>0</v>
      </c>
      <c r="U24" s="435">
        <f>SUMPRODUCT('Alternatyva 3'!U$106:U$110,100*'Alternatyva 3'!$D$106:$D$110,1/('Alternatyva 3'!$DG$106:$DG$110+100),'Alternatyva 3'!$DH$106:$DH$110)</f>
        <v>0</v>
      </c>
      <c r="V24" s="435">
        <f>SUMPRODUCT('Alternatyva 3'!V$106:V$110,100*'Alternatyva 3'!$D$106:$D$110,1/('Alternatyva 3'!$DG$106:$DG$110+100),'Alternatyva 3'!$DH$106:$DH$110)</f>
        <v>0</v>
      </c>
      <c r="W24" s="435">
        <f>SUMPRODUCT('Alternatyva 3'!W$106:W$110,100*'Alternatyva 3'!$D$106:$D$110,1/('Alternatyva 3'!$DG$106:$DG$110+100),'Alternatyva 3'!$DH$106:$DH$110)</f>
        <v>0</v>
      </c>
      <c r="X24" s="435">
        <f>SUMPRODUCT('Alternatyva 3'!X$106:X$110,100*'Alternatyva 3'!$D$106:$D$110,1/('Alternatyva 3'!$DG$106:$DG$110+100),'Alternatyva 3'!$DH$106:$DH$110)</f>
        <v>0</v>
      </c>
      <c r="Y24" s="435">
        <f>SUMPRODUCT('Alternatyva 3'!Y$106:Y$110,100*'Alternatyva 3'!$D$106:$D$110,1/('Alternatyva 3'!$DG$106:$DG$110+100),'Alternatyva 3'!$DH$106:$DH$110)</f>
        <v>0</v>
      </c>
      <c r="Z24" s="435">
        <f>SUMPRODUCT('Alternatyva 3'!Z$106:Z$110,100*'Alternatyva 3'!$D$106:$D$110,1/('Alternatyva 3'!$DG$106:$DG$110+100),'Alternatyva 3'!$DH$106:$DH$110)</f>
        <v>0</v>
      </c>
      <c r="AA24" s="435">
        <f>SUMPRODUCT('Alternatyva 3'!AA$106:AA$110,100*'Alternatyva 3'!$D$106:$D$110,1/('Alternatyva 3'!$DG$106:$DG$110+100),'Alternatyva 3'!$DH$106:$DH$110)</f>
        <v>0</v>
      </c>
      <c r="AB24" s="435">
        <f>SUMPRODUCT('Alternatyva 3'!AB$106:AB$110,100*'Alternatyva 3'!$D$106:$D$110,1/('Alternatyva 3'!$DG$106:$DG$110+100),'Alternatyva 3'!$DH$106:$DH$110)</f>
        <v>0</v>
      </c>
      <c r="AC24" s="435">
        <f>SUMPRODUCT('Alternatyva 3'!AC$106:AC$110,100*'Alternatyva 3'!$D$106:$D$110,1/('Alternatyva 3'!$DG$106:$DG$110+100),'Alternatyva 3'!$DH$106:$DH$110)</f>
        <v>0</v>
      </c>
      <c r="AD24" s="435">
        <f>SUMPRODUCT('Alternatyva 3'!AD$106:AD$110,100*'Alternatyva 3'!$D$106:$D$110,1/('Alternatyva 3'!$DG$106:$DG$110+100),'Alternatyva 3'!$DH$106:$DH$110)</f>
        <v>0</v>
      </c>
      <c r="AE24" s="435">
        <f>SUMPRODUCT('Alternatyva 3'!AE$106:AE$110,100*'Alternatyva 3'!$D$106:$D$110,1/('Alternatyva 3'!$DG$106:$DG$110+100),'Alternatyva 3'!$DH$106:$DH$110)</f>
        <v>0</v>
      </c>
      <c r="AF24" s="435">
        <f>SUMPRODUCT('Alternatyva 3'!AF$106:AF$110,100*'Alternatyva 3'!$D$106:$D$110,1/('Alternatyva 3'!$DG$106:$DG$110+100),'Alternatyva 3'!$DH$106:$DH$110)</f>
        <v>0</v>
      </c>
      <c r="AG24" s="435">
        <f>SUMPRODUCT('Alternatyva 3'!AG$106:AG$110,100*'Alternatyva 3'!$D$106:$D$110,1/('Alternatyva 3'!$DG$106:$DG$110+100),'Alternatyva 3'!$DH$106:$DH$110)</f>
        <v>0</v>
      </c>
      <c r="AH24" s="435">
        <f>SUMPRODUCT('Alternatyva 3'!AH$106:AH$110,100*'Alternatyva 3'!$D$106:$D$110,1/('Alternatyva 3'!$DG$106:$DG$110+100),'Alternatyva 3'!$DH$106:$DH$110)</f>
        <v>0</v>
      </c>
      <c r="AI24" s="435">
        <f>SUMPRODUCT('Alternatyva 3'!AI$106:AI$110,100*'Alternatyva 3'!$D$106:$D$110,1/('Alternatyva 3'!$DG$106:$DG$110+100),'Alternatyva 3'!$DH$106:$DH$110)</f>
        <v>0</v>
      </c>
      <c r="AJ24" s="435">
        <f>SUMPRODUCT('Alternatyva 3'!AJ$106:AJ$110,100*'Alternatyva 3'!$D$106:$D$110,1/('Alternatyva 3'!$DG$106:$DG$110+100),'Alternatyva 3'!$DH$106:$DH$110)</f>
        <v>0</v>
      </c>
      <c r="AK24" s="435">
        <f>SUMPRODUCT('Alternatyva 3'!AK$106:AK$110,100*'Alternatyva 3'!$D$106:$D$110,1/('Alternatyva 3'!$DG$106:$DG$110+100),'Alternatyva 3'!$DH$106:$DH$110)</f>
        <v>0</v>
      </c>
      <c r="AL24" s="435">
        <f>SUMPRODUCT('Alternatyva 3'!AL$106:AL$110,100*'Alternatyva 3'!$D$106:$D$110,1/('Alternatyva 3'!$DG$106:$DG$110+100),'Alternatyva 3'!$DH$106:$DH$110)</f>
        <v>0</v>
      </c>
      <c r="AM24" s="435">
        <f>SUMPRODUCT('Alternatyva 3'!AM$106:AM$110,100*'Alternatyva 3'!$D$106:$D$110,1/('Alternatyva 3'!$DG$106:$DG$110+100),'Alternatyva 3'!$DH$106:$DH$110)</f>
        <v>0</v>
      </c>
      <c r="AN24" s="435">
        <f>SUMPRODUCT('Alternatyva 3'!AN$106:AN$110,100*'Alternatyva 3'!$D$106:$D$110,1/('Alternatyva 3'!$DG$106:$DG$110+100),'Alternatyva 3'!$DH$106:$DH$110)</f>
        <v>0</v>
      </c>
      <c r="AO24" s="435">
        <f>SUMPRODUCT('Alternatyva 3'!AO$106:AO$110,100*'Alternatyva 3'!$D$106:$D$110,1/('Alternatyva 3'!$DG$106:$DG$110+100),'Alternatyva 3'!$DH$106:$DH$110)</f>
        <v>0</v>
      </c>
      <c r="AP24" s="435">
        <f>SUMPRODUCT('Alternatyva 3'!AP$106:AP$110,100*'Alternatyva 3'!$D$106:$D$110,1/('Alternatyva 3'!$DG$106:$DG$110+100),'Alternatyva 3'!$DH$106:$DH$110)</f>
        <v>0</v>
      </c>
      <c r="AQ24" s="435">
        <f>SUMPRODUCT('Alternatyva 3'!AQ$106:AQ$110,100*'Alternatyva 3'!$D$106:$D$110,1/('Alternatyva 3'!$DG$106:$DG$110+100),'Alternatyva 3'!$DH$106:$DH$110)</f>
        <v>0</v>
      </c>
      <c r="AR24" s="435">
        <f>SUMPRODUCT('Alternatyva 3'!AR$106:AR$110,100*'Alternatyva 3'!$D$106:$D$110,1/('Alternatyva 3'!$DG$106:$DG$110+100),'Alternatyva 3'!$DH$106:$DH$110)</f>
        <v>0</v>
      </c>
      <c r="AS24" s="435">
        <f>SUMPRODUCT('Alternatyva 3'!AS$106:AS$110,100*'Alternatyva 3'!$D$106:$D$110,1/('Alternatyva 3'!$DG$106:$DG$110+100),'Alternatyva 3'!$DH$106:$DH$110)</f>
        <v>0</v>
      </c>
      <c r="AT24" s="435">
        <f>SUMPRODUCT('Alternatyva 3'!AT$106:AT$110,100*'Alternatyva 3'!$D$106:$D$110,1/('Alternatyva 3'!$DG$106:$DG$110+100),'Alternatyva 3'!$DH$106:$DH$110)</f>
        <v>0</v>
      </c>
      <c r="AU24" s="435">
        <f>SUMPRODUCT('Alternatyva 3'!AU$106:AU$110,100*'Alternatyva 3'!$D$106:$D$110,1/('Alternatyva 3'!$DG$106:$DG$110+100),'Alternatyva 3'!$DH$106:$DH$110)</f>
        <v>0</v>
      </c>
      <c r="AV24" s="435">
        <f>SUMPRODUCT('Alternatyva 3'!AV$106:AV$110,100*'Alternatyva 3'!$D$106:$D$110,1/('Alternatyva 3'!$DG$106:$DG$110+100),'Alternatyva 3'!$DH$106:$DH$110)</f>
        <v>0</v>
      </c>
      <c r="AW24" s="435">
        <f>SUMPRODUCT('Alternatyva 3'!AW$106:AW$110,100*'Alternatyva 3'!$D$106:$D$110,1/('Alternatyva 3'!$DG$106:$DG$110+100),'Alternatyva 3'!$DH$106:$DH$110)</f>
        <v>0</v>
      </c>
      <c r="AX24" s="435">
        <f>SUMPRODUCT('Alternatyva 3'!AX$106:AX$110,100*'Alternatyva 3'!$D$106:$D$110,1/('Alternatyva 3'!$DG$106:$DG$110+100),'Alternatyva 3'!$DH$106:$DH$110)</f>
        <v>0</v>
      </c>
      <c r="AY24" s="435">
        <f>SUMPRODUCT('Alternatyva 3'!AY$106:AY$110,100*'Alternatyva 3'!$D$106:$D$110,1/('Alternatyva 3'!$DG$106:$DG$110+100),'Alternatyva 3'!$DH$106:$DH$110)</f>
        <v>0</v>
      </c>
      <c r="AZ24" s="435">
        <f>SUMPRODUCT('Alternatyva 3'!AZ$106:AZ$110,100*'Alternatyva 3'!$D$106:$D$110,1/('Alternatyva 3'!$DG$106:$DG$110+100),'Alternatyva 3'!$DH$106:$DH$110)</f>
        <v>0</v>
      </c>
      <c r="BA24" s="435">
        <f>SUMPRODUCT('Alternatyva 3'!BA$106:BA$110,100*'Alternatyva 3'!$D$106:$D$110,1/('Alternatyva 3'!$DG$106:$DG$110+100),'Alternatyva 3'!$DH$106:$DH$110)</f>
        <v>0</v>
      </c>
      <c r="BB24" s="435">
        <f>SUMPRODUCT('Alternatyva 3'!BB$106:BB$110,100*'Alternatyva 3'!$D$106:$D$110,1/('Alternatyva 3'!$DG$106:$DG$110+100),'Alternatyva 3'!$DH$106:$DH$110)</f>
        <v>0</v>
      </c>
      <c r="BC24" s="435">
        <f>SUMPRODUCT('Alternatyva 3'!BC$106:BC$110,100*'Alternatyva 3'!$D$106:$D$110,1/('Alternatyva 3'!$DG$106:$DG$110+100),'Alternatyva 3'!$DH$106:$DH$110)</f>
        <v>0</v>
      </c>
      <c r="BD24" s="435">
        <f>SUMPRODUCT('Alternatyva 3'!BD$106:BD$110,100*'Alternatyva 3'!$D$106:$D$110,1/('Alternatyva 3'!$DG$106:$DG$110+100),'Alternatyva 3'!$DH$106:$DH$110)</f>
        <v>0</v>
      </c>
      <c r="BE24" s="435">
        <f>SUMPRODUCT('Alternatyva 3'!BE$106:BE$110,100*'Alternatyva 3'!$D$106:$D$110,1/('Alternatyva 3'!$DG$106:$DG$110+100),'Alternatyva 3'!$DH$106:$DH$110)</f>
        <v>0</v>
      </c>
      <c r="BF24" s="435">
        <f>SUMPRODUCT('Alternatyva 3'!BF$106:BF$110,100*'Alternatyva 3'!$D$106:$D$110,1/('Alternatyva 3'!$DG$106:$DG$110+100),'Alternatyva 3'!$DH$106:$DH$110)</f>
        <v>0</v>
      </c>
      <c r="BG24" s="435">
        <f>SUMPRODUCT('Alternatyva 3'!BG$106:BG$110,100*'Alternatyva 3'!$D$106:$D$110,1/('Alternatyva 3'!$DG$106:$DG$110+100),'Alternatyva 3'!$DH$106:$DH$110)</f>
        <v>0</v>
      </c>
      <c r="BH24" s="435">
        <f>SUMPRODUCT('Alternatyva 3'!BH$106:BH$110,100*'Alternatyva 3'!$D$106:$D$110,1/('Alternatyva 3'!$DG$106:$DG$110+100),'Alternatyva 3'!$DH$106:$DH$110)</f>
        <v>0</v>
      </c>
      <c r="BI24" s="435">
        <f>SUMPRODUCT('Alternatyva 3'!BI$106:BI$110,100*'Alternatyva 3'!$D$106:$D$110,1/('Alternatyva 3'!$DG$106:$DG$110+100),'Alternatyva 3'!$DH$106:$DH$110)</f>
        <v>0</v>
      </c>
      <c r="BJ24" s="435">
        <f>SUMPRODUCT('Alternatyva 3'!BJ$106:BJ$110,100*'Alternatyva 3'!$D$106:$D$110,1/('Alternatyva 3'!$DG$106:$DG$110+100),'Alternatyva 3'!$DH$106:$DH$110)</f>
        <v>0</v>
      </c>
      <c r="BK24" s="435">
        <f>SUMPRODUCT('Alternatyva 3'!BK$106:BK$110,100*'Alternatyva 3'!$D$106:$D$110,1/('Alternatyva 3'!$DG$106:$DG$110+100),'Alternatyva 3'!$DH$106:$DH$110)</f>
        <v>0</v>
      </c>
      <c r="BL24" s="435">
        <f>SUMPRODUCT('Alternatyva 3'!BL$106:BL$110,100*'Alternatyva 3'!$D$106:$D$110,1/('Alternatyva 3'!$DG$106:$DG$110+100),'Alternatyva 3'!$DH$106:$DH$110)</f>
        <v>0</v>
      </c>
      <c r="BM24" s="435">
        <f>SUMPRODUCT('Alternatyva 3'!BM$106:BM$110,100*'Alternatyva 3'!$D$106:$D$110,1/('Alternatyva 3'!$DG$106:$DG$110+100),'Alternatyva 3'!$DH$106:$DH$110)</f>
        <v>0</v>
      </c>
      <c r="BN24" s="435">
        <f>SUMPRODUCT('Alternatyva 3'!BN$106:BN$110,100*'Alternatyva 3'!$D$106:$D$110,1/('Alternatyva 3'!$DG$106:$DG$110+100),'Alternatyva 3'!$DH$106:$DH$110)</f>
        <v>0</v>
      </c>
      <c r="BO24" s="435">
        <f>SUMPRODUCT('Alternatyva 3'!BO$106:BO$110,100*'Alternatyva 3'!$D$106:$D$110,1/('Alternatyva 3'!$DG$106:$DG$110+100),'Alternatyva 3'!$DH$106:$DH$110)</f>
        <v>0</v>
      </c>
      <c r="BP24" s="435">
        <f>SUMPRODUCT('Alternatyva 3'!BP$106:BP$110,100*'Alternatyva 3'!$D$106:$D$110,1/('Alternatyva 3'!$DG$106:$DG$110+100),'Alternatyva 3'!$DH$106:$DH$110)</f>
        <v>0</v>
      </c>
      <c r="BQ24" s="435">
        <f>SUMPRODUCT('Alternatyva 3'!BQ$106:BQ$110,100*'Alternatyva 3'!$D$106:$D$110,1/('Alternatyva 3'!$DG$106:$DG$110+100),'Alternatyva 3'!$DH$106:$DH$110)</f>
        <v>0</v>
      </c>
      <c r="BR24" s="435">
        <f>SUMPRODUCT('Alternatyva 3'!BR$106:BR$110,100*'Alternatyva 3'!$D$106:$D$110,1/('Alternatyva 3'!$DG$106:$DG$110+100),'Alternatyva 3'!$DH$106:$DH$110)</f>
        <v>0</v>
      </c>
      <c r="BS24" s="435">
        <f>SUMPRODUCT('Alternatyva 3'!BS$106:BS$110,100*'Alternatyva 3'!$D$106:$D$110,1/('Alternatyva 3'!$DG$106:$DG$110+100),'Alternatyva 3'!$DH$106:$DH$110)</f>
        <v>0</v>
      </c>
      <c r="BT24" s="435">
        <f>SUMPRODUCT('Alternatyva 3'!BT$106:BT$110,100*'Alternatyva 3'!$D$106:$D$110,1/('Alternatyva 3'!$DG$106:$DG$110+100),'Alternatyva 3'!$DH$106:$DH$110)</f>
        <v>0</v>
      </c>
      <c r="BU24" s="435">
        <f>SUMPRODUCT('Alternatyva 3'!BU$106:BU$110,100*'Alternatyva 3'!$D$106:$D$110,1/('Alternatyva 3'!$DG$106:$DG$110+100),'Alternatyva 3'!$DH$106:$DH$110)</f>
        <v>0</v>
      </c>
      <c r="BV24" s="435">
        <f>SUMPRODUCT('Alternatyva 3'!BV$106:BV$110,100*'Alternatyva 3'!$D$106:$D$110,1/('Alternatyva 3'!$DG$106:$DG$110+100),'Alternatyva 3'!$DH$106:$DH$110)</f>
        <v>0</v>
      </c>
      <c r="BW24" s="435">
        <f>SUMPRODUCT('Alternatyva 3'!BW$106:BW$110,100*'Alternatyva 3'!$D$106:$D$110,1/('Alternatyva 3'!$DG$106:$DG$110+100),'Alternatyva 3'!$DH$106:$DH$110)</f>
        <v>0</v>
      </c>
      <c r="BX24" s="435">
        <f>SUMPRODUCT('Alternatyva 3'!BX$106:BX$110,100*'Alternatyva 3'!$D$106:$D$110,1/('Alternatyva 3'!$DG$106:$DG$110+100),'Alternatyva 3'!$DH$106:$DH$110)</f>
        <v>0</v>
      </c>
      <c r="BY24" s="435">
        <f>SUMPRODUCT('Alternatyva 3'!BY$106:BY$110,100*'Alternatyva 3'!$D$106:$D$110,1/('Alternatyva 3'!$DG$106:$DG$110+100),'Alternatyva 3'!$DH$106:$DH$110)</f>
        <v>0</v>
      </c>
      <c r="BZ24" s="435">
        <f>SUMPRODUCT('Alternatyva 3'!BZ$106:BZ$110,100*'Alternatyva 3'!$D$106:$D$110,1/('Alternatyva 3'!$DG$106:$DG$110+100),'Alternatyva 3'!$DH$106:$DH$110)</f>
        <v>0</v>
      </c>
      <c r="CA24" s="435">
        <f>SUMPRODUCT('Alternatyva 3'!CA$106:CA$110,100*'Alternatyva 3'!$D$106:$D$110,1/('Alternatyva 3'!$DG$106:$DG$110+100),'Alternatyva 3'!$DH$106:$DH$110)</f>
        <v>0</v>
      </c>
      <c r="CB24" s="435">
        <f>SUMPRODUCT('Alternatyva 3'!CB$106:CB$110,100*'Alternatyva 3'!$D$106:$D$110,1/('Alternatyva 3'!$DG$106:$DG$110+100),'Alternatyva 3'!$DH$106:$DH$110)</f>
        <v>0</v>
      </c>
      <c r="CC24" s="435">
        <f>SUMPRODUCT('Alternatyva 3'!CC$106:CC$110,100*'Alternatyva 3'!$D$106:$D$110,1/('Alternatyva 3'!$DG$106:$DG$110+100),'Alternatyva 3'!$DH$106:$DH$110)</f>
        <v>0</v>
      </c>
      <c r="CD24" s="435">
        <f>SUMPRODUCT('Alternatyva 3'!CD$106:CD$110,100*'Alternatyva 3'!$D$106:$D$110,1/('Alternatyva 3'!$DG$106:$DG$110+100),'Alternatyva 3'!$DH$106:$DH$110)</f>
        <v>0</v>
      </c>
      <c r="CE24" s="435">
        <f>SUMPRODUCT('Alternatyva 3'!CE$106:CE$110,100*'Alternatyva 3'!$D$106:$D$110,1/('Alternatyva 3'!$DG$106:$DG$110+100),'Alternatyva 3'!$DH$106:$DH$110)</f>
        <v>0</v>
      </c>
      <c r="CF24" s="435">
        <f>SUMPRODUCT('Alternatyva 3'!CF$106:CF$110,100*'Alternatyva 3'!$D$106:$D$110,1/('Alternatyva 3'!$DG$106:$DG$110+100),'Alternatyva 3'!$DH$106:$DH$110)</f>
        <v>0</v>
      </c>
      <c r="CG24" s="435">
        <f>SUMPRODUCT('Alternatyva 3'!CG$106:CG$110,100*'Alternatyva 3'!$D$106:$D$110,1/('Alternatyva 3'!$DG$106:$DG$110+100),'Alternatyva 3'!$DH$106:$DH$110)</f>
        <v>0</v>
      </c>
      <c r="CH24" s="435">
        <f>SUMPRODUCT('Alternatyva 3'!CH$106:CH$110,100*'Alternatyva 3'!$D$106:$D$110,1/('Alternatyva 3'!$DG$106:$DG$110+100),'Alternatyva 3'!$DH$106:$DH$110)</f>
        <v>0</v>
      </c>
      <c r="CI24" s="435">
        <f>SUMPRODUCT('Alternatyva 3'!CI$106:CI$110,100*'Alternatyva 3'!$D$106:$D$110,1/('Alternatyva 3'!$DG$106:$DG$110+100),'Alternatyva 3'!$DH$106:$DH$110)</f>
        <v>0</v>
      </c>
      <c r="CJ24" s="435">
        <f>SUMPRODUCT('Alternatyva 3'!CJ$106:CJ$110,100*'Alternatyva 3'!$D$106:$D$110,1/('Alternatyva 3'!$DG$106:$DG$110+100),'Alternatyva 3'!$DH$106:$DH$110)</f>
        <v>0</v>
      </c>
      <c r="CK24" s="435">
        <f>SUMPRODUCT('Alternatyva 3'!CK$106:CK$110,100*'Alternatyva 3'!$D$106:$D$110,1/('Alternatyva 3'!$DG$106:$DG$110+100),'Alternatyva 3'!$DH$106:$DH$110)</f>
        <v>0</v>
      </c>
      <c r="CL24" s="435">
        <f>SUMPRODUCT('Alternatyva 3'!CL$106:CL$110,100*'Alternatyva 3'!$D$106:$D$110,1/('Alternatyva 3'!$DG$106:$DG$110+100),'Alternatyva 3'!$DH$106:$DH$110)</f>
        <v>0</v>
      </c>
      <c r="CM24" s="435">
        <f>SUMPRODUCT('Alternatyva 3'!CM$106:CM$110,100*'Alternatyva 3'!$D$106:$D$110,1/('Alternatyva 3'!$DG$106:$DG$110+100),'Alternatyva 3'!$DH$106:$DH$110)</f>
        <v>0</v>
      </c>
      <c r="CN24" s="435">
        <f>SUMPRODUCT('Alternatyva 3'!CN$106:CN$110,100*'Alternatyva 3'!$D$106:$D$110,1/('Alternatyva 3'!$DG$106:$DG$110+100),'Alternatyva 3'!$DH$106:$DH$110)</f>
        <v>0</v>
      </c>
      <c r="CO24" s="435">
        <f>SUMPRODUCT('Alternatyva 3'!CO$106:CO$110,100*'Alternatyva 3'!$D$106:$D$110,1/('Alternatyva 3'!$DG$106:$DG$110+100),'Alternatyva 3'!$DH$106:$DH$110)</f>
        <v>0</v>
      </c>
      <c r="CP24" s="435">
        <f>SUMPRODUCT('Alternatyva 3'!CP$106:CP$110,100*'Alternatyva 3'!$D$106:$D$110,1/('Alternatyva 3'!$DG$106:$DG$110+100),'Alternatyva 3'!$DH$106:$DH$110)</f>
        <v>0</v>
      </c>
      <c r="CQ24" s="435">
        <f>SUMPRODUCT('Alternatyva 3'!CQ$106:CQ$110,100*'Alternatyva 3'!$D$106:$D$110,1/('Alternatyva 3'!$DG$106:$DG$110+100),'Alternatyva 3'!$DH$106:$DH$110)</f>
        <v>0</v>
      </c>
      <c r="CR24" s="435">
        <f>SUMPRODUCT('Alternatyva 3'!CR$106:CR$110,100*'Alternatyva 3'!$D$106:$D$110,1/('Alternatyva 3'!$DG$106:$DG$110+100),'Alternatyva 3'!$DH$106:$DH$110)</f>
        <v>0</v>
      </c>
      <c r="CS24" s="435">
        <f>SUMPRODUCT('Alternatyva 3'!CS$106:CS$110,100*'Alternatyva 3'!$D$106:$D$110,1/('Alternatyva 3'!$DG$106:$DG$110+100),'Alternatyva 3'!$DH$106:$DH$110)</f>
        <v>0</v>
      </c>
      <c r="CT24" s="435">
        <f>SUMPRODUCT('Alternatyva 3'!CT$106:CT$110,100*'Alternatyva 3'!$D$106:$D$110,1/('Alternatyva 3'!$DG$106:$DG$110+100),'Alternatyva 3'!$DH$106:$DH$110)</f>
        <v>0</v>
      </c>
      <c r="CU24" s="435">
        <f>SUMPRODUCT('Alternatyva 3'!CU$106:CU$110,100*'Alternatyva 3'!$D$106:$D$110,1/('Alternatyva 3'!$DG$106:$DG$110+100),'Alternatyva 3'!$DH$106:$DH$110)</f>
        <v>0</v>
      </c>
      <c r="CV24" s="435">
        <f>SUMPRODUCT('Alternatyva 3'!CV$106:CV$110,100*'Alternatyva 3'!$D$106:$D$110,1/('Alternatyva 3'!$DG$106:$DG$110+100),'Alternatyva 3'!$DH$106:$DH$110)</f>
        <v>0</v>
      </c>
      <c r="CW24" s="435">
        <f>SUMPRODUCT('Alternatyva 3'!CW$106:CW$110,100*'Alternatyva 3'!$D$106:$D$110,1/('Alternatyva 3'!$DG$106:$DG$110+100),'Alternatyva 3'!$DH$106:$DH$110)</f>
        <v>0</v>
      </c>
      <c r="CX24" s="435">
        <f>SUMPRODUCT('Alternatyva 3'!CX$106:CX$110,100*'Alternatyva 3'!$D$106:$D$110,1/('Alternatyva 3'!$DG$106:$DG$110+100),'Alternatyva 3'!$DH$106:$DH$110)</f>
        <v>0</v>
      </c>
      <c r="CY24" s="435">
        <f>SUMPRODUCT('Alternatyva 3'!CY$106:CY$110,100*'Alternatyva 3'!$D$106:$D$110,1/('Alternatyva 3'!$DG$106:$DG$110+100),'Alternatyva 3'!$DH$106:$DH$110)</f>
        <v>0</v>
      </c>
      <c r="CZ24" s="435">
        <f>SUMPRODUCT('Alternatyva 3'!CZ$106:CZ$110,100*'Alternatyva 3'!$D$106:$D$110,1/('Alternatyva 3'!$DG$106:$DG$110+100),'Alternatyva 3'!$DH$106:$DH$110)</f>
        <v>0</v>
      </c>
      <c r="DA24" s="435">
        <f>SUMPRODUCT('Alternatyva 3'!DA$106:DA$110,100*'Alternatyva 3'!$D$106:$D$110,1/('Alternatyva 3'!$DG$106:$DG$110+100),'Alternatyva 3'!$DH$106:$DH$110)</f>
        <v>0</v>
      </c>
      <c r="DB24" s="435">
        <f>SUMPRODUCT('Alternatyva 3'!DB$106:DB$110,100*'Alternatyva 3'!$D$106:$D$110,1/('Alternatyva 3'!$DG$106:$DG$110+100),'Alternatyva 3'!$DH$106:$DH$110)</f>
        <v>0</v>
      </c>
      <c r="DC24" s="435">
        <f>SUMPRODUCT('Alternatyva 3'!DC$106:DC$110,100*'Alternatyva 3'!$D$106:$D$110,1/('Alternatyva 3'!$DG$106:$DG$110+100),'Alternatyva 3'!$DH$106:$DH$110)</f>
        <v>0</v>
      </c>
    </row>
    <row r="25" spans="2:107" hidden="1">
      <c r="C25" s="827" t="s">
        <v>545</v>
      </c>
      <c r="D25" s="827"/>
      <c r="E25" s="827"/>
      <c r="F25" s="407">
        <f>H25+NPV(FD,I25:INDEX(I25:DC25,PAL))</f>
        <v>0</v>
      </c>
      <c r="G25" s="407">
        <f>SUMIF($H$6:$DC$6,"&lt;="&amp;PAL,$H25:$DC25)</f>
        <v>0</v>
      </c>
      <c r="H25" s="435">
        <f>-H22+H23+H24</f>
        <v>0</v>
      </c>
      <c r="I25" s="435">
        <f t="shared" ref="I25:BT25" si="14">-I22+I23+I24</f>
        <v>0</v>
      </c>
      <c r="J25" s="435">
        <f t="shared" si="14"/>
        <v>0</v>
      </c>
      <c r="K25" s="435">
        <f t="shared" si="14"/>
        <v>0</v>
      </c>
      <c r="L25" s="435">
        <f t="shared" si="14"/>
        <v>0</v>
      </c>
      <c r="M25" s="435">
        <f t="shared" si="14"/>
        <v>0</v>
      </c>
      <c r="N25" s="435">
        <f t="shared" si="14"/>
        <v>0</v>
      </c>
      <c r="O25" s="435">
        <f t="shared" si="14"/>
        <v>0</v>
      </c>
      <c r="P25" s="435">
        <f t="shared" si="14"/>
        <v>0</v>
      </c>
      <c r="Q25" s="435">
        <f t="shared" si="14"/>
        <v>0</v>
      </c>
      <c r="R25" s="435">
        <f t="shared" si="14"/>
        <v>0</v>
      </c>
      <c r="S25" s="435">
        <f t="shared" si="14"/>
        <v>0</v>
      </c>
      <c r="T25" s="435">
        <f t="shared" si="14"/>
        <v>0</v>
      </c>
      <c r="U25" s="435">
        <f t="shared" si="14"/>
        <v>0</v>
      </c>
      <c r="V25" s="435">
        <f t="shared" si="14"/>
        <v>0</v>
      </c>
      <c r="W25" s="435">
        <f t="shared" si="14"/>
        <v>0</v>
      </c>
      <c r="X25" s="435">
        <f t="shared" si="14"/>
        <v>0</v>
      </c>
      <c r="Y25" s="435">
        <f t="shared" si="14"/>
        <v>0</v>
      </c>
      <c r="Z25" s="435">
        <f t="shared" si="14"/>
        <v>0</v>
      </c>
      <c r="AA25" s="435">
        <f t="shared" si="14"/>
        <v>0</v>
      </c>
      <c r="AB25" s="435">
        <f t="shared" si="14"/>
        <v>0</v>
      </c>
      <c r="AC25" s="435">
        <f t="shared" si="14"/>
        <v>0</v>
      </c>
      <c r="AD25" s="435">
        <f t="shared" si="14"/>
        <v>0</v>
      </c>
      <c r="AE25" s="435">
        <f t="shared" si="14"/>
        <v>0</v>
      </c>
      <c r="AF25" s="435">
        <f t="shared" si="14"/>
        <v>0</v>
      </c>
      <c r="AG25" s="435">
        <f t="shared" si="14"/>
        <v>0</v>
      </c>
      <c r="AH25" s="435">
        <f t="shared" si="14"/>
        <v>0</v>
      </c>
      <c r="AI25" s="435">
        <f t="shared" si="14"/>
        <v>0</v>
      </c>
      <c r="AJ25" s="435">
        <f t="shared" si="14"/>
        <v>0</v>
      </c>
      <c r="AK25" s="435">
        <f t="shared" si="14"/>
        <v>0</v>
      </c>
      <c r="AL25" s="435">
        <f t="shared" si="14"/>
        <v>0</v>
      </c>
      <c r="AM25" s="435">
        <f t="shared" si="14"/>
        <v>0</v>
      </c>
      <c r="AN25" s="435">
        <f t="shared" si="14"/>
        <v>0</v>
      </c>
      <c r="AO25" s="435">
        <f t="shared" si="14"/>
        <v>0</v>
      </c>
      <c r="AP25" s="435">
        <f t="shared" si="14"/>
        <v>0</v>
      </c>
      <c r="AQ25" s="435">
        <f t="shared" si="14"/>
        <v>0</v>
      </c>
      <c r="AR25" s="435">
        <f t="shared" si="14"/>
        <v>0</v>
      </c>
      <c r="AS25" s="435">
        <f t="shared" si="14"/>
        <v>0</v>
      </c>
      <c r="AT25" s="435">
        <f t="shared" si="14"/>
        <v>0</v>
      </c>
      <c r="AU25" s="435">
        <f t="shared" si="14"/>
        <v>0</v>
      </c>
      <c r="AV25" s="435">
        <f t="shared" si="14"/>
        <v>0</v>
      </c>
      <c r="AW25" s="435">
        <f t="shared" si="14"/>
        <v>0</v>
      </c>
      <c r="AX25" s="435">
        <f t="shared" si="14"/>
        <v>0</v>
      </c>
      <c r="AY25" s="435">
        <f t="shared" si="14"/>
        <v>0</v>
      </c>
      <c r="AZ25" s="435">
        <f t="shared" si="14"/>
        <v>0</v>
      </c>
      <c r="BA25" s="435">
        <f t="shared" si="14"/>
        <v>0</v>
      </c>
      <c r="BB25" s="435">
        <f t="shared" si="14"/>
        <v>0</v>
      </c>
      <c r="BC25" s="435">
        <f t="shared" si="14"/>
        <v>0</v>
      </c>
      <c r="BD25" s="435">
        <f t="shared" si="14"/>
        <v>0</v>
      </c>
      <c r="BE25" s="435">
        <f t="shared" si="14"/>
        <v>0</v>
      </c>
      <c r="BF25" s="435">
        <f t="shared" si="14"/>
        <v>0</v>
      </c>
      <c r="BG25" s="435">
        <f t="shared" si="14"/>
        <v>0</v>
      </c>
      <c r="BH25" s="435">
        <f t="shared" si="14"/>
        <v>0</v>
      </c>
      <c r="BI25" s="435">
        <f t="shared" si="14"/>
        <v>0</v>
      </c>
      <c r="BJ25" s="435">
        <f t="shared" si="14"/>
        <v>0</v>
      </c>
      <c r="BK25" s="435">
        <f t="shared" si="14"/>
        <v>0</v>
      </c>
      <c r="BL25" s="435">
        <f t="shared" si="14"/>
        <v>0</v>
      </c>
      <c r="BM25" s="435">
        <f t="shared" si="14"/>
        <v>0</v>
      </c>
      <c r="BN25" s="435">
        <f t="shared" si="14"/>
        <v>0</v>
      </c>
      <c r="BO25" s="435">
        <f t="shared" si="14"/>
        <v>0</v>
      </c>
      <c r="BP25" s="435">
        <f t="shared" si="14"/>
        <v>0</v>
      </c>
      <c r="BQ25" s="435">
        <f t="shared" si="14"/>
        <v>0</v>
      </c>
      <c r="BR25" s="435">
        <f t="shared" si="14"/>
        <v>0</v>
      </c>
      <c r="BS25" s="435">
        <f t="shared" si="14"/>
        <v>0</v>
      </c>
      <c r="BT25" s="435">
        <f t="shared" si="14"/>
        <v>0</v>
      </c>
      <c r="BU25" s="435">
        <f t="shared" ref="BU25:DC25" si="15">-BU22+BU23+BU24</f>
        <v>0</v>
      </c>
      <c r="BV25" s="435">
        <f t="shared" si="15"/>
        <v>0</v>
      </c>
      <c r="BW25" s="435">
        <f t="shared" si="15"/>
        <v>0</v>
      </c>
      <c r="BX25" s="435">
        <f t="shared" si="15"/>
        <v>0</v>
      </c>
      <c r="BY25" s="435">
        <f t="shared" si="15"/>
        <v>0</v>
      </c>
      <c r="BZ25" s="435">
        <f t="shared" si="15"/>
        <v>0</v>
      </c>
      <c r="CA25" s="435">
        <f t="shared" si="15"/>
        <v>0</v>
      </c>
      <c r="CB25" s="435">
        <f t="shared" si="15"/>
        <v>0</v>
      </c>
      <c r="CC25" s="435">
        <f t="shared" si="15"/>
        <v>0</v>
      </c>
      <c r="CD25" s="435">
        <f t="shared" si="15"/>
        <v>0</v>
      </c>
      <c r="CE25" s="435">
        <f t="shared" si="15"/>
        <v>0</v>
      </c>
      <c r="CF25" s="435">
        <f t="shared" si="15"/>
        <v>0</v>
      </c>
      <c r="CG25" s="435">
        <f t="shared" si="15"/>
        <v>0</v>
      </c>
      <c r="CH25" s="435">
        <f t="shared" si="15"/>
        <v>0</v>
      </c>
      <c r="CI25" s="435">
        <f t="shared" si="15"/>
        <v>0</v>
      </c>
      <c r="CJ25" s="435">
        <f t="shared" si="15"/>
        <v>0</v>
      </c>
      <c r="CK25" s="435">
        <f t="shared" si="15"/>
        <v>0</v>
      </c>
      <c r="CL25" s="435">
        <f t="shared" si="15"/>
        <v>0</v>
      </c>
      <c r="CM25" s="435">
        <f t="shared" si="15"/>
        <v>0</v>
      </c>
      <c r="CN25" s="435">
        <f t="shared" si="15"/>
        <v>0</v>
      </c>
      <c r="CO25" s="435">
        <f t="shared" si="15"/>
        <v>0</v>
      </c>
      <c r="CP25" s="435">
        <f t="shared" si="15"/>
        <v>0</v>
      </c>
      <c r="CQ25" s="435">
        <f t="shared" si="15"/>
        <v>0</v>
      </c>
      <c r="CR25" s="435">
        <f t="shared" si="15"/>
        <v>0</v>
      </c>
      <c r="CS25" s="435">
        <f t="shared" si="15"/>
        <v>0</v>
      </c>
      <c r="CT25" s="435">
        <f t="shared" si="15"/>
        <v>0</v>
      </c>
      <c r="CU25" s="435">
        <f t="shared" si="15"/>
        <v>0</v>
      </c>
      <c r="CV25" s="435">
        <f t="shared" si="15"/>
        <v>0</v>
      </c>
      <c r="CW25" s="435">
        <f t="shared" si="15"/>
        <v>0</v>
      </c>
      <c r="CX25" s="435">
        <f t="shared" si="15"/>
        <v>0</v>
      </c>
      <c r="CY25" s="435">
        <f t="shared" si="15"/>
        <v>0</v>
      </c>
      <c r="CZ25" s="435">
        <f t="shared" si="15"/>
        <v>0</v>
      </c>
      <c r="DA25" s="435">
        <f t="shared" si="15"/>
        <v>0</v>
      </c>
      <c r="DB25" s="435">
        <f t="shared" si="15"/>
        <v>0</v>
      </c>
      <c r="DC25" s="435">
        <f t="shared" si="15"/>
        <v>0</v>
      </c>
    </row>
    <row r="26" spans="2:107" hidden="1"/>
    <row r="27" spans="2:107" hidden="1">
      <c r="B27" s="16" t="s">
        <v>33</v>
      </c>
      <c r="C27" s="20"/>
      <c r="D27" s="20"/>
      <c r="E27" s="20"/>
      <c r="F27" s="766" t="s">
        <v>158</v>
      </c>
      <c r="G27" s="778"/>
      <c r="H27" s="347">
        <v>0</v>
      </c>
      <c r="I27" s="347">
        <v>1</v>
      </c>
      <c r="J27" s="347">
        <v>2</v>
      </c>
      <c r="K27" s="347">
        <v>3</v>
      </c>
      <c r="L27" s="347">
        <v>4</v>
      </c>
      <c r="M27" s="347">
        <v>5</v>
      </c>
      <c r="N27" s="347">
        <v>6</v>
      </c>
      <c r="O27" s="347">
        <v>7</v>
      </c>
      <c r="P27" s="347">
        <v>8</v>
      </c>
      <c r="Q27" s="347">
        <v>9</v>
      </c>
      <c r="R27" s="347">
        <v>10</v>
      </c>
      <c r="S27" s="347">
        <v>11</v>
      </c>
      <c r="T27" s="347">
        <v>12</v>
      </c>
      <c r="U27" s="347">
        <v>13</v>
      </c>
      <c r="V27" s="347">
        <v>14</v>
      </c>
      <c r="W27" s="347">
        <v>15</v>
      </c>
      <c r="X27" s="347">
        <v>16</v>
      </c>
      <c r="Y27" s="347">
        <v>17</v>
      </c>
      <c r="Z27" s="347">
        <v>18</v>
      </c>
      <c r="AA27" s="347">
        <v>19</v>
      </c>
      <c r="AB27" s="347">
        <v>20</v>
      </c>
      <c r="AC27" s="347">
        <v>21</v>
      </c>
      <c r="AD27" s="347">
        <v>22</v>
      </c>
      <c r="AE27" s="347">
        <v>23</v>
      </c>
      <c r="AF27" s="347">
        <v>24</v>
      </c>
      <c r="AG27" s="347">
        <v>25</v>
      </c>
      <c r="AH27" s="347">
        <v>26</v>
      </c>
      <c r="AI27" s="347">
        <v>27</v>
      </c>
      <c r="AJ27" s="347">
        <v>28</v>
      </c>
      <c r="AK27" s="347">
        <v>29</v>
      </c>
      <c r="AL27" s="347">
        <v>30</v>
      </c>
      <c r="AM27" s="347">
        <v>31</v>
      </c>
      <c r="AN27" s="347">
        <v>32</v>
      </c>
      <c r="AO27" s="347">
        <v>33</v>
      </c>
      <c r="AP27" s="347">
        <v>34</v>
      </c>
      <c r="AQ27" s="347">
        <v>35</v>
      </c>
      <c r="AR27" s="347">
        <v>36</v>
      </c>
      <c r="AS27" s="347">
        <v>37</v>
      </c>
      <c r="AT27" s="347">
        <v>38</v>
      </c>
      <c r="AU27" s="347">
        <v>39</v>
      </c>
      <c r="AV27" s="347">
        <v>40</v>
      </c>
      <c r="AW27" s="347">
        <v>41</v>
      </c>
      <c r="AX27" s="347">
        <v>42</v>
      </c>
      <c r="AY27" s="347">
        <v>43</v>
      </c>
      <c r="AZ27" s="347">
        <v>44</v>
      </c>
      <c r="BA27" s="347">
        <v>45</v>
      </c>
      <c r="BB27" s="347">
        <v>46</v>
      </c>
      <c r="BC27" s="347">
        <v>47</v>
      </c>
      <c r="BD27" s="347">
        <v>48</v>
      </c>
      <c r="BE27" s="347">
        <v>49</v>
      </c>
      <c r="BF27" s="347">
        <v>50</v>
      </c>
      <c r="BG27" s="347">
        <v>51</v>
      </c>
      <c r="BH27" s="347">
        <v>52</v>
      </c>
      <c r="BI27" s="347">
        <v>53</v>
      </c>
      <c r="BJ27" s="347">
        <v>54</v>
      </c>
      <c r="BK27" s="347">
        <v>55</v>
      </c>
      <c r="BL27" s="347">
        <v>56</v>
      </c>
      <c r="BM27" s="347">
        <v>57</v>
      </c>
      <c r="BN27" s="347">
        <v>58</v>
      </c>
      <c r="BO27" s="347">
        <v>59</v>
      </c>
      <c r="BP27" s="347">
        <v>60</v>
      </c>
      <c r="BQ27" s="347">
        <v>61</v>
      </c>
      <c r="BR27" s="347">
        <v>62</v>
      </c>
      <c r="BS27" s="347">
        <v>63</v>
      </c>
      <c r="BT27" s="347">
        <v>64</v>
      </c>
      <c r="BU27" s="347">
        <v>65</v>
      </c>
      <c r="BV27" s="347">
        <v>66</v>
      </c>
      <c r="BW27" s="347">
        <v>67</v>
      </c>
      <c r="BX27" s="347">
        <v>68</v>
      </c>
      <c r="BY27" s="347">
        <v>69</v>
      </c>
      <c r="BZ27" s="347">
        <v>70</v>
      </c>
      <c r="CA27" s="347">
        <v>71</v>
      </c>
      <c r="CB27" s="347">
        <v>72</v>
      </c>
      <c r="CC27" s="347">
        <v>73</v>
      </c>
      <c r="CD27" s="347">
        <v>74</v>
      </c>
      <c r="CE27" s="347">
        <v>75</v>
      </c>
      <c r="CF27" s="347">
        <v>76</v>
      </c>
      <c r="CG27" s="347">
        <v>77</v>
      </c>
      <c r="CH27" s="347">
        <v>78</v>
      </c>
      <c r="CI27" s="347">
        <v>79</v>
      </c>
      <c r="CJ27" s="347">
        <v>80</v>
      </c>
      <c r="CK27" s="347">
        <v>81</v>
      </c>
      <c r="CL27" s="347">
        <v>82</v>
      </c>
      <c r="CM27" s="347">
        <v>83</v>
      </c>
      <c r="CN27" s="347">
        <v>84</v>
      </c>
      <c r="CO27" s="347">
        <v>85</v>
      </c>
      <c r="CP27" s="347">
        <v>86</v>
      </c>
      <c r="CQ27" s="347">
        <v>87</v>
      </c>
      <c r="CR27" s="347">
        <v>88</v>
      </c>
      <c r="CS27" s="347">
        <v>89</v>
      </c>
      <c r="CT27" s="347">
        <v>90</v>
      </c>
      <c r="CU27" s="347">
        <v>91</v>
      </c>
      <c r="CV27" s="347">
        <v>92</v>
      </c>
      <c r="CW27" s="347">
        <v>93</v>
      </c>
      <c r="CX27" s="347">
        <v>94</v>
      </c>
      <c r="CY27" s="347">
        <v>95</v>
      </c>
      <c r="CZ27" s="347">
        <v>96</v>
      </c>
      <c r="DA27" s="347">
        <v>97</v>
      </c>
      <c r="DB27" s="347">
        <v>98</v>
      </c>
      <c r="DC27" s="347">
        <v>99</v>
      </c>
    </row>
    <row r="28" spans="2:107" ht="30" hidden="1">
      <c r="B28" s="418" t="s">
        <v>485</v>
      </c>
      <c r="C28" s="787" t="s">
        <v>546</v>
      </c>
      <c r="D28" s="787"/>
      <c r="E28" s="787"/>
      <c r="F28" s="348" t="s">
        <v>162</v>
      </c>
      <c r="G28" s="347" t="s">
        <v>163</v>
      </c>
      <c r="H28" s="347" t="str">
        <f ca="1">IF(PVP="",TEXT(TODAY(),"yyyy"),TEXT(PVP,"yyyy"))</f>
        <v>2022</v>
      </c>
      <c r="I28" s="347">
        <f t="shared" ref="I28:AN28" ca="1" si="16">$H$7+I27</f>
        <v>2023</v>
      </c>
      <c r="J28" s="347">
        <f t="shared" ca="1" si="16"/>
        <v>2024</v>
      </c>
      <c r="K28" s="347">
        <f t="shared" ca="1" si="16"/>
        <v>2025</v>
      </c>
      <c r="L28" s="347">
        <f t="shared" ca="1" si="16"/>
        <v>2026</v>
      </c>
      <c r="M28" s="347">
        <f t="shared" ca="1" si="16"/>
        <v>2027</v>
      </c>
      <c r="N28" s="347">
        <f t="shared" ca="1" si="16"/>
        <v>2028</v>
      </c>
      <c r="O28" s="347">
        <f t="shared" ca="1" si="16"/>
        <v>2029</v>
      </c>
      <c r="P28" s="347">
        <f t="shared" ca="1" si="16"/>
        <v>2030</v>
      </c>
      <c r="Q28" s="347">
        <f t="shared" ca="1" si="16"/>
        <v>2031</v>
      </c>
      <c r="R28" s="347">
        <f t="shared" ca="1" si="16"/>
        <v>2032</v>
      </c>
      <c r="S28" s="347">
        <f t="shared" ca="1" si="16"/>
        <v>2033</v>
      </c>
      <c r="T28" s="347">
        <f t="shared" ca="1" si="16"/>
        <v>2034</v>
      </c>
      <c r="U28" s="347">
        <f t="shared" ca="1" si="16"/>
        <v>2035</v>
      </c>
      <c r="V28" s="347">
        <f t="shared" ca="1" si="16"/>
        <v>2036</v>
      </c>
      <c r="W28" s="347">
        <f t="shared" ca="1" si="16"/>
        <v>2037</v>
      </c>
      <c r="X28" s="347">
        <f t="shared" ca="1" si="16"/>
        <v>2038</v>
      </c>
      <c r="Y28" s="347">
        <f t="shared" ca="1" si="16"/>
        <v>2039</v>
      </c>
      <c r="Z28" s="347">
        <f t="shared" ca="1" si="16"/>
        <v>2040</v>
      </c>
      <c r="AA28" s="347">
        <f t="shared" ca="1" si="16"/>
        <v>2041</v>
      </c>
      <c r="AB28" s="347">
        <f t="shared" ca="1" si="16"/>
        <v>2042</v>
      </c>
      <c r="AC28" s="347">
        <f t="shared" ca="1" si="16"/>
        <v>2043</v>
      </c>
      <c r="AD28" s="347">
        <f t="shared" ca="1" si="16"/>
        <v>2044</v>
      </c>
      <c r="AE28" s="347">
        <f t="shared" ca="1" si="16"/>
        <v>2045</v>
      </c>
      <c r="AF28" s="347">
        <f t="shared" ca="1" si="16"/>
        <v>2046</v>
      </c>
      <c r="AG28" s="347">
        <f t="shared" ca="1" si="16"/>
        <v>2047</v>
      </c>
      <c r="AH28" s="347">
        <f t="shared" ca="1" si="16"/>
        <v>2048</v>
      </c>
      <c r="AI28" s="347">
        <f t="shared" ca="1" si="16"/>
        <v>2049</v>
      </c>
      <c r="AJ28" s="347">
        <f t="shared" ca="1" si="16"/>
        <v>2050</v>
      </c>
      <c r="AK28" s="347">
        <f t="shared" ca="1" si="16"/>
        <v>2051</v>
      </c>
      <c r="AL28" s="347">
        <f t="shared" ca="1" si="16"/>
        <v>2052</v>
      </c>
      <c r="AM28" s="347">
        <f t="shared" ca="1" si="16"/>
        <v>2053</v>
      </c>
      <c r="AN28" s="347">
        <f t="shared" ca="1" si="16"/>
        <v>2054</v>
      </c>
      <c r="AO28" s="347">
        <f t="shared" ref="AO28:BT28" ca="1" si="17">$H$7+AO27</f>
        <v>2055</v>
      </c>
      <c r="AP28" s="347">
        <f t="shared" ca="1" si="17"/>
        <v>2056</v>
      </c>
      <c r="AQ28" s="347">
        <f t="shared" ca="1" si="17"/>
        <v>2057</v>
      </c>
      <c r="AR28" s="347">
        <f t="shared" ca="1" si="17"/>
        <v>2058</v>
      </c>
      <c r="AS28" s="347">
        <f t="shared" ca="1" si="17"/>
        <v>2059</v>
      </c>
      <c r="AT28" s="347">
        <f t="shared" ca="1" si="17"/>
        <v>2060</v>
      </c>
      <c r="AU28" s="347">
        <f t="shared" ca="1" si="17"/>
        <v>2061</v>
      </c>
      <c r="AV28" s="347">
        <f t="shared" ca="1" si="17"/>
        <v>2062</v>
      </c>
      <c r="AW28" s="347">
        <f t="shared" ca="1" si="17"/>
        <v>2063</v>
      </c>
      <c r="AX28" s="347">
        <f t="shared" ca="1" si="17"/>
        <v>2064</v>
      </c>
      <c r="AY28" s="347">
        <f t="shared" ca="1" si="17"/>
        <v>2065</v>
      </c>
      <c r="AZ28" s="347">
        <f t="shared" ca="1" si="17"/>
        <v>2066</v>
      </c>
      <c r="BA28" s="347">
        <f t="shared" ca="1" si="17"/>
        <v>2067</v>
      </c>
      <c r="BB28" s="347">
        <f t="shared" ca="1" si="17"/>
        <v>2068</v>
      </c>
      <c r="BC28" s="347">
        <f t="shared" ca="1" si="17"/>
        <v>2069</v>
      </c>
      <c r="BD28" s="347">
        <f t="shared" ca="1" si="17"/>
        <v>2070</v>
      </c>
      <c r="BE28" s="347">
        <f t="shared" ca="1" si="17"/>
        <v>2071</v>
      </c>
      <c r="BF28" s="347">
        <f t="shared" ca="1" si="17"/>
        <v>2072</v>
      </c>
      <c r="BG28" s="347">
        <f t="shared" ca="1" si="17"/>
        <v>2073</v>
      </c>
      <c r="BH28" s="347">
        <f t="shared" ca="1" si="17"/>
        <v>2074</v>
      </c>
      <c r="BI28" s="347">
        <f t="shared" ca="1" si="17"/>
        <v>2075</v>
      </c>
      <c r="BJ28" s="347">
        <f t="shared" ca="1" si="17"/>
        <v>2076</v>
      </c>
      <c r="BK28" s="347">
        <f t="shared" ca="1" si="17"/>
        <v>2077</v>
      </c>
      <c r="BL28" s="347">
        <f t="shared" ca="1" si="17"/>
        <v>2078</v>
      </c>
      <c r="BM28" s="347">
        <f t="shared" ca="1" si="17"/>
        <v>2079</v>
      </c>
      <c r="BN28" s="347">
        <f t="shared" ca="1" si="17"/>
        <v>2080</v>
      </c>
      <c r="BO28" s="347">
        <f t="shared" ca="1" si="17"/>
        <v>2081</v>
      </c>
      <c r="BP28" s="347">
        <f t="shared" ca="1" si="17"/>
        <v>2082</v>
      </c>
      <c r="BQ28" s="347">
        <f t="shared" ca="1" si="17"/>
        <v>2083</v>
      </c>
      <c r="BR28" s="347">
        <f t="shared" ca="1" si="17"/>
        <v>2084</v>
      </c>
      <c r="BS28" s="347">
        <f t="shared" ca="1" si="17"/>
        <v>2085</v>
      </c>
      <c r="BT28" s="347">
        <f t="shared" ca="1" si="17"/>
        <v>2086</v>
      </c>
      <c r="BU28" s="347">
        <f t="shared" ref="BU28:CZ28" ca="1" si="18">$H$7+BU27</f>
        <v>2087</v>
      </c>
      <c r="BV28" s="347">
        <f t="shared" ca="1" si="18"/>
        <v>2088</v>
      </c>
      <c r="BW28" s="347">
        <f t="shared" ca="1" si="18"/>
        <v>2089</v>
      </c>
      <c r="BX28" s="347">
        <f t="shared" ca="1" si="18"/>
        <v>2090</v>
      </c>
      <c r="BY28" s="347">
        <f t="shared" ca="1" si="18"/>
        <v>2091</v>
      </c>
      <c r="BZ28" s="347">
        <f t="shared" ca="1" si="18"/>
        <v>2092</v>
      </c>
      <c r="CA28" s="347">
        <f t="shared" ca="1" si="18"/>
        <v>2093</v>
      </c>
      <c r="CB28" s="347">
        <f t="shared" ca="1" si="18"/>
        <v>2094</v>
      </c>
      <c r="CC28" s="347">
        <f t="shared" ca="1" si="18"/>
        <v>2095</v>
      </c>
      <c r="CD28" s="347">
        <f t="shared" ca="1" si="18"/>
        <v>2096</v>
      </c>
      <c r="CE28" s="347">
        <f t="shared" ca="1" si="18"/>
        <v>2097</v>
      </c>
      <c r="CF28" s="347">
        <f t="shared" ca="1" si="18"/>
        <v>2098</v>
      </c>
      <c r="CG28" s="347">
        <f t="shared" ca="1" si="18"/>
        <v>2099</v>
      </c>
      <c r="CH28" s="347">
        <f t="shared" ca="1" si="18"/>
        <v>2100</v>
      </c>
      <c r="CI28" s="347">
        <f t="shared" ca="1" si="18"/>
        <v>2101</v>
      </c>
      <c r="CJ28" s="347">
        <f t="shared" ca="1" si="18"/>
        <v>2102</v>
      </c>
      <c r="CK28" s="347">
        <f t="shared" ca="1" si="18"/>
        <v>2103</v>
      </c>
      <c r="CL28" s="347">
        <f t="shared" ca="1" si="18"/>
        <v>2104</v>
      </c>
      <c r="CM28" s="347">
        <f t="shared" ca="1" si="18"/>
        <v>2105</v>
      </c>
      <c r="CN28" s="347">
        <f t="shared" ca="1" si="18"/>
        <v>2106</v>
      </c>
      <c r="CO28" s="347">
        <f t="shared" ca="1" si="18"/>
        <v>2107</v>
      </c>
      <c r="CP28" s="347">
        <f t="shared" ca="1" si="18"/>
        <v>2108</v>
      </c>
      <c r="CQ28" s="347">
        <f t="shared" ca="1" si="18"/>
        <v>2109</v>
      </c>
      <c r="CR28" s="347">
        <f t="shared" ca="1" si="18"/>
        <v>2110</v>
      </c>
      <c r="CS28" s="347">
        <f t="shared" ca="1" si="18"/>
        <v>2111</v>
      </c>
      <c r="CT28" s="347">
        <f t="shared" ca="1" si="18"/>
        <v>2112</v>
      </c>
      <c r="CU28" s="347">
        <f t="shared" ca="1" si="18"/>
        <v>2113</v>
      </c>
      <c r="CV28" s="347">
        <f t="shared" ca="1" si="18"/>
        <v>2114</v>
      </c>
      <c r="CW28" s="347">
        <f t="shared" ca="1" si="18"/>
        <v>2115</v>
      </c>
      <c r="CX28" s="347">
        <f t="shared" ca="1" si="18"/>
        <v>2116</v>
      </c>
      <c r="CY28" s="347">
        <f t="shared" ca="1" si="18"/>
        <v>2117</v>
      </c>
      <c r="CZ28" s="347">
        <f t="shared" ca="1" si="18"/>
        <v>2118</v>
      </c>
      <c r="DA28" s="347">
        <f t="shared" ref="DA28:DC28" ca="1" si="19">$H$7+DA27</f>
        <v>2119</v>
      </c>
      <c r="DB28" s="347">
        <f t="shared" ca="1" si="19"/>
        <v>2120</v>
      </c>
      <c r="DC28" s="347">
        <f t="shared" ca="1" si="19"/>
        <v>2121</v>
      </c>
    </row>
    <row r="29" spans="2:107" ht="15" hidden="1" customHeight="1">
      <c r="B29" s="323" t="s">
        <v>547</v>
      </c>
      <c r="C29" s="789" t="s">
        <v>548</v>
      </c>
      <c r="D29" s="789"/>
      <c r="E29" s="789"/>
      <c r="F29" s="407">
        <f>H29+NPV(FD,I29:INDEX(I29:DC29,PAL))</f>
        <v>0</v>
      </c>
      <c r="G29" s="407">
        <f>SUMIF($H$6:$DC$6,"&lt;="&amp;PAL,$H29:$DC29)</f>
        <v>0</v>
      </c>
      <c r="H29" s="408">
        <f>'Alternatyva 4'!H$7-'Alternatyva 4'!H$112</f>
        <v>0</v>
      </c>
      <c r="I29" s="408">
        <f>'Alternatyva 4'!I$7-'Alternatyva 4'!I$112</f>
        <v>0</v>
      </c>
      <c r="J29" s="408">
        <f>'Alternatyva 4'!J$7-'Alternatyva 4'!J$112</f>
        <v>0</v>
      </c>
      <c r="K29" s="408">
        <f>'Alternatyva 4'!K$7-'Alternatyva 4'!K$112</f>
        <v>0</v>
      </c>
      <c r="L29" s="408">
        <f>'Alternatyva 4'!L$7-'Alternatyva 4'!L$112</f>
        <v>0</v>
      </c>
      <c r="M29" s="408">
        <f>'Alternatyva 4'!M$7-'Alternatyva 4'!M$112</f>
        <v>0</v>
      </c>
      <c r="N29" s="408">
        <f>'Alternatyva 4'!N$7-'Alternatyva 4'!N$112</f>
        <v>0</v>
      </c>
      <c r="O29" s="408">
        <f>'Alternatyva 4'!O$7-'Alternatyva 4'!O$112</f>
        <v>0</v>
      </c>
      <c r="P29" s="408">
        <f>'Alternatyva 4'!P$7-'Alternatyva 4'!P$112</f>
        <v>0</v>
      </c>
      <c r="Q29" s="408">
        <f>'Alternatyva 4'!Q$7-'Alternatyva 4'!Q$112</f>
        <v>0</v>
      </c>
      <c r="R29" s="408">
        <f>'Alternatyva 4'!R$7-'Alternatyva 4'!R$112</f>
        <v>0</v>
      </c>
      <c r="S29" s="408">
        <f>'Alternatyva 4'!S$7-'Alternatyva 4'!S$112</f>
        <v>0</v>
      </c>
      <c r="T29" s="408">
        <f>'Alternatyva 4'!T$7-'Alternatyva 4'!T$112</f>
        <v>0</v>
      </c>
      <c r="U29" s="408">
        <f>'Alternatyva 4'!U$7-'Alternatyva 4'!U$112</f>
        <v>0</v>
      </c>
      <c r="V29" s="408">
        <f>'Alternatyva 4'!V$7-'Alternatyva 4'!V$112</f>
        <v>0</v>
      </c>
      <c r="W29" s="408">
        <f>'Alternatyva 4'!W$7-'Alternatyva 4'!W$112</f>
        <v>0</v>
      </c>
      <c r="X29" s="408">
        <f>'Alternatyva 4'!X$7-'Alternatyva 4'!X$112</f>
        <v>0</v>
      </c>
      <c r="Y29" s="408">
        <f>'Alternatyva 4'!Y$7-'Alternatyva 4'!Y$112</f>
        <v>0</v>
      </c>
      <c r="Z29" s="408">
        <f>'Alternatyva 4'!Z$7-'Alternatyva 4'!Z$112</f>
        <v>0</v>
      </c>
      <c r="AA29" s="408">
        <f>'Alternatyva 4'!AA$7-'Alternatyva 4'!AA$112</f>
        <v>0</v>
      </c>
      <c r="AB29" s="408">
        <f>'Alternatyva 4'!AB$7-'Alternatyva 4'!AB$112</f>
        <v>0</v>
      </c>
      <c r="AC29" s="408">
        <f>'Alternatyva 4'!AC$7-'Alternatyva 4'!AC$112</f>
        <v>0</v>
      </c>
      <c r="AD29" s="408">
        <f>'Alternatyva 4'!AD$7-'Alternatyva 4'!AD$112</f>
        <v>0</v>
      </c>
      <c r="AE29" s="408">
        <f>'Alternatyva 4'!AE$7-'Alternatyva 4'!AE$112</f>
        <v>0</v>
      </c>
      <c r="AF29" s="408">
        <f>'Alternatyva 4'!AF$7-'Alternatyva 4'!AF$112</f>
        <v>0</v>
      </c>
      <c r="AG29" s="408">
        <f>'Alternatyva 4'!AG$7-'Alternatyva 4'!AG$112</f>
        <v>0</v>
      </c>
      <c r="AH29" s="408">
        <f>'Alternatyva 4'!AH$7-'Alternatyva 4'!AH$112</f>
        <v>0</v>
      </c>
      <c r="AI29" s="408">
        <f>'Alternatyva 4'!AI$7-'Alternatyva 4'!AI$112</f>
        <v>0</v>
      </c>
      <c r="AJ29" s="408">
        <f>'Alternatyva 4'!AJ$7-'Alternatyva 4'!AJ$112</f>
        <v>0</v>
      </c>
      <c r="AK29" s="408">
        <f>'Alternatyva 4'!AK$7-'Alternatyva 4'!AK$112</f>
        <v>0</v>
      </c>
      <c r="AL29" s="408">
        <f>'Alternatyva 4'!AL$7-'Alternatyva 4'!AL$112</f>
        <v>0</v>
      </c>
      <c r="AM29" s="408">
        <f>'Alternatyva 4'!AM$7-'Alternatyva 4'!AM$112</f>
        <v>0</v>
      </c>
      <c r="AN29" s="408">
        <f>'Alternatyva 4'!AN$7-'Alternatyva 4'!AN$112</f>
        <v>0</v>
      </c>
      <c r="AO29" s="408">
        <f>'Alternatyva 4'!AO$7-'Alternatyva 4'!AO$112</f>
        <v>0</v>
      </c>
      <c r="AP29" s="408">
        <f>'Alternatyva 4'!AP$7-'Alternatyva 4'!AP$112</f>
        <v>0</v>
      </c>
      <c r="AQ29" s="408">
        <f>'Alternatyva 4'!AQ$7-'Alternatyva 4'!AQ$112</f>
        <v>0</v>
      </c>
      <c r="AR29" s="408">
        <f>'Alternatyva 4'!AR$7-'Alternatyva 4'!AR$112</f>
        <v>0</v>
      </c>
      <c r="AS29" s="408">
        <f>'Alternatyva 4'!AS$7-'Alternatyva 4'!AS$112</f>
        <v>0</v>
      </c>
      <c r="AT29" s="408">
        <f>'Alternatyva 4'!AT$7-'Alternatyva 4'!AT$112</f>
        <v>0</v>
      </c>
      <c r="AU29" s="408">
        <f>'Alternatyva 4'!AU$7-'Alternatyva 4'!AU$112</f>
        <v>0</v>
      </c>
      <c r="AV29" s="408">
        <f>'Alternatyva 4'!AV$7-'Alternatyva 4'!AV$112</f>
        <v>0</v>
      </c>
      <c r="AW29" s="408">
        <f>'Alternatyva 4'!AW$7-'Alternatyva 4'!AW$112</f>
        <v>0</v>
      </c>
      <c r="AX29" s="408">
        <f>'Alternatyva 4'!AX$7-'Alternatyva 4'!AX$112</f>
        <v>0</v>
      </c>
      <c r="AY29" s="408">
        <f>'Alternatyva 4'!AY$7-'Alternatyva 4'!AY$112</f>
        <v>0</v>
      </c>
      <c r="AZ29" s="408">
        <f>'Alternatyva 4'!AZ$7-'Alternatyva 4'!AZ$112</f>
        <v>0</v>
      </c>
      <c r="BA29" s="408">
        <f>'Alternatyva 4'!BA$7-'Alternatyva 4'!BA$112</f>
        <v>0</v>
      </c>
      <c r="BB29" s="408">
        <f>'Alternatyva 4'!BB$7-'Alternatyva 4'!BB$112</f>
        <v>0</v>
      </c>
      <c r="BC29" s="408">
        <f>'Alternatyva 4'!BC$7-'Alternatyva 4'!BC$112</f>
        <v>0</v>
      </c>
      <c r="BD29" s="408">
        <f>'Alternatyva 4'!BD$7-'Alternatyva 4'!BD$112</f>
        <v>0</v>
      </c>
      <c r="BE29" s="408">
        <f>'Alternatyva 4'!BE$7-'Alternatyva 4'!BE$112</f>
        <v>0</v>
      </c>
      <c r="BF29" s="408">
        <f>'Alternatyva 4'!BF$7-'Alternatyva 4'!BF$112</f>
        <v>0</v>
      </c>
      <c r="BG29" s="408">
        <f>'Alternatyva 4'!BG$7-'Alternatyva 4'!BG$112</f>
        <v>0</v>
      </c>
      <c r="BH29" s="408">
        <f>'Alternatyva 4'!BH$7-'Alternatyva 4'!BH$112</f>
        <v>0</v>
      </c>
      <c r="BI29" s="408">
        <f>'Alternatyva 4'!BI$7-'Alternatyva 4'!BI$112</f>
        <v>0</v>
      </c>
      <c r="BJ29" s="408">
        <f>'Alternatyva 4'!BJ$7-'Alternatyva 4'!BJ$112</f>
        <v>0</v>
      </c>
      <c r="BK29" s="408">
        <f>'Alternatyva 4'!BK$7-'Alternatyva 4'!BK$112</f>
        <v>0</v>
      </c>
      <c r="BL29" s="408">
        <f>'Alternatyva 4'!BL$7-'Alternatyva 4'!BL$112</f>
        <v>0</v>
      </c>
      <c r="BM29" s="408">
        <f>'Alternatyva 4'!BM$7-'Alternatyva 4'!BM$112</f>
        <v>0</v>
      </c>
      <c r="BN29" s="408">
        <f>'Alternatyva 4'!BN$7-'Alternatyva 4'!BN$112</f>
        <v>0</v>
      </c>
      <c r="BO29" s="408">
        <f>'Alternatyva 4'!BO$7-'Alternatyva 4'!BO$112</f>
        <v>0</v>
      </c>
      <c r="BP29" s="408">
        <f>'Alternatyva 4'!BP$7-'Alternatyva 4'!BP$112</f>
        <v>0</v>
      </c>
      <c r="BQ29" s="408">
        <f>'Alternatyva 4'!BQ$7-'Alternatyva 4'!BQ$112</f>
        <v>0</v>
      </c>
      <c r="BR29" s="408">
        <f>'Alternatyva 4'!BR$7-'Alternatyva 4'!BR$112</f>
        <v>0</v>
      </c>
      <c r="BS29" s="408">
        <f>'Alternatyva 4'!BS$7-'Alternatyva 4'!BS$112</f>
        <v>0</v>
      </c>
      <c r="BT29" s="408">
        <f>'Alternatyva 4'!BT$7-'Alternatyva 4'!BT$112</f>
        <v>0</v>
      </c>
      <c r="BU29" s="408">
        <f>'Alternatyva 4'!BU$7-'Alternatyva 4'!BU$112</f>
        <v>0</v>
      </c>
      <c r="BV29" s="408">
        <f>'Alternatyva 4'!BV$7-'Alternatyva 4'!BV$112</f>
        <v>0</v>
      </c>
      <c r="BW29" s="408">
        <f>'Alternatyva 4'!BW$7-'Alternatyva 4'!BW$112</f>
        <v>0</v>
      </c>
      <c r="BX29" s="408">
        <f>'Alternatyva 4'!BX$7-'Alternatyva 4'!BX$112</f>
        <v>0</v>
      </c>
      <c r="BY29" s="408">
        <f>'Alternatyva 4'!BY$7-'Alternatyva 4'!BY$112</f>
        <v>0</v>
      </c>
      <c r="BZ29" s="408">
        <f>'Alternatyva 4'!BZ$7-'Alternatyva 4'!BZ$112</f>
        <v>0</v>
      </c>
      <c r="CA29" s="408">
        <f>'Alternatyva 4'!CA$7-'Alternatyva 4'!CA$112</f>
        <v>0</v>
      </c>
      <c r="CB29" s="408">
        <f>'Alternatyva 4'!CB$7-'Alternatyva 4'!CB$112</f>
        <v>0</v>
      </c>
      <c r="CC29" s="408">
        <f>'Alternatyva 4'!CC$7-'Alternatyva 4'!CC$112</f>
        <v>0</v>
      </c>
      <c r="CD29" s="408">
        <f>'Alternatyva 4'!CD$7-'Alternatyva 4'!CD$112</f>
        <v>0</v>
      </c>
      <c r="CE29" s="408">
        <f>'Alternatyva 4'!CE$7-'Alternatyva 4'!CE$112</f>
        <v>0</v>
      </c>
      <c r="CF29" s="408">
        <f>'Alternatyva 4'!CF$7-'Alternatyva 4'!CF$112</f>
        <v>0</v>
      </c>
      <c r="CG29" s="408">
        <f>'Alternatyva 4'!CG$7-'Alternatyva 4'!CG$112</f>
        <v>0</v>
      </c>
      <c r="CH29" s="408">
        <f>'Alternatyva 4'!CH$7-'Alternatyva 4'!CH$112</f>
        <v>0</v>
      </c>
      <c r="CI29" s="408">
        <f>'Alternatyva 4'!CI$7-'Alternatyva 4'!CI$112</f>
        <v>0</v>
      </c>
      <c r="CJ29" s="408">
        <f>'Alternatyva 4'!CJ$7-'Alternatyva 4'!CJ$112</f>
        <v>0</v>
      </c>
      <c r="CK29" s="408">
        <f>'Alternatyva 4'!CK$7-'Alternatyva 4'!CK$112</f>
        <v>0</v>
      </c>
      <c r="CL29" s="408">
        <f>'Alternatyva 4'!CL$7-'Alternatyva 4'!CL$112</f>
        <v>0</v>
      </c>
      <c r="CM29" s="408">
        <f>'Alternatyva 4'!CM$7-'Alternatyva 4'!CM$112</f>
        <v>0</v>
      </c>
      <c r="CN29" s="408">
        <f>'Alternatyva 4'!CN$7-'Alternatyva 4'!CN$112</f>
        <v>0</v>
      </c>
      <c r="CO29" s="408">
        <f>'Alternatyva 4'!CO$7-'Alternatyva 4'!CO$112</f>
        <v>0</v>
      </c>
      <c r="CP29" s="408">
        <f>'Alternatyva 4'!CP$7-'Alternatyva 4'!CP$112</f>
        <v>0</v>
      </c>
      <c r="CQ29" s="408">
        <f>'Alternatyva 4'!CQ$7-'Alternatyva 4'!CQ$112</f>
        <v>0</v>
      </c>
      <c r="CR29" s="408">
        <f>'Alternatyva 4'!CR$7-'Alternatyva 4'!CR$112</f>
        <v>0</v>
      </c>
      <c r="CS29" s="408">
        <f>'Alternatyva 4'!CS$7-'Alternatyva 4'!CS$112</f>
        <v>0</v>
      </c>
      <c r="CT29" s="408">
        <f>'Alternatyva 4'!CT$7-'Alternatyva 4'!CT$112</f>
        <v>0</v>
      </c>
      <c r="CU29" s="408">
        <f>'Alternatyva 4'!CU$7-'Alternatyva 4'!CU$112</f>
        <v>0</v>
      </c>
      <c r="CV29" s="408">
        <f>'Alternatyva 4'!CV$7-'Alternatyva 4'!CV$112</f>
        <v>0</v>
      </c>
      <c r="CW29" s="408">
        <f>'Alternatyva 4'!CW$7-'Alternatyva 4'!CW$112</f>
        <v>0</v>
      </c>
      <c r="CX29" s="408">
        <f>'Alternatyva 4'!CX$7-'Alternatyva 4'!CX$112</f>
        <v>0</v>
      </c>
      <c r="CY29" s="408">
        <f>'Alternatyva 4'!CY$7-'Alternatyva 4'!CY$112</f>
        <v>0</v>
      </c>
      <c r="CZ29" s="408">
        <f>'Alternatyva 4'!CZ$7-'Alternatyva 4'!CZ$112</f>
        <v>0</v>
      </c>
      <c r="DA29" s="408">
        <f>'Alternatyva 4'!DA$7-'Alternatyva 4'!DA$112</f>
        <v>0</v>
      </c>
      <c r="DB29" s="408">
        <f>'Alternatyva 4'!DB$7-'Alternatyva 4'!DB$112</f>
        <v>0</v>
      </c>
      <c r="DC29" s="408">
        <f>'Alternatyva 4'!DC$7-'Alternatyva 4'!DC$112</f>
        <v>0</v>
      </c>
    </row>
    <row r="30" spans="2:107" hidden="1">
      <c r="B30" s="323" t="s">
        <v>549</v>
      </c>
      <c r="C30" s="826" t="s">
        <v>550</v>
      </c>
      <c r="D30" s="826"/>
      <c r="E30" s="826"/>
      <c r="F30" s="407">
        <f>H30+NPV(FD,I30:INDEX(I30:DC30,PAL))</f>
        <v>0</v>
      </c>
      <c r="G30" s="407">
        <f>SUMIF($H$6:$DC$6,"&lt;="&amp;PAL,$H30:$DC30)</f>
        <v>0</v>
      </c>
      <c r="H30" s="408">
        <f>SUMPRODUCT('Alternatyva 4'!H$95:H$99,100/('Alternatyva 4'!$DG$95:$DG$99+100))-SUMPRODUCT('Alternatyva 4'!H$106:H$110,100/('Alternatyva 4'!$DG$106:$DG$110+100))</f>
        <v>0</v>
      </c>
      <c r="I30" s="408">
        <f>SUMPRODUCT('Alternatyva 4'!I$95:I$99,100/('Alternatyva 4'!$DG$95:$DG$99+100))-SUMPRODUCT('Alternatyva 4'!I$106:I$110,100/('Alternatyva 4'!$DG$106:$DG$110+100))</f>
        <v>0</v>
      </c>
      <c r="J30" s="408">
        <f>SUMPRODUCT('Alternatyva 4'!J$95:J$99,100/('Alternatyva 4'!$DG$95:$DG$99+100))-SUMPRODUCT('Alternatyva 4'!J$106:J$110,100/('Alternatyva 4'!$DG$106:$DG$110+100))</f>
        <v>0</v>
      </c>
      <c r="K30" s="408">
        <f>SUMPRODUCT('Alternatyva 4'!K$95:K$99,100/('Alternatyva 4'!$DG$95:$DG$99+100))-SUMPRODUCT('Alternatyva 4'!K$106:K$110,100/('Alternatyva 4'!$DG$106:$DG$110+100))</f>
        <v>0</v>
      </c>
      <c r="L30" s="408">
        <f>SUMPRODUCT('Alternatyva 4'!L$95:L$99,100/('Alternatyva 4'!$DG$95:$DG$99+100))-SUMPRODUCT('Alternatyva 4'!L$106:L$110,100/('Alternatyva 4'!$DG$106:$DG$110+100))</f>
        <v>0</v>
      </c>
      <c r="M30" s="408">
        <f>SUMPRODUCT('Alternatyva 4'!M$95:M$99,100/('Alternatyva 4'!$DG$95:$DG$99+100))-SUMPRODUCT('Alternatyva 4'!M$106:M$110,100/('Alternatyva 4'!$DG$106:$DG$110+100))</f>
        <v>0</v>
      </c>
      <c r="N30" s="408">
        <f>SUMPRODUCT('Alternatyva 4'!N$95:N$99,100/('Alternatyva 4'!$DG$95:$DG$99+100))-SUMPRODUCT('Alternatyva 4'!N$106:N$110,100/('Alternatyva 4'!$DG$106:$DG$110+100))</f>
        <v>0</v>
      </c>
      <c r="O30" s="408">
        <f>SUMPRODUCT('Alternatyva 4'!O$95:O$99,100/('Alternatyva 4'!$DG$95:$DG$99+100))-SUMPRODUCT('Alternatyva 4'!O$106:O$110,100/('Alternatyva 4'!$DG$106:$DG$110+100))</f>
        <v>0</v>
      </c>
      <c r="P30" s="408">
        <f>SUMPRODUCT('Alternatyva 4'!P$95:P$99,100/('Alternatyva 4'!$DG$95:$DG$99+100))-SUMPRODUCT('Alternatyva 4'!P$106:P$110,100/('Alternatyva 4'!$DG$106:$DG$110+100))</f>
        <v>0</v>
      </c>
      <c r="Q30" s="408">
        <f>SUMPRODUCT('Alternatyva 4'!Q$95:Q$99,100/('Alternatyva 4'!$DG$95:$DG$99+100))-SUMPRODUCT('Alternatyva 4'!Q$106:Q$110,100/('Alternatyva 4'!$DG$106:$DG$110+100))</f>
        <v>0</v>
      </c>
      <c r="R30" s="408">
        <f>SUMPRODUCT('Alternatyva 4'!R$95:R$99,100/('Alternatyva 4'!$DG$95:$DG$99+100))-SUMPRODUCT('Alternatyva 4'!R$106:R$110,100/('Alternatyva 4'!$DG$106:$DG$110+100))</f>
        <v>0</v>
      </c>
      <c r="S30" s="408">
        <f>SUMPRODUCT('Alternatyva 4'!S$95:S$99,100/('Alternatyva 4'!$DG$95:$DG$99+100))-SUMPRODUCT('Alternatyva 4'!S$106:S$110,100/('Alternatyva 4'!$DG$106:$DG$110+100))</f>
        <v>0</v>
      </c>
      <c r="T30" s="408">
        <f>SUMPRODUCT('Alternatyva 4'!T$95:T$99,100/('Alternatyva 4'!$DG$95:$DG$99+100))-SUMPRODUCT('Alternatyva 4'!T$106:T$110,100/('Alternatyva 4'!$DG$106:$DG$110+100))</f>
        <v>0</v>
      </c>
      <c r="U30" s="408">
        <f>SUMPRODUCT('Alternatyva 4'!U$95:U$99,100/('Alternatyva 4'!$DG$95:$DG$99+100))-SUMPRODUCT('Alternatyva 4'!U$106:U$110,100/('Alternatyva 4'!$DG$106:$DG$110+100))</f>
        <v>0</v>
      </c>
      <c r="V30" s="408">
        <f>SUMPRODUCT('Alternatyva 4'!V$95:V$99,100/('Alternatyva 4'!$DG$95:$DG$99+100))-SUMPRODUCT('Alternatyva 4'!V$106:V$110,100/('Alternatyva 4'!$DG$106:$DG$110+100))</f>
        <v>0</v>
      </c>
      <c r="W30" s="408">
        <f>SUMPRODUCT('Alternatyva 4'!W$95:W$99,100/('Alternatyva 4'!$DG$95:$DG$99+100))-SUMPRODUCT('Alternatyva 4'!W$106:W$110,100/('Alternatyva 4'!$DG$106:$DG$110+100))</f>
        <v>0</v>
      </c>
      <c r="X30" s="408">
        <f>SUMPRODUCT('Alternatyva 4'!X$95:X$99,100/('Alternatyva 4'!$DG$95:$DG$99+100))-SUMPRODUCT('Alternatyva 4'!X$106:X$110,100/('Alternatyva 4'!$DG$106:$DG$110+100))</f>
        <v>0</v>
      </c>
      <c r="Y30" s="408">
        <f>SUMPRODUCT('Alternatyva 4'!Y$95:Y$99,100/('Alternatyva 4'!$DG$95:$DG$99+100))-SUMPRODUCT('Alternatyva 4'!Y$106:Y$110,100/('Alternatyva 4'!$DG$106:$DG$110+100))</f>
        <v>0</v>
      </c>
      <c r="Z30" s="408">
        <f>SUMPRODUCT('Alternatyva 4'!Z$95:Z$99,100/('Alternatyva 4'!$DG$95:$DG$99+100))-SUMPRODUCT('Alternatyva 4'!Z$106:Z$110,100/('Alternatyva 4'!$DG$106:$DG$110+100))</f>
        <v>0</v>
      </c>
      <c r="AA30" s="408">
        <f>SUMPRODUCT('Alternatyva 4'!AA$95:AA$99,100/('Alternatyva 4'!$DG$95:$DG$99+100))-SUMPRODUCT('Alternatyva 4'!AA$106:AA$110,100/('Alternatyva 4'!$DG$106:$DG$110+100))</f>
        <v>0</v>
      </c>
      <c r="AB30" s="408">
        <f>SUMPRODUCT('Alternatyva 4'!AB$95:AB$99,100/('Alternatyva 4'!$DG$95:$DG$99+100))-SUMPRODUCT('Alternatyva 4'!AB$106:AB$110,100/('Alternatyva 4'!$DG$106:$DG$110+100))</f>
        <v>0</v>
      </c>
      <c r="AC30" s="408">
        <f>SUMPRODUCT('Alternatyva 4'!AC$95:AC$99,100/('Alternatyva 4'!$DG$95:$DG$99+100))-SUMPRODUCT('Alternatyva 4'!AC$106:AC$110,100/('Alternatyva 4'!$DG$106:$DG$110+100))</f>
        <v>0</v>
      </c>
      <c r="AD30" s="408">
        <f>SUMPRODUCT('Alternatyva 4'!AD$95:AD$99,100/('Alternatyva 4'!$DG$95:$DG$99+100))-SUMPRODUCT('Alternatyva 4'!AD$106:AD$110,100/('Alternatyva 4'!$DG$106:$DG$110+100))</f>
        <v>0</v>
      </c>
      <c r="AE30" s="408">
        <f>SUMPRODUCT('Alternatyva 4'!AE$95:AE$99,100/('Alternatyva 4'!$DG$95:$DG$99+100))-SUMPRODUCT('Alternatyva 4'!AE$106:AE$110,100/('Alternatyva 4'!$DG$106:$DG$110+100))</f>
        <v>0</v>
      </c>
      <c r="AF30" s="408">
        <f>SUMPRODUCT('Alternatyva 4'!AF$95:AF$99,100/('Alternatyva 4'!$DG$95:$DG$99+100))-SUMPRODUCT('Alternatyva 4'!AF$106:AF$110,100/('Alternatyva 4'!$DG$106:$DG$110+100))</f>
        <v>0</v>
      </c>
      <c r="AG30" s="408">
        <f>SUMPRODUCT('Alternatyva 4'!AG$95:AG$99,100/('Alternatyva 4'!$DG$95:$DG$99+100))-SUMPRODUCT('Alternatyva 4'!AG$106:AG$110,100/('Alternatyva 4'!$DG$106:$DG$110+100))</f>
        <v>0</v>
      </c>
      <c r="AH30" s="408">
        <f>SUMPRODUCT('Alternatyva 4'!AH$95:AH$99,100/('Alternatyva 4'!$DG$95:$DG$99+100))-SUMPRODUCT('Alternatyva 4'!AH$106:AH$110,100/('Alternatyva 4'!$DG$106:$DG$110+100))</f>
        <v>0</v>
      </c>
      <c r="AI30" s="408">
        <f>SUMPRODUCT('Alternatyva 4'!AI$95:AI$99,100/('Alternatyva 4'!$DG$95:$DG$99+100))-SUMPRODUCT('Alternatyva 4'!AI$106:AI$110,100/('Alternatyva 4'!$DG$106:$DG$110+100))</f>
        <v>0</v>
      </c>
      <c r="AJ30" s="408">
        <f>SUMPRODUCT('Alternatyva 4'!AJ$95:AJ$99,100/('Alternatyva 4'!$DG$95:$DG$99+100))-SUMPRODUCT('Alternatyva 4'!AJ$106:AJ$110,100/('Alternatyva 4'!$DG$106:$DG$110+100))</f>
        <v>0</v>
      </c>
      <c r="AK30" s="408">
        <f>SUMPRODUCT('Alternatyva 4'!AK$95:AK$99,100/('Alternatyva 4'!$DG$95:$DG$99+100))-SUMPRODUCT('Alternatyva 4'!AK$106:AK$110,100/('Alternatyva 4'!$DG$106:$DG$110+100))</f>
        <v>0</v>
      </c>
      <c r="AL30" s="408">
        <f>SUMPRODUCT('Alternatyva 4'!AL$95:AL$99,100/('Alternatyva 4'!$DG$95:$DG$99+100))-SUMPRODUCT('Alternatyva 4'!AL$106:AL$110,100/('Alternatyva 4'!$DG$106:$DG$110+100))</f>
        <v>0</v>
      </c>
      <c r="AM30" s="408">
        <f>SUMPRODUCT('Alternatyva 4'!AM$95:AM$99,100/('Alternatyva 4'!$DG$95:$DG$99+100))-SUMPRODUCT('Alternatyva 4'!AM$106:AM$110,100/('Alternatyva 4'!$DG$106:$DG$110+100))</f>
        <v>0</v>
      </c>
      <c r="AN30" s="408">
        <f>SUMPRODUCT('Alternatyva 4'!AN$95:AN$99,100/('Alternatyva 4'!$DG$95:$DG$99+100))-SUMPRODUCT('Alternatyva 4'!AN$106:AN$110,100/('Alternatyva 4'!$DG$106:$DG$110+100))</f>
        <v>0</v>
      </c>
      <c r="AO30" s="408">
        <f>SUMPRODUCT('Alternatyva 4'!AO$95:AO$99,100/('Alternatyva 4'!$DG$95:$DG$99+100))-SUMPRODUCT('Alternatyva 4'!AO$106:AO$110,100/('Alternatyva 4'!$DG$106:$DG$110+100))</f>
        <v>0</v>
      </c>
      <c r="AP30" s="408">
        <f>SUMPRODUCT('Alternatyva 4'!AP$95:AP$99,100/('Alternatyva 4'!$DG$95:$DG$99+100))-SUMPRODUCT('Alternatyva 4'!AP$106:AP$110,100/('Alternatyva 4'!$DG$106:$DG$110+100))</f>
        <v>0</v>
      </c>
      <c r="AQ30" s="408">
        <f>SUMPRODUCT('Alternatyva 4'!AQ$95:AQ$99,100/('Alternatyva 4'!$DG$95:$DG$99+100))-SUMPRODUCT('Alternatyva 4'!AQ$106:AQ$110,100/('Alternatyva 4'!$DG$106:$DG$110+100))</f>
        <v>0</v>
      </c>
      <c r="AR30" s="408">
        <f>SUMPRODUCT('Alternatyva 4'!AR$95:AR$99,100/('Alternatyva 4'!$DG$95:$DG$99+100))-SUMPRODUCT('Alternatyva 4'!AR$106:AR$110,100/('Alternatyva 4'!$DG$106:$DG$110+100))</f>
        <v>0</v>
      </c>
      <c r="AS30" s="408">
        <f>SUMPRODUCT('Alternatyva 4'!AS$95:AS$99,100/('Alternatyva 4'!$DG$95:$DG$99+100))-SUMPRODUCT('Alternatyva 4'!AS$106:AS$110,100/('Alternatyva 4'!$DG$106:$DG$110+100))</f>
        <v>0</v>
      </c>
      <c r="AT30" s="408">
        <f>SUMPRODUCT('Alternatyva 4'!AT$95:AT$99,100/('Alternatyva 4'!$DG$95:$DG$99+100))-SUMPRODUCT('Alternatyva 4'!AT$106:AT$110,100/('Alternatyva 4'!$DG$106:$DG$110+100))</f>
        <v>0</v>
      </c>
      <c r="AU30" s="408">
        <f>SUMPRODUCT('Alternatyva 4'!AU$95:AU$99,100/('Alternatyva 4'!$DG$95:$DG$99+100))-SUMPRODUCT('Alternatyva 4'!AU$106:AU$110,100/('Alternatyva 4'!$DG$106:$DG$110+100))</f>
        <v>0</v>
      </c>
      <c r="AV30" s="408">
        <f>SUMPRODUCT('Alternatyva 4'!AV$95:AV$99,100/('Alternatyva 4'!$DG$95:$DG$99+100))-SUMPRODUCT('Alternatyva 4'!AV$106:AV$110,100/('Alternatyva 4'!$DG$106:$DG$110+100))</f>
        <v>0</v>
      </c>
      <c r="AW30" s="408">
        <f>SUMPRODUCT('Alternatyva 4'!AW$95:AW$99,100/('Alternatyva 4'!$DG$95:$DG$99+100))-SUMPRODUCT('Alternatyva 4'!AW$106:AW$110,100/('Alternatyva 4'!$DG$106:$DG$110+100))</f>
        <v>0</v>
      </c>
      <c r="AX30" s="408">
        <f>SUMPRODUCT('Alternatyva 4'!AX$95:AX$99,100/('Alternatyva 4'!$DG$95:$DG$99+100))-SUMPRODUCT('Alternatyva 4'!AX$106:AX$110,100/('Alternatyva 4'!$DG$106:$DG$110+100))</f>
        <v>0</v>
      </c>
      <c r="AY30" s="408">
        <f>SUMPRODUCT('Alternatyva 4'!AY$95:AY$99,100/('Alternatyva 4'!$DG$95:$DG$99+100))-SUMPRODUCT('Alternatyva 4'!AY$106:AY$110,100/('Alternatyva 4'!$DG$106:$DG$110+100))</f>
        <v>0</v>
      </c>
      <c r="AZ30" s="408">
        <f>SUMPRODUCT('Alternatyva 4'!AZ$95:AZ$99,100/('Alternatyva 4'!$DG$95:$DG$99+100))-SUMPRODUCT('Alternatyva 4'!AZ$106:AZ$110,100/('Alternatyva 4'!$DG$106:$DG$110+100))</f>
        <v>0</v>
      </c>
      <c r="BA30" s="408">
        <f>SUMPRODUCT('Alternatyva 4'!BA$95:BA$99,100/('Alternatyva 4'!$DG$95:$DG$99+100))-SUMPRODUCT('Alternatyva 4'!BA$106:BA$110,100/('Alternatyva 4'!$DG$106:$DG$110+100))</f>
        <v>0</v>
      </c>
      <c r="BB30" s="408">
        <f>SUMPRODUCT('Alternatyva 4'!BB$95:BB$99,100/('Alternatyva 4'!$DG$95:$DG$99+100))-SUMPRODUCT('Alternatyva 4'!BB$106:BB$110,100/('Alternatyva 4'!$DG$106:$DG$110+100))</f>
        <v>0</v>
      </c>
      <c r="BC30" s="408">
        <f>SUMPRODUCT('Alternatyva 4'!BC$95:BC$99,100/('Alternatyva 4'!$DG$95:$DG$99+100))-SUMPRODUCT('Alternatyva 4'!BC$106:BC$110,100/('Alternatyva 4'!$DG$106:$DG$110+100))</f>
        <v>0</v>
      </c>
      <c r="BD30" s="408">
        <f>SUMPRODUCT('Alternatyva 4'!BD$95:BD$99,100/('Alternatyva 4'!$DG$95:$DG$99+100))-SUMPRODUCT('Alternatyva 4'!BD$106:BD$110,100/('Alternatyva 4'!$DG$106:$DG$110+100))</f>
        <v>0</v>
      </c>
      <c r="BE30" s="408">
        <f>SUMPRODUCT('Alternatyva 4'!BE$95:BE$99,100/('Alternatyva 4'!$DG$95:$DG$99+100))-SUMPRODUCT('Alternatyva 4'!BE$106:BE$110,100/('Alternatyva 4'!$DG$106:$DG$110+100))</f>
        <v>0</v>
      </c>
      <c r="BF30" s="408">
        <f>SUMPRODUCT('Alternatyva 4'!BF$95:BF$99,100/('Alternatyva 4'!$DG$95:$DG$99+100))-SUMPRODUCT('Alternatyva 4'!BF$106:BF$110,100/('Alternatyva 4'!$DG$106:$DG$110+100))</f>
        <v>0</v>
      </c>
      <c r="BG30" s="408">
        <f>SUMPRODUCT('Alternatyva 4'!BG$95:BG$99,100/('Alternatyva 4'!$DG$95:$DG$99+100))-SUMPRODUCT('Alternatyva 4'!BG$106:BG$110,100/('Alternatyva 4'!$DG$106:$DG$110+100))</f>
        <v>0</v>
      </c>
      <c r="BH30" s="408">
        <f>SUMPRODUCT('Alternatyva 4'!BH$95:BH$99,100/('Alternatyva 4'!$DG$95:$DG$99+100))-SUMPRODUCT('Alternatyva 4'!BH$106:BH$110,100/('Alternatyva 4'!$DG$106:$DG$110+100))</f>
        <v>0</v>
      </c>
      <c r="BI30" s="408">
        <f>SUMPRODUCT('Alternatyva 4'!BI$95:BI$99,100/('Alternatyva 4'!$DG$95:$DG$99+100))-SUMPRODUCT('Alternatyva 4'!BI$106:BI$110,100/('Alternatyva 4'!$DG$106:$DG$110+100))</f>
        <v>0</v>
      </c>
      <c r="BJ30" s="408">
        <f>SUMPRODUCT('Alternatyva 4'!BJ$95:BJ$99,100/('Alternatyva 4'!$DG$95:$DG$99+100))-SUMPRODUCT('Alternatyva 4'!BJ$106:BJ$110,100/('Alternatyva 4'!$DG$106:$DG$110+100))</f>
        <v>0</v>
      </c>
      <c r="BK30" s="408">
        <f>SUMPRODUCT('Alternatyva 4'!BK$95:BK$99,100/('Alternatyva 4'!$DG$95:$DG$99+100))-SUMPRODUCT('Alternatyva 4'!BK$106:BK$110,100/('Alternatyva 4'!$DG$106:$DG$110+100))</f>
        <v>0</v>
      </c>
      <c r="BL30" s="408">
        <f>SUMPRODUCT('Alternatyva 4'!BL$95:BL$99,100/('Alternatyva 4'!$DG$95:$DG$99+100))-SUMPRODUCT('Alternatyva 4'!BL$106:BL$110,100/('Alternatyva 4'!$DG$106:$DG$110+100))</f>
        <v>0</v>
      </c>
      <c r="BM30" s="408">
        <f>SUMPRODUCT('Alternatyva 4'!BM$95:BM$99,100/('Alternatyva 4'!$DG$95:$DG$99+100))-SUMPRODUCT('Alternatyva 4'!BM$106:BM$110,100/('Alternatyva 4'!$DG$106:$DG$110+100))</f>
        <v>0</v>
      </c>
      <c r="BN30" s="408">
        <f>SUMPRODUCT('Alternatyva 4'!BN$95:BN$99,100/('Alternatyva 4'!$DG$95:$DG$99+100))-SUMPRODUCT('Alternatyva 4'!BN$106:BN$110,100/('Alternatyva 4'!$DG$106:$DG$110+100))</f>
        <v>0</v>
      </c>
      <c r="BO30" s="408">
        <f>SUMPRODUCT('Alternatyva 4'!BO$95:BO$99,100/('Alternatyva 4'!$DG$95:$DG$99+100))-SUMPRODUCT('Alternatyva 4'!BO$106:BO$110,100/('Alternatyva 4'!$DG$106:$DG$110+100))</f>
        <v>0</v>
      </c>
      <c r="BP30" s="408">
        <f>SUMPRODUCT('Alternatyva 4'!BP$95:BP$99,100/('Alternatyva 4'!$DG$95:$DG$99+100))-SUMPRODUCT('Alternatyva 4'!BP$106:BP$110,100/('Alternatyva 4'!$DG$106:$DG$110+100))</f>
        <v>0</v>
      </c>
      <c r="BQ30" s="408">
        <f>SUMPRODUCT('Alternatyva 4'!BQ$95:BQ$99,100/('Alternatyva 4'!$DG$95:$DG$99+100))-SUMPRODUCT('Alternatyva 4'!BQ$106:BQ$110,100/('Alternatyva 4'!$DG$106:$DG$110+100))</f>
        <v>0</v>
      </c>
      <c r="BR30" s="408">
        <f>SUMPRODUCT('Alternatyva 4'!BR$95:BR$99,100/('Alternatyva 4'!$DG$95:$DG$99+100))-SUMPRODUCT('Alternatyva 4'!BR$106:BR$110,100/('Alternatyva 4'!$DG$106:$DG$110+100))</f>
        <v>0</v>
      </c>
      <c r="BS30" s="408">
        <f>SUMPRODUCT('Alternatyva 4'!BS$95:BS$99,100/('Alternatyva 4'!$DG$95:$DG$99+100))-SUMPRODUCT('Alternatyva 4'!BS$106:BS$110,100/('Alternatyva 4'!$DG$106:$DG$110+100))</f>
        <v>0</v>
      </c>
      <c r="BT30" s="408">
        <f>SUMPRODUCT('Alternatyva 4'!BT$95:BT$99,100/('Alternatyva 4'!$DG$95:$DG$99+100))-SUMPRODUCT('Alternatyva 4'!BT$106:BT$110,100/('Alternatyva 4'!$DG$106:$DG$110+100))</f>
        <v>0</v>
      </c>
      <c r="BU30" s="408">
        <f>SUMPRODUCT('Alternatyva 4'!BU$95:BU$99,100/('Alternatyva 4'!$DG$95:$DG$99+100))-SUMPRODUCT('Alternatyva 4'!BU$106:BU$110,100/('Alternatyva 4'!$DG$106:$DG$110+100))</f>
        <v>0</v>
      </c>
      <c r="BV30" s="408">
        <f>SUMPRODUCT('Alternatyva 4'!BV$95:BV$99,100/('Alternatyva 4'!$DG$95:$DG$99+100))-SUMPRODUCT('Alternatyva 4'!BV$106:BV$110,100/('Alternatyva 4'!$DG$106:$DG$110+100))</f>
        <v>0</v>
      </c>
      <c r="BW30" s="408">
        <f>SUMPRODUCT('Alternatyva 4'!BW$95:BW$99,100/('Alternatyva 4'!$DG$95:$DG$99+100))-SUMPRODUCT('Alternatyva 4'!BW$106:BW$110,100/('Alternatyva 4'!$DG$106:$DG$110+100))</f>
        <v>0</v>
      </c>
      <c r="BX30" s="408">
        <f>SUMPRODUCT('Alternatyva 4'!BX$95:BX$99,100/('Alternatyva 4'!$DG$95:$DG$99+100))-SUMPRODUCT('Alternatyva 4'!BX$106:BX$110,100/('Alternatyva 4'!$DG$106:$DG$110+100))</f>
        <v>0</v>
      </c>
      <c r="BY30" s="408">
        <f>SUMPRODUCT('Alternatyva 4'!BY$95:BY$99,100/('Alternatyva 4'!$DG$95:$DG$99+100))-SUMPRODUCT('Alternatyva 4'!BY$106:BY$110,100/('Alternatyva 4'!$DG$106:$DG$110+100))</f>
        <v>0</v>
      </c>
      <c r="BZ30" s="408">
        <f>SUMPRODUCT('Alternatyva 4'!BZ$95:BZ$99,100/('Alternatyva 4'!$DG$95:$DG$99+100))-SUMPRODUCT('Alternatyva 4'!BZ$106:BZ$110,100/('Alternatyva 4'!$DG$106:$DG$110+100))</f>
        <v>0</v>
      </c>
      <c r="CA30" s="408">
        <f>SUMPRODUCT('Alternatyva 4'!CA$95:CA$99,100/('Alternatyva 4'!$DG$95:$DG$99+100))-SUMPRODUCT('Alternatyva 4'!CA$106:CA$110,100/('Alternatyva 4'!$DG$106:$DG$110+100))</f>
        <v>0</v>
      </c>
      <c r="CB30" s="408">
        <f>SUMPRODUCT('Alternatyva 4'!CB$95:CB$99,100/('Alternatyva 4'!$DG$95:$DG$99+100))-SUMPRODUCT('Alternatyva 4'!CB$106:CB$110,100/('Alternatyva 4'!$DG$106:$DG$110+100))</f>
        <v>0</v>
      </c>
      <c r="CC30" s="408">
        <f>SUMPRODUCT('Alternatyva 4'!CC$95:CC$99,100/('Alternatyva 4'!$DG$95:$DG$99+100))-SUMPRODUCT('Alternatyva 4'!CC$106:CC$110,100/('Alternatyva 4'!$DG$106:$DG$110+100))</f>
        <v>0</v>
      </c>
      <c r="CD30" s="408">
        <f>SUMPRODUCT('Alternatyva 4'!CD$95:CD$99,100/('Alternatyva 4'!$DG$95:$DG$99+100))-SUMPRODUCT('Alternatyva 4'!CD$106:CD$110,100/('Alternatyva 4'!$DG$106:$DG$110+100))</f>
        <v>0</v>
      </c>
      <c r="CE30" s="408">
        <f>SUMPRODUCT('Alternatyva 4'!CE$95:CE$99,100/('Alternatyva 4'!$DG$95:$DG$99+100))-SUMPRODUCT('Alternatyva 4'!CE$106:CE$110,100/('Alternatyva 4'!$DG$106:$DG$110+100))</f>
        <v>0</v>
      </c>
      <c r="CF30" s="408">
        <f>SUMPRODUCT('Alternatyva 4'!CF$95:CF$99,100/('Alternatyva 4'!$DG$95:$DG$99+100))-SUMPRODUCT('Alternatyva 4'!CF$106:CF$110,100/('Alternatyva 4'!$DG$106:$DG$110+100))</f>
        <v>0</v>
      </c>
      <c r="CG30" s="408">
        <f>SUMPRODUCT('Alternatyva 4'!CG$95:CG$99,100/('Alternatyva 4'!$DG$95:$DG$99+100))-SUMPRODUCT('Alternatyva 4'!CG$106:CG$110,100/('Alternatyva 4'!$DG$106:$DG$110+100))</f>
        <v>0</v>
      </c>
      <c r="CH30" s="408">
        <f>SUMPRODUCT('Alternatyva 4'!CH$95:CH$99,100/('Alternatyva 4'!$DG$95:$DG$99+100))-SUMPRODUCT('Alternatyva 4'!CH$106:CH$110,100/('Alternatyva 4'!$DG$106:$DG$110+100))</f>
        <v>0</v>
      </c>
      <c r="CI30" s="408">
        <f>SUMPRODUCT('Alternatyva 4'!CI$95:CI$99,100/('Alternatyva 4'!$DG$95:$DG$99+100))-SUMPRODUCT('Alternatyva 4'!CI$106:CI$110,100/('Alternatyva 4'!$DG$106:$DG$110+100))</f>
        <v>0</v>
      </c>
      <c r="CJ30" s="408">
        <f>SUMPRODUCT('Alternatyva 4'!CJ$95:CJ$99,100/('Alternatyva 4'!$DG$95:$DG$99+100))-SUMPRODUCT('Alternatyva 4'!CJ$106:CJ$110,100/('Alternatyva 4'!$DG$106:$DG$110+100))</f>
        <v>0</v>
      </c>
      <c r="CK30" s="408">
        <f>SUMPRODUCT('Alternatyva 4'!CK$95:CK$99,100/('Alternatyva 4'!$DG$95:$DG$99+100))-SUMPRODUCT('Alternatyva 4'!CK$106:CK$110,100/('Alternatyva 4'!$DG$106:$DG$110+100))</f>
        <v>0</v>
      </c>
      <c r="CL30" s="408">
        <f>SUMPRODUCT('Alternatyva 4'!CL$95:CL$99,100/('Alternatyva 4'!$DG$95:$DG$99+100))-SUMPRODUCT('Alternatyva 4'!CL$106:CL$110,100/('Alternatyva 4'!$DG$106:$DG$110+100))</f>
        <v>0</v>
      </c>
      <c r="CM30" s="408">
        <f>SUMPRODUCT('Alternatyva 4'!CM$95:CM$99,100/('Alternatyva 4'!$DG$95:$DG$99+100))-SUMPRODUCT('Alternatyva 4'!CM$106:CM$110,100/('Alternatyva 4'!$DG$106:$DG$110+100))</f>
        <v>0</v>
      </c>
      <c r="CN30" s="408">
        <f>SUMPRODUCT('Alternatyva 4'!CN$95:CN$99,100/('Alternatyva 4'!$DG$95:$DG$99+100))-SUMPRODUCT('Alternatyva 4'!CN$106:CN$110,100/('Alternatyva 4'!$DG$106:$DG$110+100))</f>
        <v>0</v>
      </c>
      <c r="CO30" s="408">
        <f>SUMPRODUCT('Alternatyva 4'!CO$95:CO$99,100/('Alternatyva 4'!$DG$95:$DG$99+100))-SUMPRODUCT('Alternatyva 4'!CO$106:CO$110,100/('Alternatyva 4'!$DG$106:$DG$110+100))</f>
        <v>0</v>
      </c>
      <c r="CP30" s="408">
        <f>SUMPRODUCT('Alternatyva 4'!CP$95:CP$99,100/('Alternatyva 4'!$DG$95:$DG$99+100))-SUMPRODUCT('Alternatyva 4'!CP$106:CP$110,100/('Alternatyva 4'!$DG$106:$DG$110+100))</f>
        <v>0</v>
      </c>
      <c r="CQ30" s="408">
        <f>SUMPRODUCT('Alternatyva 4'!CQ$95:CQ$99,100/('Alternatyva 4'!$DG$95:$DG$99+100))-SUMPRODUCT('Alternatyva 4'!CQ$106:CQ$110,100/('Alternatyva 4'!$DG$106:$DG$110+100))</f>
        <v>0</v>
      </c>
      <c r="CR30" s="408">
        <f>SUMPRODUCT('Alternatyva 4'!CR$95:CR$99,100/('Alternatyva 4'!$DG$95:$DG$99+100))-SUMPRODUCT('Alternatyva 4'!CR$106:CR$110,100/('Alternatyva 4'!$DG$106:$DG$110+100))</f>
        <v>0</v>
      </c>
      <c r="CS30" s="408">
        <f>SUMPRODUCT('Alternatyva 4'!CS$95:CS$99,100/('Alternatyva 4'!$DG$95:$DG$99+100))-SUMPRODUCT('Alternatyva 4'!CS$106:CS$110,100/('Alternatyva 4'!$DG$106:$DG$110+100))</f>
        <v>0</v>
      </c>
      <c r="CT30" s="408">
        <f>SUMPRODUCT('Alternatyva 4'!CT$95:CT$99,100/('Alternatyva 4'!$DG$95:$DG$99+100))-SUMPRODUCT('Alternatyva 4'!CT$106:CT$110,100/('Alternatyva 4'!$DG$106:$DG$110+100))</f>
        <v>0</v>
      </c>
      <c r="CU30" s="408">
        <f>SUMPRODUCT('Alternatyva 4'!CU$95:CU$99,100/('Alternatyva 4'!$DG$95:$DG$99+100))-SUMPRODUCT('Alternatyva 4'!CU$106:CU$110,100/('Alternatyva 4'!$DG$106:$DG$110+100))</f>
        <v>0</v>
      </c>
      <c r="CV30" s="408">
        <f>SUMPRODUCT('Alternatyva 4'!CV$95:CV$99,100/('Alternatyva 4'!$DG$95:$DG$99+100))-SUMPRODUCT('Alternatyva 4'!CV$106:CV$110,100/('Alternatyva 4'!$DG$106:$DG$110+100))</f>
        <v>0</v>
      </c>
      <c r="CW30" s="408">
        <f>SUMPRODUCT('Alternatyva 4'!CW$95:CW$99,100/('Alternatyva 4'!$DG$95:$DG$99+100))-SUMPRODUCT('Alternatyva 4'!CW$106:CW$110,100/('Alternatyva 4'!$DG$106:$DG$110+100))</f>
        <v>0</v>
      </c>
      <c r="CX30" s="408">
        <f>SUMPRODUCT('Alternatyva 4'!CX$95:CX$99,100/('Alternatyva 4'!$DG$95:$DG$99+100))-SUMPRODUCT('Alternatyva 4'!CX$106:CX$110,100/('Alternatyva 4'!$DG$106:$DG$110+100))</f>
        <v>0</v>
      </c>
      <c r="CY30" s="408">
        <f>SUMPRODUCT('Alternatyva 4'!CY$95:CY$99,100/('Alternatyva 4'!$DG$95:$DG$99+100))-SUMPRODUCT('Alternatyva 4'!CY$106:CY$110,100/('Alternatyva 4'!$DG$106:$DG$110+100))</f>
        <v>0</v>
      </c>
      <c r="CZ30" s="408">
        <f>SUMPRODUCT('Alternatyva 4'!CZ$95:CZ$99,100/('Alternatyva 4'!$DG$95:$DG$99+100))-SUMPRODUCT('Alternatyva 4'!CZ$106:CZ$110,100/('Alternatyva 4'!$DG$106:$DG$110+100))</f>
        <v>0</v>
      </c>
      <c r="DA30" s="408">
        <f>SUMPRODUCT('Alternatyva 4'!DA$95:DA$99,100/('Alternatyva 4'!$DG$95:$DG$99+100))-SUMPRODUCT('Alternatyva 4'!DA$106:DA$110,100/('Alternatyva 4'!$DG$106:$DG$110+100))</f>
        <v>0</v>
      </c>
      <c r="DB30" s="408">
        <f>SUMPRODUCT('Alternatyva 4'!DB$95:DB$99,100/('Alternatyva 4'!$DG$95:$DG$99+100))-SUMPRODUCT('Alternatyva 4'!DB$106:DB$110,100/('Alternatyva 4'!$DG$106:$DG$110+100))</f>
        <v>0</v>
      </c>
      <c r="DC30" s="408">
        <f>SUMPRODUCT('Alternatyva 4'!DC$95:DC$99,100/('Alternatyva 4'!$DG$95:$DG$99+100))-SUMPRODUCT('Alternatyva 4'!DC$106:DC$110,100/('Alternatyva 4'!$DG$106:$DG$110+100))</f>
        <v>0</v>
      </c>
    </row>
    <row r="31" spans="2:107" hidden="1">
      <c r="B31" s="323" t="s">
        <v>551</v>
      </c>
      <c r="C31" s="826" t="s">
        <v>552</v>
      </c>
      <c r="D31" s="826"/>
      <c r="E31" s="826"/>
      <c r="F31" s="407">
        <f>H31+NPV(FD,I31:INDEX(I31:DC31,PAL))</f>
        <v>0</v>
      </c>
      <c r="G31" s="407">
        <f>SUMIF($H$6:$DC$6,"&lt;="&amp;PAL,$H31:$DC31)</f>
        <v>0</v>
      </c>
      <c r="H31" s="435">
        <f>SUMPRODUCT('Alternatyva 4'!H$106:H$110,100*'Alternatyva 4'!$D$106:$D$110,1/('Alternatyva 4'!$DG$106:$DG$110+100),'Alternatyva 4'!$DH$106:$DH$110)</f>
        <v>0</v>
      </c>
      <c r="I31" s="435">
        <f>SUMPRODUCT('Alternatyva 4'!I$106:I$110,100*'Alternatyva 4'!$D$106:$D$110,1/('Alternatyva 4'!$DG$106:$DG$110+100),'Alternatyva 4'!$DH$106:$DH$110)</f>
        <v>0</v>
      </c>
      <c r="J31" s="435">
        <f>SUMPRODUCT('Alternatyva 4'!J$106:J$110,100*'Alternatyva 4'!$D$106:$D$110,1/('Alternatyva 4'!$DG$106:$DG$110+100),'Alternatyva 4'!$DH$106:$DH$110)</f>
        <v>0</v>
      </c>
      <c r="K31" s="435">
        <f>SUMPRODUCT('Alternatyva 4'!K$106:K$110,100*'Alternatyva 4'!$D$106:$D$110,1/('Alternatyva 4'!$DG$106:$DG$110+100),'Alternatyva 4'!$DH$106:$DH$110)</f>
        <v>0</v>
      </c>
      <c r="L31" s="435">
        <f>SUMPRODUCT('Alternatyva 4'!L$106:L$110,100*'Alternatyva 4'!$D$106:$D$110,1/('Alternatyva 4'!$DG$106:$DG$110+100),'Alternatyva 4'!$DH$106:$DH$110)</f>
        <v>0</v>
      </c>
      <c r="M31" s="435">
        <f>SUMPRODUCT('Alternatyva 4'!M$106:M$110,100*'Alternatyva 4'!$D$106:$D$110,1/('Alternatyva 4'!$DG$106:$DG$110+100),'Alternatyva 4'!$DH$106:$DH$110)</f>
        <v>0</v>
      </c>
      <c r="N31" s="435">
        <f>SUMPRODUCT('Alternatyva 4'!N$106:N$110,100*'Alternatyva 4'!$D$106:$D$110,1/('Alternatyva 4'!$DG$106:$DG$110+100),'Alternatyva 4'!$DH$106:$DH$110)</f>
        <v>0</v>
      </c>
      <c r="O31" s="435">
        <f>SUMPRODUCT('Alternatyva 4'!O$106:O$110,100*'Alternatyva 4'!$D$106:$D$110,1/('Alternatyva 4'!$DG$106:$DG$110+100),'Alternatyva 4'!$DH$106:$DH$110)</f>
        <v>0</v>
      </c>
      <c r="P31" s="435">
        <f>SUMPRODUCT('Alternatyva 4'!P$106:P$110,100*'Alternatyva 4'!$D$106:$D$110,1/('Alternatyva 4'!$DG$106:$DG$110+100),'Alternatyva 4'!$DH$106:$DH$110)</f>
        <v>0</v>
      </c>
      <c r="Q31" s="435">
        <f>SUMPRODUCT('Alternatyva 4'!Q$106:Q$110,100*'Alternatyva 4'!$D$106:$D$110,1/('Alternatyva 4'!$DG$106:$DG$110+100),'Alternatyva 4'!$DH$106:$DH$110)</f>
        <v>0</v>
      </c>
      <c r="R31" s="435">
        <f>SUMPRODUCT('Alternatyva 4'!R$106:R$110,100*'Alternatyva 4'!$D$106:$D$110,1/('Alternatyva 4'!$DG$106:$DG$110+100),'Alternatyva 4'!$DH$106:$DH$110)</f>
        <v>0</v>
      </c>
      <c r="S31" s="435">
        <f>SUMPRODUCT('Alternatyva 4'!S$106:S$110,100*'Alternatyva 4'!$D$106:$D$110,1/('Alternatyva 4'!$DG$106:$DG$110+100),'Alternatyva 4'!$DH$106:$DH$110)</f>
        <v>0</v>
      </c>
      <c r="T31" s="435">
        <f>SUMPRODUCT('Alternatyva 4'!T$106:T$110,100*'Alternatyva 4'!$D$106:$D$110,1/('Alternatyva 4'!$DG$106:$DG$110+100),'Alternatyva 4'!$DH$106:$DH$110)</f>
        <v>0</v>
      </c>
      <c r="U31" s="435">
        <f>SUMPRODUCT('Alternatyva 4'!U$106:U$110,100*'Alternatyva 4'!$D$106:$D$110,1/('Alternatyva 4'!$DG$106:$DG$110+100),'Alternatyva 4'!$DH$106:$DH$110)</f>
        <v>0</v>
      </c>
      <c r="V31" s="435">
        <f>SUMPRODUCT('Alternatyva 4'!V$106:V$110,100*'Alternatyva 4'!$D$106:$D$110,1/('Alternatyva 4'!$DG$106:$DG$110+100),'Alternatyva 4'!$DH$106:$DH$110)</f>
        <v>0</v>
      </c>
      <c r="W31" s="435">
        <f>SUMPRODUCT('Alternatyva 4'!W$106:W$110,100*'Alternatyva 4'!$D$106:$D$110,1/('Alternatyva 4'!$DG$106:$DG$110+100),'Alternatyva 4'!$DH$106:$DH$110)</f>
        <v>0</v>
      </c>
      <c r="X31" s="435">
        <f>SUMPRODUCT('Alternatyva 4'!X$106:X$110,100*'Alternatyva 4'!$D$106:$D$110,1/('Alternatyva 4'!$DG$106:$DG$110+100),'Alternatyva 4'!$DH$106:$DH$110)</f>
        <v>0</v>
      </c>
      <c r="Y31" s="435">
        <f>SUMPRODUCT('Alternatyva 4'!Y$106:Y$110,100*'Alternatyva 4'!$D$106:$D$110,1/('Alternatyva 4'!$DG$106:$DG$110+100),'Alternatyva 4'!$DH$106:$DH$110)</f>
        <v>0</v>
      </c>
      <c r="Z31" s="435">
        <f>SUMPRODUCT('Alternatyva 4'!Z$106:Z$110,100*'Alternatyva 4'!$D$106:$D$110,1/('Alternatyva 4'!$DG$106:$DG$110+100),'Alternatyva 4'!$DH$106:$DH$110)</f>
        <v>0</v>
      </c>
      <c r="AA31" s="435">
        <f>SUMPRODUCT('Alternatyva 4'!AA$106:AA$110,100*'Alternatyva 4'!$D$106:$D$110,1/('Alternatyva 4'!$DG$106:$DG$110+100),'Alternatyva 4'!$DH$106:$DH$110)</f>
        <v>0</v>
      </c>
      <c r="AB31" s="435">
        <f>SUMPRODUCT('Alternatyva 4'!AB$106:AB$110,100*'Alternatyva 4'!$D$106:$D$110,1/('Alternatyva 4'!$DG$106:$DG$110+100),'Alternatyva 4'!$DH$106:$DH$110)</f>
        <v>0</v>
      </c>
      <c r="AC31" s="435">
        <f>SUMPRODUCT('Alternatyva 4'!AC$106:AC$110,100*'Alternatyva 4'!$D$106:$D$110,1/('Alternatyva 4'!$DG$106:$DG$110+100),'Alternatyva 4'!$DH$106:$DH$110)</f>
        <v>0</v>
      </c>
      <c r="AD31" s="435">
        <f>SUMPRODUCT('Alternatyva 4'!AD$106:AD$110,100*'Alternatyva 4'!$D$106:$D$110,1/('Alternatyva 4'!$DG$106:$DG$110+100),'Alternatyva 4'!$DH$106:$DH$110)</f>
        <v>0</v>
      </c>
      <c r="AE31" s="435">
        <f>SUMPRODUCT('Alternatyva 4'!AE$106:AE$110,100*'Alternatyva 4'!$D$106:$D$110,1/('Alternatyva 4'!$DG$106:$DG$110+100),'Alternatyva 4'!$DH$106:$DH$110)</f>
        <v>0</v>
      </c>
      <c r="AF31" s="435">
        <f>SUMPRODUCT('Alternatyva 4'!AF$106:AF$110,100*'Alternatyva 4'!$D$106:$D$110,1/('Alternatyva 4'!$DG$106:$DG$110+100),'Alternatyva 4'!$DH$106:$DH$110)</f>
        <v>0</v>
      </c>
      <c r="AG31" s="435">
        <f>SUMPRODUCT('Alternatyva 4'!AG$106:AG$110,100*'Alternatyva 4'!$D$106:$D$110,1/('Alternatyva 4'!$DG$106:$DG$110+100),'Alternatyva 4'!$DH$106:$DH$110)</f>
        <v>0</v>
      </c>
      <c r="AH31" s="435">
        <f>SUMPRODUCT('Alternatyva 4'!AH$106:AH$110,100*'Alternatyva 4'!$D$106:$D$110,1/('Alternatyva 4'!$DG$106:$DG$110+100),'Alternatyva 4'!$DH$106:$DH$110)</f>
        <v>0</v>
      </c>
      <c r="AI31" s="435">
        <f>SUMPRODUCT('Alternatyva 4'!AI$106:AI$110,100*'Alternatyva 4'!$D$106:$D$110,1/('Alternatyva 4'!$DG$106:$DG$110+100),'Alternatyva 4'!$DH$106:$DH$110)</f>
        <v>0</v>
      </c>
      <c r="AJ31" s="435">
        <f>SUMPRODUCT('Alternatyva 4'!AJ$106:AJ$110,100*'Alternatyva 4'!$D$106:$D$110,1/('Alternatyva 4'!$DG$106:$DG$110+100),'Alternatyva 4'!$DH$106:$DH$110)</f>
        <v>0</v>
      </c>
      <c r="AK31" s="435">
        <f>SUMPRODUCT('Alternatyva 4'!AK$106:AK$110,100*'Alternatyva 4'!$D$106:$D$110,1/('Alternatyva 4'!$DG$106:$DG$110+100),'Alternatyva 4'!$DH$106:$DH$110)</f>
        <v>0</v>
      </c>
      <c r="AL31" s="435">
        <f>SUMPRODUCT('Alternatyva 4'!AL$106:AL$110,100*'Alternatyva 4'!$D$106:$D$110,1/('Alternatyva 4'!$DG$106:$DG$110+100),'Alternatyva 4'!$DH$106:$DH$110)</f>
        <v>0</v>
      </c>
      <c r="AM31" s="435">
        <f>SUMPRODUCT('Alternatyva 4'!AM$106:AM$110,100*'Alternatyva 4'!$D$106:$D$110,1/('Alternatyva 4'!$DG$106:$DG$110+100),'Alternatyva 4'!$DH$106:$DH$110)</f>
        <v>0</v>
      </c>
      <c r="AN31" s="435">
        <f>SUMPRODUCT('Alternatyva 4'!AN$106:AN$110,100*'Alternatyva 4'!$D$106:$D$110,1/('Alternatyva 4'!$DG$106:$DG$110+100),'Alternatyva 4'!$DH$106:$DH$110)</f>
        <v>0</v>
      </c>
      <c r="AO31" s="435">
        <f>SUMPRODUCT('Alternatyva 4'!AO$106:AO$110,100*'Alternatyva 4'!$D$106:$D$110,1/('Alternatyva 4'!$DG$106:$DG$110+100),'Alternatyva 4'!$DH$106:$DH$110)</f>
        <v>0</v>
      </c>
      <c r="AP31" s="435">
        <f>SUMPRODUCT('Alternatyva 4'!AP$106:AP$110,100*'Alternatyva 4'!$D$106:$D$110,1/('Alternatyva 4'!$DG$106:$DG$110+100),'Alternatyva 4'!$DH$106:$DH$110)</f>
        <v>0</v>
      </c>
      <c r="AQ31" s="435">
        <f>SUMPRODUCT('Alternatyva 4'!AQ$106:AQ$110,100*'Alternatyva 4'!$D$106:$D$110,1/('Alternatyva 4'!$DG$106:$DG$110+100),'Alternatyva 4'!$DH$106:$DH$110)</f>
        <v>0</v>
      </c>
      <c r="AR31" s="435">
        <f>SUMPRODUCT('Alternatyva 4'!AR$106:AR$110,100*'Alternatyva 4'!$D$106:$D$110,1/('Alternatyva 4'!$DG$106:$DG$110+100),'Alternatyva 4'!$DH$106:$DH$110)</f>
        <v>0</v>
      </c>
      <c r="AS31" s="435">
        <f>SUMPRODUCT('Alternatyva 4'!AS$106:AS$110,100*'Alternatyva 4'!$D$106:$D$110,1/('Alternatyva 4'!$DG$106:$DG$110+100),'Alternatyva 4'!$DH$106:$DH$110)</f>
        <v>0</v>
      </c>
      <c r="AT31" s="435">
        <f>SUMPRODUCT('Alternatyva 4'!AT$106:AT$110,100*'Alternatyva 4'!$D$106:$D$110,1/('Alternatyva 4'!$DG$106:$DG$110+100),'Alternatyva 4'!$DH$106:$DH$110)</f>
        <v>0</v>
      </c>
      <c r="AU31" s="435">
        <f>SUMPRODUCT('Alternatyva 4'!AU$106:AU$110,100*'Alternatyva 4'!$D$106:$D$110,1/('Alternatyva 4'!$DG$106:$DG$110+100),'Alternatyva 4'!$DH$106:$DH$110)</f>
        <v>0</v>
      </c>
      <c r="AV31" s="435">
        <f>SUMPRODUCT('Alternatyva 4'!AV$106:AV$110,100*'Alternatyva 4'!$D$106:$D$110,1/('Alternatyva 4'!$DG$106:$DG$110+100),'Alternatyva 4'!$DH$106:$DH$110)</f>
        <v>0</v>
      </c>
      <c r="AW31" s="435">
        <f>SUMPRODUCT('Alternatyva 4'!AW$106:AW$110,100*'Alternatyva 4'!$D$106:$D$110,1/('Alternatyva 4'!$DG$106:$DG$110+100),'Alternatyva 4'!$DH$106:$DH$110)</f>
        <v>0</v>
      </c>
      <c r="AX31" s="435">
        <f>SUMPRODUCT('Alternatyva 4'!AX$106:AX$110,100*'Alternatyva 4'!$D$106:$D$110,1/('Alternatyva 4'!$DG$106:$DG$110+100),'Alternatyva 4'!$DH$106:$DH$110)</f>
        <v>0</v>
      </c>
      <c r="AY31" s="435">
        <f>SUMPRODUCT('Alternatyva 4'!AY$106:AY$110,100*'Alternatyva 4'!$D$106:$D$110,1/('Alternatyva 4'!$DG$106:$DG$110+100),'Alternatyva 4'!$DH$106:$DH$110)</f>
        <v>0</v>
      </c>
      <c r="AZ31" s="435">
        <f>SUMPRODUCT('Alternatyva 4'!AZ$106:AZ$110,100*'Alternatyva 4'!$D$106:$D$110,1/('Alternatyva 4'!$DG$106:$DG$110+100),'Alternatyva 4'!$DH$106:$DH$110)</f>
        <v>0</v>
      </c>
      <c r="BA31" s="435">
        <f>SUMPRODUCT('Alternatyva 4'!BA$106:BA$110,100*'Alternatyva 4'!$D$106:$D$110,1/('Alternatyva 4'!$DG$106:$DG$110+100),'Alternatyva 4'!$DH$106:$DH$110)</f>
        <v>0</v>
      </c>
      <c r="BB31" s="435">
        <f>SUMPRODUCT('Alternatyva 4'!BB$106:BB$110,100*'Alternatyva 4'!$D$106:$D$110,1/('Alternatyva 4'!$DG$106:$DG$110+100),'Alternatyva 4'!$DH$106:$DH$110)</f>
        <v>0</v>
      </c>
      <c r="BC31" s="435">
        <f>SUMPRODUCT('Alternatyva 4'!BC$106:BC$110,100*'Alternatyva 4'!$D$106:$D$110,1/('Alternatyva 4'!$DG$106:$DG$110+100),'Alternatyva 4'!$DH$106:$DH$110)</f>
        <v>0</v>
      </c>
      <c r="BD31" s="435">
        <f>SUMPRODUCT('Alternatyva 4'!BD$106:BD$110,100*'Alternatyva 4'!$D$106:$D$110,1/('Alternatyva 4'!$DG$106:$DG$110+100),'Alternatyva 4'!$DH$106:$DH$110)</f>
        <v>0</v>
      </c>
      <c r="BE31" s="435">
        <f>SUMPRODUCT('Alternatyva 4'!BE$106:BE$110,100*'Alternatyva 4'!$D$106:$D$110,1/('Alternatyva 4'!$DG$106:$DG$110+100),'Alternatyva 4'!$DH$106:$DH$110)</f>
        <v>0</v>
      </c>
      <c r="BF31" s="435">
        <f>SUMPRODUCT('Alternatyva 4'!BF$106:BF$110,100*'Alternatyva 4'!$D$106:$D$110,1/('Alternatyva 4'!$DG$106:$DG$110+100),'Alternatyva 4'!$DH$106:$DH$110)</f>
        <v>0</v>
      </c>
      <c r="BG31" s="435">
        <f>SUMPRODUCT('Alternatyva 4'!BG$106:BG$110,100*'Alternatyva 4'!$D$106:$D$110,1/('Alternatyva 4'!$DG$106:$DG$110+100),'Alternatyva 4'!$DH$106:$DH$110)</f>
        <v>0</v>
      </c>
      <c r="BH31" s="435">
        <f>SUMPRODUCT('Alternatyva 4'!BH$106:BH$110,100*'Alternatyva 4'!$D$106:$D$110,1/('Alternatyva 4'!$DG$106:$DG$110+100),'Alternatyva 4'!$DH$106:$DH$110)</f>
        <v>0</v>
      </c>
      <c r="BI31" s="435">
        <f>SUMPRODUCT('Alternatyva 4'!BI$106:BI$110,100*'Alternatyva 4'!$D$106:$D$110,1/('Alternatyva 4'!$DG$106:$DG$110+100),'Alternatyva 4'!$DH$106:$DH$110)</f>
        <v>0</v>
      </c>
      <c r="BJ31" s="435">
        <f>SUMPRODUCT('Alternatyva 4'!BJ$106:BJ$110,100*'Alternatyva 4'!$D$106:$D$110,1/('Alternatyva 4'!$DG$106:$DG$110+100),'Alternatyva 4'!$DH$106:$DH$110)</f>
        <v>0</v>
      </c>
      <c r="BK31" s="435">
        <f>SUMPRODUCT('Alternatyva 4'!BK$106:BK$110,100*'Alternatyva 4'!$D$106:$D$110,1/('Alternatyva 4'!$DG$106:$DG$110+100),'Alternatyva 4'!$DH$106:$DH$110)</f>
        <v>0</v>
      </c>
      <c r="BL31" s="435">
        <f>SUMPRODUCT('Alternatyva 4'!BL$106:BL$110,100*'Alternatyva 4'!$D$106:$D$110,1/('Alternatyva 4'!$DG$106:$DG$110+100),'Alternatyva 4'!$DH$106:$DH$110)</f>
        <v>0</v>
      </c>
      <c r="BM31" s="435">
        <f>SUMPRODUCT('Alternatyva 4'!BM$106:BM$110,100*'Alternatyva 4'!$D$106:$D$110,1/('Alternatyva 4'!$DG$106:$DG$110+100),'Alternatyva 4'!$DH$106:$DH$110)</f>
        <v>0</v>
      </c>
      <c r="BN31" s="435">
        <f>SUMPRODUCT('Alternatyva 4'!BN$106:BN$110,100*'Alternatyva 4'!$D$106:$D$110,1/('Alternatyva 4'!$DG$106:$DG$110+100),'Alternatyva 4'!$DH$106:$DH$110)</f>
        <v>0</v>
      </c>
      <c r="BO31" s="435">
        <f>SUMPRODUCT('Alternatyva 4'!BO$106:BO$110,100*'Alternatyva 4'!$D$106:$D$110,1/('Alternatyva 4'!$DG$106:$DG$110+100),'Alternatyva 4'!$DH$106:$DH$110)</f>
        <v>0</v>
      </c>
      <c r="BP31" s="435">
        <f>SUMPRODUCT('Alternatyva 4'!BP$106:BP$110,100*'Alternatyva 4'!$D$106:$D$110,1/('Alternatyva 4'!$DG$106:$DG$110+100),'Alternatyva 4'!$DH$106:$DH$110)</f>
        <v>0</v>
      </c>
      <c r="BQ31" s="435">
        <f>SUMPRODUCT('Alternatyva 4'!BQ$106:BQ$110,100*'Alternatyva 4'!$D$106:$D$110,1/('Alternatyva 4'!$DG$106:$DG$110+100),'Alternatyva 4'!$DH$106:$DH$110)</f>
        <v>0</v>
      </c>
      <c r="BR31" s="435">
        <f>SUMPRODUCT('Alternatyva 4'!BR$106:BR$110,100*'Alternatyva 4'!$D$106:$D$110,1/('Alternatyva 4'!$DG$106:$DG$110+100),'Alternatyva 4'!$DH$106:$DH$110)</f>
        <v>0</v>
      </c>
      <c r="BS31" s="435">
        <f>SUMPRODUCT('Alternatyva 4'!BS$106:BS$110,100*'Alternatyva 4'!$D$106:$D$110,1/('Alternatyva 4'!$DG$106:$DG$110+100),'Alternatyva 4'!$DH$106:$DH$110)</f>
        <v>0</v>
      </c>
      <c r="BT31" s="435">
        <f>SUMPRODUCT('Alternatyva 4'!BT$106:BT$110,100*'Alternatyva 4'!$D$106:$D$110,1/('Alternatyva 4'!$DG$106:$DG$110+100),'Alternatyva 4'!$DH$106:$DH$110)</f>
        <v>0</v>
      </c>
      <c r="BU31" s="435">
        <f>SUMPRODUCT('Alternatyva 4'!BU$106:BU$110,100*'Alternatyva 4'!$D$106:$D$110,1/('Alternatyva 4'!$DG$106:$DG$110+100),'Alternatyva 4'!$DH$106:$DH$110)</f>
        <v>0</v>
      </c>
      <c r="BV31" s="435">
        <f>SUMPRODUCT('Alternatyva 4'!BV$106:BV$110,100*'Alternatyva 4'!$D$106:$D$110,1/('Alternatyva 4'!$DG$106:$DG$110+100),'Alternatyva 4'!$DH$106:$DH$110)</f>
        <v>0</v>
      </c>
      <c r="BW31" s="435">
        <f>SUMPRODUCT('Alternatyva 4'!BW$106:BW$110,100*'Alternatyva 4'!$D$106:$D$110,1/('Alternatyva 4'!$DG$106:$DG$110+100),'Alternatyva 4'!$DH$106:$DH$110)</f>
        <v>0</v>
      </c>
      <c r="BX31" s="435">
        <f>SUMPRODUCT('Alternatyva 4'!BX$106:BX$110,100*'Alternatyva 4'!$D$106:$D$110,1/('Alternatyva 4'!$DG$106:$DG$110+100),'Alternatyva 4'!$DH$106:$DH$110)</f>
        <v>0</v>
      </c>
      <c r="BY31" s="435">
        <f>SUMPRODUCT('Alternatyva 4'!BY$106:BY$110,100*'Alternatyva 4'!$D$106:$D$110,1/('Alternatyva 4'!$DG$106:$DG$110+100),'Alternatyva 4'!$DH$106:$DH$110)</f>
        <v>0</v>
      </c>
      <c r="BZ31" s="435">
        <f>SUMPRODUCT('Alternatyva 4'!BZ$106:BZ$110,100*'Alternatyva 4'!$D$106:$D$110,1/('Alternatyva 4'!$DG$106:$DG$110+100),'Alternatyva 4'!$DH$106:$DH$110)</f>
        <v>0</v>
      </c>
      <c r="CA31" s="435">
        <f>SUMPRODUCT('Alternatyva 4'!CA$106:CA$110,100*'Alternatyva 4'!$D$106:$D$110,1/('Alternatyva 4'!$DG$106:$DG$110+100),'Alternatyva 4'!$DH$106:$DH$110)</f>
        <v>0</v>
      </c>
      <c r="CB31" s="435">
        <f>SUMPRODUCT('Alternatyva 4'!CB$106:CB$110,100*'Alternatyva 4'!$D$106:$D$110,1/('Alternatyva 4'!$DG$106:$DG$110+100),'Alternatyva 4'!$DH$106:$DH$110)</f>
        <v>0</v>
      </c>
      <c r="CC31" s="435">
        <f>SUMPRODUCT('Alternatyva 4'!CC$106:CC$110,100*'Alternatyva 4'!$D$106:$D$110,1/('Alternatyva 4'!$DG$106:$DG$110+100),'Alternatyva 4'!$DH$106:$DH$110)</f>
        <v>0</v>
      </c>
      <c r="CD31" s="435">
        <f>SUMPRODUCT('Alternatyva 4'!CD$106:CD$110,100*'Alternatyva 4'!$D$106:$D$110,1/('Alternatyva 4'!$DG$106:$DG$110+100),'Alternatyva 4'!$DH$106:$DH$110)</f>
        <v>0</v>
      </c>
      <c r="CE31" s="435">
        <f>SUMPRODUCT('Alternatyva 4'!CE$106:CE$110,100*'Alternatyva 4'!$D$106:$D$110,1/('Alternatyva 4'!$DG$106:$DG$110+100),'Alternatyva 4'!$DH$106:$DH$110)</f>
        <v>0</v>
      </c>
      <c r="CF31" s="435">
        <f>SUMPRODUCT('Alternatyva 4'!CF$106:CF$110,100*'Alternatyva 4'!$D$106:$D$110,1/('Alternatyva 4'!$DG$106:$DG$110+100),'Alternatyva 4'!$DH$106:$DH$110)</f>
        <v>0</v>
      </c>
      <c r="CG31" s="435">
        <f>SUMPRODUCT('Alternatyva 4'!CG$106:CG$110,100*'Alternatyva 4'!$D$106:$D$110,1/('Alternatyva 4'!$DG$106:$DG$110+100),'Alternatyva 4'!$DH$106:$DH$110)</f>
        <v>0</v>
      </c>
      <c r="CH31" s="435">
        <f>SUMPRODUCT('Alternatyva 4'!CH$106:CH$110,100*'Alternatyva 4'!$D$106:$D$110,1/('Alternatyva 4'!$DG$106:$DG$110+100),'Alternatyva 4'!$DH$106:$DH$110)</f>
        <v>0</v>
      </c>
      <c r="CI31" s="435">
        <f>SUMPRODUCT('Alternatyva 4'!CI$106:CI$110,100*'Alternatyva 4'!$D$106:$D$110,1/('Alternatyva 4'!$DG$106:$DG$110+100),'Alternatyva 4'!$DH$106:$DH$110)</f>
        <v>0</v>
      </c>
      <c r="CJ31" s="435">
        <f>SUMPRODUCT('Alternatyva 4'!CJ$106:CJ$110,100*'Alternatyva 4'!$D$106:$D$110,1/('Alternatyva 4'!$DG$106:$DG$110+100),'Alternatyva 4'!$DH$106:$DH$110)</f>
        <v>0</v>
      </c>
      <c r="CK31" s="435">
        <f>SUMPRODUCT('Alternatyva 4'!CK$106:CK$110,100*'Alternatyva 4'!$D$106:$D$110,1/('Alternatyva 4'!$DG$106:$DG$110+100),'Alternatyva 4'!$DH$106:$DH$110)</f>
        <v>0</v>
      </c>
      <c r="CL31" s="435">
        <f>SUMPRODUCT('Alternatyva 4'!CL$106:CL$110,100*'Alternatyva 4'!$D$106:$D$110,1/('Alternatyva 4'!$DG$106:$DG$110+100),'Alternatyva 4'!$DH$106:$DH$110)</f>
        <v>0</v>
      </c>
      <c r="CM31" s="435">
        <f>SUMPRODUCT('Alternatyva 4'!CM$106:CM$110,100*'Alternatyva 4'!$D$106:$D$110,1/('Alternatyva 4'!$DG$106:$DG$110+100),'Alternatyva 4'!$DH$106:$DH$110)</f>
        <v>0</v>
      </c>
      <c r="CN31" s="435">
        <f>SUMPRODUCT('Alternatyva 4'!CN$106:CN$110,100*'Alternatyva 4'!$D$106:$D$110,1/('Alternatyva 4'!$DG$106:$DG$110+100),'Alternatyva 4'!$DH$106:$DH$110)</f>
        <v>0</v>
      </c>
      <c r="CO31" s="435">
        <f>SUMPRODUCT('Alternatyva 4'!CO$106:CO$110,100*'Alternatyva 4'!$D$106:$D$110,1/('Alternatyva 4'!$DG$106:$DG$110+100),'Alternatyva 4'!$DH$106:$DH$110)</f>
        <v>0</v>
      </c>
      <c r="CP31" s="435">
        <f>SUMPRODUCT('Alternatyva 4'!CP$106:CP$110,100*'Alternatyva 4'!$D$106:$D$110,1/('Alternatyva 4'!$DG$106:$DG$110+100),'Alternatyva 4'!$DH$106:$DH$110)</f>
        <v>0</v>
      </c>
      <c r="CQ31" s="435">
        <f>SUMPRODUCT('Alternatyva 4'!CQ$106:CQ$110,100*'Alternatyva 4'!$D$106:$D$110,1/('Alternatyva 4'!$DG$106:$DG$110+100),'Alternatyva 4'!$DH$106:$DH$110)</f>
        <v>0</v>
      </c>
      <c r="CR31" s="435">
        <f>SUMPRODUCT('Alternatyva 4'!CR$106:CR$110,100*'Alternatyva 4'!$D$106:$D$110,1/('Alternatyva 4'!$DG$106:$DG$110+100),'Alternatyva 4'!$DH$106:$DH$110)</f>
        <v>0</v>
      </c>
      <c r="CS31" s="435">
        <f>SUMPRODUCT('Alternatyva 4'!CS$106:CS$110,100*'Alternatyva 4'!$D$106:$D$110,1/('Alternatyva 4'!$DG$106:$DG$110+100),'Alternatyva 4'!$DH$106:$DH$110)</f>
        <v>0</v>
      </c>
      <c r="CT31" s="435">
        <f>SUMPRODUCT('Alternatyva 4'!CT$106:CT$110,100*'Alternatyva 4'!$D$106:$D$110,1/('Alternatyva 4'!$DG$106:$DG$110+100),'Alternatyva 4'!$DH$106:$DH$110)</f>
        <v>0</v>
      </c>
      <c r="CU31" s="435">
        <f>SUMPRODUCT('Alternatyva 4'!CU$106:CU$110,100*'Alternatyva 4'!$D$106:$D$110,1/('Alternatyva 4'!$DG$106:$DG$110+100),'Alternatyva 4'!$DH$106:$DH$110)</f>
        <v>0</v>
      </c>
      <c r="CV31" s="435">
        <f>SUMPRODUCT('Alternatyva 4'!CV$106:CV$110,100*'Alternatyva 4'!$D$106:$D$110,1/('Alternatyva 4'!$DG$106:$DG$110+100),'Alternatyva 4'!$DH$106:$DH$110)</f>
        <v>0</v>
      </c>
      <c r="CW31" s="435">
        <f>SUMPRODUCT('Alternatyva 4'!CW$106:CW$110,100*'Alternatyva 4'!$D$106:$D$110,1/('Alternatyva 4'!$DG$106:$DG$110+100),'Alternatyva 4'!$DH$106:$DH$110)</f>
        <v>0</v>
      </c>
      <c r="CX31" s="435">
        <f>SUMPRODUCT('Alternatyva 4'!CX$106:CX$110,100*'Alternatyva 4'!$D$106:$D$110,1/('Alternatyva 4'!$DG$106:$DG$110+100),'Alternatyva 4'!$DH$106:$DH$110)</f>
        <v>0</v>
      </c>
      <c r="CY31" s="435">
        <f>SUMPRODUCT('Alternatyva 4'!CY$106:CY$110,100*'Alternatyva 4'!$D$106:$D$110,1/('Alternatyva 4'!$DG$106:$DG$110+100),'Alternatyva 4'!$DH$106:$DH$110)</f>
        <v>0</v>
      </c>
      <c r="CZ31" s="435">
        <f>SUMPRODUCT('Alternatyva 4'!CZ$106:CZ$110,100*'Alternatyva 4'!$D$106:$D$110,1/('Alternatyva 4'!$DG$106:$DG$110+100),'Alternatyva 4'!$DH$106:$DH$110)</f>
        <v>0</v>
      </c>
      <c r="DA31" s="435">
        <f>SUMPRODUCT('Alternatyva 4'!DA$106:DA$110,100*'Alternatyva 4'!$D$106:$D$110,1/('Alternatyva 4'!$DG$106:$DG$110+100),'Alternatyva 4'!$DH$106:$DH$110)</f>
        <v>0</v>
      </c>
      <c r="DB31" s="435">
        <f>SUMPRODUCT('Alternatyva 4'!DB$106:DB$110,100*'Alternatyva 4'!$D$106:$D$110,1/('Alternatyva 4'!$DG$106:$DG$110+100),'Alternatyva 4'!$DH$106:$DH$110)</f>
        <v>0</v>
      </c>
      <c r="DC31" s="435">
        <f>SUMPRODUCT('Alternatyva 4'!DC$106:DC$110,100*'Alternatyva 4'!$D$106:$D$110,1/('Alternatyva 4'!$DG$106:$DG$110+100),'Alternatyva 4'!$DH$106:$DH$110)</f>
        <v>0</v>
      </c>
    </row>
    <row r="32" spans="2:107" hidden="1">
      <c r="C32" s="827" t="s">
        <v>545</v>
      </c>
      <c r="D32" s="827"/>
      <c r="E32" s="827"/>
      <c r="F32" s="407">
        <f>H32+NPV(FD,I32:INDEX(I32:DC32,PAL))</f>
        <v>0</v>
      </c>
      <c r="G32" s="407">
        <f>SUMIF($H$6:$DC$6,"&lt;="&amp;PAL,$H32:$DC32)</f>
        <v>0</v>
      </c>
      <c r="H32" s="435">
        <f>-H29+H30+H31</f>
        <v>0</v>
      </c>
      <c r="I32" s="435">
        <f t="shared" ref="I32:BT32" si="20">-I29+I30+I31</f>
        <v>0</v>
      </c>
      <c r="J32" s="435">
        <f t="shared" si="20"/>
        <v>0</v>
      </c>
      <c r="K32" s="435">
        <f t="shared" si="20"/>
        <v>0</v>
      </c>
      <c r="L32" s="435">
        <f t="shared" si="20"/>
        <v>0</v>
      </c>
      <c r="M32" s="435">
        <f t="shared" si="20"/>
        <v>0</v>
      </c>
      <c r="N32" s="435">
        <f t="shared" si="20"/>
        <v>0</v>
      </c>
      <c r="O32" s="435">
        <f t="shared" si="20"/>
        <v>0</v>
      </c>
      <c r="P32" s="435">
        <f t="shared" si="20"/>
        <v>0</v>
      </c>
      <c r="Q32" s="435">
        <f t="shared" si="20"/>
        <v>0</v>
      </c>
      <c r="R32" s="435">
        <f t="shared" si="20"/>
        <v>0</v>
      </c>
      <c r="S32" s="435">
        <f t="shared" si="20"/>
        <v>0</v>
      </c>
      <c r="T32" s="435">
        <f t="shared" si="20"/>
        <v>0</v>
      </c>
      <c r="U32" s="435">
        <f t="shared" si="20"/>
        <v>0</v>
      </c>
      <c r="V32" s="435">
        <f t="shared" si="20"/>
        <v>0</v>
      </c>
      <c r="W32" s="435">
        <f t="shared" si="20"/>
        <v>0</v>
      </c>
      <c r="X32" s="435">
        <f t="shared" si="20"/>
        <v>0</v>
      </c>
      <c r="Y32" s="435">
        <f t="shared" si="20"/>
        <v>0</v>
      </c>
      <c r="Z32" s="435">
        <f t="shared" si="20"/>
        <v>0</v>
      </c>
      <c r="AA32" s="435">
        <f t="shared" si="20"/>
        <v>0</v>
      </c>
      <c r="AB32" s="435">
        <f t="shared" si="20"/>
        <v>0</v>
      </c>
      <c r="AC32" s="435">
        <f t="shared" si="20"/>
        <v>0</v>
      </c>
      <c r="AD32" s="435">
        <f t="shared" si="20"/>
        <v>0</v>
      </c>
      <c r="AE32" s="435">
        <f t="shared" si="20"/>
        <v>0</v>
      </c>
      <c r="AF32" s="435">
        <f t="shared" si="20"/>
        <v>0</v>
      </c>
      <c r="AG32" s="435">
        <f t="shared" si="20"/>
        <v>0</v>
      </c>
      <c r="AH32" s="435">
        <f t="shared" si="20"/>
        <v>0</v>
      </c>
      <c r="AI32" s="435">
        <f t="shared" si="20"/>
        <v>0</v>
      </c>
      <c r="AJ32" s="435">
        <f t="shared" si="20"/>
        <v>0</v>
      </c>
      <c r="AK32" s="435">
        <f t="shared" si="20"/>
        <v>0</v>
      </c>
      <c r="AL32" s="435">
        <f t="shared" si="20"/>
        <v>0</v>
      </c>
      <c r="AM32" s="435">
        <f t="shared" si="20"/>
        <v>0</v>
      </c>
      <c r="AN32" s="435">
        <f t="shared" si="20"/>
        <v>0</v>
      </c>
      <c r="AO32" s="435">
        <f t="shared" si="20"/>
        <v>0</v>
      </c>
      <c r="AP32" s="435">
        <f t="shared" si="20"/>
        <v>0</v>
      </c>
      <c r="AQ32" s="435">
        <f t="shared" si="20"/>
        <v>0</v>
      </c>
      <c r="AR32" s="435">
        <f t="shared" si="20"/>
        <v>0</v>
      </c>
      <c r="AS32" s="435">
        <f t="shared" si="20"/>
        <v>0</v>
      </c>
      <c r="AT32" s="435">
        <f t="shared" si="20"/>
        <v>0</v>
      </c>
      <c r="AU32" s="435">
        <f t="shared" si="20"/>
        <v>0</v>
      </c>
      <c r="AV32" s="435">
        <f t="shared" si="20"/>
        <v>0</v>
      </c>
      <c r="AW32" s="435">
        <f t="shared" si="20"/>
        <v>0</v>
      </c>
      <c r="AX32" s="435">
        <f t="shared" si="20"/>
        <v>0</v>
      </c>
      <c r="AY32" s="435">
        <f t="shared" si="20"/>
        <v>0</v>
      </c>
      <c r="AZ32" s="435">
        <f t="shared" si="20"/>
        <v>0</v>
      </c>
      <c r="BA32" s="435">
        <f t="shared" si="20"/>
        <v>0</v>
      </c>
      <c r="BB32" s="435">
        <f t="shared" si="20"/>
        <v>0</v>
      </c>
      <c r="BC32" s="435">
        <f t="shared" si="20"/>
        <v>0</v>
      </c>
      <c r="BD32" s="435">
        <f t="shared" si="20"/>
        <v>0</v>
      </c>
      <c r="BE32" s="435">
        <f t="shared" si="20"/>
        <v>0</v>
      </c>
      <c r="BF32" s="435">
        <f t="shared" si="20"/>
        <v>0</v>
      </c>
      <c r="BG32" s="435">
        <f t="shared" si="20"/>
        <v>0</v>
      </c>
      <c r="BH32" s="435">
        <f t="shared" si="20"/>
        <v>0</v>
      </c>
      <c r="BI32" s="435">
        <f t="shared" si="20"/>
        <v>0</v>
      </c>
      <c r="BJ32" s="435">
        <f t="shared" si="20"/>
        <v>0</v>
      </c>
      <c r="BK32" s="435">
        <f t="shared" si="20"/>
        <v>0</v>
      </c>
      <c r="BL32" s="435">
        <f t="shared" si="20"/>
        <v>0</v>
      </c>
      <c r="BM32" s="435">
        <f t="shared" si="20"/>
        <v>0</v>
      </c>
      <c r="BN32" s="435">
        <f t="shared" si="20"/>
        <v>0</v>
      </c>
      <c r="BO32" s="435">
        <f t="shared" si="20"/>
        <v>0</v>
      </c>
      <c r="BP32" s="435">
        <f t="shared" si="20"/>
        <v>0</v>
      </c>
      <c r="BQ32" s="435">
        <f t="shared" si="20"/>
        <v>0</v>
      </c>
      <c r="BR32" s="435">
        <f t="shared" si="20"/>
        <v>0</v>
      </c>
      <c r="BS32" s="435">
        <f t="shared" si="20"/>
        <v>0</v>
      </c>
      <c r="BT32" s="435">
        <f t="shared" si="20"/>
        <v>0</v>
      </c>
      <c r="BU32" s="435">
        <f t="shared" ref="BU32:DC32" si="21">-BU29+BU30+BU31</f>
        <v>0</v>
      </c>
      <c r="BV32" s="435">
        <f t="shared" si="21"/>
        <v>0</v>
      </c>
      <c r="BW32" s="435">
        <f t="shared" si="21"/>
        <v>0</v>
      </c>
      <c r="BX32" s="435">
        <f t="shared" si="21"/>
        <v>0</v>
      </c>
      <c r="BY32" s="435">
        <f t="shared" si="21"/>
        <v>0</v>
      </c>
      <c r="BZ32" s="435">
        <f t="shared" si="21"/>
        <v>0</v>
      </c>
      <c r="CA32" s="435">
        <f t="shared" si="21"/>
        <v>0</v>
      </c>
      <c r="CB32" s="435">
        <f t="shared" si="21"/>
        <v>0</v>
      </c>
      <c r="CC32" s="435">
        <f t="shared" si="21"/>
        <v>0</v>
      </c>
      <c r="CD32" s="435">
        <f t="shared" si="21"/>
        <v>0</v>
      </c>
      <c r="CE32" s="435">
        <f t="shared" si="21"/>
        <v>0</v>
      </c>
      <c r="CF32" s="435">
        <f t="shared" si="21"/>
        <v>0</v>
      </c>
      <c r="CG32" s="435">
        <f t="shared" si="21"/>
        <v>0</v>
      </c>
      <c r="CH32" s="435">
        <f t="shared" si="21"/>
        <v>0</v>
      </c>
      <c r="CI32" s="435">
        <f t="shared" si="21"/>
        <v>0</v>
      </c>
      <c r="CJ32" s="435">
        <f t="shared" si="21"/>
        <v>0</v>
      </c>
      <c r="CK32" s="435">
        <f t="shared" si="21"/>
        <v>0</v>
      </c>
      <c r="CL32" s="435">
        <f t="shared" si="21"/>
        <v>0</v>
      </c>
      <c r="CM32" s="435">
        <f t="shared" si="21"/>
        <v>0</v>
      </c>
      <c r="CN32" s="435">
        <f t="shared" si="21"/>
        <v>0</v>
      </c>
      <c r="CO32" s="435">
        <f t="shared" si="21"/>
        <v>0</v>
      </c>
      <c r="CP32" s="435">
        <f t="shared" si="21"/>
        <v>0</v>
      </c>
      <c r="CQ32" s="435">
        <f t="shared" si="21"/>
        <v>0</v>
      </c>
      <c r="CR32" s="435">
        <f t="shared" si="21"/>
        <v>0</v>
      </c>
      <c r="CS32" s="435">
        <f t="shared" si="21"/>
        <v>0</v>
      </c>
      <c r="CT32" s="435">
        <f t="shared" si="21"/>
        <v>0</v>
      </c>
      <c r="CU32" s="435">
        <f t="shared" si="21"/>
        <v>0</v>
      </c>
      <c r="CV32" s="435">
        <f t="shared" si="21"/>
        <v>0</v>
      </c>
      <c r="CW32" s="435">
        <f t="shared" si="21"/>
        <v>0</v>
      </c>
      <c r="CX32" s="435">
        <f t="shared" si="21"/>
        <v>0</v>
      </c>
      <c r="CY32" s="435">
        <f t="shared" si="21"/>
        <v>0</v>
      </c>
      <c r="CZ32" s="435">
        <f t="shared" si="21"/>
        <v>0</v>
      </c>
      <c r="DA32" s="435">
        <f t="shared" si="21"/>
        <v>0</v>
      </c>
      <c r="DB32" s="435">
        <f t="shared" si="21"/>
        <v>0</v>
      </c>
      <c r="DC32" s="435">
        <f t="shared" si="21"/>
        <v>0</v>
      </c>
    </row>
    <row r="33" spans="2:107" hidden="1"/>
    <row r="34" spans="2:107" hidden="1">
      <c r="B34" s="16" t="s">
        <v>39</v>
      </c>
      <c r="C34" s="20"/>
      <c r="D34" s="20"/>
      <c r="E34" s="20"/>
      <c r="F34" s="766" t="s">
        <v>158</v>
      </c>
      <c r="G34" s="778"/>
      <c r="H34" s="347">
        <v>0</v>
      </c>
      <c r="I34" s="347">
        <v>1</v>
      </c>
      <c r="J34" s="347">
        <v>2</v>
      </c>
      <c r="K34" s="347">
        <v>3</v>
      </c>
      <c r="L34" s="347">
        <v>4</v>
      </c>
      <c r="M34" s="347">
        <v>5</v>
      </c>
      <c r="N34" s="347">
        <v>6</v>
      </c>
      <c r="O34" s="347">
        <v>7</v>
      </c>
      <c r="P34" s="347">
        <v>8</v>
      </c>
      <c r="Q34" s="347">
        <v>9</v>
      </c>
      <c r="R34" s="347">
        <v>10</v>
      </c>
      <c r="S34" s="347">
        <v>11</v>
      </c>
      <c r="T34" s="347">
        <v>12</v>
      </c>
      <c r="U34" s="347">
        <v>13</v>
      </c>
      <c r="V34" s="347">
        <v>14</v>
      </c>
      <c r="W34" s="347">
        <v>15</v>
      </c>
      <c r="X34" s="347">
        <v>16</v>
      </c>
      <c r="Y34" s="347">
        <v>17</v>
      </c>
      <c r="Z34" s="347">
        <v>18</v>
      </c>
      <c r="AA34" s="347">
        <v>19</v>
      </c>
      <c r="AB34" s="347">
        <v>20</v>
      </c>
      <c r="AC34" s="347">
        <v>21</v>
      </c>
      <c r="AD34" s="347">
        <v>22</v>
      </c>
      <c r="AE34" s="347">
        <v>23</v>
      </c>
      <c r="AF34" s="347">
        <v>24</v>
      </c>
      <c r="AG34" s="347">
        <v>25</v>
      </c>
      <c r="AH34" s="347">
        <v>26</v>
      </c>
      <c r="AI34" s="347">
        <v>27</v>
      </c>
      <c r="AJ34" s="347">
        <v>28</v>
      </c>
      <c r="AK34" s="347">
        <v>29</v>
      </c>
      <c r="AL34" s="347">
        <v>30</v>
      </c>
      <c r="AM34" s="347">
        <v>31</v>
      </c>
      <c r="AN34" s="347">
        <v>32</v>
      </c>
      <c r="AO34" s="347">
        <v>33</v>
      </c>
      <c r="AP34" s="347">
        <v>34</v>
      </c>
      <c r="AQ34" s="347">
        <v>35</v>
      </c>
      <c r="AR34" s="347">
        <v>36</v>
      </c>
      <c r="AS34" s="347">
        <v>37</v>
      </c>
      <c r="AT34" s="347">
        <v>38</v>
      </c>
      <c r="AU34" s="347">
        <v>39</v>
      </c>
      <c r="AV34" s="347">
        <v>40</v>
      </c>
      <c r="AW34" s="347">
        <v>41</v>
      </c>
      <c r="AX34" s="347">
        <v>42</v>
      </c>
      <c r="AY34" s="347">
        <v>43</v>
      </c>
      <c r="AZ34" s="347">
        <v>44</v>
      </c>
      <c r="BA34" s="347">
        <v>45</v>
      </c>
      <c r="BB34" s="347">
        <v>46</v>
      </c>
      <c r="BC34" s="347">
        <v>47</v>
      </c>
      <c r="BD34" s="347">
        <v>48</v>
      </c>
      <c r="BE34" s="347">
        <v>49</v>
      </c>
      <c r="BF34" s="347">
        <v>50</v>
      </c>
      <c r="BG34" s="347">
        <v>51</v>
      </c>
      <c r="BH34" s="347">
        <v>52</v>
      </c>
      <c r="BI34" s="347">
        <v>53</v>
      </c>
      <c r="BJ34" s="347">
        <v>54</v>
      </c>
      <c r="BK34" s="347">
        <v>55</v>
      </c>
      <c r="BL34" s="347">
        <v>56</v>
      </c>
      <c r="BM34" s="347">
        <v>57</v>
      </c>
      <c r="BN34" s="347">
        <v>58</v>
      </c>
      <c r="BO34" s="347">
        <v>59</v>
      </c>
      <c r="BP34" s="347">
        <v>60</v>
      </c>
      <c r="BQ34" s="347">
        <v>61</v>
      </c>
      <c r="BR34" s="347">
        <v>62</v>
      </c>
      <c r="BS34" s="347">
        <v>63</v>
      </c>
      <c r="BT34" s="347">
        <v>64</v>
      </c>
      <c r="BU34" s="347">
        <v>65</v>
      </c>
      <c r="BV34" s="347">
        <v>66</v>
      </c>
      <c r="BW34" s="347">
        <v>67</v>
      </c>
      <c r="BX34" s="347">
        <v>68</v>
      </c>
      <c r="BY34" s="347">
        <v>69</v>
      </c>
      <c r="BZ34" s="347">
        <v>70</v>
      </c>
      <c r="CA34" s="347">
        <v>71</v>
      </c>
      <c r="CB34" s="347">
        <v>72</v>
      </c>
      <c r="CC34" s="347">
        <v>73</v>
      </c>
      <c r="CD34" s="347">
        <v>74</v>
      </c>
      <c r="CE34" s="347">
        <v>75</v>
      </c>
      <c r="CF34" s="347">
        <v>76</v>
      </c>
      <c r="CG34" s="347">
        <v>77</v>
      </c>
      <c r="CH34" s="347">
        <v>78</v>
      </c>
      <c r="CI34" s="347">
        <v>79</v>
      </c>
      <c r="CJ34" s="347">
        <v>80</v>
      </c>
      <c r="CK34" s="347">
        <v>81</v>
      </c>
      <c r="CL34" s="347">
        <v>82</v>
      </c>
      <c r="CM34" s="347">
        <v>83</v>
      </c>
      <c r="CN34" s="347">
        <v>84</v>
      </c>
      <c r="CO34" s="347">
        <v>85</v>
      </c>
      <c r="CP34" s="347">
        <v>86</v>
      </c>
      <c r="CQ34" s="347">
        <v>87</v>
      </c>
      <c r="CR34" s="347">
        <v>88</v>
      </c>
      <c r="CS34" s="347">
        <v>89</v>
      </c>
      <c r="CT34" s="347">
        <v>90</v>
      </c>
      <c r="CU34" s="347">
        <v>91</v>
      </c>
      <c r="CV34" s="347">
        <v>92</v>
      </c>
      <c r="CW34" s="347">
        <v>93</v>
      </c>
      <c r="CX34" s="347">
        <v>94</v>
      </c>
      <c r="CY34" s="347">
        <v>95</v>
      </c>
      <c r="CZ34" s="347">
        <v>96</v>
      </c>
      <c r="DA34" s="347">
        <v>97</v>
      </c>
      <c r="DB34" s="347">
        <v>98</v>
      </c>
      <c r="DC34" s="347">
        <v>99</v>
      </c>
    </row>
    <row r="35" spans="2:107" ht="30" hidden="1">
      <c r="B35" s="418" t="s">
        <v>485</v>
      </c>
      <c r="C35" s="787" t="s">
        <v>546</v>
      </c>
      <c r="D35" s="787"/>
      <c r="E35" s="787"/>
      <c r="F35" s="348" t="s">
        <v>162</v>
      </c>
      <c r="G35" s="347" t="s">
        <v>163</v>
      </c>
      <c r="H35" s="347" t="str">
        <f ca="1">IF(PVP="",TEXT(TODAY(),"yyyy"),TEXT(PVP,"yyyy"))</f>
        <v>2022</v>
      </c>
      <c r="I35" s="347">
        <f t="shared" ref="I35:AN35" ca="1" si="22">$H$7+I34</f>
        <v>2023</v>
      </c>
      <c r="J35" s="347">
        <f t="shared" ca="1" si="22"/>
        <v>2024</v>
      </c>
      <c r="K35" s="347">
        <f t="shared" ca="1" si="22"/>
        <v>2025</v>
      </c>
      <c r="L35" s="347">
        <f t="shared" ca="1" si="22"/>
        <v>2026</v>
      </c>
      <c r="M35" s="347">
        <f t="shared" ca="1" si="22"/>
        <v>2027</v>
      </c>
      <c r="N35" s="347">
        <f t="shared" ca="1" si="22"/>
        <v>2028</v>
      </c>
      <c r="O35" s="347">
        <f t="shared" ca="1" si="22"/>
        <v>2029</v>
      </c>
      <c r="P35" s="347">
        <f t="shared" ca="1" si="22"/>
        <v>2030</v>
      </c>
      <c r="Q35" s="347">
        <f t="shared" ca="1" si="22"/>
        <v>2031</v>
      </c>
      <c r="R35" s="347">
        <f t="shared" ca="1" si="22"/>
        <v>2032</v>
      </c>
      <c r="S35" s="347">
        <f t="shared" ca="1" si="22"/>
        <v>2033</v>
      </c>
      <c r="T35" s="347">
        <f t="shared" ca="1" si="22"/>
        <v>2034</v>
      </c>
      <c r="U35" s="347">
        <f t="shared" ca="1" si="22"/>
        <v>2035</v>
      </c>
      <c r="V35" s="347">
        <f t="shared" ca="1" si="22"/>
        <v>2036</v>
      </c>
      <c r="W35" s="347">
        <f t="shared" ca="1" si="22"/>
        <v>2037</v>
      </c>
      <c r="X35" s="347">
        <f t="shared" ca="1" si="22"/>
        <v>2038</v>
      </c>
      <c r="Y35" s="347">
        <f t="shared" ca="1" si="22"/>
        <v>2039</v>
      </c>
      <c r="Z35" s="347">
        <f t="shared" ca="1" si="22"/>
        <v>2040</v>
      </c>
      <c r="AA35" s="347">
        <f t="shared" ca="1" si="22"/>
        <v>2041</v>
      </c>
      <c r="AB35" s="347">
        <f t="shared" ca="1" si="22"/>
        <v>2042</v>
      </c>
      <c r="AC35" s="347">
        <f t="shared" ca="1" si="22"/>
        <v>2043</v>
      </c>
      <c r="AD35" s="347">
        <f t="shared" ca="1" si="22"/>
        <v>2044</v>
      </c>
      <c r="AE35" s="347">
        <f t="shared" ca="1" si="22"/>
        <v>2045</v>
      </c>
      <c r="AF35" s="347">
        <f t="shared" ca="1" si="22"/>
        <v>2046</v>
      </c>
      <c r="AG35" s="347">
        <f t="shared" ca="1" si="22"/>
        <v>2047</v>
      </c>
      <c r="AH35" s="347">
        <f t="shared" ca="1" si="22"/>
        <v>2048</v>
      </c>
      <c r="AI35" s="347">
        <f t="shared" ca="1" si="22"/>
        <v>2049</v>
      </c>
      <c r="AJ35" s="347">
        <f t="shared" ca="1" si="22"/>
        <v>2050</v>
      </c>
      <c r="AK35" s="347">
        <f t="shared" ca="1" si="22"/>
        <v>2051</v>
      </c>
      <c r="AL35" s="347">
        <f t="shared" ca="1" si="22"/>
        <v>2052</v>
      </c>
      <c r="AM35" s="347">
        <f t="shared" ca="1" si="22"/>
        <v>2053</v>
      </c>
      <c r="AN35" s="347">
        <f t="shared" ca="1" si="22"/>
        <v>2054</v>
      </c>
      <c r="AO35" s="347">
        <f t="shared" ref="AO35:BT35" ca="1" si="23">$H$7+AO34</f>
        <v>2055</v>
      </c>
      <c r="AP35" s="347">
        <f t="shared" ca="1" si="23"/>
        <v>2056</v>
      </c>
      <c r="AQ35" s="347">
        <f t="shared" ca="1" si="23"/>
        <v>2057</v>
      </c>
      <c r="AR35" s="347">
        <f t="shared" ca="1" si="23"/>
        <v>2058</v>
      </c>
      <c r="AS35" s="347">
        <f t="shared" ca="1" si="23"/>
        <v>2059</v>
      </c>
      <c r="AT35" s="347">
        <f t="shared" ca="1" si="23"/>
        <v>2060</v>
      </c>
      <c r="AU35" s="347">
        <f t="shared" ca="1" si="23"/>
        <v>2061</v>
      </c>
      <c r="AV35" s="347">
        <f t="shared" ca="1" si="23"/>
        <v>2062</v>
      </c>
      <c r="AW35" s="347">
        <f t="shared" ca="1" si="23"/>
        <v>2063</v>
      </c>
      <c r="AX35" s="347">
        <f t="shared" ca="1" si="23"/>
        <v>2064</v>
      </c>
      <c r="AY35" s="347">
        <f t="shared" ca="1" si="23"/>
        <v>2065</v>
      </c>
      <c r="AZ35" s="347">
        <f t="shared" ca="1" si="23"/>
        <v>2066</v>
      </c>
      <c r="BA35" s="347">
        <f t="shared" ca="1" si="23"/>
        <v>2067</v>
      </c>
      <c r="BB35" s="347">
        <f t="shared" ca="1" si="23"/>
        <v>2068</v>
      </c>
      <c r="BC35" s="347">
        <f t="shared" ca="1" si="23"/>
        <v>2069</v>
      </c>
      <c r="BD35" s="347">
        <f t="shared" ca="1" si="23"/>
        <v>2070</v>
      </c>
      <c r="BE35" s="347">
        <f t="shared" ca="1" si="23"/>
        <v>2071</v>
      </c>
      <c r="BF35" s="347">
        <f t="shared" ca="1" si="23"/>
        <v>2072</v>
      </c>
      <c r="BG35" s="347">
        <f t="shared" ca="1" si="23"/>
        <v>2073</v>
      </c>
      <c r="BH35" s="347">
        <f t="shared" ca="1" si="23"/>
        <v>2074</v>
      </c>
      <c r="BI35" s="347">
        <f t="shared" ca="1" si="23"/>
        <v>2075</v>
      </c>
      <c r="BJ35" s="347">
        <f t="shared" ca="1" si="23"/>
        <v>2076</v>
      </c>
      <c r="BK35" s="347">
        <f t="shared" ca="1" si="23"/>
        <v>2077</v>
      </c>
      <c r="BL35" s="347">
        <f t="shared" ca="1" si="23"/>
        <v>2078</v>
      </c>
      <c r="BM35" s="347">
        <f t="shared" ca="1" si="23"/>
        <v>2079</v>
      </c>
      <c r="BN35" s="347">
        <f t="shared" ca="1" si="23"/>
        <v>2080</v>
      </c>
      <c r="BO35" s="347">
        <f t="shared" ca="1" si="23"/>
        <v>2081</v>
      </c>
      <c r="BP35" s="347">
        <f t="shared" ca="1" si="23"/>
        <v>2082</v>
      </c>
      <c r="BQ35" s="347">
        <f t="shared" ca="1" si="23"/>
        <v>2083</v>
      </c>
      <c r="BR35" s="347">
        <f t="shared" ca="1" si="23"/>
        <v>2084</v>
      </c>
      <c r="BS35" s="347">
        <f t="shared" ca="1" si="23"/>
        <v>2085</v>
      </c>
      <c r="BT35" s="347">
        <f t="shared" ca="1" si="23"/>
        <v>2086</v>
      </c>
      <c r="BU35" s="347">
        <f t="shared" ref="BU35:CZ35" ca="1" si="24">$H$7+BU34</f>
        <v>2087</v>
      </c>
      <c r="BV35" s="347">
        <f t="shared" ca="1" si="24"/>
        <v>2088</v>
      </c>
      <c r="BW35" s="347">
        <f t="shared" ca="1" si="24"/>
        <v>2089</v>
      </c>
      <c r="BX35" s="347">
        <f t="shared" ca="1" si="24"/>
        <v>2090</v>
      </c>
      <c r="BY35" s="347">
        <f t="shared" ca="1" si="24"/>
        <v>2091</v>
      </c>
      <c r="BZ35" s="347">
        <f t="shared" ca="1" si="24"/>
        <v>2092</v>
      </c>
      <c r="CA35" s="347">
        <f t="shared" ca="1" si="24"/>
        <v>2093</v>
      </c>
      <c r="CB35" s="347">
        <f t="shared" ca="1" si="24"/>
        <v>2094</v>
      </c>
      <c r="CC35" s="347">
        <f t="shared" ca="1" si="24"/>
        <v>2095</v>
      </c>
      <c r="CD35" s="347">
        <f t="shared" ca="1" si="24"/>
        <v>2096</v>
      </c>
      <c r="CE35" s="347">
        <f t="shared" ca="1" si="24"/>
        <v>2097</v>
      </c>
      <c r="CF35" s="347">
        <f t="shared" ca="1" si="24"/>
        <v>2098</v>
      </c>
      <c r="CG35" s="347">
        <f t="shared" ca="1" si="24"/>
        <v>2099</v>
      </c>
      <c r="CH35" s="347">
        <f t="shared" ca="1" si="24"/>
        <v>2100</v>
      </c>
      <c r="CI35" s="347">
        <f t="shared" ca="1" si="24"/>
        <v>2101</v>
      </c>
      <c r="CJ35" s="347">
        <f t="shared" ca="1" si="24"/>
        <v>2102</v>
      </c>
      <c r="CK35" s="347">
        <f t="shared" ca="1" si="24"/>
        <v>2103</v>
      </c>
      <c r="CL35" s="347">
        <f t="shared" ca="1" si="24"/>
        <v>2104</v>
      </c>
      <c r="CM35" s="347">
        <f t="shared" ca="1" si="24"/>
        <v>2105</v>
      </c>
      <c r="CN35" s="347">
        <f t="shared" ca="1" si="24"/>
        <v>2106</v>
      </c>
      <c r="CO35" s="347">
        <f t="shared" ca="1" si="24"/>
        <v>2107</v>
      </c>
      <c r="CP35" s="347">
        <f t="shared" ca="1" si="24"/>
        <v>2108</v>
      </c>
      <c r="CQ35" s="347">
        <f t="shared" ca="1" si="24"/>
        <v>2109</v>
      </c>
      <c r="CR35" s="347">
        <f t="shared" ca="1" si="24"/>
        <v>2110</v>
      </c>
      <c r="CS35" s="347">
        <f t="shared" ca="1" si="24"/>
        <v>2111</v>
      </c>
      <c r="CT35" s="347">
        <f t="shared" ca="1" si="24"/>
        <v>2112</v>
      </c>
      <c r="CU35" s="347">
        <f t="shared" ca="1" si="24"/>
        <v>2113</v>
      </c>
      <c r="CV35" s="347">
        <f t="shared" ca="1" si="24"/>
        <v>2114</v>
      </c>
      <c r="CW35" s="347">
        <f t="shared" ca="1" si="24"/>
        <v>2115</v>
      </c>
      <c r="CX35" s="347">
        <f t="shared" ca="1" si="24"/>
        <v>2116</v>
      </c>
      <c r="CY35" s="347">
        <f t="shared" ca="1" si="24"/>
        <v>2117</v>
      </c>
      <c r="CZ35" s="347">
        <f t="shared" ca="1" si="24"/>
        <v>2118</v>
      </c>
      <c r="DA35" s="347">
        <f t="shared" ref="DA35:DC35" ca="1" si="25">$H$7+DA34</f>
        <v>2119</v>
      </c>
      <c r="DB35" s="347">
        <f t="shared" ca="1" si="25"/>
        <v>2120</v>
      </c>
      <c r="DC35" s="347">
        <f t="shared" ca="1" si="25"/>
        <v>2121</v>
      </c>
    </row>
    <row r="36" spans="2:107" ht="15" hidden="1" customHeight="1">
      <c r="B36" s="323" t="s">
        <v>547</v>
      </c>
      <c r="C36" s="789" t="s">
        <v>548</v>
      </c>
      <c r="D36" s="789"/>
      <c r="E36" s="789"/>
      <c r="F36" s="407">
        <f>H36+NPV(FD,I36:INDEX(I36:DC36,PAL))</f>
        <v>0</v>
      </c>
      <c r="G36" s="407">
        <f>SUMIF($H$6:$DC$6,"&lt;="&amp;PAL,$H36:$DC36)</f>
        <v>0</v>
      </c>
      <c r="H36" s="408">
        <f>'Alternatyva 5'!H$7-'Alternatyva 5'!H$112</f>
        <v>0</v>
      </c>
      <c r="I36" s="408">
        <f>'Alternatyva 5'!I$7-'Alternatyva 5'!I$112</f>
        <v>0</v>
      </c>
      <c r="J36" s="408">
        <f>'Alternatyva 5'!J$7-'Alternatyva 5'!J$112</f>
        <v>0</v>
      </c>
      <c r="K36" s="408">
        <f>'Alternatyva 5'!K$7-'Alternatyva 5'!K$112</f>
        <v>0</v>
      </c>
      <c r="L36" s="408">
        <f>'Alternatyva 5'!L$7-'Alternatyva 5'!L$112</f>
        <v>0</v>
      </c>
      <c r="M36" s="408">
        <f>'Alternatyva 5'!M$7-'Alternatyva 5'!M$112</f>
        <v>0</v>
      </c>
      <c r="N36" s="408">
        <f>'Alternatyva 5'!N$7-'Alternatyva 5'!N$112</f>
        <v>0</v>
      </c>
      <c r="O36" s="408">
        <f>'Alternatyva 5'!O$7-'Alternatyva 5'!O$112</f>
        <v>0</v>
      </c>
      <c r="P36" s="408">
        <f>'Alternatyva 5'!P$7-'Alternatyva 5'!P$112</f>
        <v>0</v>
      </c>
      <c r="Q36" s="408">
        <f>'Alternatyva 5'!Q$7-'Alternatyva 5'!Q$112</f>
        <v>0</v>
      </c>
      <c r="R36" s="408">
        <f>'Alternatyva 5'!R$7-'Alternatyva 5'!R$112</f>
        <v>0</v>
      </c>
      <c r="S36" s="408">
        <f>'Alternatyva 5'!S$7-'Alternatyva 5'!S$112</f>
        <v>0</v>
      </c>
      <c r="T36" s="408">
        <f>'Alternatyva 5'!T$7-'Alternatyva 5'!T$112</f>
        <v>0</v>
      </c>
      <c r="U36" s="408">
        <f>'Alternatyva 5'!U$7-'Alternatyva 5'!U$112</f>
        <v>0</v>
      </c>
      <c r="V36" s="408">
        <f>'Alternatyva 5'!V$7-'Alternatyva 5'!V$112</f>
        <v>0</v>
      </c>
      <c r="W36" s="408">
        <f>'Alternatyva 5'!W$7-'Alternatyva 5'!W$112</f>
        <v>0</v>
      </c>
      <c r="X36" s="408">
        <f>'Alternatyva 5'!X$7-'Alternatyva 5'!X$112</f>
        <v>0</v>
      </c>
      <c r="Y36" s="408">
        <f>'Alternatyva 5'!Y$7-'Alternatyva 5'!Y$112</f>
        <v>0</v>
      </c>
      <c r="Z36" s="408">
        <f>'Alternatyva 5'!Z$7-'Alternatyva 5'!Z$112</f>
        <v>0</v>
      </c>
      <c r="AA36" s="408">
        <f>'Alternatyva 5'!AA$7-'Alternatyva 5'!AA$112</f>
        <v>0</v>
      </c>
      <c r="AB36" s="408">
        <f>'Alternatyva 5'!AB$7-'Alternatyva 5'!AB$112</f>
        <v>0</v>
      </c>
      <c r="AC36" s="408">
        <f>'Alternatyva 5'!AC$7-'Alternatyva 5'!AC$112</f>
        <v>0</v>
      </c>
      <c r="AD36" s="408">
        <f>'Alternatyva 5'!AD$7-'Alternatyva 5'!AD$112</f>
        <v>0</v>
      </c>
      <c r="AE36" s="408">
        <f>'Alternatyva 5'!AE$7-'Alternatyva 5'!AE$112</f>
        <v>0</v>
      </c>
      <c r="AF36" s="408">
        <f>'Alternatyva 5'!AF$7-'Alternatyva 5'!AF$112</f>
        <v>0</v>
      </c>
      <c r="AG36" s="408">
        <f>'Alternatyva 5'!AG$7-'Alternatyva 5'!AG$112</f>
        <v>0</v>
      </c>
      <c r="AH36" s="408">
        <f>'Alternatyva 5'!AH$7-'Alternatyva 5'!AH$112</f>
        <v>0</v>
      </c>
      <c r="AI36" s="408">
        <f>'Alternatyva 5'!AI$7-'Alternatyva 5'!AI$112</f>
        <v>0</v>
      </c>
      <c r="AJ36" s="408">
        <f>'Alternatyva 5'!AJ$7-'Alternatyva 5'!AJ$112</f>
        <v>0</v>
      </c>
      <c r="AK36" s="408">
        <f>'Alternatyva 5'!AK$7-'Alternatyva 5'!AK$112</f>
        <v>0</v>
      </c>
      <c r="AL36" s="408">
        <f>'Alternatyva 5'!AL$7-'Alternatyva 5'!AL$112</f>
        <v>0</v>
      </c>
      <c r="AM36" s="408">
        <f>'Alternatyva 5'!AM$7-'Alternatyva 5'!AM$112</f>
        <v>0</v>
      </c>
      <c r="AN36" s="408">
        <f>'Alternatyva 5'!AN$7-'Alternatyva 5'!AN$112</f>
        <v>0</v>
      </c>
      <c r="AO36" s="408">
        <f>'Alternatyva 5'!AO$7-'Alternatyva 5'!AO$112</f>
        <v>0</v>
      </c>
      <c r="AP36" s="408">
        <f>'Alternatyva 5'!AP$7-'Alternatyva 5'!AP$112</f>
        <v>0</v>
      </c>
      <c r="AQ36" s="408">
        <f>'Alternatyva 5'!AQ$7-'Alternatyva 5'!AQ$112</f>
        <v>0</v>
      </c>
      <c r="AR36" s="408">
        <f>'Alternatyva 5'!AR$7-'Alternatyva 5'!AR$112</f>
        <v>0</v>
      </c>
      <c r="AS36" s="408">
        <f>'Alternatyva 5'!AS$7-'Alternatyva 5'!AS$112</f>
        <v>0</v>
      </c>
      <c r="AT36" s="408">
        <f>'Alternatyva 5'!AT$7-'Alternatyva 5'!AT$112</f>
        <v>0</v>
      </c>
      <c r="AU36" s="408">
        <f>'Alternatyva 5'!AU$7-'Alternatyva 5'!AU$112</f>
        <v>0</v>
      </c>
      <c r="AV36" s="408">
        <f>'Alternatyva 5'!AV$7-'Alternatyva 5'!AV$112</f>
        <v>0</v>
      </c>
      <c r="AW36" s="408">
        <f>'Alternatyva 5'!AW$7-'Alternatyva 5'!AW$112</f>
        <v>0</v>
      </c>
      <c r="AX36" s="408">
        <f>'Alternatyva 5'!AX$7-'Alternatyva 5'!AX$112</f>
        <v>0</v>
      </c>
      <c r="AY36" s="408">
        <f>'Alternatyva 5'!AY$7-'Alternatyva 5'!AY$112</f>
        <v>0</v>
      </c>
      <c r="AZ36" s="408">
        <f>'Alternatyva 5'!AZ$7-'Alternatyva 5'!AZ$112</f>
        <v>0</v>
      </c>
      <c r="BA36" s="408">
        <f>'Alternatyva 5'!BA$7-'Alternatyva 5'!BA$112</f>
        <v>0</v>
      </c>
      <c r="BB36" s="408">
        <f>'Alternatyva 5'!BB$7-'Alternatyva 5'!BB$112</f>
        <v>0</v>
      </c>
      <c r="BC36" s="408">
        <f>'Alternatyva 5'!BC$7-'Alternatyva 5'!BC$112</f>
        <v>0</v>
      </c>
      <c r="BD36" s="408">
        <f>'Alternatyva 5'!BD$7-'Alternatyva 5'!BD$112</f>
        <v>0</v>
      </c>
      <c r="BE36" s="408">
        <f>'Alternatyva 5'!BE$7-'Alternatyva 5'!BE$112</f>
        <v>0</v>
      </c>
      <c r="BF36" s="408">
        <f>'Alternatyva 5'!BF$7-'Alternatyva 5'!BF$112</f>
        <v>0</v>
      </c>
      <c r="BG36" s="408">
        <f>'Alternatyva 5'!BG$7-'Alternatyva 5'!BG$112</f>
        <v>0</v>
      </c>
      <c r="BH36" s="408">
        <f>'Alternatyva 5'!BH$7-'Alternatyva 5'!BH$112</f>
        <v>0</v>
      </c>
      <c r="BI36" s="408">
        <f>'Alternatyva 5'!BI$7-'Alternatyva 5'!BI$112</f>
        <v>0</v>
      </c>
      <c r="BJ36" s="408">
        <f>'Alternatyva 5'!BJ$7-'Alternatyva 5'!BJ$112</f>
        <v>0</v>
      </c>
      <c r="BK36" s="408">
        <f>'Alternatyva 5'!BK$7-'Alternatyva 5'!BK$112</f>
        <v>0</v>
      </c>
      <c r="BL36" s="408">
        <f>'Alternatyva 5'!BL$7-'Alternatyva 5'!BL$112</f>
        <v>0</v>
      </c>
      <c r="BM36" s="408">
        <f>'Alternatyva 5'!BM$7-'Alternatyva 5'!BM$112</f>
        <v>0</v>
      </c>
      <c r="BN36" s="408">
        <f>'Alternatyva 5'!BN$7-'Alternatyva 5'!BN$112</f>
        <v>0</v>
      </c>
      <c r="BO36" s="408">
        <f>'Alternatyva 5'!BO$7-'Alternatyva 5'!BO$112</f>
        <v>0</v>
      </c>
      <c r="BP36" s="408">
        <f>'Alternatyva 5'!BP$7-'Alternatyva 5'!BP$112</f>
        <v>0</v>
      </c>
      <c r="BQ36" s="408">
        <f>'Alternatyva 5'!BQ$7-'Alternatyva 5'!BQ$112</f>
        <v>0</v>
      </c>
      <c r="BR36" s="408">
        <f>'Alternatyva 5'!BR$7-'Alternatyva 5'!BR$112</f>
        <v>0</v>
      </c>
      <c r="BS36" s="408">
        <f>'Alternatyva 5'!BS$7-'Alternatyva 5'!BS$112</f>
        <v>0</v>
      </c>
      <c r="BT36" s="408">
        <f>'Alternatyva 5'!BT$7-'Alternatyva 5'!BT$112</f>
        <v>0</v>
      </c>
      <c r="BU36" s="408">
        <f>'Alternatyva 5'!BU$7-'Alternatyva 5'!BU$112</f>
        <v>0</v>
      </c>
      <c r="BV36" s="408">
        <f>'Alternatyva 5'!BV$7-'Alternatyva 5'!BV$112</f>
        <v>0</v>
      </c>
      <c r="BW36" s="408">
        <f>'Alternatyva 5'!BW$7-'Alternatyva 5'!BW$112</f>
        <v>0</v>
      </c>
      <c r="BX36" s="408">
        <f>'Alternatyva 5'!BX$7-'Alternatyva 5'!BX$112</f>
        <v>0</v>
      </c>
      <c r="BY36" s="408">
        <f>'Alternatyva 5'!BY$7-'Alternatyva 5'!BY$112</f>
        <v>0</v>
      </c>
      <c r="BZ36" s="408">
        <f>'Alternatyva 5'!BZ$7-'Alternatyva 5'!BZ$112</f>
        <v>0</v>
      </c>
      <c r="CA36" s="408">
        <f>'Alternatyva 5'!CA$7-'Alternatyva 5'!CA$112</f>
        <v>0</v>
      </c>
      <c r="CB36" s="408">
        <f>'Alternatyva 5'!CB$7-'Alternatyva 5'!CB$112</f>
        <v>0</v>
      </c>
      <c r="CC36" s="408">
        <f>'Alternatyva 5'!CC$7-'Alternatyva 5'!CC$112</f>
        <v>0</v>
      </c>
      <c r="CD36" s="408">
        <f>'Alternatyva 5'!CD$7-'Alternatyva 5'!CD$112</f>
        <v>0</v>
      </c>
      <c r="CE36" s="408">
        <f>'Alternatyva 5'!CE$7-'Alternatyva 5'!CE$112</f>
        <v>0</v>
      </c>
      <c r="CF36" s="408">
        <f>'Alternatyva 5'!CF$7-'Alternatyva 5'!CF$112</f>
        <v>0</v>
      </c>
      <c r="CG36" s="408">
        <f>'Alternatyva 5'!CG$7-'Alternatyva 5'!CG$112</f>
        <v>0</v>
      </c>
      <c r="CH36" s="408">
        <f>'Alternatyva 5'!CH$7-'Alternatyva 5'!CH$112</f>
        <v>0</v>
      </c>
      <c r="CI36" s="408">
        <f>'Alternatyva 5'!CI$7-'Alternatyva 5'!CI$112</f>
        <v>0</v>
      </c>
      <c r="CJ36" s="408">
        <f>'Alternatyva 5'!CJ$7-'Alternatyva 5'!CJ$112</f>
        <v>0</v>
      </c>
      <c r="CK36" s="408">
        <f>'Alternatyva 5'!CK$7-'Alternatyva 5'!CK$112</f>
        <v>0</v>
      </c>
      <c r="CL36" s="408">
        <f>'Alternatyva 5'!CL$7-'Alternatyva 5'!CL$112</f>
        <v>0</v>
      </c>
      <c r="CM36" s="408">
        <f>'Alternatyva 5'!CM$7-'Alternatyva 5'!CM$112</f>
        <v>0</v>
      </c>
      <c r="CN36" s="408">
        <f>'Alternatyva 5'!CN$7-'Alternatyva 5'!CN$112</f>
        <v>0</v>
      </c>
      <c r="CO36" s="408">
        <f>'Alternatyva 5'!CO$7-'Alternatyva 5'!CO$112</f>
        <v>0</v>
      </c>
      <c r="CP36" s="408">
        <f>'Alternatyva 5'!CP$7-'Alternatyva 5'!CP$112</f>
        <v>0</v>
      </c>
      <c r="CQ36" s="408">
        <f>'Alternatyva 5'!CQ$7-'Alternatyva 5'!CQ$112</f>
        <v>0</v>
      </c>
      <c r="CR36" s="408">
        <f>'Alternatyva 5'!CR$7-'Alternatyva 5'!CR$112</f>
        <v>0</v>
      </c>
      <c r="CS36" s="408">
        <f>'Alternatyva 5'!CS$7-'Alternatyva 5'!CS$112</f>
        <v>0</v>
      </c>
      <c r="CT36" s="408">
        <f>'Alternatyva 5'!CT$7-'Alternatyva 5'!CT$112</f>
        <v>0</v>
      </c>
      <c r="CU36" s="408">
        <f>'Alternatyva 5'!CU$7-'Alternatyva 5'!CU$112</f>
        <v>0</v>
      </c>
      <c r="CV36" s="408">
        <f>'Alternatyva 5'!CV$7-'Alternatyva 5'!CV$112</f>
        <v>0</v>
      </c>
      <c r="CW36" s="408">
        <f>'Alternatyva 5'!CW$7-'Alternatyva 5'!CW$112</f>
        <v>0</v>
      </c>
      <c r="CX36" s="408">
        <f>'Alternatyva 5'!CX$7-'Alternatyva 5'!CX$112</f>
        <v>0</v>
      </c>
      <c r="CY36" s="408">
        <f>'Alternatyva 5'!CY$7-'Alternatyva 5'!CY$112</f>
        <v>0</v>
      </c>
      <c r="CZ36" s="408">
        <f>'Alternatyva 5'!CZ$7-'Alternatyva 5'!CZ$112</f>
        <v>0</v>
      </c>
      <c r="DA36" s="408">
        <f>'Alternatyva 5'!DA$7-'Alternatyva 5'!DA$112</f>
        <v>0</v>
      </c>
      <c r="DB36" s="408">
        <f>'Alternatyva 5'!DB$7-'Alternatyva 5'!DB$112</f>
        <v>0</v>
      </c>
      <c r="DC36" s="408">
        <f>'Alternatyva 5'!DC$7-'Alternatyva 5'!DC$112</f>
        <v>0</v>
      </c>
    </row>
    <row r="37" spans="2:107" hidden="1">
      <c r="B37" s="323" t="s">
        <v>549</v>
      </c>
      <c r="C37" s="826" t="s">
        <v>550</v>
      </c>
      <c r="D37" s="826"/>
      <c r="E37" s="826"/>
      <c r="F37" s="407">
        <f>H37+NPV(FD,I37:INDEX(I37:DC37,PAL))</f>
        <v>0</v>
      </c>
      <c r="G37" s="407">
        <f>SUMIF($H$6:$DC$6,"&lt;="&amp;PAL,$H37:$DC37)</f>
        <v>0</v>
      </c>
      <c r="H37" s="408">
        <f>SUMPRODUCT('Alternatyva 5'!H$95:H$99,100/('Alternatyva 5'!$DG$95:$DG$99+100))-SUMPRODUCT('Alternatyva 5'!H$106:H$110,100/('Alternatyva 5'!$DG$106:$DG$110+100))</f>
        <v>0</v>
      </c>
      <c r="I37" s="408">
        <f>SUMPRODUCT('Alternatyva 5'!I$95:I$99,100/('Alternatyva 5'!$DG$95:$DG$99+100))-SUMPRODUCT('Alternatyva 5'!I$106:I$110,100/('Alternatyva 5'!$DG$106:$DG$110+100))</f>
        <v>0</v>
      </c>
      <c r="J37" s="408">
        <f>SUMPRODUCT('Alternatyva 5'!J$95:J$99,100/('Alternatyva 5'!$DG$95:$DG$99+100))-SUMPRODUCT('Alternatyva 5'!J$106:J$110,100/('Alternatyva 5'!$DG$106:$DG$110+100))</f>
        <v>0</v>
      </c>
      <c r="K37" s="408">
        <f>SUMPRODUCT('Alternatyva 5'!K$95:K$99,100/('Alternatyva 5'!$DG$95:$DG$99+100))-SUMPRODUCT('Alternatyva 5'!K$106:K$110,100/('Alternatyva 5'!$DG$106:$DG$110+100))</f>
        <v>0</v>
      </c>
      <c r="L37" s="408">
        <f>SUMPRODUCT('Alternatyva 5'!L$95:L$99,100/('Alternatyva 5'!$DG$95:$DG$99+100))-SUMPRODUCT('Alternatyva 5'!L$106:L$110,100/('Alternatyva 5'!$DG$106:$DG$110+100))</f>
        <v>0</v>
      </c>
      <c r="M37" s="408">
        <f>SUMPRODUCT('Alternatyva 5'!M$95:M$99,100/('Alternatyva 5'!$DG$95:$DG$99+100))-SUMPRODUCT('Alternatyva 5'!M$106:M$110,100/('Alternatyva 5'!$DG$106:$DG$110+100))</f>
        <v>0</v>
      </c>
      <c r="N37" s="408">
        <f>SUMPRODUCT('Alternatyva 5'!N$95:N$99,100/('Alternatyva 5'!$DG$95:$DG$99+100))-SUMPRODUCT('Alternatyva 5'!N$106:N$110,100/('Alternatyva 5'!$DG$106:$DG$110+100))</f>
        <v>0</v>
      </c>
      <c r="O37" s="408">
        <f>SUMPRODUCT('Alternatyva 5'!O$95:O$99,100/('Alternatyva 5'!$DG$95:$DG$99+100))-SUMPRODUCT('Alternatyva 5'!O$106:O$110,100/('Alternatyva 5'!$DG$106:$DG$110+100))</f>
        <v>0</v>
      </c>
      <c r="P37" s="408">
        <f>SUMPRODUCT('Alternatyva 5'!P$95:P$99,100/('Alternatyva 5'!$DG$95:$DG$99+100))-SUMPRODUCT('Alternatyva 5'!P$106:P$110,100/('Alternatyva 5'!$DG$106:$DG$110+100))</f>
        <v>0</v>
      </c>
      <c r="Q37" s="408">
        <f>SUMPRODUCT('Alternatyva 5'!Q$95:Q$99,100/('Alternatyva 5'!$DG$95:$DG$99+100))-SUMPRODUCT('Alternatyva 5'!Q$106:Q$110,100/('Alternatyva 5'!$DG$106:$DG$110+100))</f>
        <v>0</v>
      </c>
      <c r="R37" s="408">
        <f>SUMPRODUCT('Alternatyva 5'!R$95:R$99,100/('Alternatyva 5'!$DG$95:$DG$99+100))-SUMPRODUCT('Alternatyva 5'!R$106:R$110,100/('Alternatyva 5'!$DG$106:$DG$110+100))</f>
        <v>0</v>
      </c>
      <c r="S37" s="408">
        <f>SUMPRODUCT('Alternatyva 5'!S$95:S$99,100/('Alternatyva 5'!$DG$95:$DG$99+100))-SUMPRODUCT('Alternatyva 5'!S$106:S$110,100/('Alternatyva 5'!$DG$106:$DG$110+100))</f>
        <v>0</v>
      </c>
      <c r="T37" s="408">
        <f>SUMPRODUCT('Alternatyva 5'!T$95:T$99,100/('Alternatyva 5'!$DG$95:$DG$99+100))-SUMPRODUCT('Alternatyva 5'!T$106:T$110,100/('Alternatyva 5'!$DG$106:$DG$110+100))</f>
        <v>0</v>
      </c>
      <c r="U37" s="408">
        <f>SUMPRODUCT('Alternatyva 5'!U$95:U$99,100/('Alternatyva 5'!$DG$95:$DG$99+100))-SUMPRODUCT('Alternatyva 5'!U$106:U$110,100/('Alternatyva 5'!$DG$106:$DG$110+100))</f>
        <v>0</v>
      </c>
      <c r="V37" s="408">
        <f>SUMPRODUCT('Alternatyva 5'!V$95:V$99,100/('Alternatyva 5'!$DG$95:$DG$99+100))-SUMPRODUCT('Alternatyva 5'!V$106:V$110,100/('Alternatyva 5'!$DG$106:$DG$110+100))</f>
        <v>0</v>
      </c>
      <c r="W37" s="408">
        <f>SUMPRODUCT('Alternatyva 5'!W$95:W$99,100/('Alternatyva 5'!$DG$95:$DG$99+100))-SUMPRODUCT('Alternatyva 5'!W$106:W$110,100/('Alternatyva 5'!$DG$106:$DG$110+100))</f>
        <v>0</v>
      </c>
      <c r="X37" s="408">
        <f>SUMPRODUCT('Alternatyva 5'!X$95:X$99,100/('Alternatyva 5'!$DG$95:$DG$99+100))-SUMPRODUCT('Alternatyva 5'!X$106:X$110,100/('Alternatyva 5'!$DG$106:$DG$110+100))</f>
        <v>0</v>
      </c>
      <c r="Y37" s="408">
        <f>SUMPRODUCT('Alternatyva 5'!Y$95:Y$99,100/('Alternatyva 5'!$DG$95:$DG$99+100))-SUMPRODUCT('Alternatyva 5'!Y$106:Y$110,100/('Alternatyva 5'!$DG$106:$DG$110+100))</f>
        <v>0</v>
      </c>
      <c r="Z37" s="408">
        <f>SUMPRODUCT('Alternatyva 5'!Z$95:Z$99,100/('Alternatyva 5'!$DG$95:$DG$99+100))-SUMPRODUCT('Alternatyva 5'!Z$106:Z$110,100/('Alternatyva 5'!$DG$106:$DG$110+100))</f>
        <v>0</v>
      </c>
      <c r="AA37" s="408">
        <f>SUMPRODUCT('Alternatyva 5'!AA$95:AA$99,100/('Alternatyva 5'!$DG$95:$DG$99+100))-SUMPRODUCT('Alternatyva 5'!AA$106:AA$110,100/('Alternatyva 5'!$DG$106:$DG$110+100))</f>
        <v>0</v>
      </c>
      <c r="AB37" s="408">
        <f>SUMPRODUCT('Alternatyva 5'!AB$95:AB$99,100/('Alternatyva 5'!$DG$95:$DG$99+100))-SUMPRODUCT('Alternatyva 5'!AB$106:AB$110,100/('Alternatyva 5'!$DG$106:$DG$110+100))</f>
        <v>0</v>
      </c>
      <c r="AC37" s="408">
        <f>SUMPRODUCT('Alternatyva 5'!AC$95:AC$99,100/('Alternatyva 5'!$DG$95:$DG$99+100))-SUMPRODUCT('Alternatyva 5'!AC$106:AC$110,100/('Alternatyva 5'!$DG$106:$DG$110+100))</f>
        <v>0</v>
      </c>
      <c r="AD37" s="408">
        <f>SUMPRODUCT('Alternatyva 5'!AD$95:AD$99,100/('Alternatyva 5'!$DG$95:$DG$99+100))-SUMPRODUCT('Alternatyva 5'!AD$106:AD$110,100/('Alternatyva 5'!$DG$106:$DG$110+100))</f>
        <v>0</v>
      </c>
      <c r="AE37" s="408">
        <f>SUMPRODUCT('Alternatyva 5'!AE$95:AE$99,100/('Alternatyva 5'!$DG$95:$DG$99+100))-SUMPRODUCT('Alternatyva 5'!AE$106:AE$110,100/('Alternatyva 5'!$DG$106:$DG$110+100))</f>
        <v>0</v>
      </c>
      <c r="AF37" s="408">
        <f>SUMPRODUCT('Alternatyva 5'!AF$95:AF$99,100/('Alternatyva 5'!$DG$95:$DG$99+100))-SUMPRODUCT('Alternatyva 5'!AF$106:AF$110,100/('Alternatyva 5'!$DG$106:$DG$110+100))</f>
        <v>0</v>
      </c>
      <c r="AG37" s="408">
        <f>SUMPRODUCT('Alternatyva 5'!AG$95:AG$99,100/('Alternatyva 5'!$DG$95:$DG$99+100))-SUMPRODUCT('Alternatyva 5'!AG$106:AG$110,100/('Alternatyva 5'!$DG$106:$DG$110+100))</f>
        <v>0</v>
      </c>
      <c r="AH37" s="408">
        <f>SUMPRODUCT('Alternatyva 5'!AH$95:AH$99,100/('Alternatyva 5'!$DG$95:$DG$99+100))-SUMPRODUCT('Alternatyva 5'!AH$106:AH$110,100/('Alternatyva 5'!$DG$106:$DG$110+100))</f>
        <v>0</v>
      </c>
      <c r="AI37" s="408">
        <f>SUMPRODUCT('Alternatyva 5'!AI$95:AI$99,100/('Alternatyva 5'!$DG$95:$DG$99+100))-SUMPRODUCT('Alternatyva 5'!AI$106:AI$110,100/('Alternatyva 5'!$DG$106:$DG$110+100))</f>
        <v>0</v>
      </c>
      <c r="AJ37" s="408">
        <f>SUMPRODUCT('Alternatyva 5'!AJ$95:AJ$99,100/('Alternatyva 5'!$DG$95:$DG$99+100))-SUMPRODUCT('Alternatyva 5'!AJ$106:AJ$110,100/('Alternatyva 5'!$DG$106:$DG$110+100))</f>
        <v>0</v>
      </c>
      <c r="AK37" s="408">
        <f>SUMPRODUCT('Alternatyva 5'!AK$95:AK$99,100/('Alternatyva 5'!$DG$95:$DG$99+100))-SUMPRODUCT('Alternatyva 5'!AK$106:AK$110,100/('Alternatyva 5'!$DG$106:$DG$110+100))</f>
        <v>0</v>
      </c>
      <c r="AL37" s="408">
        <f>SUMPRODUCT('Alternatyva 5'!AL$95:AL$99,100/('Alternatyva 5'!$DG$95:$DG$99+100))-SUMPRODUCT('Alternatyva 5'!AL$106:AL$110,100/('Alternatyva 5'!$DG$106:$DG$110+100))</f>
        <v>0</v>
      </c>
      <c r="AM37" s="408">
        <f>SUMPRODUCT('Alternatyva 5'!AM$95:AM$99,100/('Alternatyva 5'!$DG$95:$DG$99+100))-SUMPRODUCT('Alternatyva 5'!AM$106:AM$110,100/('Alternatyva 5'!$DG$106:$DG$110+100))</f>
        <v>0</v>
      </c>
      <c r="AN37" s="408">
        <f>SUMPRODUCT('Alternatyva 5'!AN$95:AN$99,100/('Alternatyva 5'!$DG$95:$DG$99+100))-SUMPRODUCT('Alternatyva 5'!AN$106:AN$110,100/('Alternatyva 5'!$DG$106:$DG$110+100))</f>
        <v>0</v>
      </c>
      <c r="AO37" s="408">
        <f>SUMPRODUCT('Alternatyva 5'!AO$95:AO$99,100/('Alternatyva 5'!$DG$95:$DG$99+100))-SUMPRODUCT('Alternatyva 5'!AO$106:AO$110,100/('Alternatyva 5'!$DG$106:$DG$110+100))</f>
        <v>0</v>
      </c>
      <c r="AP37" s="408">
        <f>SUMPRODUCT('Alternatyva 5'!AP$95:AP$99,100/('Alternatyva 5'!$DG$95:$DG$99+100))-SUMPRODUCT('Alternatyva 5'!AP$106:AP$110,100/('Alternatyva 5'!$DG$106:$DG$110+100))</f>
        <v>0</v>
      </c>
      <c r="AQ37" s="408">
        <f>SUMPRODUCT('Alternatyva 5'!AQ$95:AQ$99,100/('Alternatyva 5'!$DG$95:$DG$99+100))-SUMPRODUCT('Alternatyva 5'!AQ$106:AQ$110,100/('Alternatyva 5'!$DG$106:$DG$110+100))</f>
        <v>0</v>
      </c>
      <c r="AR37" s="408">
        <f>SUMPRODUCT('Alternatyva 5'!AR$95:AR$99,100/('Alternatyva 5'!$DG$95:$DG$99+100))-SUMPRODUCT('Alternatyva 5'!AR$106:AR$110,100/('Alternatyva 5'!$DG$106:$DG$110+100))</f>
        <v>0</v>
      </c>
      <c r="AS37" s="408">
        <f>SUMPRODUCT('Alternatyva 5'!AS$95:AS$99,100/('Alternatyva 5'!$DG$95:$DG$99+100))-SUMPRODUCT('Alternatyva 5'!AS$106:AS$110,100/('Alternatyva 5'!$DG$106:$DG$110+100))</f>
        <v>0</v>
      </c>
      <c r="AT37" s="408">
        <f>SUMPRODUCT('Alternatyva 5'!AT$95:AT$99,100/('Alternatyva 5'!$DG$95:$DG$99+100))-SUMPRODUCT('Alternatyva 5'!AT$106:AT$110,100/('Alternatyva 5'!$DG$106:$DG$110+100))</f>
        <v>0</v>
      </c>
      <c r="AU37" s="408">
        <f>SUMPRODUCT('Alternatyva 5'!AU$95:AU$99,100/('Alternatyva 5'!$DG$95:$DG$99+100))-SUMPRODUCT('Alternatyva 5'!AU$106:AU$110,100/('Alternatyva 5'!$DG$106:$DG$110+100))</f>
        <v>0</v>
      </c>
      <c r="AV37" s="408">
        <f>SUMPRODUCT('Alternatyva 5'!AV$95:AV$99,100/('Alternatyva 5'!$DG$95:$DG$99+100))-SUMPRODUCT('Alternatyva 5'!AV$106:AV$110,100/('Alternatyva 5'!$DG$106:$DG$110+100))</f>
        <v>0</v>
      </c>
      <c r="AW37" s="408">
        <f>SUMPRODUCT('Alternatyva 5'!AW$95:AW$99,100/('Alternatyva 5'!$DG$95:$DG$99+100))-SUMPRODUCT('Alternatyva 5'!AW$106:AW$110,100/('Alternatyva 5'!$DG$106:$DG$110+100))</f>
        <v>0</v>
      </c>
      <c r="AX37" s="408">
        <f>SUMPRODUCT('Alternatyva 5'!AX$95:AX$99,100/('Alternatyva 5'!$DG$95:$DG$99+100))-SUMPRODUCT('Alternatyva 5'!AX$106:AX$110,100/('Alternatyva 5'!$DG$106:$DG$110+100))</f>
        <v>0</v>
      </c>
      <c r="AY37" s="408">
        <f>SUMPRODUCT('Alternatyva 5'!AY$95:AY$99,100/('Alternatyva 5'!$DG$95:$DG$99+100))-SUMPRODUCT('Alternatyva 5'!AY$106:AY$110,100/('Alternatyva 5'!$DG$106:$DG$110+100))</f>
        <v>0</v>
      </c>
      <c r="AZ37" s="408">
        <f>SUMPRODUCT('Alternatyva 5'!AZ$95:AZ$99,100/('Alternatyva 5'!$DG$95:$DG$99+100))-SUMPRODUCT('Alternatyva 5'!AZ$106:AZ$110,100/('Alternatyva 5'!$DG$106:$DG$110+100))</f>
        <v>0</v>
      </c>
      <c r="BA37" s="408">
        <f>SUMPRODUCT('Alternatyva 5'!BA$95:BA$99,100/('Alternatyva 5'!$DG$95:$DG$99+100))-SUMPRODUCT('Alternatyva 5'!BA$106:BA$110,100/('Alternatyva 5'!$DG$106:$DG$110+100))</f>
        <v>0</v>
      </c>
      <c r="BB37" s="408">
        <f>SUMPRODUCT('Alternatyva 5'!BB$95:BB$99,100/('Alternatyva 5'!$DG$95:$DG$99+100))-SUMPRODUCT('Alternatyva 5'!BB$106:BB$110,100/('Alternatyva 5'!$DG$106:$DG$110+100))</f>
        <v>0</v>
      </c>
      <c r="BC37" s="408">
        <f>SUMPRODUCT('Alternatyva 5'!BC$95:BC$99,100/('Alternatyva 5'!$DG$95:$DG$99+100))-SUMPRODUCT('Alternatyva 5'!BC$106:BC$110,100/('Alternatyva 5'!$DG$106:$DG$110+100))</f>
        <v>0</v>
      </c>
      <c r="BD37" s="408">
        <f>SUMPRODUCT('Alternatyva 5'!BD$95:BD$99,100/('Alternatyva 5'!$DG$95:$DG$99+100))-SUMPRODUCT('Alternatyva 5'!BD$106:BD$110,100/('Alternatyva 5'!$DG$106:$DG$110+100))</f>
        <v>0</v>
      </c>
      <c r="BE37" s="408">
        <f>SUMPRODUCT('Alternatyva 5'!BE$95:BE$99,100/('Alternatyva 5'!$DG$95:$DG$99+100))-SUMPRODUCT('Alternatyva 5'!BE$106:BE$110,100/('Alternatyva 5'!$DG$106:$DG$110+100))</f>
        <v>0</v>
      </c>
      <c r="BF37" s="408">
        <f>SUMPRODUCT('Alternatyva 5'!BF$95:BF$99,100/('Alternatyva 5'!$DG$95:$DG$99+100))-SUMPRODUCT('Alternatyva 5'!BF$106:BF$110,100/('Alternatyva 5'!$DG$106:$DG$110+100))</f>
        <v>0</v>
      </c>
      <c r="BG37" s="408">
        <f>SUMPRODUCT('Alternatyva 5'!BG$95:BG$99,100/('Alternatyva 5'!$DG$95:$DG$99+100))-SUMPRODUCT('Alternatyva 5'!BG$106:BG$110,100/('Alternatyva 5'!$DG$106:$DG$110+100))</f>
        <v>0</v>
      </c>
      <c r="BH37" s="408">
        <f>SUMPRODUCT('Alternatyva 5'!BH$95:BH$99,100/('Alternatyva 5'!$DG$95:$DG$99+100))-SUMPRODUCT('Alternatyva 5'!BH$106:BH$110,100/('Alternatyva 5'!$DG$106:$DG$110+100))</f>
        <v>0</v>
      </c>
      <c r="BI37" s="408">
        <f>SUMPRODUCT('Alternatyva 5'!BI$95:BI$99,100/('Alternatyva 5'!$DG$95:$DG$99+100))-SUMPRODUCT('Alternatyva 5'!BI$106:BI$110,100/('Alternatyva 5'!$DG$106:$DG$110+100))</f>
        <v>0</v>
      </c>
      <c r="BJ37" s="408">
        <f>SUMPRODUCT('Alternatyva 5'!BJ$95:BJ$99,100/('Alternatyva 5'!$DG$95:$DG$99+100))-SUMPRODUCT('Alternatyva 5'!BJ$106:BJ$110,100/('Alternatyva 5'!$DG$106:$DG$110+100))</f>
        <v>0</v>
      </c>
      <c r="BK37" s="408">
        <f>SUMPRODUCT('Alternatyva 5'!BK$95:BK$99,100/('Alternatyva 5'!$DG$95:$DG$99+100))-SUMPRODUCT('Alternatyva 5'!BK$106:BK$110,100/('Alternatyva 5'!$DG$106:$DG$110+100))</f>
        <v>0</v>
      </c>
      <c r="BL37" s="408">
        <f>SUMPRODUCT('Alternatyva 5'!BL$95:BL$99,100/('Alternatyva 5'!$DG$95:$DG$99+100))-SUMPRODUCT('Alternatyva 5'!BL$106:BL$110,100/('Alternatyva 5'!$DG$106:$DG$110+100))</f>
        <v>0</v>
      </c>
      <c r="BM37" s="408">
        <f>SUMPRODUCT('Alternatyva 5'!BM$95:BM$99,100/('Alternatyva 5'!$DG$95:$DG$99+100))-SUMPRODUCT('Alternatyva 5'!BM$106:BM$110,100/('Alternatyva 5'!$DG$106:$DG$110+100))</f>
        <v>0</v>
      </c>
      <c r="BN37" s="408">
        <f>SUMPRODUCT('Alternatyva 5'!BN$95:BN$99,100/('Alternatyva 5'!$DG$95:$DG$99+100))-SUMPRODUCT('Alternatyva 5'!BN$106:BN$110,100/('Alternatyva 5'!$DG$106:$DG$110+100))</f>
        <v>0</v>
      </c>
      <c r="BO37" s="408">
        <f>SUMPRODUCT('Alternatyva 5'!BO$95:BO$99,100/('Alternatyva 5'!$DG$95:$DG$99+100))-SUMPRODUCT('Alternatyva 5'!BO$106:BO$110,100/('Alternatyva 5'!$DG$106:$DG$110+100))</f>
        <v>0</v>
      </c>
      <c r="BP37" s="408">
        <f>SUMPRODUCT('Alternatyva 5'!BP$95:BP$99,100/('Alternatyva 5'!$DG$95:$DG$99+100))-SUMPRODUCT('Alternatyva 5'!BP$106:BP$110,100/('Alternatyva 5'!$DG$106:$DG$110+100))</f>
        <v>0</v>
      </c>
      <c r="BQ37" s="408">
        <f>SUMPRODUCT('Alternatyva 5'!BQ$95:BQ$99,100/('Alternatyva 5'!$DG$95:$DG$99+100))-SUMPRODUCT('Alternatyva 5'!BQ$106:BQ$110,100/('Alternatyva 5'!$DG$106:$DG$110+100))</f>
        <v>0</v>
      </c>
      <c r="BR37" s="408">
        <f>SUMPRODUCT('Alternatyva 5'!BR$95:BR$99,100/('Alternatyva 5'!$DG$95:$DG$99+100))-SUMPRODUCT('Alternatyva 5'!BR$106:BR$110,100/('Alternatyva 5'!$DG$106:$DG$110+100))</f>
        <v>0</v>
      </c>
      <c r="BS37" s="408">
        <f>SUMPRODUCT('Alternatyva 5'!BS$95:BS$99,100/('Alternatyva 5'!$DG$95:$DG$99+100))-SUMPRODUCT('Alternatyva 5'!BS$106:BS$110,100/('Alternatyva 5'!$DG$106:$DG$110+100))</f>
        <v>0</v>
      </c>
      <c r="BT37" s="408">
        <f>SUMPRODUCT('Alternatyva 5'!BT$95:BT$99,100/('Alternatyva 5'!$DG$95:$DG$99+100))-SUMPRODUCT('Alternatyva 5'!BT$106:BT$110,100/('Alternatyva 5'!$DG$106:$DG$110+100))</f>
        <v>0</v>
      </c>
      <c r="BU37" s="408">
        <f>SUMPRODUCT('Alternatyva 5'!BU$95:BU$99,100/('Alternatyva 5'!$DG$95:$DG$99+100))-SUMPRODUCT('Alternatyva 5'!BU$106:BU$110,100/('Alternatyva 5'!$DG$106:$DG$110+100))</f>
        <v>0</v>
      </c>
      <c r="BV37" s="408">
        <f>SUMPRODUCT('Alternatyva 5'!BV$95:BV$99,100/('Alternatyva 5'!$DG$95:$DG$99+100))-SUMPRODUCT('Alternatyva 5'!BV$106:BV$110,100/('Alternatyva 5'!$DG$106:$DG$110+100))</f>
        <v>0</v>
      </c>
      <c r="BW37" s="408">
        <f>SUMPRODUCT('Alternatyva 5'!BW$95:BW$99,100/('Alternatyva 5'!$DG$95:$DG$99+100))-SUMPRODUCT('Alternatyva 5'!BW$106:BW$110,100/('Alternatyva 5'!$DG$106:$DG$110+100))</f>
        <v>0</v>
      </c>
      <c r="BX37" s="408">
        <f>SUMPRODUCT('Alternatyva 5'!BX$95:BX$99,100/('Alternatyva 5'!$DG$95:$DG$99+100))-SUMPRODUCT('Alternatyva 5'!BX$106:BX$110,100/('Alternatyva 5'!$DG$106:$DG$110+100))</f>
        <v>0</v>
      </c>
      <c r="BY37" s="408">
        <f>SUMPRODUCT('Alternatyva 5'!BY$95:BY$99,100/('Alternatyva 5'!$DG$95:$DG$99+100))-SUMPRODUCT('Alternatyva 5'!BY$106:BY$110,100/('Alternatyva 5'!$DG$106:$DG$110+100))</f>
        <v>0</v>
      </c>
      <c r="BZ37" s="408">
        <f>SUMPRODUCT('Alternatyva 5'!BZ$95:BZ$99,100/('Alternatyva 5'!$DG$95:$DG$99+100))-SUMPRODUCT('Alternatyva 5'!BZ$106:BZ$110,100/('Alternatyva 5'!$DG$106:$DG$110+100))</f>
        <v>0</v>
      </c>
      <c r="CA37" s="408">
        <f>SUMPRODUCT('Alternatyva 5'!CA$95:CA$99,100/('Alternatyva 5'!$DG$95:$DG$99+100))-SUMPRODUCT('Alternatyva 5'!CA$106:CA$110,100/('Alternatyva 5'!$DG$106:$DG$110+100))</f>
        <v>0</v>
      </c>
      <c r="CB37" s="408">
        <f>SUMPRODUCT('Alternatyva 5'!CB$95:CB$99,100/('Alternatyva 5'!$DG$95:$DG$99+100))-SUMPRODUCT('Alternatyva 5'!CB$106:CB$110,100/('Alternatyva 5'!$DG$106:$DG$110+100))</f>
        <v>0</v>
      </c>
      <c r="CC37" s="408">
        <f>SUMPRODUCT('Alternatyva 5'!CC$95:CC$99,100/('Alternatyva 5'!$DG$95:$DG$99+100))-SUMPRODUCT('Alternatyva 5'!CC$106:CC$110,100/('Alternatyva 5'!$DG$106:$DG$110+100))</f>
        <v>0</v>
      </c>
      <c r="CD37" s="408">
        <f>SUMPRODUCT('Alternatyva 5'!CD$95:CD$99,100/('Alternatyva 5'!$DG$95:$DG$99+100))-SUMPRODUCT('Alternatyva 5'!CD$106:CD$110,100/('Alternatyva 5'!$DG$106:$DG$110+100))</f>
        <v>0</v>
      </c>
      <c r="CE37" s="408">
        <f>SUMPRODUCT('Alternatyva 5'!CE$95:CE$99,100/('Alternatyva 5'!$DG$95:$DG$99+100))-SUMPRODUCT('Alternatyva 5'!CE$106:CE$110,100/('Alternatyva 5'!$DG$106:$DG$110+100))</f>
        <v>0</v>
      </c>
      <c r="CF37" s="408">
        <f>SUMPRODUCT('Alternatyva 5'!CF$95:CF$99,100/('Alternatyva 5'!$DG$95:$DG$99+100))-SUMPRODUCT('Alternatyva 5'!CF$106:CF$110,100/('Alternatyva 5'!$DG$106:$DG$110+100))</f>
        <v>0</v>
      </c>
      <c r="CG37" s="408">
        <f>SUMPRODUCT('Alternatyva 5'!CG$95:CG$99,100/('Alternatyva 5'!$DG$95:$DG$99+100))-SUMPRODUCT('Alternatyva 5'!CG$106:CG$110,100/('Alternatyva 5'!$DG$106:$DG$110+100))</f>
        <v>0</v>
      </c>
      <c r="CH37" s="408">
        <f>SUMPRODUCT('Alternatyva 5'!CH$95:CH$99,100/('Alternatyva 5'!$DG$95:$DG$99+100))-SUMPRODUCT('Alternatyva 5'!CH$106:CH$110,100/('Alternatyva 5'!$DG$106:$DG$110+100))</f>
        <v>0</v>
      </c>
      <c r="CI37" s="408">
        <f>SUMPRODUCT('Alternatyva 5'!CI$95:CI$99,100/('Alternatyva 5'!$DG$95:$DG$99+100))-SUMPRODUCT('Alternatyva 5'!CI$106:CI$110,100/('Alternatyva 5'!$DG$106:$DG$110+100))</f>
        <v>0</v>
      </c>
      <c r="CJ37" s="408">
        <f>SUMPRODUCT('Alternatyva 5'!CJ$95:CJ$99,100/('Alternatyva 5'!$DG$95:$DG$99+100))-SUMPRODUCT('Alternatyva 5'!CJ$106:CJ$110,100/('Alternatyva 5'!$DG$106:$DG$110+100))</f>
        <v>0</v>
      </c>
      <c r="CK37" s="408">
        <f>SUMPRODUCT('Alternatyva 5'!CK$95:CK$99,100/('Alternatyva 5'!$DG$95:$DG$99+100))-SUMPRODUCT('Alternatyva 5'!CK$106:CK$110,100/('Alternatyva 5'!$DG$106:$DG$110+100))</f>
        <v>0</v>
      </c>
      <c r="CL37" s="408">
        <f>SUMPRODUCT('Alternatyva 5'!CL$95:CL$99,100/('Alternatyva 5'!$DG$95:$DG$99+100))-SUMPRODUCT('Alternatyva 5'!CL$106:CL$110,100/('Alternatyva 5'!$DG$106:$DG$110+100))</f>
        <v>0</v>
      </c>
      <c r="CM37" s="408">
        <f>SUMPRODUCT('Alternatyva 5'!CM$95:CM$99,100/('Alternatyva 5'!$DG$95:$DG$99+100))-SUMPRODUCT('Alternatyva 5'!CM$106:CM$110,100/('Alternatyva 5'!$DG$106:$DG$110+100))</f>
        <v>0</v>
      </c>
      <c r="CN37" s="408">
        <f>SUMPRODUCT('Alternatyva 5'!CN$95:CN$99,100/('Alternatyva 5'!$DG$95:$DG$99+100))-SUMPRODUCT('Alternatyva 5'!CN$106:CN$110,100/('Alternatyva 5'!$DG$106:$DG$110+100))</f>
        <v>0</v>
      </c>
      <c r="CO37" s="408">
        <f>SUMPRODUCT('Alternatyva 5'!CO$95:CO$99,100/('Alternatyva 5'!$DG$95:$DG$99+100))-SUMPRODUCT('Alternatyva 5'!CO$106:CO$110,100/('Alternatyva 5'!$DG$106:$DG$110+100))</f>
        <v>0</v>
      </c>
      <c r="CP37" s="408">
        <f>SUMPRODUCT('Alternatyva 5'!CP$95:CP$99,100/('Alternatyva 5'!$DG$95:$DG$99+100))-SUMPRODUCT('Alternatyva 5'!CP$106:CP$110,100/('Alternatyva 5'!$DG$106:$DG$110+100))</f>
        <v>0</v>
      </c>
      <c r="CQ37" s="408">
        <f>SUMPRODUCT('Alternatyva 5'!CQ$95:CQ$99,100/('Alternatyva 5'!$DG$95:$DG$99+100))-SUMPRODUCT('Alternatyva 5'!CQ$106:CQ$110,100/('Alternatyva 5'!$DG$106:$DG$110+100))</f>
        <v>0</v>
      </c>
      <c r="CR37" s="408">
        <f>SUMPRODUCT('Alternatyva 5'!CR$95:CR$99,100/('Alternatyva 5'!$DG$95:$DG$99+100))-SUMPRODUCT('Alternatyva 5'!CR$106:CR$110,100/('Alternatyva 5'!$DG$106:$DG$110+100))</f>
        <v>0</v>
      </c>
      <c r="CS37" s="408">
        <f>SUMPRODUCT('Alternatyva 5'!CS$95:CS$99,100/('Alternatyva 5'!$DG$95:$DG$99+100))-SUMPRODUCT('Alternatyva 5'!CS$106:CS$110,100/('Alternatyva 5'!$DG$106:$DG$110+100))</f>
        <v>0</v>
      </c>
      <c r="CT37" s="408">
        <f>SUMPRODUCT('Alternatyva 5'!CT$95:CT$99,100/('Alternatyva 5'!$DG$95:$DG$99+100))-SUMPRODUCT('Alternatyva 5'!CT$106:CT$110,100/('Alternatyva 5'!$DG$106:$DG$110+100))</f>
        <v>0</v>
      </c>
      <c r="CU37" s="408">
        <f>SUMPRODUCT('Alternatyva 5'!CU$95:CU$99,100/('Alternatyva 5'!$DG$95:$DG$99+100))-SUMPRODUCT('Alternatyva 5'!CU$106:CU$110,100/('Alternatyva 5'!$DG$106:$DG$110+100))</f>
        <v>0</v>
      </c>
      <c r="CV37" s="408">
        <f>SUMPRODUCT('Alternatyva 5'!CV$95:CV$99,100/('Alternatyva 5'!$DG$95:$DG$99+100))-SUMPRODUCT('Alternatyva 5'!CV$106:CV$110,100/('Alternatyva 5'!$DG$106:$DG$110+100))</f>
        <v>0</v>
      </c>
      <c r="CW37" s="408">
        <f>SUMPRODUCT('Alternatyva 5'!CW$95:CW$99,100/('Alternatyva 5'!$DG$95:$DG$99+100))-SUMPRODUCT('Alternatyva 5'!CW$106:CW$110,100/('Alternatyva 5'!$DG$106:$DG$110+100))</f>
        <v>0</v>
      </c>
      <c r="CX37" s="408">
        <f>SUMPRODUCT('Alternatyva 5'!CX$95:CX$99,100/('Alternatyva 5'!$DG$95:$DG$99+100))-SUMPRODUCT('Alternatyva 5'!CX$106:CX$110,100/('Alternatyva 5'!$DG$106:$DG$110+100))</f>
        <v>0</v>
      </c>
      <c r="CY37" s="408">
        <f>SUMPRODUCT('Alternatyva 5'!CY$95:CY$99,100/('Alternatyva 5'!$DG$95:$DG$99+100))-SUMPRODUCT('Alternatyva 5'!CY$106:CY$110,100/('Alternatyva 5'!$DG$106:$DG$110+100))</f>
        <v>0</v>
      </c>
      <c r="CZ37" s="408">
        <f>SUMPRODUCT('Alternatyva 5'!CZ$95:CZ$99,100/('Alternatyva 5'!$DG$95:$DG$99+100))-SUMPRODUCT('Alternatyva 5'!CZ$106:CZ$110,100/('Alternatyva 5'!$DG$106:$DG$110+100))</f>
        <v>0</v>
      </c>
      <c r="DA37" s="408">
        <f>SUMPRODUCT('Alternatyva 5'!DA$95:DA$99,100/('Alternatyva 5'!$DG$95:$DG$99+100))-SUMPRODUCT('Alternatyva 5'!DA$106:DA$110,100/('Alternatyva 5'!$DG$106:$DG$110+100))</f>
        <v>0</v>
      </c>
      <c r="DB37" s="408">
        <f>SUMPRODUCT('Alternatyva 5'!DB$95:DB$99,100/('Alternatyva 5'!$DG$95:$DG$99+100))-SUMPRODUCT('Alternatyva 5'!DB$106:DB$110,100/('Alternatyva 5'!$DG$106:$DG$110+100))</f>
        <v>0</v>
      </c>
      <c r="DC37" s="408">
        <f>SUMPRODUCT('Alternatyva 5'!DC$95:DC$99,100/('Alternatyva 5'!$DG$95:$DG$99+100))-SUMPRODUCT('Alternatyva 5'!DC$106:DC$110,100/('Alternatyva 5'!$DG$106:$DG$110+100))</f>
        <v>0</v>
      </c>
    </row>
    <row r="38" spans="2:107" hidden="1">
      <c r="B38" s="323" t="s">
        <v>551</v>
      </c>
      <c r="C38" s="826" t="s">
        <v>552</v>
      </c>
      <c r="D38" s="826"/>
      <c r="E38" s="826"/>
      <c r="F38" s="407">
        <f>H38+NPV(FD,I38:INDEX(I38:DC38,PAL))</f>
        <v>0</v>
      </c>
      <c r="G38" s="407">
        <f>SUMIF($H$6:$DC$6,"&lt;="&amp;PAL,$H38:$DC38)</f>
        <v>0</v>
      </c>
      <c r="H38" s="435">
        <f>SUMPRODUCT('Alternatyva 5'!H$106:H$110,100*'Alternatyva 5'!$D$106:$D$110,1/('Alternatyva 5'!$DG$106:$DG$110+100),'Alternatyva 5'!$DH$106:$DH$110)</f>
        <v>0</v>
      </c>
      <c r="I38" s="435">
        <f>SUMPRODUCT('Alternatyva 5'!I$106:I$110,100*'Alternatyva 5'!$D$106:$D$110,1/('Alternatyva 5'!$DG$106:$DG$110+100),'Alternatyva 5'!$DH$106:$DH$110)</f>
        <v>0</v>
      </c>
      <c r="J38" s="435">
        <f>SUMPRODUCT('Alternatyva 5'!J$106:J$110,100*'Alternatyva 5'!$D$106:$D$110,1/('Alternatyva 5'!$DG$106:$DG$110+100),'Alternatyva 5'!$DH$106:$DH$110)</f>
        <v>0</v>
      </c>
      <c r="K38" s="435">
        <f>SUMPRODUCT('Alternatyva 5'!K$106:K$110,100*'Alternatyva 5'!$D$106:$D$110,1/('Alternatyva 5'!$DG$106:$DG$110+100),'Alternatyva 5'!$DH$106:$DH$110)</f>
        <v>0</v>
      </c>
      <c r="L38" s="435">
        <f>SUMPRODUCT('Alternatyva 5'!L$106:L$110,100*'Alternatyva 5'!$D$106:$D$110,1/('Alternatyva 5'!$DG$106:$DG$110+100),'Alternatyva 5'!$DH$106:$DH$110)</f>
        <v>0</v>
      </c>
      <c r="M38" s="435">
        <f>SUMPRODUCT('Alternatyva 5'!M$106:M$110,100*'Alternatyva 5'!$D$106:$D$110,1/('Alternatyva 5'!$DG$106:$DG$110+100),'Alternatyva 5'!$DH$106:$DH$110)</f>
        <v>0</v>
      </c>
      <c r="N38" s="435">
        <f>SUMPRODUCT('Alternatyva 5'!N$106:N$110,100*'Alternatyva 5'!$D$106:$D$110,1/('Alternatyva 5'!$DG$106:$DG$110+100),'Alternatyva 5'!$DH$106:$DH$110)</f>
        <v>0</v>
      </c>
      <c r="O38" s="435">
        <f>SUMPRODUCT('Alternatyva 5'!O$106:O$110,100*'Alternatyva 5'!$D$106:$D$110,1/('Alternatyva 5'!$DG$106:$DG$110+100),'Alternatyva 5'!$DH$106:$DH$110)</f>
        <v>0</v>
      </c>
      <c r="P38" s="435">
        <f>SUMPRODUCT('Alternatyva 5'!P$106:P$110,100*'Alternatyva 5'!$D$106:$D$110,1/('Alternatyva 5'!$DG$106:$DG$110+100),'Alternatyva 5'!$DH$106:$DH$110)</f>
        <v>0</v>
      </c>
      <c r="Q38" s="435">
        <f>SUMPRODUCT('Alternatyva 5'!Q$106:Q$110,100*'Alternatyva 5'!$D$106:$D$110,1/('Alternatyva 5'!$DG$106:$DG$110+100),'Alternatyva 5'!$DH$106:$DH$110)</f>
        <v>0</v>
      </c>
      <c r="R38" s="435">
        <f>SUMPRODUCT('Alternatyva 5'!R$106:R$110,100*'Alternatyva 5'!$D$106:$D$110,1/('Alternatyva 5'!$DG$106:$DG$110+100),'Alternatyva 5'!$DH$106:$DH$110)</f>
        <v>0</v>
      </c>
      <c r="S38" s="435">
        <f>SUMPRODUCT('Alternatyva 5'!S$106:S$110,100*'Alternatyva 5'!$D$106:$D$110,1/('Alternatyva 5'!$DG$106:$DG$110+100),'Alternatyva 5'!$DH$106:$DH$110)</f>
        <v>0</v>
      </c>
      <c r="T38" s="435">
        <f>SUMPRODUCT('Alternatyva 5'!T$106:T$110,100*'Alternatyva 5'!$D$106:$D$110,1/('Alternatyva 5'!$DG$106:$DG$110+100),'Alternatyva 5'!$DH$106:$DH$110)</f>
        <v>0</v>
      </c>
      <c r="U38" s="435">
        <f>SUMPRODUCT('Alternatyva 5'!U$106:U$110,100*'Alternatyva 5'!$D$106:$D$110,1/('Alternatyva 5'!$DG$106:$DG$110+100),'Alternatyva 5'!$DH$106:$DH$110)</f>
        <v>0</v>
      </c>
      <c r="V38" s="435">
        <f>SUMPRODUCT('Alternatyva 5'!V$106:V$110,100*'Alternatyva 5'!$D$106:$D$110,1/('Alternatyva 5'!$DG$106:$DG$110+100),'Alternatyva 5'!$DH$106:$DH$110)</f>
        <v>0</v>
      </c>
      <c r="W38" s="435">
        <f>SUMPRODUCT('Alternatyva 5'!W$106:W$110,100*'Alternatyva 5'!$D$106:$D$110,1/('Alternatyva 5'!$DG$106:$DG$110+100),'Alternatyva 5'!$DH$106:$DH$110)</f>
        <v>0</v>
      </c>
      <c r="X38" s="435">
        <f>SUMPRODUCT('Alternatyva 5'!X$106:X$110,100*'Alternatyva 5'!$D$106:$D$110,1/('Alternatyva 5'!$DG$106:$DG$110+100),'Alternatyva 5'!$DH$106:$DH$110)</f>
        <v>0</v>
      </c>
      <c r="Y38" s="435">
        <f>SUMPRODUCT('Alternatyva 5'!Y$106:Y$110,100*'Alternatyva 5'!$D$106:$D$110,1/('Alternatyva 5'!$DG$106:$DG$110+100),'Alternatyva 5'!$DH$106:$DH$110)</f>
        <v>0</v>
      </c>
      <c r="Z38" s="435">
        <f>SUMPRODUCT('Alternatyva 5'!Z$106:Z$110,100*'Alternatyva 5'!$D$106:$D$110,1/('Alternatyva 5'!$DG$106:$DG$110+100),'Alternatyva 5'!$DH$106:$DH$110)</f>
        <v>0</v>
      </c>
      <c r="AA38" s="435">
        <f>SUMPRODUCT('Alternatyva 5'!AA$106:AA$110,100*'Alternatyva 5'!$D$106:$D$110,1/('Alternatyva 5'!$DG$106:$DG$110+100),'Alternatyva 5'!$DH$106:$DH$110)</f>
        <v>0</v>
      </c>
      <c r="AB38" s="435">
        <f>SUMPRODUCT('Alternatyva 5'!AB$106:AB$110,100*'Alternatyva 5'!$D$106:$D$110,1/('Alternatyva 5'!$DG$106:$DG$110+100),'Alternatyva 5'!$DH$106:$DH$110)</f>
        <v>0</v>
      </c>
      <c r="AC38" s="435">
        <f>SUMPRODUCT('Alternatyva 5'!AC$106:AC$110,100*'Alternatyva 5'!$D$106:$D$110,1/('Alternatyva 5'!$DG$106:$DG$110+100),'Alternatyva 5'!$DH$106:$DH$110)</f>
        <v>0</v>
      </c>
      <c r="AD38" s="435">
        <f>SUMPRODUCT('Alternatyva 5'!AD$106:AD$110,100*'Alternatyva 5'!$D$106:$D$110,1/('Alternatyva 5'!$DG$106:$DG$110+100),'Alternatyva 5'!$DH$106:$DH$110)</f>
        <v>0</v>
      </c>
      <c r="AE38" s="435">
        <f>SUMPRODUCT('Alternatyva 5'!AE$106:AE$110,100*'Alternatyva 5'!$D$106:$D$110,1/('Alternatyva 5'!$DG$106:$DG$110+100),'Alternatyva 5'!$DH$106:$DH$110)</f>
        <v>0</v>
      </c>
      <c r="AF38" s="435">
        <f>SUMPRODUCT('Alternatyva 5'!AF$106:AF$110,100*'Alternatyva 5'!$D$106:$D$110,1/('Alternatyva 5'!$DG$106:$DG$110+100),'Alternatyva 5'!$DH$106:$DH$110)</f>
        <v>0</v>
      </c>
      <c r="AG38" s="435">
        <f>SUMPRODUCT('Alternatyva 5'!AG$106:AG$110,100*'Alternatyva 5'!$D$106:$D$110,1/('Alternatyva 5'!$DG$106:$DG$110+100),'Alternatyva 5'!$DH$106:$DH$110)</f>
        <v>0</v>
      </c>
      <c r="AH38" s="435">
        <f>SUMPRODUCT('Alternatyva 5'!AH$106:AH$110,100*'Alternatyva 5'!$D$106:$D$110,1/('Alternatyva 5'!$DG$106:$DG$110+100),'Alternatyva 5'!$DH$106:$DH$110)</f>
        <v>0</v>
      </c>
      <c r="AI38" s="435">
        <f>SUMPRODUCT('Alternatyva 5'!AI$106:AI$110,100*'Alternatyva 5'!$D$106:$D$110,1/('Alternatyva 5'!$DG$106:$DG$110+100),'Alternatyva 5'!$DH$106:$DH$110)</f>
        <v>0</v>
      </c>
      <c r="AJ38" s="435">
        <f>SUMPRODUCT('Alternatyva 5'!AJ$106:AJ$110,100*'Alternatyva 5'!$D$106:$D$110,1/('Alternatyva 5'!$DG$106:$DG$110+100),'Alternatyva 5'!$DH$106:$DH$110)</f>
        <v>0</v>
      </c>
      <c r="AK38" s="435">
        <f>SUMPRODUCT('Alternatyva 5'!AK$106:AK$110,100*'Alternatyva 5'!$D$106:$D$110,1/('Alternatyva 5'!$DG$106:$DG$110+100),'Alternatyva 5'!$DH$106:$DH$110)</f>
        <v>0</v>
      </c>
      <c r="AL38" s="435">
        <f>SUMPRODUCT('Alternatyva 5'!AL$106:AL$110,100*'Alternatyva 5'!$D$106:$D$110,1/('Alternatyva 5'!$DG$106:$DG$110+100),'Alternatyva 5'!$DH$106:$DH$110)</f>
        <v>0</v>
      </c>
      <c r="AM38" s="435">
        <f>SUMPRODUCT('Alternatyva 5'!AM$106:AM$110,100*'Alternatyva 5'!$D$106:$D$110,1/('Alternatyva 5'!$DG$106:$DG$110+100),'Alternatyva 5'!$DH$106:$DH$110)</f>
        <v>0</v>
      </c>
      <c r="AN38" s="435">
        <f>SUMPRODUCT('Alternatyva 5'!AN$106:AN$110,100*'Alternatyva 5'!$D$106:$D$110,1/('Alternatyva 5'!$DG$106:$DG$110+100),'Alternatyva 5'!$DH$106:$DH$110)</f>
        <v>0</v>
      </c>
      <c r="AO38" s="435">
        <f>SUMPRODUCT('Alternatyva 5'!AO$106:AO$110,100*'Alternatyva 5'!$D$106:$D$110,1/('Alternatyva 5'!$DG$106:$DG$110+100),'Alternatyva 5'!$DH$106:$DH$110)</f>
        <v>0</v>
      </c>
      <c r="AP38" s="435">
        <f>SUMPRODUCT('Alternatyva 5'!AP$106:AP$110,100*'Alternatyva 5'!$D$106:$D$110,1/('Alternatyva 5'!$DG$106:$DG$110+100),'Alternatyva 5'!$DH$106:$DH$110)</f>
        <v>0</v>
      </c>
      <c r="AQ38" s="435">
        <f>SUMPRODUCT('Alternatyva 5'!AQ$106:AQ$110,100*'Alternatyva 5'!$D$106:$D$110,1/('Alternatyva 5'!$DG$106:$DG$110+100),'Alternatyva 5'!$DH$106:$DH$110)</f>
        <v>0</v>
      </c>
      <c r="AR38" s="435">
        <f>SUMPRODUCT('Alternatyva 5'!AR$106:AR$110,100*'Alternatyva 5'!$D$106:$D$110,1/('Alternatyva 5'!$DG$106:$DG$110+100),'Alternatyva 5'!$DH$106:$DH$110)</f>
        <v>0</v>
      </c>
      <c r="AS38" s="435">
        <f>SUMPRODUCT('Alternatyva 5'!AS$106:AS$110,100*'Alternatyva 5'!$D$106:$D$110,1/('Alternatyva 5'!$DG$106:$DG$110+100),'Alternatyva 5'!$DH$106:$DH$110)</f>
        <v>0</v>
      </c>
      <c r="AT38" s="435">
        <f>SUMPRODUCT('Alternatyva 5'!AT$106:AT$110,100*'Alternatyva 5'!$D$106:$D$110,1/('Alternatyva 5'!$DG$106:$DG$110+100),'Alternatyva 5'!$DH$106:$DH$110)</f>
        <v>0</v>
      </c>
      <c r="AU38" s="435">
        <f>SUMPRODUCT('Alternatyva 5'!AU$106:AU$110,100*'Alternatyva 5'!$D$106:$D$110,1/('Alternatyva 5'!$DG$106:$DG$110+100),'Alternatyva 5'!$DH$106:$DH$110)</f>
        <v>0</v>
      </c>
      <c r="AV38" s="435">
        <f>SUMPRODUCT('Alternatyva 5'!AV$106:AV$110,100*'Alternatyva 5'!$D$106:$D$110,1/('Alternatyva 5'!$DG$106:$DG$110+100),'Alternatyva 5'!$DH$106:$DH$110)</f>
        <v>0</v>
      </c>
      <c r="AW38" s="435">
        <f>SUMPRODUCT('Alternatyva 5'!AW$106:AW$110,100*'Alternatyva 5'!$D$106:$D$110,1/('Alternatyva 5'!$DG$106:$DG$110+100),'Alternatyva 5'!$DH$106:$DH$110)</f>
        <v>0</v>
      </c>
      <c r="AX38" s="435">
        <f>SUMPRODUCT('Alternatyva 5'!AX$106:AX$110,100*'Alternatyva 5'!$D$106:$D$110,1/('Alternatyva 5'!$DG$106:$DG$110+100),'Alternatyva 5'!$DH$106:$DH$110)</f>
        <v>0</v>
      </c>
      <c r="AY38" s="435">
        <f>SUMPRODUCT('Alternatyva 5'!AY$106:AY$110,100*'Alternatyva 5'!$D$106:$D$110,1/('Alternatyva 5'!$DG$106:$DG$110+100),'Alternatyva 5'!$DH$106:$DH$110)</f>
        <v>0</v>
      </c>
      <c r="AZ38" s="435">
        <f>SUMPRODUCT('Alternatyva 5'!AZ$106:AZ$110,100*'Alternatyva 5'!$D$106:$D$110,1/('Alternatyva 5'!$DG$106:$DG$110+100),'Alternatyva 5'!$DH$106:$DH$110)</f>
        <v>0</v>
      </c>
      <c r="BA38" s="435">
        <f>SUMPRODUCT('Alternatyva 5'!BA$106:BA$110,100*'Alternatyva 5'!$D$106:$D$110,1/('Alternatyva 5'!$DG$106:$DG$110+100),'Alternatyva 5'!$DH$106:$DH$110)</f>
        <v>0</v>
      </c>
      <c r="BB38" s="435">
        <f>SUMPRODUCT('Alternatyva 5'!BB$106:BB$110,100*'Alternatyva 5'!$D$106:$D$110,1/('Alternatyva 5'!$DG$106:$DG$110+100),'Alternatyva 5'!$DH$106:$DH$110)</f>
        <v>0</v>
      </c>
      <c r="BC38" s="435">
        <f>SUMPRODUCT('Alternatyva 5'!BC$106:BC$110,100*'Alternatyva 5'!$D$106:$D$110,1/('Alternatyva 5'!$DG$106:$DG$110+100),'Alternatyva 5'!$DH$106:$DH$110)</f>
        <v>0</v>
      </c>
      <c r="BD38" s="435">
        <f>SUMPRODUCT('Alternatyva 5'!BD$106:BD$110,100*'Alternatyva 5'!$D$106:$D$110,1/('Alternatyva 5'!$DG$106:$DG$110+100),'Alternatyva 5'!$DH$106:$DH$110)</f>
        <v>0</v>
      </c>
      <c r="BE38" s="435">
        <f>SUMPRODUCT('Alternatyva 5'!BE$106:BE$110,100*'Alternatyva 5'!$D$106:$D$110,1/('Alternatyva 5'!$DG$106:$DG$110+100),'Alternatyva 5'!$DH$106:$DH$110)</f>
        <v>0</v>
      </c>
      <c r="BF38" s="435">
        <f>SUMPRODUCT('Alternatyva 5'!BF$106:BF$110,100*'Alternatyva 5'!$D$106:$D$110,1/('Alternatyva 5'!$DG$106:$DG$110+100),'Alternatyva 5'!$DH$106:$DH$110)</f>
        <v>0</v>
      </c>
      <c r="BG38" s="435">
        <f>SUMPRODUCT('Alternatyva 5'!BG$106:BG$110,100*'Alternatyva 5'!$D$106:$D$110,1/('Alternatyva 5'!$DG$106:$DG$110+100),'Alternatyva 5'!$DH$106:$DH$110)</f>
        <v>0</v>
      </c>
      <c r="BH38" s="435">
        <f>SUMPRODUCT('Alternatyva 5'!BH$106:BH$110,100*'Alternatyva 5'!$D$106:$D$110,1/('Alternatyva 5'!$DG$106:$DG$110+100),'Alternatyva 5'!$DH$106:$DH$110)</f>
        <v>0</v>
      </c>
      <c r="BI38" s="435">
        <f>SUMPRODUCT('Alternatyva 5'!BI$106:BI$110,100*'Alternatyva 5'!$D$106:$D$110,1/('Alternatyva 5'!$DG$106:$DG$110+100),'Alternatyva 5'!$DH$106:$DH$110)</f>
        <v>0</v>
      </c>
      <c r="BJ38" s="435">
        <f>SUMPRODUCT('Alternatyva 5'!BJ$106:BJ$110,100*'Alternatyva 5'!$D$106:$D$110,1/('Alternatyva 5'!$DG$106:$DG$110+100),'Alternatyva 5'!$DH$106:$DH$110)</f>
        <v>0</v>
      </c>
      <c r="BK38" s="435">
        <f>SUMPRODUCT('Alternatyva 5'!BK$106:BK$110,100*'Alternatyva 5'!$D$106:$D$110,1/('Alternatyva 5'!$DG$106:$DG$110+100),'Alternatyva 5'!$DH$106:$DH$110)</f>
        <v>0</v>
      </c>
      <c r="BL38" s="435">
        <f>SUMPRODUCT('Alternatyva 5'!BL$106:BL$110,100*'Alternatyva 5'!$D$106:$D$110,1/('Alternatyva 5'!$DG$106:$DG$110+100),'Alternatyva 5'!$DH$106:$DH$110)</f>
        <v>0</v>
      </c>
      <c r="BM38" s="435">
        <f>SUMPRODUCT('Alternatyva 5'!BM$106:BM$110,100*'Alternatyva 5'!$D$106:$D$110,1/('Alternatyva 5'!$DG$106:$DG$110+100),'Alternatyva 5'!$DH$106:$DH$110)</f>
        <v>0</v>
      </c>
      <c r="BN38" s="435">
        <f>SUMPRODUCT('Alternatyva 5'!BN$106:BN$110,100*'Alternatyva 5'!$D$106:$D$110,1/('Alternatyva 5'!$DG$106:$DG$110+100),'Alternatyva 5'!$DH$106:$DH$110)</f>
        <v>0</v>
      </c>
      <c r="BO38" s="435">
        <f>SUMPRODUCT('Alternatyva 5'!BO$106:BO$110,100*'Alternatyva 5'!$D$106:$D$110,1/('Alternatyva 5'!$DG$106:$DG$110+100),'Alternatyva 5'!$DH$106:$DH$110)</f>
        <v>0</v>
      </c>
      <c r="BP38" s="435">
        <f>SUMPRODUCT('Alternatyva 5'!BP$106:BP$110,100*'Alternatyva 5'!$D$106:$D$110,1/('Alternatyva 5'!$DG$106:$DG$110+100),'Alternatyva 5'!$DH$106:$DH$110)</f>
        <v>0</v>
      </c>
      <c r="BQ38" s="435">
        <f>SUMPRODUCT('Alternatyva 5'!BQ$106:BQ$110,100*'Alternatyva 5'!$D$106:$D$110,1/('Alternatyva 5'!$DG$106:$DG$110+100),'Alternatyva 5'!$DH$106:$DH$110)</f>
        <v>0</v>
      </c>
      <c r="BR38" s="435">
        <f>SUMPRODUCT('Alternatyva 5'!BR$106:BR$110,100*'Alternatyva 5'!$D$106:$D$110,1/('Alternatyva 5'!$DG$106:$DG$110+100),'Alternatyva 5'!$DH$106:$DH$110)</f>
        <v>0</v>
      </c>
      <c r="BS38" s="435">
        <f>SUMPRODUCT('Alternatyva 5'!BS$106:BS$110,100*'Alternatyva 5'!$D$106:$D$110,1/('Alternatyva 5'!$DG$106:$DG$110+100),'Alternatyva 5'!$DH$106:$DH$110)</f>
        <v>0</v>
      </c>
      <c r="BT38" s="435">
        <f>SUMPRODUCT('Alternatyva 5'!BT$106:BT$110,100*'Alternatyva 5'!$D$106:$D$110,1/('Alternatyva 5'!$DG$106:$DG$110+100),'Alternatyva 5'!$DH$106:$DH$110)</f>
        <v>0</v>
      </c>
      <c r="BU38" s="435">
        <f>SUMPRODUCT('Alternatyva 5'!BU$106:BU$110,100*'Alternatyva 5'!$D$106:$D$110,1/('Alternatyva 5'!$DG$106:$DG$110+100),'Alternatyva 5'!$DH$106:$DH$110)</f>
        <v>0</v>
      </c>
      <c r="BV38" s="435">
        <f>SUMPRODUCT('Alternatyva 5'!BV$106:BV$110,100*'Alternatyva 5'!$D$106:$D$110,1/('Alternatyva 5'!$DG$106:$DG$110+100),'Alternatyva 5'!$DH$106:$DH$110)</f>
        <v>0</v>
      </c>
      <c r="BW38" s="435">
        <f>SUMPRODUCT('Alternatyva 5'!BW$106:BW$110,100*'Alternatyva 5'!$D$106:$D$110,1/('Alternatyva 5'!$DG$106:$DG$110+100),'Alternatyva 5'!$DH$106:$DH$110)</f>
        <v>0</v>
      </c>
      <c r="BX38" s="435">
        <f>SUMPRODUCT('Alternatyva 5'!BX$106:BX$110,100*'Alternatyva 5'!$D$106:$D$110,1/('Alternatyva 5'!$DG$106:$DG$110+100),'Alternatyva 5'!$DH$106:$DH$110)</f>
        <v>0</v>
      </c>
      <c r="BY38" s="435">
        <f>SUMPRODUCT('Alternatyva 5'!BY$106:BY$110,100*'Alternatyva 5'!$D$106:$D$110,1/('Alternatyva 5'!$DG$106:$DG$110+100),'Alternatyva 5'!$DH$106:$DH$110)</f>
        <v>0</v>
      </c>
      <c r="BZ38" s="435">
        <f>SUMPRODUCT('Alternatyva 5'!BZ$106:BZ$110,100*'Alternatyva 5'!$D$106:$D$110,1/('Alternatyva 5'!$DG$106:$DG$110+100),'Alternatyva 5'!$DH$106:$DH$110)</f>
        <v>0</v>
      </c>
      <c r="CA38" s="435">
        <f>SUMPRODUCT('Alternatyva 5'!CA$106:CA$110,100*'Alternatyva 5'!$D$106:$D$110,1/('Alternatyva 5'!$DG$106:$DG$110+100),'Alternatyva 5'!$DH$106:$DH$110)</f>
        <v>0</v>
      </c>
      <c r="CB38" s="435">
        <f>SUMPRODUCT('Alternatyva 5'!CB$106:CB$110,100*'Alternatyva 5'!$D$106:$D$110,1/('Alternatyva 5'!$DG$106:$DG$110+100),'Alternatyva 5'!$DH$106:$DH$110)</f>
        <v>0</v>
      </c>
      <c r="CC38" s="435">
        <f>SUMPRODUCT('Alternatyva 5'!CC$106:CC$110,100*'Alternatyva 5'!$D$106:$D$110,1/('Alternatyva 5'!$DG$106:$DG$110+100),'Alternatyva 5'!$DH$106:$DH$110)</f>
        <v>0</v>
      </c>
      <c r="CD38" s="435">
        <f>SUMPRODUCT('Alternatyva 5'!CD$106:CD$110,100*'Alternatyva 5'!$D$106:$D$110,1/('Alternatyva 5'!$DG$106:$DG$110+100),'Alternatyva 5'!$DH$106:$DH$110)</f>
        <v>0</v>
      </c>
      <c r="CE38" s="435">
        <f>SUMPRODUCT('Alternatyva 5'!CE$106:CE$110,100*'Alternatyva 5'!$D$106:$D$110,1/('Alternatyva 5'!$DG$106:$DG$110+100),'Alternatyva 5'!$DH$106:$DH$110)</f>
        <v>0</v>
      </c>
      <c r="CF38" s="435">
        <f>SUMPRODUCT('Alternatyva 5'!CF$106:CF$110,100*'Alternatyva 5'!$D$106:$D$110,1/('Alternatyva 5'!$DG$106:$DG$110+100),'Alternatyva 5'!$DH$106:$DH$110)</f>
        <v>0</v>
      </c>
      <c r="CG38" s="435">
        <f>SUMPRODUCT('Alternatyva 5'!CG$106:CG$110,100*'Alternatyva 5'!$D$106:$D$110,1/('Alternatyva 5'!$DG$106:$DG$110+100),'Alternatyva 5'!$DH$106:$DH$110)</f>
        <v>0</v>
      </c>
      <c r="CH38" s="435">
        <f>SUMPRODUCT('Alternatyva 5'!CH$106:CH$110,100*'Alternatyva 5'!$D$106:$D$110,1/('Alternatyva 5'!$DG$106:$DG$110+100),'Alternatyva 5'!$DH$106:$DH$110)</f>
        <v>0</v>
      </c>
      <c r="CI38" s="435">
        <f>SUMPRODUCT('Alternatyva 5'!CI$106:CI$110,100*'Alternatyva 5'!$D$106:$D$110,1/('Alternatyva 5'!$DG$106:$DG$110+100),'Alternatyva 5'!$DH$106:$DH$110)</f>
        <v>0</v>
      </c>
      <c r="CJ38" s="435">
        <f>SUMPRODUCT('Alternatyva 5'!CJ$106:CJ$110,100*'Alternatyva 5'!$D$106:$D$110,1/('Alternatyva 5'!$DG$106:$DG$110+100),'Alternatyva 5'!$DH$106:$DH$110)</f>
        <v>0</v>
      </c>
      <c r="CK38" s="435">
        <f>SUMPRODUCT('Alternatyva 5'!CK$106:CK$110,100*'Alternatyva 5'!$D$106:$D$110,1/('Alternatyva 5'!$DG$106:$DG$110+100),'Alternatyva 5'!$DH$106:$DH$110)</f>
        <v>0</v>
      </c>
      <c r="CL38" s="435">
        <f>SUMPRODUCT('Alternatyva 5'!CL$106:CL$110,100*'Alternatyva 5'!$D$106:$D$110,1/('Alternatyva 5'!$DG$106:$DG$110+100),'Alternatyva 5'!$DH$106:$DH$110)</f>
        <v>0</v>
      </c>
      <c r="CM38" s="435">
        <f>SUMPRODUCT('Alternatyva 5'!CM$106:CM$110,100*'Alternatyva 5'!$D$106:$D$110,1/('Alternatyva 5'!$DG$106:$DG$110+100),'Alternatyva 5'!$DH$106:$DH$110)</f>
        <v>0</v>
      </c>
      <c r="CN38" s="435">
        <f>SUMPRODUCT('Alternatyva 5'!CN$106:CN$110,100*'Alternatyva 5'!$D$106:$D$110,1/('Alternatyva 5'!$DG$106:$DG$110+100),'Alternatyva 5'!$DH$106:$DH$110)</f>
        <v>0</v>
      </c>
      <c r="CO38" s="435">
        <f>SUMPRODUCT('Alternatyva 5'!CO$106:CO$110,100*'Alternatyva 5'!$D$106:$D$110,1/('Alternatyva 5'!$DG$106:$DG$110+100),'Alternatyva 5'!$DH$106:$DH$110)</f>
        <v>0</v>
      </c>
      <c r="CP38" s="435">
        <f>SUMPRODUCT('Alternatyva 5'!CP$106:CP$110,100*'Alternatyva 5'!$D$106:$D$110,1/('Alternatyva 5'!$DG$106:$DG$110+100),'Alternatyva 5'!$DH$106:$DH$110)</f>
        <v>0</v>
      </c>
      <c r="CQ38" s="435">
        <f>SUMPRODUCT('Alternatyva 5'!CQ$106:CQ$110,100*'Alternatyva 5'!$D$106:$D$110,1/('Alternatyva 5'!$DG$106:$DG$110+100),'Alternatyva 5'!$DH$106:$DH$110)</f>
        <v>0</v>
      </c>
      <c r="CR38" s="435">
        <f>SUMPRODUCT('Alternatyva 5'!CR$106:CR$110,100*'Alternatyva 5'!$D$106:$D$110,1/('Alternatyva 5'!$DG$106:$DG$110+100),'Alternatyva 5'!$DH$106:$DH$110)</f>
        <v>0</v>
      </c>
      <c r="CS38" s="435">
        <f>SUMPRODUCT('Alternatyva 5'!CS$106:CS$110,100*'Alternatyva 5'!$D$106:$D$110,1/('Alternatyva 5'!$DG$106:$DG$110+100),'Alternatyva 5'!$DH$106:$DH$110)</f>
        <v>0</v>
      </c>
      <c r="CT38" s="435">
        <f>SUMPRODUCT('Alternatyva 5'!CT$106:CT$110,100*'Alternatyva 5'!$D$106:$D$110,1/('Alternatyva 5'!$DG$106:$DG$110+100),'Alternatyva 5'!$DH$106:$DH$110)</f>
        <v>0</v>
      </c>
      <c r="CU38" s="435">
        <f>SUMPRODUCT('Alternatyva 5'!CU$106:CU$110,100*'Alternatyva 5'!$D$106:$D$110,1/('Alternatyva 5'!$DG$106:$DG$110+100),'Alternatyva 5'!$DH$106:$DH$110)</f>
        <v>0</v>
      </c>
      <c r="CV38" s="435">
        <f>SUMPRODUCT('Alternatyva 5'!CV$106:CV$110,100*'Alternatyva 5'!$D$106:$D$110,1/('Alternatyva 5'!$DG$106:$DG$110+100),'Alternatyva 5'!$DH$106:$DH$110)</f>
        <v>0</v>
      </c>
      <c r="CW38" s="435">
        <f>SUMPRODUCT('Alternatyva 5'!CW$106:CW$110,100*'Alternatyva 5'!$D$106:$D$110,1/('Alternatyva 5'!$DG$106:$DG$110+100),'Alternatyva 5'!$DH$106:$DH$110)</f>
        <v>0</v>
      </c>
      <c r="CX38" s="435">
        <f>SUMPRODUCT('Alternatyva 5'!CX$106:CX$110,100*'Alternatyva 5'!$D$106:$D$110,1/('Alternatyva 5'!$DG$106:$DG$110+100),'Alternatyva 5'!$DH$106:$DH$110)</f>
        <v>0</v>
      </c>
      <c r="CY38" s="435">
        <f>SUMPRODUCT('Alternatyva 5'!CY$106:CY$110,100*'Alternatyva 5'!$D$106:$D$110,1/('Alternatyva 5'!$DG$106:$DG$110+100),'Alternatyva 5'!$DH$106:$DH$110)</f>
        <v>0</v>
      </c>
      <c r="CZ38" s="435">
        <f>SUMPRODUCT('Alternatyva 5'!CZ$106:CZ$110,100*'Alternatyva 5'!$D$106:$D$110,1/('Alternatyva 5'!$DG$106:$DG$110+100),'Alternatyva 5'!$DH$106:$DH$110)</f>
        <v>0</v>
      </c>
      <c r="DA38" s="435">
        <f>SUMPRODUCT('Alternatyva 5'!DA$106:DA$110,100*'Alternatyva 5'!$D$106:$D$110,1/('Alternatyva 5'!$DG$106:$DG$110+100),'Alternatyva 5'!$DH$106:$DH$110)</f>
        <v>0</v>
      </c>
      <c r="DB38" s="435">
        <f>SUMPRODUCT('Alternatyva 5'!DB$106:DB$110,100*'Alternatyva 5'!$D$106:$D$110,1/('Alternatyva 5'!$DG$106:$DG$110+100),'Alternatyva 5'!$DH$106:$DH$110)</f>
        <v>0</v>
      </c>
      <c r="DC38" s="435">
        <f>SUMPRODUCT('Alternatyva 5'!DC$106:DC$110,100*'Alternatyva 5'!$D$106:$D$110,1/('Alternatyva 5'!$DG$106:$DG$110+100),'Alternatyva 5'!$DH$106:$DH$110)</f>
        <v>0</v>
      </c>
    </row>
    <row r="39" spans="2:107" hidden="1">
      <c r="C39" s="827" t="s">
        <v>545</v>
      </c>
      <c r="D39" s="827"/>
      <c r="E39" s="827"/>
      <c r="F39" s="407">
        <f>H39+NPV(FD,I39:INDEX(I39:DC39,PAL))</f>
        <v>0</v>
      </c>
      <c r="G39" s="407">
        <f>SUMIF($H$6:$DC$6,"&lt;="&amp;PAL,$H39:$DC39)</f>
        <v>0</v>
      </c>
      <c r="H39" s="435">
        <f>-H36+H37+H38</f>
        <v>0</v>
      </c>
      <c r="I39" s="435">
        <f t="shared" ref="I39:BT39" si="26">-I36+I37+I38</f>
        <v>0</v>
      </c>
      <c r="J39" s="435">
        <f t="shared" si="26"/>
        <v>0</v>
      </c>
      <c r="K39" s="435">
        <f t="shared" si="26"/>
        <v>0</v>
      </c>
      <c r="L39" s="435">
        <f t="shared" si="26"/>
        <v>0</v>
      </c>
      <c r="M39" s="435">
        <f t="shared" si="26"/>
        <v>0</v>
      </c>
      <c r="N39" s="435">
        <f t="shared" si="26"/>
        <v>0</v>
      </c>
      <c r="O39" s="435">
        <f t="shared" si="26"/>
        <v>0</v>
      </c>
      <c r="P39" s="435">
        <f t="shared" si="26"/>
        <v>0</v>
      </c>
      <c r="Q39" s="435">
        <f t="shared" si="26"/>
        <v>0</v>
      </c>
      <c r="R39" s="435">
        <f t="shared" si="26"/>
        <v>0</v>
      </c>
      <c r="S39" s="435">
        <f t="shared" si="26"/>
        <v>0</v>
      </c>
      <c r="T39" s="435">
        <f t="shared" si="26"/>
        <v>0</v>
      </c>
      <c r="U39" s="435">
        <f t="shared" si="26"/>
        <v>0</v>
      </c>
      <c r="V39" s="435">
        <f t="shared" si="26"/>
        <v>0</v>
      </c>
      <c r="W39" s="435">
        <f t="shared" si="26"/>
        <v>0</v>
      </c>
      <c r="X39" s="435">
        <f t="shared" si="26"/>
        <v>0</v>
      </c>
      <c r="Y39" s="435">
        <f t="shared" si="26"/>
        <v>0</v>
      </c>
      <c r="Z39" s="435">
        <f t="shared" si="26"/>
        <v>0</v>
      </c>
      <c r="AA39" s="435">
        <f t="shared" si="26"/>
        <v>0</v>
      </c>
      <c r="AB39" s="435">
        <f t="shared" si="26"/>
        <v>0</v>
      </c>
      <c r="AC39" s="435">
        <f t="shared" si="26"/>
        <v>0</v>
      </c>
      <c r="AD39" s="435">
        <f t="shared" si="26"/>
        <v>0</v>
      </c>
      <c r="AE39" s="435">
        <f t="shared" si="26"/>
        <v>0</v>
      </c>
      <c r="AF39" s="435">
        <f t="shared" si="26"/>
        <v>0</v>
      </c>
      <c r="AG39" s="435">
        <f t="shared" si="26"/>
        <v>0</v>
      </c>
      <c r="AH39" s="435">
        <f t="shared" si="26"/>
        <v>0</v>
      </c>
      <c r="AI39" s="435">
        <f t="shared" si="26"/>
        <v>0</v>
      </c>
      <c r="AJ39" s="435">
        <f t="shared" si="26"/>
        <v>0</v>
      </c>
      <c r="AK39" s="435">
        <f t="shared" si="26"/>
        <v>0</v>
      </c>
      <c r="AL39" s="435">
        <f t="shared" si="26"/>
        <v>0</v>
      </c>
      <c r="AM39" s="435">
        <f t="shared" si="26"/>
        <v>0</v>
      </c>
      <c r="AN39" s="435">
        <f t="shared" si="26"/>
        <v>0</v>
      </c>
      <c r="AO39" s="435">
        <f t="shared" si="26"/>
        <v>0</v>
      </c>
      <c r="AP39" s="435">
        <f t="shared" si="26"/>
        <v>0</v>
      </c>
      <c r="AQ39" s="435">
        <f t="shared" si="26"/>
        <v>0</v>
      </c>
      <c r="AR39" s="435">
        <f t="shared" si="26"/>
        <v>0</v>
      </c>
      <c r="AS39" s="435">
        <f t="shared" si="26"/>
        <v>0</v>
      </c>
      <c r="AT39" s="435">
        <f t="shared" si="26"/>
        <v>0</v>
      </c>
      <c r="AU39" s="435">
        <f t="shared" si="26"/>
        <v>0</v>
      </c>
      <c r="AV39" s="435">
        <f t="shared" si="26"/>
        <v>0</v>
      </c>
      <c r="AW39" s="435">
        <f t="shared" si="26"/>
        <v>0</v>
      </c>
      <c r="AX39" s="435">
        <f t="shared" si="26"/>
        <v>0</v>
      </c>
      <c r="AY39" s="435">
        <f t="shared" si="26"/>
        <v>0</v>
      </c>
      <c r="AZ39" s="435">
        <f t="shared" si="26"/>
        <v>0</v>
      </c>
      <c r="BA39" s="435">
        <f t="shared" si="26"/>
        <v>0</v>
      </c>
      <c r="BB39" s="435">
        <f t="shared" si="26"/>
        <v>0</v>
      </c>
      <c r="BC39" s="435">
        <f t="shared" si="26"/>
        <v>0</v>
      </c>
      <c r="BD39" s="435">
        <f t="shared" si="26"/>
        <v>0</v>
      </c>
      <c r="BE39" s="435">
        <f t="shared" si="26"/>
        <v>0</v>
      </c>
      <c r="BF39" s="435">
        <f t="shared" si="26"/>
        <v>0</v>
      </c>
      <c r="BG39" s="435">
        <f t="shared" si="26"/>
        <v>0</v>
      </c>
      <c r="BH39" s="435">
        <f t="shared" si="26"/>
        <v>0</v>
      </c>
      <c r="BI39" s="435">
        <f t="shared" si="26"/>
        <v>0</v>
      </c>
      <c r="BJ39" s="435">
        <f t="shared" si="26"/>
        <v>0</v>
      </c>
      <c r="BK39" s="435">
        <f t="shared" si="26"/>
        <v>0</v>
      </c>
      <c r="BL39" s="435">
        <f t="shared" si="26"/>
        <v>0</v>
      </c>
      <c r="BM39" s="435">
        <f t="shared" si="26"/>
        <v>0</v>
      </c>
      <c r="BN39" s="435">
        <f t="shared" si="26"/>
        <v>0</v>
      </c>
      <c r="BO39" s="435">
        <f t="shared" si="26"/>
        <v>0</v>
      </c>
      <c r="BP39" s="435">
        <f t="shared" si="26"/>
        <v>0</v>
      </c>
      <c r="BQ39" s="435">
        <f t="shared" si="26"/>
        <v>0</v>
      </c>
      <c r="BR39" s="435">
        <f t="shared" si="26"/>
        <v>0</v>
      </c>
      <c r="BS39" s="435">
        <f t="shared" si="26"/>
        <v>0</v>
      </c>
      <c r="BT39" s="435">
        <f t="shared" si="26"/>
        <v>0</v>
      </c>
      <c r="BU39" s="435">
        <f t="shared" ref="BU39:DB39" si="27">-BU36+BU37+BU38</f>
        <v>0</v>
      </c>
      <c r="BV39" s="435">
        <f t="shared" si="27"/>
        <v>0</v>
      </c>
      <c r="BW39" s="435">
        <f t="shared" si="27"/>
        <v>0</v>
      </c>
      <c r="BX39" s="435">
        <f t="shared" si="27"/>
        <v>0</v>
      </c>
      <c r="BY39" s="435">
        <f t="shared" si="27"/>
        <v>0</v>
      </c>
      <c r="BZ39" s="435">
        <f t="shared" si="27"/>
        <v>0</v>
      </c>
      <c r="CA39" s="435">
        <f t="shared" si="27"/>
        <v>0</v>
      </c>
      <c r="CB39" s="435">
        <f t="shared" si="27"/>
        <v>0</v>
      </c>
      <c r="CC39" s="435">
        <f t="shared" si="27"/>
        <v>0</v>
      </c>
      <c r="CD39" s="435">
        <f t="shared" si="27"/>
        <v>0</v>
      </c>
      <c r="CE39" s="435">
        <f t="shared" si="27"/>
        <v>0</v>
      </c>
      <c r="CF39" s="435">
        <f t="shared" si="27"/>
        <v>0</v>
      </c>
      <c r="CG39" s="435">
        <f t="shared" si="27"/>
        <v>0</v>
      </c>
      <c r="CH39" s="435">
        <f t="shared" si="27"/>
        <v>0</v>
      </c>
      <c r="CI39" s="435">
        <f t="shared" si="27"/>
        <v>0</v>
      </c>
      <c r="CJ39" s="435">
        <f t="shared" si="27"/>
        <v>0</v>
      </c>
      <c r="CK39" s="435">
        <f t="shared" si="27"/>
        <v>0</v>
      </c>
      <c r="CL39" s="435">
        <f t="shared" si="27"/>
        <v>0</v>
      </c>
      <c r="CM39" s="435">
        <f t="shared" si="27"/>
        <v>0</v>
      </c>
      <c r="CN39" s="435">
        <f t="shared" si="27"/>
        <v>0</v>
      </c>
      <c r="CO39" s="435">
        <f t="shared" si="27"/>
        <v>0</v>
      </c>
      <c r="CP39" s="435">
        <f t="shared" si="27"/>
        <v>0</v>
      </c>
      <c r="CQ39" s="435">
        <f t="shared" si="27"/>
        <v>0</v>
      </c>
      <c r="CR39" s="435">
        <f t="shared" si="27"/>
        <v>0</v>
      </c>
      <c r="CS39" s="435">
        <f t="shared" si="27"/>
        <v>0</v>
      </c>
      <c r="CT39" s="435">
        <f t="shared" si="27"/>
        <v>0</v>
      </c>
      <c r="CU39" s="435">
        <f t="shared" si="27"/>
        <v>0</v>
      </c>
      <c r="CV39" s="435">
        <f t="shared" si="27"/>
        <v>0</v>
      </c>
      <c r="CW39" s="435">
        <f t="shared" si="27"/>
        <v>0</v>
      </c>
      <c r="CX39" s="435">
        <f t="shared" si="27"/>
        <v>0</v>
      </c>
      <c r="CY39" s="435">
        <f t="shared" si="27"/>
        <v>0</v>
      </c>
      <c r="CZ39" s="435">
        <f t="shared" si="27"/>
        <v>0</v>
      </c>
      <c r="DA39" s="435">
        <f t="shared" si="27"/>
        <v>0</v>
      </c>
      <c r="DB39" s="435">
        <f t="shared" si="27"/>
        <v>0</v>
      </c>
      <c r="DC39" s="435">
        <f>-DC36+DC37+DC38</f>
        <v>0</v>
      </c>
    </row>
    <row r="40" spans="2:107" hidden="1"/>
  </sheetData>
  <sheetProtection algorithmName="SHA-512" hashValue="ufyNqI4UxrmEf+7p90lNG4wNZK84kf5Z36oVGUQWmtCbzDAiCYqAKBK8wSdq7+98fbP/0opoQZIIYnJQWOb8wA==" saltValue="QB4lxOT0ausWGkB5kjKVlg=="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99" activePane="bottomRight" state="frozenSplit"/>
      <selection pane="topRight" activeCell="C20" sqref="C20"/>
      <selection pane="bottomLeft" activeCell="C20" sqref="C20"/>
      <selection pane="bottomRight" activeCell="C192" sqref="C192"/>
    </sheetView>
  </sheetViews>
  <sheetFormatPr defaultColWidth="0" defaultRowHeight="15" zeroHeight="1"/>
  <cols>
    <col min="1" max="1" width="3.5703125" customWidth="1"/>
    <col min="2" max="2" width="6.5703125" customWidth="1"/>
    <col min="3" max="3" width="74.85546875" customWidth="1"/>
    <col min="4" max="4" width="7.5703125" hidden="1" customWidth="1"/>
    <col min="5" max="5" width="12.85546875" customWidth="1"/>
    <col min="6" max="6" width="21.42578125" customWidth="1"/>
    <col min="7" max="7" width="19.42578125" customWidth="1"/>
    <col min="8" max="8" width="19.5703125" customWidth="1"/>
    <col min="9" max="9" width="19.85546875" customWidth="1"/>
    <col min="10" max="10" width="19.140625" customWidth="1"/>
    <col min="11" max="11" width="19.42578125" customWidth="1"/>
    <col min="12" max="12" width="19.5703125" customWidth="1"/>
    <col min="13" max="13" width="19.140625" customWidth="1"/>
    <col min="14" max="14" width="20.85546875" customWidth="1"/>
    <col min="15" max="22" width="14.5703125" customWidth="1"/>
    <col min="23" max="107" width="14.5703125" hidden="1" customWidth="1"/>
    <col min="108" max="108" width="0.140625" hidden="1" customWidth="1"/>
    <col min="109" max="111" width="9.140625" hidden="1" customWidth="1"/>
    <col min="112" max="112" width="13.5703125" hidden="1" customWidth="1"/>
    <col min="113" max="16384" width="9.140625" hidden="1"/>
  </cols>
  <sheetData>
    <row r="1" spans="1:112" ht="9" customHeight="1"/>
    <row r="2" spans="1:112" ht="14.25" customHeight="1">
      <c r="B2" s="6" t="s">
        <v>553</v>
      </c>
      <c r="C2" s="6"/>
    </row>
    <row r="3" spans="1:112" ht="17.25" customHeight="1">
      <c r="B3" s="342" t="str">
        <f ca="1">IF(Opt_alt="","",INDIRECT("'" &amp; Opt_alt &amp;"'!B3"))</f>
        <v>Inovacinės veiklos skatinimo sistema</v>
      </c>
      <c r="C3" s="548"/>
      <c r="D3" s="548"/>
      <c r="E3" s="448"/>
    </row>
    <row r="4" spans="1:112" ht="46.5" customHeight="1" thickBot="1"/>
    <row r="5" spans="1:112" ht="15" hidden="1" customHeight="1" thickBot="1">
      <c r="B5" s="6" t="s">
        <v>157</v>
      </c>
      <c r="F5" s="845" t="s">
        <v>158</v>
      </c>
      <c r="G5" s="846"/>
      <c r="H5" s="549">
        <v>0</v>
      </c>
      <c r="I5" s="449">
        <v>1</v>
      </c>
      <c r="J5" s="449">
        <v>2</v>
      </c>
      <c r="K5" s="449">
        <v>3</v>
      </c>
      <c r="L5" s="449">
        <v>4</v>
      </c>
      <c r="M5" s="449">
        <v>5</v>
      </c>
      <c r="N5" s="449">
        <v>6</v>
      </c>
      <c r="O5" s="449">
        <v>7</v>
      </c>
      <c r="P5" s="449">
        <v>8</v>
      </c>
      <c r="Q5" s="449">
        <v>9</v>
      </c>
      <c r="R5" s="449">
        <v>10</v>
      </c>
      <c r="S5" s="449">
        <v>11</v>
      </c>
      <c r="T5" s="449">
        <v>12</v>
      </c>
      <c r="U5" s="449">
        <v>13</v>
      </c>
      <c r="V5" s="449">
        <v>14</v>
      </c>
      <c r="W5" s="449">
        <v>15</v>
      </c>
      <c r="X5" s="449">
        <v>16</v>
      </c>
      <c r="Y5" s="449">
        <v>17</v>
      </c>
      <c r="Z5" s="449">
        <v>18</v>
      </c>
      <c r="AA5" s="449">
        <v>19</v>
      </c>
      <c r="AB5" s="449">
        <v>20</v>
      </c>
      <c r="AC5" s="449">
        <v>21</v>
      </c>
      <c r="AD5" s="449">
        <v>22</v>
      </c>
      <c r="AE5" s="449">
        <v>23</v>
      </c>
      <c r="AF5" s="449">
        <v>24</v>
      </c>
      <c r="AG5" s="449">
        <v>25</v>
      </c>
      <c r="AH5" s="449">
        <v>26</v>
      </c>
      <c r="AI5" s="449">
        <v>27</v>
      </c>
      <c r="AJ5" s="449">
        <v>28</v>
      </c>
      <c r="AK5" s="449">
        <v>29</v>
      </c>
      <c r="AL5" s="449">
        <v>30</v>
      </c>
      <c r="AM5" s="449">
        <v>31</v>
      </c>
      <c r="AN5" s="449">
        <v>32</v>
      </c>
      <c r="AO5" s="449">
        <v>33</v>
      </c>
      <c r="AP5" s="449">
        <v>34</v>
      </c>
      <c r="AQ5" s="449">
        <v>35</v>
      </c>
      <c r="AR5" s="449">
        <v>36</v>
      </c>
      <c r="AS5" s="449">
        <v>37</v>
      </c>
      <c r="AT5" s="449">
        <v>38</v>
      </c>
      <c r="AU5" s="449">
        <v>39</v>
      </c>
      <c r="AV5" s="449">
        <v>40</v>
      </c>
      <c r="AW5" s="449">
        <v>41</v>
      </c>
      <c r="AX5" s="449">
        <v>42</v>
      </c>
      <c r="AY5" s="449">
        <v>43</v>
      </c>
      <c r="AZ5" s="449">
        <v>44</v>
      </c>
      <c r="BA5" s="449">
        <v>45</v>
      </c>
      <c r="BB5" s="449">
        <v>46</v>
      </c>
      <c r="BC5" s="449">
        <v>47</v>
      </c>
      <c r="BD5" s="449">
        <v>48</v>
      </c>
      <c r="BE5" s="449">
        <v>49</v>
      </c>
      <c r="BF5" s="449">
        <v>50</v>
      </c>
      <c r="BG5" s="449">
        <v>51</v>
      </c>
      <c r="BH5" s="449">
        <v>52</v>
      </c>
      <c r="BI5" s="449">
        <v>53</v>
      </c>
      <c r="BJ5" s="449">
        <v>54</v>
      </c>
      <c r="BK5" s="449">
        <v>55</v>
      </c>
      <c r="BL5" s="449">
        <v>56</v>
      </c>
      <c r="BM5" s="449">
        <v>57</v>
      </c>
      <c r="BN5" s="449">
        <v>58</v>
      </c>
      <c r="BO5" s="449">
        <v>59</v>
      </c>
      <c r="BP5" s="449">
        <v>60</v>
      </c>
      <c r="BQ5" s="449">
        <v>61</v>
      </c>
      <c r="BR5" s="449">
        <v>62</v>
      </c>
      <c r="BS5" s="449">
        <v>63</v>
      </c>
      <c r="BT5" s="449">
        <v>64</v>
      </c>
      <c r="BU5" s="449">
        <v>65</v>
      </c>
      <c r="BV5" s="449">
        <v>66</v>
      </c>
      <c r="BW5" s="449">
        <v>67</v>
      </c>
      <c r="BX5" s="449">
        <v>68</v>
      </c>
      <c r="BY5" s="449">
        <v>69</v>
      </c>
      <c r="BZ5" s="449">
        <v>70</v>
      </c>
      <c r="CA5" s="449">
        <v>71</v>
      </c>
      <c r="CB5" s="449">
        <v>72</v>
      </c>
      <c r="CC5" s="449">
        <v>73</v>
      </c>
      <c r="CD5" s="449">
        <v>74</v>
      </c>
      <c r="CE5" s="449">
        <v>75</v>
      </c>
      <c r="CF5" s="449">
        <v>76</v>
      </c>
      <c r="CG5" s="449">
        <v>77</v>
      </c>
      <c r="CH5" s="449">
        <v>78</v>
      </c>
      <c r="CI5" s="449">
        <v>79</v>
      </c>
      <c r="CJ5" s="449">
        <v>80</v>
      </c>
      <c r="CK5" s="449">
        <v>81</v>
      </c>
      <c r="CL5" s="449">
        <v>82</v>
      </c>
      <c r="CM5" s="449">
        <v>83</v>
      </c>
      <c r="CN5" s="449">
        <v>84</v>
      </c>
      <c r="CO5" s="449">
        <v>85</v>
      </c>
      <c r="CP5" s="449">
        <v>86</v>
      </c>
      <c r="CQ5" s="449">
        <v>87</v>
      </c>
      <c r="CR5" s="449">
        <v>88</v>
      </c>
      <c r="CS5" s="449">
        <v>89</v>
      </c>
      <c r="CT5" s="449">
        <v>90</v>
      </c>
      <c r="CU5" s="449">
        <v>91</v>
      </c>
      <c r="CV5" s="449">
        <v>92</v>
      </c>
      <c r="CW5" s="449">
        <v>93</v>
      </c>
      <c r="CX5" s="449">
        <v>94</v>
      </c>
      <c r="CY5" s="449">
        <v>95</v>
      </c>
      <c r="CZ5" s="449">
        <v>96</v>
      </c>
      <c r="DA5" s="449">
        <v>97</v>
      </c>
      <c r="DB5" s="449">
        <v>98</v>
      </c>
      <c r="DC5" s="449">
        <v>99</v>
      </c>
      <c r="DE5" t="s">
        <v>485</v>
      </c>
      <c r="DF5" t="s">
        <v>481</v>
      </c>
      <c r="DG5">
        <v>103</v>
      </c>
    </row>
    <row r="6" spans="1:112" s="12" customFormat="1" ht="34.5" hidden="1" customHeight="1" thickBot="1">
      <c r="B6" s="72" t="s">
        <v>159</v>
      </c>
      <c r="C6" s="73" t="s">
        <v>160</v>
      </c>
      <c r="D6" s="74"/>
      <c r="E6" s="75" t="s">
        <v>161</v>
      </c>
      <c r="F6" s="76" t="s">
        <v>162</v>
      </c>
      <c r="G6" s="77" t="s">
        <v>163</v>
      </c>
      <c r="H6" s="68" t="str">
        <f ca="1">IF(PVP="",TEXT(TODAY(),"yyyy"),TEXT(PVP,"yyyy"))</f>
        <v>2022</v>
      </c>
      <c r="I6" s="73">
        <f ca="1">$H$6+I5</f>
        <v>2023</v>
      </c>
      <c r="J6" s="73">
        <f t="shared" ref="J6:BU6" ca="1" si="0">$H$6+J5</f>
        <v>2024</v>
      </c>
      <c r="K6" s="73">
        <f t="shared" ca="1" si="0"/>
        <v>2025</v>
      </c>
      <c r="L6" s="73">
        <f t="shared" ca="1" si="0"/>
        <v>2026</v>
      </c>
      <c r="M6" s="73">
        <f t="shared" ca="1" si="0"/>
        <v>2027</v>
      </c>
      <c r="N6" s="73">
        <f t="shared" ca="1" si="0"/>
        <v>2028</v>
      </c>
      <c r="O6" s="73">
        <f t="shared" ca="1" si="0"/>
        <v>2029</v>
      </c>
      <c r="P6" s="73">
        <f t="shared" ca="1" si="0"/>
        <v>2030</v>
      </c>
      <c r="Q6" s="73">
        <f t="shared" ca="1" si="0"/>
        <v>2031</v>
      </c>
      <c r="R6" s="73">
        <f t="shared" ca="1" si="0"/>
        <v>2032</v>
      </c>
      <c r="S6" s="73">
        <f t="shared" ca="1" si="0"/>
        <v>2033</v>
      </c>
      <c r="T6" s="73">
        <f t="shared" ca="1" si="0"/>
        <v>2034</v>
      </c>
      <c r="U6" s="73">
        <f t="shared" ca="1" si="0"/>
        <v>2035</v>
      </c>
      <c r="V6" s="73">
        <f t="shared" ca="1" si="0"/>
        <v>2036</v>
      </c>
      <c r="W6" s="73">
        <f t="shared" ca="1" si="0"/>
        <v>2037</v>
      </c>
      <c r="X6" s="73">
        <f t="shared" ca="1" si="0"/>
        <v>2038</v>
      </c>
      <c r="Y6" s="73">
        <f t="shared" ca="1" si="0"/>
        <v>2039</v>
      </c>
      <c r="Z6" s="73">
        <f t="shared" ca="1" si="0"/>
        <v>2040</v>
      </c>
      <c r="AA6" s="73">
        <f t="shared" ca="1" si="0"/>
        <v>2041</v>
      </c>
      <c r="AB6" s="73">
        <f t="shared" ca="1" si="0"/>
        <v>2042</v>
      </c>
      <c r="AC6" s="73">
        <f t="shared" ca="1" si="0"/>
        <v>2043</v>
      </c>
      <c r="AD6" s="73">
        <f t="shared" ca="1" si="0"/>
        <v>2044</v>
      </c>
      <c r="AE6" s="73">
        <f t="shared" ca="1" si="0"/>
        <v>2045</v>
      </c>
      <c r="AF6" s="73">
        <f t="shared" ca="1" si="0"/>
        <v>2046</v>
      </c>
      <c r="AG6" s="73">
        <f t="shared" ca="1" si="0"/>
        <v>2047</v>
      </c>
      <c r="AH6" s="73">
        <f t="shared" ca="1" si="0"/>
        <v>2048</v>
      </c>
      <c r="AI6" s="73">
        <f t="shared" ca="1" si="0"/>
        <v>2049</v>
      </c>
      <c r="AJ6" s="73">
        <f t="shared" ca="1" si="0"/>
        <v>2050</v>
      </c>
      <c r="AK6" s="73">
        <f t="shared" ca="1" si="0"/>
        <v>2051</v>
      </c>
      <c r="AL6" s="73">
        <f t="shared" ca="1" si="0"/>
        <v>2052</v>
      </c>
      <c r="AM6" s="73">
        <f t="shared" ca="1" si="0"/>
        <v>2053</v>
      </c>
      <c r="AN6" s="73">
        <f t="shared" ca="1" si="0"/>
        <v>2054</v>
      </c>
      <c r="AO6" s="73">
        <f t="shared" ca="1" si="0"/>
        <v>2055</v>
      </c>
      <c r="AP6" s="73">
        <f t="shared" ca="1" si="0"/>
        <v>2056</v>
      </c>
      <c r="AQ6" s="73">
        <f t="shared" ca="1" si="0"/>
        <v>2057</v>
      </c>
      <c r="AR6" s="73">
        <f t="shared" ca="1" si="0"/>
        <v>2058</v>
      </c>
      <c r="AS6" s="73">
        <f t="shared" ca="1" si="0"/>
        <v>2059</v>
      </c>
      <c r="AT6" s="73">
        <f t="shared" ca="1" si="0"/>
        <v>2060</v>
      </c>
      <c r="AU6" s="73">
        <f t="shared" ca="1" si="0"/>
        <v>2061</v>
      </c>
      <c r="AV6" s="73">
        <f t="shared" ca="1" si="0"/>
        <v>2062</v>
      </c>
      <c r="AW6" s="73">
        <f t="shared" ca="1" si="0"/>
        <v>2063</v>
      </c>
      <c r="AX6" s="73">
        <f t="shared" ca="1" si="0"/>
        <v>2064</v>
      </c>
      <c r="AY6" s="73">
        <f t="shared" ca="1" si="0"/>
        <v>2065</v>
      </c>
      <c r="AZ6" s="73">
        <f t="shared" ca="1" si="0"/>
        <v>2066</v>
      </c>
      <c r="BA6" s="73">
        <f t="shared" ca="1" si="0"/>
        <v>2067</v>
      </c>
      <c r="BB6" s="73">
        <f t="shared" ca="1" si="0"/>
        <v>2068</v>
      </c>
      <c r="BC6" s="73">
        <f t="shared" ca="1" si="0"/>
        <v>2069</v>
      </c>
      <c r="BD6" s="73">
        <f t="shared" ca="1" si="0"/>
        <v>2070</v>
      </c>
      <c r="BE6" s="73">
        <f t="shared" ca="1" si="0"/>
        <v>2071</v>
      </c>
      <c r="BF6" s="73">
        <f t="shared" ca="1" si="0"/>
        <v>2072</v>
      </c>
      <c r="BG6" s="73">
        <f t="shared" ca="1" si="0"/>
        <v>2073</v>
      </c>
      <c r="BH6" s="73">
        <f t="shared" ca="1" si="0"/>
        <v>2074</v>
      </c>
      <c r="BI6" s="73">
        <f t="shared" ca="1" si="0"/>
        <v>2075</v>
      </c>
      <c r="BJ6" s="73">
        <f t="shared" ca="1" si="0"/>
        <v>2076</v>
      </c>
      <c r="BK6" s="73">
        <f t="shared" ca="1" si="0"/>
        <v>2077</v>
      </c>
      <c r="BL6" s="73">
        <f t="shared" ca="1" si="0"/>
        <v>2078</v>
      </c>
      <c r="BM6" s="73">
        <f t="shared" ca="1" si="0"/>
        <v>2079</v>
      </c>
      <c r="BN6" s="73">
        <f t="shared" ca="1" si="0"/>
        <v>2080</v>
      </c>
      <c r="BO6" s="73">
        <f t="shared" ca="1" si="0"/>
        <v>2081</v>
      </c>
      <c r="BP6" s="73">
        <f t="shared" ca="1" si="0"/>
        <v>2082</v>
      </c>
      <c r="BQ6" s="73">
        <f t="shared" ca="1" si="0"/>
        <v>2083</v>
      </c>
      <c r="BR6" s="73">
        <f t="shared" ca="1" si="0"/>
        <v>2084</v>
      </c>
      <c r="BS6" s="73">
        <f t="shared" ca="1" si="0"/>
        <v>2085</v>
      </c>
      <c r="BT6" s="73">
        <f t="shared" ca="1" si="0"/>
        <v>2086</v>
      </c>
      <c r="BU6" s="73">
        <f t="shared" ca="1" si="0"/>
        <v>2087</v>
      </c>
      <c r="BV6" s="73">
        <f t="shared" ref="BV6:DC6" ca="1" si="1">$H$6+BV5</f>
        <v>2088</v>
      </c>
      <c r="BW6" s="73">
        <f t="shared" ca="1" si="1"/>
        <v>2089</v>
      </c>
      <c r="BX6" s="73">
        <f t="shared" ca="1" si="1"/>
        <v>2090</v>
      </c>
      <c r="BY6" s="73">
        <f t="shared" ca="1" si="1"/>
        <v>2091</v>
      </c>
      <c r="BZ6" s="73">
        <f t="shared" ca="1" si="1"/>
        <v>2092</v>
      </c>
      <c r="CA6" s="73">
        <f t="shared" ca="1" si="1"/>
        <v>2093</v>
      </c>
      <c r="CB6" s="73">
        <f t="shared" ca="1" si="1"/>
        <v>2094</v>
      </c>
      <c r="CC6" s="73">
        <f t="shared" ca="1" si="1"/>
        <v>2095</v>
      </c>
      <c r="CD6" s="73">
        <f t="shared" ca="1" si="1"/>
        <v>2096</v>
      </c>
      <c r="CE6" s="73">
        <f t="shared" ca="1" si="1"/>
        <v>2097</v>
      </c>
      <c r="CF6" s="73">
        <f t="shared" ca="1" si="1"/>
        <v>2098</v>
      </c>
      <c r="CG6" s="73">
        <f t="shared" ca="1" si="1"/>
        <v>2099</v>
      </c>
      <c r="CH6" s="73">
        <f t="shared" ca="1" si="1"/>
        <v>2100</v>
      </c>
      <c r="CI6" s="73">
        <f t="shared" ca="1" si="1"/>
        <v>2101</v>
      </c>
      <c r="CJ6" s="73">
        <f t="shared" ca="1" si="1"/>
        <v>2102</v>
      </c>
      <c r="CK6" s="73">
        <f t="shared" ca="1" si="1"/>
        <v>2103</v>
      </c>
      <c r="CL6" s="73">
        <f t="shared" ca="1" si="1"/>
        <v>2104</v>
      </c>
      <c r="CM6" s="73">
        <f t="shared" ca="1" si="1"/>
        <v>2105</v>
      </c>
      <c r="CN6" s="73">
        <f t="shared" ca="1" si="1"/>
        <v>2106</v>
      </c>
      <c r="CO6" s="73">
        <f t="shared" ca="1" si="1"/>
        <v>2107</v>
      </c>
      <c r="CP6" s="73">
        <f t="shared" ca="1" si="1"/>
        <v>2108</v>
      </c>
      <c r="CQ6" s="73">
        <f t="shared" ca="1" si="1"/>
        <v>2109</v>
      </c>
      <c r="CR6" s="73">
        <f t="shared" ca="1" si="1"/>
        <v>2110</v>
      </c>
      <c r="CS6" s="73">
        <f t="shared" ca="1" si="1"/>
        <v>2111</v>
      </c>
      <c r="CT6" s="73">
        <f t="shared" ca="1" si="1"/>
        <v>2112</v>
      </c>
      <c r="CU6" s="73">
        <f t="shared" ca="1" si="1"/>
        <v>2113</v>
      </c>
      <c r="CV6" s="73">
        <f t="shared" ca="1" si="1"/>
        <v>2114</v>
      </c>
      <c r="CW6" s="73">
        <f t="shared" ca="1" si="1"/>
        <v>2115</v>
      </c>
      <c r="CX6" s="73">
        <f t="shared" ca="1" si="1"/>
        <v>2116</v>
      </c>
      <c r="CY6" s="73">
        <f t="shared" ca="1" si="1"/>
        <v>2117</v>
      </c>
      <c r="CZ6" s="73">
        <f t="shared" ca="1" si="1"/>
        <v>2118</v>
      </c>
      <c r="DA6" s="73">
        <f t="shared" ca="1" si="1"/>
        <v>2119</v>
      </c>
      <c r="DB6" s="73">
        <f t="shared" ca="1" si="1"/>
        <v>2120</v>
      </c>
      <c r="DC6" s="77">
        <f t="shared" ca="1" si="1"/>
        <v>2121</v>
      </c>
      <c r="DG6" s="12" t="s">
        <v>164</v>
      </c>
      <c r="DH6" s="12" t="s">
        <v>165</v>
      </c>
    </row>
    <row r="7" spans="1:112" ht="15" hidden="1" customHeight="1">
      <c r="B7" s="89" t="s">
        <v>166</v>
      </c>
      <c r="C7" s="90" t="s">
        <v>167</v>
      </c>
      <c r="D7" s="104"/>
      <c r="E7" s="105"/>
      <c r="F7" s="91">
        <f ca="1">F8+F9+F89-F100</f>
        <v>644424069.92720652</v>
      </c>
      <c r="G7" s="92">
        <f ca="1">SUMIF($H$5:$DC$5,"&lt;="&amp;PAL,$H7:$DC7)</f>
        <v>719774347.04470599</v>
      </c>
      <c r="H7" s="93">
        <f ca="1">H8+H9+H89-H100</f>
        <v>18306112.880511656</v>
      </c>
      <c r="I7" s="94">
        <f ca="1">I8+I9+I89-I100</f>
        <v>118773224.9727744</v>
      </c>
      <c r="J7" s="94">
        <f t="shared" ref="J7:BU7" ca="1" si="2">J8+J9+J89-J100</f>
        <v>139260411.32697952</v>
      </c>
      <c r="K7" s="94">
        <f t="shared" ca="1" si="2"/>
        <v>74739483.740389854</v>
      </c>
      <c r="L7" s="94">
        <f t="shared" ca="1" si="2"/>
        <v>107489656.52028114</v>
      </c>
      <c r="M7" s="94">
        <f t="shared" ca="1" si="2"/>
        <v>125880050.6778167</v>
      </c>
      <c r="N7" s="94">
        <f t="shared" ca="1" si="2"/>
        <v>163801578.92992091</v>
      </c>
      <c r="O7" s="94">
        <f t="shared" ca="1" si="2"/>
        <v>71798658.087881982</v>
      </c>
      <c r="P7" s="94">
        <f t="shared" ca="1" si="2"/>
        <v>-11842124.527910318</v>
      </c>
      <c r="Q7" s="94">
        <f t="shared" ca="1" si="2"/>
        <v>-12332396.600821763</v>
      </c>
      <c r="R7" s="94">
        <f t="shared" ca="1" si="2"/>
        <v>-12332396.600821763</v>
      </c>
      <c r="S7" s="94">
        <f t="shared" ca="1" si="2"/>
        <v>-12332396.600821763</v>
      </c>
      <c r="T7" s="94">
        <f t="shared" ca="1" si="2"/>
        <v>-10434536.500648007</v>
      </c>
      <c r="U7" s="94">
        <f t="shared" ca="1" si="2"/>
        <v>-8944954.6956746429</v>
      </c>
      <c r="V7" s="94">
        <f t="shared" ca="1" si="2"/>
        <v>-7565599.5774386106</v>
      </c>
      <c r="W7" s="94">
        <f t="shared" ca="1" si="2"/>
        <v>-6815990.4838905577</v>
      </c>
      <c r="X7" s="94">
        <f t="shared" ca="1" si="2"/>
        <v>-5588619.7082570745</v>
      </c>
      <c r="Y7" s="94">
        <f t="shared" ca="1" si="2"/>
        <v>-4843068.0387607021</v>
      </c>
      <c r="Z7" s="94">
        <f t="shared" ca="1" si="2"/>
        <v>-3642746.7568050921</v>
      </c>
      <c r="AA7" s="94">
        <f t="shared" ca="1" si="2"/>
        <v>-1800000</v>
      </c>
      <c r="AB7" s="94">
        <f t="shared" ca="1" si="2"/>
        <v>-1800000</v>
      </c>
      <c r="AC7" s="94">
        <f t="shared" ca="1" si="2"/>
        <v>0</v>
      </c>
      <c r="AD7" s="94">
        <f t="shared" ca="1" si="2"/>
        <v>0</v>
      </c>
      <c r="AE7" s="94">
        <f t="shared" ca="1" si="2"/>
        <v>0</v>
      </c>
      <c r="AF7" s="94">
        <f t="shared" ca="1" si="2"/>
        <v>0</v>
      </c>
      <c r="AG7" s="94">
        <f t="shared" ca="1" si="2"/>
        <v>0</v>
      </c>
      <c r="AH7" s="94">
        <f t="shared" ca="1" si="2"/>
        <v>0</v>
      </c>
      <c r="AI7" s="94">
        <f t="shared" ca="1" si="2"/>
        <v>0</v>
      </c>
      <c r="AJ7" s="94">
        <f t="shared" ca="1" si="2"/>
        <v>0</v>
      </c>
      <c r="AK7" s="94">
        <f t="shared" ca="1" si="2"/>
        <v>0</v>
      </c>
      <c r="AL7" s="94">
        <f t="shared" ca="1" si="2"/>
        <v>0</v>
      </c>
      <c r="AM7" s="94">
        <f t="shared" ca="1" si="2"/>
        <v>0</v>
      </c>
      <c r="AN7" s="94">
        <f t="shared" ca="1" si="2"/>
        <v>0</v>
      </c>
      <c r="AO7" s="94">
        <f t="shared" ca="1" si="2"/>
        <v>0</v>
      </c>
      <c r="AP7" s="94">
        <f t="shared" ca="1" si="2"/>
        <v>0</v>
      </c>
      <c r="AQ7" s="94">
        <f t="shared" ca="1" si="2"/>
        <v>0</v>
      </c>
      <c r="AR7" s="94">
        <f t="shared" ca="1" si="2"/>
        <v>0</v>
      </c>
      <c r="AS7" s="94">
        <f t="shared" ca="1" si="2"/>
        <v>0</v>
      </c>
      <c r="AT7" s="94">
        <f t="shared" ca="1" si="2"/>
        <v>0</v>
      </c>
      <c r="AU7" s="94">
        <f t="shared" ca="1" si="2"/>
        <v>0</v>
      </c>
      <c r="AV7" s="94">
        <f t="shared" ca="1" si="2"/>
        <v>0</v>
      </c>
      <c r="AW7" s="94">
        <f t="shared" ca="1" si="2"/>
        <v>0</v>
      </c>
      <c r="AX7" s="94">
        <f t="shared" ca="1" si="2"/>
        <v>0</v>
      </c>
      <c r="AY7" s="94">
        <f t="shared" ca="1" si="2"/>
        <v>0</v>
      </c>
      <c r="AZ7" s="94">
        <f t="shared" ca="1" si="2"/>
        <v>0</v>
      </c>
      <c r="BA7" s="94">
        <f t="shared" ca="1" si="2"/>
        <v>0</v>
      </c>
      <c r="BB7" s="94">
        <f t="shared" ca="1" si="2"/>
        <v>0</v>
      </c>
      <c r="BC7" s="94">
        <f t="shared" ca="1" si="2"/>
        <v>0</v>
      </c>
      <c r="BD7" s="94">
        <f t="shared" ca="1" si="2"/>
        <v>0</v>
      </c>
      <c r="BE7" s="94">
        <f t="shared" ca="1" si="2"/>
        <v>0</v>
      </c>
      <c r="BF7" s="94">
        <f t="shared" ca="1" si="2"/>
        <v>0</v>
      </c>
      <c r="BG7" s="94">
        <f t="shared" ca="1" si="2"/>
        <v>0</v>
      </c>
      <c r="BH7" s="94">
        <f t="shared" ca="1" si="2"/>
        <v>0</v>
      </c>
      <c r="BI7" s="94">
        <f t="shared" ca="1" si="2"/>
        <v>0</v>
      </c>
      <c r="BJ7" s="94">
        <f t="shared" ca="1" si="2"/>
        <v>0</v>
      </c>
      <c r="BK7" s="94">
        <f t="shared" ca="1" si="2"/>
        <v>0</v>
      </c>
      <c r="BL7" s="94">
        <f t="shared" ca="1" si="2"/>
        <v>0</v>
      </c>
      <c r="BM7" s="94">
        <f t="shared" ca="1" si="2"/>
        <v>0</v>
      </c>
      <c r="BN7" s="94">
        <f t="shared" ca="1" si="2"/>
        <v>0</v>
      </c>
      <c r="BO7" s="94">
        <f t="shared" ca="1" si="2"/>
        <v>0</v>
      </c>
      <c r="BP7" s="94">
        <f t="shared" ca="1" si="2"/>
        <v>0</v>
      </c>
      <c r="BQ7" s="94">
        <f t="shared" ca="1" si="2"/>
        <v>0</v>
      </c>
      <c r="BR7" s="94">
        <f t="shared" ca="1" si="2"/>
        <v>0</v>
      </c>
      <c r="BS7" s="94">
        <f t="shared" ca="1" si="2"/>
        <v>0</v>
      </c>
      <c r="BT7" s="94">
        <f t="shared" ca="1" si="2"/>
        <v>0</v>
      </c>
      <c r="BU7" s="94">
        <f t="shared" ca="1" si="2"/>
        <v>0</v>
      </c>
      <c r="BV7" s="94">
        <f t="shared" ref="BV7:DC7" ca="1" si="3">BV8+BV9+BV89-BV100</f>
        <v>0</v>
      </c>
      <c r="BW7" s="94">
        <f t="shared" ca="1" si="3"/>
        <v>0</v>
      </c>
      <c r="BX7" s="94">
        <f t="shared" ca="1" si="3"/>
        <v>0</v>
      </c>
      <c r="BY7" s="94">
        <f t="shared" ca="1" si="3"/>
        <v>0</v>
      </c>
      <c r="BZ7" s="94">
        <f t="shared" ca="1" si="3"/>
        <v>0</v>
      </c>
      <c r="CA7" s="94">
        <f t="shared" ca="1" si="3"/>
        <v>0</v>
      </c>
      <c r="CB7" s="94">
        <f t="shared" ca="1" si="3"/>
        <v>0</v>
      </c>
      <c r="CC7" s="94">
        <f t="shared" ca="1" si="3"/>
        <v>0</v>
      </c>
      <c r="CD7" s="94">
        <f t="shared" ca="1" si="3"/>
        <v>0</v>
      </c>
      <c r="CE7" s="94">
        <f t="shared" ca="1" si="3"/>
        <v>0</v>
      </c>
      <c r="CF7" s="94">
        <f t="shared" ca="1" si="3"/>
        <v>0</v>
      </c>
      <c r="CG7" s="94">
        <f t="shared" ca="1" si="3"/>
        <v>0</v>
      </c>
      <c r="CH7" s="94">
        <f t="shared" ca="1" si="3"/>
        <v>0</v>
      </c>
      <c r="CI7" s="94">
        <f t="shared" ca="1" si="3"/>
        <v>0</v>
      </c>
      <c r="CJ7" s="94">
        <f t="shared" ca="1" si="3"/>
        <v>0</v>
      </c>
      <c r="CK7" s="94">
        <f t="shared" ca="1" si="3"/>
        <v>0</v>
      </c>
      <c r="CL7" s="94">
        <f t="shared" ca="1" si="3"/>
        <v>0</v>
      </c>
      <c r="CM7" s="94">
        <f t="shared" ca="1" si="3"/>
        <v>0</v>
      </c>
      <c r="CN7" s="94">
        <f t="shared" ca="1" si="3"/>
        <v>0</v>
      </c>
      <c r="CO7" s="94">
        <f t="shared" ca="1" si="3"/>
        <v>0</v>
      </c>
      <c r="CP7" s="94">
        <f t="shared" ca="1" si="3"/>
        <v>0</v>
      </c>
      <c r="CQ7" s="94">
        <f t="shared" ca="1" si="3"/>
        <v>0</v>
      </c>
      <c r="CR7" s="94">
        <f t="shared" ca="1" si="3"/>
        <v>0</v>
      </c>
      <c r="CS7" s="94">
        <f t="shared" ca="1" si="3"/>
        <v>0</v>
      </c>
      <c r="CT7" s="94">
        <f t="shared" ca="1" si="3"/>
        <v>0</v>
      </c>
      <c r="CU7" s="94">
        <f t="shared" ca="1" si="3"/>
        <v>0</v>
      </c>
      <c r="CV7" s="94">
        <f t="shared" ca="1" si="3"/>
        <v>0</v>
      </c>
      <c r="CW7" s="94">
        <f t="shared" ca="1" si="3"/>
        <v>0</v>
      </c>
      <c r="CX7" s="94">
        <f t="shared" ca="1" si="3"/>
        <v>0</v>
      </c>
      <c r="CY7" s="94">
        <f t="shared" ca="1" si="3"/>
        <v>0</v>
      </c>
      <c r="CZ7" s="94">
        <f t="shared" ca="1" si="3"/>
        <v>0</v>
      </c>
      <c r="DA7" s="94">
        <f t="shared" ca="1" si="3"/>
        <v>0</v>
      </c>
      <c r="DB7" s="94">
        <f t="shared" ca="1" si="3"/>
        <v>0</v>
      </c>
      <c r="DC7" s="92">
        <f t="shared" ca="1" si="3"/>
        <v>0</v>
      </c>
      <c r="DF7" s="35"/>
    </row>
    <row r="8" spans="1:112" ht="15" hidden="1" customHeight="1">
      <c r="B8" s="450" t="s">
        <v>168</v>
      </c>
      <c r="C8" s="349" t="s">
        <v>169</v>
      </c>
      <c r="D8" s="451"/>
      <c r="E8" s="452"/>
      <c r="F8" s="453">
        <f ca="1">SUM(H20,H31,H42,H54,H65,H76,H87)</f>
        <v>0</v>
      </c>
      <c r="G8" s="454">
        <f ca="1">SUMIF($H$5:$DC$5,"&lt;="&amp;PAL,$H8:$DC8)</f>
        <v>0</v>
      </c>
      <c r="H8" s="455">
        <f ca="1">SUM(H20,H31,H42,H54,H65,H76,H87)</f>
        <v>0</v>
      </c>
      <c r="I8" s="352">
        <f t="shared" ref="I8:BT8" ca="1" si="4">SUM(I20,I31,I42,I54,I65,I76,I87)</f>
        <v>0</v>
      </c>
      <c r="J8" s="352">
        <f t="shared" ca="1" si="4"/>
        <v>0</v>
      </c>
      <c r="K8" s="352">
        <f t="shared" ca="1" si="4"/>
        <v>0</v>
      </c>
      <c r="L8" s="352">
        <f t="shared" ca="1" si="4"/>
        <v>0</v>
      </c>
      <c r="M8" s="352">
        <f t="shared" ca="1" si="4"/>
        <v>0</v>
      </c>
      <c r="N8" s="352">
        <f t="shared" ca="1" si="4"/>
        <v>0</v>
      </c>
      <c r="O8" s="352">
        <f t="shared" ca="1" si="4"/>
        <v>0</v>
      </c>
      <c r="P8" s="352">
        <f t="shared" ca="1" si="4"/>
        <v>0</v>
      </c>
      <c r="Q8" s="352">
        <f t="shared" ca="1" si="4"/>
        <v>0</v>
      </c>
      <c r="R8" s="352">
        <f t="shared" ca="1" si="4"/>
        <v>0</v>
      </c>
      <c r="S8" s="352">
        <f t="shared" ca="1" si="4"/>
        <v>0</v>
      </c>
      <c r="T8" s="352">
        <f t="shared" ca="1" si="4"/>
        <v>0</v>
      </c>
      <c r="U8" s="352">
        <f t="shared" ca="1" si="4"/>
        <v>0</v>
      </c>
      <c r="V8" s="352">
        <f t="shared" ca="1" si="4"/>
        <v>0</v>
      </c>
      <c r="W8" s="352">
        <f t="shared" ca="1" si="4"/>
        <v>0</v>
      </c>
      <c r="X8" s="352">
        <f t="shared" ca="1" si="4"/>
        <v>0</v>
      </c>
      <c r="Y8" s="352">
        <f t="shared" ca="1" si="4"/>
        <v>0</v>
      </c>
      <c r="Z8" s="352">
        <f t="shared" ca="1" si="4"/>
        <v>0</v>
      </c>
      <c r="AA8" s="352">
        <f t="shared" ca="1" si="4"/>
        <v>0</v>
      </c>
      <c r="AB8" s="352">
        <f t="shared" ca="1" si="4"/>
        <v>0</v>
      </c>
      <c r="AC8" s="352">
        <f t="shared" ca="1" si="4"/>
        <v>0</v>
      </c>
      <c r="AD8" s="352">
        <f t="shared" ca="1" si="4"/>
        <v>0</v>
      </c>
      <c r="AE8" s="352">
        <f t="shared" ca="1" si="4"/>
        <v>0</v>
      </c>
      <c r="AF8" s="352">
        <f t="shared" ca="1" si="4"/>
        <v>0</v>
      </c>
      <c r="AG8" s="352">
        <f t="shared" ca="1" si="4"/>
        <v>0</v>
      </c>
      <c r="AH8" s="352">
        <f t="shared" ca="1" si="4"/>
        <v>0</v>
      </c>
      <c r="AI8" s="352">
        <f t="shared" ca="1" si="4"/>
        <v>0</v>
      </c>
      <c r="AJ8" s="352">
        <f t="shared" ca="1" si="4"/>
        <v>0</v>
      </c>
      <c r="AK8" s="352">
        <f t="shared" ca="1" si="4"/>
        <v>0</v>
      </c>
      <c r="AL8" s="352">
        <f t="shared" ca="1" si="4"/>
        <v>0</v>
      </c>
      <c r="AM8" s="352">
        <f t="shared" ca="1" si="4"/>
        <v>0</v>
      </c>
      <c r="AN8" s="352">
        <f t="shared" ca="1" si="4"/>
        <v>0</v>
      </c>
      <c r="AO8" s="352">
        <f t="shared" ca="1" si="4"/>
        <v>0</v>
      </c>
      <c r="AP8" s="352">
        <f t="shared" ca="1" si="4"/>
        <v>0</v>
      </c>
      <c r="AQ8" s="352">
        <f t="shared" ca="1" si="4"/>
        <v>0</v>
      </c>
      <c r="AR8" s="352">
        <f t="shared" ca="1" si="4"/>
        <v>0</v>
      </c>
      <c r="AS8" s="352">
        <f t="shared" ca="1" si="4"/>
        <v>0</v>
      </c>
      <c r="AT8" s="352">
        <f t="shared" ca="1" si="4"/>
        <v>0</v>
      </c>
      <c r="AU8" s="352">
        <f t="shared" ca="1" si="4"/>
        <v>0</v>
      </c>
      <c r="AV8" s="352">
        <f t="shared" ca="1" si="4"/>
        <v>0</v>
      </c>
      <c r="AW8" s="352">
        <f t="shared" ca="1" si="4"/>
        <v>0</v>
      </c>
      <c r="AX8" s="352">
        <f t="shared" ca="1" si="4"/>
        <v>0</v>
      </c>
      <c r="AY8" s="352">
        <f t="shared" ca="1" si="4"/>
        <v>0</v>
      </c>
      <c r="AZ8" s="352">
        <f t="shared" ca="1" si="4"/>
        <v>0</v>
      </c>
      <c r="BA8" s="352">
        <f t="shared" ca="1" si="4"/>
        <v>0</v>
      </c>
      <c r="BB8" s="352">
        <f t="shared" ca="1" si="4"/>
        <v>0</v>
      </c>
      <c r="BC8" s="352">
        <f t="shared" ca="1" si="4"/>
        <v>0</v>
      </c>
      <c r="BD8" s="352">
        <f t="shared" ca="1" si="4"/>
        <v>0</v>
      </c>
      <c r="BE8" s="352">
        <f t="shared" ca="1" si="4"/>
        <v>0</v>
      </c>
      <c r="BF8" s="352">
        <f t="shared" ca="1" si="4"/>
        <v>0</v>
      </c>
      <c r="BG8" s="352">
        <f t="shared" ca="1" si="4"/>
        <v>0</v>
      </c>
      <c r="BH8" s="352">
        <f t="shared" ca="1" si="4"/>
        <v>0</v>
      </c>
      <c r="BI8" s="352">
        <f t="shared" ca="1" si="4"/>
        <v>0</v>
      </c>
      <c r="BJ8" s="352">
        <f t="shared" ca="1" si="4"/>
        <v>0</v>
      </c>
      <c r="BK8" s="352">
        <f t="shared" ca="1" si="4"/>
        <v>0</v>
      </c>
      <c r="BL8" s="352">
        <f t="shared" ca="1" si="4"/>
        <v>0</v>
      </c>
      <c r="BM8" s="352">
        <f t="shared" ca="1" si="4"/>
        <v>0</v>
      </c>
      <c r="BN8" s="352">
        <f t="shared" ca="1" si="4"/>
        <v>0</v>
      </c>
      <c r="BO8" s="352">
        <f t="shared" ca="1" si="4"/>
        <v>0</v>
      </c>
      <c r="BP8" s="352">
        <f t="shared" ca="1" si="4"/>
        <v>0</v>
      </c>
      <c r="BQ8" s="352">
        <f t="shared" ca="1" si="4"/>
        <v>0</v>
      </c>
      <c r="BR8" s="352">
        <f t="shared" ca="1" si="4"/>
        <v>0</v>
      </c>
      <c r="BS8" s="352">
        <f t="shared" ca="1" si="4"/>
        <v>0</v>
      </c>
      <c r="BT8" s="352">
        <f t="shared" ca="1" si="4"/>
        <v>0</v>
      </c>
      <c r="BU8" s="352">
        <f t="shared" ref="BU8:DC8" ca="1" si="5">SUM(BU20,BU31,BU42,BU54,BU65,BU76,BU87)</f>
        <v>0</v>
      </c>
      <c r="BV8" s="352">
        <f t="shared" ca="1" si="5"/>
        <v>0</v>
      </c>
      <c r="BW8" s="352">
        <f t="shared" ca="1" si="5"/>
        <v>0</v>
      </c>
      <c r="BX8" s="352">
        <f t="shared" ca="1" si="5"/>
        <v>0</v>
      </c>
      <c r="BY8" s="352">
        <f t="shared" ca="1" si="5"/>
        <v>0</v>
      </c>
      <c r="BZ8" s="352">
        <f t="shared" ca="1" si="5"/>
        <v>0</v>
      </c>
      <c r="CA8" s="352">
        <f t="shared" ca="1" si="5"/>
        <v>0</v>
      </c>
      <c r="CB8" s="352">
        <f t="shared" ca="1" si="5"/>
        <v>0</v>
      </c>
      <c r="CC8" s="352">
        <f t="shared" ca="1" si="5"/>
        <v>0</v>
      </c>
      <c r="CD8" s="352">
        <f t="shared" ca="1" si="5"/>
        <v>0</v>
      </c>
      <c r="CE8" s="352">
        <f t="shared" ca="1" si="5"/>
        <v>0</v>
      </c>
      <c r="CF8" s="352">
        <f t="shared" ca="1" si="5"/>
        <v>0</v>
      </c>
      <c r="CG8" s="352">
        <f t="shared" ca="1" si="5"/>
        <v>0</v>
      </c>
      <c r="CH8" s="352">
        <f t="shared" ca="1" si="5"/>
        <v>0</v>
      </c>
      <c r="CI8" s="352">
        <f t="shared" ca="1" si="5"/>
        <v>0</v>
      </c>
      <c r="CJ8" s="352">
        <f t="shared" ca="1" si="5"/>
        <v>0</v>
      </c>
      <c r="CK8" s="352">
        <f t="shared" ca="1" si="5"/>
        <v>0</v>
      </c>
      <c r="CL8" s="352">
        <f t="shared" ca="1" si="5"/>
        <v>0</v>
      </c>
      <c r="CM8" s="352">
        <f t="shared" ca="1" si="5"/>
        <v>0</v>
      </c>
      <c r="CN8" s="352">
        <f t="shared" ca="1" si="5"/>
        <v>0</v>
      </c>
      <c r="CO8" s="352">
        <f t="shared" ca="1" si="5"/>
        <v>0</v>
      </c>
      <c r="CP8" s="352">
        <f t="shared" ca="1" si="5"/>
        <v>0</v>
      </c>
      <c r="CQ8" s="352">
        <f t="shared" ca="1" si="5"/>
        <v>0</v>
      </c>
      <c r="CR8" s="352">
        <f t="shared" ca="1" si="5"/>
        <v>0</v>
      </c>
      <c r="CS8" s="352">
        <f t="shared" ca="1" si="5"/>
        <v>0</v>
      </c>
      <c r="CT8" s="352">
        <f t="shared" ca="1" si="5"/>
        <v>0</v>
      </c>
      <c r="CU8" s="352">
        <f t="shared" ca="1" si="5"/>
        <v>0</v>
      </c>
      <c r="CV8" s="352">
        <f t="shared" ca="1" si="5"/>
        <v>0</v>
      </c>
      <c r="CW8" s="352">
        <f t="shared" ca="1" si="5"/>
        <v>0</v>
      </c>
      <c r="CX8" s="352">
        <f t="shared" ca="1" si="5"/>
        <v>0</v>
      </c>
      <c r="CY8" s="352">
        <f t="shared" ca="1" si="5"/>
        <v>0</v>
      </c>
      <c r="CZ8" s="352">
        <f t="shared" ca="1" si="5"/>
        <v>0</v>
      </c>
      <c r="DA8" s="352">
        <f t="shared" ca="1" si="5"/>
        <v>0</v>
      </c>
      <c r="DB8" s="352">
        <f t="shared" ca="1" si="5"/>
        <v>0</v>
      </c>
      <c r="DC8" s="456">
        <f t="shared" ca="1" si="5"/>
        <v>0</v>
      </c>
    </row>
    <row r="9" spans="1:112" ht="15" hidden="1" customHeight="1">
      <c r="B9" s="558" t="s">
        <v>170</v>
      </c>
      <c r="C9" s="355" t="s">
        <v>171</v>
      </c>
      <c r="D9" s="575"/>
      <c r="E9" s="559"/>
      <c r="F9" s="560">
        <f ca="1">F10+F44+F78-F8</f>
        <v>395649639.1391778</v>
      </c>
      <c r="G9" s="454">
        <f ca="1">SUMIF($H$5:$DC$5,"&lt;="&amp;PAL,$H9:$DC9)</f>
        <v>447044305.57999998</v>
      </c>
      <c r="H9" s="550">
        <f ca="1">H10+H44+H78-H8</f>
        <v>10828209</v>
      </c>
      <c r="I9" s="356">
        <f t="shared" ref="I9:BT9" ca="1" si="6">I10+I44+I78-I8</f>
        <v>71318324.200000003</v>
      </c>
      <c r="J9" s="356">
        <f t="shared" ca="1" si="6"/>
        <v>83437658.689999998</v>
      </c>
      <c r="K9" s="356">
        <f t="shared" ca="1" si="6"/>
        <v>45273739.849999994</v>
      </c>
      <c r="L9" s="356">
        <f t="shared" ca="1" si="6"/>
        <v>64645738.850000001</v>
      </c>
      <c r="M9" s="356">
        <f t="shared" ca="1" si="6"/>
        <v>75523809.620000005</v>
      </c>
      <c r="N9" s="356">
        <f t="shared" ca="1" si="6"/>
        <v>97954708.299999997</v>
      </c>
      <c r="O9" s="356">
        <f t="shared" ca="1" si="6"/>
        <v>43534217.07</v>
      </c>
      <c r="P9" s="356">
        <f t="shared" ca="1" si="6"/>
        <v>-5940000</v>
      </c>
      <c r="Q9" s="356">
        <f t="shared" ca="1" si="6"/>
        <v>-6230000</v>
      </c>
      <c r="R9" s="356">
        <f t="shared" ca="1" si="6"/>
        <v>-6230000</v>
      </c>
      <c r="S9" s="356">
        <f t="shared" ca="1" si="6"/>
        <v>-6230000</v>
      </c>
      <c r="T9" s="356">
        <f t="shared" ca="1" si="6"/>
        <v>-5107400</v>
      </c>
      <c r="U9" s="356">
        <f t="shared" ca="1" si="6"/>
        <v>-4226300</v>
      </c>
      <c r="V9" s="356">
        <f t="shared" ca="1" si="6"/>
        <v>-3410400</v>
      </c>
      <c r="W9" s="356">
        <f t="shared" ca="1" si="6"/>
        <v>-2967000</v>
      </c>
      <c r="X9" s="356">
        <f t="shared" ca="1" si="6"/>
        <v>-2241000</v>
      </c>
      <c r="Y9" s="356">
        <f t="shared" ca="1" si="6"/>
        <v>-1800000</v>
      </c>
      <c r="Z9" s="356">
        <f t="shared" ca="1" si="6"/>
        <v>-1090000</v>
      </c>
      <c r="AA9" s="356">
        <f t="shared" ca="1" si="6"/>
        <v>0</v>
      </c>
      <c r="AB9" s="356">
        <f t="shared" ca="1" si="6"/>
        <v>0</v>
      </c>
      <c r="AC9" s="356">
        <f t="shared" ca="1" si="6"/>
        <v>0</v>
      </c>
      <c r="AD9" s="356">
        <f t="shared" ca="1" si="6"/>
        <v>0</v>
      </c>
      <c r="AE9" s="356">
        <f t="shared" ca="1" si="6"/>
        <v>0</v>
      </c>
      <c r="AF9" s="356">
        <f t="shared" ca="1" si="6"/>
        <v>0</v>
      </c>
      <c r="AG9" s="356">
        <f t="shared" ca="1" si="6"/>
        <v>0</v>
      </c>
      <c r="AH9" s="356">
        <f t="shared" ca="1" si="6"/>
        <v>0</v>
      </c>
      <c r="AI9" s="356">
        <f t="shared" ca="1" si="6"/>
        <v>0</v>
      </c>
      <c r="AJ9" s="356">
        <f t="shared" ca="1" si="6"/>
        <v>0</v>
      </c>
      <c r="AK9" s="356">
        <f t="shared" ca="1" si="6"/>
        <v>0</v>
      </c>
      <c r="AL9" s="356">
        <f t="shared" ca="1" si="6"/>
        <v>0</v>
      </c>
      <c r="AM9" s="356">
        <f t="shared" ca="1" si="6"/>
        <v>0</v>
      </c>
      <c r="AN9" s="356">
        <f t="shared" ca="1" si="6"/>
        <v>0</v>
      </c>
      <c r="AO9" s="356">
        <f t="shared" ca="1" si="6"/>
        <v>0</v>
      </c>
      <c r="AP9" s="356">
        <f t="shared" ca="1" si="6"/>
        <v>0</v>
      </c>
      <c r="AQ9" s="356">
        <f t="shared" ca="1" si="6"/>
        <v>0</v>
      </c>
      <c r="AR9" s="356">
        <f t="shared" ca="1" si="6"/>
        <v>0</v>
      </c>
      <c r="AS9" s="356">
        <f t="shared" ca="1" si="6"/>
        <v>0</v>
      </c>
      <c r="AT9" s="356">
        <f t="shared" ca="1" si="6"/>
        <v>0</v>
      </c>
      <c r="AU9" s="356">
        <f t="shared" ca="1" si="6"/>
        <v>0</v>
      </c>
      <c r="AV9" s="356">
        <f t="shared" ca="1" si="6"/>
        <v>0</v>
      </c>
      <c r="AW9" s="356">
        <f t="shared" ca="1" si="6"/>
        <v>0</v>
      </c>
      <c r="AX9" s="356">
        <f t="shared" ca="1" si="6"/>
        <v>0</v>
      </c>
      <c r="AY9" s="356">
        <f t="shared" ca="1" si="6"/>
        <v>0</v>
      </c>
      <c r="AZ9" s="356">
        <f t="shared" ca="1" si="6"/>
        <v>0</v>
      </c>
      <c r="BA9" s="356">
        <f t="shared" ca="1" si="6"/>
        <v>0</v>
      </c>
      <c r="BB9" s="356">
        <f t="shared" ca="1" si="6"/>
        <v>0</v>
      </c>
      <c r="BC9" s="356">
        <f t="shared" ca="1" si="6"/>
        <v>0</v>
      </c>
      <c r="BD9" s="356">
        <f t="shared" ca="1" si="6"/>
        <v>0</v>
      </c>
      <c r="BE9" s="356">
        <f t="shared" ca="1" si="6"/>
        <v>0</v>
      </c>
      <c r="BF9" s="356">
        <f t="shared" ca="1" si="6"/>
        <v>0</v>
      </c>
      <c r="BG9" s="356">
        <f t="shared" ca="1" si="6"/>
        <v>0</v>
      </c>
      <c r="BH9" s="356">
        <f t="shared" ca="1" si="6"/>
        <v>0</v>
      </c>
      <c r="BI9" s="356">
        <f t="shared" ca="1" si="6"/>
        <v>0</v>
      </c>
      <c r="BJ9" s="356">
        <f t="shared" ca="1" si="6"/>
        <v>0</v>
      </c>
      <c r="BK9" s="356">
        <f t="shared" ca="1" si="6"/>
        <v>0</v>
      </c>
      <c r="BL9" s="356">
        <f t="shared" ca="1" si="6"/>
        <v>0</v>
      </c>
      <c r="BM9" s="356">
        <f t="shared" ca="1" si="6"/>
        <v>0</v>
      </c>
      <c r="BN9" s="356">
        <f t="shared" ca="1" si="6"/>
        <v>0</v>
      </c>
      <c r="BO9" s="356">
        <f t="shared" ca="1" si="6"/>
        <v>0</v>
      </c>
      <c r="BP9" s="356">
        <f t="shared" ca="1" si="6"/>
        <v>0</v>
      </c>
      <c r="BQ9" s="356">
        <f t="shared" ca="1" si="6"/>
        <v>0</v>
      </c>
      <c r="BR9" s="356">
        <f t="shared" ca="1" si="6"/>
        <v>0</v>
      </c>
      <c r="BS9" s="356">
        <f t="shared" ca="1" si="6"/>
        <v>0</v>
      </c>
      <c r="BT9" s="356">
        <f t="shared" ca="1" si="6"/>
        <v>0</v>
      </c>
      <c r="BU9" s="356">
        <f t="shared" ref="BU9:DC9" ca="1" si="7">BU10+BU44+BU78-BU8</f>
        <v>0</v>
      </c>
      <c r="BV9" s="356">
        <f t="shared" ca="1" si="7"/>
        <v>0</v>
      </c>
      <c r="BW9" s="356">
        <f t="shared" ca="1" si="7"/>
        <v>0</v>
      </c>
      <c r="BX9" s="356">
        <f t="shared" ca="1" si="7"/>
        <v>0</v>
      </c>
      <c r="BY9" s="356">
        <f t="shared" ca="1" si="7"/>
        <v>0</v>
      </c>
      <c r="BZ9" s="356">
        <f t="shared" ca="1" si="7"/>
        <v>0</v>
      </c>
      <c r="CA9" s="356">
        <f t="shared" ca="1" si="7"/>
        <v>0</v>
      </c>
      <c r="CB9" s="356">
        <f t="shared" ca="1" si="7"/>
        <v>0</v>
      </c>
      <c r="CC9" s="356">
        <f t="shared" ca="1" si="7"/>
        <v>0</v>
      </c>
      <c r="CD9" s="356">
        <f t="shared" ca="1" si="7"/>
        <v>0</v>
      </c>
      <c r="CE9" s="356">
        <f t="shared" ca="1" si="7"/>
        <v>0</v>
      </c>
      <c r="CF9" s="356">
        <f t="shared" ca="1" si="7"/>
        <v>0</v>
      </c>
      <c r="CG9" s="356">
        <f t="shared" ca="1" si="7"/>
        <v>0</v>
      </c>
      <c r="CH9" s="356">
        <f t="shared" ca="1" si="7"/>
        <v>0</v>
      </c>
      <c r="CI9" s="356">
        <f t="shared" ca="1" si="7"/>
        <v>0</v>
      </c>
      <c r="CJ9" s="356">
        <f t="shared" ca="1" si="7"/>
        <v>0</v>
      </c>
      <c r="CK9" s="356">
        <f t="shared" ca="1" si="7"/>
        <v>0</v>
      </c>
      <c r="CL9" s="356">
        <f t="shared" ca="1" si="7"/>
        <v>0</v>
      </c>
      <c r="CM9" s="356">
        <f t="shared" ca="1" si="7"/>
        <v>0</v>
      </c>
      <c r="CN9" s="356">
        <f t="shared" ca="1" si="7"/>
        <v>0</v>
      </c>
      <c r="CO9" s="356">
        <f t="shared" ca="1" si="7"/>
        <v>0</v>
      </c>
      <c r="CP9" s="356">
        <f t="shared" ca="1" si="7"/>
        <v>0</v>
      </c>
      <c r="CQ9" s="356">
        <f t="shared" ca="1" si="7"/>
        <v>0</v>
      </c>
      <c r="CR9" s="356">
        <f t="shared" ca="1" si="7"/>
        <v>0</v>
      </c>
      <c r="CS9" s="356">
        <f t="shared" ca="1" si="7"/>
        <v>0</v>
      </c>
      <c r="CT9" s="356">
        <f t="shared" ca="1" si="7"/>
        <v>0</v>
      </c>
      <c r="CU9" s="356">
        <f t="shared" ca="1" si="7"/>
        <v>0</v>
      </c>
      <c r="CV9" s="356">
        <f t="shared" ca="1" si="7"/>
        <v>0</v>
      </c>
      <c r="CW9" s="356">
        <f t="shared" ca="1" si="7"/>
        <v>0</v>
      </c>
      <c r="CX9" s="356">
        <f t="shared" ca="1" si="7"/>
        <v>0</v>
      </c>
      <c r="CY9" s="356">
        <f t="shared" ca="1" si="7"/>
        <v>0</v>
      </c>
      <c r="CZ9" s="356">
        <f t="shared" ca="1" si="7"/>
        <v>0</v>
      </c>
      <c r="DA9" s="356">
        <f t="shared" ca="1" si="7"/>
        <v>0</v>
      </c>
      <c r="DB9" s="356">
        <f t="shared" ca="1" si="7"/>
        <v>0</v>
      </c>
      <c r="DC9" s="561">
        <f t="shared" ca="1" si="7"/>
        <v>0</v>
      </c>
    </row>
    <row r="10" spans="1:112" ht="15" hidden="1" customHeight="1">
      <c r="B10" s="450" t="s">
        <v>172</v>
      </c>
      <c r="C10" s="351" t="s">
        <v>173</v>
      </c>
      <c r="D10" s="446"/>
      <c r="E10" s="457"/>
      <c r="F10" s="453">
        <f ca="1">F11+F22+F33</f>
        <v>87331782.403221101</v>
      </c>
      <c r="G10" s="454">
        <f ca="1">SUMIF($H$5:$DC$5,"&lt;="&amp;PAL,$H10:$DC10)</f>
        <v>104934894</v>
      </c>
      <c r="H10" s="455">
        <f ca="1">H11+H22+H33</f>
        <v>1000210</v>
      </c>
      <c r="I10" s="352">
        <f t="shared" ref="I10:BT10" ca="1" si="8">I11+I22+I33</f>
        <v>5934420</v>
      </c>
      <c r="J10" s="352">
        <f t="shared" ca="1" si="8"/>
        <v>11539379.529999999</v>
      </c>
      <c r="K10" s="352">
        <f t="shared" ca="1" si="8"/>
        <v>12102453.969999999</v>
      </c>
      <c r="L10" s="352">
        <f t="shared" ca="1" si="8"/>
        <v>7806396.9900000002</v>
      </c>
      <c r="M10" s="352">
        <f t="shared" ca="1" si="8"/>
        <v>13239692.76</v>
      </c>
      <c r="N10" s="352">
        <f t="shared" ca="1" si="8"/>
        <v>37160470.829999998</v>
      </c>
      <c r="O10" s="352">
        <f t="shared" ca="1" si="8"/>
        <v>16151869.92</v>
      </c>
      <c r="P10" s="352">
        <f t="shared" ca="1" si="8"/>
        <v>0</v>
      </c>
      <c r="Q10" s="352">
        <f t="shared" ca="1" si="8"/>
        <v>0</v>
      </c>
      <c r="R10" s="352">
        <f t="shared" ca="1" si="8"/>
        <v>0</v>
      </c>
      <c r="S10" s="352">
        <f t="shared" ca="1" si="8"/>
        <v>0</v>
      </c>
      <c r="T10" s="352">
        <f t="shared" ca="1" si="8"/>
        <v>0</v>
      </c>
      <c r="U10" s="352">
        <f t="shared" ca="1" si="8"/>
        <v>0</v>
      </c>
      <c r="V10" s="352">
        <f t="shared" ca="1" si="8"/>
        <v>0</v>
      </c>
      <c r="W10" s="352">
        <f t="shared" ca="1" si="8"/>
        <v>0</v>
      </c>
      <c r="X10" s="352">
        <f t="shared" ca="1" si="8"/>
        <v>0</v>
      </c>
      <c r="Y10" s="352">
        <f t="shared" ca="1" si="8"/>
        <v>0</v>
      </c>
      <c r="Z10" s="352">
        <f t="shared" ca="1" si="8"/>
        <v>0</v>
      </c>
      <c r="AA10" s="352">
        <f t="shared" ca="1" si="8"/>
        <v>0</v>
      </c>
      <c r="AB10" s="352">
        <f t="shared" ca="1" si="8"/>
        <v>0</v>
      </c>
      <c r="AC10" s="352">
        <f t="shared" ca="1" si="8"/>
        <v>0</v>
      </c>
      <c r="AD10" s="352">
        <f t="shared" ca="1" si="8"/>
        <v>0</v>
      </c>
      <c r="AE10" s="352">
        <f t="shared" ca="1" si="8"/>
        <v>0</v>
      </c>
      <c r="AF10" s="352">
        <f t="shared" ca="1" si="8"/>
        <v>0</v>
      </c>
      <c r="AG10" s="352">
        <f t="shared" ca="1" si="8"/>
        <v>0</v>
      </c>
      <c r="AH10" s="352">
        <f t="shared" ca="1" si="8"/>
        <v>0</v>
      </c>
      <c r="AI10" s="352">
        <f t="shared" ca="1" si="8"/>
        <v>0</v>
      </c>
      <c r="AJ10" s="352">
        <f t="shared" ca="1" si="8"/>
        <v>0</v>
      </c>
      <c r="AK10" s="352">
        <f t="shared" ca="1" si="8"/>
        <v>0</v>
      </c>
      <c r="AL10" s="352">
        <f t="shared" ca="1" si="8"/>
        <v>0</v>
      </c>
      <c r="AM10" s="352">
        <f t="shared" ca="1" si="8"/>
        <v>0</v>
      </c>
      <c r="AN10" s="352">
        <f t="shared" ca="1" si="8"/>
        <v>0</v>
      </c>
      <c r="AO10" s="352">
        <f t="shared" ca="1" si="8"/>
        <v>0</v>
      </c>
      <c r="AP10" s="352">
        <f t="shared" ca="1" si="8"/>
        <v>0</v>
      </c>
      <c r="AQ10" s="352">
        <f t="shared" ca="1" si="8"/>
        <v>0</v>
      </c>
      <c r="AR10" s="352">
        <f t="shared" ca="1" si="8"/>
        <v>0</v>
      </c>
      <c r="AS10" s="352">
        <f t="shared" ca="1" si="8"/>
        <v>0</v>
      </c>
      <c r="AT10" s="352">
        <f t="shared" ca="1" si="8"/>
        <v>0</v>
      </c>
      <c r="AU10" s="352">
        <f t="shared" ca="1" si="8"/>
        <v>0</v>
      </c>
      <c r="AV10" s="352">
        <f t="shared" ca="1" si="8"/>
        <v>0</v>
      </c>
      <c r="AW10" s="352">
        <f t="shared" ca="1" si="8"/>
        <v>0</v>
      </c>
      <c r="AX10" s="352">
        <f t="shared" ca="1" si="8"/>
        <v>0</v>
      </c>
      <c r="AY10" s="352">
        <f t="shared" ca="1" si="8"/>
        <v>0</v>
      </c>
      <c r="AZ10" s="352">
        <f t="shared" ca="1" si="8"/>
        <v>0</v>
      </c>
      <c r="BA10" s="352">
        <f t="shared" ca="1" si="8"/>
        <v>0</v>
      </c>
      <c r="BB10" s="352">
        <f t="shared" ca="1" si="8"/>
        <v>0</v>
      </c>
      <c r="BC10" s="352">
        <f t="shared" ca="1" si="8"/>
        <v>0</v>
      </c>
      <c r="BD10" s="352">
        <f t="shared" ca="1" si="8"/>
        <v>0</v>
      </c>
      <c r="BE10" s="352">
        <f t="shared" ca="1" si="8"/>
        <v>0</v>
      </c>
      <c r="BF10" s="352">
        <f t="shared" ca="1" si="8"/>
        <v>0</v>
      </c>
      <c r="BG10" s="352">
        <f t="shared" ca="1" si="8"/>
        <v>0</v>
      </c>
      <c r="BH10" s="352">
        <f t="shared" ca="1" si="8"/>
        <v>0</v>
      </c>
      <c r="BI10" s="352">
        <f t="shared" ca="1" si="8"/>
        <v>0</v>
      </c>
      <c r="BJ10" s="352">
        <f t="shared" ca="1" si="8"/>
        <v>0</v>
      </c>
      <c r="BK10" s="352">
        <f t="shared" ca="1" si="8"/>
        <v>0</v>
      </c>
      <c r="BL10" s="352">
        <f t="shared" ca="1" si="8"/>
        <v>0</v>
      </c>
      <c r="BM10" s="352">
        <f t="shared" ca="1" si="8"/>
        <v>0</v>
      </c>
      <c r="BN10" s="352">
        <f t="shared" ca="1" si="8"/>
        <v>0</v>
      </c>
      <c r="BO10" s="352">
        <f t="shared" ca="1" si="8"/>
        <v>0</v>
      </c>
      <c r="BP10" s="352">
        <f t="shared" ca="1" si="8"/>
        <v>0</v>
      </c>
      <c r="BQ10" s="352">
        <f t="shared" ca="1" si="8"/>
        <v>0</v>
      </c>
      <c r="BR10" s="352">
        <f t="shared" ca="1" si="8"/>
        <v>0</v>
      </c>
      <c r="BS10" s="352">
        <f t="shared" ca="1" si="8"/>
        <v>0</v>
      </c>
      <c r="BT10" s="352">
        <f t="shared" ca="1" si="8"/>
        <v>0</v>
      </c>
      <c r="BU10" s="352">
        <f t="shared" ref="BU10:DC10" ca="1" si="9">BU11+BU22+BU33</f>
        <v>0</v>
      </c>
      <c r="BV10" s="352">
        <f t="shared" ca="1" si="9"/>
        <v>0</v>
      </c>
      <c r="BW10" s="352">
        <f t="shared" ca="1" si="9"/>
        <v>0</v>
      </c>
      <c r="BX10" s="352">
        <f t="shared" ca="1" si="9"/>
        <v>0</v>
      </c>
      <c r="BY10" s="352">
        <f t="shared" ca="1" si="9"/>
        <v>0</v>
      </c>
      <c r="BZ10" s="352">
        <f t="shared" ca="1" si="9"/>
        <v>0</v>
      </c>
      <c r="CA10" s="352">
        <f t="shared" ca="1" si="9"/>
        <v>0</v>
      </c>
      <c r="CB10" s="352">
        <f t="shared" ca="1" si="9"/>
        <v>0</v>
      </c>
      <c r="CC10" s="352">
        <f t="shared" ca="1" si="9"/>
        <v>0</v>
      </c>
      <c r="CD10" s="352">
        <f t="shared" ca="1" si="9"/>
        <v>0</v>
      </c>
      <c r="CE10" s="352">
        <f t="shared" ca="1" si="9"/>
        <v>0</v>
      </c>
      <c r="CF10" s="352">
        <f t="shared" ca="1" si="9"/>
        <v>0</v>
      </c>
      <c r="CG10" s="352">
        <f t="shared" ca="1" si="9"/>
        <v>0</v>
      </c>
      <c r="CH10" s="352">
        <f t="shared" ca="1" si="9"/>
        <v>0</v>
      </c>
      <c r="CI10" s="352">
        <f t="shared" ca="1" si="9"/>
        <v>0</v>
      </c>
      <c r="CJ10" s="352">
        <f t="shared" ca="1" si="9"/>
        <v>0</v>
      </c>
      <c r="CK10" s="352">
        <f t="shared" ca="1" si="9"/>
        <v>0</v>
      </c>
      <c r="CL10" s="352">
        <f t="shared" ca="1" si="9"/>
        <v>0</v>
      </c>
      <c r="CM10" s="352">
        <f t="shared" ca="1" si="9"/>
        <v>0</v>
      </c>
      <c r="CN10" s="352">
        <f t="shared" ca="1" si="9"/>
        <v>0</v>
      </c>
      <c r="CO10" s="352">
        <f t="shared" ca="1" si="9"/>
        <v>0</v>
      </c>
      <c r="CP10" s="352">
        <f t="shared" ca="1" si="9"/>
        <v>0</v>
      </c>
      <c r="CQ10" s="352">
        <f t="shared" ca="1" si="9"/>
        <v>0</v>
      </c>
      <c r="CR10" s="352">
        <f t="shared" ca="1" si="9"/>
        <v>0</v>
      </c>
      <c r="CS10" s="352">
        <f t="shared" ca="1" si="9"/>
        <v>0</v>
      </c>
      <c r="CT10" s="352">
        <f t="shared" ca="1" si="9"/>
        <v>0</v>
      </c>
      <c r="CU10" s="352">
        <f t="shared" ca="1" si="9"/>
        <v>0</v>
      </c>
      <c r="CV10" s="352">
        <f t="shared" ca="1" si="9"/>
        <v>0</v>
      </c>
      <c r="CW10" s="352">
        <f t="shared" ca="1" si="9"/>
        <v>0</v>
      </c>
      <c r="CX10" s="352">
        <f t="shared" ca="1" si="9"/>
        <v>0</v>
      </c>
      <c r="CY10" s="352">
        <f t="shared" ca="1" si="9"/>
        <v>0</v>
      </c>
      <c r="CZ10" s="352">
        <f t="shared" ca="1" si="9"/>
        <v>0</v>
      </c>
      <c r="DA10" s="352">
        <f t="shared" ca="1" si="9"/>
        <v>0</v>
      </c>
      <c r="DB10" s="352">
        <f t="shared" ca="1" si="9"/>
        <v>0</v>
      </c>
      <c r="DC10" s="456">
        <f t="shared" ca="1" si="9"/>
        <v>0</v>
      </c>
    </row>
    <row r="11" spans="1:112" ht="15" hidden="1" customHeight="1">
      <c r="B11" s="450" t="s">
        <v>174</v>
      </c>
      <c r="C11" s="351" t="s">
        <v>175</v>
      </c>
      <c r="D11" s="446"/>
      <c r="E11" s="457"/>
      <c r="F11" s="453">
        <f ca="1">SUM(F12:F19)+F20</f>
        <v>0</v>
      </c>
      <c r="G11" s="454">
        <f ca="1">SUMIF($H$5:$DC$5,"&lt;="&amp;PAL,$H11:$DC11)</f>
        <v>0</v>
      </c>
      <c r="H11" s="455">
        <f ca="1">SUM(H12:H19)+H20</f>
        <v>0</v>
      </c>
      <c r="I11" s="352">
        <f t="shared" ref="I11:AK11" ca="1" si="10">SUM(I12:I19)+I20</f>
        <v>0</v>
      </c>
      <c r="J11" s="352">
        <f t="shared" ca="1" si="10"/>
        <v>0</v>
      </c>
      <c r="K11" s="352">
        <f t="shared" ca="1" si="10"/>
        <v>0</v>
      </c>
      <c r="L11" s="352">
        <f t="shared" ca="1" si="10"/>
        <v>0</v>
      </c>
      <c r="M11" s="352">
        <f t="shared" ca="1" si="10"/>
        <v>0</v>
      </c>
      <c r="N11" s="352">
        <f t="shared" ca="1" si="10"/>
        <v>0</v>
      </c>
      <c r="O11" s="352">
        <f t="shared" ca="1" si="10"/>
        <v>0</v>
      </c>
      <c r="P11" s="352">
        <f t="shared" ca="1" si="10"/>
        <v>0</v>
      </c>
      <c r="Q11" s="352">
        <f t="shared" ca="1" si="10"/>
        <v>0</v>
      </c>
      <c r="R11" s="352">
        <f t="shared" ca="1" si="10"/>
        <v>0</v>
      </c>
      <c r="S11" s="352">
        <f t="shared" ca="1" si="10"/>
        <v>0</v>
      </c>
      <c r="T11" s="352">
        <f t="shared" ca="1" si="10"/>
        <v>0</v>
      </c>
      <c r="U11" s="352">
        <f t="shared" ca="1" si="10"/>
        <v>0</v>
      </c>
      <c r="V11" s="352">
        <f t="shared" ca="1" si="10"/>
        <v>0</v>
      </c>
      <c r="W11" s="352">
        <f t="shared" ca="1" si="10"/>
        <v>0</v>
      </c>
      <c r="X11" s="352">
        <f t="shared" ca="1" si="10"/>
        <v>0</v>
      </c>
      <c r="Y11" s="352">
        <f t="shared" ca="1" si="10"/>
        <v>0</v>
      </c>
      <c r="Z11" s="352">
        <f t="shared" ca="1" si="10"/>
        <v>0</v>
      </c>
      <c r="AA11" s="352">
        <f t="shared" ca="1" si="10"/>
        <v>0</v>
      </c>
      <c r="AB11" s="352">
        <f t="shared" ca="1" si="10"/>
        <v>0</v>
      </c>
      <c r="AC11" s="352">
        <f t="shared" ca="1" si="10"/>
        <v>0</v>
      </c>
      <c r="AD11" s="352">
        <f t="shared" ca="1" si="10"/>
        <v>0</v>
      </c>
      <c r="AE11" s="352">
        <f t="shared" ca="1" si="10"/>
        <v>0</v>
      </c>
      <c r="AF11" s="352">
        <f t="shared" ca="1" si="10"/>
        <v>0</v>
      </c>
      <c r="AG11" s="352">
        <f t="shared" ca="1" si="10"/>
        <v>0</v>
      </c>
      <c r="AH11" s="352">
        <f t="shared" ca="1" si="10"/>
        <v>0</v>
      </c>
      <c r="AI11" s="352">
        <f t="shared" ca="1" si="10"/>
        <v>0</v>
      </c>
      <c r="AJ11" s="352">
        <f t="shared" ca="1" si="10"/>
        <v>0</v>
      </c>
      <c r="AK11" s="352">
        <f t="shared" ca="1" si="10"/>
        <v>0</v>
      </c>
      <c r="AL11" s="352">
        <f ca="1">SUM(AL12:AL19)+AL20</f>
        <v>0</v>
      </c>
      <c r="AM11" s="352">
        <f t="shared" ref="AM11:CX11" ca="1" si="11">SUM(AM12:AM19)+AM20</f>
        <v>0</v>
      </c>
      <c r="AN11" s="352">
        <f t="shared" ca="1" si="11"/>
        <v>0</v>
      </c>
      <c r="AO11" s="352">
        <f t="shared" ca="1" si="11"/>
        <v>0</v>
      </c>
      <c r="AP11" s="352">
        <f t="shared" ca="1" si="11"/>
        <v>0</v>
      </c>
      <c r="AQ11" s="352">
        <f t="shared" ca="1" si="11"/>
        <v>0</v>
      </c>
      <c r="AR11" s="352">
        <f t="shared" ca="1" si="11"/>
        <v>0</v>
      </c>
      <c r="AS11" s="352">
        <f t="shared" ca="1" si="11"/>
        <v>0</v>
      </c>
      <c r="AT11" s="352">
        <f t="shared" ca="1" si="11"/>
        <v>0</v>
      </c>
      <c r="AU11" s="352">
        <f t="shared" ca="1" si="11"/>
        <v>0</v>
      </c>
      <c r="AV11" s="352">
        <f t="shared" ca="1" si="11"/>
        <v>0</v>
      </c>
      <c r="AW11" s="352">
        <f t="shared" ca="1" si="11"/>
        <v>0</v>
      </c>
      <c r="AX11" s="352">
        <f t="shared" ca="1" si="11"/>
        <v>0</v>
      </c>
      <c r="AY11" s="352">
        <f t="shared" ca="1" si="11"/>
        <v>0</v>
      </c>
      <c r="AZ11" s="352">
        <f t="shared" ca="1" si="11"/>
        <v>0</v>
      </c>
      <c r="BA11" s="352">
        <f t="shared" ca="1" si="11"/>
        <v>0</v>
      </c>
      <c r="BB11" s="352">
        <f t="shared" ca="1" si="11"/>
        <v>0</v>
      </c>
      <c r="BC11" s="352">
        <f t="shared" ca="1" si="11"/>
        <v>0</v>
      </c>
      <c r="BD11" s="352">
        <f t="shared" ca="1" si="11"/>
        <v>0</v>
      </c>
      <c r="BE11" s="352">
        <f t="shared" ca="1" si="11"/>
        <v>0</v>
      </c>
      <c r="BF11" s="352">
        <f t="shared" ca="1" si="11"/>
        <v>0</v>
      </c>
      <c r="BG11" s="352">
        <f t="shared" ca="1" si="11"/>
        <v>0</v>
      </c>
      <c r="BH11" s="352">
        <f t="shared" ca="1" si="11"/>
        <v>0</v>
      </c>
      <c r="BI11" s="352">
        <f t="shared" ca="1" si="11"/>
        <v>0</v>
      </c>
      <c r="BJ11" s="352">
        <f t="shared" ca="1" si="11"/>
        <v>0</v>
      </c>
      <c r="BK11" s="352">
        <f t="shared" ca="1" si="11"/>
        <v>0</v>
      </c>
      <c r="BL11" s="352">
        <f t="shared" ca="1" si="11"/>
        <v>0</v>
      </c>
      <c r="BM11" s="352">
        <f t="shared" ca="1" si="11"/>
        <v>0</v>
      </c>
      <c r="BN11" s="352">
        <f t="shared" ca="1" si="11"/>
        <v>0</v>
      </c>
      <c r="BO11" s="352">
        <f t="shared" ca="1" si="11"/>
        <v>0</v>
      </c>
      <c r="BP11" s="352">
        <f t="shared" ca="1" si="11"/>
        <v>0</v>
      </c>
      <c r="BQ11" s="352">
        <f t="shared" ca="1" si="11"/>
        <v>0</v>
      </c>
      <c r="BR11" s="352">
        <f t="shared" ca="1" si="11"/>
        <v>0</v>
      </c>
      <c r="BS11" s="352">
        <f t="shared" ca="1" si="11"/>
        <v>0</v>
      </c>
      <c r="BT11" s="352">
        <f t="shared" ca="1" si="11"/>
        <v>0</v>
      </c>
      <c r="BU11" s="352">
        <f t="shared" ca="1" si="11"/>
        <v>0</v>
      </c>
      <c r="BV11" s="352">
        <f t="shared" ca="1" si="11"/>
        <v>0</v>
      </c>
      <c r="BW11" s="352">
        <f t="shared" ca="1" si="11"/>
        <v>0</v>
      </c>
      <c r="BX11" s="352">
        <f t="shared" ca="1" si="11"/>
        <v>0</v>
      </c>
      <c r="BY11" s="352">
        <f t="shared" ca="1" si="11"/>
        <v>0</v>
      </c>
      <c r="BZ11" s="352">
        <f t="shared" ca="1" si="11"/>
        <v>0</v>
      </c>
      <c r="CA11" s="352">
        <f t="shared" ca="1" si="11"/>
        <v>0</v>
      </c>
      <c r="CB11" s="352">
        <f t="shared" ca="1" si="11"/>
        <v>0</v>
      </c>
      <c r="CC11" s="352">
        <f t="shared" ca="1" si="11"/>
        <v>0</v>
      </c>
      <c r="CD11" s="352">
        <f t="shared" ca="1" si="11"/>
        <v>0</v>
      </c>
      <c r="CE11" s="352">
        <f t="shared" ca="1" si="11"/>
        <v>0</v>
      </c>
      <c r="CF11" s="352">
        <f t="shared" ca="1" si="11"/>
        <v>0</v>
      </c>
      <c r="CG11" s="352">
        <f t="shared" ca="1" si="11"/>
        <v>0</v>
      </c>
      <c r="CH11" s="352">
        <f t="shared" ca="1" si="11"/>
        <v>0</v>
      </c>
      <c r="CI11" s="352">
        <f t="shared" ca="1" si="11"/>
        <v>0</v>
      </c>
      <c r="CJ11" s="352">
        <f t="shared" ca="1" si="11"/>
        <v>0</v>
      </c>
      <c r="CK11" s="352">
        <f t="shared" ca="1" si="11"/>
        <v>0</v>
      </c>
      <c r="CL11" s="352">
        <f t="shared" ca="1" si="11"/>
        <v>0</v>
      </c>
      <c r="CM11" s="352">
        <f t="shared" ca="1" si="11"/>
        <v>0</v>
      </c>
      <c r="CN11" s="352">
        <f t="shared" ca="1" si="11"/>
        <v>0</v>
      </c>
      <c r="CO11" s="352">
        <f t="shared" ca="1" si="11"/>
        <v>0</v>
      </c>
      <c r="CP11" s="352">
        <f t="shared" ca="1" si="11"/>
        <v>0</v>
      </c>
      <c r="CQ11" s="352">
        <f t="shared" ca="1" si="11"/>
        <v>0</v>
      </c>
      <c r="CR11" s="352">
        <f t="shared" ca="1" si="11"/>
        <v>0</v>
      </c>
      <c r="CS11" s="352">
        <f t="shared" ca="1" si="11"/>
        <v>0</v>
      </c>
      <c r="CT11" s="352">
        <f t="shared" ca="1" si="11"/>
        <v>0</v>
      </c>
      <c r="CU11" s="352">
        <f t="shared" ca="1" si="11"/>
        <v>0</v>
      </c>
      <c r="CV11" s="352">
        <f t="shared" ca="1" si="11"/>
        <v>0</v>
      </c>
      <c r="CW11" s="352">
        <f t="shared" ca="1" si="11"/>
        <v>0</v>
      </c>
      <c r="CX11" s="352">
        <f t="shared" ca="1" si="11"/>
        <v>0</v>
      </c>
      <c r="CY11" s="352">
        <f ca="1">SUM(CY12:CY19)+CY20</f>
        <v>0</v>
      </c>
      <c r="CZ11" s="352">
        <f ca="1">SUM(CZ12:CZ19)+CZ20</f>
        <v>0</v>
      </c>
      <c r="DA11" s="352">
        <f ca="1">SUM(DA12:DA19)+DA20</f>
        <v>0</v>
      </c>
      <c r="DB11" s="352">
        <f ca="1">SUM(DB12:DB19)+DB20</f>
        <v>0</v>
      </c>
      <c r="DC11" s="456">
        <f ca="1">SUM(DC12:DC19)+DC20</f>
        <v>0</v>
      </c>
    </row>
    <row r="12" spans="1:112" ht="75" hidden="1">
      <c r="A12" s="67">
        <v>0</v>
      </c>
      <c r="B12" s="458" t="str">
        <f t="shared" ref="B12:B43" ca="1" si="12">OFFSET(INDIRECT("'"&amp;Opt_alt&amp;"'!B12"),$A12,0)</f>
        <v>D.1.1.</v>
      </c>
      <c r="C12" s="459" t="str">
        <f t="shared" ref="C12:C43" ca="1" si="13">IF(OFFSET(INDIRECT("'"&amp;Opt_alt&amp;"'!C12"),$A12,0)="","",OFFSET(INDIRECT("'"&amp;Opt_alt&amp;"'!C12"),$A12,0))</f>
        <v>Peržiūrėti ir pakeisti inovacinę veiklą reglamentuojančius teisės aktus (1)</v>
      </c>
      <c r="D12" s="437"/>
      <c r="E12" s="460" t="str">
        <f t="shared" ref="E12:E43" ca="1" si="14">IF(OFFSET(INDIRECT("'"&amp;Opt_alt&amp;"'!E12"),$A12,0)="","",OFFSET(INDIRECT("'"&amp;Opt_alt&amp;"'!E12"),$A12,0))</f>
        <v>Nurodyta be PVM (susigrąžinamas/netaikomas)</v>
      </c>
      <c r="F12" s="461">
        <f ca="1">H12+NPV(FD,I12:INDEX(I12:DC12,PAL))</f>
        <v>0</v>
      </c>
      <c r="G12" s="454">
        <f ca="1">SUMIF($H$5:$DC$5,"&lt;="&amp;PAL,$H12:$DC12)</f>
        <v>0</v>
      </c>
      <c r="H12" s="462">
        <f t="shared" ref="H12:Q21" ca="1" si="15">OFFSET(INDIRECT("'"&amp;Opt_alt&amp;"'!H12"),$A12,H$5)*$DF12</f>
        <v>0</v>
      </c>
      <c r="I12" s="462">
        <f t="shared" ca="1" si="15"/>
        <v>0</v>
      </c>
      <c r="J12" s="462">
        <f t="shared" ca="1" si="15"/>
        <v>0</v>
      </c>
      <c r="K12" s="462">
        <f t="shared" ca="1" si="15"/>
        <v>0</v>
      </c>
      <c r="L12" s="462">
        <f t="shared" ca="1" si="15"/>
        <v>0</v>
      </c>
      <c r="M12" s="462">
        <f t="shared" ca="1" si="15"/>
        <v>0</v>
      </c>
      <c r="N12" s="462">
        <f t="shared" ca="1" si="15"/>
        <v>0</v>
      </c>
      <c r="O12" s="462">
        <f t="shared" ca="1" si="15"/>
        <v>0</v>
      </c>
      <c r="P12" s="462">
        <f t="shared" ca="1" si="15"/>
        <v>0</v>
      </c>
      <c r="Q12" s="462">
        <f t="shared" ca="1" si="15"/>
        <v>0</v>
      </c>
      <c r="R12" s="462">
        <f t="shared" ref="R12:AA21" ca="1" si="16">OFFSET(INDIRECT("'"&amp;Opt_alt&amp;"'!H12"),$A12,R$5)*$DF12</f>
        <v>0</v>
      </c>
      <c r="S12" s="462">
        <f t="shared" ca="1" si="16"/>
        <v>0</v>
      </c>
      <c r="T12" s="462">
        <f t="shared" ca="1" si="16"/>
        <v>0</v>
      </c>
      <c r="U12" s="462">
        <f t="shared" ca="1" si="16"/>
        <v>0</v>
      </c>
      <c r="V12" s="462">
        <f t="shared" ca="1" si="16"/>
        <v>0</v>
      </c>
      <c r="W12" s="462">
        <f t="shared" ca="1" si="16"/>
        <v>0</v>
      </c>
      <c r="X12" s="462">
        <f t="shared" ca="1" si="16"/>
        <v>0</v>
      </c>
      <c r="Y12" s="462">
        <f t="shared" ca="1" si="16"/>
        <v>0</v>
      </c>
      <c r="Z12" s="462">
        <f t="shared" ca="1" si="16"/>
        <v>0</v>
      </c>
      <c r="AA12" s="462">
        <f t="shared" ca="1" si="16"/>
        <v>0</v>
      </c>
      <c r="AB12" s="462">
        <f t="shared" ref="AB12:AK21" ca="1" si="17">OFFSET(INDIRECT("'"&amp;Opt_alt&amp;"'!H12"),$A12,AB$5)*$DF12</f>
        <v>0</v>
      </c>
      <c r="AC12" s="462">
        <f t="shared" ca="1" si="17"/>
        <v>0</v>
      </c>
      <c r="AD12" s="462">
        <f t="shared" ca="1" si="17"/>
        <v>0</v>
      </c>
      <c r="AE12" s="462">
        <f t="shared" ca="1" si="17"/>
        <v>0</v>
      </c>
      <c r="AF12" s="462">
        <f t="shared" ca="1" si="17"/>
        <v>0</v>
      </c>
      <c r="AG12" s="462">
        <f t="shared" ca="1" si="17"/>
        <v>0</v>
      </c>
      <c r="AH12" s="462">
        <f t="shared" ca="1" si="17"/>
        <v>0</v>
      </c>
      <c r="AI12" s="462">
        <f t="shared" ca="1" si="17"/>
        <v>0</v>
      </c>
      <c r="AJ12" s="462">
        <f t="shared" ca="1" si="17"/>
        <v>0</v>
      </c>
      <c r="AK12" s="462">
        <f t="shared" ca="1" si="17"/>
        <v>0</v>
      </c>
      <c r="AL12" s="462">
        <f t="shared" ref="AL12:AU21" ca="1" si="18">OFFSET(INDIRECT("'"&amp;Opt_alt&amp;"'!H12"),$A12,AL$5)*$DF12</f>
        <v>0</v>
      </c>
      <c r="AM12" s="462">
        <f t="shared" ca="1" si="18"/>
        <v>0</v>
      </c>
      <c r="AN12" s="462">
        <f t="shared" ca="1" si="18"/>
        <v>0</v>
      </c>
      <c r="AO12" s="462">
        <f t="shared" ca="1" si="18"/>
        <v>0</v>
      </c>
      <c r="AP12" s="462">
        <f t="shared" ca="1" si="18"/>
        <v>0</v>
      </c>
      <c r="AQ12" s="462">
        <f t="shared" ca="1" si="18"/>
        <v>0</v>
      </c>
      <c r="AR12" s="462">
        <f t="shared" ca="1" si="18"/>
        <v>0</v>
      </c>
      <c r="AS12" s="462">
        <f t="shared" ca="1" si="18"/>
        <v>0</v>
      </c>
      <c r="AT12" s="462">
        <f t="shared" ca="1" si="18"/>
        <v>0</v>
      </c>
      <c r="AU12" s="462">
        <f t="shared" ca="1" si="18"/>
        <v>0</v>
      </c>
      <c r="AV12" s="462">
        <f t="shared" ref="AV12:BE21" ca="1" si="19">OFFSET(INDIRECT("'"&amp;Opt_alt&amp;"'!H12"),$A12,AV$5)*$DF12</f>
        <v>0</v>
      </c>
      <c r="AW12" s="462">
        <f t="shared" ca="1" si="19"/>
        <v>0</v>
      </c>
      <c r="AX12" s="462">
        <f t="shared" ca="1" si="19"/>
        <v>0</v>
      </c>
      <c r="AY12" s="462">
        <f t="shared" ca="1" si="19"/>
        <v>0</v>
      </c>
      <c r="AZ12" s="462">
        <f t="shared" ca="1" si="19"/>
        <v>0</v>
      </c>
      <c r="BA12" s="462">
        <f t="shared" ca="1" si="19"/>
        <v>0</v>
      </c>
      <c r="BB12" s="462">
        <f t="shared" ca="1" si="19"/>
        <v>0</v>
      </c>
      <c r="BC12" s="462">
        <f t="shared" ca="1" si="19"/>
        <v>0</v>
      </c>
      <c r="BD12" s="462">
        <f t="shared" ca="1" si="19"/>
        <v>0</v>
      </c>
      <c r="BE12" s="462">
        <f t="shared" ca="1" si="19"/>
        <v>0</v>
      </c>
      <c r="BF12" s="462">
        <f t="shared" ref="BF12:BO21" ca="1" si="20">OFFSET(INDIRECT("'"&amp;Opt_alt&amp;"'!H12"),$A12,BF$5)*$DF12</f>
        <v>0</v>
      </c>
      <c r="BG12" s="462">
        <f t="shared" ca="1" si="20"/>
        <v>0</v>
      </c>
      <c r="BH12" s="462">
        <f t="shared" ca="1" si="20"/>
        <v>0</v>
      </c>
      <c r="BI12" s="462">
        <f t="shared" ca="1" si="20"/>
        <v>0</v>
      </c>
      <c r="BJ12" s="462">
        <f t="shared" ca="1" si="20"/>
        <v>0</v>
      </c>
      <c r="BK12" s="462">
        <f t="shared" ca="1" si="20"/>
        <v>0</v>
      </c>
      <c r="BL12" s="462">
        <f t="shared" ca="1" si="20"/>
        <v>0</v>
      </c>
      <c r="BM12" s="462">
        <f t="shared" ca="1" si="20"/>
        <v>0</v>
      </c>
      <c r="BN12" s="462">
        <f t="shared" ca="1" si="20"/>
        <v>0</v>
      </c>
      <c r="BO12" s="462">
        <f t="shared" ca="1" si="20"/>
        <v>0</v>
      </c>
      <c r="BP12" s="462">
        <f t="shared" ref="BP12:BY21" ca="1" si="21">OFFSET(INDIRECT("'"&amp;Opt_alt&amp;"'!H12"),$A12,BP$5)*$DF12</f>
        <v>0</v>
      </c>
      <c r="BQ12" s="462">
        <f t="shared" ca="1" si="21"/>
        <v>0</v>
      </c>
      <c r="BR12" s="462">
        <f t="shared" ca="1" si="21"/>
        <v>0</v>
      </c>
      <c r="BS12" s="462">
        <f t="shared" ca="1" si="21"/>
        <v>0</v>
      </c>
      <c r="BT12" s="462">
        <f t="shared" ca="1" si="21"/>
        <v>0</v>
      </c>
      <c r="BU12" s="462">
        <f t="shared" ca="1" si="21"/>
        <v>0</v>
      </c>
      <c r="BV12" s="462">
        <f t="shared" ca="1" si="21"/>
        <v>0</v>
      </c>
      <c r="BW12" s="462">
        <f t="shared" ca="1" si="21"/>
        <v>0</v>
      </c>
      <c r="BX12" s="462">
        <f t="shared" ca="1" si="21"/>
        <v>0</v>
      </c>
      <c r="BY12" s="462">
        <f t="shared" ca="1" si="21"/>
        <v>0</v>
      </c>
      <c r="BZ12" s="462">
        <f t="shared" ref="BZ12:CI21" ca="1" si="22">OFFSET(INDIRECT("'"&amp;Opt_alt&amp;"'!H12"),$A12,BZ$5)*$DF12</f>
        <v>0</v>
      </c>
      <c r="CA12" s="462">
        <f t="shared" ca="1" si="22"/>
        <v>0</v>
      </c>
      <c r="CB12" s="462">
        <f t="shared" ca="1" si="22"/>
        <v>0</v>
      </c>
      <c r="CC12" s="462">
        <f t="shared" ca="1" si="22"/>
        <v>0</v>
      </c>
      <c r="CD12" s="462">
        <f t="shared" ca="1" si="22"/>
        <v>0</v>
      </c>
      <c r="CE12" s="462">
        <f t="shared" ca="1" si="22"/>
        <v>0</v>
      </c>
      <c r="CF12" s="462">
        <f t="shared" ca="1" si="22"/>
        <v>0</v>
      </c>
      <c r="CG12" s="462">
        <f t="shared" ca="1" si="22"/>
        <v>0</v>
      </c>
      <c r="CH12" s="462">
        <f t="shared" ca="1" si="22"/>
        <v>0</v>
      </c>
      <c r="CI12" s="462">
        <f t="shared" ca="1" si="22"/>
        <v>0</v>
      </c>
      <c r="CJ12" s="462">
        <f t="shared" ref="CJ12:CS21" ca="1" si="23">OFFSET(INDIRECT("'"&amp;Opt_alt&amp;"'!H12"),$A12,CJ$5)*$DF12</f>
        <v>0</v>
      </c>
      <c r="CK12" s="462">
        <f t="shared" ca="1" si="23"/>
        <v>0</v>
      </c>
      <c r="CL12" s="462">
        <f t="shared" ca="1" si="23"/>
        <v>0</v>
      </c>
      <c r="CM12" s="462">
        <f t="shared" ca="1" si="23"/>
        <v>0</v>
      </c>
      <c r="CN12" s="462">
        <f t="shared" ca="1" si="23"/>
        <v>0</v>
      </c>
      <c r="CO12" s="462">
        <f t="shared" ca="1" si="23"/>
        <v>0</v>
      </c>
      <c r="CP12" s="462">
        <f t="shared" ca="1" si="23"/>
        <v>0</v>
      </c>
      <c r="CQ12" s="462">
        <f t="shared" ca="1" si="23"/>
        <v>0</v>
      </c>
      <c r="CR12" s="462">
        <f t="shared" ca="1" si="23"/>
        <v>0</v>
      </c>
      <c r="CS12" s="462">
        <f t="shared" ca="1" si="23"/>
        <v>0</v>
      </c>
      <c r="CT12" s="462">
        <f t="shared" ref="CT12:DC21" ca="1" si="24">OFFSET(INDIRECT("'"&amp;Opt_alt&amp;"'!H12"),$A12,CT$5)*$DF12</f>
        <v>0</v>
      </c>
      <c r="CU12" s="462">
        <f t="shared" ca="1" si="24"/>
        <v>0</v>
      </c>
      <c r="CV12" s="462">
        <f t="shared" ca="1" si="24"/>
        <v>0</v>
      </c>
      <c r="CW12" s="462">
        <f t="shared" ca="1" si="24"/>
        <v>0</v>
      </c>
      <c r="CX12" s="462">
        <f t="shared" ca="1" si="24"/>
        <v>0</v>
      </c>
      <c r="CY12" s="462">
        <f t="shared" ca="1" si="24"/>
        <v>0</v>
      </c>
      <c r="CZ12" s="462">
        <f t="shared" ca="1" si="24"/>
        <v>0</v>
      </c>
      <c r="DA12" s="462">
        <f t="shared" ca="1" si="24"/>
        <v>0</v>
      </c>
      <c r="DB12" s="462">
        <f t="shared" ca="1" si="24"/>
        <v>0</v>
      </c>
      <c r="DC12" s="462">
        <f t="shared" ca="1" si="24"/>
        <v>0</v>
      </c>
      <c r="DE12" s="114" t="str">
        <f t="shared" ref="DE12:DE75" ca="1" si="25">OFFSET(INDIRECT("'"&amp;Opt_alt&amp;"'!B12"),$A12,0)</f>
        <v>D.1.1.</v>
      </c>
      <c r="DF12">
        <v>1</v>
      </c>
      <c r="DG12">
        <f t="shared" ref="DG12:DG21" ca="1" si="26">OFFSET(INDIRECT("'"&amp;Opt_alt&amp;"'!H12"),$A12,DG$5)</f>
        <v>0</v>
      </c>
      <c r="DH12">
        <v>0</v>
      </c>
    </row>
    <row r="13" spans="1:112" ht="75" hidden="1">
      <c r="A13" s="67">
        <v>1</v>
      </c>
      <c r="B13" s="458" t="str">
        <f t="shared" ca="1" si="12"/>
        <v>D.1.2.</v>
      </c>
      <c r="C13" s="459" t="str">
        <f t="shared" ca="1" si="13"/>
        <v>Atnaujinti Sumanios specializacijos koncepciją ir nustatyti sumanios specializacijos prioritetus, jų koordinavimo modelį, įgyvendinimo stebėsenos sistemą (2)</v>
      </c>
      <c r="D13" s="463"/>
      <c r="E13" s="460" t="str">
        <f t="shared" ca="1" si="14"/>
        <v>Nurodyta be PVM (susigrąžinamas/netaikomas)</v>
      </c>
      <c r="F13" s="461">
        <f ca="1">H13+NPV(FD,I13:INDEX(I13:DC13,PAL))</f>
        <v>0</v>
      </c>
      <c r="G13" s="454">
        <f ca="1">SUMIF($H$5:$DC$5,"&lt;="&amp;PAL,$H13:$DC13)</f>
        <v>0</v>
      </c>
      <c r="H13" s="462">
        <f t="shared" ca="1" si="15"/>
        <v>0</v>
      </c>
      <c r="I13" s="462">
        <f t="shared" ca="1" si="15"/>
        <v>0</v>
      </c>
      <c r="J13" s="462">
        <f t="shared" ca="1" si="15"/>
        <v>0</v>
      </c>
      <c r="K13" s="462">
        <f t="shared" ca="1" si="15"/>
        <v>0</v>
      </c>
      <c r="L13" s="462">
        <f t="shared" ca="1" si="15"/>
        <v>0</v>
      </c>
      <c r="M13" s="462">
        <f t="shared" ca="1" si="15"/>
        <v>0</v>
      </c>
      <c r="N13" s="462">
        <f t="shared" ca="1" si="15"/>
        <v>0</v>
      </c>
      <c r="O13" s="462">
        <f t="shared" ca="1" si="15"/>
        <v>0</v>
      </c>
      <c r="P13" s="462">
        <f t="shared" ca="1" si="15"/>
        <v>0</v>
      </c>
      <c r="Q13" s="462">
        <f t="shared" ca="1" si="15"/>
        <v>0</v>
      </c>
      <c r="R13" s="462">
        <f t="shared" ca="1" si="16"/>
        <v>0</v>
      </c>
      <c r="S13" s="462">
        <f t="shared" ca="1" si="16"/>
        <v>0</v>
      </c>
      <c r="T13" s="462">
        <f t="shared" ca="1" si="16"/>
        <v>0</v>
      </c>
      <c r="U13" s="462">
        <f t="shared" ca="1" si="16"/>
        <v>0</v>
      </c>
      <c r="V13" s="462">
        <f t="shared" ca="1" si="16"/>
        <v>0</v>
      </c>
      <c r="W13" s="462">
        <f t="shared" ca="1" si="16"/>
        <v>0</v>
      </c>
      <c r="X13" s="462">
        <f t="shared" ca="1" si="16"/>
        <v>0</v>
      </c>
      <c r="Y13" s="462">
        <f t="shared" ca="1" si="16"/>
        <v>0</v>
      </c>
      <c r="Z13" s="462">
        <f t="shared" ca="1" si="16"/>
        <v>0</v>
      </c>
      <c r="AA13" s="462">
        <f t="shared" ca="1" si="16"/>
        <v>0</v>
      </c>
      <c r="AB13" s="462">
        <f t="shared" ca="1" si="17"/>
        <v>0</v>
      </c>
      <c r="AC13" s="462">
        <f t="shared" ca="1" si="17"/>
        <v>0</v>
      </c>
      <c r="AD13" s="462">
        <f t="shared" ca="1" si="17"/>
        <v>0</v>
      </c>
      <c r="AE13" s="462">
        <f t="shared" ca="1" si="17"/>
        <v>0</v>
      </c>
      <c r="AF13" s="462">
        <f t="shared" ca="1" si="17"/>
        <v>0</v>
      </c>
      <c r="AG13" s="462">
        <f t="shared" ca="1" si="17"/>
        <v>0</v>
      </c>
      <c r="AH13" s="462">
        <f t="shared" ca="1" si="17"/>
        <v>0</v>
      </c>
      <c r="AI13" s="462">
        <f t="shared" ca="1" si="17"/>
        <v>0</v>
      </c>
      <c r="AJ13" s="462">
        <f t="shared" ca="1" si="17"/>
        <v>0</v>
      </c>
      <c r="AK13" s="462">
        <f t="shared" ca="1" si="17"/>
        <v>0</v>
      </c>
      <c r="AL13" s="462">
        <f t="shared" ca="1" si="18"/>
        <v>0</v>
      </c>
      <c r="AM13" s="462">
        <f t="shared" ca="1" si="18"/>
        <v>0</v>
      </c>
      <c r="AN13" s="462">
        <f t="shared" ca="1" si="18"/>
        <v>0</v>
      </c>
      <c r="AO13" s="462">
        <f t="shared" ca="1" si="18"/>
        <v>0</v>
      </c>
      <c r="AP13" s="462">
        <f t="shared" ca="1" si="18"/>
        <v>0</v>
      </c>
      <c r="AQ13" s="462">
        <f t="shared" ca="1" si="18"/>
        <v>0</v>
      </c>
      <c r="AR13" s="462">
        <f t="shared" ca="1" si="18"/>
        <v>0</v>
      </c>
      <c r="AS13" s="462">
        <f t="shared" ca="1" si="18"/>
        <v>0</v>
      </c>
      <c r="AT13" s="462">
        <f t="shared" ca="1" si="18"/>
        <v>0</v>
      </c>
      <c r="AU13" s="462">
        <f t="shared" ca="1" si="18"/>
        <v>0</v>
      </c>
      <c r="AV13" s="462">
        <f t="shared" ca="1" si="19"/>
        <v>0</v>
      </c>
      <c r="AW13" s="462">
        <f t="shared" ca="1" si="19"/>
        <v>0</v>
      </c>
      <c r="AX13" s="462">
        <f t="shared" ca="1" si="19"/>
        <v>0</v>
      </c>
      <c r="AY13" s="462">
        <f t="shared" ca="1" si="19"/>
        <v>0</v>
      </c>
      <c r="AZ13" s="462">
        <f t="shared" ca="1" si="19"/>
        <v>0</v>
      </c>
      <c r="BA13" s="462">
        <f t="shared" ca="1" si="19"/>
        <v>0</v>
      </c>
      <c r="BB13" s="462">
        <f t="shared" ca="1" si="19"/>
        <v>0</v>
      </c>
      <c r="BC13" s="462">
        <f t="shared" ca="1" si="19"/>
        <v>0</v>
      </c>
      <c r="BD13" s="462">
        <f t="shared" ca="1" si="19"/>
        <v>0</v>
      </c>
      <c r="BE13" s="462">
        <f t="shared" ca="1" si="19"/>
        <v>0</v>
      </c>
      <c r="BF13" s="462">
        <f t="shared" ca="1" si="20"/>
        <v>0</v>
      </c>
      <c r="BG13" s="462">
        <f t="shared" ca="1" si="20"/>
        <v>0</v>
      </c>
      <c r="BH13" s="462">
        <f t="shared" ca="1" si="20"/>
        <v>0</v>
      </c>
      <c r="BI13" s="462">
        <f t="shared" ca="1" si="20"/>
        <v>0</v>
      </c>
      <c r="BJ13" s="462">
        <f t="shared" ca="1" si="20"/>
        <v>0</v>
      </c>
      <c r="BK13" s="462">
        <f t="shared" ca="1" si="20"/>
        <v>0</v>
      </c>
      <c r="BL13" s="462">
        <f t="shared" ca="1" si="20"/>
        <v>0</v>
      </c>
      <c r="BM13" s="462">
        <f t="shared" ca="1" si="20"/>
        <v>0</v>
      </c>
      <c r="BN13" s="462">
        <f t="shared" ca="1" si="20"/>
        <v>0</v>
      </c>
      <c r="BO13" s="462">
        <f t="shared" ca="1" si="20"/>
        <v>0</v>
      </c>
      <c r="BP13" s="462">
        <f t="shared" ca="1" si="21"/>
        <v>0</v>
      </c>
      <c r="BQ13" s="462">
        <f t="shared" ca="1" si="21"/>
        <v>0</v>
      </c>
      <c r="BR13" s="462">
        <f t="shared" ca="1" si="21"/>
        <v>0</v>
      </c>
      <c r="BS13" s="462">
        <f t="shared" ca="1" si="21"/>
        <v>0</v>
      </c>
      <c r="BT13" s="462">
        <f t="shared" ca="1" si="21"/>
        <v>0</v>
      </c>
      <c r="BU13" s="462">
        <f t="shared" ca="1" si="21"/>
        <v>0</v>
      </c>
      <c r="BV13" s="462">
        <f t="shared" ca="1" si="21"/>
        <v>0</v>
      </c>
      <c r="BW13" s="462">
        <f t="shared" ca="1" si="21"/>
        <v>0</v>
      </c>
      <c r="BX13" s="462">
        <f t="shared" ca="1" si="21"/>
        <v>0</v>
      </c>
      <c r="BY13" s="462">
        <f t="shared" ca="1" si="21"/>
        <v>0</v>
      </c>
      <c r="BZ13" s="462">
        <f t="shared" ca="1" si="22"/>
        <v>0</v>
      </c>
      <c r="CA13" s="462">
        <f t="shared" ca="1" si="22"/>
        <v>0</v>
      </c>
      <c r="CB13" s="462">
        <f t="shared" ca="1" si="22"/>
        <v>0</v>
      </c>
      <c r="CC13" s="462">
        <f t="shared" ca="1" si="22"/>
        <v>0</v>
      </c>
      <c r="CD13" s="462">
        <f t="shared" ca="1" si="22"/>
        <v>0</v>
      </c>
      <c r="CE13" s="462">
        <f t="shared" ca="1" si="22"/>
        <v>0</v>
      </c>
      <c r="CF13" s="462">
        <f t="shared" ca="1" si="22"/>
        <v>0</v>
      </c>
      <c r="CG13" s="462">
        <f t="shared" ca="1" si="22"/>
        <v>0</v>
      </c>
      <c r="CH13" s="462">
        <f t="shared" ca="1" si="22"/>
        <v>0</v>
      </c>
      <c r="CI13" s="462">
        <f t="shared" ca="1" si="22"/>
        <v>0</v>
      </c>
      <c r="CJ13" s="462">
        <f t="shared" ca="1" si="23"/>
        <v>0</v>
      </c>
      <c r="CK13" s="462">
        <f t="shared" ca="1" si="23"/>
        <v>0</v>
      </c>
      <c r="CL13" s="462">
        <f t="shared" ca="1" si="23"/>
        <v>0</v>
      </c>
      <c r="CM13" s="462">
        <f t="shared" ca="1" si="23"/>
        <v>0</v>
      </c>
      <c r="CN13" s="462">
        <f t="shared" ca="1" si="23"/>
        <v>0</v>
      </c>
      <c r="CO13" s="462">
        <f t="shared" ca="1" si="23"/>
        <v>0</v>
      </c>
      <c r="CP13" s="462">
        <f t="shared" ca="1" si="23"/>
        <v>0</v>
      </c>
      <c r="CQ13" s="462">
        <f t="shared" ca="1" si="23"/>
        <v>0</v>
      </c>
      <c r="CR13" s="462">
        <f t="shared" ca="1" si="23"/>
        <v>0</v>
      </c>
      <c r="CS13" s="462">
        <f t="shared" ca="1" si="23"/>
        <v>0</v>
      </c>
      <c r="CT13" s="462">
        <f t="shared" ca="1" si="24"/>
        <v>0</v>
      </c>
      <c r="CU13" s="462">
        <f t="shared" ca="1" si="24"/>
        <v>0</v>
      </c>
      <c r="CV13" s="462">
        <f t="shared" ca="1" si="24"/>
        <v>0</v>
      </c>
      <c r="CW13" s="462">
        <f t="shared" ca="1" si="24"/>
        <v>0</v>
      </c>
      <c r="CX13" s="462">
        <f t="shared" ca="1" si="24"/>
        <v>0</v>
      </c>
      <c r="CY13" s="462">
        <f t="shared" ca="1" si="24"/>
        <v>0</v>
      </c>
      <c r="CZ13" s="462">
        <f t="shared" ca="1" si="24"/>
        <v>0</v>
      </c>
      <c r="DA13" s="462">
        <f t="shared" ca="1" si="24"/>
        <v>0</v>
      </c>
      <c r="DB13" s="462">
        <f t="shared" ca="1" si="24"/>
        <v>0</v>
      </c>
      <c r="DC13" s="462">
        <f t="shared" ca="1" si="24"/>
        <v>0</v>
      </c>
      <c r="DE13" s="114" t="str">
        <f t="shared" ca="1" si="25"/>
        <v>D.1.2.</v>
      </c>
      <c r="DF13">
        <v>1</v>
      </c>
      <c r="DG13">
        <f t="shared" ca="1" si="26"/>
        <v>0</v>
      </c>
      <c r="DH13">
        <v>0</v>
      </c>
    </row>
    <row r="14" spans="1:112" hidden="1">
      <c r="A14" s="67">
        <v>2</v>
      </c>
      <c r="B14" s="458" t="str">
        <f t="shared" ca="1" si="12"/>
        <v>D.1.3.</v>
      </c>
      <c r="C14" s="459" t="str">
        <f t="shared" ca="1" si="13"/>
        <v/>
      </c>
      <c r="D14" s="463"/>
      <c r="E14" s="460">
        <f t="shared" ca="1" si="14"/>
        <v>0.21</v>
      </c>
      <c r="F14" s="461">
        <f ca="1">H14+NPV(FD,I14:INDEX(I14:DC14,PAL))</f>
        <v>0</v>
      </c>
      <c r="G14" s="454">
        <f ca="1">SUMIF($H$5:$DC$5,"&lt;="&amp;PAL,$H14:$DC14)</f>
        <v>0</v>
      </c>
      <c r="H14" s="462">
        <f t="shared" ca="1" si="15"/>
        <v>0</v>
      </c>
      <c r="I14" s="462">
        <f t="shared" ca="1" si="15"/>
        <v>0</v>
      </c>
      <c r="J14" s="462">
        <f t="shared" ca="1" si="15"/>
        <v>0</v>
      </c>
      <c r="K14" s="462">
        <f t="shared" ca="1" si="15"/>
        <v>0</v>
      </c>
      <c r="L14" s="462">
        <f t="shared" ca="1" si="15"/>
        <v>0</v>
      </c>
      <c r="M14" s="462">
        <f t="shared" ca="1" si="15"/>
        <v>0</v>
      </c>
      <c r="N14" s="462">
        <f t="shared" ca="1" si="15"/>
        <v>0</v>
      </c>
      <c r="O14" s="462">
        <f t="shared" ca="1" si="15"/>
        <v>0</v>
      </c>
      <c r="P14" s="462">
        <f t="shared" ca="1" si="15"/>
        <v>0</v>
      </c>
      <c r="Q14" s="462">
        <f t="shared" ca="1" si="15"/>
        <v>0</v>
      </c>
      <c r="R14" s="462">
        <f t="shared" ca="1" si="16"/>
        <v>0</v>
      </c>
      <c r="S14" s="462">
        <f t="shared" ca="1" si="16"/>
        <v>0</v>
      </c>
      <c r="T14" s="462">
        <f t="shared" ca="1" si="16"/>
        <v>0</v>
      </c>
      <c r="U14" s="462">
        <f t="shared" ca="1" si="16"/>
        <v>0</v>
      </c>
      <c r="V14" s="462">
        <f t="shared" ca="1" si="16"/>
        <v>0</v>
      </c>
      <c r="W14" s="462">
        <f t="shared" ca="1" si="16"/>
        <v>0</v>
      </c>
      <c r="X14" s="462">
        <f t="shared" ca="1" si="16"/>
        <v>0</v>
      </c>
      <c r="Y14" s="462">
        <f t="shared" ca="1" si="16"/>
        <v>0</v>
      </c>
      <c r="Z14" s="462">
        <f t="shared" ca="1" si="16"/>
        <v>0</v>
      </c>
      <c r="AA14" s="462">
        <f t="shared" ca="1" si="16"/>
        <v>0</v>
      </c>
      <c r="AB14" s="462">
        <f t="shared" ca="1" si="17"/>
        <v>0</v>
      </c>
      <c r="AC14" s="462">
        <f t="shared" ca="1" si="17"/>
        <v>0</v>
      </c>
      <c r="AD14" s="462">
        <f t="shared" ca="1" si="17"/>
        <v>0</v>
      </c>
      <c r="AE14" s="462">
        <f t="shared" ca="1" si="17"/>
        <v>0</v>
      </c>
      <c r="AF14" s="462">
        <f t="shared" ca="1" si="17"/>
        <v>0</v>
      </c>
      <c r="AG14" s="462">
        <f t="shared" ca="1" si="17"/>
        <v>0</v>
      </c>
      <c r="AH14" s="462">
        <f t="shared" ca="1" si="17"/>
        <v>0</v>
      </c>
      <c r="AI14" s="462">
        <f t="shared" ca="1" si="17"/>
        <v>0</v>
      </c>
      <c r="AJ14" s="462">
        <f t="shared" ca="1" si="17"/>
        <v>0</v>
      </c>
      <c r="AK14" s="462">
        <f t="shared" ca="1" si="17"/>
        <v>0</v>
      </c>
      <c r="AL14" s="462">
        <f t="shared" ca="1" si="18"/>
        <v>0</v>
      </c>
      <c r="AM14" s="462">
        <f t="shared" ca="1" si="18"/>
        <v>0</v>
      </c>
      <c r="AN14" s="462">
        <f t="shared" ca="1" si="18"/>
        <v>0</v>
      </c>
      <c r="AO14" s="462">
        <f t="shared" ca="1" si="18"/>
        <v>0</v>
      </c>
      <c r="AP14" s="462">
        <f t="shared" ca="1" si="18"/>
        <v>0</v>
      </c>
      <c r="AQ14" s="462">
        <f t="shared" ca="1" si="18"/>
        <v>0</v>
      </c>
      <c r="AR14" s="462">
        <f t="shared" ca="1" si="18"/>
        <v>0</v>
      </c>
      <c r="AS14" s="462">
        <f t="shared" ca="1" si="18"/>
        <v>0</v>
      </c>
      <c r="AT14" s="462">
        <f t="shared" ca="1" si="18"/>
        <v>0</v>
      </c>
      <c r="AU14" s="462">
        <f t="shared" ca="1" si="18"/>
        <v>0</v>
      </c>
      <c r="AV14" s="462">
        <f t="shared" ca="1" si="19"/>
        <v>0</v>
      </c>
      <c r="AW14" s="462">
        <f t="shared" ca="1" si="19"/>
        <v>0</v>
      </c>
      <c r="AX14" s="462">
        <f t="shared" ca="1" si="19"/>
        <v>0</v>
      </c>
      <c r="AY14" s="462">
        <f t="shared" ca="1" si="19"/>
        <v>0</v>
      </c>
      <c r="AZ14" s="462">
        <f t="shared" ca="1" si="19"/>
        <v>0</v>
      </c>
      <c r="BA14" s="462">
        <f t="shared" ca="1" si="19"/>
        <v>0</v>
      </c>
      <c r="BB14" s="462">
        <f t="shared" ca="1" si="19"/>
        <v>0</v>
      </c>
      <c r="BC14" s="462">
        <f t="shared" ca="1" si="19"/>
        <v>0</v>
      </c>
      <c r="BD14" s="462">
        <f t="shared" ca="1" si="19"/>
        <v>0</v>
      </c>
      <c r="BE14" s="462">
        <f t="shared" ca="1" si="19"/>
        <v>0</v>
      </c>
      <c r="BF14" s="462">
        <f t="shared" ca="1" si="20"/>
        <v>0</v>
      </c>
      <c r="BG14" s="462">
        <f t="shared" ca="1" si="20"/>
        <v>0</v>
      </c>
      <c r="BH14" s="462">
        <f t="shared" ca="1" si="20"/>
        <v>0</v>
      </c>
      <c r="BI14" s="462">
        <f t="shared" ca="1" si="20"/>
        <v>0</v>
      </c>
      <c r="BJ14" s="462">
        <f t="shared" ca="1" si="20"/>
        <v>0</v>
      </c>
      <c r="BK14" s="462">
        <f t="shared" ca="1" si="20"/>
        <v>0</v>
      </c>
      <c r="BL14" s="462">
        <f t="shared" ca="1" si="20"/>
        <v>0</v>
      </c>
      <c r="BM14" s="462">
        <f t="shared" ca="1" si="20"/>
        <v>0</v>
      </c>
      <c r="BN14" s="462">
        <f t="shared" ca="1" si="20"/>
        <v>0</v>
      </c>
      <c r="BO14" s="462">
        <f t="shared" ca="1" si="20"/>
        <v>0</v>
      </c>
      <c r="BP14" s="462">
        <f t="shared" ca="1" si="21"/>
        <v>0</v>
      </c>
      <c r="BQ14" s="462">
        <f t="shared" ca="1" si="21"/>
        <v>0</v>
      </c>
      <c r="BR14" s="462">
        <f t="shared" ca="1" si="21"/>
        <v>0</v>
      </c>
      <c r="BS14" s="462">
        <f t="shared" ca="1" si="21"/>
        <v>0</v>
      </c>
      <c r="BT14" s="462">
        <f t="shared" ca="1" si="21"/>
        <v>0</v>
      </c>
      <c r="BU14" s="462">
        <f t="shared" ca="1" si="21"/>
        <v>0</v>
      </c>
      <c r="BV14" s="462">
        <f t="shared" ca="1" si="21"/>
        <v>0</v>
      </c>
      <c r="BW14" s="462">
        <f t="shared" ca="1" si="21"/>
        <v>0</v>
      </c>
      <c r="BX14" s="462">
        <f t="shared" ca="1" si="21"/>
        <v>0</v>
      </c>
      <c r="BY14" s="462">
        <f t="shared" ca="1" si="21"/>
        <v>0</v>
      </c>
      <c r="BZ14" s="462">
        <f t="shared" ca="1" si="22"/>
        <v>0</v>
      </c>
      <c r="CA14" s="462">
        <f t="shared" ca="1" si="22"/>
        <v>0</v>
      </c>
      <c r="CB14" s="462">
        <f t="shared" ca="1" si="22"/>
        <v>0</v>
      </c>
      <c r="CC14" s="462">
        <f t="shared" ca="1" si="22"/>
        <v>0</v>
      </c>
      <c r="CD14" s="462">
        <f t="shared" ca="1" si="22"/>
        <v>0</v>
      </c>
      <c r="CE14" s="462">
        <f t="shared" ca="1" si="22"/>
        <v>0</v>
      </c>
      <c r="CF14" s="462">
        <f t="shared" ca="1" si="22"/>
        <v>0</v>
      </c>
      <c r="CG14" s="462">
        <f t="shared" ca="1" si="22"/>
        <v>0</v>
      </c>
      <c r="CH14" s="462">
        <f t="shared" ca="1" si="22"/>
        <v>0</v>
      </c>
      <c r="CI14" s="462">
        <f t="shared" ca="1" si="22"/>
        <v>0</v>
      </c>
      <c r="CJ14" s="462">
        <f t="shared" ca="1" si="23"/>
        <v>0</v>
      </c>
      <c r="CK14" s="462">
        <f t="shared" ca="1" si="23"/>
        <v>0</v>
      </c>
      <c r="CL14" s="462">
        <f t="shared" ca="1" si="23"/>
        <v>0</v>
      </c>
      <c r="CM14" s="462">
        <f t="shared" ca="1" si="23"/>
        <v>0</v>
      </c>
      <c r="CN14" s="462">
        <f t="shared" ca="1" si="23"/>
        <v>0</v>
      </c>
      <c r="CO14" s="462">
        <f t="shared" ca="1" si="23"/>
        <v>0</v>
      </c>
      <c r="CP14" s="462">
        <f t="shared" ca="1" si="23"/>
        <v>0</v>
      </c>
      <c r="CQ14" s="462">
        <f t="shared" ca="1" si="23"/>
        <v>0</v>
      </c>
      <c r="CR14" s="462">
        <f t="shared" ca="1" si="23"/>
        <v>0</v>
      </c>
      <c r="CS14" s="462">
        <f t="shared" ca="1" si="23"/>
        <v>0</v>
      </c>
      <c r="CT14" s="462">
        <f t="shared" ca="1" si="24"/>
        <v>0</v>
      </c>
      <c r="CU14" s="462">
        <f t="shared" ca="1" si="24"/>
        <v>0</v>
      </c>
      <c r="CV14" s="462">
        <f t="shared" ca="1" si="24"/>
        <v>0</v>
      </c>
      <c r="CW14" s="462">
        <f t="shared" ca="1" si="24"/>
        <v>0</v>
      </c>
      <c r="CX14" s="462">
        <f t="shared" ca="1" si="24"/>
        <v>0</v>
      </c>
      <c r="CY14" s="462">
        <f t="shared" ca="1" si="24"/>
        <v>0</v>
      </c>
      <c r="CZ14" s="462">
        <f t="shared" ca="1" si="24"/>
        <v>0</v>
      </c>
      <c r="DA14" s="462">
        <f t="shared" ca="1" si="24"/>
        <v>0</v>
      </c>
      <c r="DB14" s="462">
        <f t="shared" ca="1" si="24"/>
        <v>0</v>
      </c>
      <c r="DC14" s="462">
        <f t="shared" ca="1" si="24"/>
        <v>0</v>
      </c>
      <c r="DE14" s="114" t="str">
        <f t="shared" ca="1" si="25"/>
        <v>D.1.3.</v>
      </c>
      <c r="DF14">
        <v>1</v>
      </c>
      <c r="DG14">
        <f t="shared" ca="1" si="26"/>
        <v>21</v>
      </c>
      <c r="DH14">
        <v>0</v>
      </c>
    </row>
    <row r="15" spans="1:112" hidden="1">
      <c r="A15" s="67">
        <v>3</v>
      </c>
      <c r="B15" s="458" t="str">
        <f t="shared" ca="1" si="12"/>
        <v>D.1.4.</v>
      </c>
      <c r="C15" s="459" t="str">
        <f t="shared" ca="1" si="13"/>
        <v/>
      </c>
      <c r="D15" s="463"/>
      <c r="E15" s="460">
        <f t="shared" ca="1" si="14"/>
        <v>0.21</v>
      </c>
      <c r="F15" s="461">
        <f ca="1">H15+NPV(FD,I15:INDEX(I15:DC15,PAL))</f>
        <v>0</v>
      </c>
      <c r="G15" s="454">
        <f ca="1">SUMIF($H$5:$DC$5,"&lt;="&amp;PAL,$H15:$DC15)</f>
        <v>0</v>
      </c>
      <c r="H15" s="462">
        <f t="shared" ca="1" si="15"/>
        <v>0</v>
      </c>
      <c r="I15" s="462">
        <f t="shared" ca="1" si="15"/>
        <v>0</v>
      </c>
      <c r="J15" s="462">
        <f t="shared" ca="1" si="15"/>
        <v>0</v>
      </c>
      <c r="K15" s="462">
        <f t="shared" ca="1" si="15"/>
        <v>0</v>
      </c>
      <c r="L15" s="462">
        <f t="shared" ca="1" si="15"/>
        <v>0</v>
      </c>
      <c r="M15" s="462">
        <f t="shared" ca="1" si="15"/>
        <v>0</v>
      </c>
      <c r="N15" s="462">
        <f t="shared" ca="1" si="15"/>
        <v>0</v>
      </c>
      <c r="O15" s="462">
        <f t="shared" ca="1" si="15"/>
        <v>0</v>
      </c>
      <c r="P15" s="462">
        <f t="shared" ca="1" si="15"/>
        <v>0</v>
      </c>
      <c r="Q15" s="462">
        <f t="shared" ca="1" si="15"/>
        <v>0</v>
      </c>
      <c r="R15" s="462">
        <f t="shared" ca="1" si="16"/>
        <v>0</v>
      </c>
      <c r="S15" s="462">
        <f t="shared" ca="1" si="16"/>
        <v>0</v>
      </c>
      <c r="T15" s="462">
        <f t="shared" ca="1" si="16"/>
        <v>0</v>
      </c>
      <c r="U15" s="462">
        <f t="shared" ca="1" si="16"/>
        <v>0</v>
      </c>
      <c r="V15" s="462">
        <f t="shared" ca="1" si="16"/>
        <v>0</v>
      </c>
      <c r="W15" s="462">
        <f t="shared" ca="1" si="16"/>
        <v>0</v>
      </c>
      <c r="X15" s="462">
        <f t="shared" ca="1" si="16"/>
        <v>0</v>
      </c>
      <c r="Y15" s="462">
        <f t="shared" ca="1" si="16"/>
        <v>0</v>
      </c>
      <c r="Z15" s="462">
        <f t="shared" ca="1" si="16"/>
        <v>0</v>
      </c>
      <c r="AA15" s="462">
        <f t="shared" ca="1" si="16"/>
        <v>0</v>
      </c>
      <c r="AB15" s="462">
        <f t="shared" ca="1" si="17"/>
        <v>0</v>
      </c>
      <c r="AC15" s="462">
        <f t="shared" ca="1" si="17"/>
        <v>0</v>
      </c>
      <c r="AD15" s="462">
        <f t="shared" ca="1" si="17"/>
        <v>0</v>
      </c>
      <c r="AE15" s="462">
        <f t="shared" ca="1" si="17"/>
        <v>0</v>
      </c>
      <c r="AF15" s="462">
        <f t="shared" ca="1" si="17"/>
        <v>0</v>
      </c>
      <c r="AG15" s="462">
        <f t="shared" ca="1" si="17"/>
        <v>0</v>
      </c>
      <c r="AH15" s="462">
        <f t="shared" ca="1" si="17"/>
        <v>0</v>
      </c>
      <c r="AI15" s="462">
        <f t="shared" ca="1" si="17"/>
        <v>0</v>
      </c>
      <c r="AJ15" s="462">
        <f t="shared" ca="1" si="17"/>
        <v>0</v>
      </c>
      <c r="AK15" s="462">
        <f t="shared" ca="1" si="17"/>
        <v>0</v>
      </c>
      <c r="AL15" s="462">
        <f t="shared" ca="1" si="18"/>
        <v>0</v>
      </c>
      <c r="AM15" s="462">
        <f t="shared" ca="1" si="18"/>
        <v>0</v>
      </c>
      <c r="AN15" s="462">
        <f t="shared" ca="1" si="18"/>
        <v>0</v>
      </c>
      <c r="AO15" s="462">
        <f t="shared" ca="1" si="18"/>
        <v>0</v>
      </c>
      <c r="AP15" s="462">
        <f t="shared" ca="1" si="18"/>
        <v>0</v>
      </c>
      <c r="AQ15" s="462">
        <f t="shared" ca="1" si="18"/>
        <v>0</v>
      </c>
      <c r="AR15" s="462">
        <f t="shared" ca="1" si="18"/>
        <v>0</v>
      </c>
      <c r="AS15" s="462">
        <f t="shared" ca="1" si="18"/>
        <v>0</v>
      </c>
      <c r="AT15" s="462">
        <f t="shared" ca="1" si="18"/>
        <v>0</v>
      </c>
      <c r="AU15" s="462">
        <f t="shared" ca="1" si="18"/>
        <v>0</v>
      </c>
      <c r="AV15" s="462">
        <f t="shared" ca="1" si="19"/>
        <v>0</v>
      </c>
      <c r="AW15" s="462">
        <f t="shared" ca="1" si="19"/>
        <v>0</v>
      </c>
      <c r="AX15" s="462">
        <f t="shared" ca="1" si="19"/>
        <v>0</v>
      </c>
      <c r="AY15" s="462">
        <f t="shared" ca="1" si="19"/>
        <v>0</v>
      </c>
      <c r="AZ15" s="462">
        <f t="shared" ca="1" si="19"/>
        <v>0</v>
      </c>
      <c r="BA15" s="462">
        <f t="shared" ca="1" si="19"/>
        <v>0</v>
      </c>
      <c r="BB15" s="462">
        <f t="shared" ca="1" si="19"/>
        <v>0</v>
      </c>
      <c r="BC15" s="462">
        <f t="shared" ca="1" si="19"/>
        <v>0</v>
      </c>
      <c r="BD15" s="462">
        <f t="shared" ca="1" si="19"/>
        <v>0</v>
      </c>
      <c r="BE15" s="462">
        <f t="shared" ca="1" si="19"/>
        <v>0</v>
      </c>
      <c r="BF15" s="462">
        <f t="shared" ca="1" si="20"/>
        <v>0</v>
      </c>
      <c r="BG15" s="462">
        <f t="shared" ca="1" si="20"/>
        <v>0</v>
      </c>
      <c r="BH15" s="462">
        <f t="shared" ca="1" si="20"/>
        <v>0</v>
      </c>
      <c r="BI15" s="462">
        <f t="shared" ca="1" si="20"/>
        <v>0</v>
      </c>
      <c r="BJ15" s="462">
        <f t="shared" ca="1" si="20"/>
        <v>0</v>
      </c>
      <c r="BK15" s="462">
        <f t="shared" ca="1" si="20"/>
        <v>0</v>
      </c>
      <c r="BL15" s="462">
        <f t="shared" ca="1" si="20"/>
        <v>0</v>
      </c>
      <c r="BM15" s="462">
        <f t="shared" ca="1" si="20"/>
        <v>0</v>
      </c>
      <c r="BN15" s="462">
        <f t="shared" ca="1" si="20"/>
        <v>0</v>
      </c>
      <c r="BO15" s="462">
        <f t="shared" ca="1" si="20"/>
        <v>0</v>
      </c>
      <c r="BP15" s="462">
        <f t="shared" ca="1" si="21"/>
        <v>0</v>
      </c>
      <c r="BQ15" s="462">
        <f t="shared" ca="1" si="21"/>
        <v>0</v>
      </c>
      <c r="BR15" s="462">
        <f t="shared" ca="1" si="21"/>
        <v>0</v>
      </c>
      <c r="BS15" s="462">
        <f t="shared" ca="1" si="21"/>
        <v>0</v>
      </c>
      <c r="BT15" s="462">
        <f t="shared" ca="1" si="21"/>
        <v>0</v>
      </c>
      <c r="BU15" s="462">
        <f t="shared" ca="1" si="21"/>
        <v>0</v>
      </c>
      <c r="BV15" s="462">
        <f t="shared" ca="1" si="21"/>
        <v>0</v>
      </c>
      <c r="BW15" s="462">
        <f t="shared" ca="1" si="21"/>
        <v>0</v>
      </c>
      <c r="BX15" s="462">
        <f t="shared" ca="1" si="21"/>
        <v>0</v>
      </c>
      <c r="BY15" s="462">
        <f t="shared" ca="1" si="21"/>
        <v>0</v>
      </c>
      <c r="BZ15" s="462">
        <f t="shared" ca="1" si="22"/>
        <v>0</v>
      </c>
      <c r="CA15" s="462">
        <f t="shared" ca="1" si="22"/>
        <v>0</v>
      </c>
      <c r="CB15" s="462">
        <f t="shared" ca="1" si="22"/>
        <v>0</v>
      </c>
      <c r="CC15" s="462">
        <f t="shared" ca="1" si="22"/>
        <v>0</v>
      </c>
      <c r="CD15" s="462">
        <f t="shared" ca="1" si="22"/>
        <v>0</v>
      </c>
      <c r="CE15" s="462">
        <f t="shared" ca="1" si="22"/>
        <v>0</v>
      </c>
      <c r="CF15" s="462">
        <f t="shared" ca="1" si="22"/>
        <v>0</v>
      </c>
      <c r="CG15" s="462">
        <f t="shared" ca="1" si="22"/>
        <v>0</v>
      </c>
      <c r="CH15" s="462">
        <f t="shared" ca="1" si="22"/>
        <v>0</v>
      </c>
      <c r="CI15" s="462">
        <f t="shared" ca="1" si="22"/>
        <v>0</v>
      </c>
      <c r="CJ15" s="462">
        <f t="shared" ca="1" si="23"/>
        <v>0</v>
      </c>
      <c r="CK15" s="462">
        <f t="shared" ca="1" si="23"/>
        <v>0</v>
      </c>
      <c r="CL15" s="462">
        <f t="shared" ca="1" si="23"/>
        <v>0</v>
      </c>
      <c r="CM15" s="462">
        <f t="shared" ca="1" si="23"/>
        <v>0</v>
      </c>
      <c r="CN15" s="462">
        <f t="shared" ca="1" si="23"/>
        <v>0</v>
      </c>
      <c r="CO15" s="462">
        <f t="shared" ca="1" si="23"/>
        <v>0</v>
      </c>
      <c r="CP15" s="462">
        <f t="shared" ca="1" si="23"/>
        <v>0</v>
      </c>
      <c r="CQ15" s="462">
        <f t="shared" ca="1" si="23"/>
        <v>0</v>
      </c>
      <c r="CR15" s="462">
        <f t="shared" ca="1" si="23"/>
        <v>0</v>
      </c>
      <c r="CS15" s="462">
        <f t="shared" ca="1" si="23"/>
        <v>0</v>
      </c>
      <c r="CT15" s="462">
        <f t="shared" ca="1" si="24"/>
        <v>0</v>
      </c>
      <c r="CU15" s="462">
        <f t="shared" ca="1" si="24"/>
        <v>0</v>
      </c>
      <c r="CV15" s="462">
        <f t="shared" ca="1" si="24"/>
        <v>0</v>
      </c>
      <c r="CW15" s="462">
        <f t="shared" ca="1" si="24"/>
        <v>0</v>
      </c>
      <c r="CX15" s="462">
        <f t="shared" ca="1" si="24"/>
        <v>0</v>
      </c>
      <c r="CY15" s="462">
        <f t="shared" ca="1" si="24"/>
        <v>0</v>
      </c>
      <c r="CZ15" s="462">
        <f t="shared" ca="1" si="24"/>
        <v>0</v>
      </c>
      <c r="DA15" s="462">
        <f t="shared" ca="1" si="24"/>
        <v>0</v>
      </c>
      <c r="DB15" s="462">
        <f t="shared" ca="1" si="24"/>
        <v>0</v>
      </c>
      <c r="DC15" s="462">
        <f t="shared" ca="1" si="24"/>
        <v>0</v>
      </c>
      <c r="DE15" s="114" t="str">
        <f t="shared" ca="1" si="25"/>
        <v>D.1.4.</v>
      </c>
      <c r="DF15">
        <v>1</v>
      </c>
      <c r="DG15">
        <f t="shared" ca="1" si="26"/>
        <v>21</v>
      </c>
      <c r="DH15">
        <v>0</v>
      </c>
    </row>
    <row r="16" spans="1:112" hidden="1">
      <c r="A16" s="67">
        <v>4</v>
      </c>
      <c r="B16" s="458" t="str">
        <f t="shared" ca="1" si="12"/>
        <v>D.1.5.</v>
      </c>
      <c r="C16" s="459" t="str">
        <f t="shared" ca="1" si="13"/>
        <v/>
      </c>
      <c r="D16" s="463"/>
      <c r="E16" s="460">
        <f t="shared" ca="1" si="14"/>
        <v>0.21</v>
      </c>
      <c r="F16" s="461">
        <f ca="1">H16+NPV(FD,I16:INDEX(I16:DC16,PAL))</f>
        <v>0</v>
      </c>
      <c r="G16" s="454">
        <f ca="1">SUMIF($H$5:$DC$5,"&lt;="&amp;PAL,$H16:$DC16)</f>
        <v>0</v>
      </c>
      <c r="H16" s="462">
        <f t="shared" ca="1" si="15"/>
        <v>0</v>
      </c>
      <c r="I16" s="462">
        <f t="shared" ca="1" si="15"/>
        <v>0</v>
      </c>
      <c r="J16" s="462">
        <f t="shared" ca="1" si="15"/>
        <v>0</v>
      </c>
      <c r="K16" s="462">
        <f t="shared" ca="1" si="15"/>
        <v>0</v>
      </c>
      <c r="L16" s="462">
        <f t="shared" ca="1" si="15"/>
        <v>0</v>
      </c>
      <c r="M16" s="462">
        <f t="shared" ca="1" si="15"/>
        <v>0</v>
      </c>
      <c r="N16" s="462">
        <f t="shared" ca="1" si="15"/>
        <v>0</v>
      </c>
      <c r="O16" s="462">
        <f t="shared" ca="1" si="15"/>
        <v>0</v>
      </c>
      <c r="P16" s="462">
        <f t="shared" ca="1" si="15"/>
        <v>0</v>
      </c>
      <c r="Q16" s="462">
        <f t="shared" ca="1" si="15"/>
        <v>0</v>
      </c>
      <c r="R16" s="462">
        <f t="shared" ca="1" si="16"/>
        <v>0</v>
      </c>
      <c r="S16" s="462">
        <f t="shared" ca="1" si="16"/>
        <v>0</v>
      </c>
      <c r="T16" s="462">
        <f t="shared" ca="1" si="16"/>
        <v>0</v>
      </c>
      <c r="U16" s="462">
        <f t="shared" ca="1" si="16"/>
        <v>0</v>
      </c>
      <c r="V16" s="462">
        <f t="shared" ca="1" si="16"/>
        <v>0</v>
      </c>
      <c r="W16" s="462">
        <f t="shared" ca="1" si="16"/>
        <v>0</v>
      </c>
      <c r="X16" s="462">
        <f t="shared" ca="1" si="16"/>
        <v>0</v>
      </c>
      <c r="Y16" s="462">
        <f t="shared" ca="1" si="16"/>
        <v>0</v>
      </c>
      <c r="Z16" s="462">
        <f t="shared" ca="1" si="16"/>
        <v>0</v>
      </c>
      <c r="AA16" s="462">
        <f t="shared" ca="1" si="16"/>
        <v>0</v>
      </c>
      <c r="AB16" s="462">
        <f t="shared" ca="1" si="17"/>
        <v>0</v>
      </c>
      <c r="AC16" s="462">
        <f t="shared" ca="1" si="17"/>
        <v>0</v>
      </c>
      <c r="AD16" s="462">
        <f t="shared" ca="1" si="17"/>
        <v>0</v>
      </c>
      <c r="AE16" s="462">
        <f t="shared" ca="1" si="17"/>
        <v>0</v>
      </c>
      <c r="AF16" s="462">
        <f t="shared" ca="1" si="17"/>
        <v>0</v>
      </c>
      <c r="AG16" s="462">
        <f t="shared" ca="1" si="17"/>
        <v>0</v>
      </c>
      <c r="AH16" s="462">
        <f t="shared" ca="1" si="17"/>
        <v>0</v>
      </c>
      <c r="AI16" s="462">
        <f t="shared" ca="1" si="17"/>
        <v>0</v>
      </c>
      <c r="AJ16" s="462">
        <f t="shared" ca="1" si="17"/>
        <v>0</v>
      </c>
      <c r="AK16" s="462">
        <f t="shared" ca="1" si="17"/>
        <v>0</v>
      </c>
      <c r="AL16" s="462">
        <f t="shared" ca="1" si="18"/>
        <v>0</v>
      </c>
      <c r="AM16" s="462">
        <f t="shared" ca="1" si="18"/>
        <v>0</v>
      </c>
      <c r="AN16" s="462">
        <f t="shared" ca="1" si="18"/>
        <v>0</v>
      </c>
      <c r="AO16" s="462">
        <f t="shared" ca="1" si="18"/>
        <v>0</v>
      </c>
      <c r="AP16" s="462">
        <f t="shared" ca="1" si="18"/>
        <v>0</v>
      </c>
      <c r="AQ16" s="462">
        <f t="shared" ca="1" si="18"/>
        <v>0</v>
      </c>
      <c r="AR16" s="462">
        <f t="shared" ca="1" si="18"/>
        <v>0</v>
      </c>
      <c r="AS16" s="462">
        <f t="shared" ca="1" si="18"/>
        <v>0</v>
      </c>
      <c r="AT16" s="462">
        <f t="shared" ca="1" si="18"/>
        <v>0</v>
      </c>
      <c r="AU16" s="462">
        <f t="shared" ca="1" si="18"/>
        <v>0</v>
      </c>
      <c r="AV16" s="462">
        <f t="shared" ca="1" si="19"/>
        <v>0</v>
      </c>
      <c r="AW16" s="462">
        <f t="shared" ca="1" si="19"/>
        <v>0</v>
      </c>
      <c r="AX16" s="462">
        <f t="shared" ca="1" si="19"/>
        <v>0</v>
      </c>
      <c r="AY16" s="462">
        <f t="shared" ca="1" si="19"/>
        <v>0</v>
      </c>
      <c r="AZ16" s="462">
        <f t="shared" ca="1" si="19"/>
        <v>0</v>
      </c>
      <c r="BA16" s="462">
        <f t="shared" ca="1" si="19"/>
        <v>0</v>
      </c>
      <c r="BB16" s="462">
        <f t="shared" ca="1" si="19"/>
        <v>0</v>
      </c>
      <c r="BC16" s="462">
        <f t="shared" ca="1" si="19"/>
        <v>0</v>
      </c>
      <c r="BD16" s="462">
        <f t="shared" ca="1" si="19"/>
        <v>0</v>
      </c>
      <c r="BE16" s="462">
        <f t="shared" ca="1" si="19"/>
        <v>0</v>
      </c>
      <c r="BF16" s="462">
        <f t="shared" ca="1" si="20"/>
        <v>0</v>
      </c>
      <c r="BG16" s="462">
        <f t="shared" ca="1" si="20"/>
        <v>0</v>
      </c>
      <c r="BH16" s="462">
        <f t="shared" ca="1" si="20"/>
        <v>0</v>
      </c>
      <c r="BI16" s="462">
        <f t="shared" ca="1" si="20"/>
        <v>0</v>
      </c>
      <c r="BJ16" s="462">
        <f t="shared" ca="1" si="20"/>
        <v>0</v>
      </c>
      <c r="BK16" s="462">
        <f t="shared" ca="1" si="20"/>
        <v>0</v>
      </c>
      <c r="BL16" s="462">
        <f t="shared" ca="1" si="20"/>
        <v>0</v>
      </c>
      <c r="BM16" s="462">
        <f t="shared" ca="1" si="20"/>
        <v>0</v>
      </c>
      <c r="BN16" s="462">
        <f t="shared" ca="1" si="20"/>
        <v>0</v>
      </c>
      <c r="BO16" s="462">
        <f t="shared" ca="1" si="20"/>
        <v>0</v>
      </c>
      <c r="BP16" s="462">
        <f t="shared" ca="1" si="21"/>
        <v>0</v>
      </c>
      <c r="BQ16" s="462">
        <f t="shared" ca="1" si="21"/>
        <v>0</v>
      </c>
      <c r="BR16" s="462">
        <f t="shared" ca="1" si="21"/>
        <v>0</v>
      </c>
      <c r="BS16" s="462">
        <f t="shared" ca="1" si="21"/>
        <v>0</v>
      </c>
      <c r="BT16" s="462">
        <f t="shared" ca="1" si="21"/>
        <v>0</v>
      </c>
      <c r="BU16" s="462">
        <f t="shared" ca="1" si="21"/>
        <v>0</v>
      </c>
      <c r="BV16" s="462">
        <f t="shared" ca="1" si="21"/>
        <v>0</v>
      </c>
      <c r="BW16" s="462">
        <f t="shared" ca="1" si="21"/>
        <v>0</v>
      </c>
      <c r="BX16" s="462">
        <f t="shared" ca="1" si="21"/>
        <v>0</v>
      </c>
      <c r="BY16" s="462">
        <f t="shared" ca="1" si="21"/>
        <v>0</v>
      </c>
      <c r="BZ16" s="462">
        <f t="shared" ca="1" si="22"/>
        <v>0</v>
      </c>
      <c r="CA16" s="462">
        <f t="shared" ca="1" si="22"/>
        <v>0</v>
      </c>
      <c r="CB16" s="462">
        <f t="shared" ca="1" si="22"/>
        <v>0</v>
      </c>
      <c r="CC16" s="462">
        <f t="shared" ca="1" si="22"/>
        <v>0</v>
      </c>
      <c r="CD16" s="462">
        <f t="shared" ca="1" si="22"/>
        <v>0</v>
      </c>
      <c r="CE16" s="462">
        <f t="shared" ca="1" si="22"/>
        <v>0</v>
      </c>
      <c r="CF16" s="462">
        <f t="shared" ca="1" si="22"/>
        <v>0</v>
      </c>
      <c r="CG16" s="462">
        <f t="shared" ca="1" si="22"/>
        <v>0</v>
      </c>
      <c r="CH16" s="462">
        <f t="shared" ca="1" si="22"/>
        <v>0</v>
      </c>
      <c r="CI16" s="462">
        <f t="shared" ca="1" si="22"/>
        <v>0</v>
      </c>
      <c r="CJ16" s="462">
        <f t="shared" ca="1" si="23"/>
        <v>0</v>
      </c>
      <c r="CK16" s="462">
        <f t="shared" ca="1" si="23"/>
        <v>0</v>
      </c>
      <c r="CL16" s="462">
        <f t="shared" ca="1" si="23"/>
        <v>0</v>
      </c>
      <c r="CM16" s="462">
        <f t="shared" ca="1" si="23"/>
        <v>0</v>
      </c>
      <c r="CN16" s="462">
        <f t="shared" ca="1" si="23"/>
        <v>0</v>
      </c>
      <c r="CO16" s="462">
        <f t="shared" ca="1" si="23"/>
        <v>0</v>
      </c>
      <c r="CP16" s="462">
        <f t="shared" ca="1" si="23"/>
        <v>0</v>
      </c>
      <c r="CQ16" s="462">
        <f t="shared" ca="1" si="23"/>
        <v>0</v>
      </c>
      <c r="CR16" s="462">
        <f t="shared" ca="1" si="23"/>
        <v>0</v>
      </c>
      <c r="CS16" s="462">
        <f t="shared" ca="1" si="23"/>
        <v>0</v>
      </c>
      <c r="CT16" s="462">
        <f t="shared" ca="1" si="24"/>
        <v>0</v>
      </c>
      <c r="CU16" s="462">
        <f t="shared" ca="1" si="24"/>
        <v>0</v>
      </c>
      <c r="CV16" s="462">
        <f t="shared" ca="1" si="24"/>
        <v>0</v>
      </c>
      <c r="CW16" s="462">
        <f t="shared" ca="1" si="24"/>
        <v>0</v>
      </c>
      <c r="CX16" s="462">
        <f t="shared" ca="1" si="24"/>
        <v>0</v>
      </c>
      <c r="CY16" s="462">
        <f t="shared" ca="1" si="24"/>
        <v>0</v>
      </c>
      <c r="CZ16" s="462">
        <f t="shared" ca="1" si="24"/>
        <v>0</v>
      </c>
      <c r="DA16" s="462">
        <f t="shared" ca="1" si="24"/>
        <v>0</v>
      </c>
      <c r="DB16" s="462">
        <f t="shared" ca="1" si="24"/>
        <v>0</v>
      </c>
      <c r="DC16" s="462">
        <f t="shared" ca="1" si="24"/>
        <v>0</v>
      </c>
      <c r="DE16" s="114" t="str">
        <f t="shared" ca="1" si="25"/>
        <v>D.1.5.</v>
      </c>
      <c r="DF16">
        <v>1</v>
      </c>
      <c r="DG16">
        <f t="shared" ca="1" si="26"/>
        <v>21</v>
      </c>
      <c r="DH16">
        <v>0</v>
      </c>
    </row>
    <row r="17" spans="1:112" hidden="1">
      <c r="A17" s="67">
        <v>5</v>
      </c>
      <c r="B17" s="458" t="str">
        <f t="shared" ca="1" si="12"/>
        <v>D.1.6.</v>
      </c>
      <c r="C17" s="459" t="str">
        <f t="shared" ca="1" si="13"/>
        <v/>
      </c>
      <c r="D17" s="463"/>
      <c r="E17" s="460">
        <f t="shared" ca="1" si="14"/>
        <v>0.21</v>
      </c>
      <c r="F17" s="461">
        <f ca="1">H17+NPV(FD,I17:INDEX(I17:DC17,PAL))</f>
        <v>0</v>
      </c>
      <c r="G17" s="454">
        <f ca="1">SUMIF($H$5:$DC$5,"&lt;="&amp;PAL,$H17:$DC17)</f>
        <v>0</v>
      </c>
      <c r="H17" s="462">
        <f t="shared" ca="1" si="15"/>
        <v>0</v>
      </c>
      <c r="I17" s="462">
        <f t="shared" ca="1" si="15"/>
        <v>0</v>
      </c>
      <c r="J17" s="462">
        <f t="shared" ca="1" si="15"/>
        <v>0</v>
      </c>
      <c r="K17" s="462">
        <f t="shared" ca="1" si="15"/>
        <v>0</v>
      </c>
      <c r="L17" s="462">
        <f t="shared" ca="1" si="15"/>
        <v>0</v>
      </c>
      <c r="M17" s="462">
        <f t="shared" ca="1" si="15"/>
        <v>0</v>
      </c>
      <c r="N17" s="462">
        <f t="shared" ca="1" si="15"/>
        <v>0</v>
      </c>
      <c r="O17" s="462">
        <f t="shared" ca="1" si="15"/>
        <v>0</v>
      </c>
      <c r="P17" s="462">
        <f t="shared" ca="1" si="15"/>
        <v>0</v>
      </c>
      <c r="Q17" s="462">
        <f t="shared" ca="1" si="15"/>
        <v>0</v>
      </c>
      <c r="R17" s="462">
        <f t="shared" ca="1" si="16"/>
        <v>0</v>
      </c>
      <c r="S17" s="462">
        <f t="shared" ca="1" si="16"/>
        <v>0</v>
      </c>
      <c r="T17" s="462">
        <f t="shared" ca="1" si="16"/>
        <v>0</v>
      </c>
      <c r="U17" s="462">
        <f t="shared" ca="1" si="16"/>
        <v>0</v>
      </c>
      <c r="V17" s="462">
        <f t="shared" ca="1" si="16"/>
        <v>0</v>
      </c>
      <c r="W17" s="462">
        <f t="shared" ca="1" si="16"/>
        <v>0</v>
      </c>
      <c r="X17" s="462">
        <f t="shared" ca="1" si="16"/>
        <v>0</v>
      </c>
      <c r="Y17" s="462">
        <f t="shared" ca="1" si="16"/>
        <v>0</v>
      </c>
      <c r="Z17" s="462">
        <f t="shared" ca="1" si="16"/>
        <v>0</v>
      </c>
      <c r="AA17" s="462">
        <f t="shared" ca="1" si="16"/>
        <v>0</v>
      </c>
      <c r="AB17" s="462">
        <f t="shared" ca="1" si="17"/>
        <v>0</v>
      </c>
      <c r="AC17" s="462">
        <f t="shared" ca="1" si="17"/>
        <v>0</v>
      </c>
      <c r="AD17" s="462">
        <f t="shared" ca="1" si="17"/>
        <v>0</v>
      </c>
      <c r="AE17" s="462">
        <f t="shared" ca="1" si="17"/>
        <v>0</v>
      </c>
      <c r="AF17" s="462">
        <f t="shared" ca="1" si="17"/>
        <v>0</v>
      </c>
      <c r="AG17" s="462">
        <f t="shared" ca="1" si="17"/>
        <v>0</v>
      </c>
      <c r="AH17" s="462">
        <f t="shared" ca="1" si="17"/>
        <v>0</v>
      </c>
      <c r="AI17" s="462">
        <f t="shared" ca="1" si="17"/>
        <v>0</v>
      </c>
      <c r="AJ17" s="462">
        <f t="shared" ca="1" si="17"/>
        <v>0</v>
      </c>
      <c r="AK17" s="462">
        <f t="shared" ca="1" si="17"/>
        <v>0</v>
      </c>
      <c r="AL17" s="462">
        <f t="shared" ca="1" si="18"/>
        <v>0</v>
      </c>
      <c r="AM17" s="462">
        <f t="shared" ca="1" si="18"/>
        <v>0</v>
      </c>
      <c r="AN17" s="462">
        <f t="shared" ca="1" si="18"/>
        <v>0</v>
      </c>
      <c r="AO17" s="462">
        <f t="shared" ca="1" si="18"/>
        <v>0</v>
      </c>
      <c r="AP17" s="462">
        <f t="shared" ca="1" si="18"/>
        <v>0</v>
      </c>
      <c r="AQ17" s="462">
        <f t="shared" ca="1" si="18"/>
        <v>0</v>
      </c>
      <c r="AR17" s="462">
        <f t="shared" ca="1" si="18"/>
        <v>0</v>
      </c>
      <c r="AS17" s="462">
        <f t="shared" ca="1" si="18"/>
        <v>0</v>
      </c>
      <c r="AT17" s="462">
        <f t="shared" ca="1" si="18"/>
        <v>0</v>
      </c>
      <c r="AU17" s="462">
        <f t="shared" ca="1" si="18"/>
        <v>0</v>
      </c>
      <c r="AV17" s="462">
        <f t="shared" ca="1" si="19"/>
        <v>0</v>
      </c>
      <c r="AW17" s="462">
        <f t="shared" ca="1" si="19"/>
        <v>0</v>
      </c>
      <c r="AX17" s="462">
        <f t="shared" ca="1" si="19"/>
        <v>0</v>
      </c>
      <c r="AY17" s="462">
        <f t="shared" ca="1" si="19"/>
        <v>0</v>
      </c>
      <c r="AZ17" s="462">
        <f t="shared" ca="1" si="19"/>
        <v>0</v>
      </c>
      <c r="BA17" s="462">
        <f t="shared" ca="1" si="19"/>
        <v>0</v>
      </c>
      <c r="BB17" s="462">
        <f t="shared" ca="1" si="19"/>
        <v>0</v>
      </c>
      <c r="BC17" s="462">
        <f t="shared" ca="1" si="19"/>
        <v>0</v>
      </c>
      <c r="BD17" s="462">
        <f t="shared" ca="1" si="19"/>
        <v>0</v>
      </c>
      <c r="BE17" s="462">
        <f t="shared" ca="1" si="19"/>
        <v>0</v>
      </c>
      <c r="BF17" s="462">
        <f t="shared" ca="1" si="20"/>
        <v>0</v>
      </c>
      <c r="BG17" s="462">
        <f t="shared" ca="1" si="20"/>
        <v>0</v>
      </c>
      <c r="BH17" s="462">
        <f t="shared" ca="1" si="20"/>
        <v>0</v>
      </c>
      <c r="BI17" s="462">
        <f t="shared" ca="1" si="20"/>
        <v>0</v>
      </c>
      <c r="BJ17" s="462">
        <f t="shared" ca="1" si="20"/>
        <v>0</v>
      </c>
      <c r="BK17" s="462">
        <f t="shared" ca="1" si="20"/>
        <v>0</v>
      </c>
      <c r="BL17" s="462">
        <f t="shared" ca="1" si="20"/>
        <v>0</v>
      </c>
      <c r="BM17" s="462">
        <f t="shared" ca="1" si="20"/>
        <v>0</v>
      </c>
      <c r="BN17" s="462">
        <f t="shared" ca="1" si="20"/>
        <v>0</v>
      </c>
      <c r="BO17" s="462">
        <f t="shared" ca="1" si="20"/>
        <v>0</v>
      </c>
      <c r="BP17" s="462">
        <f t="shared" ca="1" si="21"/>
        <v>0</v>
      </c>
      <c r="BQ17" s="462">
        <f t="shared" ca="1" si="21"/>
        <v>0</v>
      </c>
      <c r="BR17" s="462">
        <f t="shared" ca="1" si="21"/>
        <v>0</v>
      </c>
      <c r="BS17" s="462">
        <f t="shared" ca="1" si="21"/>
        <v>0</v>
      </c>
      <c r="BT17" s="462">
        <f t="shared" ca="1" si="21"/>
        <v>0</v>
      </c>
      <c r="BU17" s="462">
        <f t="shared" ca="1" si="21"/>
        <v>0</v>
      </c>
      <c r="BV17" s="462">
        <f t="shared" ca="1" si="21"/>
        <v>0</v>
      </c>
      <c r="BW17" s="462">
        <f t="shared" ca="1" si="21"/>
        <v>0</v>
      </c>
      <c r="BX17" s="462">
        <f t="shared" ca="1" si="21"/>
        <v>0</v>
      </c>
      <c r="BY17" s="462">
        <f t="shared" ca="1" si="21"/>
        <v>0</v>
      </c>
      <c r="BZ17" s="462">
        <f t="shared" ca="1" si="22"/>
        <v>0</v>
      </c>
      <c r="CA17" s="462">
        <f t="shared" ca="1" si="22"/>
        <v>0</v>
      </c>
      <c r="CB17" s="462">
        <f t="shared" ca="1" si="22"/>
        <v>0</v>
      </c>
      <c r="CC17" s="462">
        <f t="shared" ca="1" si="22"/>
        <v>0</v>
      </c>
      <c r="CD17" s="462">
        <f t="shared" ca="1" si="22"/>
        <v>0</v>
      </c>
      <c r="CE17" s="462">
        <f t="shared" ca="1" si="22"/>
        <v>0</v>
      </c>
      <c r="CF17" s="462">
        <f t="shared" ca="1" si="22"/>
        <v>0</v>
      </c>
      <c r="CG17" s="462">
        <f t="shared" ca="1" si="22"/>
        <v>0</v>
      </c>
      <c r="CH17" s="462">
        <f t="shared" ca="1" si="22"/>
        <v>0</v>
      </c>
      <c r="CI17" s="462">
        <f t="shared" ca="1" si="22"/>
        <v>0</v>
      </c>
      <c r="CJ17" s="462">
        <f t="shared" ca="1" si="23"/>
        <v>0</v>
      </c>
      <c r="CK17" s="462">
        <f t="shared" ca="1" si="23"/>
        <v>0</v>
      </c>
      <c r="CL17" s="462">
        <f t="shared" ca="1" si="23"/>
        <v>0</v>
      </c>
      <c r="CM17" s="462">
        <f t="shared" ca="1" si="23"/>
        <v>0</v>
      </c>
      <c r="CN17" s="462">
        <f t="shared" ca="1" si="23"/>
        <v>0</v>
      </c>
      <c r="CO17" s="462">
        <f t="shared" ca="1" si="23"/>
        <v>0</v>
      </c>
      <c r="CP17" s="462">
        <f t="shared" ca="1" si="23"/>
        <v>0</v>
      </c>
      <c r="CQ17" s="462">
        <f t="shared" ca="1" si="23"/>
        <v>0</v>
      </c>
      <c r="CR17" s="462">
        <f t="shared" ca="1" si="23"/>
        <v>0</v>
      </c>
      <c r="CS17" s="462">
        <f t="shared" ca="1" si="23"/>
        <v>0</v>
      </c>
      <c r="CT17" s="462">
        <f t="shared" ca="1" si="24"/>
        <v>0</v>
      </c>
      <c r="CU17" s="462">
        <f t="shared" ca="1" si="24"/>
        <v>0</v>
      </c>
      <c r="CV17" s="462">
        <f t="shared" ca="1" si="24"/>
        <v>0</v>
      </c>
      <c r="CW17" s="462">
        <f t="shared" ca="1" si="24"/>
        <v>0</v>
      </c>
      <c r="CX17" s="462">
        <f t="shared" ca="1" si="24"/>
        <v>0</v>
      </c>
      <c r="CY17" s="462">
        <f t="shared" ca="1" si="24"/>
        <v>0</v>
      </c>
      <c r="CZ17" s="462">
        <f t="shared" ca="1" si="24"/>
        <v>0</v>
      </c>
      <c r="DA17" s="462">
        <f t="shared" ca="1" si="24"/>
        <v>0</v>
      </c>
      <c r="DB17" s="462">
        <f t="shared" ca="1" si="24"/>
        <v>0</v>
      </c>
      <c r="DC17" s="462">
        <f t="shared" ca="1" si="24"/>
        <v>0</v>
      </c>
      <c r="DE17" s="114" t="str">
        <f t="shared" ca="1" si="25"/>
        <v>D.1.6.</v>
      </c>
      <c r="DF17">
        <v>1</v>
      </c>
      <c r="DG17">
        <f t="shared" ca="1" si="26"/>
        <v>21</v>
      </c>
      <c r="DH17">
        <v>0</v>
      </c>
    </row>
    <row r="18" spans="1:112" hidden="1">
      <c r="A18" s="67">
        <v>6</v>
      </c>
      <c r="B18" s="458" t="str">
        <f t="shared" ca="1" si="12"/>
        <v>D.1.7.</v>
      </c>
      <c r="C18" s="459" t="str">
        <f t="shared" ca="1" si="13"/>
        <v/>
      </c>
      <c r="D18" s="463"/>
      <c r="E18" s="460">
        <f t="shared" ca="1" si="14"/>
        <v>0.21</v>
      </c>
      <c r="F18" s="461">
        <f ca="1">H18+NPV(FD,I18:INDEX(I18:DC18,PAL))</f>
        <v>0</v>
      </c>
      <c r="G18" s="454">
        <f ca="1">SUMIF($H$5:$DC$5,"&lt;="&amp;PAL,$H18:$DC18)</f>
        <v>0</v>
      </c>
      <c r="H18" s="462">
        <f t="shared" ca="1" si="15"/>
        <v>0</v>
      </c>
      <c r="I18" s="462">
        <f t="shared" ca="1" si="15"/>
        <v>0</v>
      </c>
      <c r="J18" s="462">
        <f t="shared" ca="1" si="15"/>
        <v>0</v>
      </c>
      <c r="K18" s="462">
        <f t="shared" ca="1" si="15"/>
        <v>0</v>
      </c>
      <c r="L18" s="462">
        <f t="shared" ca="1" si="15"/>
        <v>0</v>
      </c>
      <c r="M18" s="462">
        <f t="shared" ca="1" si="15"/>
        <v>0</v>
      </c>
      <c r="N18" s="462">
        <f t="shared" ca="1" si="15"/>
        <v>0</v>
      </c>
      <c r="O18" s="462">
        <f t="shared" ca="1" si="15"/>
        <v>0</v>
      </c>
      <c r="P18" s="462">
        <f t="shared" ca="1" si="15"/>
        <v>0</v>
      </c>
      <c r="Q18" s="462">
        <f t="shared" ca="1" si="15"/>
        <v>0</v>
      </c>
      <c r="R18" s="462">
        <f t="shared" ca="1" si="16"/>
        <v>0</v>
      </c>
      <c r="S18" s="462">
        <f t="shared" ca="1" si="16"/>
        <v>0</v>
      </c>
      <c r="T18" s="462">
        <f t="shared" ca="1" si="16"/>
        <v>0</v>
      </c>
      <c r="U18" s="462">
        <f t="shared" ca="1" si="16"/>
        <v>0</v>
      </c>
      <c r="V18" s="462">
        <f t="shared" ca="1" si="16"/>
        <v>0</v>
      </c>
      <c r="W18" s="462">
        <f t="shared" ca="1" si="16"/>
        <v>0</v>
      </c>
      <c r="X18" s="462">
        <f t="shared" ca="1" si="16"/>
        <v>0</v>
      </c>
      <c r="Y18" s="462">
        <f t="shared" ca="1" si="16"/>
        <v>0</v>
      </c>
      <c r="Z18" s="462">
        <f t="shared" ca="1" si="16"/>
        <v>0</v>
      </c>
      <c r="AA18" s="462">
        <f t="shared" ca="1" si="16"/>
        <v>0</v>
      </c>
      <c r="AB18" s="462">
        <f t="shared" ca="1" si="17"/>
        <v>0</v>
      </c>
      <c r="AC18" s="462">
        <f t="shared" ca="1" si="17"/>
        <v>0</v>
      </c>
      <c r="AD18" s="462">
        <f t="shared" ca="1" si="17"/>
        <v>0</v>
      </c>
      <c r="AE18" s="462">
        <f t="shared" ca="1" si="17"/>
        <v>0</v>
      </c>
      <c r="AF18" s="462">
        <f t="shared" ca="1" si="17"/>
        <v>0</v>
      </c>
      <c r="AG18" s="462">
        <f t="shared" ca="1" si="17"/>
        <v>0</v>
      </c>
      <c r="AH18" s="462">
        <f t="shared" ca="1" si="17"/>
        <v>0</v>
      </c>
      <c r="AI18" s="462">
        <f t="shared" ca="1" si="17"/>
        <v>0</v>
      </c>
      <c r="AJ18" s="462">
        <f t="shared" ca="1" si="17"/>
        <v>0</v>
      </c>
      <c r="AK18" s="462">
        <f t="shared" ca="1" si="17"/>
        <v>0</v>
      </c>
      <c r="AL18" s="462">
        <f t="shared" ca="1" si="18"/>
        <v>0</v>
      </c>
      <c r="AM18" s="462">
        <f t="shared" ca="1" si="18"/>
        <v>0</v>
      </c>
      <c r="AN18" s="462">
        <f t="shared" ca="1" si="18"/>
        <v>0</v>
      </c>
      <c r="AO18" s="462">
        <f t="shared" ca="1" si="18"/>
        <v>0</v>
      </c>
      <c r="AP18" s="462">
        <f t="shared" ca="1" si="18"/>
        <v>0</v>
      </c>
      <c r="AQ18" s="462">
        <f t="shared" ca="1" si="18"/>
        <v>0</v>
      </c>
      <c r="AR18" s="462">
        <f t="shared" ca="1" si="18"/>
        <v>0</v>
      </c>
      <c r="AS18" s="462">
        <f t="shared" ca="1" si="18"/>
        <v>0</v>
      </c>
      <c r="AT18" s="462">
        <f t="shared" ca="1" si="18"/>
        <v>0</v>
      </c>
      <c r="AU18" s="462">
        <f t="shared" ca="1" si="18"/>
        <v>0</v>
      </c>
      <c r="AV18" s="462">
        <f t="shared" ca="1" si="19"/>
        <v>0</v>
      </c>
      <c r="AW18" s="462">
        <f t="shared" ca="1" si="19"/>
        <v>0</v>
      </c>
      <c r="AX18" s="462">
        <f t="shared" ca="1" si="19"/>
        <v>0</v>
      </c>
      <c r="AY18" s="462">
        <f t="shared" ca="1" si="19"/>
        <v>0</v>
      </c>
      <c r="AZ18" s="462">
        <f t="shared" ca="1" si="19"/>
        <v>0</v>
      </c>
      <c r="BA18" s="462">
        <f t="shared" ca="1" si="19"/>
        <v>0</v>
      </c>
      <c r="BB18" s="462">
        <f t="shared" ca="1" si="19"/>
        <v>0</v>
      </c>
      <c r="BC18" s="462">
        <f t="shared" ca="1" si="19"/>
        <v>0</v>
      </c>
      <c r="BD18" s="462">
        <f t="shared" ca="1" si="19"/>
        <v>0</v>
      </c>
      <c r="BE18" s="462">
        <f t="shared" ca="1" si="19"/>
        <v>0</v>
      </c>
      <c r="BF18" s="462">
        <f t="shared" ca="1" si="20"/>
        <v>0</v>
      </c>
      <c r="BG18" s="462">
        <f t="shared" ca="1" si="20"/>
        <v>0</v>
      </c>
      <c r="BH18" s="462">
        <f t="shared" ca="1" si="20"/>
        <v>0</v>
      </c>
      <c r="BI18" s="462">
        <f t="shared" ca="1" si="20"/>
        <v>0</v>
      </c>
      <c r="BJ18" s="462">
        <f t="shared" ca="1" si="20"/>
        <v>0</v>
      </c>
      <c r="BK18" s="462">
        <f t="shared" ca="1" si="20"/>
        <v>0</v>
      </c>
      <c r="BL18" s="462">
        <f t="shared" ca="1" si="20"/>
        <v>0</v>
      </c>
      <c r="BM18" s="462">
        <f t="shared" ca="1" si="20"/>
        <v>0</v>
      </c>
      <c r="BN18" s="462">
        <f t="shared" ca="1" si="20"/>
        <v>0</v>
      </c>
      <c r="BO18" s="462">
        <f t="shared" ca="1" si="20"/>
        <v>0</v>
      </c>
      <c r="BP18" s="462">
        <f t="shared" ca="1" si="21"/>
        <v>0</v>
      </c>
      <c r="BQ18" s="462">
        <f t="shared" ca="1" si="21"/>
        <v>0</v>
      </c>
      <c r="BR18" s="462">
        <f t="shared" ca="1" si="21"/>
        <v>0</v>
      </c>
      <c r="BS18" s="462">
        <f t="shared" ca="1" si="21"/>
        <v>0</v>
      </c>
      <c r="BT18" s="462">
        <f t="shared" ca="1" si="21"/>
        <v>0</v>
      </c>
      <c r="BU18" s="462">
        <f t="shared" ca="1" si="21"/>
        <v>0</v>
      </c>
      <c r="BV18" s="462">
        <f t="shared" ca="1" si="21"/>
        <v>0</v>
      </c>
      <c r="BW18" s="462">
        <f t="shared" ca="1" si="21"/>
        <v>0</v>
      </c>
      <c r="BX18" s="462">
        <f t="shared" ca="1" si="21"/>
        <v>0</v>
      </c>
      <c r="BY18" s="462">
        <f t="shared" ca="1" si="21"/>
        <v>0</v>
      </c>
      <c r="BZ18" s="462">
        <f t="shared" ca="1" si="22"/>
        <v>0</v>
      </c>
      <c r="CA18" s="462">
        <f t="shared" ca="1" si="22"/>
        <v>0</v>
      </c>
      <c r="CB18" s="462">
        <f t="shared" ca="1" si="22"/>
        <v>0</v>
      </c>
      <c r="CC18" s="462">
        <f t="shared" ca="1" si="22"/>
        <v>0</v>
      </c>
      <c r="CD18" s="462">
        <f t="shared" ca="1" si="22"/>
        <v>0</v>
      </c>
      <c r="CE18" s="462">
        <f t="shared" ca="1" si="22"/>
        <v>0</v>
      </c>
      <c r="CF18" s="462">
        <f t="shared" ca="1" si="22"/>
        <v>0</v>
      </c>
      <c r="CG18" s="462">
        <f t="shared" ca="1" si="22"/>
        <v>0</v>
      </c>
      <c r="CH18" s="462">
        <f t="shared" ca="1" si="22"/>
        <v>0</v>
      </c>
      <c r="CI18" s="462">
        <f t="shared" ca="1" si="22"/>
        <v>0</v>
      </c>
      <c r="CJ18" s="462">
        <f t="shared" ca="1" si="23"/>
        <v>0</v>
      </c>
      <c r="CK18" s="462">
        <f t="shared" ca="1" si="23"/>
        <v>0</v>
      </c>
      <c r="CL18" s="462">
        <f t="shared" ca="1" si="23"/>
        <v>0</v>
      </c>
      <c r="CM18" s="462">
        <f t="shared" ca="1" si="23"/>
        <v>0</v>
      </c>
      <c r="CN18" s="462">
        <f t="shared" ca="1" si="23"/>
        <v>0</v>
      </c>
      <c r="CO18" s="462">
        <f t="shared" ca="1" si="23"/>
        <v>0</v>
      </c>
      <c r="CP18" s="462">
        <f t="shared" ca="1" si="23"/>
        <v>0</v>
      </c>
      <c r="CQ18" s="462">
        <f t="shared" ca="1" si="23"/>
        <v>0</v>
      </c>
      <c r="CR18" s="462">
        <f t="shared" ca="1" si="23"/>
        <v>0</v>
      </c>
      <c r="CS18" s="462">
        <f t="shared" ca="1" si="23"/>
        <v>0</v>
      </c>
      <c r="CT18" s="462">
        <f t="shared" ca="1" si="24"/>
        <v>0</v>
      </c>
      <c r="CU18" s="462">
        <f t="shared" ca="1" si="24"/>
        <v>0</v>
      </c>
      <c r="CV18" s="462">
        <f t="shared" ca="1" si="24"/>
        <v>0</v>
      </c>
      <c r="CW18" s="462">
        <f t="shared" ca="1" si="24"/>
        <v>0</v>
      </c>
      <c r="CX18" s="462">
        <f t="shared" ca="1" si="24"/>
        <v>0</v>
      </c>
      <c r="CY18" s="462">
        <f t="shared" ca="1" si="24"/>
        <v>0</v>
      </c>
      <c r="CZ18" s="462">
        <f t="shared" ca="1" si="24"/>
        <v>0</v>
      </c>
      <c r="DA18" s="462">
        <f t="shared" ca="1" si="24"/>
        <v>0</v>
      </c>
      <c r="DB18" s="462">
        <f t="shared" ca="1" si="24"/>
        <v>0</v>
      </c>
      <c r="DC18" s="462">
        <f t="shared" ca="1" si="24"/>
        <v>0</v>
      </c>
      <c r="DE18" s="114" t="str">
        <f t="shared" ca="1" si="25"/>
        <v>D.1.7.</v>
      </c>
      <c r="DF18">
        <v>1</v>
      </c>
      <c r="DG18">
        <f t="shared" ca="1" si="26"/>
        <v>21</v>
      </c>
      <c r="DH18">
        <v>0</v>
      </c>
    </row>
    <row r="19" spans="1:112" hidden="1">
      <c r="A19" s="67">
        <v>7</v>
      </c>
      <c r="B19" s="458" t="str">
        <f t="shared" ca="1" si="12"/>
        <v>D.1.8.</v>
      </c>
      <c r="C19" s="459" t="str">
        <f t="shared" ca="1" si="13"/>
        <v/>
      </c>
      <c r="D19" s="464"/>
      <c r="E19" s="460">
        <f t="shared" ca="1" si="14"/>
        <v>0.21</v>
      </c>
      <c r="F19" s="461">
        <f ca="1">H19+NPV(FD,I19:INDEX(I19:DC19,PAL))</f>
        <v>0</v>
      </c>
      <c r="G19" s="454">
        <f ca="1">SUMIF($H$5:$DC$5,"&lt;="&amp;PAL,$H19:$DC19)</f>
        <v>0</v>
      </c>
      <c r="H19" s="462">
        <f t="shared" ca="1" si="15"/>
        <v>0</v>
      </c>
      <c r="I19" s="462">
        <f t="shared" ca="1" si="15"/>
        <v>0</v>
      </c>
      <c r="J19" s="462">
        <f t="shared" ca="1" si="15"/>
        <v>0</v>
      </c>
      <c r="K19" s="462">
        <f t="shared" ca="1" si="15"/>
        <v>0</v>
      </c>
      <c r="L19" s="462">
        <f t="shared" ca="1" si="15"/>
        <v>0</v>
      </c>
      <c r="M19" s="462">
        <f t="shared" ca="1" si="15"/>
        <v>0</v>
      </c>
      <c r="N19" s="462">
        <f t="shared" ca="1" si="15"/>
        <v>0</v>
      </c>
      <c r="O19" s="462">
        <f t="shared" ca="1" si="15"/>
        <v>0</v>
      </c>
      <c r="P19" s="462">
        <f t="shared" ca="1" si="15"/>
        <v>0</v>
      </c>
      <c r="Q19" s="462">
        <f t="shared" ca="1" si="15"/>
        <v>0</v>
      </c>
      <c r="R19" s="462">
        <f t="shared" ca="1" si="16"/>
        <v>0</v>
      </c>
      <c r="S19" s="462">
        <f t="shared" ca="1" si="16"/>
        <v>0</v>
      </c>
      <c r="T19" s="462">
        <f t="shared" ca="1" si="16"/>
        <v>0</v>
      </c>
      <c r="U19" s="462">
        <f t="shared" ca="1" si="16"/>
        <v>0</v>
      </c>
      <c r="V19" s="462">
        <f t="shared" ca="1" si="16"/>
        <v>0</v>
      </c>
      <c r="W19" s="462">
        <f t="shared" ca="1" si="16"/>
        <v>0</v>
      </c>
      <c r="X19" s="462">
        <f t="shared" ca="1" si="16"/>
        <v>0</v>
      </c>
      <c r="Y19" s="462">
        <f t="shared" ca="1" si="16"/>
        <v>0</v>
      </c>
      <c r="Z19" s="462">
        <f t="shared" ca="1" si="16"/>
        <v>0</v>
      </c>
      <c r="AA19" s="462">
        <f t="shared" ca="1" si="16"/>
        <v>0</v>
      </c>
      <c r="AB19" s="462">
        <f t="shared" ca="1" si="17"/>
        <v>0</v>
      </c>
      <c r="AC19" s="462">
        <f t="shared" ca="1" si="17"/>
        <v>0</v>
      </c>
      <c r="AD19" s="462">
        <f t="shared" ca="1" si="17"/>
        <v>0</v>
      </c>
      <c r="AE19" s="462">
        <f t="shared" ca="1" si="17"/>
        <v>0</v>
      </c>
      <c r="AF19" s="462">
        <f t="shared" ca="1" si="17"/>
        <v>0</v>
      </c>
      <c r="AG19" s="462">
        <f t="shared" ca="1" si="17"/>
        <v>0</v>
      </c>
      <c r="AH19" s="462">
        <f t="shared" ca="1" si="17"/>
        <v>0</v>
      </c>
      <c r="AI19" s="462">
        <f t="shared" ca="1" si="17"/>
        <v>0</v>
      </c>
      <c r="AJ19" s="462">
        <f t="shared" ca="1" si="17"/>
        <v>0</v>
      </c>
      <c r="AK19" s="462">
        <f t="shared" ca="1" si="17"/>
        <v>0</v>
      </c>
      <c r="AL19" s="462">
        <f t="shared" ca="1" si="18"/>
        <v>0</v>
      </c>
      <c r="AM19" s="462">
        <f t="shared" ca="1" si="18"/>
        <v>0</v>
      </c>
      <c r="AN19" s="462">
        <f t="shared" ca="1" si="18"/>
        <v>0</v>
      </c>
      <c r="AO19" s="462">
        <f t="shared" ca="1" si="18"/>
        <v>0</v>
      </c>
      <c r="AP19" s="462">
        <f t="shared" ca="1" si="18"/>
        <v>0</v>
      </c>
      <c r="AQ19" s="462">
        <f t="shared" ca="1" si="18"/>
        <v>0</v>
      </c>
      <c r="AR19" s="462">
        <f t="shared" ca="1" si="18"/>
        <v>0</v>
      </c>
      <c r="AS19" s="462">
        <f t="shared" ca="1" si="18"/>
        <v>0</v>
      </c>
      <c r="AT19" s="462">
        <f t="shared" ca="1" si="18"/>
        <v>0</v>
      </c>
      <c r="AU19" s="462">
        <f t="shared" ca="1" si="18"/>
        <v>0</v>
      </c>
      <c r="AV19" s="462">
        <f t="shared" ca="1" si="19"/>
        <v>0</v>
      </c>
      <c r="AW19" s="462">
        <f t="shared" ca="1" si="19"/>
        <v>0</v>
      </c>
      <c r="AX19" s="462">
        <f t="shared" ca="1" si="19"/>
        <v>0</v>
      </c>
      <c r="AY19" s="462">
        <f t="shared" ca="1" si="19"/>
        <v>0</v>
      </c>
      <c r="AZ19" s="462">
        <f t="shared" ca="1" si="19"/>
        <v>0</v>
      </c>
      <c r="BA19" s="462">
        <f t="shared" ca="1" si="19"/>
        <v>0</v>
      </c>
      <c r="BB19" s="462">
        <f t="shared" ca="1" si="19"/>
        <v>0</v>
      </c>
      <c r="BC19" s="462">
        <f t="shared" ca="1" si="19"/>
        <v>0</v>
      </c>
      <c r="BD19" s="462">
        <f t="shared" ca="1" si="19"/>
        <v>0</v>
      </c>
      <c r="BE19" s="462">
        <f t="shared" ca="1" si="19"/>
        <v>0</v>
      </c>
      <c r="BF19" s="462">
        <f t="shared" ca="1" si="20"/>
        <v>0</v>
      </c>
      <c r="BG19" s="462">
        <f t="shared" ca="1" si="20"/>
        <v>0</v>
      </c>
      <c r="BH19" s="462">
        <f t="shared" ca="1" si="20"/>
        <v>0</v>
      </c>
      <c r="BI19" s="462">
        <f t="shared" ca="1" si="20"/>
        <v>0</v>
      </c>
      <c r="BJ19" s="462">
        <f t="shared" ca="1" si="20"/>
        <v>0</v>
      </c>
      <c r="BK19" s="462">
        <f t="shared" ca="1" si="20"/>
        <v>0</v>
      </c>
      <c r="BL19" s="462">
        <f t="shared" ca="1" si="20"/>
        <v>0</v>
      </c>
      <c r="BM19" s="462">
        <f t="shared" ca="1" si="20"/>
        <v>0</v>
      </c>
      <c r="BN19" s="462">
        <f t="shared" ca="1" si="20"/>
        <v>0</v>
      </c>
      <c r="BO19" s="462">
        <f t="shared" ca="1" si="20"/>
        <v>0</v>
      </c>
      <c r="BP19" s="462">
        <f t="shared" ca="1" si="21"/>
        <v>0</v>
      </c>
      <c r="BQ19" s="462">
        <f t="shared" ca="1" si="21"/>
        <v>0</v>
      </c>
      <c r="BR19" s="462">
        <f t="shared" ca="1" si="21"/>
        <v>0</v>
      </c>
      <c r="BS19" s="462">
        <f t="shared" ca="1" si="21"/>
        <v>0</v>
      </c>
      <c r="BT19" s="462">
        <f t="shared" ca="1" si="21"/>
        <v>0</v>
      </c>
      <c r="BU19" s="462">
        <f t="shared" ca="1" si="21"/>
        <v>0</v>
      </c>
      <c r="BV19" s="462">
        <f t="shared" ca="1" si="21"/>
        <v>0</v>
      </c>
      <c r="BW19" s="462">
        <f t="shared" ca="1" si="21"/>
        <v>0</v>
      </c>
      <c r="BX19" s="462">
        <f t="shared" ca="1" si="21"/>
        <v>0</v>
      </c>
      <c r="BY19" s="462">
        <f t="shared" ca="1" si="21"/>
        <v>0</v>
      </c>
      <c r="BZ19" s="462">
        <f t="shared" ca="1" si="22"/>
        <v>0</v>
      </c>
      <c r="CA19" s="462">
        <f t="shared" ca="1" si="22"/>
        <v>0</v>
      </c>
      <c r="CB19" s="462">
        <f t="shared" ca="1" si="22"/>
        <v>0</v>
      </c>
      <c r="CC19" s="462">
        <f t="shared" ca="1" si="22"/>
        <v>0</v>
      </c>
      <c r="CD19" s="462">
        <f t="shared" ca="1" si="22"/>
        <v>0</v>
      </c>
      <c r="CE19" s="462">
        <f t="shared" ca="1" si="22"/>
        <v>0</v>
      </c>
      <c r="CF19" s="462">
        <f t="shared" ca="1" si="22"/>
        <v>0</v>
      </c>
      <c r="CG19" s="462">
        <f t="shared" ca="1" si="22"/>
        <v>0</v>
      </c>
      <c r="CH19" s="462">
        <f t="shared" ca="1" si="22"/>
        <v>0</v>
      </c>
      <c r="CI19" s="462">
        <f t="shared" ca="1" si="22"/>
        <v>0</v>
      </c>
      <c r="CJ19" s="462">
        <f t="shared" ca="1" si="23"/>
        <v>0</v>
      </c>
      <c r="CK19" s="462">
        <f t="shared" ca="1" si="23"/>
        <v>0</v>
      </c>
      <c r="CL19" s="462">
        <f t="shared" ca="1" si="23"/>
        <v>0</v>
      </c>
      <c r="CM19" s="462">
        <f t="shared" ca="1" si="23"/>
        <v>0</v>
      </c>
      <c r="CN19" s="462">
        <f t="shared" ca="1" si="23"/>
        <v>0</v>
      </c>
      <c r="CO19" s="462">
        <f t="shared" ca="1" si="23"/>
        <v>0</v>
      </c>
      <c r="CP19" s="462">
        <f t="shared" ca="1" si="23"/>
        <v>0</v>
      </c>
      <c r="CQ19" s="462">
        <f t="shared" ca="1" si="23"/>
        <v>0</v>
      </c>
      <c r="CR19" s="462">
        <f t="shared" ca="1" si="23"/>
        <v>0</v>
      </c>
      <c r="CS19" s="462">
        <f t="shared" ca="1" si="23"/>
        <v>0</v>
      </c>
      <c r="CT19" s="462">
        <f t="shared" ca="1" si="24"/>
        <v>0</v>
      </c>
      <c r="CU19" s="462">
        <f t="shared" ca="1" si="24"/>
        <v>0</v>
      </c>
      <c r="CV19" s="462">
        <f t="shared" ca="1" si="24"/>
        <v>0</v>
      </c>
      <c r="CW19" s="462">
        <f t="shared" ca="1" si="24"/>
        <v>0</v>
      </c>
      <c r="CX19" s="462">
        <f t="shared" ca="1" si="24"/>
        <v>0</v>
      </c>
      <c r="CY19" s="462">
        <f t="shared" ca="1" si="24"/>
        <v>0</v>
      </c>
      <c r="CZ19" s="462">
        <f t="shared" ca="1" si="24"/>
        <v>0</v>
      </c>
      <c r="DA19" s="462">
        <f t="shared" ca="1" si="24"/>
        <v>0</v>
      </c>
      <c r="DB19" s="462">
        <f t="shared" ca="1" si="24"/>
        <v>0</v>
      </c>
      <c r="DC19" s="462">
        <f t="shared" ca="1" si="24"/>
        <v>0</v>
      </c>
      <c r="DE19" s="114" t="str">
        <f t="shared" ca="1" si="25"/>
        <v>D.1.8.</v>
      </c>
      <c r="DF19">
        <v>1</v>
      </c>
      <c r="DG19">
        <f t="shared" ca="1" si="26"/>
        <v>21</v>
      </c>
      <c r="DH19">
        <v>0</v>
      </c>
    </row>
    <row r="20" spans="1:112" hidden="1">
      <c r="A20" s="67">
        <v>8</v>
      </c>
      <c r="B20" s="458" t="str">
        <f t="shared" ca="1" si="12"/>
        <v>D.1.9.</v>
      </c>
      <c r="C20" s="459" t="str">
        <f t="shared" ca="1" si="13"/>
        <v>Reinvesticijos (po priemonės įgyvendinimo)</v>
      </c>
      <c r="D20" s="464"/>
      <c r="E20" s="460">
        <f t="shared" ca="1" si="14"/>
        <v>0.21</v>
      </c>
      <c r="F20" s="461">
        <f ca="1">H20+NPV(FD,I20:INDEX(I20:DC20,PAL))</f>
        <v>0</v>
      </c>
      <c r="G20" s="454">
        <f ca="1">SUMIF($H$5:$DC$5,"&lt;="&amp;PAL,$H20:$DC20)</f>
        <v>0</v>
      </c>
      <c r="H20" s="462">
        <f t="shared" ca="1" si="15"/>
        <v>0</v>
      </c>
      <c r="I20" s="462">
        <f t="shared" ca="1" si="15"/>
        <v>0</v>
      </c>
      <c r="J20" s="462">
        <f t="shared" ca="1" si="15"/>
        <v>0</v>
      </c>
      <c r="K20" s="462">
        <f t="shared" ca="1" si="15"/>
        <v>0</v>
      </c>
      <c r="L20" s="462">
        <f t="shared" ca="1" si="15"/>
        <v>0</v>
      </c>
      <c r="M20" s="462">
        <f t="shared" ca="1" si="15"/>
        <v>0</v>
      </c>
      <c r="N20" s="462">
        <f t="shared" ca="1" si="15"/>
        <v>0</v>
      </c>
      <c r="O20" s="462">
        <f t="shared" ca="1" si="15"/>
        <v>0</v>
      </c>
      <c r="P20" s="462">
        <f t="shared" ca="1" si="15"/>
        <v>0</v>
      </c>
      <c r="Q20" s="462">
        <f t="shared" ca="1" si="15"/>
        <v>0</v>
      </c>
      <c r="R20" s="462">
        <f t="shared" ca="1" si="16"/>
        <v>0</v>
      </c>
      <c r="S20" s="462">
        <f t="shared" ca="1" si="16"/>
        <v>0</v>
      </c>
      <c r="T20" s="462">
        <f t="shared" ca="1" si="16"/>
        <v>0</v>
      </c>
      <c r="U20" s="462">
        <f t="shared" ca="1" si="16"/>
        <v>0</v>
      </c>
      <c r="V20" s="462">
        <f t="shared" ca="1" si="16"/>
        <v>0</v>
      </c>
      <c r="W20" s="462">
        <f t="shared" ca="1" si="16"/>
        <v>0</v>
      </c>
      <c r="X20" s="462">
        <f t="shared" ca="1" si="16"/>
        <v>0</v>
      </c>
      <c r="Y20" s="462">
        <f t="shared" ca="1" si="16"/>
        <v>0</v>
      </c>
      <c r="Z20" s="462">
        <f t="shared" ca="1" si="16"/>
        <v>0</v>
      </c>
      <c r="AA20" s="462">
        <f t="shared" ca="1" si="16"/>
        <v>0</v>
      </c>
      <c r="AB20" s="462">
        <f t="shared" ca="1" si="17"/>
        <v>0</v>
      </c>
      <c r="AC20" s="462">
        <f t="shared" ca="1" si="17"/>
        <v>0</v>
      </c>
      <c r="AD20" s="462">
        <f t="shared" ca="1" si="17"/>
        <v>0</v>
      </c>
      <c r="AE20" s="462">
        <f t="shared" ca="1" si="17"/>
        <v>0</v>
      </c>
      <c r="AF20" s="462">
        <f t="shared" ca="1" si="17"/>
        <v>0</v>
      </c>
      <c r="AG20" s="462">
        <f t="shared" ca="1" si="17"/>
        <v>0</v>
      </c>
      <c r="AH20" s="462">
        <f t="shared" ca="1" si="17"/>
        <v>0</v>
      </c>
      <c r="AI20" s="462">
        <f t="shared" ca="1" si="17"/>
        <v>0</v>
      </c>
      <c r="AJ20" s="462">
        <f t="shared" ca="1" si="17"/>
        <v>0</v>
      </c>
      <c r="AK20" s="462">
        <f t="shared" ca="1" si="17"/>
        <v>0</v>
      </c>
      <c r="AL20" s="462">
        <f t="shared" ca="1" si="18"/>
        <v>0</v>
      </c>
      <c r="AM20" s="462">
        <f t="shared" ca="1" si="18"/>
        <v>0</v>
      </c>
      <c r="AN20" s="462">
        <f t="shared" ca="1" si="18"/>
        <v>0</v>
      </c>
      <c r="AO20" s="462">
        <f t="shared" ca="1" si="18"/>
        <v>0</v>
      </c>
      <c r="AP20" s="462">
        <f t="shared" ca="1" si="18"/>
        <v>0</v>
      </c>
      <c r="AQ20" s="462">
        <f t="shared" ca="1" si="18"/>
        <v>0</v>
      </c>
      <c r="AR20" s="462">
        <f t="shared" ca="1" si="18"/>
        <v>0</v>
      </c>
      <c r="AS20" s="462">
        <f t="shared" ca="1" si="18"/>
        <v>0</v>
      </c>
      <c r="AT20" s="462">
        <f t="shared" ca="1" si="18"/>
        <v>0</v>
      </c>
      <c r="AU20" s="462">
        <f t="shared" ca="1" si="18"/>
        <v>0</v>
      </c>
      <c r="AV20" s="462">
        <f t="shared" ca="1" si="19"/>
        <v>0</v>
      </c>
      <c r="AW20" s="462">
        <f t="shared" ca="1" si="19"/>
        <v>0</v>
      </c>
      <c r="AX20" s="462">
        <f t="shared" ca="1" si="19"/>
        <v>0</v>
      </c>
      <c r="AY20" s="462">
        <f t="shared" ca="1" si="19"/>
        <v>0</v>
      </c>
      <c r="AZ20" s="462">
        <f t="shared" ca="1" si="19"/>
        <v>0</v>
      </c>
      <c r="BA20" s="462">
        <f t="shared" ca="1" si="19"/>
        <v>0</v>
      </c>
      <c r="BB20" s="462">
        <f t="shared" ca="1" si="19"/>
        <v>0</v>
      </c>
      <c r="BC20" s="462">
        <f t="shared" ca="1" si="19"/>
        <v>0</v>
      </c>
      <c r="BD20" s="462">
        <f t="shared" ca="1" si="19"/>
        <v>0</v>
      </c>
      <c r="BE20" s="462">
        <f t="shared" ca="1" si="19"/>
        <v>0</v>
      </c>
      <c r="BF20" s="462">
        <f t="shared" ca="1" si="20"/>
        <v>0</v>
      </c>
      <c r="BG20" s="462">
        <f t="shared" ca="1" si="20"/>
        <v>0</v>
      </c>
      <c r="BH20" s="462">
        <f t="shared" ca="1" si="20"/>
        <v>0</v>
      </c>
      <c r="BI20" s="462">
        <f t="shared" ca="1" si="20"/>
        <v>0</v>
      </c>
      <c r="BJ20" s="462">
        <f t="shared" ca="1" si="20"/>
        <v>0</v>
      </c>
      <c r="BK20" s="462">
        <f t="shared" ca="1" si="20"/>
        <v>0</v>
      </c>
      <c r="BL20" s="462">
        <f t="shared" ca="1" si="20"/>
        <v>0</v>
      </c>
      <c r="BM20" s="462">
        <f t="shared" ca="1" si="20"/>
        <v>0</v>
      </c>
      <c r="BN20" s="462">
        <f t="shared" ca="1" si="20"/>
        <v>0</v>
      </c>
      <c r="BO20" s="462">
        <f t="shared" ca="1" si="20"/>
        <v>0</v>
      </c>
      <c r="BP20" s="462">
        <f t="shared" ca="1" si="21"/>
        <v>0</v>
      </c>
      <c r="BQ20" s="462">
        <f t="shared" ca="1" si="21"/>
        <v>0</v>
      </c>
      <c r="BR20" s="462">
        <f t="shared" ca="1" si="21"/>
        <v>0</v>
      </c>
      <c r="BS20" s="462">
        <f t="shared" ca="1" si="21"/>
        <v>0</v>
      </c>
      <c r="BT20" s="462">
        <f t="shared" ca="1" si="21"/>
        <v>0</v>
      </c>
      <c r="BU20" s="462">
        <f t="shared" ca="1" si="21"/>
        <v>0</v>
      </c>
      <c r="BV20" s="462">
        <f t="shared" ca="1" si="21"/>
        <v>0</v>
      </c>
      <c r="BW20" s="462">
        <f t="shared" ca="1" si="21"/>
        <v>0</v>
      </c>
      <c r="BX20" s="462">
        <f t="shared" ca="1" si="21"/>
        <v>0</v>
      </c>
      <c r="BY20" s="462">
        <f t="shared" ca="1" si="21"/>
        <v>0</v>
      </c>
      <c r="BZ20" s="462">
        <f t="shared" ca="1" si="22"/>
        <v>0</v>
      </c>
      <c r="CA20" s="462">
        <f t="shared" ca="1" si="22"/>
        <v>0</v>
      </c>
      <c r="CB20" s="462">
        <f t="shared" ca="1" si="22"/>
        <v>0</v>
      </c>
      <c r="CC20" s="462">
        <f t="shared" ca="1" si="22"/>
        <v>0</v>
      </c>
      <c r="CD20" s="462">
        <f t="shared" ca="1" si="22"/>
        <v>0</v>
      </c>
      <c r="CE20" s="462">
        <f t="shared" ca="1" si="22"/>
        <v>0</v>
      </c>
      <c r="CF20" s="462">
        <f t="shared" ca="1" si="22"/>
        <v>0</v>
      </c>
      <c r="CG20" s="462">
        <f t="shared" ca="1" si="22"/>
        <v>0</v>
      </c>
      <c r="CH20" s="462">
        <f t="shared" ca="1" si="22"/>
        <v>0</v>
      </c>
      <c r="CI20" s="462">
        <f t="shared" ca="1" si="22"/>
        <v>0</v>
      </c>
      <c r="CJ20" s="462">
        <f t="shared" ca="1" si="23"/>
        <v>0</v>
      </c>
      <c r="CK20" s="462">
        <f t="shared" ca="1" si="23"/>
        <v>0</v>
      </c>
      <c r="CL20" s="462">
        <f t="shared" ca="1" si="23"/>
        <v>0</v>
      </c>
      <c r="CM20" s="462">
        <f t="shared" ca="1" si="23"/>
        <v>0</v>
      </c>
      <c r="CN20" s="462">
        <f t="shared" ca="1" si="23"/>
        <v>0</v>
      </c>
      <c r="CO20" s="462">
        <f t="shared" ca="1" si="23"/>
        <v>0</v>
      </c>
      <c r="CP20" s="462">
        <f t="shared" ca="1" si="23"/>
        <v>0</v>
      </c>
      <c r="CQ20" s="462">
        <f t="shared" ca="1" si="23"/>
        <v>0</v>
      </c>
      <c r="CR20" s="462">
        <f t="shared" ca="1" si="23"/>
        <v>0</v>
      </c>
      <c r="CS20" s="462">
        <f t="shared" ca="1" si="23"/>
        <v>0</v>
      </c>
      <c r="CT20" s="462">
        <f t="shared" ca="1" si="24"/>
        <v>0</v>
      </c>
      <c r="CU20" s="462">
        <f t="shared" ca="1" si="24"/>
        <v>0</v>
      </c>
      <c r="CV20" s="462">
        <f t="shared" ca="1" si="24"/>
        <v>0</v>
      </c>
      <c r="CW20" s="462">
        <f t="shared" ca="1" si="24"/>
        <v>0</v>
      </c>
      <c r="CX20" s="462">
        <f t="shared" ca="1" si="24"/>
        <v>0</v>
      </c>
      <c r="CY20" s="462">
        <f t="shared" ca="1" si="24"/>
        <v>0</v>
      </c>
      <c r="CZ20" s="462">
        <f t="shared" ca="1" si="24"/>
        <v>0</v>
      </c>
      <c r="DA20" s="462">
        <f t="shared" ca="1" si="24"/>
        <v>0</v>
      </c>
      <c r="DB20" s="462">
        <f t="shared" ca="1" si="24"/>
        <v>0</v>
      </c>
      <c r="DC20" s="462">
        <f t="shared" ca="1" si="24"/>
        <v>0</v>
      </c>
      <c r="DE20" s="114" t="str">
        <f t="shared" ca="1" si="25"/>
        <v>D.1.9.</v>
      </c>
      <c r="DF20">
        <v>1</v>
      </c>
      <c r="DG20">
        <f t="shared" ca="1" si="26"/>
        <v>21</v>
      </c>
      <c r="DH20">
        <v>0</v>
      </c>
    </row>
    <row r="21" spans="1:112" hidden="1">
      <c r="A21" s="67">
        <v>9</v>
      </c>
      <c r="B21" s="458" t="str">
        <f t="shared" ca="1" si="12"/>
        <v>D.1.L.</v>
      </c>
      <c r="C21" s="459" t="str">
        <f t="shared" ca="1" si="13"/>
        <v>Likutinė vertė</v>
      </c>
      <c r="D21" s="464"/>
      <c r="E21" s="460">
        <f t="shared" ca="1" si="14"/>
        <v>0.21</v>
      </c>
      <c r="F21" s="461">
        <f ca="1">H21+NPV(FD,I21:INDEX(I21:DC21,PAL))</f>
        <v>0</v>
      </c>
      <c r="G21" s="454">
        <f ca="1">SUMIF($H$5:$DC$5,"&lt;="&amp;PAL,$H21:$DC21)</f>
        <v>0</v>
      </c>
      <c r="H21" s="462">
        <f t="shared" ca="1" si="15"/>
        <v>0</v>
      </c>
      <c r="I21" s="462">
        <f t="shared" ca="1" si="15"/>
        <v>0</v>
      </c>
      <c r="J21" s="462">
        <f t="shared" ca="1" si="15"/>
        <v>0</v>
      </c>
      <c r="K21" s="462">
        <f t="shared" ca="1" si="15"/>
        <v>0</v>
      </c>
      <c r="L21" s="462">
        <f t="shared" ca="1" si="15"/>
        <v>0</v>
      </c>
      <c r="M21" s="462">
        <f t="shared" ca="1" si="15"/>
        <v>0</v>
      </c>
      <c r="N21" s="462">
        <f t="shared" ca="1" si="15"/>
        <v>0</v>
      </c>
      <c r="O21" s="462">
        <f t="shared" ca="1" si="15"/>
        <v>0</v>
      </c>
      <c r="P21" s="462">
        <f t="shared" ca="1" si="15"/>
        <v>0</v>
      </c>
      <c r="Q21" s="462">
        <f t="shared" ca="1" si="15"/>
        <v>0</v>
      </c>
      <c r="R21" s="462">
        <f t="shared" ca="1" si="16"/>
        <v>0</v>
      </c>
      <c r="S21" s="462">
        <f t="shared" ca="1" si="16"/>
        <v>0</v>
      </c>
      <c r="T21" s="462">
        <f t="shared" ca="1" si="16"/>
        <v>0</v>
      </c>
      <c r="U21" s="462">
        <f t="shared" ca="1" si="16"/>
        <v>0</v>
      </c>
      <c r="V21" s="462">
        <f t="shared" ca="1" si="16"/>
        <v>0</v>
      </c>
      <c r="W21" s="462">
        <f t="shared" ca="1" si="16"/>
        <v>0</v>
      </c>
      <c r="X21" s="462">
        <f t="shared" ca="1" si="16"/>
        <v>0</v>
      </c>
      <c r="Y21" s="462">
        <f t="shared" ca="1" si="16"/>
        <v>0</v>
      </c>
      <c r="Z21" s="462">
        <f t="shared" ca="1" si="16"/>
        <v>0</v>
      </c>
      <c r="AA21" s="462">
        <f t="shared" ca="1" si="16"/>
        <v>0</v>
      </c>
      <c r="AB21" s="462">
        <f t="shared" ca="1" si="17"/>
        <v>0</v>
      </c>
      <c r="AC21" s="462">
        <f t="shared" ca="1" si="17"/>
        <v>0</v>
      </c>
      <c r="AD21" s="462">
        <f t="shared" ca="1" si="17"/>
        <v>0</v>
      </c>
      <c r="AE21" s="462">
        <f t="shared" ca="1" si="17"/>
        <v>0</v>
      </c>
      <c r="AF21" s="462">
        <f t="shared" ca="1" si="17"/>
        <v>0</v>
      </c>
      <c r="AG21" s="462">
        <f t="shared" ca="1" si="17"/>
        <v>0</v>
      </c>
      <c r="AH21" s="462">
        <f t="shared" ca="1" si="17"/>
        <v>0</v>
      </c>
      <c r="AI21" s="462">
        <f t="shared" ca="1" si="17"/>
        <v>0</v>
      </c>
      <c r="AJ21" s="462">
        <f t="shared" ca="1" si="17"/>
        <v>0</v>
      </c>
      <c r="AK21" s="462">
        <f t="shared" ca="1" si="17"/>
        <v>0</v>
      </c>
      <c r="AL21" s="462">
        <f t="shared" ca="1" si="18"/>
        <v>0</v>
      </c>
      <c r="AM21" s="462">
        <f t="shared" ca="1" si="18"/>
        <v>0</v>
      </c>
      <c r="AN21" s="462">
        <f t="shared" ca="1" si="18"/>
        <v>0</v>
      </c>
      <c r="AO21" s="462">
        <f t="shared" ca="1" si="18"/>
        <v>0</v>
      </c>
      <c r="AP21" s="462">
        <f t="shared" ca="1" si="18"/>
        <v>0</v>
      </c>
      <c r="AQ21" s="462">
        <f t="shared" ca="1" si="18"/>
        <v>0</v>
      </c>
      <c r="AR21" s="462">
        <f t="shared" ca="1" si="18"/>
        <v>0</v>
      </c>
      <c r="AS21" s="462">
        <f t="shared" ca="1" si="18"/>
        <v>0</v>
      </c>
      <c r="AT21" s="462">
        <f t="shared" ca="1" si="18"/>
        <v>0</v>
      </c>
      <c r="AU21" s="462">
        <f t="shared" ca="1" si="18"/>
        <v>0</v>
      </c>
      <c r="AV21" s="462">
        <f t="shared" ca="1" si="19"/>
        <v>0</v>
      </c>
      <c r="AW21" s="462">
        <f t="shared" ca="1" si="19"/>
        <v>0</v>
      </c>
      <c r="AX21" s="462">
        <f t="shared" ca="1" si="19"/>
        <v>0</v>
      </c>
      <c r="AY21" s="462">
        <f t="shared" ca="1" si="19"/>
        <v>0</v>
      </c>
      <c r="AZ21" s="462">
        <f t="shared" ca="1" si="19"/>
        <v>0</v>
      </c>
      <c r="BA21" s="462">
        <f t="shared" ca="1" si="19"/>
        <v>0</v>
      </c>
      <c r="BB21" s="462">
        <f t="shared" ca="1" si="19"/>
        <v>0</v>
      </c>
      <c r="BC21" s="462">
        <f t="shared" ca="1" si="19"/>
        <v>0</v>
      </c>
      <c r="BD21" s="462">
        <f t="shared" ca="1" si="19"/>
        <v>0</v>
      </c>
      <c r="BE21" s="462">
        <f t="shared" ca="1" si="19"/>
        <v>0</v>
      </c>
      <c r="BF21" s="462">
        <f t="shared" ca="1" si="20"/>
        <v>0</v>
      </c>
      <c r="BG21" s="462">
        <f t="shared" ca="1" si="20"/>
        <v>0</v>
      </c>
      <c r="BH21" s="462">
        <f t="shared" ca="1" si="20"/>
        <v>0</v>
      </c>
      <c r="BI21" s="462">
        <f t="shared" ca="1" si="20"/>
        <v>0</v>
      </c>
      <c r="BJ21" s="462">
        <f t="shared" ca="1" si="20"/>
        <v>0</v>
      </c>
      <c r="BK21" s="462">
        <f t="shared" ca="1" si="20"/>
        <v>0</v>
      </c>
      <c r="BL21" s="462">
        <f t="shared" ca="1" si="20"/>
        <v>0</v>
      </c>
      <c r="BM21" s="462">
        <f t="shared" ca="1" si="20"/>
        <v>0</v>
      </c>
      <c r="BN21" s="462">
        <f t="shared" ca="1" si="20"/>
        <v>0</v>
      </c>
      <c r="BO21" s="462">
        <f t="shared" ca="1" si="20"/>
        <v>0</v>
      </c>
      <c r="BP21" s="462">
        <f t="shared" ca="1" si="21"/>
        <v>0</v>
      </c>
      <c r="BQ21" s="462">
        <f t="shared" ca="1" si="21"/>
        <v>0</v>
      </c>
      <c r="BR21" s="462">
        <f t="shared" ca="1" si="21"/>
        <v>0</v>
      </c>
      <c r="BS21" s="462">
        <f t="shared" ca="1" si="21"/>
        <v>0</v>
      </c>
      <c r="BT21" s="462">
        <f t="shared" ca="1" si="21"/>
        <v>0</v>
      </c>
      <c r="BU21" s="462">
        <f t="shared" ca="1" si="21"/>
        <v>0</v>
      </c>
      <c r="BV21" s="462">
        <f t="shared" ca="1" si="21"/>
        <v>0</v>
      </c>
      <c r="BW21" s="462">
        <f t="shared" ca="1" si="21"/>
        <v>0</v>
      </c>
      <c r="BX21" s="462">
        <f t="shared" ca="1" si="21"/>
        <v>0</v>
      </c>
      <c r="BY21" s="462">
        <f t="shared" ca="1" si="21"/>
        <v>0</v>
      </c>
      <c r="BZ21" s="462">
        <f t="shared" ca="1" si="22"/>
        <v>0</v>
      </c>
      <c r="CA21" s="462">
        <f t="shared" ca="1" si="22"/>
        <v>0</v>
      </c>
      <c r="CB21" s="462">
        <f t="shared" ca="1" si="22"/>
        <v>0</v>
      </c>
      <c r="CC21" s="462">
        <f t="shared" ca="1" si="22"/>
        <v>0</v>
      </c>
      <c r="CD21" s="462">
        <f t="shared" ca="1" si="22"/>
        <v>0</v>
      </c>
      <c r="CE21" s="462">
        <f t="shared" ca="1" si="22"/>
        <v>0</v>
      </c>
      <c r="CF21" s="462">
        <f t="shared" ca="1" si="22"/>
        <v>0</v>
      </c>
      <c r="CG21" s="462">
        <f t="shared" ca="1" si="22"/>
        <v>0</v>
      </c>
      <c r="CH21" s="462">
        <f t="shared" ca="1" si="22"/>
        <v>0</v>
      </c>
      <c r="CI21" s="462">
        <f t="shared" ca="1" si="22"/>
        <v>0</v>
      </c>
      <c r="CJ21" s="462">
        <f t="shared" ca="1" si="23"/>
        <v>0</v>
      </c>
      <c r="CK21" s="462">
        <f t="shared" ca="1" si="23"/>
        <v>0</v>
      </c>
      <c r="CL21" s="462">
        <f t="shared" ca="1" si="23"/>
        <v>0</v>
      </c>
      <c r="CM21" s="462">
        <f t="shared" ca="1" si="23"/>
        <v>0</v>
      </c>
      <c r="CN21" s="462">
        <f t="shared" ca="1" si="23"/>
        <v>0</v>
      </c>
      <c r="CO21" s="462">
        <f t="shared" ca="1" si="23"/>
        <v>0</v>
      </c>
      <c r="CP21" s="462">
        <f t="shared" ca="1" si="23"/>
        <v>0</v>
      </c>
      <c r="CQ21" s="462">
        <f t="shared" ca="1" si="23"/>
        <v>0</v>
      </c>
      <c r="CR21" s="462">
        <f t="shared" ca="1" si="23"/>
        <v>0</v>
      </c>
      <c r="CS21" s="462">
        <f t="shared" ca="1" si="23"/>
        <v>0</v>
      </c>
      <c r="CT21" s="462">
        <f t="shared" ca="1" si="24"/>
        <v>0</v>
      </c>
      <c r="CU21" s="462">
        <f t="shared" ca="1" si="24"/>
        <v>0</v>
      </c>
      <c r="CV21" s="462">
        <f t="shared" ca="1" si="24"/>
        <v>0</v>
      </c>
      <c r="CW21" s="462">
        <f t="shared" ca="1" si="24"/>
        <v>0</v>
      </c>
      <c r="CX21" s="462">
        <f t="shared" ca="1" si="24"/>
        <v>0</v>
      </c>
      <c r="CY21" s="462">
        <f t="shared" ca="1" si="24"/>
        <v>0</v>
      </c>
      <c r="CZ21" s="462">
        <f t="shared" ca="1" si="24"/>
        <v>0</v>
      </c>
      <c r="DA21" s="462">
        <f t="shared" ca="1" si="24"/>
        <v>0</v>
      </c>
      <c r="DB21" s="462">
        <f t="shared" ca="1" si="24"/>
        <v>0</v>
      </c>
      <c r="DC21" s="462">
        <f t="shared" ca="1" si="24"/>
        <v>0</v>
      </c>
      <c r="DE21" s="114" t="str">
        <f t="shared" ca="1" si="25"/>
        <v>D.1.L.</v>
      </c>
      <c r="DF21">
        <v>1</v>
      </c>
      <c r="DG21">
        <f t="shared" ca="1" si="26"/>
        <v>21</v>
      </c>
      <c r="DH21">
        <f ca="1">DG21/(100+DG21)</f>
        <v>0.17355371900826447</v>
      </c>
    </row>
    <row r="22" spans="1:112" hidden="1">
      <c r="A22" s="67">
        <v>10</v>
      </c>
      <c r="B22" s="458" t="str">
        <f t="shared" ca="1" si="12"/>
        <v>D.2.</v>
      </c>
      <c r="C22" s="465" t="str">
        <f t="shared" ca="1" si="13"/>
        <v>Mokestinės</v>
      </c>
      <c r="D22" s="446"/>
      <c r="E22" s="466" t="str">
        <f t="shared" ca="1" si="14"/>
        <v/>
      </c>
      <c r="F22" s="453">
        <f ca="1">SUM(F23:F30)+F31</f>
        <v>0</v>
      </c>
      <c r="G22" s="454">
        <f ca="1">SUMIF($H$5:$DC$5,"&lt;="&amp;PAL,$H22:$DC22)</f>
        <v>0</v>
      </c>
      <c r="H22" s="467">
        <f ca="1">SUM(H23:H31)</f>
        <v>0</v>
      </c>
      <c r="I22" s="467">
        <f t="shared" ref="I22:BT22" ca="1" si="27">SUM(I23:I31)</f>
        <v>0</v>
      </c>
      <c r="J22" s="467">
        <f t="shared" ca="1" si="27"/>
        <v>0</v>
      </c>
      <c r="K22" s="467">
        <f t="shared" ca="1" si="27"/>
        <v>0</v>
      </c>
      <c r="L22" s="467">
        <f t="shared" ca="1" si="27"/>
        <v>0</v>
      </c>
      <c r="M22" s="467">
        <f t="shared" ca="1" si="27"/>
        <v>0</v>
      </c>
      <c r="N22" s="467">
        <f t="shared" ca="1" si="27"/>
        <v>0</v>
      </c>
      <c r="O22" s="467">
        <f t="shared" ca="1" si="27"/>
        <v>0</v>
      </c>
      <c r="P22" s="467">
        <f t="shared" ca="1" si="27"/>
        <v>0</v>
      </c>
      <c r="Q22" s="467">
        <f t="shared" ca="1" si="27"/>
        <v>0</v>
      </c>
      <c r="R22" s="467">
        <f t="shared" ca="1" si="27"/>
        <v>0</v>
      </c>
      <c r="S22" s="467">
        <f t="shared" ca="1" si="27"/>
        <v>0</v>
      </c>
      <c r="T22" s="467">
        <f t="shared" ca="1" si="27"/>
        <v>0</v>
      </c>
      <c r="U22" s="467">
        <f t="shared" ca="1" si="27"/>
        <v>0</v>
      </c>
      <c r="V22" s="467">
        <f t="shared" ca="1" si="27"/>
        <v>0</v>
      </c>
      <c r="W22" s="467">
        <f t="shared" ca="1" si="27"/>
        <v>0</v>
      </c>
      <c r="X22" s="467">
        <f t="shared" ca="1" si="27"/>
        <v>0</v>
      </c>
      <c r="Y22" s="467">
        <f t="shared" ca="1" si="27"/>
        <v>0</v>
      </c>
      <c r="Z22" s="467">
        <f t="shared" ca="1" si="27"/>
        <v>0</v>
      </c>
      <c r="AA22" s="467">
        <f t="shared" ca="1" si="27"/>
        <v>0</v>
      </c>
      <c r="AB22" s="467">
        <f t="shared" ca="1" si="27"/>
        <v>0</v>
      </c>
      <c r="AC22" s="467">
        <f t="shared" ca="1" si="27"/>
        <v>0</v>
      </c>
      <c r="AD22" s="467">
        <f t="shared" ca="1" si="27"/>
        <v>0</v>
      </c>
      <c r="AE22" s="467">
        <f t="shared" ca="1" si="27"/>
        <v>0</v>
      </c>
      <c r="AF22" s="467">
        <f t="shared" ca="1" si="27"/>
        <v>0</v>
      </c>
      <c r="AG22" s="467">
        <f t="shared" ca="1" si="27"/>
        <v>0</v>
      </c>
      <c r="AH22" s="467">
        <f t="shared" ca="1" si="27"/>
        <v>0</v>
      </c>
      <c r="AI22" s="467">
        <f t="shared" ca="1" si="27"/>
        <v>0</v>
      </c>
      <c r="AJ22" s="467">
        <f t="shared" ca="1" si="27"/>
        <v>0</v>
      </c>
      <c r="AK22" s="467">
        <f t="shared" ca="1" si="27"/>
        <v>0</v>
      </c>
      <c r="AL22" s="467">
        <f t="shared" ca="1" si="27"/>
        <v>0</v>
      </c>
      <c r="AM22" s="467">
        <f t="shared" ca="1" si="27"/>
        <v>0</v>
      </c>
      <c r="AN22" s="467">
        <f t="shared" ca="1" si="27"/>
        <v>0</v>
      </c>
      <c r="AO22" s="467">
        <f t="shared" ca="1" si="27"/>
        <v>0</v>
      </c>
      <c r="AP22" s="467">
        <f t="shared" ca="1" si="27"/>
        <v>0</v>
      </c>
      <c r="AQ22" s="467">
        <f t="shared" ca="1" si="27"/>
        <v>0</v>
      </c>
      <c r="AR22" s="467">
        <f t="shared" ca="1" si="27"/>
        <v>0</v>
      </c>
      <c r="AS22" s="467">
        <f t="shared" ca="1" si="27"/>
        <v>0</v>
      </c>
      <c r="AT22" s="467">
        <f t="shared" ca="1" si="27"/>
        <v>0</v>
      </c>
      <c r="AU22" s="467">
        <f t="shared" ca="1" si="27"/>
        <v>0</v>
      </c>
      <c r="AV22" s="467">
        <f t="shared" ca="1" si="27"/>
        <v>0</v>
      </c>
      <c r="AW22" s="467">
        <f t="shared" ca="1" si="27"/>
        <v>0</v>
      </c>
      <c r="AX22" s="467">
        <f t="shared" ca="1" si="27"/>
        <v>0</v>
      </c>
      <c r="AY22" s="467">
        <f t="shared" ca="1" si="27"/>
        <v>0</v>
      </c>
      <c r="AZ22" s="467">
        <f t="shared" ca="1" si="27"/>
        <v>0</v>
      </c>
      <c r="BA22" s="467">
        <f t="shared" ca="1" si="27"/>
        <v>0</v>
      </c>
      <c r="BB22" s="467">
        <f t="shared" ca="1" si="27"/>
        <v>0</v>
      </c>
      <c r="BC22" s="467">
        <f t="shared" ca="1" si="27"/>
        <v>0</v>
      </c>
      <c r="BD22" s="467">
        <f t="shared" ca="1" si="27"/>
        <v>0</v>
      </c>
      <c r="BE22" s="467">
        <f t="shared" ca="1" si="27"/>
        <v>0</v>
      </c>
      <c r="BF22" s="467">
        <f t="shared" ca="1" si="27"/>
        <v>0</v>
      </c>
      <c r="BG22" s="467">
        <f t="shared" ca="1" si="27"/>
        <v>0</v>
      </c>
      <c r="BH22" s="467">
        <f t="shared" ca="1" si="27"/>
        <v>0</v>
      </c>
      <c r="BI22" s="467">
        <f t="shared" ca="1" si="27"/>
        <v>0</v>
      </c>
      <c r="BJ22" s="467">
        <f t="shared" ca="1" si="27"/>
        <v>0</v>
      </c>
      <c r="BK22" s="467">
        <f t="shared" ca="1" si="27"/>
        <v>0</v>
      </c>
      <c r="BL22" s="467">
        <f t="shared" ca="1" si="27"/>
        <v>0</v>
      </c>
      <c r="BM22" s="467">
        <f t="shared" ca="1" si="27"/>
        <v>0</v>
      </c>
      <c r="BN22" s="467">
        <f t="shared" ca="1" si="27"/>
        <v>0</v>
      </c>
      <c r="BO22" s="467">
        <f t="shared" ca="1" si="27"/>
        <v>0</v>
      </c>
      <c r="BP22" s="467">
        <f t="shared" ca="1" si="27"/>
        <v>0</v>
      </c>
      <c r="BQ22" s="467">
        <f t="shared" ca="1" si="27"/>
        <v>0</v>
      </c>
      <c r="BR22" s="467">
        <f t="shared" ca="1" si="27"/>
        <v>0</v>
      </c>
      <c r="BS22" s="467">
        <f t="shared" ca="1" si="27"/>
        <v>0</v>
      </c>
      <c r="BT22" s="467">
        <f t="shared" ca="1" si="27"/>
        <v>0</v>
      </c>
      <c r="BU22" s="467">
        <f t="shared" ref="BU22:DC22" ca="1" si="28">SUM(BU23:BU31)</f>
        <v>0</v>
      </c>
      <c r="BV22" s="467">
        <f t="shared" ca="1" si="28"/>
        <v>0</v>
      </c>
      <c r="BW22" s="467">
        <f t="shared" ca="1" si="28"/>
        <v>0</v>
      </c>
      <c r="BX22" s="467">
        <f t="shared" ca="1" si="28"/>
        <v>0</v>
      </c>
      <c r="BY22" s="467">
        <f t="shared" ca="1" si="28"/>
        <v>0</v>
      </c>
      <c r="BZ22" s="467">
        <f t="shared" ca="1" si="28"/>
        <v>0</v>
      </c>
      <c r="CA22" s="467">
        <f t="shared" ca="1" si="28"/>
        <v>0</v>
      </c>
      <c r="CB22" s="467">
        <f t="shared" ca="1" si="28"/>
        <v>0</v>
      </c>
      <c r="CC22" s="467">
        <f t="shared" ca="1" si="28"/>
        <v>0</v>
      </c>
      <c r="CD22" s="467">
        <f t="shared" ca="1" si="28"/>
        <v>0</v>
      </c>
      <c r="CE22" s="467">
        <f t="shared" ca="1" si="28"/>
        <v>0</v>
      </c>
      <c r="CF22" s="467">
        <f t="shared" ca="1" si="28"/>
        <v>0</v>
      </c>
      <c r="CG22" s="467">
        <f t="shared" ca="1" si="28"/>
        <v>0</v>
      </c>
      <c r="CH22" s="467">
        <f t="shared" ca="1" si="28"/>
        <v>0</v>
      </c>
      <c r="CI22" s="467">
        <f t="shared" ca="1" si="28"/>
        <v>0</v>
      </c>
      <c r="CJ22" s="467">
        <f t="shared" ca="1" si="28"/>
        <v>0</v>
      </c>
      <c r="CK22" s="467">
        <f t="shared" ca="1" si="28"/>
        <v>0</v>
      </c>
      <c r="CL22" s="467">
        <f t="shared" ca="1" si="28"/>
        <v>0</v>
      </c>
      <c r="CM22" s="467">
        <f t="shared" ca="1" si="28"/>
        <v>0</v>
      </c>
      <c r="CN22" s="467">
        <f t="shared" ca="1" si="28"/>
        <v>0</v>
      </c>
      <c r="CO22" s="467">
        <f t="shared" ca="1" si="28"/>
        <v>0</v>
      </c>
      <c r="CP22" s="467">
        <f t="shared" ca="1" si="28"/>
        <v>0</v>
      </c>
      <c r="CQ22" s="467">
        <f t="shared" ca="1" si="28"/>
        <v>0</v>
      </c>
      <c r="CR22" s="467">
        <f t="shared" ca="1" si="28"/>
        <v>0</v>
      </c>
      <c r="CS22" s="467">
        <f t="shared" ca="1" si="28"/>
        <v>0</v>
      </c>
      <c r="CT22" s="467">
        <f t="shared" ca="1" si="28"/>
        <v>0</v>
      </c>
      <c r="CU22" s="467">
        <f t="shared" ca="1" si="28"/>
        <v>0</v>
      </c>
      <c r="CV22" s="467">
        <f t="shared" ca="1" si="28"/>
        <v>0</v>
      </c>
      <c r="CW22" s="467">
        <f t="shared" ca="1" si="28"/>
        <v>0</v>
      </c>
      <c r="CX22" s="467">
        <f t="shared" ca="1" si="28"/>
        <v>0</v>
      </c>
      <c r="CY22" s="467">
        <f t="shared" ca="1" si="28"/>
        <v>0</v>
      </c>
      <c r="CZ22" s="467">
        <f t="shared" ca="1" si="28"/>
        <v>0</v>
      </c>
      <c r="DA22" s="467">
        <f t="shared" ca="1" si="28"/>
        <v>0</v>
      </c>
      <c r="DB22" s="467">
        <f t="shared" ca="1" si="28"/>
        <v>0</v>
      </c>
      <c r="DC22" s="467">
        <f t="shared" ca="1" si="28"/>
        <v>0</v>
      </c>
      <c r="DE22" s="114"/>
      <c r="DF22">
        <v>1</v>
      </c>
    </row>
    <row r="23" spans="1:112" hidden="1">
      <c r="A23" s="67">
        <v>11</v>
      </c>
      <c r="B23" s="458" t="str">
        <f t="shared" ca="1" si="12"/>
        <v>D.2.1.</v>
      </c>
      <c r="C23" s="459" t="str">
        <f t="shared" ca="1" si="13"/>
        <v>Veikla</v>
      </c>
      <c r="D23" s="463"/>
      <c r="E23" s="460">
        <f t="shared" ca="1" si="14"/>
        <v>0.21</v>
      </c>
      <c r="F23" s="461">
        <f ca="1">H23+NPV(FD,I23:INDEX(I23:DC23,PAL))</f>
        <v>0</v>
      </c>
      <c r="G23" s="454">
        <f ca="1">SUMIF($H$5:$DC$5,"&lt;="&amp;PAL,$H23:$DC23)</f>
        <v>0</v>
      </c>
      <c r="H23" s="462">
        <f t="shared" ref="H23:Q32" ca="1" si="29">OFFSET(INDIRECT("'"&amp;Opt_alt&amp;"'!H12"),$A23,H$5)*$DF23</f>
        <v>0</v>
      </c>
      <c r="I23" s="462">
        <f t="shared" ca="1" si="29"/>
        <v>0</v>
      </c>
      <c r="J23" s="462">
        <f t="shared" ca="1" si="29"/>
        <v>0</v>
      </c>
      <c r="K23" s="462">
        <f t="shared" ca="1" si="29"/>
        <v>0</v>
      </c>
      <c r="L23" s="462">
        <f t="shared" ca="1" si="29"/>
        <v>0</v>
      </c>
      <c r="M23" s="462">
        <f t="shared" ca="1" si="29"/>
        <v>0</v>
      </c>
      <c r="N23" s="462">
        <f t="shared" ca="1" si="29"/>
        <v>0</v>
      </c>
      <c r="O23" s="462">
        <f t="shared" ca="1" si="29"/>
        <v>0</v>
      </c>
      <c r="P23" s="462">
        <f t="shared" ca="1" si="29"/>
        <v>0</v>
      </c>
      <c r="Q23" s="462">
        <f t="shared" ca="1" si="29"/>
        <v>0</v>
      </c>
      <c r="R23" s="462">
        <f t="shared" ref="R23:AA32" ca="1" si="30">OFFSET(INDIRECT("'"&amp;Opt_alt&amp;"'!H12"),$A23,R$5)*$DF23</f>
        <v>0</v>
      </c>
      <c r="S23" s="462">
        <f t="shared" ca="1" si="30"/>
        <v>0</v>
      </c>
      <c r="T23" s="462">
        <f t="shared" ca="1" si="30"/>
        <v>0</v>
      </c>
      <c r="U23" s="462">
        <f t="shared" ca="1" si="30"/>
        <v>0</v>
      </c>
      <c r="V23" s="462">
        <f t="shared" ca="1" si="30"/>
        <v>0</v>
      </c>
      <c r="W23" s="462">
        <f t="shared" ca="1" si="30"/>
        <v>0</v>
      </c>
      <c r="X23" s="462">
        <f t="shared" ca="1" si="30"/>
        <v>0</v>
      </c>
      <c r="Y23" s="462">
        <f t="shared" ca="1" si="30"/>
        <v>0</v>
      </c>
      <c r="Z23" s="462">
        <f t="shared" ca="1" si="30"/>
        <v>0</v>
      </c>
      <c r="AA23" s="462">
        <f t="shared" ca="1" si="30"/>
        <v>0</v>
      </c>
      <c r="AB23" s="462">
        <f t="shared" ref="AB23:AK32" ca="1" si="31">OFFSET(INDIRECT("'"&amp;Opt_alt&amp;"'!H12"),$A23,AB$5)*$DF23</f>
        <v>0</v>
      </c>
      <c r="AC23" s="462">
        <f t="shared" ca="1" si="31"/>
        <v>0</v>
      </c>
      <c r="AD23" s="462">
        <f t="shared" ca="1" si="31"/>
        <v>0</v>
      </c>
      <c r="AE23" s="462">
        <f t="shared" ca="1" si="31"/>
        <v>0</v>
      </c>
      <c r="AF23" s="462">
        <f t="shared" ca="1" si="31"/>
        <v>0</v>
      </c>
      <c r="AG23" s="462">
        <f t="shared" ca="1" si="31"/>
        <v>0</v>
      </c>
      <c r="AH23" s="462">
        <f t="shared" ca="1" si="31"/>
        <v>0</v>
      </c>
      <c r="AI23" s="462">
        <f t="shared" ca="1" si="31"/>
        <v>0</v>
      </c>
      <c r="AJ23" s="462">
        <f t="shared" ca="1" si="31"/>
        <v>0</v>
      </c>
      <c r="AK23" s="462">
        <f t="shared" ca="1" si="31"/>
        <v>0</v>
      </c>
      <c r="AL23" s="462">
        <f t="shared" ref="AL23:AU32" ca="1" si="32">OFFSET(INDIRECT("'"&amp;Opt_alt&amp;"'!H12"),$A23,AL$5)*$DF23</f>
        <v>0</v>
      </c>
      <c r="AM23" s="462">
        <f t="shared" ca="1" si="32"/>
        <v>0</v>
      </c>
      <c r="AN23" s="462">
        <f t="shared" ca="1" si="32"/>
        <v>0</v>
      </c>
      <c r="AO23" s="462">
        <f t="shared" ca="1" si="32"/>
        <v>0</v>
      </c>
      <c r="AP23" s="462">
        <f t="shared" ca="1" si="32"/>
        <v>0</v>
      </c>
      <c r="AQ23" s="462">
        <f t="shared" ca="1" si="32"/>
        <v>0</v>
      </c>
      <c r="AR23" s="462">
        <f t="shared" ca="1" si="32"/>
        <v>0</v>
      </c>
      <c r="AS23" s="462">
        <f t="shared" ca="1" si="32"/>
        <v>0</v>
      </c>
      <c r="AT23" s="462">
        <f t="shared" ca="1" si="32"/>
        <v>0</v>
      </c>
      <c r="AU23" s="462">
        <f t="shared" ca="1" si="32"/>
        <v>0</v>
      </c>
      <c r="AV23" s="462">
        <f t="shared" ref="AV23:BE32" ca="1" si="33">OFFSET(INDIRECT("'"&amp;Opt_alt&amp;"'!H12"),$A23,AV$5)*$DF23</f>
        <v>0</v>
      </c>
      <c r="AW23" s="462">
        <f t="shared" ca="1" si="33"/>
        <v>0</v>
      </c>
      <c r="AX23" s="462">
        <f t="shared" ca="1" si="33"/>
        <v>0</v>
      </c>
      <c r="AY23" s="462">
        <f t="shared" ca="1" si="33"/>
        <v>0</v>
      </c>
      <c r="AZ23" s="462">
        <f t="shared" ca="1" si="33"/>
        <v>0</v>
      </c>
      <c r="BA23" s="462">
        <f t="shared" ca="1" si="33"/>
        <v>0</v>
      </c>
      <c r="BB23" s="462">
        <f t="shared" ca="1" si="33"/>
        <v>0</v>
      </c>
      <c r="BC23" s="462">
        <f t="shared" ca="1" si="33"/>
        <v>0</v>
      </c>
      <c r="BD23" s="462">
        <f t="shared" ca="1" si="33"/>
        <v>0</v>
      </c>
      <c r="BE23" s="462">
        <f t="shared" ca="1" si="33"/>
        <v>0</v>
      </c>
      <c r="BF23" s="462">
        <f t="shared" ref="BF23:BO32" ca="1" si="34">OFFSET(INDIRECT("'"&amp;Opt_alt&amp;"'!H12"),$A23,BF$5)*$DF23</f>
        <v>0</v>
      </c>
      <c r="BG23" s="462">
        <f t="shared" ca="1" si="34"/>
        <v>0</v>
      </c>
      <c r="BH23" s="462">
        <f t="shared" ca="1" si="34"/>
        <v>0</v>
      </c>
      <c r="BI23" s="462">
        <f t="shared" ca="1" si="34"/>
        <v>0</v>
      </c>
      <c r="BJ23" s="462">
        <f t="shared" ca="1" si="34"/>
        <v>0</v>
      </c>
      <c r="BK23" s="462">
        <f t="shared" ca="1" si="34"/>
        <v>0</v>
      </c>
      <c r="BL23" s="462">
        <f t="shared" ca="1" si="34"/>
        <v>0</v>
      </c>
      <c r="BM23" s="462">
        <f t="shared" ca="1" si="34"/>
        <v>0</v>
      </c>
      <c r="BN23" s="462">
        <f t="shared" ca="1" si="34"/>
        <v>0</v>
      </c>
      <c r="BO23" s="462">
        <f t="shared" ca="1" si="34"/>
        <v>0</v>
      </c>
      <c r="BP23" s="462">
        <f t="shared" ref="BP23:BY32" ca="1" si="35">OFFSET(INDIRECT("'"&amp;Opt_alt&amp;"'!H12"),$A23,BP$5)*$DF23</f>
        <v>0</v>
      </c>
      <c r="BQ23" s="462">
        <f t="shared" ca="1" si="35"/>
        <v>0</v>
      </c>
      <c r="BR23" s="462">
        <f t="shared" ca="1" si="35"/>
        <v>0</v>
      </c>
      <c r="BS23" s="462">
        <f t="shared" ca="1" si="35"/>
        <v>0</v>
      </c>
      <c r="BT23" s="462">
        <f t="shared" ca="1" si="35"/>
        <v>0</v>
      </c>
      <c r="BU23" s="462">
        <f t="shared" ca="1" si="35"/>
        <v>0</v>
      </c>
      <c r="BV23" s="462">
        <f t="shared" ca="1" si="35"/>
        <v>0</v>
      </c>
      <c r="BW23" s="462">
        <f t="shared" ca="1" si="35"/>
        <v>0</v>
      </c>
      <c r="BX23" s="462">
        <f t="shared" ca="1" si="35"/>
        <v>0</v>
      </c>
      <c r="BY23" s="462">
        <f t="shared" ca="1" si="35"/>
        <v>0</v>
      </c>
      <c r="BZ23" s="462">
        <f t="shared" ref="BZ23:CI32" ca="1" si="36">OFFSET(INDIRECT("'"&amp;Opt_alt&amp;"'!H12"),$A23,BZ$5)*$DF23</f>
        <v>0</v>
      </c>
      <c r="CA23" s="462">
        <f t="shared" ca="1" si="36"/>
        <v>0</v>
      </c>
      <c r="CB23" s="462">
        <f t="shared" ca="1" si="36"/>
        <v>0</v>
      </c>
      <c r="CC23" s="462">
        <f t="shared" ca="1" si="36"/>
        <v>0</v>
      </c>
      <c r="CD23" s="462">
        <f t="shared" ca="1" si="36"/>
        <v>0</v>
      </c>
      <c r="CE23" s="462">
        <f t="shared" ca="1" si="36"/>
        <v>0</v>
      </c>
      <c r="CF23" s="462">
        <f t="shared" ca="1" si="36"/>
        <v>0</v>
      </c>
      <c r="CG23" s="462">
        <f t="shared" ca="1" si="36"/>
        <v>0</v>
      </c>
      <c r="CH23" s="462">
        <f t="shared" ca="1" si="36"/>
        <v>0</v>
      </c>
      <c r="CI23" s="462">
        <f t="shared" ca="1" si="36"/>
        <v>0</v>
      </c>
      <c r="CJ23" s="462">
        <f t="shared" ref="CJ23:CS32" ca="1" si="37">OFFSET(INDIRECT("'"&amp;Opt_alt&amp;"'!H12"),$A23,CJ$5)*$DF23</f>
        <v>0</v>
      </c>
      <c r="CK23" s="462">
        <f t="shared" ca="1" si="37"/>
        <v>0</v>
      </c>
      <c r="CL23" s="462">
        <f t="shared" ca="1" si="37"/>
        <v>0</v>
      </c>
      <c r="CM23" s="462">
        <f t="shared" ca="1" si="37"/>
        <v>0</v>
      </c>
      <c r="CN23" s="462">
        <f t="shared" ca="1" si="37"/>
        <v>0</v>
      </c>
      <c r="CO23" s="462">
        <f t="shared" ca="1" si="37"/>
        <v>0</v>
      </c>
      <c r="CP23" s="462">
        <f t="shared" ca="1" si="37"/>
        <v>0</v>
      </c>
      <c r="CQ23" s="462">
        <f t="shared" ca="1" si="37"/>
        <v>0</v>
      </c>
      <c r="CR23" s="462">
        <f t="shared" ca="1" si="37"/>
        <v>0</v>
      </c>
      <c r="CS23" s="462">
        <f t="shared" ca="1" si="37"/>
        <v>0</v>
      </c>
      <c r="CT23" s="462">
        <f t="shared" ref="CT23:DC32" ca="1" si="38">OFFSET(INDIRECT("'"&amp;Opt_alt&amp;"'!H12"),$A23,CT$5)*$DF23</f>
        <v>0</v>
      </c>
      <c r="CU23" s="462">
        <f t="shared" ca="1" si="38"/>
        <v>0</v>
      </c>
      <c r="CV23" s="462">
        <f t="shared" ca="1" si="38"/>
        <v>0</v>
      </c>
      <c r="CW23" s="462">
        <f t="shared" ca="1" si="38"/>
        <v>0</v>
      </c>
      <c r="CX23" s="462">
        <f t="shared" ca="1" si="38"/>
        <v>0</v>
      </c>
      <c r="CY23" s="462">
        <f t="shared" ca="1" si="38"/>
        <v>0</v>
      </c>
      <c r="CZ23" s="462">
        <f t="shared" ca="1" si="38"/>
        <v>0</v>
      </c>
      <c r="DA23" s="462">
        <f t="shared" ca="1" si="38"/>
        <v>0</v>
      </c>
      <c r="DB23" s="462">
        <f t="shared" ca="1" si="38"/>
        <v>0</v>
      </c>
      <c r="DC23" s="462">
        <f t="shared" ca="1" si="38"/>
        <v>0</v>
      </c>
      <c r="DE23" s="114" t="str">
        <f t="shared" ca="1" si="25"/>
        <v>D.2.1.</v>
      </c>
      <c r="DF23">
        <v>1</v>
      </c>
      <c r="DG23">
        <f t="shared" ref="DG23:DG32" ca="1" si="39">OFFSET(INDIRECT("'"&amp;Opt_alt&amp;"'!H12"),$A23,DG$5)</f>
        <v>21</v>
      </c>
      <c r="DH23">
        <v>0</v>
      </c>
    </row>
    <row r="24" spans="1:112" hidden="1">
      <c r="A24" s="67">
        <v>12</v>
      </c>
      <c r="B24" s="458" t="str">
        <f t="shared" ca="1" si="12"/>
        <v>D.2.2.</v>
      </c>
      <c r="C24" s="459" t="str">
        <f t="shared" ca="1" si="13"/>
        <v>Veikla</v>
      </c>
      <c r="D24" s="463"/>
      <c r="E24" s="460">
        <f t="shared" ca="1" si="14"/>
        <v>0.21</v>
      </c>
      <c r="F24" s="461">
        <f ca="1">H24+NPV(FD,I24:INDEX(I24:DC24,PAL))</f>
        <v>0</v>
      </c>
      <c r="G24" s="454">
        <f ca="1">SUMIF($H$5:$DC$5,"&lt;="&amp;PAL,$H24:$DC24)</f>
        <v>0</v>
      </c>
      <c r="H24" s="462">
        <f t="shared" ca="1" si="29"/>
        <v>0</v>
      </c>
      <c r="I24" s="462">
        <f t="shared" ca="1" si="29"/>
        <v>0</v>
      </c>
      <c r="J24" s="462">
        <f t="shared" ca="1" si="29"/>
        <v>0</v>
      </c>
      <c r="K24" s="462">
        <f t="shared" ca="1" si="29"/>
        <v>0</v>
      </c>
      <c r="L24" s="462">
        <f t="shared" ca="1" si="29"/>
        <v>0</v>
      </c>
      <c r="M24" s="462">
        <f t="shared" ca="1" si="29"/>
        <v>0</v>
      </c>
      <c r="N24" s="462">
        <f t="shared" ca="1" si="29"/>
        <v>0</v>
      </c>
      <c r="O24" s="462">
        <f t="shared" ca="1" si="29"/>
        <v>0</v>
      </c>
      <c r="P24" s="462">
        <f t="shared" ca="1" si="29"/>
        <v>0</v>
      </c>
      <c r="Q24" s="462">
        <f t="shared" ca="1" si="29"/>
        <v>0</v>
      </c>
      <c r="R24" s="462">
        <f t="shared" ca="1" si="30"/>
        <v>0</v>
      </c>
      <c r="S24" s="462">
        <f t="shared" ca="1" si="30"/>
        <v>0</v>
      </c>
      <c r="T24" s="462">
        <f t="shared" ca="1" si="30"/>
        <v>0</v>
      </c>
      <c r="U24" s="462">
        <f t="shared" ca="1" si="30"/>
        <v>0</v>
      </c>
      <c r="V24" s="462">
        <f t="shared" ca="1" si="30"/>
        <v>0</v>
      </c>
      <c r="W24" s="462">
        <f t="shared" ca="1" si="30"/>
        <v>0</v>
      </c>
      <c r="X24" s="462">
        <f t="shared" ca="1" si="30"/>
        <v>0</v>
      </c>
      <c r="Y24" s="462">
        <f t="shared" ca="1" si="30"/>
        <v>0</v>
      </c>
      <c r="Z24" s="462">
        <f t="shared" ca="1" si="30"/>
        <v>0</v>
      </c>
      <c r="AA24" s="462">
        <f t="shared" ca="1" si="30"/>
        <v>0</v>
      </c>
      <c r="AB24" s="462">
        <f t="shared" ca="1" si="31"/>
        <v>0</v>
      </c>
      <c r="AC24" s="462">
        <f t="shared" ca="1" si="31"/>
        <v>0</v>
      </c>
      <c r="AD24" s="462">
        <f t="shared" ca="1" si="31"/>
        <v>0</v>
      </c>
      <c r="AE24" s="462">
        <f t="shared" ca="1" si="31"/>
        <v>0</v>
      </c>
      <c r="AF24" s="462">
        <f t="shared" ca="1" si="31"/>
        <v>0</v>
      </c>
      <c r="AG24" s="462">
        <f t="shared" ca="1" si="31"/>
        <v>0</v>
      </c>
      <c r="AH24" s="462">
        <f t="shared" ca="1" si="31"/>
        <v>0</v>
      </c>
      <c r="AI24" s="462">
        <f t="shared" ca="1" si="31"/>
        <v>0</v>
      </c>
      <c r="AJ24" s="462">
        <f t="shared" ca="1" si="31"/>
        <v>0</v>
      </c>
      <c r="AK24" s="462">
        <f t="shared" ca="1" si="31"/>
        <v>0</v>
      </c>
      <c r="AL24" s="462">
        <f t="shared" ca="1" si="32"/>
        <v>0</v>
      </c>
      <c r="AM24" s="462">
        <f t="shared" ca="1" si="32"/>
        <v>0</v>
      </c>
      <c r="AN24" s="462">
        <f t="shared" ca="1" si="32"/>
        <v>0</v>
      </c>
      <c r="AO24" s="462">
        <f t="shared" ca="1" si="32"/>
        <v>0</v>
      </c>
      <c r="AP24" s="462">
        <f t="shared" ca="1" si="32"/>
        <v>0</v>
      </c>
      <c r="AQ24" s="462">
        <f t="shared" ca="1" si="32"/>
        <v>0</v>
      </c>
      <c r="AR24" s="462">
        <f t="shared" ca="1" si="32"/>
        <v>0</v>
      </c>
      <c r="AS24" s="462">
        <f t="shared" ca="1" si="32"/>
        <v>0</v>
      </c>
      <c r="AT24" s="462">
        <f t="shared" ca="1" si="32"/>
        <v>0</v>
      </c>
      <c r="AU24" s="462">
        <f t="shared" ca="1" si="32"/>
        <v>0</v>
      </c>
      <c r="AV24" s="462">
        <f t="shared" ca="1" si="33"/>
        <v>0</v>
      </c>
      <c r="AW24" s="462">
        <f t="shared" ca="1" si="33"/>
        <v>0</v>
      </c>
      <c r="AX24" s="462">
        <f t="shared" ca="1" si="33"/>
        <v>0</v>
      </c>
      <c r="AY24" s="462">
        <f t="shared" ca="1" si="33"/>
        <v>0</v>
      </c>
      <c r="AZ24" s="462">
        <f t="shared" ca="1" si="33"/>
        <v>0</v>
      </c>
      <c r="BA24" s="462">
        <f t="shared" ca="1" si="33"/>
        <v>0</v>
      </c>
      <c r="BB24" s="462">
        <f t="shared" ca="1" si="33"/>
        <v>0</v>
      </c>
      <c r="BC24" s="462">
        <f t="shared" ca="1" si="33"/>
        <v>0</v>
      </c>
      <c r="BD24" s="462">
        <f t="shared" ca="1" si="33"/>
        <v>0</v>
      </c>
      <c r="BE24" s="462">
        <f t="shared" ca="1" si="33"/>
        <v>0</v>
      </c>
      <c r="BF24" s="462">
        <f t="shared" ca="1" si="34"/>
        <v>0</v>
      </c>
      <c r="BG24" s="462">
        <f t="shared" ca="1" si="34"/>
        <v>0</v>
      </c>
      <c r="BH24" s="462">
        <f t="shared" ca="1" si="34"/>
        <v>0</v>
      </c>
      <c r="BI24" s="462">
        <f t="shared" ca="1" si="34"/>
        <v>0</v>
      </c>
      <c r="BJ24" s="462">
        <f t="shared" ca="1" si="34"/>
        <v>0</v>
      </c>
      <c r="BK24" s="462">
        <f t="shared" ca="1" si="34"/>
        <v>0</v>
      </c>
      <c r="BL24" s="462">
        <f t="shared" ca="1" si="34"/>
        <v>0</v>
      </c>
      <c r="BM24" s="462">
        <f t="shared" ca="1" si="34"/>
        <v>0</v>
      </c>
      <c r="BN24" s="462">
        <f t="shared" ca="1" si="34"/>
        <v>0</v>
      </c>
      <c r="BO24" s="462">
        <f t="shared" ca="1" si="34"/>
        <v>0</v>
      </c>
      <c r="BP24" s="462">
        <f t="shared" ca="1" si="35"/>
        <v>0</v>
      </c>
      <c r="BQ24" s="462">
        <f t="shared" ca="1" si="35"/>
        <v>0</v>
      </c>
      <c r="BR24" s="462">
        <f t="shared" ca="1" si="35"/>
        <v>0</v>
      </c>
      <c r="BS24" s="462">
        <f t="shared" ca="1" si="35"/>
        <v>0</v>
      </c>
      <c r="BT24" s="462">
        <f t="shared" ca="1" si="35"/>
        <v>0</v>
      </c>
      <c r="BU24" s="462">
        <f t="shared" ca="1" si="35"/>
        <v>0</v>
      </c>
      <c r="BV24" s="462">
        <f t="shared" ca="1" si="35"/>
        <v>0</v>
      </c>
      <c r="BW24" s="462">
        <f t="shared" ca="1" si="35"/>
        <v>0</v>
      </c>
      <c r="BX24" s="462">
        <f t="shared" ca="1" si="35"/>
        <v>0</v>
      </c>
      <c r="BY24" s="462">
        <f t="shared" ca="1" si="35"/>
        <v>0</v>
      </c>
      <c r="BZ24" s="462">
        <f t="shared" ca="1" si="36"/>
        <v>0</v>
      </c>
      <c r="CA24" s="462">
        <f t="shared" ca="1" si="36"/>
        <v>0</v>
      </c>
      <c r="CB24" s="462">
        <f t="shared" ca="1" si="36"/>
        <v>0</v>
      </c>
      <c r="CC24" s="462">
        <f t="shared" ca="1" si="36"/>
        <v>0</v>
      </c>
      <c r="CD24" s="462">
        <f t="shared" ca="1" si="36"/>
        <v>0</v>
      </c>
      <c r="CE24" s="462">
        <f t="shared" ca="1" si="36"/>
        <v>0</v>
      </c>
      <c r="CF24" s="462">
        <f t="shared" ca="1" si="36"/>
        <v>0</v>
      </c>
      <c r="CG24" s="462">
        <f t="shared" ca="1" si="36"/>
        <v>0</v>
      </c>
      <c r="CH24" s="462">
        <f t="shared" ca="1" si="36"/>
        <v>0</v>
      </c>
      <c r="CI24" s="462">
        <f t="shared" ca="1" si="36"/>
        <v>0</v>
      </c>
      <c r="CJ24" s="462">
        <f t="shared" ca="1" si="37"/>
        <v>0</v>
      </c>
      <c r="CK24" s="462">
        <f t="shared" ca="1" si="37"/>
        <v>0</v>
      </c>
      <c r="CL24" s="462">
        <f t="shared" ca="1" si="37"/>
        <v>0</v>
      </c>
      <c r="CM24" s="462">
        <f t="shared" ca="1" si="37"/>
        <v>0</v>
      </c>
      <c r="CN24" s="462">
        <f t="shared" ca="1" si="37"/>
        <v>0</v>
      </c>
      <c r="CO24" s="462">
        <f t="shared" ca="1" si="37"/>
        <v>0</v>
      </c>
      <c r="CP24" s="462">
        <f t="shared" ca="1" si="37"/>
        <v>0</v>
      </c>
      <c r="CQ24" s="462">
        <f t="shared" ca="1" si="37"/>
        <v>0</v>
      </c>
      <c r="CR24" s="462">
        <f t="shared" ca="1" si="37"/>
        <v>0</v>
      </c>
      <c r="CS24" s="462">
        <f t="shared" ca="1" si="37"/>
        <v>0</v>
      </c>
      <c r="CT24" s="462">
        <f t="shared" ca="1" si="38"/>
        <v>0</v>
      </c>
      <c r="CU24" s="462">
        <f t="shared" ca="1" si="38"/>
        <v>0</v>
      </c>
      <c r="CV24" s="462">
        <f t="shared" ca="1" si="38"/>
        <v>0</v>
      </c>
      <c r="CW24" s="462">
        <f t="shared" ca="1" si="38"/>
        <v>0</v>
      </c>
      <c r="CX24" s="462">
        <f t="shared" ca="1" si="38"/>
        <v>0</v>
      </c>
      <c r="CY24" s="462">
        <f t="shared" ca="1" si="38"/>
        <v>0</v>
      </c>
      <c r="CZ24" s="462">
        <f t="shared" ca="1" si="38"/>
        <v>0</v>
      </c>
      <c r="DA24" s="462">
        <f t="shared" ca="1" si="38"/>
        <v>0</v>
      </c>
      <c r="DB24" s="462">
        <f t="shared" ca="1" si="38"/>
        <v>0</v>
      </c>
      <c r="DC24" s="462">
        <f t="shared" ca="1" si="38"/>
        <v>0</v>
      </c>
      <c r="DE24" s="114" t="str">
        <f t="shared" ca="1" si="25"/>
        <v>D.2.2.</v>
      </c>
      <c r="DF24">
        <v>1</v>
      </c>
      <c r="DG24">
        <f t="shared" ca="1" si="39"/>
        <v>21</v>
      </c>
      <c r="DH24">
        <v>0</v>
      </c>
    </row>
    <row r="25" spans="1:112" hidden="1">
      <c r="A25" s="67">
        <v>13</v>
      </c>
      <c r="B25" s="458" t="str">
        <f t="shared" ca="1" si="12"/>
        <v>D.2.3.</v>
      </c>
      <c r="C25" s="459" t="str">
        <f t="shared" ca="1" si="13"/>
        <v>Veikla</v>
      </c>
      <c r="D25" s="463"/>
      <c r="E25" s="460">
        <f t="shared" ca="1" si="14"/>
        <v>0.21</v>
      </c>
      <c r="F25" s="461">
        <f ca="1">H25+NPV(FD,I25:INDEX(I25:DC25,PAL))</f>
        <v>0</v>
      </c>
      <c r="G25" s="454">
        <f ca="1">SUMIF($H$5:$DC$5,"&lt;="&amp;PAL,$H25:$DC25)</f>
        <v>0</v>
      </c>
      <c r="H25" s="462">
        <f t="shared" ca="1" si="29"/>
        <v>0</v>
      </c>
      <c r="I25" s="462">
        <f t="shared" ca="1" si="29"/>
        <v>0</v>
      </c>
      <c r="J25" s="462">
        <f t="shared" ca="1" si="29"/>
        <v>0</v>
      </c>
      <c r="K25" s="462">
        <f t="shared" ca="1" si="29"/>
        <v>0</v>
      </c>
      <c r="L25" s="462">
        <f t="shared" ca="1" si="29"/>
        <v>0</v>
      </c>
      <c r="M25" s="462">
        <f t="shared" ca="1" si="29"/>
        <v>0</v>
      </c>
      <c r="N25" s="462">
        <f t="shared" ca="1" si="29"/>
        <v>0</v>
      </c>
      <c r="O25" s="462">
        <f t="shared" ca="1" si="29"/>
        <v>0</v>
      </c>
      <c r="P25" s="462">
        <f t="shared" ca="1" si="29"/>
        <v>0</v>
      </c>
      <c r="Q25" s="462">
        <f t="shared" ca="1" si="29"/>
        <v>0</v>
      </c>
      <c r="R25" s="462">
        <f t="shared" ca="1" si="30"/>
        <v>0</v>
      </c>
      <c r="S25" s="462">
        <f t="shared" ca="1" si="30"/>
        <v>0</v>
      </c>
      <c r="T25" s="462">
        <f t="shared" ca="1" si="30"/>
        <v>0</v>
      </c>
      <c r="U25" s="462">
        <f t="shared" ca="1" si="30"/>
        <v>0</v>
      </c>
      <c r="V25" s="462">
        <f t="shared" ca="1" si="30"/>
        <v>0</v>
      </c>
      <c r="W25" s="462">
        <f t="shared" ca="1" si="30"/>
        <v>0</v>
      </c>
      <c r="X25" s="462">
        <f t="shared" ca="1" si="30"/>
        <v>0</v>
      </c>
      <c r="Y25" s="462">
        <f t="shared" ca="1" si="30"/>
        <v>0</v>
      </c>
      <c r="Z25" s="462">
        <f t="shared" ca="1" si="30"/>
        <v>0</v>
      </c>
      <c r="AA25" s="462">
        <f t="shared" ca="1" si="30"/>
        <v>0</v>
      </c>
      <c r="AB25" s="462">
        <f t="shared" ca="1" si="31"/>
        <v>0</v>
      </c>
      <c r="AC25" s="462">
        <f t="shared" ca="1" si="31"/>
        <v>0</v>
      </c>
      <c r="AD25" s="462">
        <f t="shared" ca="1" si="31"/>
        <v>0</v>
      </c>
      <c r="AE25" s="462">
        <f t="shared" ca="1" si="31"/>
        <v>0</v>
      </c>
      <c r="AF25" s="462">
        <f t="shared" ca="1" si="31"/>
        <v>0</v>
      </c>
      <c r="AG25" s="462">
        <f t="shared" ca="1" si="31"/>
        <v>0</v>
      </c>
      <c r="AH25" s="462">
        <f t="shared" ca="1" si="31"/>
        <v>0</v>
      </c>
      <c r="AI25" s="462">
        <f t="shared" ca="1" si="31"/>
        <v>0</v>
      </c>
      <c r="AJ25" s="462">
        <f t="shared" ca="1" si="31"/>
        <v>0</v>
      </c>
      <c r="AK25" s="462">
        <f t="shared" ca="1" si="31"/>
        <v>0</v>
      </c>
      <c r="AL25" s="462">
        <f t="shared" ca="1" si="32"/>
        <v>0</v>
      </c>
      <c r="AM25" s="462">
        <f t="shared" ca="1" si="32"/>
        <v>0</v>
      </c>
      <c r="AN25" s="462">
        <f t="shared" ca="1" si="32"/>
        <v>0</v>
      </c>
      <c r="AO25" s="462">
        <f t="shared" ca="1" si="32"/>
        <v>0</v>
      </c>
      <c r="AP25" s="462">
        <f t="shared" ca="1" si="32"/>
        <v>0</v>
      </c>
      <c r="AQ25" s="462">
        <f t="shared" ca="1" si="32"/>
        <v>0</v>
      </c>
      <c r="AR25" s="462">
        <f t="shared" ca="1" si="32"/>
        <v>0</v>
      </c>
      <c r="AS25" s="462">
        <f t="shared" ca="1" si="32"/>
        <v>0</v>
      </c>
      <c r="AT25" s="462">
        <f t="shared" ca="1" si="32"/>
        <v>0</v>
      </c>
      <c r="AU25" s="462">
        <f t="shared" ca="1" si="32"/>
        <v>0</v>
      </c>
      <c r="AV25" s="462">
        <f t="shared" ca="1" si="33"/>
        <v>0</v>
      </c>
      <c r="AW25" s="462">
        <f t="shared" ca="1" si="33"/>
        <v>0</v>
      </c>
      <c r="AX25" s="462">
        <f t="shared" ca="1" si="33"/>
        <v>0</v>
      </c>
      <c r="AY25" s="462">
        <f t="shared" ca="1" si="33"/>
        <v>0</v>
      </c>
      <c r="AZ25" s="462">
        <f t="shared" ca="1" si="33"/>
        <v>0</v>
      </c>
      <c r="BA25" s="462">
        <f t="shared" ca="1" si="33"/>
        <v>0</v>
      </c>
      <c r="BB25" s="462">
        <f t="shared" ca="1" si="33"/>
        <v>0</v>
      </c>
      <c r="BC25" s="462">
        <f t="shared" ca="1" si="33"/>
        <v>0</v>
      </c>
      <c r="BD25" s="462">
        <f t="shared" ca="1" si="33"/>
        <v>0</v>
      </c>
      <c r="BE25" s="462">
        <f t="shared" ca="1" si="33"/>
        <v>0</v>
      </c>
      <c r="BF25" s="462">
        <f t="shared" ca="1" si="34"/>
        <v>0</v>
      </c>
      <c r="BG25" s="462">
        <f t="shared" ca="1" si="34"/>
        <v>0</v>
      </c>
      <c r="BH25" s="462">
        <f t="shared" ca="1" si="34"/>
        <v>0</v>
      </c>
      <c r="BI25" s="462">
        <f t="shared" ca="1" si="34"/>
        <v>0</v>
      </c>
      <c r="BJ25" s="462">
        <f t="shared" ca="1" si="34"/>
        <v>0</v>
      </c>
      <c r="BK25" s="462">
        <f t="shared" ca="1" si="34"/>
        <v>0</v>
      </c>
      <c r="BL25" s="462">
        <f t="shared" ca="1" si="34"/>
        <v>0</v>
      </c>
      <c r="BM25" s="462">
        <f t="shared" ca="1" si="34"/>
        <v>0</v>
      </c>
      <c r="BN25" s="462">
        <f t="shared" ca="1" si="34"/>
        <v>0</v>
      </c>
      <c r="BO25" s="462">
        <f t="shared" ca="1" si="34"/>
        <v>0</v>
      </c>
      <c r="BP25" s="462">
        <f t="shared" ca="1" si="35"/>
        <v>0</v>
      </c>
      <c r="BQ25" s="462">
        <f t="shared" ca="1" si="35"/>
        <v>0</v>
      </c>
      <c r="BR25" s="462">
        <f t="shared" ca="1" si="35"/>
        <v>0</v>
      </c>
      <c r="BS25" s="462">
        <f t="shared" ca="1" si="35"/>
        <v>0</v>
      </c>
      <c r="BT25" s="462">
        <f t="shared" ca="1" si="35"/>
        <v>0</v>
      </c>
      <c r="BU25" s="462">
        <f t="shared" ca="1" si="35"/>
        <v>0</v>
      </c>
      <c r="BV25" s="462">
        <f t="shared" ca="1" si="35"/>
        <v>0</v>
      </c>
      <c r="BW25" s="462">
        <f t="shared" ca="1" si="35"/>
        <v>0</v>
      </c>
      <c r="BX25" s="462">
        <f t="shared" ca="1" si="35"/>
        <v>0</v>
      </c>
      <c r="BY25" s="462">
        <f t="shared" ca="1" si="35"/>
        <v>0</v>
      </c>
      <c r="BZ25" s="462">
        <f t="shared" ca="1" si="36"/>
        <v>0</v>
      </c>
      <c r="CA25" s="462">
        <f t="shared" ca="1" si="36"/>
        <v>0</v>
      </c>
      <c r="CB25" s="462">
        <f t="shared" ca="1" si="36"/>
        <v>0</v>
      </c>
      <c r="CC25" s="462">
        <f t="shared" ca="1" si="36"/>
        <v>0</v>
      </c>
      <c r="CD25" s="462">
        <f t="shared" ca="1" si="36"/>
        <v>0</v>
      </c>
      <c r="CE25" s="462">
        <f t="shared" ca="1" si="36"/>
        <v>0</v>
      </c>
      <c r="CF25" s="462">
        <f t="shared" ca="1" si="36"/>
        <v>0</v>
      </c>
      <c r="CG25" s="462">
        <f t="shared" ca="1" si="36"/>
        <v>0</v>
      </c>
      <c r="CH25" s="462">
        <f t="shared" ca="1" si="36"/>
        <v>0</v>
      </c>
      <c r="CI25" s="462">
        <f t="shared" ca="1" si="36"/>
        <v>0</v>
      </c>
      <c r="CJ25" s="462">
        <f t="shared" ca="1" si="37"/>
        <v>0</v>
      </c>
      <c r="CK25" s="462">
        <f t="shared" ca="1" si="37"/>
        <v>0</v>
      </c>
      <c r="CL25" s="462">
        <f t="shared" ca="1" si="37"/>
        <v>0</v>
      </c>
      <c r="CM25" s="462">
        <f t="shared" ca="1" si="37"/>
        <v>0</v>
      </c>
      <c r="CN25" s="462">
        <f t="shared" ca="1" si="37"/>
        <v>0</v>
      </c>
      <c r="CO25" s="462">
        <f t="shared" ca="1" si="37"/>
        <v>0</v>
      </c>
      <c r="CP25" s="462">
        <f t="shared" ca="1" si="37"/>
        <v>0</v>
      </c>
      <c r="CQ25" s="462">
        <f t="shared" ca="1" si="37"/>
        <v>0</v>
      </c>
      <c r="CR25" s="462">
        <f t="shared" ca="1" si="37"/>
        <v>0</v>
      </c>
      <c r="CS25" s="462">
        <f t="shared" ca="1" si="37"/>
        <v>0</v>
      </c>
      <c r="CT25" s="462">
        <f t="shared" ca="1" si="38"/>
        <v>0</v>
      </c>
      <c r="CU25" s="462">
        <f t="shared" ca="1" si="38"/>
        <v>0</v>
      </c>
      <c r="CV25" s="462">
        <f t="shared" ca="1" si="38"/>
        <v>0</v>
      </c>
      <c r="CW25" s="462">
        <f t="shared" ca="1" si="38"/>
        <v>0</v>
      </c>
      <c r="CX25" s="462">
        <f t="shared" ca="1" si="38"/>
        <v>0</v>
      </c>
      <c r="CY25" s="462">
        <f t="shared" ca="1" si="38"/>
        <v>0</v>
      </c>
      <c r="CZ25" s="462">
        <f t="shared" ca="1" si="38"/>
        <v>0</v>
      </c>
      <c r="DA25" s="462">
        <f t="shared" ca="1" si="38"/>
        <v>0</v>
      </c>
      <c r="DB25" s="462">
        <f t="shared" ca="1" si="38"/>
        <v>0</v>
      </c>
      <c r="DC25" s="462">
        <f t="shared" ca="1" si="38"/>
        <v>0</v>
      </c>
      <c r="DE25" s="114" t="str">
        <f t="shared" ca="1" si="25"/>
        <v>D.2.3.</v>
      </c>
      <c r="DF25">
        <v>1</v>
      </c>
      <c r="DG25">
        <f t="shared" ca="1" si="39"/>
        <v>21</v>
      </c>
      <c r="DH25">
        <v>0</v>
      </c>
    </row>
    <row r="26" spans="1:112" hidden="1">
      <c r="A26" s="67">
        <v>14</v>
      </c>
      <c r="B26" s="458" t="str">
        <f t="shared" ca="1" si="12"/>
        <v>D.2.4.</v>
      </c>
      <c r="C26" s="459" t="str">
        <f t="shared" ca="1" si="13"/>
        <v>Veikla</v>
      </c>
      <c r="D26" s="463"/>
      <c r="E26" s="460">
        <f t="shared" ca="1" si="14"/>
        <v>0.21</v>
      </c>
      <c r="F26" s="461">
        <f ca="1">H26+NPV(FD,I26:INDEX(I26:DC26,PAL))</f>
        <v>0</v>
      </c>
      <c r="G26" s="454">
        <f ca="1">SUMIF($H$5:$DC$5,"&lt;="&amp;PAL,$H26:$DC26)</f>
        <v>0</v>
      </c>
      <c r="H26" s="462">
        <f t="shared" ca="1" si="29"/>
        <v>0</v>
      </c>
      <c r="I26" s="462">
        <f t="shared" ca="1" si="29"/>
        <v>0</v>
      </c>
      <c r="J26" s="462">
        <f t="shared" ca="1" si="29"/>
        <v>0</v>
      </c>
      <c r="K26" s="462">
        <f t="shared" ca="1" si="29"/>
        <v>0</v>
      </c>
      <c r="L26" s="462">
        <f t="shared" ca="1" si="29"/>
        <v>0</v>
      </c>
      <c r="M26" s="462">
        <f t="shared" ca="1" si="29"/>
        <v>0</v>
      </c>
      <c r="N26" s="462">
        <f t="shared" ca="1" si="29"/>
        <v>0</v>
      </c>
      <c r="O26" s="462">
        <f t="shared" ca="1" si="29"/>
        <v>0</v>
      </c>
      <c r="P26" s="462">
        <f t="shared" ca="1" si="29"/>
        <v>0</v>
      </c>
      <c r="Q26" s="462">
        <f t="shared" ca="1" si="29"/>
        <v>0</v>
      </c>
      <c r="R26" s="462">
        <f t="shared" ca="1" si="30"/>
        <v>0</v>
      </c>
      <c r="S26" s="462">
        <f t="shared" ca="1" si="30"/>
        <v>0</v>
      </c>
      <c r="T26" s="462">
        <f t="shared" ca="1" si="30"/>
        <v>0</v>
      </c>
      <c r="U26" s="462">
        <f t="shared" ca="1" si="30"/>
        <v>0</v>
      </c>
      <c r="V26" s="462">
        <f t="shared" ca="1" si="30"/>
        <v>0</v>
      </c>
      <c r="W26" s="462">
        <f t="shared" ca="1" si="30"/>
        <v>0</v>
      </c>
      <c r="X26" s="462">
        <f t="shared" ca="1" si="30"/>
        <v>0</v>
      </c>
      <c r="Y26" s="462">
        <f t="shared" ca="1" si="30"/>
        <v>0</v>
      </c>
      <c r="Z26" s="462">
        <f t="shared" ca="1" si="30"/>
        <v>0</v>
      </c>
      <c r="AA26" s="462">
        <f t="shared" ca="1" si="30"/>
        <v>0</v>
      </c>
      <c r="AB26" s="462">
        <f t="shared" ca="1" si="31"/>
        <v>0</v>
      </c>
      <c r="AC26" s="462">
        <f t="shared" ca="1" si="31"/>
        <v>0</v>
      </c>
      <c r="AD26" s="462">
        <f t="shared" ca="1" si="31"/>
        <v>0</v>
      </c>
      <c r="AE26" s="462">
        <f t="shared" ca="1" si="31"/>
        <v>0</v>
      </c>
      <c r="AF26" s="462">
        <f t="shared" ca="1" si="31"/>
        <v>0</v>
      </c>
      <c r="AG26" s="462">
        <f t="shared" ca="1" si="31"/>
        <v>0</v>
      </c>
      <c r="AH26" s="462">
        <f t="shared" ca="1" si="31"/>
        <v>0</v>
      </c>
      <c r="AI26" s="462">
        <f t="shared" ca="1" si="31"/>
        <v>0</v>
      </c>
      <c r="AJ26" s="462">
        <f t="shared" ca="1" si="31"/>
        <v>0</v>
      </c>
      <c r="AK26" s="462">
        <f t="shared" ca="1" si="31"/>
        <v>0</v>
      </c>
      <c r="AL26" s="462">
        <f t="shared" ca="1" si="32"/>
        <v>0</v>
      </c>
      <c r="AM26" s="462">
        <f t="shared" ca="1" si="32"/>
        <v>0</v>
      </c>
      <c r="AN26" s="462">
        <f t="shared" ca="1" si="32"/>
        <v>0</v>
      </c>
      <c r="AO26" s="462">
        <f t="shared" ca="1" si="32"/>
        <v>0</v>
      </c>
      <c r="AP26" s="462">
        <f t="shared" ca="1" si="32"/>
        <v>0</v>
      </c>
      <c r="AQ26" s="462">
        <f t="shared" ca="1" si="32"/>
        <v>0</v>
      </c>
      <c r="AR26" s="462">
        <f t="shared" ca="1" si="32"/>
        <v>0</v>
      </c>
      <c r="AS26" s="462">
        <f t="shared" ca="1" si="32"/>
        <v>0</v>
      </c>
      <c r="AT26" s="462">
        <f t="shared" ca="1" si="32"/>
        <v>0</v>
      </c>
      <c r="AU26" s="462">
        <f t="shared" ca="1" si="32"/>
        <v>0</v>
      </c>
      <c r="AV26" s="462">
        <f t="shared" ca="1" si="33"/>
        <v>0</v>
      </c>
      <c r="AW26" s="462">
        <f t="shared" ca="1" si="33"/>
        <v>0</v>
      </c>
      <c r="AX26" s="462">
        <f t="shared" ca="1" si="33"/>
        <v>0</v>
      </c>
      <c r="AY26" s="462">
        <f t="shared" ca="1" si="33"/>
        <v>0</v>
      </c>
      <c r="AZ26" s="462">
        <f t="shared" ca="1" si="33"/>
        <v>0</v>
      </c>
      <c r="BA26" s="462">
        <f t="shared" ca="1" si="33"/>
        <v>0</v>
      </c>
      <c r="BB26" s="462">
        <f t="shared" ca="1" si="33"/>
        <v>0</v>
      </c>
      <c r="BC26" s="462">
        <f t="shared" ca="1" si="33"/>
        <v>0</v>
      </c>
      <c r="BD26" s="462">
        <f t="shared" ca="1" si="33"/>
        <v>0</v>
      </c>
      <c r="BE26" s="462">
        <f t="shared" ca="1" si="33"/>
        <v>0</v>
      </c>
      <c r="BF26" s="462">
        <f t="shared" ca="1" si="34"/>
        <v>0</v>
      </c>
      <c r="BG26" s="462">
        <f t="shared" ca="1" si="34"/>
        <v>0</v>
      </c>
      <c r="BH26" s="462">
        <f t="shared" ca="1" si="34"/>
        <v>0</v>
      </c>
      <c r="BI26" s="462">
        <f t="shared" ca="1" si="34"/>
        <v>0</v>
      </c>
      <c r="BJ26" s="462">
        <f t="shared" ca="1" si="34"/>
        <v>0</v>
      </c>
      <c r="BK26" s="462">
        <f t="shared" ca="1" si="34"/>
        <v>0</v>
      </c>
      <c r="BL26" s="462">
        <f t="shared" ca="1" si="34"/>
        <v>0</v>
      </c>
      <c r="BM26" s="462">
        <f t="shared" ca="1" si="34"/>
        <v>0</v>
      </c>
      <c r="BN26" s="462">
        <f t="shared" ca="1" si="34"/>
        <v>0</v>
      </c>
      <c r="BO26" s="462">
        <f t="shared" ca="1" si="34"/>
        <v>0</v>
      </c>
      <c r="BP26" s="462">
        <f t="shared" ca="1" si="35"/>
        <v>0</v>
      </c>
      <c r="BQ26" s="462">
        <f t="shared" ca="1" si="35"/>
        <v>0</v>
      </c>
      <c r="BR26" s="462">
        <f t="shared" ca="1" si="35"/>
        <v>0</v>
      </c>
      <c r="BS26" s="462">
        <f t="shared" ca="1" si="35"/>
        <v>0</v>
      </c>
      <c r="BT26" s="462">
        <f t="shared" ca="1" si="35"/>
        <v>0</v>
      </c>
      <c r="BU26" s="462">
        <f t="shared" ca="1" si="35"/>
        <v>0</v>
      </c>
      <c r="BV26" s="462">
        <f t="shared" ca="1" si="35"/>
        <v>0</v>
      </c>
      <c r="BW26" s="462">
        <f t="shared" ca="1" si="35"/>
        <v>0</v>
      </c>
      <c r="BX26" s="462">
        <f t="shared" ca="1" si="35"/>
        <v>0</v>
      </c>
      <c r="BY26" s="462">
        <f t="shared" ca="1" si="35"/>
        <v>0</v>
      </c>
      <c r="BZ26" s="462">
        <f t="shared" ca="1" si="36"/>
        <v>0</v>
      </c>
      <c r="CA26" s="462">
        <f t="shared" ca="1" si="36"/>
        <v>0</v>
      </c>
      <c r="CB26" s="462">
        <f t="shared" ca="1" si="36"/>
        <v>0</v>
      </c>
      <c r="CC26" s="462">
        <f t="shared" ca="1" si="36"/>
        <v>0</v>
      </c>
      <c r="CD26" s="462">
        <f t="shared" ca="1" si="36"/>
        <v>0</v>
      </c>
      <c r="CE26" s="462">
        <f t="shared" ca="1" si="36"/>
        <v>0</v>
      </c>
      <c r="CF26" s="462">
        <f t="shared" ca="1" si="36"/>
        <v>0</v>
      </c>
      <c r="CG26" s="462">
        <f t="shared" ca="1" si="36"/>
        <v>0</v>
      </c>
      <c r="CH26" s="462">
        <f t="shared" ca="1" si="36"/>
        <v>0</v>
      </c>
      <c r="CI26" s="462">
        <f t="shared" ca="1" si="36"/>
        <v>0</v>
      </c>
      <c r="CJ26" s="462">
        <f t="shared" ca="1" si="37"/>
        <v>0</v>
      </c>
      <c r="CK26" s="462">
        <f t="shared" ca="1" si="37"/>
        <v>0</v>
      </c>
      <c r="CL26" s="462">
        <f t="shared" ca="1" si="37"/>
        <v>0</v>
      </c>
      <c r="CM26" s="462">
        <f t="shared" ca="1" si="37"/>
        <v>0</v>
      </c>
      <c r="CN26" s="462">
        <f t="shared" ca="1" si="37"/>
        <v>0</v>
      </c>
      <c r="CO26" s="462">
        <f t="shared" ca="1" si="37"/>
        <v>0</v>
      </c>
      <c r="CP26" s="462">
        <f t="shared" ca="1" si="37"/>
        <v>0</v>
      </c>
      <c r="CQ26" s="462">
        <f t="shared" ca="1" si="37"/>
        <v>0</v>
      </c>
      <c r="CR26" s="462">
        <f t="shared" ca="1" si="37"/>
        <v>0</v>
      </c>
      <c r="CS26" s="462">
        <f t="shared" ca="1" si="37"/>
        <v>0</v>
      </c>
      <c r="CT26" s="462">
        <f t="shared" ca="1" si="38"/>
        <v>0</v>
      </c>
      <c r="CU26" s="462">
        <f t="shared" ca="1" si="38"/>
        <v>0</v>
      </c>
      <c r="CV26" s="462">
        <f t="shared" ca="1" si="38"/>
        <v>0</v>
      </c>
      <c r="CW26" s="462">
        <f t="shared" ca="1" si="38"/>
        <v>0</v>
      </c>
      <c r="CX26" s="462">
        <f t="shared" ca="1" si="38"/>
        <v>0</v>
      </c>
      <c r="CY26" s="462">
        <f t="shared" ca="1" si="38"/>
        <v>0</v>
      </c>
      <c r="CZ26" s="462">
        <f t="shared" ca="1" si="38"/>
        <v>0</v>
      </c>
      <c r="DA26" s="462">
        <f t="shared" ca="1" si="38"/>
        <v>0</v>
      </c>
      <c r="DB26" s="462">
        <f t="shared" ca="1" si="38"/>
        <v>0</v>
      </c>
      <c r="DC26" s="462">
        <f t="shared" ca="1" si="38"/>
        <v>0</v>
      </c>
      <c r="DE26" s="114" t="str">
        <f t="shared" ca="1" si="25"/>
        <v>D.2.4.</v>
      </c>
      <c r="DF26">
        <v>1</v>
      </c>
      <c r="DG26">
        <f t="shared" ca="1" si="39"/>
        <v>21</v>
      </c>
      <c r="DH26">
        <v>0</v>
      </c>
    </row>
    <row r="27" spans="1:112" hidden="1">
      <c r="A27" s="67">
        <v>15</v>
      </c>
      <c r="B27" s="458" t="str">
        <f t="shared" ca="1" si="12"/>
        <v>D.2.5.</v>
      </c>
      <c r="C27" s="459" t="str">
        <f t="shared" ca="1" si="13"/>
        <v>Veikla</v>
      </c>
      <c r="D27" s="463"/>
      <c r="E27" s="460">
        <f t="shared" ca="1" si="14"/>
        <v>0.21</v>
      </c>
      <c r="F27" s="461">
        <f ca="1">H27+NPV(FD,I27:INDEX(I27:DC27,PAL))</f>
        <v>0</v>
      </c>
      <c r="G27" s="454">
        <f ca="1">SUMIF($H$5:$DC$5,"&lt;="&amp;PAL,$H27:$DC27)</f>
        <v>0</v>
      </c>
      <c r="H27" s="462">
        <f t="shared" ca="1" si="29"/>
        <v>0</v>
      </c>
      <c r="I27" s="462">
        <f t="shared" ca="1" si="29"/>
        <v>0</v>
      </c>
      <c r="J27" s="462">
        <f t="shared" ca="1" si="29"/>
        <v>0</v>
      </c>
      <c r="K27" s="462">
        <f t="shared" ca="1" si="29"/>
        <v>0</v>
      </c>
      <c r="L27" s="462">
        <f t="shared" ca="1" si="29"/>
        <v>0</v>
      </c>
      <c r="M27" s="462">
        <f t="shared" ca="1" si="29"/>
        <v>0</v>
      </c>
      <c r="N27" s="462">
        <f t="shared" ca="1" si="29"/>
        <v>0</v>
      </c>
      <c r="O27" s="462">
        <f t="shared" ca="1" si="29"/>
        <v>0</v>
      </c>
      <c r="P27" s="462">
        <f t="shared" ca="1" si="29"/>
        <v>0</v>
      </c>
      <c r="Q27" s="462">
        <f t="shared" ca="1" si="29"/>
        <v>0</v>
      </c>
      <c r="R27" s="462">
        <f t="shared" ca="1" si="30"/>
        <v>0</v>
      </c>
      <c r="S27" s="462">
        <f t="shared" ca="1" si="30"/>
        <v>0</v>
      </c>
      <c r="T27" s="462">
        <f t="shared" ca="1" si="30"/>
        <v>0</v>
      </c>
      <c r="U27" s="462">
        <f t="shared" ca="1" si="30"/>
        <v>0</v>
      </c>
      <c r="V27" s="462">
        <f t="shared" ca="1" si="30"/>
        <v>0</v>
      </c>
      <c r="W27" s="462">
        <f t="shared" ca="1" si="30"/>
        <v>0</v>
      </c>
      <c r="X27" s="462">
        <f t="shared" ca="1" si="30"/>
        <v>0</v>
      </c>
      <c r="Y27" s="462">
        <f t="shared" ca="1" si="30"/>
        <v>0</v>
      </c>
      <c r="Z27" s="462">
        <f t="shared" ca="1" si="30"/>
        <v>0</v>
      </c>
      <c r="AA27" s="462">
        <f t="shared" ca="1" si="30"/>
        <v>0</v>
      </c>
      <c r="AB27" s="462">
        <f t="shared" ca="1" si="31"/>
        <v>0</v>
      </c>
      <c r="AC27" s="462">
        <f t="shared" ca="1" si="31"/>
        <v>0</v>
      </c>
      <c r="AD27" s="462">
        <f t="shared" ca="1" si="31"/>
        <v>0</v>
      </c>
      <c r="AE27" s="462">
        <f t="shared" ca="1" si="31"/>
        <v>0</v>
      </c>
      <c r="AF27" s="462">
        <f t="shared" ca="1" si="31"/>
        <v>0</v>
      </c>
      <c r="AG27" s="462">
        <f t="shared" ca="1" si="31"/>
        <v>0</v>
      </c>
      <c r="AH27" s="462">
        <f t="shared" ca="1" si="31"/>
        <v>0</v>
      </c>
      <c r="AI27" s="462">
        <f t="shared" ca="1" si="31"/>
        <v>0</v>
      </c>
      <c r="AJ27" s="462">
        <f t="shared" ca="1" si="31"/>
        <v>0</v>
      </c>
      <c r="AK27" s="462">
        <f t="shared" ca="1" si="31"/>
        <v>0</v>
      </c>
      <c r="AL27" s="462">
        <f t="shared" ca="1" si="32"/>
        <v>0</v>
      </c>
      <c r="AM27" s="462">
        <f t="shared" ca="1" si="32"/>
        <v>0</v>
      </c>
      <c r="AN27" s="462">
        <f t="shared" ca="1" si="32"/>
        <v>0</v>
      </c>
      <c r="AO27" s="462">
        <f t="shared" ca="1" si="32"/>
        <v>0</v>
      </c>
      <c r="AP27" s="462">
        <f t="shared" ca="1" si="32"/>
        <v>0</v>
      </c>
      <c r="AQ27" s="462">
        <f t="shared" ca="1" si="32"/>
        <v>0</v>
      </c>
      <c r="AR27" s="462">
        <f t="shared" ca="1" si="32"/>
        <v>0</v>
      </c>
      <c r="AS27" s="462">
        <f t="shared" ca="1" si="32"/>
        <v>0</v>
      </c>
      <c r="AT27" s="462">
        <f t="shared" ca="1" si="32"/>
        <v>0</v>
      </c>
      <c r="AU27" s="462">
        <f t="shared" ca="1" si="32"/>
        <v>0</v>
      </c>
      <c r="AV27" s="462">
        <f t="shared" ca="1" si="33"/>
        <v>0</v>
      </c>
      <c r="AW27" s="462">
        <f t="shared" ca="1" si="33"/>
        <v>0</v>
      </c>
      <c r="AX27" s="462">
        <f t="shared" ca="1" si="33"/>
        <v>0</v>
      </c>
      <c r="AY27" s="462">
        <f t="shared" ca="1" si="33"/>
        <v>0</v>
      </c>
      <c r="AZ27" s="462">
        <f t="shared" ca="1" si="33"/>
        <v>0</v>
      </c>
      <c r="BA27" s="462">
        <f t="shared" ca="1" si="33"/>
        <v>0</v>
      </c>
      <c r="BB27" s="462">
        <f t="shared" ca="1" si="33"/>
        <v>0</v>
      </c>
      <c r="BC27" s="462">
        <f t="shared" ca="1" si="33"/>
        <v>0</v>
      </c>
      <c r="BD27" s="462">
        <f t="shared" ca="1" si="33"/>
        <v>0</v>
      </c>
      <c r="BE27" s="462">
        <f t="shared" ca="1" si="33"/>
        <v>0</v>
      </c>
      <c r="BF27" s="462">
        <f t="shared" ca="1" si="34"/>
        <v>0</v>
      </c>
      <c r="BG27" s="462">
        <f t="shared" ca="1" si="34"/>
        <v>0</v>
      </c>
      <c r="BH27" s="462">
        <f t="shared" ca="1" si="34"/>
        <v>0</v>
      </c>
      <c r="BI27" s="462">
        <f t="shared" ca="1" si="34"/>
        <v>0</v>
      </c>
      <c r="BJ27" s="462">
        <f t="shared" ca="1" si="34"/>
        <v>0</v>
      </c>
      <c r="BK27" s="462">
        <f t="shared" ca="1" si="34"/>
        <v>0</v>
      </c>
      <c r="BL27" s="462">
        <f t="shared" ca="1" si="34"/>
        <v>0</v>
      </c>
      <c r="BM27" s="462">
        <f t="shared" ca="1" si="34"/>
        <v>0</v>
      </c>
      <c r="BN27" s="462">
        <f t="shared" ca="1" si="34"/>
        <v>0</v>
      </c>
      <c r="BO27" s="462">
        <f t="shared" ca="1" si="34"/>
        <v>0</v>
      </c>
      <c r="BP27" s="462">
        <f t="shared" ca="1" si="35"/>
        <v>0</v>
      </c>
      <c r="BQ27" s="462">
        <f t="shared" ca="1" si="35"/>
        <v>0</v>
      </c>
      <c r="BR27" s="462">
        <f t="shared" ca="1" si="35"/>
        <v>0</v>
      </c>
      <c r="BS27" s="462">
        <f t="shared" ca="1" si="35"/>
        <v>0</v>
      </c>
      <c r="BT27" s="462">
        <f t="shared" ca="1" si="35"/>
        <v>0</v>
      </c>
      <c r="BU27" s="462">
        <f t="shared" ca="1" si="35"/>
        <v>0</v>
      </c>
      <c r="BV27" s="462">
        <f t="shared" ca="1" si="35"/>
        <v>0</v>
      </c>
      <c r="BW27" s="462">
        <f t="shared" ca="1" si="35"/>
        <v>0</v>
      </c>
      <c r="BX27" s="462">
        <f t="shared" ca="1" si="35"/>
        <v>0</v>
      </c>
      <c r="BY27" s="462">
        <f t="shared" ca="1" si="35"/>
        <v>0</v>
      </c>
      <c r="BZ27" s="462">
        <f t="shared" ca="1" si="36"/>
        <v>0</v>
      </c>
      <c r="CA27" s="462">
        <f t="shared" ca="1" si="36"/>
        <v>0</v>
      </c>
      <c r="CB27" s="462">
        <f t="shared" ca="1" si="36"/>
        <v>0</v>
      </c>
      <c r="CC27" s="462">
        <f t="shared" ca="1" si="36"/>
        <v>0</v>
      </c>
      <c r="CD27" s="462">
        <f t="shared" ca="1" si="36"/>
        <v>0</v>
      </c>
      <c r="CE27" s="462">
        <f t="shared" ca="1" si="36"/>
        <v>0</v>
      </c>
      <c r="CF27" s="462">
        <f t="shared" ca="1" si="36"/>
        <v>0</v>
      </c>
      <c r="CG27" s="462">
        <f t="shared" ca="1" si="36"/>
        <v>0</v>
      </c>
      <c r="CH27" s="462">
        <f t="shared" ca="1" si="36"/>
        <v>0</v>
      </c>
      <c r="CI27" s="462">
        <f t="shared" ca="1" si="36"/>
        <v>0</v>
      </c>
      <c r="CJ27" s="462">
        <f t="shared" ca="1" si="37"/>
        <v>0</v>
      </c>
      <c r="CK27" s="462">
        <f t="shared" ca="1" si="37"/>
        <v>0</v>
      </c>
      <c r="CL27" s="462">
        <f t="shared" ca="1" si="37"/>
        <v>0</v>
      </c>
      <c r="CM27" s="462">
        <f t="shared" ca="1" si="37"/>
        <v>0</v>
      </c>
      <c r="CN27" s="462">
        <f t="shared" ca="1" si="37"/>
        <v>0</v>
      </c>
      <c r="CO27" s="462">
        <f t="shared" ca="1" si="37"/>
        <v>0</v>
      </c>
      <c r="CP27" s="462">
        <f t="shared" ca="1" si="37"/>
        <v>0</v>
      </c>
      <c r="CQ27" s="462">
        <f t="shared" ca="1" si="37"/>
        <v>0</v>
      </c>
      <c r="CR27" s="462">
        <f t="shared" ca="1" si="37"/>
        <v>0</v>
      </c>
      <c r="CS27" s="462">
        <f t="shared" ca="1" si="37"/>
        <v>0</v>
      </c>
      <c r="CT27" s="462">
        <f t="shared" ca="1" si="38"/>
        <v>0</v>
      </c>
      <c r="CU27" s="462">
        <f t="shared" ca="1" si="38"/>
        <v>0</v>
      </c>
      <c r="CV27" s="462">
        <f t="shared" ca="1" si="38"/>
        <v>0</v>
      </c>
      <c r="CW27" s="462">
        <f t="shared" ca="1" si="38"/>
        <v>0</v>
      </c>
      <c r="CX27" s="462">
        <f t="shared" ca="1" si="38"/>
        <v>0</v>
      </c>
      <c r="CY27" s="462">
        <f t="shared" ca="1" si="38"/>
        <v>0</v>
      </c>
      <c r="CZ27" s="462">
        <f t="shared" ca="1" si="38"/>
        <v>0</v>
      </c>
      <c r="DA27" s="462">
        <f t="shared" ca="1" si="38"/>
        <v>0</v>
      </c>
      <c r="DB27" s="462">
        <f t="shared" ca="1" si="38"/>
        <v>0</v>
      </c>
      <c r="DC27" s="462">
        <f t="shared" ca="1" si="38"/>
        <v>0</v>
      </c>
      <c r="DE27" s="114" t="str">
        <f t="shared" ca="1" si="25"/>
        <v>D.2.5.</v>
      </c>
      <c r="DF27">
        <v>1</v>
      </c>
      <c r="DG27">
        <f t="shared" ca="1" si="39"/>
        <v>21</v>
      </c>
      <c r="DH27">
        <v>0</v>
      </c>
    </row>
    <row r="28" spans="1:112" hidden="1">
      <c r="A28" s="67">
        <v>16</v>
      </c>
      <c r="B28" s="458" t="str">
        <f t="shared" ca="1" si="12"/>
        <v>D.2.6.</v>
      </c>
      <c r="C28" s="459" t="str">
        <f t="shared" ca="1" si="13"/>
        <v>Veikla</v>
      </c>
      <c r="D28" s="463"/>
      <c r="E28" s="460">
        <f t="shared" ca="1" si="14"/>
        <v>0.21</v>
      </c>
      <c r="F28" s="461">
        <f ca="1">H28+NPV(FD,I28:INDEX(I28:DC28,PAL))</f>
        <v>0</v>
      </c>
      <c r="G28" s="454">
        <f ca="1">SUMIF($H$5:$DC$5,"&lt;="&amp;PAL,$H28:$DC28)</f>
        <v>0</v>
      </c>
      <c r="H28" s="462">
        <f t="shared" ca="1" si="29"/>
        <v>0</v>
      </c>
      <c r="I28" s="462">
        <f t="shared" ca="1" si="29"/>
        <v>0</v>
      </c>
      <c r="J28" s="462">
        <f t="shared" ca="1" si="29"/>
        <v>0</v>
      </c>
      <c r="K28" s="462">
        <f t="shared" ca="1" si="29"/>
        <v>0</v>
      </c>
      <c r="L28" s="462">
        <f t="shared" ca="1" si="29"/>
        <v>0</v>
      </c>
      <c r="M28" s="462">
        <f t="shared" ca="1" si="29"/>
        <v>0</v>
      </c>
      <c r="N28" s="462">
        <f t="shared" ca="1" si="29"/>
        <v>0</v>
      </c>
      <c r="O28" s="462">
        <f t="shared" ca="1" si="29"/>
        <v>0</v>
      </c>
      <c r="P28" s="462">
        <f t="shared" ca="1" si="29"/>
        <v>0</v>
      </c>
      <c r="Q28" s="462">
        <f t="shared" ca="1" si="29"/>
        <v>0</v>
      </c>
      <c r="R28" s="462">
        <f t="shared" ca="1" si="30"/>
        <v>0</v>
      </c>
      <c r="S28" s="462">
        <f t="shared" ca="1" si="30"/>
        <v>0</v>
      </c>
      <c r="T28" s="462">
        <f t="shared" ca="1" si="30"/>
        <v>0</v>
      </c>
      <c r="U28" s="462">
        <f t="shared" ca="1" si="30"/>
        <v>0</v>
      </c>
      <c r="V28" s="462">
        <f t="shared" ca="1" si="30"/>
        <v>0</v>
      </c>
      <c r="W28" s="462">
        <f t="shared" ca="1" si="30"/>
        <v>0</v>
      </c>
      <c r="X28" s="462">
        <f t="shared" ca="1" si="30"/>
        <v>0</v>
      </c>
      <c r="Y28" s="462">
        <f t="shared" ca="1" si="30"/>
        <v>0</v>
      </c>
      <c r="Z28" s="462">
        <f t="shared" ca="1" si="30"/>
        <v>0</v>
      </c>
      <c r="AA28" s="462">
        <f t="shared" ca="1" si="30"/>
        <v>0</v>
      </c>
      <c r="AB28" s="462">
        <f t="shared" ca="1" si="31"/>
        <v>0</v>
      </c>
      <c r="AC28" s="462">
        <f t="shared" ca="1" si="31"/>
        <v>0</v>
      </c>
      <c r="AD28" s="462">
        <f t="shared" ca="1" si="31"/>
        <v>0</v>
      </c>
      <c r="AE28" s="462">
        <f t="shared" ca="1" si="31"/>
        <v>0</v>
      </c>
      <c r="AF28" s="462">
        <f t="shared" ca="1" si="31"/>
        <v>0</v>
      </c>
      <c r="AG28" s="462">
        <f t="shared" ca="1" si="31"/>
        <v>0</v>
      </c>
      <c r="AH28" s="462">
        <f t="shared" ca="1" si="31"/>
        <v>0</v>
      </c>
      <c r="AI28" s="462">
        <f t="shared" ca="1" si="31"/>
        <v>0</v>
      </c>
      <c r="AJ28" s="462">
        <f t="shared" ca="1" si="31"/>
        <v>0</v>
      </c>
      <c r="AK28" s="462">
        <f t="shared" ca="1" si="31"/>
        <v>0</v>
      </c>
      <c r="AL28" s="462">
        <f t="shared" ca="1" si="32"/>
        <v>0</v>
      </c>
      <c r="AM28" s="462">
        <f t="shared" ca="1" si="32"/>
        <v>0</v>
      </c>
      <c r="AN28" s="462">
        <f t="shared" ca="1" si="32"/>
        <v>0</v>
      </c>
      <c r="AO28" s="462">
        <f t="shared" ca="1" si="32"/>
        <v>0</v>
      </c>
      <c r="AP28" s="462">
        <f t="shared" ca="1" si="32"/>
        <v>0</v>
      </c>
      <c r="AQ28" s="462">
        <f t="shared" ca="1" si="32"/>
        <v>0</v>
      </c>
      <c r="AR28" s="462">
        <f t="shared" ca="1" si="32"/>
        <v>0</v>
      </c>
      <c r="AS28" s="462">
        <f t="shared" ca="1" si="32"/>
        <v>0</v>
      </c>
      <c r="AT28" s="462">
        <f t="shared" ca="1" si="32"/>
        <v>0</v>
      </c>
      <c r="AU28" s="462">
        <f t="shared" ca="1" si="32"/>
        <v>0</v>
      </c>
      <c r="AV28" s="462">
        <f t="shared" ca="1" si="33"/>
        <v>0</v>
      </c>
      <c r="AW28" s="462">
        <f t="shared" ca="1" si="33"/>
        <v>0</v>
      </c>
      <c r="AX28" s="462">
        <f t="shared" ca="1" si="33"/>
        <v>0</v>
      </c>
      <c r="AY28" s="462">
        <f t="shared" ca="1" si="33"/>
        <v>0</v>
      </c>
      <c r="AZ28" s="462">
        <f t="shared" ca="1" si="33"/>
        <v>0</v>
      </c>
      <c r="BA28" s="462">
        <f t="shared" ca="1" si="33"/>
        <v>0</v>
      </c>
      <c r="BB28" s="462">
        <f t="shared" ca="1" si="33"/>
        <v>0</v>
      </c>
      <c r="BC28" s="462">
        <f t="shared" ca="1" si="33"/>
        <v>0</v>
      </c>
      <c r="BD28" s="462">
        <f t="shared" ca="1" si="33"/>
        <v>0</v>
      </c>
      <c r="BE28" s="462">
        <f t="shared" ca="1" si="33"/>
        <v>0</v>
      </c>
      <c r="BF28" s="462">
        <f t="shared" ca="1" si="34"/>
        <v>0</v>
      </c>
      <c r="BG28" s="462">
        <f t="shared" ca="1" si="34"/>
        <v>0</v>
      </c>
      <c r="BH28" s="462">
        <f t="shared" ca="1" si="34"/>
        <v>0</v>
      </c>
      <c r="BI28" s="462">
        <f t="shared" ca="1" si="34"/>
        <v>0</v>
      </c>
      <c r="BJ28" s="462">
        <f t="shared" ca="1" si="34"/>
        <v>0</v>
      </c>
      <c r="BK28" s="462">
        <f t="shared" ca="1" si="34"/>
        <v>0</v>
      </c>
      <c r="BL28" s="462">
        <f t="shared" ca="1" si="34"/>
        <v>0</v>
      </c>
      <c r="BM28" s="462">
        <f t="shared" ca="1" si="34"/>
        <v>0</v>
      </c>
      <c r="BN28" s="462">
        <f t="shared" ca="1" si="34"/>
        <v>0</v>
      </c>
      <c r="BO28" s="462">
        <f t="shared" ca="1" si="34"/>
        <v>0</v>
      </c>
      <c r="BP28" s="462">
        <f t="shared" ca="1" si="35"/>
        <v>0</v>
      </c>
      <c r="BQ28" s="462">
        <f t="shared" ca="1" si="35"/>
        <v>0</v>
      </c>
      <c r="BR28" s="462">
        <f t="shared" ca="1" si="35"/>
        <v>0</v>
      </c>
      <c r="BS28" s="462">
        <f t="shared" ca="1" si="35"/>
        <v>0</v>
      </c>
      <c r="BT28" s="462">
        <f t="shared" ca="1" si="35"/>
        <v>0</v>
      </c>
      <c r="BU28" s="462">
        <f t="shared" ca="1" si="35"/>
        <v>0</v>
      </c>
      <c r="BV28" s="462">
        <f t="shared" ca="1" si="35"/>
        <v>0</v>
      </c>
      <c r="BW28" s="462">
        <f t="shared" ca="1" si="35"/>
        <v>0</v>
      </c>
      <c r="BX28" s="462">
        <f t="shared" ca="1" si="35"/>
        <v>0</v>
      </c>
      <c r="BY28" s="462">
        <f t="shared" ca="1" si="35"/>
        <v>0</v>
      </c>
      <c r="BZ28" s="462">
        <f t="shared" ca="1" si="36"/>
        <v>0</v>
      </c>
      <c r="CA28" s="462">
        <f t="shared" ca="1" si="36"/>
        <v>0</v>
      </c>
      <c r="CB28" s="462">
        <f t="shared" ca="1" si="36"/>
        <v>0</v>
      </c>
      <c r="CC28" s="462">
        <f t="shared" ca="1" si="36"/>
        <v>0</v>
      </c>
      <c r="CD28" s="462">
        <f t="shared" ca="1" si="36"/>
        <v>0</v>
      </c>
      <c r="CE28" s="462">
        <f t="shared" ca="1" si="36"/>
        <v>0</v>
      </c>
      <c r="CF28" s="462">
        <f t="shared" ca="1" si="36"/>
        <v>0</v>
      </c>
      <c r="CG28" s="462">
        <f t="shared" ca="1" si="36"/>
        <v>0</v>
      </c>
      <c r="CH28" s="462">
        <f t="shared" ca="1" si="36"/>
        <v>0</v>
      </c>
      <c r="CI28" s="462">
        <f t="shared" ca="1" si="36"/>
        <v>0</v>
      </c>
      <c r="CJ28" s="462">
        <f t="shared" ca="1" si="37"/>
        <v>0</v>
      </c>
      <c r="CK28" s="462">
        <f t="shared" ca="1" si="37"/>
        <v>0</v>
      </c>
      <c r="CL28" s="462">
        <f t="shared" ca="1" si="37"/>
        <v>0</v>
      </c>
      <c r="CM28" s="462">
        <f t="shared" ca="1" si="37"/>
        <v>0</v>
      </c>
      <c r="CN28" s="462">
        <f t="shared" ca="1" si="37"/>
        <v>0</v>
      </c>
      <c r="CO28" s="462">
        <f t="shared" ca="1" si="37"/>
        <v>0</v>
      </c>
      <c r="CP28" s="462">
        <f t="shared" ca="1" si="37"/>
        <v>0</v>
      </c>
      <c r="CQ28" s="462">
        <f t="shared" ca="1" si="37"/>
        <v>0</v>
      </c>
      <c r="CR28" s="462">
        <f t="shared" ca="1" si="37"/>
        <v>0</v>
      </c>
      <c r="CS28" s="462">
        <f t="shared" ca="1" si="37"/>
        <v>0</v>
      </c>
      <c r="CT28" s="462">
        <f t="shared" ca="1" si="38"/>
        <v>0</v>
      </c>
      <c r="CU28" s="462">
        <f t="shared" ca="1" si="38"/>
        <v>0</v>
      </c>
      <c r="CV28" s="462">
        <f t="shared" ca="1" si="38"/>
        <v>0</v>
      </c>
      <c r="CW28" s="462">
        <f t="shared" ca="1" si="38"/>
        <v>0</v>
      </c>
      <c r="CX28" s="462">
        <f t="shared" ca="1" si="38"/>
        <v>0</v>
      </c>
      <c r="CY28" s="462">
        <f t="shared" ca="1" si="38"/>
        <v>0</v>
      </c>
      <c r="CZ28" s="462">
        <f t="shared" ca="1" si="38"/>
        <v>0</v>
      </c>
      <c r="DA28" s="462">
        <f t="shared" ca="1" si="38"/>
        <v>0</v>
      </c>
      <c r="DB28" s="462">
        <f t="shared" ca="1" si="38"/>
        <v>0</v>
      </c>
      <c r="DC28" s="462">
        <f t="shared" ca="1" si="38"/>
        <v>0</v>
      </c>
      <c r="DE28" s="114" t="str">
        <f t="shared" ca="1" si="25"/>
        <v>D.2.6.</v>
      </c>
      <c r="DF28">
        <v>1</v>
      </c>
      <c r="DG28">
        <f t="shared" ca="1" si="39"/>
        <v>21</v>
      </c>
      <c r="DH28">
        <v>0</v>
      </c>
    </row>
    <row r="29" spans="1:112" hidden="1">
      <c r="A29" s="67">
        <v>17</v>
      </c>
      <c r="B29" s="458" t="str">
        <f t="shared" ca="1" si="12"/>
        <v>D.2.7.</v>
      </c>
      <c r="C29" s="459" t="str">
        <f t="shared" ca="1" si="13"/>
        <v>Veikla</v>
      </c>
      <c r="D29" s="463"/>
      <c r="E29" s="460">
        <f t="shared" ca="1" si="14"/>
        <v>0.21</v>
      </c>
      <c r="F29" s="461">
        <f ca="1">H29+NPV(FD,I29:INDEX(I29:DC29,PAL))</f>
        <v>0</v>
      </c>
      <c r="G29" s="454">
        <f ca="1">SUMIF($H$5:$DC$5,"&lt;="&amp;PAL,$H29:$DC29)</f>
        <v>0</v>
      </c>
      <c r="H29" s="462">
        <f t="shared" ca="1" si="29"/>
        <v>0</v>
      </c>
      <c r="I29" s="462">
        <f t="shared" ca="1" si="29"/>
        <v>0</v>
      </c>
      <c r="J29" s="462">
        <f t="shared" ca="1" si="29"/>
        <v>0</v>
      </c>
      <c r="K29" s="462">
        <f t="shared" ca="1" si="29"/>
        <v>0</v>
      </c>
      <c r="L29" s="462">
        <f t="shared" ca="1" si="29"/>
        <v>0</v>
      </c>
      <c r="M29" s="462">
        <f t="shared" ca="1" si="29"/>
        <v>0</v>
      </c>
      <c r="N29" s="462">
        <f t="shared" ca="1" si="29"/>
        <v>0</v>
      </c>
      <c r="O29" s="462">
        <f t="shared" ca="1" si="29"/>
        <v>0</v>
      </c>
      <c r="P29" s="462">
        <f t="shared" ca="1" si="29"/>
        <v>0</v>
      </c>
      <c r="Q29" s="462">
        <f t="shared" ca="1" si="29"/>
        <v>0</v>
      </c>
      <c r="R29" s="462">
        <f t="shared" ca="1" si="30"/>
        <v>0</v>
      </c>
      <c r="S29" s="462">
        <f t="shared" ca="1" si="30"/>
        <v>0</v>
      </c>
      <c r="T29" s="462">
        <f t="shared" ca="1" si="30"/>
        <v>0</v>
      </c>
      <c r="U29" s="462">
        <f t="shared" ca="1" si="30"/>
        <v>0</v>
      </c>
      <c r="V29" s="462">
        <f t="shared" ca="1" si="30"/>
        <v>0</v>
      </c>
      <c r="W29" s="462">
        <f t="shared" ca="1" si="30"/>
        <v>0</v>
      </c>
      <c r="X29" s="462">
        <f t="shared" ca="1" si="30"/>
        <v>0</v>
      </c>
      <c r="Y29" s="462">
        <f t="shared" ca="1" si="30"/>
        <v>0</v>
      </c>
      <c r="Z29" s="462">
        <f t="shared" ca="1" si="30"/>
        <v>0</v>
      </c>
      <c r="AA29" s="462">
        <f t="shared" ca="1" si="30"/>
        <v>0</v>
      </c>
      <c r="AB29" s="462">
        <f t="shared" ca="1" si="31"/>
        <v>0</v>
      </c>
      <c r="AC29" s="462">
        <f t="shared" ca="1" si="31"/>
        <v>0</v>
      </c>
      <c r="AD29" s="462">
        <f t="shared" ca="1" si="31"/>
        <v>0</v>
      </c>
      <c r="AE29" s="462">
        <f t="shared" ca="1" si="31"/>
        <v>0</v>
      </c>
      <c r="AF29" s="462">
        <f t="shared" ca="1" si="31"/>
        <v>0</v>
      </c>
      <c r="AG29" s="462">
        <f t="shared" ca="1" si="31"/>
        <v>0</v>
      </c>
      <c r="AH29" s="462">
        <f t="shared" ca="1" si="31"/>
        <v>0</v>
      </c>
      <c r="AI29" s="462">
        <f t="shared" ca="1" si="31"/>
        <v>0</v>
      </c>
      <c r="AJ29" s="462">
        <f t="shared" ca="1" si="31"/>
        <v>0</v>
      </c>
      <c r="AK29" s="462">
        <f t="shared" ca="1" si="31"/>
        <v>0</v>
      </c>
      <c r="AL29" s="462">
        <f t="shared" ca="1" si="32"/>
        <v>0</v>
      </c>
      <c r="AM29" s="462">
        <f t="shared" ca="1" si="32"/>
        <v>0</v>
      </c>
      <c r="AN29" s="462">
        <f t="shared" ca="1" si="32"/>
        <v>0</v>
      </c>
      <c r="AO29" s="462">
        <f t="shared" ca="1" si="32"/>
        <v>0</v>
      </c>
      <c r="AP29" s="462">
        <f t="shared" ca="1" si="32"/>
        <v>0</v>
      </c>
      <c r="AQ29" s="462">
        <f t="shared" ca="1" si="32"/>
        <v>0</v>
      </c>
      <c r="AR29" s="462">
        <f t="shared" ca="1" si="32"/>
        <v>0</v>
      </c>
      <c r="AS29" s="462">
        <f t="shared" ca="1" si="32"/>
        <v>0</v>
      </c>
      <c r="AT29" s="462">
        <f t="shared" ca="1" si="32"/>
        <v>0</v>
      </c>
      <c r="AU29" s="462">
        <f t="shared" ca="1" si="32"/>
        <v>0</v>
      </c>
      <c r="AV29" s="462">
        <f t="shared" ca="1" si="33"/>
        <v>0</v>
      </c>
      <c r="AW29" s="462">
        <f t="shared" ca="1" si="33"/>
        <v>0</v>
      </c>
      <c r="AX29" s="462">
        <f t="shared" ca="1" si="33"/>
        <v>0</v>
      </c>
      <c r="AY29" s="462">
        <f t="shared" ca="1" si="33"/>
        <v>0</v>
      </c>
      <c r="AZ29" s="462">
        <f t="shared" ca="1" si="33"/>
        <v>0</v>
      </c>
      <c r="BA29" s="462">
        <f t="shared" ca="1" si="33"/>
        <v>0</v>
      </c>
      <c r="BB29" s="462">
        <f t="shared" ca="1" si="33"/>
        <v>0</v>
      </c>
      <c r="BC29" s="462">
        <f t="shared" ca="1" si="33"/>
        <v>0</v>
      </c>
      <c r="BD29" s="462">
        <f t="shared" ca="1" si="33"/>
        <v>0</v>
      </c>
      <c r="BE29" s="462">
        <f t="shared" ca="1" si="33"/>
        <v>0</v>
      </c>
      <c r="BF29" s="462">
        <f t="shared" ca="1" si="34"/>
        <v>0</v>
      </c>
      <c r="BG29" s="462">
        <f t="shared" ca="1" si="34"/>
        <v>0</v>
      </c>
      <c r="BH29" s="462">
        <f t="shared" ca="1" si="34"/>
        <v>0</v>
      </c>
      <c r="BI29" s="462">
        <f t="shared" ca="1" si="34"/>
        <v>0</v>
      </c>
      <c r="BJ29" s="462">
        <f t="shared" ca="1" si="34"/>
        <v>0</v>
      </c>
      <c r="BK29" s="462">
        <f t="shared" ca="1" si="34"/>
        <v>0</v>
      </c>
      <c r="BL29" s="462">
        <f t="shared" ca="1" si="34"/>
        <v>0</v>
      </c>
      <c r="BM29" s="462">
        <f t="shared" ca="1" si="34"/>
        <v>0</v>
      </c>
      <c r="BN29" s="462">
        <f t="shared" ca="1" si="34"/>
        <v>0</v>
      </c>
      <c r="BO29" s="462">
        <f t="shared" ca="1" si="34"/>
        <v>0</v>
      </c>
      <c r="BP29" s="462">
        <f t="shared" ca="1" si="35"/>
        <v>0</v>
      </c>
      <c r="BQ29" s="462">
        <f t="shared" ca="1" si="35"/>
        <v>0</v>
      </c>
      <c r="BR29" s="462">
        <f t="shared" ca="1" si="35"/>
        <v>0</v>
      </c>
      <c r="BS29" s="462">
        <f t="shared" ca="1" si="35"/>
        <v>0</v>
      </c>
      <c r="BT29" s="462">
        <f t="shared" ca="1" si="35"/>
        <v>0</v>
      </c>
      <c r="BU29" s="462">
        <f t="shared" ca="1" si="35"/>
        <v>0</v>
      </c>
      <c r="BV29" s="462">
        <f t="shared" ca="1" si="35"/>
        <v>0</v>
      </c>
      <c r="BW29" s="462">
        <f t="shared" ca="1" si="35"/>
        <v>0</v>
      </c>
      <c r="BX29" s="462">
        <f t="shared" ca="1" si="35"/>
        <v>0</v>
      </c>
      <c r="BY29" s="462">
        <f t="shared" ca="1" si="35"/>
        <v>0</v>
      </c>
      <c r="BZ29" s="462">
        <f t="shared" ca="1" si="36"/>
        <v>0</v>
      </c>
      <c r="CA29" s="462">
        <f t="shared" ca="1" si="36"/>
        <v>0</v>
      </c>
      <c r="CB29" s="462">
        <f t="shared" ca="1" si="36"/>
        <v>0</v>
      </c>
      <c r="CC29" s="462">
        <f t="shared" ca="1" si="36"/>
        <v>0</v>
      </c>
      <c r="CD29" s="462">
        <f t="shared" ca="1" si="36"/>
        <v>0</v>
      </c>
      <c r="CE29" s="462">
        <f t="shared" ca="1" si="36"/>
        <v>0</v>
      </c>
      <c r="CF29" s="462">
        <f t="shared" ca="1" si="36"/>
        <v>0</v>
      </c>
      <c r="CG29" s="462">
        <f t="shared" ca="1" si="36"/>
        <v>0</v>
      </c>
      <c r="CH29" s="462">
        <f t="shared" ca="1" si="36"/>
        <v>0</v>
      </c>
      <c r="CI29" s="462">
        <f t="shared" ca="1" si="36"/>
        <v>0</v>
      </c>
      <c r="CJ29" s="462">
        <f t="shared" ca="1" si="37"/>
        <v>0</v>
      </c>
      <c r="CK29" s="462">
        <f t="shared" ca="1" si="37"/>
        <v>0</v>
      </c>
      <c r="CL29" s="462">
        <f t="shared" ca="1" si="37"/>
        <v>0</v>
      </c>
      <c r="CM29" s="462">
        <f t="shared" ca="1" si="37"/>
        <v>0</v>
      </c>
      <c r="CN29" s="462">
        <f t="shared" ca="1" si="37"/>
        <v>0</v>
      </c>
      <c r="CO29" s="462">
        <f t="shared" ca="1" si="37"/>
        <v>0</v>
      </c>
      <c r="CP29" s="462">
        <f t="shared" ca="1" si="37"/>
        <v>0</v>
      </c>
      <c r="CQ29" s="462">
        <f t="shared" ca="1" si="37"/>
        <v>0</v>
      </c>
      <c r="CR29" s="462">
        <f t="shared" ca="1" si="37"/>
        <v>0</v>
      </c>
      <c r="CS29" s="462">
        <f t="shared" ca="1" si="37"/>
        <v>0</v>
      </c>
      <c r="CT29" s="462">
        <f t="shared" ca="1" si="38"/>
        <v>0</v>
      </c>
      <c r="CU29" s="462">
        <f t="shared" ca="1" si="38"/>
        <v>0</v>
      </c>
      <c r="CV29" s="462">
        <f t="shared" ca="1" si="38"/>
        <v>0</v>
      </c>
      <c r="CW29" s="462">
        <f t="shared" ca="1" si="38"/>
        <v>0</v>
      </c>
      <c r="CX29" s="462">
        <f t="shared" ca="1" si="38"/>
        <v>0</v>
      </c>
      <c r="CY29" s="462">
        <f t="shared" ca="1" si="38"/>
        <v>0</v>
      </c>
      <c r="CZ29" s="462">
        <f t="shared" ca="1" si="38"/>
        <v>0</v>
      </c>
      <c r="DA29" s="462">
        <f t="shared" ca="1" si="38"/>
        <v>0</v>
      </c>
      <c r="DB29" s="462">
        <f t="shared" ca="1" si="38"/>
        <v>0</v>
      </c>
      <c r="DC29" s="462">
        <f t="shared" ca="1" si="38"/>
        <v>0</v>
      </c>
      <c r="DE29" s="114" t="str">
        <f t="shared" ca="1" si="25"/>
        <v>D.2.7.</v>
      </c>
      <c r="DF29">
        <v>1</v>
      </c>
      <c r="DG29">
        <f t="shared" ca="1" si="39"/>
        <v>21</v>
      </c>
      <c r="DH29">
        <v>0</v>
      </c>
    </row>
    <row r="30" spans="1:112" hidden="1">
      <c r="A30" s="67">
        <v>18</v>
      </c>
      <c r="B30" s="458" t="str">
        <f t="shared" ca="1" si="12"/>
        <v>D.2.8.</v>
      </c>
      <c r="C30" s="459" t="str">
        <f t="shared" ca="1" si="13"/>
        <v>Veikla</v>
      </c>
      <c r="D30" s="464"/>
      <c r="E30" s="460">
        <f t="shared" ca="1" si="14"/>
        <v>0.21</v>
      </c>
      <c r="F30" s="461">
        <f ca="1">H30+NPV(FD,I30:INDEX(I30:DC30,PAL))</f>
        <v>0</v>
      </c>
      <c r="G30" s="454">
        <f ca="1">SUMIF($H$5:$DC$5,"&lt;="&amp;PAL,$H30:$DC30)</f>
        <v>0</v>
      </c>
      <c r="H30" s="462">
        <f t="shared" ca="1" si="29"/>
        <v>0</v>
      </c>
      <c r="I30" s="462">
        <f t="shared" ca="1" si="29"/>
        <v>0</v>
      </c>
      <c r="J30" s="462">
        <f t="shared" ca="1" si="29"/>
        <v>0</v>
      </c>
      <c r="K30" s="462">
        <f t="shared" ca="1" si="29"/>
        <v>0</v>
      </c>
      <c r="L30" s="462">
        <f t="shared" ca="1" si="29"/>
        <v>0</v>
      </c>
      <c r="M30" s="462">
        <f t="shared" ca="1" si="29"/>
        <v>0</v>
      </c>
      <c r="N30" s="462">
        <f t="shared" ca="1" si="29"/>
        <v>0</v>
      </c>
      <c r="O30" s="462">
        <f t="shared" ca="1" si="29"/>
        <v>0</v>
      </c>
      <c r="P30" s="462">
        <f t="shared" ca="1" si="29"/>
        <v>0</v>
      </c>
      <c r="Q30" s="462">
        <f t="shared" ca="1" si="29"/>
        <v>0</v>
      </c>
      <c r="R30" s="462">
        <f t="shared" ca="1" si="30"/>
        <v>0</v>
      </c>
      <c r="S30" s="462">
        <f t="shared" ca="1" si="30"/>
        <v>0</v>
      </c>
      <c r="T30" s="462">
        <f t="shared" ca="1" si="30"/>
        <v>0</v>
      </c>
      <c r="U30" s="462">
        <f t="shared" ca="1" si="30"/>
        <v>0</v>
      </c>
      <c r="V30" s="462">
        <f t="shared" ca="1" si="30"/>
        <v>0</v>
      </c>
      <c r="W30" s="462">
        <f t="shared" ca="1" si="30"/>
        <v>0</v>
      </c>
      <c r="X30" s="462">
        <f t="shared" ca="1" si="30"/>
        <v>0</v>
      </c>
      <c r="Y30" s="462">
        <f t="shared" ca="1" si="30"/>
        <v>0</v>
      </c>
      <c r="Z30" s="462">
        <f t="shared" ca="1" si="30"/>
        <v>0</v>
      </c>
      <c r="AA30" s="462">
        <f t="shared" ca="1" si="30"/>
        <v>0</v>
      </c>
      <c r="AB30" s="462">
        <f t="shared" ca="1" si="31"/>
        <v>0</v>
      </c>
      <c r="AC30" s="462">
        <f t="shared" ca="1" si="31"/>
        <v>0</v>
      </c>
      <c r="AD30" s="462">
        <f t="shared" ca="1" si="31"/>
        <v>0</v>
      </c>
      <c r="AE30" s="462">
        <f t="shared" ca="1" si="31"/>
        <v>0</v>
      </c>
      <c r="AF30" s="462">
        <f t="shared" ca="1" si="31"/>
        <v>0</v>
      </c>
      <c r="AG30" s="462">
        <f t="shared" ca="1" si="31"/>
        <v>0</v>
      </c>
      <c r="AH30" s="462">
        <f t="shared" ca="1" si="31"/>
        <v>0</v>
      </c>
      <c r="AI30" s="462">
        <f t="shared" ca="1" si="31"/>
        <v>0</v>
      </c>
      <c r="AJ30" s="462">
        <f t="shared" ca="1" si="31"/>
        <v>0</v>
      </c>
      <c r="AK30" s="462">
        <f t="shared" ca="1" si="31"/>
        <v>0</v>
      </c>
      <c r="AL30" s="462">
        <f t="shared" ca="1" si="32"/>
        <v>0</v>
      </c>
      <c r="AM30" s="462">
        <f t="shared" ca="1" si="32"/>
        <v>0</v>
      </c>
      <c r="AN30" s="462">
        <f t="shared" ca="1" si="32"/>
        <v>0</v>
      </c>
      <c r="AO30" s="462">
        <f t="shared" ca="1" si="32"/>
        <v>0</v>
      </c>
      <c r="AP30" s="462">
        <f t="shared" ca="1" si="32"/>
        <v>0</v>
      </c>
      <c r="AQ30" s="462">
        <f t="shared" ca="1" si="32"/>
        <v>0</v>
      </c>
      <c r="AR30" s="462">
        <f t="shared" ca="1" si="32"/>
        <v>0</v>
      </c>
      <c r="AS30" s="462">
        <f t="shared" ca="1" si="32"/>
        <v>0</v>
      </c>
      <c r="AT30" s="462">
        <f t="shared" ca="1" si="32"/>
        <v>0</v>
      </c>
      <c r="AU30" s="462">
        <f t="shared" ca="1" si="32"/>
        <v>0</v>
      </c>
      <c r="AV30" s="462">
        <f t="shared" ca="1" si="33"/>
        <v>0</v>
      </c>
      <c r="AW30" s="462">
        <f t="shared" ca="1" si="33"/>
        <v>0</v>
      </c>
      <c r="AX30" s="462">
        <f t="shared" ca="1" si="33"/>
        <v>0</v>
      </c>
      <c r="AY30" s="462">
        <f t="shared" ca="1" si="33"/>
        <v>0</v>
      </c>
      <c r="AZ30" s="462">
        <f t="shared" ca="1" si="33"/>
        <v>0</v>
      </c>
      <c r="BA30" s="462">
        <f t="shared" ca="1" si="33"/>
        <v>0</v>
      </c>
      <c r="BB30" s="462">
        <f t="shared" ca="1" si="33"/>
        <v>0</v>
      </c>
      <c r="BC30" s="462">
        <f t="shared" ca="1" si="33"/>
        <v>0</v>
      </c>
      <c r="BD30" s="462">
        <f t="shared" ca="1" si="33"/>
        <v>0</v>
      </c>
      <c r="BE30" s="462">
        <f t="shared" ca="1" si="33"/>
        <v>0</v>
      </c>
      <c r="BF30" s="462">
        <f t="shared" ca="1" si="34"/>
        <v>0</v>
      </c>
      <c r="BG30" s="462">
        <f t="shared" ca="1" si="34"/>
        <v>0</v>
      </c>
      <c r="BH30" s="462">
        <f t="shared" ca="1" si="34"/>
        <v>0</v>
      </c>
      <c r="BI30" s="462">
        <f t="shared" ca="1" si="34"/>
        <v>0</v>
      </c>
      <c r="BJ30" s="462">
        <f t="shared" ca="1" si="34"/>
        <v>0</v>
      </c>
      <c r="BK30" s="462">
        <f t="shared" ca="1" si="34"/>
        <v>0</v>
      </c>
      <c r="BL30" s="462">
        <f t="shared" ca="1" si="34"/>
        <v>0</v>
      </c>
      <c r="BM30" s="462">
        <f t="shared" ca="1" si="34"/>
        <v>0</v>
      </c>
      <c r="BN30" s="462">
        <f t="shared" ca="1" si="34"/>
        <v>0</v>
      </c>
      <c r="BO30" s="462">
        <f t="shared" ca="1" si="34"/>
        <v>0</v>
      </c>
      <c r="BP30" s="462">
        <f t="shared" ca="1" si="35"/>
        <v>0</v>
      </c>
      <c r="BQ30" s="462">
        <f t="shared" ca="1" si="35"/>
        <v>0</v>
      </c>
      <c r="BR30" s="462">
        <f t="shared" ca="1" si="35"/>
        <v>0</v>
      </c>
      <c r="BS30" s="462">
        <f t="shared" ca="1" si="35"/>
        <v>0</v>
      </c>
      <c r="BT30" s="462">
        <f t="shared" ca="1" si="35"/>
        <v>0</v>
      </c>
      <c r="BU30" s="462">
        <f t="shared" ca="1" si="35"/>
        <v>0</v>
      </c>
      <c r="BV30" s="462">
        <f t="shared" ca="1" si="35"/>
        <v>0</v>
      </c>
      <c r="BW30" s="462">
        <f t="shared" ca="1" si="35"/>
        <v>0</v>
      </c>
      <c r="BX30" s="462">
        <f t="shared" ca="1" si="35"/>
        <v>0</v>
      </c>
      <c r="BY30" s="462">
        <f t="shared" ca="1" si="35"/>
        <v>0</v>
      </c>
      <c r="BZ30" s="462">
        <f t="shared" ca="1" si="36"/>
        <v>0</v>
      </c>
      <c r="CA30" s="462">
        <f t="shared" ca="1" si="36"/>
        <v>0</v>
      </c>
      <c r="CB30" s="462">
        <f t="shared" ca="1" si="36"/>
        <v>0</v>
      </c>
      <c r="CC30" s="462">
        <f t="shared" ca="1" si="36"/>
        <v>0</v>
      </c>
      <c r="CD30" s="462">
        <f t="shared" ca="1" si="36"/>
        <v>0</v>
      </c>
      <c r="CE30" s="462">
        <f t="shared" ca="1" si="36"/>
        <v>0</v>
      </c>
      <c r="CF30" s="462">
        <f t="shared" ca="1" si="36"/>
        <v>0</v>
      </c>
      <c r="CG30" s="462">
        <f t="shared" ca="1" si="36"/>
        <v>0</v>
      </c>
      <c r="CH30" s="462">
        <f t="shared" ca="1" si="36"/>
        <v>0</v>
      </c>
      <c r="CI30" s="462">
        <f t="shared" ca="1" si="36"/>
        <v>0</v>
      </c>
      <c r="CJ30" s="462">
        <f t="shared" ca="1" si="37"/>
        <v>0</v>
      </c>
      <c r="CK30" s="462">
        <f t="shared" ca="1" si="37"/>
        <v>0</v>
      </c>
      <c r="CL30" s="462">
        <f t="shared" ca="1" si="37"/>
        <v>0</v>
      </c>
      <c r="CM30" s="462">
        <f t="shared" ca="1" si="37"/>
        <v>0</v>
      </c>
      <c r="CN30" s="462">
        <f t="shared" ca="1" si="37"/>
        <v>0</v>
      </c>
      <c r="CO30" s="462">
        <f t="shared" ca="1" si="37"/>
        <v>0</v>
      </c>
      <c r="CP30" s="462">
        <f t="shared" ca="1" si="37"/>
        <v>0</v>
      </c>
      <c r="CQ30" s="462">
        <f t="shared" ca="1" si="37"/>
        <v>0</v>
      </c>
      <c r="CR30" s="462">
        <f t="shared" ca="1" si="37"/>
        <v>0</v>
      </c>
      <c r="CS30" s="462">
        <f t="shared" ca="1" si="37"/>
        <v>0</v>
      </c>
      <c r="CT30" s="462">
        <f t="shared" ca="1" si="38"/>
        <v>0</v>
      </c>
      <c r="CU30" s="462">
        <f t="shared" ca="1" si="38"/>
        <v>0</v>
      </c>
      <c r="CV30" s="462">
        <f t="shared" ca="1" si="38"/>
        <v>0</v>
      </c>
      <c r="CW30" s="462">
        <f t="shared" ca="1" si="38"/>
        <v>0</v>
      </c>
      <c r="CX30" s="462">
        <f t="shared" ca="1" si="38"/>
        <v>0</v>
      </c>
      <c r="CY30" s="462">
        <f t="shared" ca="1" si="38"/>
        <v>0</v>
      </c>
      <c r="CZ30" s="462">
        <f t="shared" ca="1" si="38"/>
        <v>0</v>
      </c>
      <c r="DA30" s="462">
        <f t="shared" ca="1" si="38"/>
        <v>0</v>
      </c>
      <c r="DB30" s="462">
        <f t="shared" ca="1" si="38"/>
        <v>0</v>
      </c>
      <c r="DC30" s="462">
        <f t="shared" ca="1" si="38"/>
        <v>0</v>
      </c>
      <c r="DE30" s="114" t="str">
        <f t="shared" ca="1" si="25"/>
        <v>D.2.8.</v>
      </c>
      <c r="DF30">
        <v>1</v>
      </c>
      <c r="DG30">
        <f t="shared" ca="1" si="39"/>
        <v>21</v>
      </c>
      <c r="DH30">
        <v>0</v>
      </c>
    </row>
    <row r="31" spans="1:112" hidden="1">
      <c r="A31" s="67">
        <v>19</v>
      </c>
      <c r="B31" s="458" t="str">
        <f t="shared" ca="1" si="12"/>
        <v>D.2.9.</v>
      </c>
      <c r="C31" s="459" t="str">
        <f t="shared" ca="1" si="13"/>
        <v>Reinvesticijos (po priemonės įgyvendinimo)</v>
      </c>
      <c r="D31" s="464"/>
      <c r="E31" s="460">
        <f t="shared" ca="1" si="14"/>
        <v>0.21</v>
      </c>
      <c r="F31" s="461">
        <f ca="1">H31+NPV(FD,I31:INDEX(I31:DC31,PAL))</f>
        <v>0</v>
      </c>
      <c r="G31" s="454">
        <f ca="1">SUMIF($H$5:$DC$5,"&lt;="&amp;PAL,$H31:$DC31)</f>
        <v>0</v>
      </c>
      <c r="H31" s="462">
        <f t="shared" ca="1" si="29"/>
        <v>0</v>
      </c>
      <c r="I31" s="462">
        <f t="shared" ca="1" si="29"/>
        <v>0</v>
      </c>
      <c r="J31" s="462">
        <f t="shared" ca="1" si="29"/>
        <v>0</v>
      </c>
      <c r="K31" s="462">
        <f t="shared" ca="1" si="29"/>
        <v>0</v>
      </c>
      <c r="L31" s="462">
        <f t="shared" ca="1" si="29"/>
        <v>0</v>
      </c>
      <c r="M31" s="462">
        <f t="shared" ca="1" si="29"/>
        <v>0</v>
      </c>
      <c r="N31" s="462">
        <f t="shared" ca="1" si="29"/>
        <v>0</v>
      </c>
      <c r="O31" s="462">
        <f t="shared" ca="1" si="29"/>
        <v>0</v>
      </c>
      <c r="P31" s="462">
        <f t="shared" ca="1" si="29"/>
        <v>0</v>
      </c>
      <c r="Q31" s="462">
        <f t="shared" ca="1" si="29"/>
        <v>0</v>
      </c>
      <c r="R31" s="462">
        <f t="shared" ca="1" si="30"/>
        <v>0</v>
      </c>
      <c r="S31" s="462">
        <f t="shared" ca="1" si="30"/>
        <v>0</v>
      </c>
      <c r="T31" s="462">
        <f t="shared" ca="1" si="30"/>
        <v>0</v>
      </c>
      <c r="U31" s="462">
        <f t="shared" ca="1" si="30"/>
        <v>0</v>
      </c>
      <c r="V31" s="462">
        <f t="shared" ca="1" si="30"/>
        <v>0</v>
      </c>
      <c r="W31" s="462">
        <f t="shared" ca="1" si="30"/>
        <v>0</v>
      </c>
      <c r="X31" s="462">
        <f t="shared" ca="1" si="30"/>
        <v>0</v>
      </c>
      <c r="Y31" s="462">
        <f t="shared" ca="1" si="30"/>
        <v>0</v>
      </c>
      <c r="Z31" s="462">
        <f t="shared" ca="1" si="30"/>
        <v>0</v>
      </c>
      <c r="AA31" s="462">
        <f t="shared" ca="1" si="30"/>
        <v>0</v>
      </c>
      <c r="AB31" s="462">
        <f t="shared" ca="1" si="31"/>
        <v>0</v>
      </c>
      <c r="AC31" s="462">
        <f t="shared" ca="1" si="31"/>
        <v>0</v>
      </c>
      <c r="AD31" s="462">
        <f t="shared" ca="1" si="31"/>
        <v>0</v>
      </c>
      <c r="AE31" s="462">
        <f t="shared" ca="1" si="31"/>
        <v>0</v>
      </c>
      <c r="AF31" s="462">
        <f t="shared" ca="1" si="31"/>
        <v>0</v>
      </c>
      <c r="AG31" s="462">
        <f t="shared" ca="1" si="31"/>
        <v>0</v>
      </c>
      <c r="AH31" s="462">
        <f t="shared" ca="1" si="31"/>
        <v>0</v>
      </c>
      <c r="AI31" s="462">
        <f t="shared" ca="1" si="31"/>
        <v>0</v>
      </c>
      <c r="AJ31" s="462">
        <f t="shared" ca="1" si="31"/>
        <v>0</v>
      </c>
      <c r="AK31" s="462">
        <f t="shared" ca="1" si="31"/>
        <v>0</v>
      </c>
      <c r="AL31" s="462">
        <f t="shared" ca="1" si="32"/>
        <v>0</v>
      </c>
      <c r="AM31" s="462">
        <f t="shared" ca="1" si="32"/>
        <v>0</v>
      </c>
      <c r="AN31" s="462">
        <f t="shared" ca="1" si="32"/>
        <v>0</v>
      </c>
      <c r="AO31" s="462">
        <f t="shared" ca="1" si="32"/>
        <v>0</v>
      </c>
      <c r="AP31" s="462">
        <f t="shared" ca="1" si="32"/>
        <v>0</v>
      </c>
      <c r="AQ31" s="462">
        <f t="shared" ca="1" si="32"/>
        <v>0</v>
      </c>
      <c r="AR31" s="462">
        <f t="shared" ca="1" si="32"/>
        <v>0</v>
      </c>
      <c r="AS31" s="462">
        <f t="shared" ca="1" si="32"/>
        <v>0</v>
      </c>
      <c r="AT31" s="462">
        <f t="shared" ca="1" si="32"/>
        <v>0</v>
      </c>
      <c r="AU31" s="462">
        <f t="shared" ca="1" si="32"/>
        <v>0</v>
      </c>
      <c r="AV31" s="462">
        <f t="shared" ca="1" si="33"/>
        <v>0</v>
      </c>
      <c r="AW31" s="462">
        <f t="shared" ca="1" si="33"/>
        <v>0</v>
      </c>
      <c r="AX31" s="462">
        <f t="shared" ca="1" si="33"/>
        <v>0</v>
      </c>
      <c r="AY31" s="462">
        <f t="shared" ca="1" si="33"/>
        <v>0</v>
      </c>
      <c r="AZ31" s="462">
        <f t="shared" ca="1" si="33"/>
        <v>0</v>
      </c>
      <c r="BA31" s="462">
        <f t="shared" ca="1" si="33"/>
        <v>0</v>
      </c>
      <c r="BB31" s="462">
        <f t="shared" ca="1" si="33"/>
        <v>0</v>
      </c>
      <c r="BC31" s="462">
        <f t="shared" ca="1" si="33"/>
        <v>0</v>
      </c>
      <c r="BD31" s="462">
        <f t="shared" ca="1" si="33"/>
        <v>0</v>
      </c>
      <c r="BE31" s="462">
        <f t="shared" ca="1" si="33"/>
        <v>0</v>
      </c>
      <c r="BF31" s="462">
        <f t="shared" ca="1" si="34"/>
        <v>0</v>
      </c>
      <c r="BG31" s="462">
        <f t="shared" ca="1" si="34"/>
        <v>0</v>
      </c>
      <c r="BH31" s="462">
        <f t="shared" ca="1" si="34"/>
        <v>0</v>
      </c>
      <c r="BI31" s="462">
        <f t="shared" ca="1" si="34"/>
        <v>0</v>
      </c>
      <c r="BJ31" s="462">
        <f t="shared" ca="1" si="34"/>
        <v>0</v>
      </c>
      <c r="BK31" s="462">
        <f t="shared" ca="1" si="34"/>
        <v>0</v>
      </c>
      <c r="BL31" s="462">
        <f t="shared" ca="1" si="34"/>
        <v>0</v>
      </c>
      <c r="BM31" s="462">
        <f t="shared" ca="1" si="34"/>
        <v>0</v>
      </c>
      <c r="BN31" s="462">
        <f t="shared" ca="1" si="34"/>
        <v>0</v>
      </c>
      <c r="BO31" s="462">
        <f t="shared" ca="1" si="34"/>
        <v>0</v>
      </c>
      <c r="BP31" s="462">
        <f t="shared" ca="1" si="35"/>
        <v>0</v>
      </c>
      <c r="BQ31" s="462">
        <f t="shared" ca="1" si="35"/>
        <v>0</v>
      </c>
      <c r="BR31" s="462">
        <f t="shared" ca="1" si="35"/>
        <v>0</v>
      </c>
      <c r="BS31" s="462">
        <f t="shared" ca="1" si="35"/>
        <v>0</v>
      </c>
      <c r="BT31" s="462">
        <f t="shared" ca="1" si="35"/>
        <v>0</v>
      </c>
      <c r="BU31" s="462">
        <f t="shared" ca="1" si="35"/>
        <v>0</v>
      </c>
      <c r="BV31" s="462">
        <f t="shared" ca="1" si="35"/>
        <v>0</v>
      </c>
      <c r="BW31" s="462">
        <f t="shared" ca="1" si="35"/>
        <v>0</v>
      </c>
      <c r="BX31" s="462">
        <f t="shared" ca="1" si="35"/>
        <v>0</v>
      </c>
      <c r="BY31" s="462">
        <f t="shared" ca="1" si="35"/>
        <v>0</v>
      </c>
      <c r="BZ31" s="462">
        <f t="shared" ca="1" si="36"/>
        <v>0</v>
      </c>
      <c r="CA31" s="462">
        <f t="shared" ca="1" si="36"/>
        <v>0</v>
      </c>
      <c r="CB31" s="462">
        <f t="shared" ca="1" si="36"/>
        <v>0</v>
      </c>
      <c r="CC31" s="462">
        <f t="shared" ca="1" si="36"/>
        <v>0</v>
      </c>
      <c r="CD31" s="462">
        <f t="shared" ca="1" si="36"/>
        <v>0</v>
      </c>
      <c r="CE31" s="462">
        <f t="shared" ca="1" si="36"/>
        <v>0</v>
      </c>
      <c r="CF31" s="462">
        <f t="shared" ca="1" si="36"/>
        <v>0</v>
      </c>
      <c r="CG31" s="462">
        <f t="shared" ca="1" si="36"/>
        <v>0</v>
      </c>
      <c r="CH31" s="462">
        <f t="shared" ca="1" si="36"/>
        <v>0</v>
      </c>
      <c r="CI31" s="462">
        <f t="shared" ca="1" si="36"/>
        <v>0</v>
      </c>
      <c r="CJ31" s="462">
        <f t="shared" ca="1" si="37"/>
        <v>0</v>
      </c>
      <c r="CK31" s="462">
        <f t="shared" ca="1" si="37"/>
        <v>0</v>
      </c>
      <c r="CL31" s="462">
        <f t="shared" ca="1" si="37"/>
        <v>0</v>
      </c>
      <c r="CM31" s="462">
        <f t="shared" ca="1" si="37"/>
        <v>0</v>
      </c>
      <c r="CN31" s="462">
        <f t="shared" ca="1" si="37"/>
        <v>0</v>
      </c>
      <c r="CO31" s="462">
        <f t="shared" ca="1" si="37"/>
        <v>0</v>
      </c>
      <c r="CP31" s="462">
        <f t="shared" ca="1" si="37"/>
        <v>0</v>
      </c>
      <c r="CQ31" s="462">
        <f t="shared" ca="1" si="37"/>
        <v>0</v>
      </c>
      <c r="CR31" s="462">
        <f t="shared" ca="1" si="37"/>
        <v>0</v>
      </c>
      <c r="CS31" s="462">
        <f t="shared" ca="1" si="37"/>
        <v>0</v>
      </c>
      <c r="CT31" s="462">
        <f t="shared" ca="1" si="38"/>
        <v>0</v>
      </c>
      <c r="CU31" s="462">
        <f t="shared" ca="1" si="38"/>
        <v>0</v>
      </c>
      <c r="CV31" s="462">
        <f t="shared" ca="1" si="38"/>
        <v>0</v>
      </c>
      <c r="CW31" s="462">
        <f t="shared" ca="1" si="38"/>
        <v>0</v>
      </c>
      <c r="CX31" s="462">
        <f t="shared" ca="1" si="38"/>
        <v>0</v>
      </c>
      <c r="CY31" s="462">
        <f t="shared" ca="1" si="38"/>
        <v>0</v>
      </c>
      <c r="CZ31" s="462">
        <f t="shared" ca="1" si="38"/>
        <v>0</v>
      </c>
      <c r="DA31" s="462">
        <f t="shared" ca="1" si="38"/>
        <v>0</v>
      </c>
      <c r="DB31" s="462">
        <f t="shared" ca="1" si="38"/>
        <v>0</v>
      </c>
      <c r="DC31" s="462">
        <f t="shared" ca="1" si="38"/>
        <v>0</v>
      </c>
      <c r="DE31" s="114" t="str">
        <f t="shared" ca="1" si="25"/>
        <v>D.2.9.</v>
      </c>
      <c r="DF31">
        <v>1</v>
      </c>
      <c r="DG31">
        <f t="shared" ca="1" si="39"/>
        <v>21</v>
      </c>
      <c r="DH31">
        <v>0</v>
      </c>
    </row>
    <row r="32" spans="1:112" hidden="1">
      <c r="A32" s="67">
        <v>20</v>
      </c>
      <c r="B32" s="458" t="str">
        <f t="shared" ca="1" si="12"/>
        <v>D.2.L.</v>
      </c>
      <c r="C32" s="459" t="str">
        <f t="shared" ca="1" si="13"/>
        <v>Likutinė vertė</v>
      </c>
      <c r="D32" s="464"/>
      <c r="E32" s="460">
        <f t="shared" ca="1" si="14"/>
        <v>0.21</v>
      </c>
      <c r="F32" s="461">
        <f ca="1">H32+NPV(FD,I32:INDEX(I32:DC32,PAL))</f>
        <v>0</v>
      </c>
      <c r="G32" s="454">
        <f ca="1">SUMIF($H$5:$DC$5,"&lt;="&amp;PAL,$H32:$DC32)</f>
        <v>0</v>
      </c>
      <c r="H32" s="462">
        <f t="shared" ca="1" si="29"/>
        <v>0</v>
      </c>
      <c r="I32" s="462">
        <f t="shared" ca="1" si="29"/>
        <v>0</v>
      </c>
      <c r="J32" s="462">
        <f t="shared" ca="1" si="29"/>
        <v>0</v>
      </c>
      <c r="K32" s="462">
        <f t="shared" ca="1" si="29"/>
        <v>0</v>
      </c>
      <c r="L32" s="462">
        <f t="shared" ca="1" si="29"/>
        <v>0</v>
      </c>
      <c r="M32" s="462">
        <f t="shared" ca="1" si="29"/>
        <v>0</v>
      </c>
      <c r="N32" s="462">
        <f t="shared" ca="1" si="29"/>
        <v>0</v>
      </c>
      <c r="O32" s="462">
        <f t="shared" ca="1" si="29"/>
        <v>0</v>
      </c>
      <c r="P32" s="462">
        <f t="shared" ca="1" si="29"/>
        <v>0</v>
      </c>
      <c r="Q32" s="462">
        <f t="shared" ca="1" si="29"/>
        <v>0</v>
      </c>
      <c r="R32" s="462">
        <f t="shared" ca="1" si="30"/>
        <v>0</v>
      </c>
      <c r="S32" s="462">
        <f t="shared" ca="1" si="30"/>
        <v>0</v>
      </c>
      <c r="T32" s="462">
        <f t="shared" ca="1" si="30"/>
        <v>0</v>
      </c>
      <c r="U32" s="462">
        <f t="shared" ca="1" si="30"/>
        <v>0</v>
      </c>
      <c r="V32" s="462">
        <f t="shared" ca="1" si="30"/>
        <v>0</v>
      </c>
      <c r="W32" s="462">
        <f t="shared" ca="1" si="30"/>
        <v>0</v>
      </c>
      <c r="X32" s="462">
        <f t="shared" ca="1" si="30"/>
        <v>0</v>
      </c>
      <c r="Y32" s="462">
        <f t="shared" ca="1" si="30"/>
        <v>0</v>
      </c>
      <c r="Z32" s="462">
        <f t="shared" ca="1" si="30"/>
        <v>0</v>
      </c>
      <c r="AA32" s="462">
        <f t="shared" ca="1" si="30"/>
        <v>0</v>
      </c>
      <c r="AB32" s="462">
        <f t="shared" ca="1" si="31"/>
        <v>0</v>
      </c>
      <c r="AC32" s="462">
        <f t="shared" ca="1" si="31"/>
        <v>0</v>
      </c>
      <c r="AD32" s="462">
        <f t="shared" ca="1" si="31"/>
        <v>0</v>
      </c>
      <c r="AE32" s="462">
        <f t="shared" ca="1" si="31"/>
        <v>0</v>
      </c>
      <c r="AF32" s="462">
        <f t="shared" ca="1" si="31"/>
        <v>0</v>
      </c>
      <c r="AG32" s="462">
        <f t="shared" ca="1" si="31"/>
        <v>0</v>
      </c>
      <c r="AH32" s="462">
        <f t="shared" ca="1" si="31"/>
        <v>0</v>
      </c>
      <c r="AI32" s="462">
        <f t="shared" ca="1" si="31"/>
        <v>0</v>
      </c>
      <c r="AJ32" s="462">
        <f t="shared" ca="1" si="31"/>
        <v>0</v>
      </c>
      <c r="AK32" s="462">
        <f t="shared" ca="1" si="31"/>
        <v>0</v>
      </c>
      <c r="AL32" s="462">
        <f t="shared" ca="1" si="32"/>
        <v>0</v>
      </c>
      <c r="AM32" s="462">
        <f t="shared" ca="1" si="32"/>
        <v>0</v>
      </c>
      <c r="AN32" s="462">
        <f t="shared" ca="1" si="32"/>
        <v>0</v>
      </c>
      <c r="AO32" s="462">
        <f t="shared" ca="1" si="32"/>
        <v>0</v>
      </c>
      <c r="AP32" s="462">
        <f t="shared" ca="1" si="32"/>
        <v>0</v>
      </c>
      <c r="AQ32" s="462">
        <f t="shared" ca="1" si="32"/>
        <v>0</v>
      </c>
      <c r="AR32" s="462">
        <f t="shared" ca="1" si="32"/>
        <v>0</v>
      </c>
      <c r="AS32" s="462">
        <f t="shared" ca="1" si="32"/>
        <v>0</v>
      </c>
      <c r="AT32" s="462">
        <f t="shared" ca="1" si="32"/>
        <v>0</v>
      </c>
      <c r="AU32" s="462">
        <f t="shared" ca="1" si="32"/>
        <v>0</v>
      </c>
      <c r="AV32" s="462">
        <f t="shared" ca="1" si="33"/>
        <v>0</v>
      </c>
      <c r="AW32" s="462">
        <f t="shared" ca="1" si="33"/>
        <v>0</v>
      </c>
      <c r="AX32" s="462">
        <f t="shared" ca="1" si="33"/>
        <v>0</v>
      </c>
      <c r="AY32" s="462">
        <f t="shared" ca="1" si="33"/>
        <v>0</v>
      </c>
      <c r="AZ32" s="462">
        <f t="shared" ca="1" si="33"/>
        <v>0</v>
      </c>
      <c r="BA32" s="462">
        <f t="shared" ca="1" si="33"/>
        <v>0</v>
      </c>
      <c r="BB32" s="462">
        <f t="shared" ca="1" si="33"/>
        <v>0</v>
      </c>
      <c r="BC32" s="462">
        <f t="shared" ca="1" si="33"/>
        <v>0</v>
      </c>
      <c r="BD32" s="462">
        <f t="shared" ca="1" si="33"/>
        <v>0</v>
      </c>
      <c r="BE32" s="462">
        <f t="shared" ca="1" si="33"/>
        <v>0</v>
      </c>
      <c r="BF32" s="462">
        <f t="shared" ca="1" si="34"/>
        <v>0</v>
      </c>
      <c r="BG32" s="462">
        <f t="shared" ca="1" si="34"/>
        <v>0</v>
      </c>
      <c r="BH32" s="462">
        <f t="shared" ca="1" si="34"/>
        <v>0</v>
      </c>
      <c r="BI32" s="462">
        <f t="shared" ca="1" si="34"/>
        <v>0</v>
      </c>
      <c r="BJ32" s="462">
        <f t="shared" ca="1" si="34"/>
        <v>0</v>
      </c>
      <c r="BK32" s="462">
        <f t="shared" ca="1" si="34"/>
        <v>0</v>
      </c>
      <c r="BL32" s="462">
        <f t="shared" ca="1" si="34"/>
        <v>0</v>
      </c>
      <c r="BM32" s="462">
        <f t="shared" ca="1" si="34"/>
        <v>0</v>
      </c>
      <c r="BN32" s="462">
        <f t="shared" ca="1" si="34"/>
        <v>0</v>
      </c>
      <c r="BO32" s="462">
        <f t="shared" ca="1" si="34"/>
        <v>0</v>
      </c>
      <c r="BP32" s="462">
        <f t="shared" ca="1" si="35"/>
        <v>0</v>
      </c>
      <c r="BQ32" s="462">
        <f t="shared" ca="1" si="35"/>
        <v>0</v>
      </c>
      <c r="BR32" s="462">
        <f t="shared" ca="1" si="35"/>
        <v>0</v>
      </c>
      <c r="BS32" s="462">
        <f t="shared" ca="1" si="35"/>
        <v>0</v>
      </c>
      <c r="BT32" s="462">
        <f t="shared" ca="1" si="35"/>
        <v>0</v>
      </c>
      <c r="BU32" s="462">
        <f t="shared" ca="1" si="35"/>
        <v>0</v>
      </c>
      <c r="BV32" s="462">
        <f t="shared" ca="1" si="35"/>
        <v>0</v>
      </c>
      <c r="BW32" s="462">
        <f t="shared" ca="1" si="35"/>
        <v>0</v>
      </c>
      <c r="BX32" s="462">
        <f t="shared" ca="1" si="35"/>
        <v>0</v>
      </c>
      <c r="BY32" s="462">
        <f t="shared" ca="1" si="35"/>
        <v>0</v>
      </c>
      <c r="BZ32" s="462">
        <f t="shared" ca="1" si="36"/>
        <v>0</v>
      </c>
      <c r="CA32" s="462">
        <f t="shared" ca="1" si="36"/>
        <v>0</v>
      </c>
      <c r="CB32" s="462">
        <f t="shared" ca="1" si="36"/>
        <v>0</v>
      </c>
      <c r="CC32" s="462">
        <f t="shared" ca="1" si="36"/>
        <v>0</v>
      </c>
      <c r="CD32" s="462">
        <f t="shared" ca="1" si="36"/>
        <v>0</v>
      </c>
      <c r="CE32" s="462">
        <f t="shared" ca="1" si="36"/>
        <v>0</v>
      </c>
      <c r="CF32" s="462">
        <f t="shared" ca="1" si="36"/>
        <v>0</v>
      </c>
      <c r="CG32" s="462">
        <f t="shared" ca="1" si="36"/>
        <v>0</v>
      </c>
      <c r="CH32" s="462">
        <f t="shared" ca="1" si="36"/>
        <v>0</v>
      </c>
      <c r="CI32" s="462">
        <f t="shared" ca="1" si="36"/>
        <v>0</v>
      </c>
      <c r="CJ32" s="462">
        <f t="shared" ca="1" si="37"/>
        <v>0</v>
      </c>
      <c r="CK32" s="462">
        <f t="shared" ca="1" si="37"/>
        <v>0</v>
      </c>
      <c r="CL32" s="462">
        <f t="shared" ca="1" si="37"/>
        <v>0</v>
      </c>
      <c r="CM32" s="462">
        <f t="shared" ca="1" si="37"/>
        <v>0</v>
      </c>
      <c r="CN32" s="462">
        <f t="shared" ca="1" si="37"/>
        <v>0</v>
      </c>
      <c r="CO32" s="462">
        <f t="shared" ca="1" si="37"/>
        <v>0</v>
      </c>
      <c r="CP32" s="462">
        <f t="shared" ca="1" si="37"/>
        <v>0</v>
      </c>
      <c r="CQ32" s="462">
        <f t="shared" ca="1" si="37"/>
        <v>0</v>
      </c>
      <c r="CR32" s="462">
        <f t="shared" ca="1" si="37"/>
        <v>0</v>
      </c>
      <c r="CS32" s="462">
        <f t="shared" ca="1" si="37"/>
        <v>0</v>
      </c>
      <c r="CT32" s="462">
        <f t="shared" ca="1" si="38"/>
        <v>0</v>
      </c>
      <c r="CU32" s="462">
        <f t="shared" ca="1" si="38"/>
        <v>0</v>
      </c>
      <c r="CV32" s="462">
        <f t="shared" ca="1" si="38"/>
        <v>0</v>
      </c>
      <c r="CW32" s="462">
        <f t="shared" ca="1" si="38"/>
        <v>0</v>
      </c>
      <c r="CX32" s="462">
        <f t="shared" ca="1" si="38"/>
        <v>0</v>
      </c>
      <c r="CY32" s="462">
        <f t="shared" ca="1" si="38"/>
        <v>0</v>
      </c>
      <c r="CZ32" s="462">
        <f t="shared" ca="1" si="38"/>
        <v>0</v>
      </c>
      <c r="DA32" s="462">
        <f t="shared" ca="1" si="38"/>
        <v>0</v>
      </c>
      <c r="DB32" s="462">
        <f t="shared" ca="1" si="38"/>
        <v>0</v>
      </c>
      <c r="DC32" s="462">
        <f t="shared" ca="1" si="38"/>
        <v>0</v>
      </c>
      <c r="DE32" s="114" t="str">
        <f t="shared" ca="1" si="25"/>
        <v>D.2.L.</v>
      </c>
      <c r="DF32">
        <v>1</v>
      </c>
      <c r="DG32">
        <f t="shared" ca="1" si="39"/>
        <v>21</v>
      </c>
      <c r="DH32">
        <f ca="1">DG32/(100+DG32)</f>
        <v>0.17355371900826447</v>
      </c>
    </row>
    <row r="33" spans="1:112" hidden="1">
      <c r="A33" s="67">
        <v>21</v>
      </c>
      <c r="B33" s="458" t="str">
        <f t="shared" ca="1" si="12"/>
        <v>D.3.</v>
      </c>
      <c r="C33" s="465" t="str">
        <f t="shared" ca="1" si="13"/>
        <v>Finansinės paskatos ir kitos išmokos</v>
      </c>
      <c r="D33" s="446"/>
      <c r="E33" s="466" t="str">
        <f t="shared" ca="1" si="14"/>
        <v/>
      </c>
      <c r="F33" s="453">
        <f ca="1">SUM(F34:F41)+F42</f>
        <v>87331782.403221101</v>
      </c>
      <c r="G33" s="454">
        <f ca="1">SUMIF($H$5:$DC$5,"&lt;="&amp;PAL,$H33:$DC33)</f>
        <v>104934894</v>
      </c>
      <c r="H33" s="467">
        <f ca="1">SUM(H34:H42)</f>
        <v>1000210</v>
      </c>
      <c r="I33" s="467">
        <f t="shared" ref="I33:BT33" ca="1" si="40">SUM(I34:I42)</f>
        <v>5934420</v>
      </c>
      <c r="J33" s="467">
        <f t="shared" ca="1" si="40"/>
        <v>11539379.529999999</v>
      </c>
      <c r="K33" s="467">
        <f t="shared" ca="1" si="40"/>
        <v>12102453.969999999</v>
      </c>
      <c r="L33" s="467">
        <f t="shared" ca="1" si="40"/>
        <v>7806396.9900000002</v>
      </c>
      <c r="M33" s="467">
        <f t="shared" ca="1" si="40"/>
        <v>13239692.76</v>
      </c>
      <c r="N33" s="467">
        <f t="shared" ca="1" si="40"/>
        <v>37160470.829999998</v>
      </c>
      <c r="O33" s="467">
        <f t="shared" ca="1" si="40"/>
        <v>16151869.92</v>
      </c>
      <c r="P33" s="467">
        <f t="shared" ca="1" si="40"/>
        <v>0</v>
      </c>
      <c r="Q33" s="467">
        <f t="shared" ca="1" si="40"/>
        <v>0</v>
      </c>
      <c r="R33" s="467">
        <f t="shared" ca="1" si="40"/>
        <v>0</v>
      </c>
      <c r="S33" s="467">
        <f t="shared" ca="1" si="40"/>
        <v>0</v>
      </c>
      <c r="T33" s="467">
        <f t="shared" ca="1" si="40"/>
        <v>0</v>
      </c>
      <c r="U33" s="467">
        <f t="shared" ca="1" si="40"/>
        <v>0</v>
      </c>
      <c r="V33" s="467">
        <f t="shared" ca="1" si="40"/>
        <v>0</v>
      </c>
      <c r="W33" s="467">
        <f t="shared" ca="1" si="40"/>
        <v>0</v>
      </c>
      <c r="X33" s="467">
        <f t="shared" ca="1" si="40"/>
        <v>0</v>
      </c>
      <c r="Y33" s="467">
        <f t="shared" ca="1" si="40"/>
        <v>0</v>
      </c>
      <c r="Z33" s="467">
        <f t="shared" ca="1" si="40"/>
        <v>0</v>
      </c>
      <c r="AA33" s="467">
        <f t="shared" ca="1" si="40"/>
        <v>0</v>
      </c>
      <c r="AB33" s="467">
        <f t="shared" ca="1" si="40"/>
        <v>0</v>
      </c>
      <c r="AC33" s="467">
        <f t="shared" ca="1" si="40"/>
        <v>0</v>
      </c>
      <c r="AD33" s="467">
        <f t="shared" ca="1" si="40"/>
        <v>0</v>
      </c>
      <c r="AE33" s="467">
        <f t="shared" ca="1" si="40"/>
        <v>0</v>
      </c>
      <c r="AF33" s="467">
        <f t="shared" ca="1" si="40"/>
        <v>0</v>
      </c>
      <c r="AG33" s="467">
        <f t="shared" ca="1" si="40"/>
        <v>0</v>
      </c>
      <c r="AH33" s="467">
        <f t="shared" ca="1" si="40"/>
        <v>0</v>
      </c>
      <c r="AI33" s="467">
        <f t="shared" ca="1" si="40"/>
        <v>0</v>
      </c>
      <c r="AJ33" s="467">
        <f t="shared" ca="1" si="40"/>
        <v>0</v>
      </c>
      <c r="AK33" s="467">
        <f t="shared" ca="1" si="40"/>
        <v>0</v>
      </c>
      <c r="AL33" s="467">
        <f t="shared" ca="1" si="40"/>
        <v>0</v>
      </c>
      <c r="AM33" s="467">
        <f t="shared" ca="1" si="40"/>
        <v>0</v>
      </c>
      <c r="AN33" s="467">
        <f t="shared" ca="1" si="40"/>
        <v>0</v>
      </c>
      <c r="AO33" s="467">
        <f t="shared" ca="1" si="40"/>
        <v>0</v>
      </c>
      <c r="AP33" s="467">
        <f t="shared" ca="1" si="40"/>
        <v>0</v>
      </c>
      <c r="AQ33" s="467">
        <f t="shared" ca="1" si="40"/>
        <v>0</v>
      </c>
      <c r="AR33" s="467">
        <f t="shared" ca="1" si="40"/>
        <v>0</v>
      </c>
      <c r="AS33" s="467">
        <f t="shared" ca="1" si="40"/>
        <v>0</v>
      </c>
      <c r="AT33" s="467">
        <f t="shared" ca="1" si="40"/>
        <v>0</v>
      </c>
      <c r="AU33" s="467">
        <f t="shared" ca="1" si="40"/>
        <v>0</v>
      </c>
      <c r="AV33" s="467">
        <f t="shared" ca="1" si="40"/>
        <v>0</v>
      </c>
      <c r="AW33" s="467">
        <f t="shared" ca="1" si="40"/>
        <v>0</v>
      </c>
      <c r="AX33" s="467">
        <f t="shared" ca="1" si="40"/>
        <v>0</v>
      </c>
      <c r="AY33" s="467">
        <f t="shared" ca="1" si="40"/>
        <v>0</v>
      </c>
      <c r="AZ33" s="467">
        <f t="shared" ca="1" si="40"/>
        <v>0</v>
      </c>
      <c r="BA33" s="467">
        <f t="shared" ca="1" si="40"/>
        <v>0</v>
      </c>
      <c r="BB33" s="467">
        <f t="shared" ca="1" si="40"/>
        <v>0</v>
      </c>
      <c r="BC33" s="467">
        <f t="shared" ca="1" si="40"/>
        <v>0</v>
      </c>
      <c r="BD33" s="467">
        <f t="shared" ca="1" si="40"/>
        <v>0</v>
      </c>
      <c r="BE33" s="467">
        <f t="shared" ca="1" si="40"/>
        <v>0</v>
      </c>
      <c r="BF33" s="467">
        <f t="shared" ca="1" si="40"/>
        <v>0</v>
      </c>
      <c r="BG33" s="467">
        <f t="shared" ca="1" si="40"/>
        <v>0</v>
      </c>
      <c r="BH33" s="467">
        <f t="shared" ca="1" si="40"/>
        <v>0</v>
      </c>
      <c r="BI33" s="467">
        <f t="shared" ca="1" si="40"/>
        <v>0</v>
      </c>
      <c r="BJ33" s="467">
        <f t="shared" ca="1" si="40"/>
        <v>0</v>
      </c>
      <c r="BK33" s="467">
        <f t="shared" ca="1" si="40"/>
        <v>0</v>
      </c>
      <c r="BL33" s="467">
        <f t="shared" ca="1" si="40"/>
        <v>0</v>
      </c>
      <c r="BM33" s="467">
        <f t="shared" ca="1" si="40"/>
        <v>0</v>
      </c>
      <c r="BN33" s="467">
        <f t="shared" ca="1" si="40"/>
        <v>0</v>
      </c>
      <c r="BO33" s="467">
        <f t="shared" ca="1" si="40"/>
        <v>0</v>
      </c>
      <c r="BP33" s="467">
        <f t="shared" ca="1" si="40"/>
        <v>0</v>
      </c>
      <c r="BQ33" s="467">
        <f t="shared" ca="1" si="40"/>
        <v>0</v>
      </c>
      <c r="BR33" s="467">
        <f t="shared" ca="1" si="40"/>
        <v>0</v>
      </c>
      <c r="BS33" s="467">
        <f t="shared" ca="1" si="40"/>
        <v>0</v>
      </c>
      <c r="BT33" s="467">
        <f t="shared" ca="1" si="40"/>
        <v>0</v>
      </c>
      <c r="BU33" s="467">
        <f t="shared" ref="BU33:DC33" ca="1" si="41">SUM(BU34:BU42)</f>
        <v>0</v>
      </c>
      <c r="BV33" s="467">
        <f t="shared" ca="1" si="41"/>
        <v>0</v>
      </c>
      <c r="BW33" s="467">
        <f t="shared" ca="1" si="41"/>
        <v>0</v>
      </c>
      <c r="BX33" s="467">
        <f t="shared" ca="1" si="41"/>
        <v>0</v>
      </c>
      <c r="BY33" s="467">
        <f t="shared" ca="1" si="41"/>
        <v>0</v>
      </c>
      <c r="BZ33" s="467">
        <f t="shared" ca="1" si="41"/>
        <v>0</v>
      </c>
      <c r="CA33" s="467">
        <f t="shared" ca="1" si="41"/>
        <v>0</v>
      </c>
      <c r="CB33" s="467">
        <f t="shared" ca="1" si="41"/>
        <v>0</v>
      </c>
      <c r="CC33" s="467">
        <f t="shared" ca="1" si="41"/>
        <v>0</v>
      </c>
      <c r="CD33" s="467">
        <f t="shared" ca="1" si="41"/>
        <v>0</v>
      </c>
      <c r="CE33" s="467">
        <f t="shared" ca="1" si="41"/>
        <v>0</v>
      </c>
      <c r="CF33" s="467">
        <f t="shared" ca="1" si="41"/>
        <v>0</v>
      </c>
      <c r="CG33" s="467">
        <f t="shared" ca="1" si="41"/>
        <v>0</v>
      </c>
      <c r="CH33" s="467">
        <f t="shared" ca="1" si="41"/>
        <v>0</v>
      </c>
      <c r="CI33" s="467">
        <f t="shared" ca="1" si="41"/>
        <v>0</v>
      </c>
      <c r="CJ33" s="467">
        <f t="shared" ca="1" si="41"/>
        <v>0</v>
      </c>
      <c r="CK33" s="467">
        <f t="shared" ca="1" si="41"/>
        <v>0</v>
      </c>
      <c r="CL33" s="467">
        <f t="shared" ca="1" si="41"/>
        <v>0</v>
      </c>
      <c r="CM33" s="467">
        <f t="shared" ca="1" si="41"/>
        <v>0</v>
      </c>
      <c r="CN33" s="467">
        <f t="shared" ca="1" si="41"/>
        <v>0</v>
      </c>
      <c r="CO33" s="467">
        <f t="shared" ca="1" si="41"/>
        <v>0</v>
      </c>
      <c r="CP33" s="467">
        <f t="shared" ca="1" si="41"/>
        <v>0</v>
      </c>
      <c r="CQ33" s="467">
        <f t="shared" ca="1" si="41"/>
        <v>0</v>
      </c>
      <c r="CR33" s="467">
        <f t="shared" ca="1" si="41"/>
        <v>0</v>
      </c>
      <c r="CS33" s="467">
        <f t="shared" ca="1" si="41"/>
        <v>0</v>
      </c>
      <c r="CT33" s="467">
        <f t="shared" ca="1" si="41"/>
        <v>0</v>
      </c>
      <c r="CU33" s="467">
        <f t="shared" ca="1" si="41"/>
        <v>0</v>
      </c>
      <c r="CV33" s="467">
        <f t="shared" ca="1" si="41"/>
        <v>0</v>
      </c>
      <c r="CW33" s="467">
        <f t="shared" ca="1" si="41"/>
        <v>0</v>
      </c>
      <c r="CX33" s="467">
        <f t="shared" ca="1" si="41"/>
        <v>0</v>
      </c>
      <c r="CY33" s="467">
        <f t="shared" ca="1" si="41"/>
        <v>0</v>
      </c>
      <c r="CZ33" s="467">
        <f t="shared" ca="1" si="41"/>
        <v>0</v>
      </c>
      <c r="DA33" s="467">
        <f t="shared" ca="1" si="41"/>
        <v>0</v>
      </c>
      <c r="DB33" s="467">
        <f t="shared" ca="1" si="41"/>
        <v>0</v>
      </c>
      <c r="DC33" s="467">
        <f t="shared" ca="1" si="41"/>
        <v>0</v>
      </c>
      <c r="DE33" s="114"/>
      <c r="DF33">
        <v>1</v>
      </c>
    </row>
    <row r="34" spans="1:112" ht="75" hidden="1">
      <c r="A34" s="67">
        <v>22</v>
      </c>
      <c r="B34" s="458" t="str">
        <f t="shared" ca="1" si="12"/>
        <v>D.3.1.</v>
      </c>
      <c r="C34" s="459" t="str">
        <f t="shared" ca="1" si="13"/>
        <v>Inovatyviųjų viešųjų pirkimų skatinimo veikla (10)</v>
      </c>
      <c r="D34" s="463"/>
      <c r="E34" s="460" t="str">
        <f t="shared" ca="1" si="14"/>
        <v>Nurodyta be PVM (susigrąžinamas/netaikomas)</v>
      </c>
      <c r="F34" s="461">
        <f ca="1">H34+NPV(FD,I34:INDEX(I34:DC34,PAL))</f>
        <v>4736629.494765589</v>
      </c>
      <c r="G34" s="454">
        <f ca="1">SUMIF($H$5:$DC$5,"&lt;="&amp;PAL,$H34:$DC34)</f>
        <v>5000000</v>
      </c>
      <c r="H34" s="462">
        <f t="shared" ref="H34:Q43" ca="1" si="42">OFFSET(INDIRECT("'"&amp;Opt_alt&amp;"'!H12"),$A34,H$5)*$DF34</f>
        <v>1000000</v>
      </c>
      <c r="I34" s="462">
        <f t="shared" ca="1" si="42"/>
        <v>2000000</v>
      </c>
      <c r="J34" s="462">
        <f t="shared" ca="1" si="42"/>
        <v>1000000</v>
      </c>
      <c r="K34" s="462">
        <f t="shared" ca="1" si="42"/>
        <v>1000000</v>
      </c>
      <c r="L34" s="462">
        <f t="shared" ca="1" si="42"/>
        <v>0</v>
      </c>
      <c r="M34" s="462">
        <f t="shared" ca="1" si="42"/>
        <v>0</v>
      </c>
      <c r="N34" s="462">
        <f t="shared" ca="1" si="42"/>
        <v>0</v>
      </c>
      <c r="O34" s="462">
        <f t="shared" ca="1" si="42"/>
        <v>0</v>
      </c>
      <c r="P34" s="462">
        <f t="shared" ca="1" si="42"/>
        <v>0</v>
      </c>
      <c r="Q34" s="462">
        <f t="shared" ca="1" si="42"/>
        <v>0</v>
      </c>
      <c r="R34" s="462">
        <f t="shared" ref="R34:AA43" ca="1" si="43">OFFSET(INDIRECT("'"&amp;Opt_alt&amp;"'!H12"),$A34,R$5)*$DF34</f>
        <v>0</v>
      </c>
      <c r="S34" s="462">
        <f t="shared" ca="1" si="43"/>
        <v>0</v>
      </c>
      <c r="T34" s="462">
        <f t="shared" ca="1" si="43"/>
        <v>0</v>
      </c>
      <c r="U34" s="462">
        <f t="shared" ca="1" si="43"/>
        <v>0</v>
      </c>
      <c r="V34" s="462">
        <f t="shared" ca="1" si="43"/>
        <v>0</v>
      </c>
      <c r="W34" s="462">
        <f t="shared" ca="1" si="43"/>
        <v>0</v>
      </c>
      <c r="X34" s="462">
        <f t="shared" ca="1" si="43"/>
        <v>0</v>
      </c>
      <c r="Y34" s="462">
        <f t="shared" ca="1" si="43"/>
        <v>0</v>
      </c>
      <c r="Z34" s="462">
        <f t="shared" ca="1" si="43"/>
        <v>0</v>
      </c>
      <c r="AA34" s="462">
        <f t="shared" ca="1" si="43"/>
        <v>0</v>
      </c>
      <c r="AB34" s="462">
        <f t="shared" ref="AB34:AK43" ca="1" si="44">OFFSET(INDIRECT("'"&amp;Opt_alt&amp;"'!H12"),$A34,AB$5)*$DF34</f>
        <v>0</v>
      </c>
      <c r="AC34" s="462">
        <f t="shared" ca="1" si="44"/>
        <v>0</v>
      </c>
      <c r="AD34" s="462">
        <f t="shared" ca="1" si="44"/>
        <v>0</v>
      </c>
      <c r="AE34" s="462">
        <f t="shared" ca="1" si="44"/>
        <v>0</v>
      </c>
      <c r="AF34" s="462">
        <f t="shared" ca="1" si="44"/>
        <v>0</v>
      </c>
      <c r="AG34" s="462">
        <f t="shared" ca="1" si="44"/>
        <v>0</v>
      </c>
      <c r="AH34" s="462">
        <f t="shared" ca="1" si="44"/>
        <v>0</v>
      </c>
      <c r="AI34" s="462">
        <f t="shared" ca="1" si="44"/>
        <v>0</v>
      </c>
      <c r="AJ34" s="462">
        <f t="shared" ca="1" si="44"/>
        <v>0</v>
      </c>
      <c r="AK34" s="462">
        <f t="shared" ca="1" si="44"/>
        <v>0</v>
      </c>
      <c r="AL34" s="462">
        <f t="shared" ref="AL34:AU43" ca="1" si="45">OFFSET(INDIRECT("'"&amp;Opt_alt&amp;"'!H12"),$A34,AL$5)*$DF34</f>
        <v>0</v>
      </c>
      <c r="AM34" s="462">
        <f t="shared" ca="1" si="45"/>
        <v>0</v>
      </c>
      <c r="AN34" s="462">
        <f t="shared" ca="1" si="45"/>
        <v>0</v>
      </c>
      <c r="AO34" s="462">
        <f t="shared" ca="1" si="45"/>
        <v>0</v>
      </c>
      <c r="AP34" s="462">
        <f t="shared" ca="1" si="45"/>
        <v>0</v>
      </c>
      <c r="AQ34" s="462">
        <f t="shared" ca="1" si="45"/>
        <v>0</v>
      </c>
      <c r="AR34" s="462">
        <f t="shared" ca="1" si="45"/>
        <v>0</v>
      </c>
      <c r="AS34" s="462">
        <f t="shared" ca="1" si="45"/>
        <v>0</v>
      </c>
      <c r="AT34" s="462">
        <f t="shared" ca="1" si="45"/>
        <v>0</v>
      </c>
      <c r="AU34" s="462">
        <f t="shared" ca="1" si="45"/>
        <v>0</v>
      </c>
      <c r="AV34" s="462">
        <f t="shared" ref="AV34:BE43" ca="1" si="46">OFFSET(INDIRECT("'"&amp;Opt_alt&amp;"'!H12"),$A34,AV$5)*$DF34</f>
        <v>0</v>
      </c>
      <c r="AW34" s="462">
        <f t="shared" ca="1" si="46"/>
        <v>0</v>
      </c>
      <c r="AX34" s="462">
        <f t="shared" ca="1" si="46"/>
        <v>0</v>
      </c>
      <c r="AY34" s="462">
        <f t="shared" ca="1" si="46"/>
        <v>0</v>
      </c>
      <c r="AZ34" s="462">
        <f t="shared" ca="1" si="46"/>
        <v>0</v>
      </c>
      <c r="BA34" s="462">
        <f t="shared" ca="1" si="46"/>
        <v>0</v>
      </c>
      <c r="BB34" s="462">
        <f t="shared" ca="1" si="46"/>
        <v>0</v>
      </c>
      <c r="BC34" s="462">
        <f t="shared" ca="1" si="46"/>
        <v>0</v>
      </c>
      <c r="BD34" s="462">
        <f t="shared" ca="1" si="46"/>
        <v>0</v>
      </c>
      <c r="BE34" s="462">
        <f t="shared" ca="1" si="46"/>
        <v>0</v>
      </c>
      <c r="BF34" s="462">
        <f t="shared" ref="BF34:BO43" ca="1" si="47">OFFSET(INDIRECT("'"&amp;Opt_alt&amp;"'!H12"),$A34,BF$5)*$DF34</f>
        <v>0</v>
      </c>
      <c r="BG34" s="462">
        <f t="shared" ca="1" si="47"/>
        <v>0</v>
      </c>
      <c r="BH34" s="462">
        <f t="shared" ca="1" si="47"/>
        <v>0</v>
      </c>
      <c r="BI34" s="462">
        <f t="shared" ca="1" si="47"/>
        <v>0</v>
      </c>
      <c r="BJ34" s="462">
        <f t="shared" ca="1" si="47"/>
        <v>0</v>
      </c>
      <c r="BK34" s="462">
        <f t="shared" ca="1" si="47"/>
        <v>0</v>
      </c>
      <c r="BL34" s="462">
        <f t="shared" ca="1" si="47"/>
        <v>0</v>
      </c>
      <c r="BM34" s="462">
        <f t="shared" ca="1" si="47"/>
        <v>0</v>
      </c>
      <c r="BN34" s="462">
        <f t="shared" ca="1" si="47"/>
        <v>0</v>
      </c>
      <c r="BO34" s="462">
        <f t="shared" ca="1" si="47"/>
        <v>0</v>
      </c>
      <c r="BP34" s="462">
        <f t="shared" ref="BP34:BY43" ca="1" si="48">OFFSET(INDIRECT("'"&amp;Opt_alt&amp;"'!H12"),$A34,BP$5)*$DF34</f>
        <v>0</v>
      </c>
      <c r="BQ34" s="462">
        <f t="shared" ca="1" si="48"/>
        <v>0</v>
      </c>
      <c r="BR34" s="462">
        <f t="shared" ca="1" si="48"/>
        <v>0</v>
      </c>
      <c r="BS34" s="462">
        <f t="shared" ca="1" si="48"/>
        <v>0</v>
      </c>
      <c r="BT34" s="462">
        <f t="shared" ca="1" si="48"/>
        <v>0</v>
      </c>
      <c r="BU34" s="462">
        <f t="shared" ca="1" si="48"/>
        <v>0</v>
      </c>
      <c r="BV34" s="462">
        <f t="shared" ca="1" si="48"/>
        <v>0</v>
      </c>
      <c r="BW34" s="462">
        <f t="shared" ca="1" si="48"/>
        <v>0</v>
      </c>
      <c r="BX34" s="462">
        <f t="shared" ca="1" si="48"/>
        <v>0</v>
      </c>
      <c r="BY34" s="462">
        <f t="shared" ca="1" si="48"/>
        <v>0</v>
      </c>
      <c r="BZ34" s="462">
        <f t="shared" ref="BZ34:CI43" ca="1" si="49">OFFSET(INDIRECT("'"&amp;Opt_alt&amp;"'!H12"),$A34,BZ$5)*$DF34</f>
        <v>0</v>
      </c>
      <c r="CA34" s="462">
        <f t="shared" ca="1" si="49"/>
        <v>0</v>
      </c>
      <c r="CB34" s="462">
        <f t="shared" ca="1" si="49"/>
        <v>0</v>
      </c>
      <c r="CC34" s="462">
        <f t="shared" ca="1" si="49"/>
        <v>0</v>
      </c>
      <c r="CD34" s="462">
        <f t="shared" ca="1" si="49"/>
        <v>0</v>
      </c>
      <c r="CE34" s="462">
        <f t="shared" ca="1" si="49"/>
        <v>0</v>
      </c>
      <c r="CF34" s="462">
        <f t="shared" ca="1" si="49"/>
        <v>0</v>
      </c>
      <c r="CG34" s="462">
        <f t="shared" ca="1" si="49"/>
        <v>0</v>
      </c>
      <c r="CH34" s="462">
        <f t="shared" ca="1" si="49"/>
        <v>0</v>
      </c>
      <c r="CI34" s="462">
        <f t="shared" ca="1" si="49"/>
        <v>0</v>
      </c>
      <c r="CJ34" s="462">
        <f t="shared" ref="CJ34:CS43" ca="1" si="50">OFFSET(INDIRECT("'"&amp;Opt_alt&amp;"'!H12"),$A34,CJ$5)*$DF34</f>
        <v>0</v>
      </c>
      <c r="CK34" s="462">
        <f t="shared" ca="1" si="50"/>
        <v>0</v>
      </c>
      <c r="CL34" s="462">
        <f t="shared" ca="1" si="50"/>
        <v>0</v>
      </c>
      <c r="CM34" s="462">
        <f t="shared" ca="1" si="50"/>
        <v>0</v>
      </c>
      <c r="CN34" s="462">
        <f t="shared" ca="1" si="50"/>
        <v>0</v>
      </c>
      <c r="CO34" s="462">
        <f t="shared" ca="1" si="50"/>
        <v>0</v>
      </c>
      <c r="CP34" s="462">
        <f t="shared" ca="1" si="50"/>
        <v>0</v>
      </c>
      <c r="CQ34" s="462">
        <f t="shared" ca="1" si="50"/>
        <v>0</v>
      </c>
      <c r="CR34" s="462">
        <f t="shared" ca="1" si="50"/>
        <v>0</v>
      </c>
      <c r="CS34" s="462">
        <f t="shared" ca="1" si="50"/>
        <v>0</v>
      </c>
      <c r="CT34" s="462">
        <f t="shared" ref="CT34:DC43" ca="1" si="51">OFFSET(INDIRECT("'"&amp;Opt_alt&amp;"'!H12"),$A34,CT$5)*$DF34</f>
        <v>0</v>
      </c>
      <c r="CU34" s="462">
        <f t="shared" ca="1" si="51"/>
        <v>0</v>
      </c>
      <c r="CV34" s="462">
        <f t="shared" ca="1" si="51"/>
        <v>0</v>
      </c>
      <c r="CW34" s="462">
        <f t="shared" ca="1" si="51"/>
        <v>0</v>
      </c>
      <c r="CX34" s="462">
        <f t="shared" ca="1" si="51"/>
        <v>0</v>
      </c>
      <c r="CY34" s="462">
        <f t="shared" ca="1" si="51"/>
        <v>0</v>
      </c>
      <c r="CZ34" s="462">
        <f t="shared" ca="1" si="51"/>
        <v>0</v>
      </c>
      <c r="DA34" s="462">
        <f t="shared" ca="1" si="51"/>
        <v>0</v>
      </c>
      <c r="DB34" s="462">
        <f t="shared" ca="1" si="51"/>
        <v>0</v>
      </c>
      <c r="DC34" s="462">
        <f t="shared" ca="1" si="51"/>
        <v>0</v>
      </c>
      <c r="DE34" s="114" t="str">
        <f t="shared" ca="1" si="25"/>
        <v>D.3.1.</v>
      </c>
      <c r="DF34">
        <v>1</v>
      </c>
      <c r="DG34">
        <f t="shared" ref="DG34:DG43" ca="1" si="52">OFFSET(INDIRECT("'"&amp;Opt_alt&amp;"'!H12"),$A34,DG$5)</f>
        <v>0</v>
      </c>
      <c r="DH34">
        <v>0</v>
      </c>
    </row>
    <row r="35" spans="1:112" ht="75" hidden="1">
      <c r="A35" s="67">
        <v>23</v>
      </c>
      <c r="B35" s="458" t="str">
        <f t="shared" ca="1" si="12"/>
        <v>D.3.2.</v>
      </c>
      <c r="C35" s="459" t="str">
        <f t="shared" ca="1" si="13"/>
        <v>Skatinti inovacijas viešajame sektoriuje: ikiprekybinius pirkimus: Stiprinti PO gebėjimus inicijuoti ir vykdyti ikiprekybinius pirkimus, sudarytos paskatos (čekiai) verslui dalyvauti ikiprekybiniuose pirkimuose  (14.1)</v>
      </c>
      <c r="D35" s="463"/>
      <c r="E35" s="460" t="str">
        <f t="shared" ca="1" si="14"/>
        <v>Nurodyta be PVM (susigrąžinamas/netaikomas)</v>
      </c>
      <c r="F35" s="461">
        <f ca="1">H35+NPV(FD,I35:INDEX(I35:DC35,PAL))</f>
        <v>874221.13398313441</v>
      </c>
      <c r="G35" s="454">
        <f ca="1">SUMIF($H$5:$DC$5,"&lt;="&amp;PAL,$H35:$DC35)</f>
        <v>1000000</v>
      </c>
      <c r="H35" s="462">
        <f t="shared" ca="1" si="42"/>
        <v>0</v>
      </c>
      <c r="I35" s="462">
        <f t="shared" ca="1" si="42"/>
        <v>0</v>
      </c>
      <c r="J35" s="462">
        <f t="shared" ca="1" si="42"/>
        <v>120000</v>
      </c>
      <c r="K35" s="462">
        <f t="shared" ca="1" si="42"/>
        <v>400000</v>
      </c>
      <c r="L35" s="462">
        <f t="shared" ca="1" si="42"/>
        <v>400000</v>
      </c>
      <c r="M35" s="462">
        <f t="shared" ca="1" si="42"/>
        <v>80000</v>
      </c>
      <c r="N35" s="462">
        <f t="shared" ca="1" si="42"/>
        <v>0</v>
      </c>
      <c r="O35" s="462">
        <f t="shared" ca="1" si="42"/>
        <v>0</v>
      </c>
      <c r="P35" s="462">
        <f t="shared" ca="1" si="42"/>
        <v>0</v>
      </c>
      <c r="Q35" s="462">
        <f t="shared" ca="1" si="42"/>
        <v>0</v>
      </c>
      <c r="R35" s="462">
        <f t="shared" ca="1" si="43"/>
        <v>0</v>
      </c>
      <c r="S35" s="462">
        <f t="shared" ca="1" si="43"/>
        <v>0</v>
      </c>
      <c r="T35" s="462">
        <f t="shared" ca="1" si="43"/>
        <v>0</v>
      </c>
      <c r="U35" s="462">
        <f t="shared" ca="1" si="43"/>
        <v>0</v>
      </c>
      <c r="V35" s="462">
        <f t="shared" ca="1" si="43"/>
        <v>0</v>
      </c>
      <c r="W35" s="462">
        <f t="shared" ca="1" si="43"/>
        <v>0</v>
      </c>
      <c r="X35" s="462">
        <f t="shared" ca="1" si="43"/>
        <v>0</v>
      </c>
      <c r="Y35" s="462">
        <f t="shared" ca="1" si="43"/>
        <v>0</v>
      </c>
      <c r="Z35" s="462">
        <f t="shared" ca="1" si="43"/>
        <v>0</v>
      </c>
      <c r="AA35" s="462">
        <f t="shared" ca="1" si="43"/>
        <v>0</v>
      </c>
      <c r="AB35" s="462">
        <f t="shared" ca="1" si="44"/>
        <v>0</v>
      </c>
      <c r="AC35" s="462">
        <f t="shared" ca="1" si="44"/>
        <v>0</v>
      </c>
      <c r="AD35" s="462">
        <f t="shared" ca="1" si="44"/>
        <v>0</v>
      </c>
      <c r="AE35" s="462">
        <f t="shared" ca="1" si="44"/>
        <v>0</v>
      </c>
      <c r="AF35" s="462">
        <f t="shared" ca="1" si="44"/>
        <v>0</v>
      </c>
      <c r="AG35" s="462">
        <f t="shared" ca="1" si="44"/>
        <v>0</v>
      </c>
      <c r="AH35" s="462">
        <f t="shared" ca="1" si="44"/>
        <v>0</v>
      </c>
      <c r="AI35" s="462">
        <f t="shared" ca="1" si="44"/>
        <v>0</v>
      </c>
      <c r="AJ35" s="462">
        <f t="shared" ca="1" si="44"/>
        <v>0</v>
      </c>
      <c r="AK35" s="462">
        <f t="shared" ca="1" si="44"/>
        <v>0</v>
      </c>
      <c r="AL35" s="462">
        <f t="shared" ca="1" si="45"/>
        <v>0</v>
      </c>
      <c r="AM35" s="462">
        <f t="shared" ca="1" si="45"/>
        <v>0</v>
      </c>
      <c r="AN35" s="462">
        <f t="shared" ca="1" si="45"/>
        <v>0</v>
      </c>
      <c r="AO35" s="462">
        <f t="shared" ca="1" si="45"/>
        <v>0</v>
      </c>
      <c r="AP35" s="462">
        <f t="shared" ca="1" si="45"/>
        <v>0</v>
      </c>
      <c r="AQ35" s="462">
        <f t="shared" ca="1" si="45"/>
        <v>0</v>
      </c>
      <c r="AR35" s="462">
        <f t="shared" ca="1" si="45"/>
        <v>0</v>
      </c>
      <c r="AS35" s="462">
        <f t="shared" ca="1" si="45"/>
        <v>0</v>
      </c>
      <c r="AT35" s="462">
        <f t="shared" ca="1" si="45"/>
        <v>0</v>
      </c>
      <c r="AU35" s="462">
        <f t="shared" ca="1" si="45"/>
        <v>0</v>
      </c>
      <c r="AV35" s="462">
        <f t="shared" ca="1" si="46"/>
        <v>0</v>
      </c>
      <c r="AW35" s="462">
        <f t="shared" ca="1" si="46"/>
        <v>0</v>
      </c>
      <c r="AX35" s="462">
        <f t="shared" ca="1" si="46"/>
        <v>0</v>
      </c>
      <c r="AY35" s="462">
        <f t="shared" ca="1" si="46"/>
        <v>0</v>
      </c>
      <c r="AZ35" s="462">
        <f t="shared" ca="1" si="46"/>
        <v>0</v>
      </c>
      <c r="BA35" s="462">
        <f t="shared" ca="1" si="46"/>
        <v>0</v>
      </c>
      <c r="BB35" s="462">
        <f t="shared" ca="1" si="46"/>
        <v>0</v>
      </c>
      <c r="BC35" s="462">
        <f t="shared" ca="1" si="46"/>
        <v>0</v>
      </c>
      <c r="BD35" s="462">
        <f t="shared" ca="1" si="46"/>
        <v>0</v>
      </c>
      <c r="BE35" s="462">
        <f t="shared" ca="1" si="46"/>
        <v>0</v>
      </c>
      <c r="BF35" s="462">
        <f t="shared" ca="1" si="47"/>
        <v>0</v>
      </c>
      <c r="BG35" s="462">
        <f t="shared" ca="1" si="47"/>
        <v>0</v>
      </c>
      <c r="BH35" s="462">
        <f t="shared" ca="1" si="47"/>
        <v>0</v>
      </c>
      <c r="BI35" s="462">
        <f t="shared" ca="1" si="47"/>
        <v>0</v>
      </c>
      <c r="BJ35" s="462">
        <f t="shared" ca="1" si="47"/>
        <v>0</v>
      </c>
      <c r="BK35" s="462">
        <f t="shared" ca="1" si="47"/>
        <v>0</v>
      </c>
      <c r="BL35" s="462">
        <f t="shared" ca="1" si="47"/>
        <v>0</v>
      </c>
      <c r="BM35" s="462">
        <f t="shared" ca="1" si="47"/>
        <v>0</v>
      </c>
      <c r="BN35" s="462">
        <f t="shared" ca="1" si="47"/>
        <v>0</v>
      </c>
      <c r="BO35" s="462">
        <f t="shared" ca="1" si="47"/>
        <v>0</v>
      </c>
      <c r="BP35" s="462">
        <f t="shared" ca="1" si="48"/>
        <v>0</v>
      </c>
      <c r="BQ35" s="462">
        <f t="shared" ca="1" si="48"/>
        <v>0</v>
      </c>
      <c r="BR35" s="462">
        <f t="shared" ca="1" si="48"/>
        <v>0</v>
      </c>
      <c r="BS35" s="462">
        <f t="shared" ca="1" si="48"/>
        <v>0</v>
      </c>
      <c r="BT35" s="462">
        <f t="shared" ca="1" si="48"/>
        <v>0</v>
      </c>
      <c r="BU35" s="462">
        <f t="shared" ca="1" si="48"/>
        <v>0</v>
      </c>
      <c r="BV35" s="462">
        <f t="shared" ca="1" si="48"/>
        <v>0</v>
      </c>
      <c r="BW35" s="462">
        <f t="shared" ca="1" si="48"/>
        <v>0</v>
      </c>
      <c r="BX35" s="462">
        <f t="shared" ca="1" si="48"/>
        <v>0</v>
      </c>
      <c r="BY35" s="462">
        <f t="shared" ca="1" si="48"/>
        <v>0</v>
      </c>
      <c r="BZ35" s="462">
        <f t="shared" ca="1" si="49"/>
        <v>0</v>
      </c>
      <c r="CA35" s="462">
        <f t="shared" ca="1" si="49"/>
        <v>0</v>
      </c>
      <c r="CB35" s="462">
        <f t="shared" ca="1" si="49"/>
        <v>0</v>
      </c>
      <c r="CC35" s="462">
        <f t="shared" ca="1" si="49"/>
        <v>0</v>
      </c>
      <c r="CD35" s="462">
        <f t="shared" ca="1" si="49"/>
        <v>0</v>
      </c>
      <c r="CE35" s="462">
        <f t="shared" ca="1" si="49"/>
        <v>0</v>
      </c>
      <c r="CF35" s="462">
        <f t="shared" ca="1" si="49"/>
        <v>0</v>
      </c>
      <c r="CG35" s="462">
        <f t="shared" ca="1" si="49"/>
        <v>0</v>
      </c>
      <c r="CH35" s="462">
        <f t="shared" ca="1" si="49"/>
        <v>0</v>
      </c>
      <c r="CI35" s="462">
        <f t="shared" ca="1" si="49"/>
        <v>0</v>
      </c>
      <c r="CJ35" s="462">
        <f t="shared" ca="1" si="50"/>
        <v>0</v>
      </c>
      <c r="CK35" s="462">
        <f t="shared" ca="1" si="50"/>
        <v>0</v>
      </c>
      <c r="CL35" s="462">
        <f t="shared" ca="1" si="50"/>
        <v>0</v>
      </c>
      <c r="CM35" s="462">
        <f t="shared" ca="1" si="50"/>
        <v>0</v>
      </c>
      <c r="CN35" s="462">
        <f t="shared" ca="1" si="50"/>
        <v>0</v>
      </c>
      <c r="CO35" s="462">
        <f t="shared" ca="1" si="50"/>
        <v>0</v>
      </c>
      <c r="CP35" s="462">
        <f t="shared" ca="1" si="50"/>
        <v>0</v>
      </c>
      <c r="CQ35" s="462">
        <f t="shared" ca="1" si="50"/>
        <v>0</v>
      </c>
      <c r="CR35" s="462">
        <f t="shared" ca="1" si="50"/>
        <v>0</v>
      </c>
      <c r="CS35" s="462">
        <f t="shared" ca="1" si="50"/>
        <v>0</v>
      </c>
      <c r="CT35" s="462">
        <f t="shared" ca="1" si="51"/>
        <v>0</v>
      </c>
      <c r="CU35" s="462">
        <f t="shared" ca="1" si="51"/>
        <v>0</v>
      </c>
      <c r="CV35" s="462">
        <f t="shared" ca="1" si="51"/>
        <v>0</v>
      </c>
      <c r="CW35" s="462">
        <f t="shared" ca="1" si="51"/>
        <v>0</v>
      </c>
      <c r="CX35" s="462">
        <f t="shared" ca="1" si="51"/>
        <v>0</v>
      </c>
      <c r="CY35" s="462">
        <f t="shared" ca="1" si="51"/>
        <v>0</v>
      </c>
      <c r="CZ35" s="462">
        <f t="shared" ca="1" si="51"/>
        <v>0</v>
      </c>
      <c r="DA35" s="462">
        <f t="shared" ca="1" si="51"/>
        <v>0</v>
      </c>
      <c r="DB35" s="462">
        <f t="shared" ca="1" si="51"/>
        <v>0</v>
      </c>
      <c r="DC35" s="462">
        <f t="shared" ca="1" si="51"/>
        <v>0</v>
      </c>
      <c r="DE35" s="114" t="str">
        <f t="shared" ca="1" si="25"/>
        <v>D.3.2.</v>
      </c>
      <c r="DF35">
        <v>1</v>
      </c>
      <c r="DG35">
        <f t="shared" ca="1" si="52"/>
        <v>0</v>
      </c>
      <c r="DH35">
        <v>0</v>
      </c>
    </row>
    <row r="36" spans="1:112" ht="75" hidden="1">
      <c r="A36" s="67">
        <v>24</v>
      </c>
      <c r="B36" s="458" t="str">
        <f t="shared" ca="1" si="12"/>
        <v>D.3.3.</v>
      </c>
      <c r="C36" s="459" t="str">
        <f t="shared" ca="1" si="13"/>
        <v>Skatinti inovacijas viešajame sektoriuje: ikiprekybinius pirkimus: paskatų verslui kurti naujus produktus viešojo sektoriaus poreikiams tenkinti sukūrimas  (14.2)</v>
      </c>
      <c r="D36" s="463"/>
      <c r="E36" s="460" t="str">
        <f t="shared" ca="1" si="14"/>
        <v>Nurodyta be PVM (susigrąžinamas/netaikomas)</v>
      </c>
      <c r="F36" s="461">
        <f ca="1">H36+NPV(FD,I36:INDEX(I36:DC36,PAL))</f>
        <v>4306804.660718116</v>
      </c>
      <c r="G36" s="454">
        <f ca="1">SUMIF($H$5:$DC$5,"&lt;="&amp;PAL,$H36:$DC36)</f>
        <v>5000000</v>
      </c>
      <c r="H36" s="462">
        <f t="shared" ca="1" si="42"/>
        <v>0</v>
      </c>
      <c r="I36" s="462">
        <f t="shared" ca="1" si="42"/>
        <v>0</v>
      </c>
      <c r="J36" s="462">
        <f t="shared" ca="1" si="42"/>
        <v>0</v>
      </c>
      <c r="K36" s="462">
        <f t="shared" ca="1" si="42"/>
        <v>2000000</v>
      </c>
      <c r="L36" s="462">
        <f t="shared" ca="1" si="42"/>
        <v>2250000</v>
      </c>
      <c r="M36" s="462">
        <f t="shared" ca="1" si="42"/>
        <v>500000</v>
      </c>
      <c r="N36" s="462">
        <f t="shared" ca="1" si="42"/>
        <v>150000</v>
      </c>
      <c r="O36" s="462">
        <f t="shared" ca="1" si="42"/>
        <v>100000</v>
      </c>
      <c r="P36" s="462">
        <f t="shared" ca="1" si="42"/>
        <v>0</v>
      </c>
      <c r="Q36" s="462">
        <f t="shared" ca="1" si="42"/>
        <v>0</v>
      </c>
      <c r="R36" s="462">
        <f t="shared" ca="1" si="43"/>
        <v>0</v>
      </c>
      <c r="S36" s="462">
        <f t="shared" ca="1" si="43"/>
        <v>0</v>
      </c>
      <c r="T36" s="462">
        <f t="shared" ca="1" si="43"/>
        <v>0</v>
      </c>
      <c r="U36" s="462">
        <f t="shared" ca="1" si="43"/>
        <v>0</v>
      </c>
      <c r="V36" s="462">
        <f t="shared" ca="1" si="43"/>
        <v>0</v>
      </c>
      <c r="W36" s="462">
        <f t="shared" ca="1" si="43"/>
        <v>0</v>
      </c>
      <c r="X36" s="462">
        <f t="shared" ca="1" si="43"/>
        <v>0</v>
      </c>
      <c r="Y36" s="462">
        <f t="shared" ca="1" si="43"/>
        <v>0</v>
      </c>
      <c r="Z36" s="462">
        <f t="shared" ca="1" si="43"/>
        <v>0</v>
      </c>
      <c r="AA36" s="462">
        <f t="shared" ca="1" si="43"/>
        <v>0</v>
      </c>
      <c r="AB36" s="462">
        <f t="shared" ca="1" si="44"/>
        <v>0</v>
      </c>
      <c r="AC36" s="462">
        <f t="shared" ca="1" si="44"/>
        <v>0</v>
      </c>
      <c r="AD36" s="462">
        <f t="shared" ca="1" si="44"/>
        <v>0</v>
      </c>
      <c r="AE36" s="462">
        <f t="shared" ca="1" si="44"/>
        <v>0</v>
      </c>
      <c r="AF36" s="462">
        <f t="shared" ca="1" si="44"/>
        <v>0</v>
      </c>
      <c r="AG36" s="462">
        <f t="shared" ca="1" si="44"/>
        <v>0</v>
      </c>
      <c r="AH36" s="462">
        <f t="shared" ca="1" si="44"/>
        <v>0</v>
      </c>
      <c r="AI36" s="462">
        <f t="shared" ca="1" si="44"/>
        <v>0</v>
      </c>
      <c r="AJ36" s="462">
        <f t="shared" ca="1" si="44"/>
        <v>0</v>
      </c>
      <c r="AK36" s="462">
        <f t="shared" ca="1" si="44"/>
        <v>0</v>
      </c>
      <c r="AL36" s="462">
        <f t="shared" ca="1" si="45"/>
        <v>0</v>
      </c>
      <c r="AM36" s="462">
        <f t="shared" ca="1" si="45"/>
        <v>0</v>
      </c>
      <c r="AN36" s="462">
        <f t="shared" ca="1" si="45"/>
        <v>0</v>
      </c>
      <c r="AO36" s="462">
        <f t="shared" ca="1" si="45"/>
        <v>0</v>
      </c>
      <c r="AP36" s="462">
        <f t="shared" ca="1" si="45"/>
        <v>0</v>
      </c>
      <c r="AQ36" s="462">
        <f t="shared" ca="1" si="45"/>
        <v>0</v>
      </c>
      <c r="AR36" s="462">
        <f t="shared" ca="1" si="45"/>
        <v>0</v>
      </c>
      <c r="AS36" s="462">
        <f t="shared" ca="1" si="45"/>
        <v>0</v>
      </c>
      <c r="AT36" s="462">
        <f t="shared" ca="1" si="45"/>
        <v>0</v>
      </c>
      <c r="AU36" s="462">
        <f t="shared" ca="1" si="45"/>
        <v>0</v>
      </c>
      <c r="AV36" s="462">
        <f t="shared" ca="1" si="46"/>
        <v>0</v>
      </c>
      <c r="AW36" s="462">
        <f t="shared" ca="1" si="46"/>
        <v>0</v>
      </c>
      <c r="AX36" s="462">
        <f t="shared" ca="1" si="46"/>
        <v>0</v>
      </c>
      <c r="AY36" s="462">
        <f t="shared" ca="1" si="46"/>
        <v>0</v>
      </c>
      <c r="AZ36" s="462">
        <f t="shared" ca="1" si="46"/>
        <v>0</v>
      </c>
      <c r="BA36" s="462">
        <f t="shared" ca="1" si="46"/>
        <v>0</v>
      </c>
      <c r="BB36" s="462">
        <f t="shared" ca="1" si="46"/>
        <v>0</v>
      </c>
      <c r="BC36" s="462">
        <f t="shared" ca="1" si="46"/>
        <v>0</v>
      </c>
      <c r="BD36" s="462">
        <f t="shared" ca="1" si="46"/>
        <v>0</v>
      </c>
      <c r="BE36" s="462">
        <f t="shared" ca="1" si="46"/>
        <v>0</v>
      </c>
      <c r="BF36" s="462">
        <f t="shared" ca="1" si="47"/>
        <v>0</v>
      </c>
      <c r="BG36" s="462">
        <f t="shared" ca="1" si="47"/>
        <v>0</v>
      </c>
      <c r="BH36" s="462">
        <f t="shared" ca="1" si="47"/>
        <v>0</v>
      </c>
      <c r="BI36" s="462">
        <f t="shared" ca="1" si="47"/>
        <v>0</v>
      </c>
      <c r="BJ36" s="462">
        <f t="shared" ca="1" si="47"/>
        <v>0</v>
      </c>
      <c r="BK36" s="462">
        <f t="shared" ca="1" si="47"/>
        <v>0</v>
      </c>
      <c r="BL36" s="462">
        <f t="shared" ca="1" si="47"/>
        <v>0</v>
      </c>
      <c r="BM36" s="462">
        <f t="shared" ca="1" si="47"/>
        <v>0</v>
      </c>
      <c r="BN36" s="462">
        <f t="shared" ca="1" si="47"/>
        <v>0</v>
      </c>
      <c r="BO36" s="462">
        <f t="shared" ca="1" si="47"/>
        <v>0</v>
      </c>
      <c r="BP36" s="462">
        <f t="shared" ca="1" si="48"/>
        <v>0</v>
      </c>
      <c r="BQ36" s="462">
        <f t="shared" ca="1" si="48"/>
        <v>0</v>
      </c>
      <c r="BR36" s="462">
        <f t="shared" ca="1" si="48"/>
        <v>0</v>
      </c>
      <c r="BS36" s="462">
        <f t="shared" ca="1" si="48"/>
        <v>0</v>
      </c>
      <c r="BT36" s="462">
        <f t="shared" ca="1" si="48"/>
        <v>0</v>
      </c>
      <c r="BU36" s="462">
        <f t="shared" ca="1" si="48"/>
        <v>0</v>
      </c>
      <c r="BV36" s="462">
        <f t="shared" ca="1" si="48"/>
        <v>0</v>
      </c>
      <c r="BW36" s="462">
        <f t="shared" ca="1" si="48"/>
        <v>0</v>
      </c>
      <c r="BX36" s="462">
        <f t="shared" ca="1" si="48"/>
        <v>0</v>
      </c>
      <c r="BY36" s="462">
        <f t="shared" ca="1" si="48"/>
        <v>0</v>
      </c>
      <c r="BZ36" s="462">
        <f t="shared" ca="1" si="49"/>
        <v>0</v>
      </c>
      <c r="CA36" s="462">
        <f t="shared" ca="1" si="49"/>
        <v>0</v>
      </c>
      <c r="CB36" s="462">
        <f t="shared" ca="1" si="49"/>
        <v>0</v>
      </c>
      <c r="CC36" s="462">
        <f t="shared" ca="1" si="49"/>
        <v>0</v>
      </c>
      <c r="CD36" s="462">
        <f t="shared" ca="1" si="49"/>
        <v>0</v>
      </c>
      <c r="CE36" s="462">
        <f t="shared" ca="1" si="49"/>
        <v>0</v>
      </c>
      <c r="CF36" s="462">
        <f t="shared" ca="1" si="49"/>
        <v>0</v>
      </c>
      <c r="CG36" s="462">
        <f t="shared" ca="1" si="49"/>
        <v>0</v>
      </c>
      <c r="CH36" s="462">
        <f t="shared" ca="1" si="49"/>
        <v>0</v>
      </c>
      <c r="CI36" s="462">
        <f t="shared" ca="1" si="49"/>
        <v>0</v>
      </c>
      <c r="CJ36" s="462">
        <f t="shared" ca="1" si="50"/>
        <v>0</v>
      </c>
      <c r="CK36" s="462">
        <f t="shared" ca="1" si="50"/>
        <v>0</v>
      </c>
      <c r="CL36" s="462">
        <f t="shared" ca="1" si="50"/>
        <v>0</v>
      </c>
      <c r="CM36" s="462">
        <f t="shared" ca="1" si="50"/>
        <v>0</v>
      </c>
      <c r="CN36" s="462">
        <f t="shared" ca="1" si="50"/>
        <v>0</v>
      </c>
      <c r="CO36" s="462">
        <f t="shared" ca="1" si="50"/>
        <v>0</v>
      </c>
      <c r="CP36" s="462">
        <f t="shared" ca="1" si="50"/>
        <v>0</v>
      </c>
      <c r="CQ36" s="462">
        <f t="shared" ca="1" si="50"/>
        <v>0</v>
      </c>
      <c r="CR36" s="462">
        <f t="shared" ca="1" si="50"/>
        <v>0</v>
      </c>
      <c r="CS36" s="462">
        <f t="shared" ca="1" si="50"/>
        <v>0</v>
      </c>
      <c r="CT36" s="462">
        <f t="shared" ca="1" si="51"/>
        <v>0</v>
      </c>
      <c r="CU36" s="462">
        <f t="shared" ca="1" si="51"/>
        <v>0</v>
      </c>
      <c r="CV36" s="462">
        <f t="shared" ca="1" si="51"/>
        <v>0</v>
      </c>
      <c r="CW36" s="462">
        <f t="shared" ca="1" si="51"/>
        <v>0</v>
      </c>
      <c r="CX36" s="462">
        <f t="shared" ca="1" si="51"/>
        <v>0</v>
      </c>
      <c r="CY36" s="462">
        <f t="shared" ca="1" si="51"/>
        <v>0</v>
      </c>
      <c r="CZ36" s="462">
        <f t="shared" ca="1" si="51"/>
        <v>0</v>
      </c>
      <c r="DA36" s="462">
        <f t="shared" ca="1" si="51"/>
        <v>0</v>
      </c>
      <c r="DB36" s="462">
        <f t="shared" ca="1" si="51"/>
        <v>0</v>
      </c>
      <c r="DC36" s="462">
        <f t="shared" ca="1" si="51"/>
        <v>0</v>
      </c>
      <c r="DE36" s="114" t="str">
        <f t="shared" ca="1" si="25"/>
        <v>D.3.3.</v>
      </c>
      <c r="DF36">
        <v>1</v>
      </c>
      <c r="DG36">
        <f t="shared" ca="1" si="52"/>
        <v>0</v>
      </c>
      <c r="DH36">
        <v>0</v>
      </c>
    </row>
    <row r="37" spans="1:112" ht="45" hidden="1">
      <c r="A37" s="67">
        <v>25</v>
      </c>
      <c r="B37" s="458" t="str">
        <f t="shared" ca="1" si="12"/>
        <v>D.3.4.</v>
      </c>
      <c r="C37" s="459" t="str">
        <f t="shared" ca="1" si="13"/>
        <v>Skatinti tiesioginių užsienio investicijų pritraukimą į MTEPI: TUI paieškos ir pritraukimo veiklos (16.1.) ir Skatinti tiesioginių užsienio investicijų pritraukimą į MTEPI: MTEPI projektai (16.2.)</v>
      </c>
      <c r="D37" s="463"/>
      <c r="E37" s="460">
        <f t="shared" ca="1" si="14"/>
        <v>0.21</v>
      </c>
      <c r="F37" s="461">
        <f ca="1">H37+NPV(FD,I37:INDEX(I37:DC37,PAL))</f>
        <v>25711737.660411261</v>
      </c>
      <c r="G37" s="454">
        <f ca="1">SUMIF($H$5:$DC$5,"&lt;="&amp;PAL,$H37:$DC37)</f>
        <v>30000000</v>
      </c>
      <c r="H37" s="462">
        <f t="shared" ca="1" si="42"/>
        <v>0</v>
      </c>
      <c r="I37" s="462">
        <f t="shared" ca="1" si="42"/>
        <v>660000</v>
      </c>
      <c r="J37" s="462">
        <f t="shared" ca="1" si="42"/>
        <v>7145169.5299999993</v>
      </c>
      <c r="K37" s="462">
        <f t="shared" ca="1" si="42"/>
        <v>5428243.9699999997</v>
      </c>
      <c r="L37" s="462">
        <f t="shared" ca="1" si="42"/>
        <v>5082396.99</v>
      </c>
      <c r="M37" s="462">
        <f t="shared" ca="1" si="42"/>
        <v>4554016.16</v>
      </c>
      <c r="N37" s="462">
        <f t="shared" ca="1" si="42"/>
        <v>4587764.43</v>
      </c>
      <c r="O37" s="462">
        <f t="shared" ca="1" si="42"/>
        <v>2542408.92</v>
      </c>
      <c r="P37" s="462">
        <f t="shared" ca="1" si="42"/>
        <v>0</v>
      </c>
      <c r="Q37" s="462">
        <f t="shared" ca="1" si="42"/>
        <v>0</v>
      </c>
      <c r="R37" s="462">
        <f t="shared" ca="1" si="43"/>
        <v>0</v>
      </c>
      <c r="S37" s="462">
        <f t="shared" ca="1" si="43"/>
        <v>0</v>
      </c>
      <c r="T37" s="462">
        <f t="shared" ca="1" si="43"/>
        <v>0</v>
      </c>
      <c r="U37" s="462">
        <f t="shared" ca="1" si="43"/>
        <v>0</v>
      </c>
      <c r="V37" s="462">
        <f t="shared" ca="1" si="43"/>
        <v>0</v>
      </c>
      <c r="W37" s="462">
        <f t="shared" ca="1" si="43"/>
        <v>0</v>
      </c>
      <c r="X37" s="462">
        <f t="shared" ca="1" si="43"/>
        <v>0</v>
      </c>
      <c r="Y37" s="462">
        <f t="shared" ca="1" si="43"/>
        <v>0</v>
      </c>
      <c r="Z37" s="462">
        <f t="shared" ca="1" si="43"/>
        <v>0</v>
      </c>
      <c r="AA37" s="462">
        <f t="shared" ca="1" si="43"/>
        <v>0</v>
      </c>
      <c r="AB37" s="462">
        <f t="shared" ca="1" si="44"/>
        <v>0</v>
      </c>
      <c r="AC37" s="462">
        <f t="shared" ca="1" si="44"/>
        <v>0</v>
      </c>
      <c r="AD37" s="462">
        <f t="shared" ca="1" si="44"/>
        <v>0</v>
      </c>
      <c r="AE37" s="462">
        <f t="shared" ca="1" si="44"/>
        <v>0</v>
      </c>
      <c r="AF37" s="462">
        <f t="shared" ca="1" si="44"/>
        <v>0</v>
      </c>
      <c r="AG37" s="462">
        <f t="shared" ca="1" si="44"/>
        <v>0</v>
      </c>
      <c r="AH37" s="462">
        <f t="shared" ca="1" si="44"/>
        <v>0</v>
      </c>
      <c r="AI37" s="462">
        <f t="shared" ca="1" si="44"/>
        <v>0</v>
      </c>
      <c r="AJ37" s="462">
        <f t="shared" ca="1" si="44"/>
        <v>0</v>
      </c>
      <c r="AK37" s="462">
        <f t="shared" ca="1" si="44"/>
        <v>0</v>
      </c>
      <c r="AL37" s="462">
        <f t="shared" ca="1" si="45"/>
        <v>0</v>
      </c>
      <c r="AM37" s="462">
        <f t="shared" ca="1" si="45"/>
        <v>0</v>
      </c>
      <c r="AN37" s="462">
        <f t="shared" ca="1" si="45"/>
        <v>0</v>
      </c>
      <c r="AO37" s="462">
        <f t="shared" ca="1" si="45"/>
        <v>0</v>
      </c>
      <c r="AP37" s="462">
        <f t="shared" ca="1" si="45"/>
        <v>0</v>
      </c>
      <c r="AQ37" s="462">
        <f t="shared" ca="1" si="45"/>
        <v>0</v>
      </c>
      <c r="AR37" s="462">
        <f t="shared" ca="1" si="45"/>
        <v>0</v>
      </c>
      <c r="AS37" s="462">
        <f t="shared" ca="1" si="45"/>
        <v>0</v>
      </c>
      <c r="AT37" s="462">
        <f t="shared" ca="1" si="45"/>
        <v>0</v>
      </c>
      <c r="AU37" s="462">
        <f t="shared" ca="1" si="45"/>
        <v>0</v>
      </c>
      <c r="AV37" s="462">
        <f t="shared" ca="1" si="46"/>
        <v>0</v>
      </c>
      <c r="AW37" s="462">
        <f t="shared" ca="1" si="46"/>
        <v>0</v>
      </c>
      <c r="AX37" s="462">
        <f t="shared" ca="1" si="46"/>
        <v>0</v>
      </c>
      <c r="AY37" s="462">
        <f t="shared" ca="1" si="46"/>
        <v>0</v>
      </c>
      <c r="AZ37" s="462">
        <f t="shared" ca="1" si="46"/>
        <v>0</v>
      </c>
      <c r="BA37" s="462">
        <f t="shared" ca="1" si="46"/>
        <v>0</v>
      </c>
      <c r="BB37" s="462">
        <f t="shared" ca="1" si="46"/>
        <v>0</v>
      </c>
      <c r="BC37" s="462">
        <f t="shared" ca="1" si="46"/>
        <v>0</v>
      </c>
      <c r="BD37" s="462">
        <f t="shared" ca="1" si="46"/>
        <v>0</v>
      </c>
      <c r="BE37" s="462">
        <f t="shared" ca="1" si="46"/>
        <v>0</v>
      </c>
      <c r="BF37" s="462">
        <f t="shared" ca="1" si="47"/>
        <v>0</v>
      </c>
      <c r="BG37" s="462">
        <f t="shared" ca="1" si="47"/>
        <v>0</v>
      </c>
      <c r="BH37" s="462">
        <f t="shared" ca="1" si="47"/>
        <v>0</v>
      </c>
      <c r="BI37" s="462">
        <f t="shared" ca="1" si="47"/>
        <v>0</v>
      </c>
      <c r="BJ37" s="462">
        <f t="shared" ca="1" si="47"/>
        <v>0</v>
      </c>
      <c r="BK37" s="462">
        <f t="shared" ca="1" si="47"/>
        <v>0</v>
      </c>
      <c r="BL37" s="462">
        <f t="shared" ca="1" si="47"/>
        <v>0</v>
      </c>
      <c r="BM37" s="462">
        <f t="shared" ca="1" si="47"/>
        <v>0</v>
      </c>
      <c r="BN37" s="462">
        <f t="shared" ca="1" si="47"/>
        <v>0</v>
      </c>
      <c r="BO37" s="462">
        <f t="shared" ca="1" si="47"/>
        <v>0</v>
      </c>
      <c r="BP37" s="462">
        <f t="shared" ca="1" si="48"/>
        <v>0</v>
      </c>
      <c r="BQ37" s="462">
        <f t="shared" ca="1" si="48"/>
        <v>0</v>
      </c>
      <c r="BR37" s="462">
        <f t="shared" ca="1" si="48"/>
        <v>0</v>
      </c>
      <c r="BS37" s="462">
        <f t="shared" ca="1" si="48"/>
        <v>0</v>
      </c>
      <c r="BT37" s="462">
        <f t="shared" ca="1" si="48"/>
        <v>0</v>
      </c>
      <c r="BU37" s="462">
        <f t="shared" ca="1" si="48"/>
        <v>0</v>
      </c>
      <c r="BV37" s="462">
        <f t="shared" ca="1" si="48"/>
        <v>0</v>
      </c>
      <c r="BW37" s="462">
        <f t="shared" ca="1" si="48"/>
        <v>0</v>
      </c>
      <c r="BX37" s="462">
        <f t="shared" ca="1" si="48"/>
        <v>0</v>
      </c>
      <c r="BY37" s="462">
        <f t="shared" ca="1" si="48"/>
        <v>0</v>
      </c>
      <c r="BZ37" s="462">
        <f t="shared" ca="1" si="49"/>
        <v>0</v>
      </c>
      <c r="CA37" s="462">
        <f t="shared" ca="1" si="49"/>
        <v>0</v>
      </c>
      <c r="CB37" s="462">
        <f t="shared" ca="1" si="49"/>
        <v>0</v>
      </c>
      <c r="CC37" s="462">
        <f t="shared" ca="1" si="49"/>
        <v>0</v>
      </c>
      <c r="CD37" s="462">
        <f t="shared" ca="1" si="49"/>
        <v>0</v>
      </c>
      <c r="CE37" s="462">
        <f t="shared" ca="1" si="49"/>
        <v>0</v>
      </c>
      <c r="CF37" s="462">
        <f t="shared" ca="1" si="49"/>
        <v>0</v>
      </c>
      <c r="CG37" s="462">
        <f t="shared" ca="1" si="49"/>
        <v>0</v>
      </c>
      <c r="CH37" s="462">
        <f t="shared" ca="1" si="49"/>
        <v>0</v>
      </c>
      <c r="CI37" s="462">
        <f t="shared" ca="1" si="49"/>
        <v>0</v>
      </c>
      <c r="CJ37" s="462">
        <f t="shared" ca="1" si="50"/>
        <v>0</v>
      </c>
      <c r="CK37" s="462">
        <f t="shared" ca="1" si="50"/>
        <v>0</v>
      </c>
      <c r="CL37" s="462">
        <f t="shared" ca="1" si="50"/>
        <v>0</v>
      </c>
      <c r="CM37" s="462">
        <f t="shared" ca="1" si="50"/>
        <v>0</v>
      </c>
      <c r="CN37" s="462">
        <f t="shared" ca="1" si="50"/>
        <v>0</v>
      </c>
      <c r="CO37" s="462">
        <f t="shared" ca="1" si="50"/>
        <v>0</v>
      </c>
      <c r="CP37" s="462">
        <f t="shared" ca="1" si="50"/>
        <v>0</v>
      </c>
      <c r="CQ37" s="462">
        <f t="shared" ca="1" si="50"/>
        <v>0</v>
      </c>
      <c r="CR37" s="462">
        <f t="shared" ca="1" si="50"/>
        <v>0</v>
      </c>
      <c r="CS37" s="462">
        <f t="shared" ca="1" si="50"/>
        <v>0</v>
      </c>
      <c r="CT37" s="462">
        <f t="shared" ca="1" si="51"/>
        <v>0</v>
      </c>
      <c r="CU37" s="462">
        <f t="shared" ca="1" si="51"/>
        <v>0</v>
      </c>
      <c r="CV37" s="462">
        <f t="shared" ca="1" si="51"/>
        <v>0</v>
      </c>
      <c r="CW37" s="462">
        <f t="shared" ca="1" si="51"/>
        <v>0</v>
      </c>
      <c r="CX37" s="462">
        <f t="shared" ca="1" si="51"/>
        <v>0</v>
      </c>
      <c r="CY37" s="462">
        <f t="shared" ca="1" si="51"/>
        <v>0</v>
      </c>
      <c r="CZ37" s="462">
        <f t="shared" ca="1" si="51"/>
        <v>0</v>
      </c>
      <c r="DA37" s="462">
        <f t="shared" ca="1" si="51"/>
        <v>0</v>
      </c>
      <c r="DB37" s="462">
        <f t="shared" ca="1" si="51"/>
        <v>0</v>
      </c>
      <c r="DC37" s="462">
        <f t="shared" ca="1" si="51"/>
        <v>0</v>
      </c>
      <c r="DE37" s="114" t="str">
        <f t="shared" ca="1" si="25"/>
        <v>D.3.4.</v>
      </c>
      <c r="DF37">
        <v>1</v>
      </c>
      <c r="DG37">
        <f t="shared" ca="1" si="52"/>
        <v>21</v>
      </c>
      <c r="DH37">
        <v>0</v>
      </c>
    </row>
    <row r="38" spans="1:112" ht="75" hidden="1">
      <c r="A38" s="67">
        <v>26</v>
      </c>
      <c r="B38" s="458" t="str">
        <f t="shared" ca="1" si="12"/>
        <v>D.3.5.</v>
      </c>
      <c r="C38" s="459" t="str">
        <f t="shared" ca="1" si="13"/>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38" s="463"/>
      <c r="E38" s="460" t="str">
        <f t="shared" ca="1" si="14"/>
        <v>Nurodyta be PVM (susigrąžinamas/netaikomas)</v>
      </c>
      <c r="F38" s="461">
        <f ca="1">H38+NPV(FD,I38:INDEX(I38:DC38,PAL))</f>
        <v>42552491.208227292</v>
      </c>
      <c r="G38" s="454">
        <f ca="1">SUMIF($H$5:$DC$5,"&lt;="&amp;PAL,$H38:$DC38)</f>
        <v>54037844</v>
      </c>
      <c r="H38" s="462">
        <f t="shared" ca="1" si="42"/>
        <v>0</v>
      </c>
      <c r="I38" s="462">
        <f t="shared" ca="1" si="42"/>
        <v>0</v>
      </c>
      <c r="J38" s="462">
        <f t="shared" ca="1" si="42"/>
        <v>0</v>
      </c>
      <c r="K38" s="462">
        <f t="shared" ca="1" si="42"/>
        <v>0</v>
      </c>
      <c r="L38" s="462">
        <f t="shared" ca="1" si="42"/>
        <v>0</v>
      </c>
      <c r="M38" s="462">
        <f t="shared" ca="1" si="42"/>
        <v>8105676.5999999996</v>
      </c>
      <c r="N38" s="462">
        <f t="shared" ca="1" si="42"/>
        <v>32422706.399999999</v>
      </c>
      <c r="O38" s="462">
        <f t="shared" ca="1" si="42"/>
        <v>13509461</v>
      </c>
      <c r="P38" s="462">
        <f t="shared" ca="1" si="42"/>
        <v>0</v>
      </c>
      <c r="Q38" s="462">
        <f t="shared" ca="1" si="42"/>
        <v>0</v>
      </c>
      <c r="R38" s="462">
        <f t="shared" ca="1" si="43"/>
        <v>0</v>
      </c>
      <c r="S38" s="462">
        <f t="shared" ca="1" si="43"/>
        <v>0</v>
      </c>
      <c r="T38" s="462">
        <f t="shared" ca="1" si="43"/>
        <v>0</v>
      </c>
      <c r="U38" s="462">
        <f t="shared" ca="1" si="43"/>
        <v>0</v>
      </c>
      <c r="V38" s="462">
        <f t="shared" ca="1" si="43"/>
        <v>0</v>
      </c>
      <c r="W38" s="462">
        <f t="shared" ca="1" si="43"/>
        <v>0</v>
      </c>
      <c r="X38" s="462">
        <f t="shared" ca="1" si="43"/>
        <v>0</v>
      </c>
      <c r="Y38" s="462">
        <f t="shared" ca="1" si="43"/>
        <v>0</v>
      </c>
      <c r="Z38" s="462">
        <f t="shared" ca="1" si="43"/>
        <v>0</v>
      </c>
      <c r="AA38" s="462">
        <f t="shared" ca="1" si="43"/>
        <v>0</v>
      </c>
      <c r="AB38" s="462">
        <f t="shared" ca="1" si="44"/>
        <v>0</v>
      </c>
      <c r="AC38" s="462">
        <f t="shared" ca="1" si="44"/>
        <v>0</v>
      </c>
      <c r="AD38" s="462">
        <f t="shared" ca="1" si="44"/>
        <v>0</v>
      </c>
      <c r="AE38" s="462">
        <f t="shared" ca="1" si="44"/>
        <v>0</v>
      </c>
      <c r="AF38" s="462">
        <f t="shared" ca="1" si="44"/>
        <v>0</v>
      </c>
      <c r="AG38" s="462">
        <f t="shared" ca="1" si="44"/>
        <v>0</v>
      </c>
      <c r="AH38" s="462">
        <f t="shared" ca="1" si="44"/>
        <v>0</v>
      </c>
      <c r="AI38" s="462">
        <f t="shared" ca="1" si="44"/>
        <v>0</v>
      </c>
      <c r="AJ38" s="462">
        <f t="shared" ca="1" si="44"/>
        <v>0</v>
      </c>
      <c r="AK38" s="462">
        <f t="shared" ca="1" si="44"/>
        <v>0</v>
      </c>
      <c r="AL38" s="462">
        <f t="shared" ca="1" si="45"/>
        <v>0</v>
      </c>
      <c r="AM38" s="462">
        <f t="shared" ca="1" si="45"/>
        <v>0</v>
      </c>
      <c r="AN38" s="462">
        <f t="shared" ca="1" si="45"/>
        <v>0</v>
      </c>
      <c r="AO38" s="462">
        <f t="shared" ca="1" si="45"/>
        <v>0</v>
      </c>
      <c r="AP38" s="462">
        <f t="shared" ca="1" si="45"/>
        <v>0</v>
      </c>
      <c r="AQ38" s="462">
        <f t="shared" ca="1" si="45"/>
        <v>0</v>
      </c>
      <c r="AR38" s="462">
        <f t="shared" ca="1" si="45"/>
        <v>0</v>
      </c>
      <c r="AS38" s="462">
        <f t="shared" ca="1" si="45"/>
        <v>0</v>
      </c>
      <c r="AT38" s="462">
        <f t="shared" ca="1" si="45"/>
        <v>0</v>
      </c>
      <c r="AU38" s="462">
        <f t="shared" ca="1" si="45"/>
        <v>0</v>
      </c>
      <c r="AV38" s="462">
        <f t="shared" ca="1" si="46"/>
        <v>0</v>
      </c>
      <c r="AW38" s="462">
        <f t="shared" ca="1" si="46"/>
        <v>0</v>
      </c>
      <c r="AX38" s="462">
        <f t="shared" ca="1" si="46"/>
        <v>0</v>
      </c>
      <c r="AY38" s="462">
        <f t="shared" ca="1" si="46"/>
        <v>0</v>
      </c>
      <c r="AZ38" s="462">
        <f t="shared" ca="1" si="46"/>
        <v>0</v>
      </c>
      <c r="BA38" s="462">
        <f t="shared" ca="1" si="46"/>
        <v>0</v>
      </c>
      <c r="BB38" s="462">
        <f t="shared" ca="1" si="46"/>
        <v>0</v>
      </c>
      <c r="BC38" s="462">
        <f t="shared" ca="1" si="46"/>
        <v>0</v>
      </c>
      <c r="BD38" s="462">
        <f t="shared" ca="1" si="46"/>
        <v>0</v>
      </c>
      <c r="BE38" s="462">
        <f t="shared" ca="1" si="46"/>
        <v>0</v>
      </c>
      <c r="BF38" s="462">
        <f t="shared" ca="1" si="47"/>
        <v>0</v>
      </c>
      <c r="BG38" s="462">
        <f t="shared" ca="1" si="47"/>
        <v>0</v>
      </c>
      <c r="BH38" s="462">
        <f t="shared" ca="1" si="47"/>
        <v>0</v>
      </c>
      <c r="BI38" s="462">
        <f t="shared" ca="1" si="47"/>
        <v>0</v>
      </c>
      <c r="BJ38" s="462">
        <f t="shared" ca="1" si="47"/>
        <v>0</v>
      </c>
      <c r="BK38" s="462">
        <f t="shared" ca="1" si="47"/>
        <v>0</v>
      </c>
      <c r="BL38" s="462">
        <f t="shared" ca="1" si="47"/>
        <v>0</v>
      </c>
      <c r="BM38" s="462">
        <f t="shared" ca="1" si="47"/>
        <v>0</v>
      </c>
      <c r="BN38" s="462">
        <f t="shared" ca="1" si="47"/>
        <v>0</v>
      </c>
      <c r="BO38" s="462">
        <f t="shared" ca="1" si="47"/>
        <v>0</v>
      </c>
      <c r="BP38" s="462">
        <f t="shared" ca="1" si="48"/>
        <v>0</v>
      </c>
      <c r="BQ38" s="462">
        <f t="shared" ca="1" si="48"/>
        <v>0</v>
      </c>
      <c r="BR38" s="462">
        <f t="shared" ca="1" si="48"/>
        <v>0</v>
      </c>
      <c r="BS38" s="462">
        <f t="shared" ca="1" si="48"/>
        <v>0</v>
      </c>
      <c r="BT38" s="462">
        <f t="shared" ca="1" si="48"/>
        <v>0</v>
      </c>
      <c r="BU38" s="462">
        <f t="shared" ca="1" si="48"/>
        <v>0</v>
      </c>
      <c r="BV38" s="462">
        <f t="shared" ca="1" si="48"/>
        <v>0</v>
      </c>
      <c r="BW38" s="462">
        <f t="shared" ca="1" si="48"/>
        <v>0</v>
      </c>
      <c r="BX38" s="462">
        <f t="shared" ca="1" si="48"/>
        <v>0</v>
      </c>
      <c r="BY38" s="462">
        <f t="shared" ca="1" si="48"/>
        <v>0</v>
      </c>
      <c r="BZ38" s="462">
        <f t="shared" ca="1" si="49"/>
        <v>0</v>
      </c>
      <c r="CA38" s="462">
        <f t="shared" ca="1" si="49"/>
        <v>0</v>
      </c>
      <c r="CB38" s="462">
        <f t="shared" ca="1" si="49"/>
        <v>0</v>
      </c>
      <c r="CC38" s="462">
        <f t="shared" ca="1" si="49"/>
        <v>0</v>
      </c>
      <c r="CD38" s="462">
        <f t="shared" ca="1" si="49"/>
        <v>0</v>
      </c>
      <c r="CE38" s="462">
        <f t="shared" ca="1" si="49"/>
        <v>0</v>
      </c>
      <c r="CF38" s="462">
        <f t="shared" ca="1" si="49"/>
        <v>0</v>
      </c>
      <c r="CG38" s="462">
        <f t="shared" ca="1" si="49"/>
        <v>0</v>
      </c>
      <c r="CH38" s="462">
        <f t="shared" ca="1" si="49"/>
        <v>0</v>
      </c>
      <c r="CI38" s="462">
        <f t="shared" ca="1" si="49"/>
        <v>0</v>
      </c>
      <c r="CJ38" s="462">
        <f t="shared" ca="1" si="50"/>
        <v>0</v>
      </c>
      <c r="CK38" s="462">
        <f t="shared" ca="1" si="50"/>
        <v>0</v>
      </c>
      <c r="CL38" s="462">
        <f t="shared" ca="1" si="50"/>
        <v>0</v>
      </c>
      <c r="CM38" s="462">
        <f t="shared" ca="1" si="50"/>
        <v>0</v>
      </c>
      <c r="CN38" s="462">
        <f t="shared" ca="1" si="50"/>
        <v>0</v>
      </c>
      <c r="CO38" s="462">
        <f t="shared" ca="1" si="50"/>
        <v>0</v>
      </c>
      <c r="CP38" s="462">
        <f t="shared" ca="1" si="50"/>
        <v>0</v>
      </c>
      <c r="CQ38" s="462">
        <f t="shared" ca="1" si="50"/>
        <v>0</v>
      </c>
      <c r="CR38" s="462">
        <f t="shared" ca="1" si="50"/>
        <v>0</v>
      </c>
      <c r="CS38" s="462">
        <f t="shared" ca="1" si="50"/>
        <v>0</v>
      </c>
      <c r="CT38" s="462">
        <f t="shared" ca="1" si="51"/>
        <v>0</v>
      </c>
      <c r="CU38" s="462">
        <f t="shared" ca="1" si="51"/>
        <v>0</v>
      </c>
      <c r="CV38" s="462">
        <f t="shared" ca="1" si="51"/>
        <v>0</v>
      </c>
      <c r="CW38" s="462">
        <f t="shared" ca="1" si="51"/>
        <v>0</v>
      </c>
      <c r="CX38" s="462">
        <f t="shared" ca="1" si="51"/>
        <v>0</v>
      </c>
      <c r="CY38" s="462">
        <f t="shared" ca="1" si="51"/>
        <v>0</v>
      </c>
      <c r="CZ38" s="462">
        <f t="shared" ca="1" si="51"/>
        <v>0</v>
      </c>
      <c r="DA38" s="462">
        <f t="shared" ca="1" si="51"/>
        <v>0</v>
      </c>
      <c r="DB38" s="462">
        <f t="shared" ca="1" si="51"/>
        <v>0</v>
      </c>
      <c r="DC38" s="462">
        <f t="shared" ca="1" si="51"/>
        <v>0</v>
      </c>
      <c r="DE38" s="114" t="str">
        <f t="shared" ca="1" si="25"/>
        <v>D.3.5.</v>
      </c>
      <c r="DF38">
        <v>1</v>
      </c>
      <c r="DG38">
        <f t="shared" ca="1" si="52"/>
        <v>0</v>
      </c>
      <c r="DH38">
        <v>0</v>
      </c>
    </row>
    <row r="39" spans="1:112" hidden="1">
      <c r="A39" s="67">
        <v>27</v>
      </c>
      <c r="B39" s="458" t="str">
        <f t="shared" ca="1" si="12"/>
        <v>D.3.6.</v>
      </c>
      <c r="C39" s="459" t="str">
        <f t="shared" ca="1" si="13"/>
        <v>Inovatyviųjų viešųjų pirkimų skatinimo veikla (10) (PVM)</v>
      </c>
      <c r="D39" s="463"/>
      <c r="E39" s="460">
        <f t="shared" ca="1" si="14"/>
        <v>0.21</v>
      </c>
      <c r="F39" s="461">
        <f ca="1">H39+NPV(FD,I39:INDEX(I39:DC39,PAL))</f>
        <v>994.69219390077365</v>
      </c>
      <c r="G39" s="454">
        <f ca="1">SUMIF($H$5:$DC$5,"&lt;="&amp;PAL,$H39:$DC39)</f>
        <v>1050</v>
      </c>
      <c r="H39" s="462">
        <f t="shared" ca="1" si="42"/>
        <v>210</v>
      </c>
      <c r="I39" s="462">
        <f t="shared" ca="1" si="42"/>
        <v>420</v>
      </c>
      <c r="J39" s="462">
        <f t="shared" ca="1" si="42"/>
        <v>210</v>
      </c>
      <c r="K39" s="462">
        <f t="shared" ca="1" si="42"/>
        <v>210</v>
      </c>
      <c r="L39" s="462">
        <f t="shared" ca="1" si="42"/>
        <v>0</v>
      </c>
      <c r="M39" s="462">
        <f t="shared" ca="1" si="42"/>
        <v>0</v>
      </c>
      <c r="N39" s="462">
        <f t="shared" ca="1" si="42"/>
        <v>0</v>
      </c>
      <c r="O39" s="462">
        <f t="shared" ca="1" si="42"/>
        <v>0</v>
      </c>
      <c r="P39" s="462">
        <f t="shared" ca="1" si="42"/>
        <v>0</v>
      </c>
      <c r="Q39" s="462">
        <f t="shared" ca="1" si="42"/>
        <v>0</v>
      </c>
      <c r="R39" s="462">
        <f t="shared" ca="1" si="43"/>
        <v>0</v>
      </c>
      <c r="S39" s="462">
        <f t="shared" ca="1" si="43"/>
        <v>0</v>
      </c>
      <c r="T39" s="462">
        <f t="shared" ca="1" si="43"/>
        <v>0</v>
      </c>
      <c r="U39" s="462">
        <f t="shared" ca="1" si="43"/>
        <v>0</v>
      </c>
      <c r="V39" s="462">
        <f t="shared" ca="1" si="43"/>
        <v>0</v>
      </c>
      <c r="W39" s="462">
        <f t="shared" ca="1" si="43"/>
        <v>0</v>
      </c>
      <c r="X39" s="462">
        <f t="shared" ca="1" si="43"/>
        <v>0</v>
      </c>
      <c r="Y39" s="462">
        <f t="shared" ca="1" si="43"/>
        <v>0</v>
      </c>
      <c r="Z39" s="462">
        <f t="shared" ca="1" si="43"/>
        <v>0</v>
      </c>
      <c r="AA39" s="462">
        <f t="shared" ca="1" si="43"/>
        <v>0</v>
      </c>
      <c r="AB39" s="462">
        <f t="shared" ca="1" si="44"/>
        <v>0</v>
      </c>
      <c r="AC39" s="462">
        <f t="shared" ca="1" si="44"/>
        <v>0</v>
      </c>
      <c r="AD39" s="462">
        <f t="shared" ca="1" si="44"/>
        <v>0</v>
      </c>
      <c r="AE39" s="462">
        <f t="shared" ca="1" si="44"/>
        <v>0</v>
      </c>
      <c r="AF39" s="462">
        <f t="shared" ca="1" si="44"/>
        <v>0</v>
      </c>
      <c r="AG39" s="462">
        <f t="shared" ca="1" si="44"/>
        <v>0</v>
      </c>
      <c r="AH39" s="462">
        <f t="shared" ca="1" si="44"/>
        <v>0</v>
      </c>
      <c r="AI39" s="462">
        <f t="shared" ca="1" si="44"/>
        <v>0</v>
      </c>
      <c r="AJ39" s="462">
        <f t="shared" ca="1" si="44"/>
        <v>0</v>
      </c>
      <c r="AK39" s="462">
        <f t="shared" ca="1" si="44"/>
        <v>0</v>
      </c>
      <c r="AL39" s="462">
        <f t="shared" ca="1" si="45"/>
        <v>0</v>
      </c>
      <c r="AM39" s="462">
        <f t="shared" ca="1" si="45"/>
        <v>0</v>
      </c>
      <c r="AN39" s="462">
        <f t="shared" ca="1" si="45"/>
        <v>0</v>
      </c>
      <c r="AO39" s="462">
        <f t="shared" ca="1" si="45"/>
        <v>0</v>
      </c>
      <c r="AP39" s="462">
        <f t="shared" ca="1" si="45"/>
        <v>0</v>
      </c>
      <c r="AQ39" s="462">
        <f t="shared" ca="1" si="45"/>
        <v>0</v>
      </c>
      <c r="AR39" s="462">
        <f t="shared" ca="1" si="45"/>
        <v>0</v>
      </c>
      <c r="AS39" s="462">
        <f t="shared" ca="1" si="45"/>
        <v>0</v>
      </c>
      <c r="AT39" s="462">
        <f t="shared" ca="1" si="45"/>
        <v>0</v>
      </c>
      <c r="AU39" s="462">
        <f t="shared" ca="1" si="45"/>
        <v>0</v>
      </c>
      <c r="AV39" s="462">
        <f t="shared" ca="1" si="46"/>
        <v>0</v>
      </c>
      <c r="AW39" s="462">
        <f t="shared" ca="1" si="46"/>
        <v>0</v>
      </c>
      <c r="AX39" s="462">
        <f t="shared" ca="1" si="46"/>
        <v>0</v>
      </c>
      <c r="AY39" s="462">
        <f t="shared" ca="1" si="46"/>
        <v>0</v>
      </c>
      <c r="AZ39" s="462">
        <f t="shared" ca="1" si="46"/>
        <v>0</v>
      </c>
      <c r="BA39" s="462">
        <f t="shared" ca="1" si="46"/>
        <v>0</v>
      </c>
      <c r="BB39" s="462">
        <f t="shared" ca="1" si="46"/>
        <v>0</v>
      </c>
      <c r="BC39" s="462">
        <f t="shared" ca="1" si="46"/>
        <v>0</v>
      </c>
      <c r="BD39" s="462">
        <f t="shared" ca="1" si="46"/>
        <v>0</v>
      </c>
      <c r="BE39" s="462">
        <f t="shared" ca="1" si="46"/>
        <v>0</v>
      </c>
      <c r="BF39" s="462">
        <f t="shared" ca="1" si="47"/>
        <v>0</v>
      </c>
      <c r="BG39" s="462">
        <f t="shared" ca="1" si="47"/>
        <v>0</v>
      </c>
      <c r="BH39" s="462">
        <f t="shared" ca="1" si="47"/>
        <v>0</v>
      </c>
      <c r="BI39" s="462">
        <f t="shared" ca="1" si="47"/>
        <v>0</v>
      </c>
      <c r="BJ39" s="462">
        <f t="shared" ca="1" si="47"/>
        <v>0</v>
      </c>
      <c r="BK39" s="462">
        <f t="shared" ca="1" si="47"/>
        <v>0</v>
      </c>
      <c r="BL39" s="462">
        <f t="shared" ca="1" si="47"/>
        <v>0</v>
      </c>
      <c r="BM39" s="462">
        <f t="shared" ca="1" si="47"/>
        <v>0</v>
      </c>
      <c r="BN39" s="462">
        <f t="shared" ca="1" si="47"/>
        <v>0</v>
      </c>
      <c r="BO39" s="462">
        <f t="shared" ca="1" si="47"/>
        <v>0</v>
      </c>
      <c r="BP39" s="462">
        <f t="shared" ca="1" si="48"/>
        <v>0</v>
      </c>
      <c r="BQ39" s="462">
        <f t="shared" ca="1" si="48"/>
        <v>0</v>
      </c>
      <c r="BR39" s="462">
        <f t="shared" ca="1" si="48"/>
        <v>0</v>
      </c>
      <c r="BS39" s="462">
        <f t="shared" ca="1" si="48"/>
        <v>0</v>
      </c>
      <c r="BT39" s="462">
        <f t="shared" ca="1" si="48"/>
        <v>0</v>
      </c>
      <c r="BU39" s="462">
        <f t="shared" ca="1" si="48"/>
        <v>0</v>
      </c>
      <c r="BV39" s="462">
        <f t="shared" ca="1" si="48"/>
        <v>0</v>
      </c>
      <c r="BW39" s="462">
        <f t="shared" ca="1" si="48"/>
        <v>0</v>
      </c>
      <c r="BX39" s="462">
        <f t="shared" ca="1" si="48"/>
        <v>0</v>
      </c>
      <c r="BY39" s="462">
        <f t="shared" ca="1" si="48"/>
        <v>0</v>
      </c>
      <c r="BZ39" s="462">
        <f t="shared" ca="1" si="49"/>
        <v>0</v>
      </c>
      <c r="CA39" s="462">
        <f t="shared" ca="1" si="49"/>
        <v>0</v>
      </c>
      <c r="CB39" s="462">
        <f t="shared" ca="1" si="49"/>
        <v>0</v>
      </c>
      <c r="CC39" s="462">
        <f t="shared" ca="1" si="49"/>
        <v>0</v>
      </c>
      <c r="CD39" s="462">
        <f t="shared" ca="1" si="49"/>
        <v>0</v>
      </c>
      <c r="CE39" s="462">
        <f t="shared" ca="1" si="49"/>
        <v>0</v>
      </c>
      <c r="CF39" s="462">
        <f t="shared" ca="1" si="49"/>
        <v>0</v>
      </c>
      <c r="CG39" s="462">
        <f t="shared" ca="1" si="49"/>
        <v>0</v>
      </c>
      <c r="CH39" s="462">
        <f t="shared" ca="1" si="49"/>
        <v>0</v>
      </c>
      <c r="CI39" s="462">
        <f t="shared" ca="1" si="49"/>
        <v>0</v>
      </c>
      <c r="CJ39" s="462">
        <f t="shared" ca="1" si="50"/>
        <v>0</v>
      </c>
      <c r="CK39" s="462">
        <f t="shared" ca="1" si="50"/>
        <v>0</v>
      </c>
      <c r="CL39" s="462">
        <f t="shared" ca="1" si="50"/>
        <v>0</v>
      </c>
      <c r="CM39" s="462">
        <f t="shared" ca="1" si="50"/>
        <v>0</v>
      </c>
      <c r="CN39" s="462">
        <f t="shared" ca="1" si="50"/>
        <v>0</v>
      </c>
      <c r="CO39" s="462">
        <f t="shared" ca="1" si="50"/>
        <v>0</v>
      </c>
      <c r="CP39" s="462">
        <f t="shared" ca="1" si="50"/>
        <v>0</v>
      </c>
      <c r="CQ39" s="462">
        <f t="shared" ca="1" si="50"/>
        <v>0</v>
      </c>
      <c r="CR39" s="462">
        <f t="shared" ca="1" si="50"/>
        <v>0</v>
      </c>
      <c r="CS39" s="462">
        <f t="shared" ca="1" si="50"/>
        <v>0</v>
      </c>
      <c r="CT39" s="462">
        <f t="shared" ca="1" si="51"/>
        <v>0</v>
      </c>
      <c r="CU39" s="462">
        <f t="shared" ca="1" si="51"/>
        <v>0</v>
      </c>
      <c r="CV39" s="462">
        <f t="shared" ca="1" si="51"/>
        <v>0</v>
      </c>
      <c r="CW39" s="462">
        <f t="shared" ca="1" si="51"/>
        <v>0</v>
      </c>
      <c r="CX39" s="462">
        <f t="shared" ca="1" si="51"/>
        <v>0</v>
      </c>
      <c r="CY39" s="462">
        <f t="shared" ca="1" si="51"/>
        <v>0</v>
      </c>
      <c r="CZ39" s="462">
        <f t="shared" ca="1" si="51"/>
        <v>0</v>
      </c>
      <c r="DA39" s="462">
        <f t="shared" ca="1" si="51"/>
        <v>0</v>
      </c>
      <c r="DB39" s="462">
        <f t="shared" ca="1" si="51"/>
        <v>0</v>
      </c>
      <c r="DC39" s="462">
        <f t="shared" ca="1" si="51"/>
        <v>0</v>
      </c>
      <c r="DE39" s="114" t="str">
        <f t="shared" ca="1" si="25"/>
        <v>D.3.6.</v>
      </c>
      <c r="DF39">
        <v>1</v>
      </c>
      <c r="DG39">
        <f t="shared" ca="1" si="52"/>
        <v>21</v>
      </c>
      <c r="DH39">
        <v>0</v>
      </c>
    </row>
    <row r="40" spans="1:112" ht="75" hidden="1">
      <c r="A40" s="67">
        <v>28</v>
      </c>
      <c r="B40" s="458" t="str">
        <f t="shared" ca="1" si="12"/>
        <v>D.3.7.</v>
      </c>
      <c r="C40" s="459" t="str">
        <f t="shared" ca="1" si="13"/>
        <v>Lietuvos dalyvavimas NATO (DIANA)(22) ir Lietuvos dalyvavimas NATO inovacijų fonde (23)</v>
      </c>
      <c r="D40" s="463"/>
      <c r="E40" s="460" t="str">
        <f t="shared" ca="1" si="14"/>
        <v>Nurodyta be PVM (susigrąžinamas/netaikomas)</v>
      </c>
      <c r="F40" s="461">
        <f ca="1">H40+NPV(FD,I40:INDEX(I40:DC40,PAL))</f>
        <v>8769287.6649977248</v>
      </c>
      <c r="G40" s="454">
        <f ca="1">SUMIF($H$5:$DC$5,"&lt;="&amp;PAL,$H40:$DC40)</f>
        <v>9480000</v>
      </c>
      <c r="H40" s="462">
        <f t="shared" ca="1" si="42"/>
        <v>0</v>
      </c>
      <c r="I40" s="462">
        <f t="shared" ca="1" si="42"/>
        <v>3160000</v>
      </c>
      <c r="J40" s="462">
        <f t="shared" ca="1" si="42"/>
        <v>3160000</v>
      </c>
      <c r="K40" s="462">
        <f t="shared" ca="1" si="42"/>
        <v>3160000</v>
      </c>
      <c r="L40" s="462">
        <f t="shared" ca="1" si="42"/>
        <v>0</v>
      </c>
      <c r="M40" s="462">
        <f t="shared" ca="1" si="42"/>
        <v>0</v>
      </c>
      <c r="N40" s="462">
        <f t="shared" ca="1" si="42"/>
        <v>0</v>
      </c>
      <c r="O40" s="462">
        <f t="shared" ca="1" si="42"/>
        <v>0</v>
      </c>
      <c r="P40" s="462">
        <f t="shared" ca="1" si="42"/>
        <v>0</v>
      </c>
      <c r="Q40" s="462">
        <f t="shared" ca="1" si="42"/>
        <v>0</v>
      </c>
      <c r="R40" s="462">
        <f t="shared" ca="1" si="43"/>
        <v>0</v>
      </c>
      <c r="S40" s="462">
        <f t="shared" ca="1" si="43"/>
        <v>0</v>
      </c>
      <c r="T40" s="462">
        <f t="shared" ca="1" si="43"/>
        <v>0</v>
      </c>
      <c r="U40" s="462">
        <f t="shared" ca="1" si="43"/>
        <v>0</v>
      </c>
      <c r="V40" s="462">
        <f t="shared" ca="1" si="43"/>
        <v>0</v>
      </c>
      <c r="W40" s="462">
        <f t="shared" ca="1" si="43"/>
        <v>0</v>
      </c>
      <c r="X40" s="462">
        <f t="shared" ca="1" si="43"/>
        <v>0</v>
      </c>
      <c r="Y40" s="462">
        <f t="shared" ca="1" si="43"/>
        <v>0</v>
      </c>
      <c r="Z40" s="462">
        <f t="shared" ca="1" si="43"/>
        <v>0</v>
      </c>
      <c r="AA40" s="462">
        <f t="shared" ca="1" si="43"/>
        <v>0</v>
      </c>
      <c r="AB40" s="462">
        <f t="shared" ca="1" si="44"/>
        <v>0</v>
      </c>
      <c r="AC40" s="462">
        <f t="shared" ca="1" si="44"/>
        <v>0</v>
      </c>
      <c r="AD40" s="462">
        <f t="shared" ca="1" si="44"/>
        <v>0</v>
      </c>
      <c r="AE40" s="462">
        <f t="shared" ca="1" si="44"/>
        <v>0</v>
      </c>
      <c r="AF40" s="462">
        <f t="shared" ca="1" si="44"/>
        <v>0</v>
      </c>
      <c r="AG40" s="462">
        <f t="shared" ca="1" si="44"/>
        <v>0</v>
      </c>
      <c r="AH40" s="462">
        <f t="shared" ca="1" si="44"/>
        <v>0</v>
      </c>
      <c r="AI40" s="462">
        <f t="shared" ca="1" si="44"/>
        <v>0</v>
      </c>
      <c r="AJ40" s="462">
        <f t="shared" ca="1" si="44"/>
        <v>0</v>
      </c>
      <c r="AK40" s="462">
        <f t="shared" ca="1" si="44"/>
        <v>0</v>
      </c>
      <c r="AL40" s="462">
        <f t="shared" ca="1" si="45"/>
        <v>0</v>
      </c>
      <c r="AM40" s="462">
        <f t="shared" ca="1" si="45"/>
        <v>0</v>
      </c>
      <c r="AN40" s="462">
        <f t="shared" ca="1" si="45"/>
        <v>0</v>
      </c>
      <c r="AO40" s="462">
        <f t="shared" ca="1" si="45"/>
        <v>0</v>
      </c>
      <c r="AP40" s="462">
        <f t="shared" ca="1" si="45"/>
        <v>0</v>
      </c>
      <c r="AQ40" s="462">
        <f t="shared" ca="1" si="45"/>
        <v>0</v>
      </c>
      <c r="AR40" s="462">
        <f t="shared" ca="1" si="45"/>
        <v>0</v>
      </c>
      <c r="AS40" s="462">
        <f t="shared" ca="1" si="45"/>
        <v>0</v>
      </c>
      <c r="AT40" s="462">
        <f t="shared" ca="1" si="45"/>
        <v>0</v>
      </c>
      <c r="AU40" s="462">
        <f t="shared" ca="1" si="45"/>
        <v>0</v>
      </c>
      <c r="AV40" s="462">
        <f t="shared" ca="1" si="46"/>
        <v>0</v>
      </c>
      <c r="AW40" s="462">
        <f t="shared" ca="1" si="46"/>
        <v>0</v>
      </c>
      <c r="AX40" s="462">
        <f t="shared" ca="1" si="46"/>
        <v>0</v>
      </c>
      <c r="AY40" s="462">
        <f t="shared" ca="1" si="46"/>
        <v>0</v>
      </c>
      <c r="AZ40" s="462">
        <f t="shared" ca="1" si="46"/>
        <v>0</v>
      </c>
      <c r="BA40" s="462">
        <f t="shared" ca="1" si="46"/>
        <v>0</v>
      </c>
      <c r="BB40" s="462">
        <f t="shared" ca="1" si="46"/>
        <v>0</v>
      </c>
      <c r="BC40" s="462">
        <f t="shared" ca="1" si="46"/>
        <v>0</v>
      </c>
      <c r="BD40" s="462">
        <f t="shared" ca="1" si="46"/>
        <v>0</v>
      </c>
      <c r="BE40" s="462">
        <f t="shared" ca="1" si="46"/>
        <v>0</v>
      </c>
      <c r="BF40" s="462">
        <f t="shared" ca="1" si="47"/>
        <v>0</v>
      </c>
      <c r="BG40" s="462">
        <f t="shared" ca="1" si="47"/>
        <v>0</v>
      </c>
      <c r="BH40" s="462">
        <f t="shared" ca="1" si="47"/>
        <v>0</v>
      </c>
      <c r="BI40" s="462">
        <f t="shared" ca="1" si="47"/>
        <v>0</v>
      </c>
      <c r="BJ40" s="462">
        <f t="shared" ca="1" si="47"/>
        <v>0</v>
      </c>
      <c r="BK40" s="462">
        <f t="shared" ca="1" si="47"/>
        <v>0</v>
      </c>
      <c r="BL40" s="462">
        <f t="shared" ca="1" si="47"/>
        <v>0</v>
      </c>
      <c r="BM40" s="462">
        <f t="shared" ca="1" si="47"/>
        <v>0</v>
      </c>
      <c r="BN40" s="462">
        <f t="shared" ca="1" si="47"/>
        <v>0</v>
      </c>
      <c r="BO40" s="462">
        <f t="shared" ca="1" si="47"/>
        <v>0</v>
      </c>
      <c r="BP40" s="462">
        <f t="shared" ca="1" si="48"/>
        <v>0</v>
      </c>
      <c r="BQ40" s="462">
        <f t="shared" ca="1" si="48"/>
        <v>0</v>
      </c>
      <c r="BR40" s="462">
        <f t="shared" ca="1" si="48"/>
        <v>0</v>
      </c>
      <c r="BS40" s="462">
        <f t="shared" ca="1" si="48"/>
        <v>0</v>
      </c>
      <c r="BT40" s="462">
        <f t="shared" ca="1" si="48"/>
        <v>0</v>
      </c>
      <c r="BU40" s="462">
        <f t="shared" ca="1" si="48"/>
        <v>0</v>
      </c>
      <c r="BV40" s="462">
        <f t="shared" ca="1" si="48"/>
        <v>0</v>
      </c>
      <c r="BW40" s="462">
        <f t="shared" ca="1" si="48"/>
        <v>0</v>
      </c>
      <c r="BX40" s="462">
        <f t="shared" ca="1" si="48"/>
        <v>0</v>
      </c>
      <c r="BY40" s="462">
        <f t="shared" ca="1" si="48"/>
        <v>0</v>
      </c>
      <c r="BZ40" s="462">
        <f t="shared" ca="1" si="49"/>
        <v>0</v>
      </c>
      <c r="CA40" s="462">
        <f t="shared" ca="1" si="49"/>
        <v>0</v>
      </c>
      <c r="CB40" s="462">
        <f t="shared" ca="1" si="49"/>
        <v>0</v>
      </c>
      <c r="CC40" s="462">
        <f t="shared" ca="1" si="49"/>
        <v>0</v>
      </c>
      <c r="CD40" s="462">
        <f t="shared" ca="1" si="49"/>
        <v>0</v>
      </c>
      <c r="CE40" s="462">
        <f t="shared" ca="1" si="49"/>
        <v>0</v>
      </c>
      <c r="CF40" s="462">
        <f t="shared" ca="1" si="49"/>
        <v>0</v>
      </c>
      <c r="CG40" s="462">
        <f t="shared" ca="1" si="49"/>
        <v>0</v>
      </c>
      <c r="CH40" s="462">
        <f t="shared" ca="1" si="49"/>
        <v>0</v>
      </c>
      <c r="CI40" s="462">
        <f t="shared" ca="1" si="49"/>
        <v>0</v>
      </c>
      <c r="CJ40" s="462">
        <f t="shared" ca="1" si="50"/>
        <v>0</v>
      </c>
      <c r="CK40" s="462">
        <f t="shared" ca="1" si="50"/>
        <v>0</v>
      </c>
      <c r="CL40" s="462">
        <f t="shared" ca="1" si="50"/>
        <v>0</v>
      </c>
      <c r="CM40" s="462">
        <f t="shared" ca="1" si="50"/>
        <v>0</v>
      </c>
      <c r="CN40" s="462">
        <f t="shared" ca="1" si="50"/>
        <v>0</v>
      </c>
      <c r="CO40" s="462">
        <f t="shared" ca="1" si="50"/>
        <v>0</v>
      </c>
      <c r="CP40" s="462">
        <f t="shared" ca="1" si="50"/>
        <v>0</v>
      </c>
      <c r="CQ40" s="462">
        <f t="shared" ca="1" si="50"/>
        <v>0</v>
      </c>
      <c r="CR40" s="462">
        <f t="shared" ca="1" si="50"/>
        <v>0</v>
      </c>
      <c r="CS40" s="462">
        <f t="shared" ca="1" si="50"/>
        <v>0</v>
      </c>
      <c r="CT40" s="462">
        <f t="shared" ca="1" si="51"/>
        <v>0</v>
      </c>
      <c r="CU40" s="462">
        <f t="shared" ca="1" si="51"/>
        <v>0</v>
      </c>
      <c r="CV40" s="462">
        <f t="shared" ca="1" si="51"/>
        <v>0</v>
      </c>
      <c r="CW40" s="462">
        <f t="shared" ca="1" si="51"/>
        <v>0</v>
      </c>
      <c r="CX40" s="462">
        <f t="shared" ca="1" si="51"/>
        <v>0</v>
      </c>
      <c r="CY40" s="462">
        <f t="shared" ca="1" si="51"/>
        <v>0</v>
      </c>
      <c r="CZ40" s="462">
        <f t="shared" ca="1" si="51"/>
        <v>0</v>
      </c>
      <c r="DA40" s="462">
        <f t="shared" ca="1" si="51"/>
        <v>0</v>
      </c>
      <c r="DB40" s="462">
        <f t="shared" ca="1" si="51"/>
        <v>0</v>
      </c>
      <c r="DC40" s="462">
        <f t="shared" ca="1" si="51"/>
        <v>0</v>
      </c>
      <c r="DE40" s="114" t="str">
        <f t="shared" ca="1" si="25"/>
        <v>D.3.7.</v>
      </c>
      <c r="DF40">
        <v>1</v>
      </c>
      <c r="DG40">
        <f t="shared" ca="1" si="52"/>
        <v>0</v>
      </c>
      <c r="DH40">
        <v>0</v>
      </c>
    </row>
    <row r="41" spans="1:112" hidden="1">
      <c r="A41" s="67">
        <v>29</v>
      </c>
      <c r="B41" s="458" t="str">
        <f t="shared" ca="1" si="12"/>
        <v>D.3.8.</v>
      </c>
      <c r="C41" s="459" t="str">
        <f t="shared" ca="1" si="13"/>
        <v>Inovacijų skatinimo fondo finansinių priemonių išplėtimas (PVM)</v>
      </c>
      <c r="D41" s="464"/>
      <c r="E41" s="460">
        <f t="shared" ca="1" si="14"/>
        <v>0.21</v>
      </c>
      <c r="F41" s="461">
        <f ca="1">H41+NPV(FD,I41:INDEX(I41:DC41,PAL))</f>
        <v>379615.88792409224</v>
      </c>
      <c r="G41" s="454">
        <f ca="1">SUMIF($H$5:$DC$5,"&lt;="&amp;PAL,$H41:$DC41)</f>
        <v>416000</v>
      </c>
      <c r="H41" s="462">
        <f t="shared" ca="1" si="42"/>
        <v>0</v>
      </c>
      <c r="I41" s="462">
        <f t="shared" ca="1" si="42"/>
        <v>114000</v>
      </c>
      <c r="J41" s="462">
        <f t="shared" ca="1" si="42"/>
        <v>114000</v>
      </c>
      <c r="K41" s="462">
        <f t="shared" ca="1" si="42"/>
        <v>114000</v>
      </c>
      <c r="L41" s="462">
        <f t="shared" ca="1" si="42"/>
        <v>74000</v>
      </c>
      <c r="M41" s="462">
        <f t="shared" ca="1" si="42"/>
        <v>0</v>
      </c>
      <c r="N41" s="462">
        <f t="shared" ca="1" si="42"/>
        <v>0</v>
      </c>
      <c r="O41" s="462">
        <f t="shared" ca="1" si="42"/>
        <v>0</v>
      </c>
      <c r="P41" s="462">
        <f t="shared" ca="1" si="42"/>
        <v>0</v>
      </c>
      <c r="Q41" s="462">
        <f t="shared" ca="1" si="42"/>
        <v>0</v>
      </c>
      <c r="R41" s="462">
        <f t="shared" ca="1" si="43"/>
        <v>0</v>
      </c>
      <c r="S41" s="462">
        <f t="shared" ca="1" si="43"/>
        <v>0</v>
      </c>
      <c r="T41" s="462">
        <f t="shared" ca="1" si="43"/>
        <v>0</v>
      </c>
      <c r="U41" s="462">
        <f t="shared" ca="1" si="43"/>
        <v>0</v>
      </c>
      <c r="V41" s="462">
        <f t="shared" ca="1" si="43"/>
        <v>0</v>
      </c>
      <c r="W41" s="462">
        <f t="shared" ca="1" si="43"/>
        <v>0</v>
      </c>
      <c r="X41" s="462">
        <f t="shared" ca="1" si="43"/>
        <v>0</v>
      </c>
      <c r="Y41" s="462">
        <f t="shared" ca="1" si="43"/>
        <v>0</v>
      </c>
      <c r="Z41" s="462">
        <f t="shared" ca="1" si="43"/>
        <v>0</v>
      </c>
      <c r="AA41" s="462">
        <f t="shared" ca="1" si="43"/>
        <v>0</v>
      </c>
      <c r="AB41" s="462">
        <f t="shared" ca="1" si="44"/>
        <v>0</v>
      </c>
      <c r="AC41" s="462">
        <f t="shared" ca="1" si="44"/>
        <v>0</v>
      </c>
      <c r="AD41" s="462">
        <f t="shared" ca="1" si="44"/>
        <v>0</v>
      </c>
      <c r="AE41" s="462">
        <f t="shared" ca="1" si="44"/>
        <v>0</v>
      </c>
      <c r="AF41" s="462">
        <f t="shared" ca="1" si="44"/>
        <v>0</v>
      </c>
      <c r="AG41" s="462">
        <f t="shared" ca="1" si="44"/>
        <v>0</v>
      </c>
      <c r="AH41" s="462">
        <f t="shared" ca="1" si="44"/>
        <v>0</v>
      </c>
      <c r="AI41" s="462">
        <f t="shared" ca="1" si="44"/>
        <v>0</v>
      </c>
      <c r="AJ41" s="462">
        <f t="shared" ca="1" si="44"/>
        <v>0</v>
      </c>
      <c r="AK41" s="462">
        <f t="shared" ca="1" si="44"/>
        <v>0</v>
      </c>
      <c r="AL41" s="462">
        <f t="shared" ca="1" si="45"/>
        <v>0</v>
      </c>
      <c r="AM41" s="462">
        <f t="shared" ca="1" si="45"/>
        <v>0</v>
      </c>
      <c r="AN41" s="462">
        <f t="shared" ca="1" si="45"/>
        <v>0</v>
      </c>
      <c r="AO41" s="462">
        <f t="shared" ca="1" si="45"/>
        <v>0</v>
      </c>
      <c r="AP41" s="462">
        <f t="shared" ca="1" si="45"/>
        <v>0</v>
      </c>
      <c r="AQ41" s="462">
        <f t="shared" ca="1" si="45"/>
        <v>0</v>
      </c>
      <c r="AR41" s="462">
        <f t="shared" ca="1" si="45"/>
        <v>0</v>
      </c>
      <c r="AS41" s="462">
        <f t="shared" ca="1" si="45"/>
        <v>0</v>
      </c>
      <c r="AT41" s="462">
        <f t="shared" ca="1" si="45"/>
        <v>0</v>
      </c>
      <c r="AU41" s="462">
        <f t="shared" ca="1" si="45"/>
        <v>0</v>
      </c>
      <c r="AV41" s="462">
        <f t="shared" ca="1" si="46"/>
        <v>0</v>
      </c>
      <c r="AW41" s="462">
        <f t="shared" ca="1" si="46"/>
        <v>0</v>
      </c>
      <c r="AX41" s="462">
        <f t="shared" ca="1" si="46"/>
        <v>0</v>
      </c>
      <c r="AY41" s="462">
        <f t="shared" ca="1" si="46"/>
        <v>0</v>
      </c>
      <c r="AZ41" s="462">
        <f t="shared" ca="1" si="46"/>
        <v>0</v>
      </c>
      <c r="BA41" s="462">
        <f t="shared" ca="1" si="46"/>
        <v>0</v>
      </c>
      <c r="BB41" s="462">
        <f t="shared" ca="1" si="46"/>
        <v>0</v>
      </c>
      <c r="BC41" s="462">
        <f t="shared" ca="1" si="46"/>
        <v>0</v>
      </c>
      <c r="BD41" s="462">
        <f t="shared" ca="1" si="46"/>
        <v>0</v>
      </c>
      <c r="BE41" s="462">
        <f t="shared" ca="1" si="46"/>
        <v>0</v>
      </c>
      <c r="BF41" s="462">
        <f t="shared" ca="1" si="47"/>
        <v>0</v>
      </c>
      <c r="BG41" s="462">
        <f t="shared" ca="1" si="47"/>
        <v>0</v>
      </c>
      <c r="BH41" s="462">
        <f t="shared" ca="1" si="47"/>
        <v>0</v>
      </c>
      <c r="BI41" s="462">
        <f t="shared" ca="1" si="47"/>
        <v>0</v>
      </c>
      <c r="BJ41" s="462">
        <f t="shared" ca="1" si="47"/>
        <v>0</v>
      </c>
      <c r="BK41" s="462">
        <f t="shared" ca="1" si="47"/>
        <v>0</v>
      </c>
      <c r="BL41" s="462">
        <f t="shared" ca="1" si="47"/>
        <v>0</v>
      </c>
      <c r="BM41" s="462">
        <f t="shared" ca="1" si="47"/>
        <v>0</v>
      </c>
      <c r="BN41" s="462">
        <f t="shared" ca="1" si="47"/>
        <v>0</v>
      </c>
      <c r="BO41" s="462">
        <f t="shared" ca="1" si="47"/>
        <v>0</v>
      </c>
      <c r="BP41" s="462">
        <f t="shared" ca="1" si="48"/>
        <v>0</v>
      </c>
      <c r="BQ41" s="462">
        <f t="shared" ca="1" si="48"/>
        <v>0</v>
      </c>
      <c r="BR41" s="462">
        <f t="shared" ca="1" si="48"/>
        <v>0</v>
      </c>
      <c r="BS41" s="462">
        <f t="shared" ca="1" si="48"/>
        <v>0</v>
      </c>
      <c r="BT41" s="462">
        <f t="shared" ca="1" si="48"/>
        <v>0</v>
      </c>
      <c r="BU41" s="462">
        <f t="shared" ca="1" si="48"/>
        <v>0</v>
      </c>
      <c r="BV41" s="462">
        <f t="shared" ca="1" si="48"/>
        <v>0</v>
      </c>
      <c r="BW41" s="462">
        <f t="shared" ca="1" si="48"/>
        <v>0</v>
      </c>
      <c r="BX41" s="462">
        <f t="shared" ca="1" si="48"/>
        <v>0</v>
      </c>
      <c r="BY41" s="462">
        <f t="shared" ca="1" si="48"/>
        <v>0</v>
      </c>
      <c r="BZ41" s="462">
        <f t="shared" ca="1" si="49"/>
        <v>0</v>
      </c>
      <c r="CA41" s="462">
        <f t="shared" ca="1" si="49"/>
        <v>0</v>
      </c>
      <c r="CB41" s="462">
        <f t="shared" ca="1" si="49"/>
        <v>0</v>
      </c>
      <c r="CC41" s="462">
        <f t="shared" ca="1" si="49"/>
        <v>0</v>
      </c>
      <c r="CD41" s="462">
        <f t="shared" ca="1" si="49"/>
        <v>0</v>
      </c>
      <c r="CE41" s="462">
        <f t="shared" ca="1" si="49"/>
        <v>0</v>
      </c>
      <c r="CF41" s="462">
        <f t="shared" ca="1" si="49"/>
        <v>0</v>
      </c>
      <c r="CG41" s="462">
        <f t="shared" ca="1" si="49"/>
        <v>0</v>
      </c>
      <c r="CH41" s="462">
        <f t="shared" ca="1" si="49"/>
        <v>0</v>
      </c>
      <c r="CI41" s="462">
        <f t="shared" ca="1" si="49"/>
        <v>0</v>
      </c>
      <c r="CJ41" s="462">
        <f t="shared" ca="1" si="50"/>
        <v>0</v>
      </c>
      <c r="CK41" s="462">
        <f t="shared" ca="1" si="50"/>
        <v>0</v>
      </c>
      <c r="CL41" s="462">
        <f t="shared" ca="1" si="50"/>
        <v>0</v>
      </c>
      <c r="CM41" s="462">
        <f t="shared" ca="1" si="50"/>
        <v>0</v>
      </c>
      <c r="CN41" s="462">
        <f t="shared" ca="1" si="50"/>
        <v>0</v>
      </c>
      <c r="CO41" s="462">
        <f t="shared" ca="1" si="50"/>
        <v>0</v>
      </c>
      <c r="CP41" s="462">
        <f t="shared" ca="1" si="50"/>
        <v>0</v>
      </c>
      <c r="CQ41" s="462">
        <f t="shared" ca="1" si="50"/>
        <v>0</v>
      </c>
      <c r="CR41" s="462">
        <f t="shared" ca="1" si="50"/>
        <v>0</v>
      </c>
      <c r="CS41" s="462">
        <f t="shared" ca="1" si="50"/>
        <v>0</v>
      </c>
      <c r="CT41" s="462">
        <f t="shared" ca="1" si="51"/>
        <v>0</v>
      </c>
      <c r="CU41" s="462">
        <f t="shared" ca="1" si="51"/>
        <v>0</v>
      </c>
      <c r="CV41" s="462">
        <f t="shared" ca="1" si="51"/>
        <v>0</v>
      </c>
      <c r="CW41" s="462">
        <f t="shared" ca="1" si="51"/>
        <v>0</v>
      </c>
      <c r="CX41" s="462">
        <f t="shared" ca="1" si="51"/>
        <v>0</v>
      </c>
      <c r="CY41" s="462">
        <f t="shared" ca="1" si="51"/>
        <v>0</v>
      </c>
      <c r="CZ41" s="462">
        <f t="shared" ca="1" si="51"/>
        <v>0</v>
      </c>
      <c r="DA41" s="462">
        <f t="shared" ca="1" si="51"/>
        <v>0</v>
      </c>
      <c r="DB41" s="462">
        <f t="shared" ca="1" si="51"/>
        <v>0</v>
      </c>
      <c r="DC41" s="462">
        <f t="shared" ca="1" si="51"/>
        <v>0</v>
      </c>
      <c r="DE41" s="114" t="str">
        <f t="shared" ca="1" si="25"/>
        <v>D.3.8.</v>
      </c>
      <c r="DF41">
        <v>1</v>
      </c>
      <c r="DG41">
        <f t="shared" ca="1" si="52"/>
        <v>21</v>
      </c>
      <c r="DH41">
        <v>0</v>
      </c>
    </row>
    <row r="42" spans="1:112" hidden="1">
      <c r="A42" s="67">
        <v>30</v>
      </c>
      <c r="B42" s="458" t="str">
        <f t="shared" ca="1" si="12"/>
        <v>D.3.9.</v>
      </c>
      <c r="C42" s="459" t="str">
        <f t="shared" ca="1" si="13"/>
        <v>Reinvesticijos (po priemonės įgyvendinimo)</v>
      </c>
      <c r="D42" s="464"/>
      <c r="E42" s="460">
        <f t="shared" ca="1" si="14"/>
        <v>0.21</v>
      </c>
      <c r="F42" s="461">
        <f ca="1">H42+NPV(FD,I42:INDEX(I42:DC42,PAL))</f>
        <v>0</v>
      </c>
      <c r="G42" s="454">
        <f ca="1">SUMIF($H$5:$DC$5,"&lt;="&amp;PAL,$H42:$DC42)</f>
        <v>0</v>
      </c>
      <c r="H42" s="462">
        <f t="shared" ca="1" si="42"/>
        <v>0</v>
      </c>
      <c r="I42" s="462">
        <f t="shared" ca="1" si="42"/>
        <v>0</v>
      </c>
      <c r="J42" s="462">
        <f t="shared" ca="1" si="42"/>
        <v>0</v>
      </c>
      <c r="K42" s="462">
        <f t="shared" ca="1" si="42"/>
        <v>0</v>
      </c>
      <c r="L42" s="462">
        <f t="shared" ca="1" si="42"/>
        <v>0</v>
      </c>
      <c r="M42" s="462">
        <f t="shared" ca="1" si="42"/>
        <v>0</v>
      </c>
      <c r="N42" s="462">
        <f t="shared" ca="1" si="42"/>
        <v>0</v>
      </c>
      <c r="O42" s="462">
        <f t="shared" ca="1" si="42"/>
        <v>0</v>
      </c>
      <c r="P42" s="462">
        <f t="shared" ca="1" si="42"/>
        <v>0</v>
      </c>
      <c r="Q42" s="462">
        <f t="shared" ca="1" si="42"/>
        <v>0</v>
      </c>
      <c r="R42" s="462">
        <f t="shared" ca="1" si="43"/>
        <v>0</v>
      </c>
      <c r="S42" s="462">
        <f t="shared" ca="1" si="43"/>
        <v>0</v>
      </c>
      <c r="T42" s="462">
        <f t="shared" ca="1" si="43"/>
        <v>0</v>
      </c>
      <c r="U42" s="462">
        <f t="shared" ca="1" si="43"/>
        <v>0</v>
      </c>
      <c r="V42" s="462">
        <f t="shared" ca="1" si="43"/>
        <v>0</v>
      </c>
      <c r="W42" s="462">
        <f t="shared" ca="1" si="43"/>
        <v>0</v>
      </c>
      <c r="X42" s="462">
        <f t="shared" ca="1" si="43"/>
        <v>0</v>
      </c>
      <c r="Y42" s="462">
        <f t="shared" ca="1" si="43"/>
        <v>0</v>
      </c>
      <c r="Z42" s="462">
        <f t="shared" ca="1" si="43"/>
        <v>0</v>
      </c>
      <c r="AA42" s="462">
        <f t="shared" ca="1" si="43"/>
        <v>0</v>
      </c>
      <c r="AB42" s="462">
        <f t="shared" ca="1" si="44"/>
        <v>0</v>
      </c>
      <c r="AC42" s="462">
        <f t="shared" ca="1" si="44"/>
        <v>0</v>
      </c>
      <c r="AD42" s="462">
        <f t="shared" ca="1" si="44"/>
        <v>0</v>
      </c>
      <c r="AE42" s="462">
        <f t="shared" ca="1" si="44"/>
        <v>0</v>
      </c>
      <c r="AF42" s="462">
        <f t="shared" ca="1" si="44"/>
        <v>0</v>
      </c>
      <c r="AG42" s="462">
        <f t="shared" ca="1" si="44"/>
        <v>0</v>
      </c>
      <c r="AH42" s="462">
        <f t="shared" ca="1" si="44"/>
        <v>0</v>
      </c>
      <c r="AI42" s="462">
        <f t="shared" ca="1" si="44"/>
        <v>0</v>
      </c>
      <c r="AJ42" s="462">
        <f t="shared" ca="1" si="44"/>
        <v>0</v>
      </c>
      <c r="AK42" s="462">
        <f t="shared" ca="1" si="44"/>
        <v>0</v>
      </c>
      <c r="AL42" s="462">
        <f t="shared" ca="1" si="45"/>
        <v>0</v>
      </c>
      <c r="AM42" s="462">
        <f t="shared" ca="1" si="45"/>
        <v>0</v>
      </c>
      <c r="AN42" s="462">
        <f t="shared" ca="1" si="45"/>
        <v>0</v>
      </c>
      <c r="AO42" s="462">
        <f t="shared" ca="1" si="45"/>
        <v>0</v>
      </c>
      <c r="AP42" s="462">
        <f t="shared" ca="1" si="45"/>
        <v>0</v>
      </c>
      <c r="AQ42" s="462">
        <f t="shared" ca="1" si="45"/>
        <v>0</v>
      </c>
      <c r="AR42" s="462">
        <f t="shared" ca="1" si="45"/>
        <v>0</v>
      </c>
      <c r="AS42" s="462">
        <f t="shared" ca="1" si="45"/>
        <v>0</v>
      </c>
      <c r="AT42" s="462">
        <f t="shared" ca="1" si="45"/>
        <v>0</v>
      </c>
      <c r="AU42" s="462">
        <f t="shared" ca="1" si="45"/>
        <v>0</v>
      </c>
      <c r="AV42" s="462">
        <f t="shared" ca="1" si="46"/>
        <v>0</v>
      </c>
      <c r="AW42" s="462">
        <f t="shared" ca="1" si="46"/>
        <v>0</v>
      </c>
      <c r="AX42" s="462">
        <f t="shared" ca="1" si="46"/>
        <v>0</v>
      </c>
      <c r="AY42" s="462">
        <f t="shared" ca="1" si="46"/>
        <v>0</v>
      </c>
      <c r="AZ42" s="462">
        <f t="shared" ca="1" si="46"/>
        <v>0</v>
      </c>
      <c r="BA42" s="462">
        <f t="shared" ca="1" si="46"/>
        <v>0</v>
      </c>
      <c r="BB42" s="462">
        <f t="shared" ca="1" si="46"/>
        <v>0</v>
      </c>
      <c r="BC42" s="462">
        <f t="shared" ca="1" si="46"/>
        <v>0</v>
      </c>
      <c r="BD42" s="462">
        <f t="shared" ca="1" si="46"/>
        <v>0</v>
      </c>
      <c r="BE42" s="462">
        <f t="shared" ca="1" si="46"/>
        <v>0</v>
      </c>
      <c r="BF42" s="462">
        <f t="shared" ca="1" si="47"/>
        <v>0</v>
      </c>
      <c r="BG42" s="462">
        <f t="shared" ca="1" si="47"/>
        <v>0</v>
      </c>
      <c r="BH42" s="462">
        <f t="shared" ca="1" si="47"/>
        <v>0</v>
      </c>
      <c r="BI42" s="462">
        <f t="shared" ca="1" si="47"/>
        <v>0</v>
      </c>
      <c r="BJ42" s="462">
        <f t="shared" ca="1" si="47"/>
        <v>0</v>
      </c>
      <c r="BK42" s="462">
        <f t="shared" ca="1" si="47"/>
        <v>0</v>
      </c>
      <c r="BL42" s="462">
        <f t="shared" ca="1" si="47"/>
        <v>0</v>
      </c>
      <c r="BM42" s="462">
        <f t="shared" ca="1" si="47"/>
        <v>0</v>
      </c>
      <c r="BN42" s="462">
        <f t="shared" ca="1" si="47"/>
        <v>0</v>
      </c>
      <c r="BO42" s="462">
        <f t="shared" ca="1" si="47"/>
        <v>0</v>
      </c>
      <c r="BP42" s="462">
        <f t="shared" ca="1" si="48"/>
        <v>0</v>
      </c>
      <c r="BQ42" s="462">
        <f t="shared" ca="1" si="48"/>
        <v>0</v>
      </c>
      <c r="BR42" s="462">
        <f t="shared" ca="1" si="48"/>
        <v>0</v>
      </c>
      <c r="BS42" s="462">
        <f t="shared" ca="1" si="48"/>
        <v>0</v>
      </c>
      <c r="BT42" s="462">
        <f t="shared" ca="1" si="48"/>
        <v>0</v>
      </c>
      <c r="BU42" s="462">
        <f t="shared" ca="1" si="48"/>
        <v>0</v>
      </c>
      <c r="BV42" s="462">
        <f t="shared" ca="1" si="48"/>
        <v>0</v>
      </c>
      <c r="BW42" s="462">
        <f t="shared" ca="1" si="48"/>
        <v>0</v>
      </c>
      <c r="BX42" s="462">
        <f t="shared" ca="1" si="48"/>
        <v>0</v>
      </c>
      <c r="BY42" s="462">
        <f t="shared" ca="1" si="48"/>
        <v>0</v>
      </c>
      <c r="BZ42" s="462">
        <f t="shared" ca="1" si="49"/>
        <v>0</v>
      </c>
      <c r="CA42" s="462">
        <f t="shared" ca="1" si="49"/>
        <v>0</v>
      </c>
      <c r="CB42" s="462">
        <f t="shared" ca="1" si="49"/>
        <v>0</v>
      </c>
      <c r="CC42" s="462">
        <f t="shared" ca="1" si="49"/>
        <v>0</v>
      </c>
      <c r="CD42" s="462">
        <f t="shared" ca="1" si="49"/>
        <v>0</v>
      </c>
      <c r="CE42" s="462">
        <f t="shared" ca="1" si="49"/>
        <v>0</v>
      </c>
      <c r="CF42" s="462">
        <f t="shared" ca="1" si="49"/>
        <v>0</v>
      </c>
      <c r="CG42" s="462">
        <f t="shared" ca="1" si="49"/>
        <v>0</v>
      </c>
      <c r="CH42" s="462">
        <f t="shared" ca="1" si="49"/>
        <v>0</v>
      </c>
      <c r="CI42" s="462">
        <f t="shared" ca="1" si="49"/>
        <v>0</v>
      </c>
      <c r="CJ42" s="462">
        <f t="shared" ca="1" si="50"/>
        <v>0</v>
      </c>
      <c r="CK42" s="462">
        <f t="shared" ca="1" si="50"/>
        <v>0</v>
      </c>
      <c r="CL42" s="462">
        <f t="shared" ca="1" si="50"/>
        <v>0</v>
      </c>
      <c r="CM42" s="462">
        <f t="shared" ca="1" si="50"/>
        <v>0</v>
      </c>
      <c r="CN42" s="462">
        <f t="shared" ca="1" si="50"/>
        <v>0</v>
      </c>
      <c r="CO42" s="462">
        <f t="shared" ca="1" si="50"/>
        <v>0</v>
      </c>
      <c r="CP42" s="462">
        <f t="shared" ca="1" si="50"/>
        <v>0</v>
      </c>
      <c r="CQ42" s="462">
        <f t="shared" ca="1" si="50"/>
        <v>0</v>
      </c>
      <c r="CR42" s="462">
        <f t="shared" ca="1" si="50"/>
        <v>0</v>
      </c>
      <c r="CS42" s="462">
        <f t="shared" ca="1" si="50"/>
        <v>0</v>
      </c>
      <c r="CT42" s="462">
        <f t="shared" ca="1" si="51"/>
        <v>0</v>
      </c>
      <c r="CU42" s="462">
        <f t="shared" ca="1" si="51"/>
        <v>0</v>
      </c>
      <c r="CV42" s="462">
        <f t="shared" ca="1" si="51"/>
        <v>0</v>
      </c>
      <c r="CW42" s="462">
        <f t="shared" ca="1" si="51"/>
        <v>0</v>
      </c>
      <c r="CX42" s="462">
        <f t="shared" ca="1" si="51"/>
        <v>0</v>
      </c>
      <c r="CY42" s="462">
        <f t="shared" ca="1" si="51"/>
        <v>0</v>
      </c>
      <c r="CZ42" s="462">
        <f t="shared" ca="1" si="51"/>
        <v>0</v>
      </c>
      <c r="DA42" s="462">
        <f t="shared" ca="1" si="51"/>
        <v>0</v>
      </c>
      <c r="DB42" s="462">
        <f t="shared" ca="1" si="51"/>
        <v>0</v>
      </c>
      <c r="DC42" s="462">
        <f t="shared" ca="1" si="51"/>
        <v>0</v>
      </c>
      <c r="DE42" s="114" t="str">
        <f t="shared" ca="1" si="25"/>
        <v>D.3.9.</v>
      </c>
      <c r="DF42">
        <v>1</v>
      </c>
      <c r="DG42">
        <f t="shared" ca="1" si="52"/>
        <v>21</v>
      </c>
      <c r="DH42">
        <v>0</v>
      </c>
    </row>
    <row r="43" spans="1:112" hidden="1">
      <c r="A43" s="67">
        <v>31</v>
      </c>
      <c r="B43" s="458" t="str">
        <f t="shared" ca="1" si="12"/>
        <v>D.3.L.</v>
      </c>
      <c r="C43" s="459" t="str">
        <f t="shared" ca="1" si="13"/>
        <v>Likutinė vertė</v>
      </c>
      <c r="D43" s="464"/>
      <c r="E43" s="460">
        <f t="shared" ca="1" si="14"/>
        <v>0.21</v>
      </c>
      <c r="F43" s="461">
        <f ca="1">H43+NPV(FD,I43:INDEX(I43:DC43,PAL))</f>
        <v>0</v>
      </c>
      <c r="G43" s="454">
        <f ca="1">SUMIF($H$5:$DC$5,"&lt;="&amp;PAL,$H43:$DC43)</f>
        <v>0</v>
      </c>
      <c r="H43" s="462">
        <f t="shared" ca="1" si="42"/>
        <v>0</v>
      </c>
      <c r="I43" s="462">
        <f t="shared" ca="1" si="42"/>
        <v>0</v>
      </c>
      <c r="J43" s="462">
        <f t="shared" ca="1" si="42"/>
        <v>0</v>
      </c>
      <c r="K43" s="462">
        <f t="shared" ca="1" si="42"/>
        <v>0</v>
      </c>
      <c r="L43" s="462">
        <f t="shared" ca="1" si="42"/>
        <v>0</v>
      </c>
      <c r="M43" s="462">
        <f t="shared" ca="1" si="42"/>
        <v>0</v>
      </c>
      <c r="N43" s="462">
        <f t="shared" ca="1" si="42"/>
        <v>0</v>
      </c>
      <c r="O43" s="462">
        <f t="shared" ca="1" si="42"/>
        <v>0</v>
      </c>
      <c r="P43" s="462">
        <f t="shared" ca="1" si="42"/>
        <v>0</v>
      </c>
      <c r="Q43" s="462">
        <f t="shared" ca="1" si="42"/>
        <v>0</v>
      </c>
      <c r="R43" s="462">
        <f t="shared" ca="1" si="43"/>
        <v>0</v>
      </c>
      <c r="S43" s="462">
        <f t="shared" ca="1" si="43"/>
        <v>0</v>
      </c>
      <c r="T43" s="462">
        <f t="shared" ca="1" si="43"/>
        <v>0</v>
      </c>
      <c r="U43" s="462">
        <f t="shared" ca="1" si="43"/>
        <v>0</v>
      </c>
      <c r="V43" s="462">
        <f t="shared" ca="1" si="43"/>
        <v>0</v>
      </c>
      <c r="W43" s="462">
        <f t="shared" ca="1" si="43"/>
        <v>0</v>
      </c>
      <c r="X43" s="462">
        <f t="shared" ca="1" si="43"/>
        <v>0</v>
      </c>
      <c r="Y43" s="462">
        <f t="shared" ca="1" si="43"/>
        <v>0</v>
      </c>
      <c r="Z43" s="462">
        <f t="shared" ca="1" si="43"/>
        <v>0</v>
      </c>
      <c r="AA43" s="462">
        <f t="shared" ca="1" si="43"/>
        <v>0</v>
      </c>
      <c r="AB43" s="462">
        <f t="shared" ca="1" si="44"/>
        <v>0</v>
      </c>
      <c r="AC43" s="462">
        <f t="shared" ca="1" si="44"/>
        <v>0</v>
      </c>
      <c r="AD43" s="462">
        <f t="shared" ca="1" si="44"/>
        <v>0</v>
      </c>
      <c r="AE43" s="462">
        <f t="shared" ca="1" si="44"/>
        <v>0</v>
      </c>
      <c r="AF43" s="462">
        <f t="shared" ca="1" si="44"/>
        <v>0</v>
      </c>
      <c r="AG43" s="462">
        <f t="shared" ca="1" si="44"/>
        <v>0</v>
      </c>
      <c r="AH43" s="462">
        <f t="shared" ca="1" si="44"/>
        <v>0</v>
      </c>
      <c r="AI43" s="462">
        <f t="shared" ca="1" si="44"/>
        <v>0</v>
      </c>
      <c r="AJ43" s="462">
        <f t="shared" ca="1" si="44"/>
        <v>0</v>
      </c>
      <c r="AK43" s="462">
        <f t="shared" ca="1" si="44"/>
        <v>0</v>
      </c>
      <c r="AL43" s="462">
        <f t="shared" ca="1" si="45"/>
        <v>0</v>
      </c>
      <c r="AM43" s="462">
        <f t="shared" ca="1" si="45"/>
        <v>0</v>
      </c>
      <c r="AN43" s="462">
        <f t="shared" ca="1" si="45"/>
        <v>0</v>
      </c>
      <c r="AO43" s="462">
        <f t="shared" ca="1" si="45"/>
        <v>0</v>
      </c>
      <c r="AP43" s="462">
        <f t="shared" ca="1" si="45"/>
        <v>0</v>
      </c>
      <c r="AQ43" s="462">
        <f t="shared" ca="1" si="45"/>
        <v>0</v>
      </c>
      <c r="AR43" s="462">
        <f t="shared" ca="1" si="45"/>
        <v>0</v>
      </c>
      <c r="AS43" s="462">
        <f t="shared" ca="1" si="45"/>
        <v>0</v>
      </c>
      <c r="AT43" s="462">
        <f t="shared" ca="1" si="45"/>
        <v>0</v>
      </c>
      <c r="AU43" s="462">
        <f t="shared" ca="1" si="45"/>
        <v>0</v>
      </c>
      <c r="AV43" s="462">
        <f t="shared" ca="1" si="46"/>
        <v>0</v>
      </c>
      <c r="AW43" s="462">
        <f t="shared" ca="1" si="46"/>
        <v>0</v>
      </c>
      <c r="AX43" s="462">
        <f t="shared" ca="1" si="46"/>
        <v>0</v>
      </c>
      <c r="AY43" s="462">
        <f t="shared" ca="1" si="46"/>
        <v>0</v>
      </c>
      <c r="AZ43" s="462">
        <f t="shared" ca="1" si="46"/>
        <v>0</v>
      </c>
      <c r="BA43" s="462">
        <f t="shared" ca="1" si="46"/>
        <v>0</v>
      </c>
      <c r="BB43" s="462">
        <f t="shared" ca="1" si="46"/>
        <v>0</v>
      </c>
      <c r="BC43" s="462">
        <f t="shared" ca="1" si="46"/>
        <v>0</v>
      </c>
      <c r="BD43" s="462">
        <f t="shared" ca="1" si="46"/>
        <v>0</v>
      </c>
      <c r="BE43" s="462">
        <f t="shared" ca="1" si="46"/>
        <v>0</v>
      </c>
      <c r="BF43" s="462">
        <f t="shared" ca="1" si="47"/>
        <v>0</v>
      </c>
      <c r="BG43" s="462">
        <f t="shared" ca="1" si="47"/>
        <v>0</v>
      </c>
      <c r="BH43" s="462">
        <f t="shared" ca="1" si="47"/>
        <v>0</v>
      </c>
      <c r="BI43" s="462">
        <f t="shared" ca="1" si="47"/>
        <v>0</v>
      </c>
      <c r="BJ43" s="462">
        <f t="shared" ca="1" si="47"/>
        <v>0</v>
      </c>
      <c r="BK43" s="462">
        <f t="shared" ca="1" si="47"/>
        <v>0</v>
      </c>
      <c r="BL43" s="462">
        <f t="shared" ca="1" si="47"/>
        <v>0</v>
      </c>
      <c r="BM43" s="462">
        <f t="shared" ca="1" si="47"/>
        <v>0</v>
      </c>
      <c r="BN43" s="462">
        <f t="shared" ca="1" si="47"/>
        <v>0</v>
      </c>
      <c r="BO43" s="462">
        <f t="shared" ca="1" si="47"/>
        <v>0</v>
      </c>
      <c r="BP43" s="462">
        <f t="shared" ca="1" si="48"/>
        <v>0</v>
      </c>
      <c r="BQ43" s="462">
        <f t="shared" ca="1" si="48"/>
        <v>0</v>
      </c>
      <c r="BR43" s="462">
        <f t="shared" ca="1" si="48"/>
        <v>0</v>
      </c>
      <c r="BS43" s="462">
        <f t="shared" ca="1" si="48"/>
        <v>0</v>
      </c>
      <c r="BT43" s="462">
        <f t="shared" ca="1" si="48"/>
        <v>0</v>
      </c>
      <c r="BU43" s="462">
        <f t="shared" ca="1" si="48"/>
        <v>0</v>
      </c>
      <c r="BV43" s="462">
        <f t="shared" ca="1" si="48"/>
        <v>0</v>
      </c>
      <c r="BW43" s="462">
        <f t="shared" ca="1" si="48"/>
        <v>0</v>
      </c>
      <c r="BX43" s="462">
        <f t="shared" ca="1" si="48"/>
        <v>0</v>
      </c>
      <c r="BY43" s="462">
        <f t="shared" ca="1" si="48"/>
        <v>0</v>
      </c>
      <c r="BZ43" s="462">
        <f t="shared" ca="1" si="49"/>
        <v>0</v>
      </c>
      <c r="CA43" s="462">
        <f t="shared" ca="1" si="49"/>
        <v>0</v>
      </c>
      <c r="CB43" s="462">
        <f t="shared" ca="1" si="49"/>
        <v>0</v>
      </c>
      <c r="CC43" s="462">
        <f t="shared" ca="1" si="49"/>
        <v>0</v>
      </c>
      <c r="CD43" s="462">
        <f t="shared" ca="1" si="49"/>
        <v>0</v>
      </c>
      <c r="CE43" s="462">
        <f t="shared" ca="1" si="49"/>
        <v>0</v>
      </c>
      <c r="CF43" s="462">
        <f t="shared" ca="1" si="49"/>
        <v>0</v>
      </c>
      <c r="CG43" s="462">
        <f t="shared" ca="1" si="49"/>
        <v>0</v>
      </c>
      <c r="CH43" s="462">
        <f t="shared" ca="1" si="49"/>
        <v>0</v>
      </c>
      <c r="CI43" s="462">
        <f t="shared" ca="1" si="49"/>
        <v>0</v>
      </c>
      <c r="CJ43" s="462">
        <f t="shared" ca="1" si="50"/>
        <v>0</v>
      </c>
      <c r="CK43" s="462">
        <f t="shared" ca="1" si="50"/>
        <v>0</v>
      </c>
      <c r="CL43" s="462">
        <f t="shared" ca="1" si="50"/>
        <v>0</v>
      </c>
      <c r="CM43" s="462">
        <f t="shared" ca="1" si="50"/>
        <v>0</v>
      </c>
      <c r="CN43" s="462">
        <f t="shared" ca="1" si="50"/>
        <v>0</v>
      </c>
      <c r="CO43" s="462">
        <f t="shared" ca="1" si="50"/>
        <v>0</v>
      </c>
      <c r="CP43" s="462">
        <f t="shared" ca="1" si="50"/>
        <v>0</v>
      </c>
      <c r="CQ43" s="462">
        <f t="shared" ca="1" si="50"/>
        <v>0</v>
      </c>
      <c r="CR43" s="462">
        <f t="shared" ca="1" si="50"/>
        <v>0</v>
      </c>
      <c r="CS43" s="462">
        <f t="shared" ca="1" si="50"/>
        <v>0</v>
      </c>
      <c r="CT43" s="462">
        <f t="shared" ca="1" si="51"/>
        <v>0</v>
      </c>
      <c r="CU43" s="462">
        <f t="shared" ca="1" si="51"/>
        <v>0</v>
      </c>
      <c r="CV43" s="462">
        <f t="shared" ca="1" si="51"/>
        <v>0</v>
      </c>
      <c r="CW43" s="462">
        <f t="shared" ca="1" si="51"/>
        <v>0</v>
      </c>
      <c r="CX43" s="462">
        <f t="shared" ca="1" si="51"/>
        <v>0</v>
      </c>
      <c r="CY43" s="462">
        <f t="shared" ca="1" si="51"/>
        <v>0</v>
      </c>
      <c r="CZ43" s="462">
        <f t="shared" ca="1" si="51"/>
        <v>0</v>
      </c>
      <c r="DA43" s="462">
        <f t="shared" ca="1" si="51"/>
        <v>0</v>
      </c>
      <c r="DB43" s="462">
        <f t="shared" ca="1" si="51"/>
        <v>0</v>
      </c>
      <c r="DC43" s="462">
        <f t="shared" ca="1" si="51"/>
        <v>0</v>
      </c>
      <c r="DE43" s="114" t="str">
        <f t="shared" ca="1" si="25"/>
        <v>D.3.L.</v>
      </c>
      <c r="DF43">
        <v>1</v>
      </c>
      <c r="DG43">
        <f t="shared" ca="1" si="52"/>
        <v>21</v>
      </c>
      <c r="DH43">
        <f ca="1">DG43/(100+DG43)</f>
        <v>0.17355371900826447</v>
      </c>
    </row>
    <row r="44" spans="1:112" hidden="1">
      <c r="A44" s="67">
        <v>32</v>
      </c>
      <c r="B44" s="458" t="str">
        <f t="shared" ref="B44:B75" ca="1" si="53">OFFSET(INDIRECT("'"&amp;Opt_alt&amp;"'!B12"),$A44,0)</f>
        <v>E.</v>
      </c>
      <c r="C44" s="465" t="str">
        <f t="shared" ref="C44:C75" ca="1" si="54">IF(OFFSET(INDIRECT("'"&amp;Opt_alt&amp;"'!C12"),$A44,0)="","",OFFSET(INDIRECT("'"&amp;Opt_alt&amp;"'!C12"),$A44,0))</f>
        <v>INVESTICINĖS VEIKLOS</v>
      </c>
      <c r="D44" s="446"/>
      <c r="E44" s="466" t="str">
        <f t="shared" ref="E44:E75" ca="1" si="55">IF(OFFSET(INDIRECT("'"&amp;Opt_alt&amp;"'!E12"),$A44,0)="","",OFFSET(INDIRECT("'"&amp;Opt_alt&amp;"'!E12"),$A44,0))</f>
        <v/>
      </c>
      <c r="F44" s="453">
        <f ca="1">F45+F56+F67</f>
        <v>308317856.73595667</v>
      </c>
      <c r="G44" s="454">
        <f ca="1">SUMIF($H$5:$DC$5,"&lt;="&amp;PAL,$H44:$DC44)</f>
        <v>342109411.58000004</v>
      </c>
      <c r="H44" s="467">
        <f ca="1">H45+H56+H67</f>
        <v>9827999</v>
      </c>
      <c r="I44" s="467">
        <f t="shared" ref="I44:BT44" ca="1" si="56">I45+I56+I67</f>
        <v>65383904.200000003</v>
      </c>
      <c r="J44" s="467">
        <f t="shared" ca="1" si="56"/>
        <v>71898279.159999996</v>
      </c>
      <c r="K44" s="467">
        <f t="shared" ca="1" si="56"/>
        <v>33171285.879999995</v>
      </c>
      <c r="L44" s="467">
        <f t="shared" ca="1" si="56"/>
        <v>56839341.859999999</v>
      </c>
      <c r="M44" s="467">
        <f t="shared" ca="1" si="56"/>
        <v>62284116.859999999</v>
      </c>
      <c r="N44" s="467">
        <f t="shared" ca="1" si="56"/>
        <v>60794237.469999999</v>
      </c>
      <c r="O44" s="467">
        <f t="shared" ca="1" si="56"/>
        <v>27382347.149999999</v>
      </c>
      <c r="P44" s="467">
        <f t="shared" ca="1" si="56"/>
        <v>-5940000</v>
      </c>
      <c r="Q44" s="467">
        <f t="shared" ca="1" si="56"/>
        <v>-6230000</v>
      </c>
      <c r="R44" s="467">
        <f t="shared" ca="1" si="56"/>
        <v>-6230000</v>
      </c>
      <c r="S44" s="467">
        <f t="shared" ca="1" si="56"/>
        <v>-6230000</v>
      </c>
      <c r="T44" s="467">
        <f t="shared" ca="1" si="56"/>
        <v>-5107400</v>
      </c>
      <c r="U44" s="467">
        <f t="shared" ca="1" si="56"/>
        <v>-4226300</v>
      </c>
      <c r="V44" s="467">
        <f t="shared" ca="1" si="56"/>
        <v>-3410400</v>
      </c>
      <c r="W44" s="467">
        <f t="shared" ca="1" si="56"/>
        <v>-2967000</v>
      </c>
      <c r="X44" s="467">
        <f t="shared" ca="1" si="56"/>
        <v>-2241000</v>
      </c>
      <c r="Y44" s="467">
        <f t="shared" ca="1" si="56"/>
        <v>-1800000</v>
      </c>
      <c r="Z44" s="467">
        <f t="shared" ca="1" si="56"/>
        <v>-1090000</v>
      </c>
      <c r="AA44" s="467">
        <f t="shared" ca="1" si="56"/>
        <v>0</v>
      </c>
      <c r="AB44" s="467">
        <f t="shared" ca="1" si="56"/>
        <v>0</v>
      </c>
      <c r="AC44" s="467">
        <f t="shared" ca="1" si="56"/>
        <v>0</v>
      </c>
      <c r="AD44" s="467">
        <f t="shared" ca="1" si="56"/>
        <v>0</v>
      </c>
      <c r="AE44" s="467">
        <f t="shared" ca="1" si="56"/>
        <v>0</v>
      </c>
      <c r="AF44" s="467">
        <f t="shared" ca="1" si="56"/>
        <v>0</v>
      </c>
      <c r="AG44" s="467">
        <f t="shared" ca="1" si="56"/>
        <v>0</v>
      </c>
      <c r="AH44" s="467">
        <f t="shared" ca="1" si="56"/>
        <v>0</v>
      </c>
      <c r="AI44" s="467">
        <f t="shared" ca="1" si="56"/>
        <v>0</v>
      </c>
      <c r="AJ44" s="467">
        <f t="shared" ca="1" si="56"/>
        <v>0</v>
      </c>
      <c r="AK44" s="467">
        <f t="shared" ca="1" si="56"/>
        <v>0</v>
      </c>
      <c r="AL44" s="467">
        <f t="shared" ca="1" si="56"/>
        <v>0</v>
      </c>
      <c r="AM44" s="467">
        <f t="shared" ca="1" si="56"/>
        <v>0</v>
      </c>
      <c r="AN44" s="467">
        <f t="shared" ca="1" si="56"/>
        <v>0</v>
      </c>
      <c r="AO44" s="467">
        <f t="shared" ca="1" si="56"/>
        <v>0</v>
      </c>
      <c r="AP44" s="467">
        <f t="shared" ca="1" si="56"/>
        <v>0</v>
      </c>
      <c r="AQ44" s="467">
        <f t="shared" ca="1" si="56"/>
        <v>0</v>
      </c>
      <c r="AR44" s="467">
        <f t="shared" ca="1" si="56"/>
        <v>0</v>
      </c>
      <c r="AS44" s="467">
        <f t="shared" ca="1" si="56"/>
        <v>0</v>
      </c>
      <c r="AT44" s="467">
        <f t="shared" ca="1" si="56"/>
        <v>0</v>
      </c>
      <c r="AU44" s="467">
        <f t="shared" ca="1" si="56"/>
        <v>0</v>
      </c>
      <c r="AV44" s="467">
        <f t="shared" ca="1" si="56"/>
        <v>0</v>
      </c>
      <c r="AW44" s="467">
        <f t="shared" ca="1" si="56"/>
        <v>0</v>
      </c>
      <c r="AX44" s="467">
        <f t="shared" ca="1" si="56"/>
        <v>0</v>
      </c>
      <c r="AY44" s="467">
        <f t="shared" ca="1" si="56"/>
        <v>0</v>
      </c>
      <c r="AZ44" s="467">
        <f t="shared" ca="1" si="56"/>
        <v>0</v>
      </c>
      <c r="BA44" s="467">
        <f t="shared" ca="1" si="56"/>
        <v>0</v>
      </c>
      <c r="BB44" s="467">
        <f t="shared" ca="1" si="56"/>
        <v>0</v>
      </c>
      <c r="BC44" s="467">
        <f t="shared" ca="1" si="56"/>
        <v>0</v>
      </c>
      <c r="BD44" s="467">
        <f t="shared" ca="1" si="56"/>
        <v>0</v>
      </c>
      <c r="BE44" s="467">
        <f t="shared" ca="1" si="56"/>
        <v>0</v>
      </c>
      <c r="BF44" s="467">
        <f t="shared" ca="1" si="56"/>
        <v>0</v>
      </c>
      <c r="BG44" s="467">
        <f t="shared" ca="1" si="56"/>
        <v>0</v>
      </c>
      <c r="BH44" s="467">
        <f t="shared" ca="1" si="56"/>
        <v>0</v>
      </c>
      <c r="BI44" s="467">
        <f t="shared" ca="1" si="56"/>
        <v>0</v>
      </c>
      <c r="BJ44" s="467">
        <f t="shared" ca="1" si="56"/>
        <v>0</v>
      </c>
      <c r="BK44" s="467">
        <f t="shared" ca="1" si="56"/>
        <v>0</v>
      </c>
      <c r="BL44" s="467">
        <f t="shared" ca="1" si="56"/>
        <v>0</v>
      </c>
      <c r="BM44" s="467">
        <f t="shared" ca="1" si="56"/>
        <v>0</v>
      </c>
      <c r="BN44" s="467">
        <f t="shared" ca="1" si="56"/>
        <v>0</v>
      </c>
      <c r="BO44" s="467">
        <f t="shared" ca="1" si="56"/>
        <v>0</v>
      </c>
      <c r="BP44" s="467">
        <f t="shared" ca="1" si="56"/>
        <v>0</v>
      </c>
      <c r="BQ44" s="467">
        <f t="shared" ca="1" si="56"/>
        <v>0</v>
      </c>
      <c r="BR44" s="467">
        <f t="shared" ca="1" si="56"/>
        <v>0</v>
      </c>
      <c r="BS44" s="467">
        <f t="shared" ca="1" si="56"/>
        <v>0</v>
      </c>
      <c r="BT44" s="467">
        <f t="shared" ca="1" si="56"/>
        <v>0</v>
      </c>
      <c r="BU44" s="467">
        <f t="shared" ref="BU44:DC44" ca="1" si="57">BU45+BU56+BU67</f>
        <v>0</v>
      </c>
      <c r="BV44" s="467">
        <f t="shared" ca="1" si="57"/>
        <v>0</v>
      </c>
      <c r="BW44" s="467">
        <f t="shared" ca="1" si="57"/>
        <v>0</v>
      </c>
      <c r="BX44" s="467">
        <f t="shared" ca="1" si="57"/>
        <v>0</v>
      </c>
      <c r="BY44" s="467">
        <f t="shared" ca="1" si="57"/>
        <v>0</v>
      </c>
      <c r="BZ44" s="467">
        <f t="shared" ca="1" si="57"/>
        <v>0</v>
      </c>
      <c r="CA44" s="467">
        <f t="shared" ca="1" si="57"/>
        <v>0</v>
      </c>
      <c r="CB44" s="467">
        <f t="shared" ca="1" si="57"/>
        <v>0</v>
      </c>
      <c r="CC44" s="467">
        <f t="shared" ca="1" si="57"/>
        <v>0</v>
      </c>
      <c r="CD44" s="467">
        <f t="shared" ca="1" si="57"/>
        <v>0</v>
      </c>
      <c r="CE44" s="467">
        <f t="shared" ca="1" si="57"/>
        <v>0</v>
      </c>
      <c r="CF44" s="467">
        <f t="shared" ca="1" si="57"/>
        <v>0</v>
      </c>
      <c r="CG44" s="467">
        <f t="shared" ca="1" si="57"/>
        <v>0</v>
      </c>
      <c r="CH44" s="467">
        <f t="shared" ca="1" si="57"/>
        <v>0</v>
      </c>
      <c r="CI44" s="467">
        <f t="shared" ca="1" si="57"/>
        <v>0</v>
      </c>
      <c r="CJ44" s="467">
        <f t="shared" ca="1" si="57"/>
        <v>0</v>
      </c>
      <c r="CK44" s="467">
        <f t="shared" ca="1" si="57"/>
        <v>0</v>
      </c>
      <c r="CL44" s="467">
        <f t="shared" ca="1" si="57"/>
        <v>0</v>
      </c>
      <c r="CM44" s="467">
        <f t="shared" ca="1" si="57"/>
        <v>0</v>
      </c>
      <c r="CN44" s="467">
        <f t="shared" ca="1" si="57"/>
        <v>0</v>
      </c>
      <c r="CO44" s="467">
        <f t="shared" ca="1" si="57"/>
        <v>0</v>
      </c>
      <c r="CP44" s="467">
        <f t="shared" ca="1" si="57"/>
        <v>0</v>
      </c>
      <c r="CQ44" s="467">
        <f t="shared" ca="1" si="57"/>
        <v>0</v>
      </c>
      <c r="CR44" s="467">
        <f t="shared" ca="1" si="57"/>
        <v>0</v>
      </c>
      <c r="CS44" s="467">
        <f t="shared" ca="1" si="57"/>
        <v>0</v>
      </c>
      <c r="CT44" s="467">
        <f t="shared" ca="1" si="57"/>
        <v>0</v>
      </c>
      <c r="CU44" s="467">
        <f t="shared" ca="1" si="57"/>
        <v>0</v>
      </c>
      <c r="CV44" s="467">
        <f t="shared" ca="1" si="57"/>
        <v>0</v>
      </c>
      <c r="CW44" s="467">
        <f t="shared" ca="1" si="57"/>
        <v>0</v>
      </c>
      <c r="CX44" s="467">
        <f t="shared" ca="1" si="57"/>
        <v>0</v>
      </c>
      <c r="CY44" s="467">
        <f t="shared" ca="1" si="57"/>
        <v>0</v>
      </c>
      <c r="CZ44" s="467">
        <f t="shared" ca="1" si="57"/>
        <v>0</v>
      </c>
      <c r="DA44" s="467">
        <f t="shared" ca="1" si="57"/>
        <v>0</v>
      </c>
      <c r="DB44" s="467">
        <f t="shared" ca="1" si="57"/>
        <v>0</v>
      </c>
      <c r="DC44" s="467">
        <f t="shared" ca="1" si="57"/>
        <v>0</v>
      </c>
      <c r="DE44" s="114"/>
      <c r="DF44">
        <v>1</v>
      </c>
    </row>
    <row r="45" spans="1:112" hidden="1">
      <c r="A45" s="67">
        <v>33</v>
      </c>
      <c r="B45" s="458" t="str">
        <f t="shared" ca="1" si="53"/>
        <v>E.1.</v>
      </c>
      <c r="C45" s="465" t="str">
        <f t="shared" ca="1" si="54"/>
        <v>Infrastruktūros vystymas</v>
      </c>
      <c r="D45" s="446"/>
      <c r="E45" s="466" t="str">
        <f t="shared" ca="1" si="55"/>
        <v/>
      </c>
      <c r="F45" s="453">
        <f ca="1">SUM(F46:F53)+F54</f>
        <v>221353121.97927085</v>
      </c>
      <c r="G45" s="454">
        <f ca="1">SUMIF($H$5:$DC$5,"&lt;="&amp;PAL,$H45:$DC45)</f>
        <v>247131849.03999996</v>
      </c>
      <c r="H45" s="467">
        <f ca="1">SUM(H46:H54)</f>
        <v>0</v>
      </c>
      <c r="I45" s="467">
        <f t="shared" ref="I45:BT45" ca="1" si="58">SUM(I46:I54)</f>
        <v>38239687.670000002</v>
      </c>
      <c r="J45" s="467">
        <f t="shared" ca="1" si="58"/>
        <v>42667998.520000003</v>
      </c>
      <c r="K45" s="467">
        <f t="shared" ca="1" si="58"/>
        <v>26373095.979999997</v>
      </c>
      <c r="L45" s="467">
        <f t="shared" ca="1" si="58"/>
        <v>48179301.189999998</v>
      </c>
      <c r="M45" s="467">
        <f t="shared" ca="1" si="58"/>
        <v>58609638.549999997</v>
      </c>
      <c r="N45" s="467">
        <f t="shared" ca="1" si="58"/>
        <v>53631215.789999999</v>
      </c>
      <c r="O45" s="467">
        <f t="shared" ca="1" si="58"/>
        <v>24903011.34</v>
      </c>
      <c r="P45" s="467">
        <f t="shared" ca="1" si="58"/>
        <v>-5940000</v>
      </c>
      <c r="Q45" s="467">
        <f t="shared" ca="1" si="58"/>
        <v>-6230000</v>
      </c>
      <c r="R45" s="467">
        <f t="shared" ca="1" si="58"/>
        <v>-6230000</v>
      </c>
      <c r="S45" s="467">
        <f t="shared" ca="1" si="58"/>
        <v>-6230000</v>
      </c>
      <c r="T45" s="467">
        <f t="shared" ca="1" si="58"/>
        <v>-5107400</v>
      </c>
      <c r="U45" s="467">
        <f t="shared" ca="1" si="58"/>
        <v>-4226300</v>
      </c>
      <c r="V45" s="467">
        <f t="shared" ca="1" si="58"/>
        <v>-3410400</v>
      </c>
      <c r="W45" s="467">
        <f t="shared" ca="1" si="58"/>
        <v>-2967000</v>
      </c>
      <c r="X45" s="467">
        <f t="shared" ca="1" si="58"/>
        <v>-2241000</v>
      </c>
      <c r="Y45" s="467">
        <f t="shared" ca="1" si="58"/>
        <v>-1800000</v>
      </c>
      <c r="Z45" s="467">
        <f t="shared" ca="1" si="58"/>
        <v>-1090000</v>
      </c>
      <c r="AA45" s="467">
        <f t="shared" ca="1" si="58"/>
        <v>0</v>
      </c>
      <c r="AB45" s="467">
        <f t="shared" ca="1" si="58"/>
        <v>0</v>
      </c>
      <c r="AC45" s="467">
        <f t="shared" ca="1" si="58"/>
        <v>0</v>
      </c>
      <c r="AD45" s="467">
        <f t="shared" ca="1" si="58"/>
        <v>0</v>
      </c>
      <c r="AE45" s="467">
        <f t="shared" ca="1" si="58"/>
        <v>0</v>
      </c>
      <c r="AF45" s="467">
        <f t="shared" ca="1" si="58"/>
        <v>0</v>
      </c>
      <c r="AG45" s="467">
        <f t="shared" ca="1" si="58"/>
        <v>0</v>
      </c>
      <c r="AH45" s="467">
        <f t="shared" ca="1" si="58"/>
        <v>0</v>
      </c>
      <c r="AI45" s="467">
        <f t="shared" ca="1" si="58"/>
        <v>0</v>
      </c>
      <c r="AJ45" s="467">
        <f t="shared" ca="1" si="58"/>
        <v>0</v>
      </c>
      <c r="AK45" s="467">
        <f t="shared" ca="1" si="58"/>
        <v>0</v>
      </c>
      <c r="AL45" s="467">
        <f t="shared" ca="1" si="58"/>
        <v>0</v>
      </c>
      <c r="AM45" s="467">
        <f t="shared" ca="1" si="58"/>
        <v>0</v>
      </c>
      <c r="AN45" s="467">
        <f t="shared" ca="1" si="58"/>
        <v>0</v>
      </c>
      <c r="AO45" s="467">
        <f t="shared" ca="1" si="58"/>
        <v>0</v>
      </c>
      <c r="AP45" s="467">
        <f t="shared" ca="1" si="58"/>
        <v>0</v>
      </c>
      <c r="AQ45" s="467">
        <f t="shared" ca="1" si="58"/>
        <v>0</v>
      </c>
      <c r="AR45" s="467">
        <f t="shared" ca="1" si="58"/>
        <v>0</v>
      </c>
      <c r="AS45" s="467">
        <f t="shared" ca="1" si="58"/>
        <v>0</v>
      </c>
      <c r="AT45" s="467">
        <f t="shared" ca="1" si="58"/>
        <v>0</v>
      </c>
      <c r="AU45" s="467">
        <f t="shared" ca="1" si="58"/>
        <v>0</v>
      </c>
      <c r="AV45" s="467">
        <f t="shared" ca="1" si="58"/>
        <v>0</v>
      </c>
      <c r="AW45" s="467">
        <f t="shared" ca="1" si="58"/>
        <v>0</v>
      </c>
      <c r="AX45" s="467">
        <f t="shared" ca="1" si="58"/>
        <v>0</v>
      </c>
      <c r="AY45" s="467">
        <f t="shared" ca="1" si="58"/>
        <v>0</v>
      </c>
      <c r="AZ45" s="467">
        <f t="shared" ca="1" si="58"/>
        <v>0</v>
      </c>
      <c r="BA45" s="467">
        <f t="shared" ca="1" si="58"/>
        <v>0</v>
      </c>
      <c r="BB45" s="467">
        <f t="shared" ca="1" si="58"/>
        <v>0</v>
      </c>
      <c r="BC45" s="467">
        <f t="shared" ca="1" si="58"/>
        <v>0</v>
      </c>
      <c r="BD45" s="467">
        <f t="shared" ca="1" si="58"/>
        <v>0</v>
      </c>
      <c r="BE45" s="467">
        <f t="shared" ca="1" si="58"/>
        <v>0</v>
      </c>
      <c r="BF45" s="467">
        <f t="shared" ca="1" si="58"/>
        <v>0</v>
      </c>
      <c r="BG45" s="467">
        <f t="shared" ca="1" si="58"/>
        <v>0</v>
      </c>
      <c r="BH45" s="467">
        <f t="shared" ca="1" si="58"/>
        <v>0</v>
      </c>
      <c r="BI45" s="467">
        <f t="shared" ca="1" si="58"/>
        <v>0</v>
      </c>
      <c r="BJ45" s="467">
        <f t="shared" ca="1" si="58"/>
        <v>0</v>
      </c>
      <c r="BK45" s="467">
        <f t="shared" ca="1" si="58"/>
        <v>0</v>
      </c>
      <c r="BL45" s="467">
        <f t="shared" ca="1" si="58"/>
        <v>0</v>
      </c>
      <c r="BM45" s="467">
        <f t="shared" ca="1" si="58"/>
        <v>0</v>
      </c>
      <c r="BN45" s="467">
        <f t="shared" ca="1" si="58"/>
        <v>0</v>
      </c>
      <c r="BO45" s="467">
        <f t="shared" ca="1" si="58"/>
        <v>0</v>
      </c>
      <c r="BP45" s="467">
        <f t="shared" ca="1" si="58"/>
        <v>0</v>
      </c>
      <c r="BQ45" s="467">
        <f t="shared" ca="1" si="58"/>
        <v>0</v>
      </c>
      <c r="BR45" s="467">
        <f t="shared" ca="1" si="58"/>
        <v>0</v>
      </c>
      <c r="BS45" s="467">
        <f t="shared" ca="1" si="58"/>
        <v>0</v>
      </c>
      <c r="BT45" s="467">
        <f t="shared" ca="1" si="58"/>
        <v>0</v>
      </c>
      <c r="BU45" s="467">
        <f t="shared" ref="BU45:DC45" ca="1" si="59">SUM(BU46:BU54)</f>
        <v>0</v>
      </c>
      <c r="BV45" s="467">
        <f t="shared" ca="1" si="59"/>
        <v>0</v>
      </c>
      <c r="BW45" s="467">
        <f t="shared" ca="1" si="59"/>
        <v>0</v>
      </c>
      <c r="BX45" s="467">
        <f t="shared" ca="1" si="59"/>
        <v>0</v>
      </c>
      <c r="BY45" s="467">
        <f t="shared" ca="1" si="59"/>
        <v>0</v>
      </c>
      <c r="BZ45" s="467">
        <f t="shared" ca="1" si="59"/>
        <v>0</v>
      </c>
      <c r="CA45" s="467">
        <f t="shared" ca="1" si="59"/>
        <v>0</v>
      </c>
      <c r="CB45" s="467">
        <f t="shared" ca="1" si="59"/>
        <v>0</v>
      </c>
      <c r="CC45" s="467">
        <f t="shared" ca="1" si="59"/>
        <v>0</v>
      </c>
      <c r="CD45" s="467">
        <f t="shared" ca="1" si="59"/>
        <v>0</v>
      </c>
      <c r="CE45" s="467">
        <f t="shared" ca="1" si="59"/>
        <v>0</v>
      </c>
      <c r="CF45" s="467">
        <f t="shared" ca="1" si="59"/>
        <v>0</v>
      </c>
      <c r="CG45" s="467">
        <f t="shared" ca="1" si="59"/>
        <v>0</v>
      </c>
      <c r="CH45" s="467">
        <f t="shared" ca="1" si="59"/>
        <v>0</v>
      </c>
      <c r="CI45" s="467">
        <f t="shared" ca="1" si="59"/>
        <v>0</v>
      </c>
      <c r="CJ45" s="467">
        <f t="shared" ca="1" si="59"/>
        <v>0</v>
      </c>
      <c r="CK45" s="467">
        <f t="shared" ca="1" si="59"/>
        <v>0</v>
      </c>
      <c r="CL45" s="467">
        <f t="shared" ca="1" si="59"/>
        <v>0</v>
      </c>
      <c r="CM45" s="467">
        <f t="shared" ca="1" si="59"/>
        <v>0</v>
      </c>
      <c r="CN45" s="467">
        <f t="shared" ca="1" si="59"/>
        <v>0</v>
      </c>
      <c r="CO45" s="467">
        <f t="shared" ca="1" si="59"/>
        <v>0</v>
      </c>
      <c r="CP45" s="467">
        <f t="shared" ca="1" si="59"/>
        <v>0</v>
      </c>
      <c r="CQ45" s="467">
        <f t="shared" ca="1" si="59"/>
        <v>0</v>
      </c>
      <c r="CR45" s="467">
        <f t="shared" ca="1" si="59"/>
        <v>0</v>
      </c>
      <c r="CS45" s="467">
        <f t="shared" ca="1" si="59"/>
        <v>0</v>
      </c>
      <c r="CT45" s="467">
        <f t="shared" ca="1" si="59"/>
        <v>0</v>
      </c>
      <c r="CU45" s="467">
        <f t="shared" ca="1" si="59"/>
        <v>0</v>
      </c>
      <c r="CV45" s="467">
        <f t="shared" ca="1" si="59"/>
        <v>0</v>
      </c>
      <c r="CW45" s="467">
        <f t="shared" ca="1" si="59"/>
        <v>0</v>
      </c>
      <c r="CX45" s="467">
        <f t="shared" ca="1" si="59"/>
        <v>0</v>
      </c>
      <c r="CY45" s="467">
        <f t="shared" ca="1" si="59"/>
        <v>0</v>
      </c>
      <c r="CZ45" s="467">
        <f t="shared" ca="1" si="59"/>
        <v>0</v>
      </c>
      <c r="DA45" s="467">
        <f t="shared" ca="1" si="59"/>
        <v>0</v>
      </c>
      <c r="DB45" s="467">
        <f t="shared" ca="1" si="59"/>
        <v>0</v>
      </c>
      <c r="DC45" s="467">
        <f t="shared" ca="1" si="59"/>
        <v>0</v>
      </c>
      <c r="DE45" s="114"/>
      <c r="DF45">
        <v>1</v>
      </c>
    </row>
    <row r="46" spans="1:112" ht="75" hidden="1">
      <c r="A46" s="67">
        <v>34</v>
      </c>
      <c r="B46" s="458" t="str">
        <f t="shared" ca="1" si="53"/>
        <v>E.1.1.</v>
      </c>
      <c r="C46" s="459" t="str">
        <f t="shared" ca="1" si="54"/>
        <v>Skatinti startuolių vystymą, akceleravimą ir plėrą (Rizikos kapitalas) (11.1.)</v>
      </c>
      <c r="D46" s="463"/>
      <c r="E46" s="460" t="str">
        <f t="shared" ca="1" si="55"/>
        <v>Nurodyta be PVM (susigrąžinamas/netaikomas)</v>
      </c>
      <c r="F46" s="461">
        <f ca="1">H46+NPV(FD,I46:INDEX(I46:DC46,PAL))</f>
        <v>19806242.508882757</v>
      </c>
      <c r="G46" s="454">
        <f ca="1">SUMIF($H$5:$DC$5,"&lt;="&amp;PAL,$H46:$DC46)</f>
        <v>19662900</v>
      </c>
      <c r="H46" s="462">
        <f ca="1">OFFSET(INDIRECT("'"&amp;Opt_alt&amp;"'!H12"),$A46,H$5)*$DF46</f>
        <v>0</v>
      </c>
      <c r="I46" s="462">
        <f t="shared" ref="H46:Q55" ca="1" si="60">OFFSET(INDIRECT("'"&amp;Opt_alt&amp;"'!H12"),$A46,I$5)*$DF46</f>
        <v>9900000</v>
      </c>
      <c r="J46" s="462">
        <f t="shared" ca="1" si="60"/>
        <v>0</v>
      </c>
      <c r="K46" s="462">
        <f t="shared" ca="1" si="60"/>
        <v>4150000</v>
      </c>
      <c r="L46" s="462">
        <f t="shared" ca="1" si="60"/>
        <v>4150000</v>
      </c>
      <c r="M46" s="462">
        <f t="shared" ca="1" si="60"/>
        <v>4150000</v>
      </c>
      <c r="N46" s="462">
        <f t="shared" ca="1" si="60"/>
        <v>4150000</v>
      </c>
      <c r="O46" s="462">
        <f t="shared" ca="1" si="60"/>
        <v>4250000</v>
      </c>
      <c r="P46" s="462">
        <f t="shared" ca="1" si="60"/>
        <v>-1250000</v>
      </c>
      <c r="Q46" s="462">
        <f t="shared" ca="1" si="60"/>
        <v>-1250000</v>
      </c>
      <c r="R46" s="462">
        <f t="shared" ref="R46:AA55" ca="1" si="61">OFFSET(INDIRECT("'"&amp;Opt_alt&amp;"'!H12"),$A46,R$5)*$DF46</f>
        <v>-1250000</v>
      </c>
      <c r="S46" s="462">
        <f t="shared" ca="1" si="61"/>
        <v>-1250000</v>
      </c>
      <c r="T46" s="462">
        <f t="shared" ca="1" si="61"/>
        <v>-1257400</v>
      </c>
      <c r="U46" s="462">
        <f t="shared" ca="1" si="61"/>
        <v>-817300</v>
      </c>
      <c r="V46" s="462">
        <f t="shared" ca="1" si="61"/>
        <v>-807400</v>
      </c>
      <c r="W46" s="462">
        <f t="shared" ca="1" si="61"/>
        <v>-805000</v>
      </c>
      <c r="X46" s="462">
        <f t="shared" ca="1" si="61"/>
        <v>-800000</v>
      </c>
      <c r="Y46" s="462">
        <f t="shared" ca="1" si="61"/>
        <v>-800000</v>
      </c>
      <c r="Z46" s="462">
        <f t="shared" ca="1" si="61"/>
        <v>-800000</v>
      </c>
      <c r="AA46" s="462">
        <f t="shared" ca="1" si="61"/>
        <v>0</v>
      </c>
      <c r="AB46" s="462">
        <f t="shared" ref="AB46:AK55" ca="1" si="62">OFFSET(INDIRECT("'"&amp;Opt_alt&amp;"'!H12"),$A46,AB$5)*$DF46</f>
        <v>0</v>
      </c>
      <c r="AC46" s="462">
        <f t="shared" ca="1" si="62"/>
        <v>0</v>
      </c>
      <c r="AD46" s="462">
        <f t="shared" ca="1" si="62"/>
        <v>0</v>
      </c>
      <c r="AE46" s="462">
        <f t="shared" ca="1" si="62"/>
        <v>0</v>
      </c>
      <c r="AF46" s="462">
        <f t="shared" ca="1" si="62"/>
        <v>0</v>
      </c>
      <c r="AG46" s="462">
        <f t="shared" ca="1" si="62"/>
        <v>0</v>
      </c>
      <c r="AH46" s="462">
        <f t="shared" ca="1" si="62"/>
        <v>0</v>
      </c>
      <c r="AI46" s="462">
        <f t="shared" ca="1" si="62"/>
        <v>0</v>
      </c>
      <c r="AJ46" s="462">
        <f t="shared" ca="1" si="62"/>
        <v>0</v>
      </c>
      <c r="AK46" s="462">
        <f t="shared" ca="1" si="62"/>
        <v>0</v>
      </c>
      <c r="AL46" s="462">
        <f t="shared" ref="AL46:AU55" ca="1" si="63">OFFSET(INDIRECT("'"&amp;Opt_alt&amp;"'!H12"),$A46,AL$5)*$DF46</f>
        <v>0</v>
      </c>
      <c r="AM46" s="462">
        <f t="shared" ca="1" si="63"/>
        <v>0</v>
      </c>
      <c r="AN46" s="462">
        <f t="shared" ca="1" si="63"/>
        <v>0</v>
      </c>
      <c r="AO46" s="462">
        <f t="shared" ca="1" si="63"/>
        <v>0</v>
      </c>
      <c r="AP46" s="462">
        <f t="shared" ca="1" si="63"/>
        <v>0</v>
      </c>
      <c r="AQ46" s="462">
        <f t="shared" ca="1" si="63"/>
        <v>0</v>
      </c>
      <c r="AR46" s="462">
        <f t="shared" ca="1" si="63"/>
        <v>0</v>
      </c>
      <c r="AS46" s="462">
        <f t="shared" ca="1" si="63"/>
        <v>0</v>
      </c>
      <c r="AT46" s="462">
        <f t="shared" ca="1" si="63"/>
        <v>0</v>
      </c>
      <c r="AU46" s="462">
        <f t="shared" ca="1" si="63"/>
        <v>0</v>
      </c>
      <c r="AV46" s="462">
        <f t="shared" ref="AV46:BE55" ca="1" si="64">OFFSET(INDIRECT("'"&amp;Opt_alt&amp;"'!H12"),$A46,AV$5)*$DF46</f>
        <v>0</v>
      </c>
      <c r="AW46" s="462">
        <f t="shared" ca="1" si="64"/>
        <v>0</v>
      </c>
      <c r="AX46" s="462">
        <f t="shared" ca="1" si="64"/>
        <v>0</v>
      </c>
      <c r="AY46" s="462">
        <f t="shared" ca="1" si="64"/>
        <v>0</v>
      </c>
      <c r="AZ46" s="462">
        <f t="shared" ca="1" si="64"/>
        <v>0</v>
      </c>
      <c r="BA46" s="462">
        <f t="shared" ca="1" si="64"/>
        <v>0</v>
      </c>
      <c r="BB46" s="462">
        <f t="shared" ca="1" si="64"/>
        <v>0</v>
      </c>
      <c r="BC46" s="462">
        <f t="shared" ca="1" si="64"/>
        <v>0</v>
      </c>
      <c r="BD46" s="462">
        <f t="shared" ca="1" si="64"/>
        <v>0</v>
      </c>
      <c r="BE46" s="462">
        <f t="shared" ca="1" si="64"/>
        <v>0</v>
      </c>
      <c r="BF46" s="462">
        <f t="shared" ref="BF46:BO55" ca="1" si="65">OFFSET(INDIRECT("'"&amp;Opt_alt&amp;"'!H12"),$A46,BF$5)*$DF46</f>
        <v>0</v>
      </c>
      <c r="BG46" s="462">
        <f t="shared" ca="1" si="65"/>
        <v>0</v>
      </c>
      <c r="BH46" s="462">
        <f t="shared" ca="1" si="65"/>
        <v>0</v>
      </c>
      <c r="BI46" s="462">
        <f t="shared" ca="1" si="65"/>
        <v>0</v>
      </c>
      <c r="BJ46" s="462">
        <f t="shared" ca="1" si="65"/>
        <v>0</v>
      </c>
      <c r="BK46" s="462">
        <f t="shared" ca="1" si="65"/>
        <v>0</v>
      </c>
      <c r="BL46" s="462">
        <f t="shared" ca="1" si="65"/>
        <v>0</v>
      </c>
      <c r="BM46" s="462">
        <f t="shared" ca="1" si="65"/>
        <v>0</v>
      </c>
      <c r="BN46" s="462">
        <f t="shared" ca="1" si="65"/>
        <v>0</v>
      </c>
      <c r="BO46" s="462">
        <f t="shared" ca="1" si="65"/>
        <v>0</v>
      </c>
      <c r="BP46" s="462">
        <f t="shared" ref="BP46:BY55" ca="1" si="66">OFFSET(INDIRECT("'"&amp;Opt_alt&amp;"'!H12"),$A46,BP$5)*$DF46</f>
        <v>0</v>
      </c>
      <c r="BQ46" s="462">
        <f t="shared" ca="1" si="66"/>
        <v>0</v>
      </c>
      <c r="BR46" s="462">
        <f t="shared" ca="1" si="66"/>
        <v>0</v>
      </c>
      <c r="BS46" s="462">
        <f t="shared" ca="1" si="66"/>
        <v>0</v>
      </c>
      <c r="BT46" s="462">
        <f t="shared" ca="1" si="66"/>
        <v>0</v>
      </c>
      <c r="BU46" s="462">
        <f t="shared" ca="1" si="66"/>
        <v>0</v>
      </c>
      <c r="BV46" s="462">
        <f t="shared" ca="1" si="66"/>
        <v>0</v>
      </c>
      <c r="BW46" s="462">
        <f t="shared" ca="1" si="66"/>
        <v>0</v>
      </c>
      <c r="BX46" s="462">
        <f t="shared" ca="1" si="66"/>
        <v>0</v>
      </c>
      <c r="BY46" s="462">
        <f t="shared" ca="1" si="66"/>
        <v>0</v>
      </c>
      <c r="BZ46" s="462">
        <f t="shared" ref="BZ46:CI55" ca="1" si="67">OFFSET(INDIRECT("'"&amp;Opt_alt&amp;"'!H12"),$A46,BZ$5)*$DF46</f>
        <v>0</v>
      </c>
      <c r="CA46" s="462">
        <f t="shared" ca="1" si="67"/>
        <v>0</v>
      </c>
      <c r="CB46" s="462">
        <f t="shared" ca="1" si="67"/>
        <v>0</v>
      </c>
      <c r="CC46" s="462">
        <f t="shared" ca="1" si="67"/>
        <v>0</v>
      </c>
      <c r="CD46" s="462">
        <f t="shared" ca="1" si="67"/>
        <v>0</v>
      </c>
      <c r="CE46" s="462">
        <f t="shared" ca="1" si="67"/>
        <v>0</v>
      </c>
      <c r="CF46" s="462">
        <f t="shared" ca="1" si="67"/>
        <v>0</v>
      </c>
      <c r="CG46" s="462">
        <f t="shared" ca="1" si="67"/>
        <v>0</v>
      </c>
      <c r="CH46" s="462">
        <f t="shared" ca="1" si="67"/>
        <v>0</v>
      </c>
      <c r="CI46" s="462">
        <f t="shared" ca="1" si="67"/>
        <v>0</v>
      </c>
      <c r="CJ46" s="462">
        <f t="shared" ref="CJ46:CS55" ca="1" si="68">OFFSET(INDIRECT("'"&amp;Opt_alt&amp;"'!H12"),$A46,CJ$5)*$DF46</f>
        <v>0</v>
      </c>
      <c r="CK46" s="462">
        <f t="shared" ca="1" si="68"/>
        <v>0</v>
      </c>
      <c r="CL46" s="462">
        <f t="shared" ca="1" si="68"/>
        <v>0</v>
      </c>
      <c r="CM46" s="462">
        <f t="shared" ca="1" si="68"/>
        <v>0</v>
      </c>
      <c r="CN46" s="462">
        <f t="shared" ca="1" si="68"/>
        <v>0</v>
      </c>
      <c r="CO46" s="462">
        <f t="shared" ca="1" si="68"/>
        <v>0</v>
      </c>
      <c r="CP46" s="462">
        <f t="shared" ca="1" si="68"/>
        <v>0</v>
      </c>
      <c r="CQ46" s="462">
        <f t="shared" ca="1" si="68"/>
        <v>0</v>
      </c>
      <c r="CR46" s="462">
        <f t="shared" ca="1" si="68"/>
        <v>0</v>
      </c>
      <c r="CS46" s="462">
        <f t="shared" ca="1" si="68"/>
        <v>0</v>
      </c>
      <c r="CT46" s="462">
        <f t="shared" ref="CT46:DC55" ca="1" si="69">OFFSET(INDIRECT("'"&amp;Opt_alt&amp;"'!H12"),$A46,CT$5)*$DF46</f>
        <v>0</v>
      </c>
      <c r="CU46" s="462">
        <f t="shared" ca="1" si="69"/>
        <v>0</v>
      </c>
      <c r="CV46" s="462">
        <f t="shared" ca="1" si="69"/>
        <v>0</v>
      </c>
      <c r="CW46" s="462">
        <f t="shared" ca="1" si="69"/>
        <v>0</v>
      </c>
      <c r="CX46" s="462">
        <f t="shared" ca="1" si="69"/>
        <v>0</v>
      </c>
      <c r="CY46" s="462">
        <f t="shared" ca="1" si="69"/>
        <v>0</v>
      </c>
      <c r="CZ46" s="462">
        <f t="shared" ca="1" si="69"/>
        <v>0</v>
      </c>
      <c r="DA46" s="462">
        <f t="shared" ca="1" si="69"/>
        <v>0</v>
      </c>
      <c r="DB46" s="462">
        <f t="shared" ca="1" si="69"/>
        <v>0</v>
      </c>
      <c r="DC46" s="462">
        <f t="shared" ca="1" si="69"/>
        <v>0</v>
      </c>
      <c r="DE46" s="114" t="str">
        <f t="shared" ca="1" si="25"/>
        <v>E.1.1.</v>
      </c>
      <c r="DF46">
        <v>1</v>
      </c>
      <c r="DG46">
        <f t="shared" ref="DG46:DG55" ca="1" si="70">OFFSET(INDIRECT("'"&amp;Opt_alt&amp;"'!H12"),$A46,DG$5)</f>
        <v>0</v>
      </c>
      <c r="DH46">
        <v>0</v>
      </c>
    </row>
    <row r="47" spans="1:112" ht="75" hidden="1">
      <c r="A47" s="67">
        <v>35</v>
      </c>
      <c r="B47" s="458" t="str">
        <f t="shared" ca="1" si="53"/>
        <v>E.1.2.</v>
      </c>
      <c r="C47" s="459" t="str">
        <f t="shared" ca="1" si="54"/>
        <v>Skatinti startuolių vystymą, akceleravimą ir plėrą (Subsidijos) (11.2.)</v>
      </c>
      <c r="D47" s="463"/>
      <c r="E47" s="460" t="str">
        <f t="shared" ca="1" si="55"/>
        <v>Nurodyta be PVM (susigrąžinamas/netaikomas)</v>
      </c>
      <c r="F47" s="461">
        <f ca="1">H47+NPV(FD,I47:INDEX(I47:DC47,PAL))</f>
        <v>15245368.568549521</v>
      </c>
      <c r="G47" s="454">
        <f ca="1">SUMIF($H$5:$DC$5,"&lt;="&amp;PAL,$H47:$DC47)</f>
        <v>17000000.039999999</v>
      </c>
      <c r="H47" s="462">
        <f t="shared" ca="1" si="60"/>
        <v>0</v>
      </c>
      <c r="I47" s="462">
        <f t="shared" ca="1" si="60"/>
        <v>2830635.83</v>
      </c>
      <c r="J47" s="462">
        <f t="shared" ca="1" si="60"/>
        <v>4701000.4000000004</v>
      </c>
      <c r="K47" s="462">
        <f t="shared" ca="1" si="60"/>
        <v>3613149.7</v>
      </c>
      <c r="L47" s="462">
        <f t="shared" ca="1" si="60"/>
        <v>4852679.88</v>
      </c>
      <c r="M47" s="462">
        <f t="shared" ca="1" si="60"/>
        <v>816684.31</v>
      </c>
      <c r="N47" s="462">
        <f t="shared" ca="1" si="60"/>
        <v>151679.48000000001</v>
      </c>
      <c r="O47" s="462">
        <f t="shared" ca="1" si="60"/>
        <v>34170.44</v>
      </c>
      <c r="P47" s="462">
        <f t="shared" ca="1" si="60"/>
        <v>0</v>
      </c>
      <c r="Q47" s="462">
        <f t="shared" ca="1" si="60"/>
        <v>0</v>
      </c>
      <c r="R47" s="462">
        <f t="shared" ca="1" si="61"/>
        <v>0</v>
      </c>
      <c r="S47" s="462">
        <f t="shared" ca="1" si="61"/>
        <v>0</v>
      </c>
      <c r="T47" s="462">
        <f t="shared" ca="1" si="61"/>
        <v>0</v>
      </c>
      <c r="U47" s="462">
        <f t="shared" ca="1" si="61"/>
        <v>0</v>
      </c>
      <c r="V47" s="462">
        <f t="shared" ca="1" si="61"/>
        <v>0</v>
      </c>
      <c r="W47" s="462">
        <f t="shared" ca="1" si="61"/>
        <v>0</v>
      </c>
      <c r="X47" s="462">
        <f t="shared" ca="1" si="61"/>
        <v>0</v>
      </c>
      <c r="Y47" s="462">
        <f t="shared" ca="1" si="61"/>
        <v>0</v>
      </c>
      <c r="Z47" s="462">
        <f t="shared" ca="1" si="61"/>
        <v>0</v>
      </c>
      <c r="AA47" s="462">
        <f t="shared" ca="1" si="61"/>
        <v>0</v>
      </c>
      <c r="AB47" s="462">
        <f t="shared" ca="1" si="62"/>
        <v>0</v>
      </c>
      <c r="AC47" s="462">
        <f t="shared" ca="1" si="62"/>
        <v>0</v>
      </c>
      <c r="AD47" s="462">
        <f t="shared" ca="1" si="62"/>
        <v>0</v>
      </c>
      <c r="AE47" s="462">
        <f t="shared" ca="1" si="62"/>
        <v>0</v>
      </c>
      <c r="AF47" s="462">
        <f t="shared" ca="1" si="62"/>
        <v>0</v>
      </c>
      <c r="AG47" s="462">
        <f t="shared" ca="1" si="62"/>
        <v>0</v>
      </c>
      <c r="AH47" s="462">
        <f t="shared" ca="1" si="62"/>
        <v>0</v>
      </c>
      <c r="AI47" s="462">
        <f t="shared" ca="1" si="62"/>
        <v>0</v>
      </c>
      <c r="AJ47" s="462">
        <f t="shared" ca="1" si="62"/>
        <v>0</v>
      </c>
      <c r="AK47" s="462">
        <f t="shared" ca="1" si="62"/>
        <v>0</v>
      </c>
      <c r="AL47" s="462">
        <f t="shared" ca="1" si="63"/>
        <v>0</v>
      </c>
      <c r="AM47" s="462">
        <f t="shared" ca="1" si="63"/>
        <v>0</v>
      </c>
      <c r="AN47" s="462">
        <f t="shared" ca="1" si="63"/>
        <v>0</v>
      </c>
      <c r="AO47" s="462">
        <f t="shared" ca="1" si="63"/>
        <v>0</v>
      </c>
      <c r="AP47" s="462">
        <f t="shared" ca="1" si="63"/>
        <v>0</v>
      </c>
      <c r="AQ47" s="462">
        <f t="shared" ca="1" si="63"/>
        <v>0</v>
      </c>
      <c r="AR47" s="462">
        <f t="shared" ca="1" si="63"/>
        <v>0</v>
      </c>
      <c r="AS47" s="462">
        <f t="shared" ca="1" si="63"/>
        <v>0</v>
      </c>
      <c r="AT47" s="462">
        <f t="shared" ca="1" si="63"/>
        <v>0</v>
      </c>
      <c r="AU47" s="462">
        <f t="shared" ca="1" si="63"/>
        <v>0</v>
      </c>
      <c r="AV47" s="462">
        <f t="shared" ca="1" si="64"/>
        <v>0</v>
      </c>
      <c r="AW47" s="462">
        <f t="shared" ca="1" si="64"/>
        <v>0</v>
      </c>
      <c r="AX47" s="462">
        <f t="shared" ca="1" si="64"/>
        <v>0</v>
      </c>
      <c r="AY47" s="462">
        <f t="shared" ca="1" si="64"/>
        <v>0</v>
      </c>
      <c r="AZ47" s="462">
        <f t="shared" ca="1" si="64"/>
        <v>0</v>
      </c>
      <c r="BA47" s="462">
        <f t="shared" ca="1" si="64"/>
        <v>0</v>
      </c>
      <c r="BB47" s="462">
        <f t="shared" ca="1" si="64"/>
        <v>0</v>
      </c>
      <c r="BC47" s="462">
        <f t="shared" ca="1" si="64"/>
        <v>0</v>
      </c>
      <c r="BD47" s="462">
        <f t="shared" ca="1" si="64"/>
        <v>0</v>
      </c>
      <c r="BE47" s="462">
        <f t="shared" ca="1" si="64"/>
        <v>0</v>
      </c>
      <c r="BF47" s="462">
        <f t="shared" ca="1" si="65"/>
        <v>0</v>
      </c>
      <c r="BG47" s="462">
        <f t="shared" ca="1" si="65"/>
        <v>0</v>
      </c>
      <c r="BH47" s="462">
        <f t="shared" ca="1" si="65"/>
        <v>0</v>
      </c>
      <c r="BI47" s="462">
        <f t="shared" ca="1" si="65"/>
        <v>0</v>
      </c>
      <c r="BJ47" s="462">
        <f t="shared" ca="1" si="65"/>
        <v>0</v>
      </c>
      <c r="BK47" s="462">
        <f t="shared" ca="1" si="65"/>
        <v>0</v>
      </c>
      <c r="BL47" s="462">
        <f t="shared" ca="1" si="65"/>
        <v>0</v>
      </c>
      <c r="BM47" s="462">
        <f t="shared" ca="1" si="65"/>
        <v>0</v>
      </c>
      <c r="BN47" s="462">
        <f t="shared" ca="1" si="65"/>
        <v>0</v>
      </c>
      <c r="BO47" s="462">
        <f t="shared" ca="1" si="65"/>
        <v>0</v>
      </c>
      <c r="BP47" s="462">
        <f t="shared" ca="1" si="66"/>
        <v>0</v>
      </c>
      <c r="BQ47" s="462">
        <f t="shared" ca="1" si="66"/>
        <v>0</v>
      </c>
      <c r="BR47" s="462">
        <f t="shared" ca="1" si="66"/>
        <v>0</v>
      </c>
      <c r="BS47" s="462">
        <f t="shared" ca="1" si="66"/>
        <v>0</v>
      </c>
      <c r="BT47" s="462">
        <f t="shared" ca="1" si="66"/>
        <v>0</v>
      </c>
      <c r="BU47" s="462">
        <f t="shared" ca="1" si="66"/>
        <v>0</v>
      </c>
      <c r="BV47" s="462">
        <f t="shared" ca="1" si="66"/>
        <v>0</v>
      </c>
      <c r="BW47" s="462">
        <f t="shared" ca="1" si="66"/>
        <v>0</v>
      </c>
      <c r="BX47" s="462">
        <f t="shared" ca="1" si="66"/>
        <v>0</v>
      </c>
      <c r="BY47" s="462">
        <f t="shared" ca="1" si="66"/>
        <v>0</v>
      </c>
      <c r="BZ47" s="462">
        <f t="shared" ca="1" si="67"/>
        <v>0</v>
      </c>
      <c r="CA47" s="462">
        <f t="shared" ca="1" si="67"/>
        <v>0</v>
      </c>
      <c r="CB47" s="462">
        <f t="shared" ca="1" si="67"/>
        <v>0</v>
      </c>
      <c r="CC47" s="462">
        <f t="shared" ca="1" si="67"/>
        <v>0</v>
      </c>
      <c r="CD47" s="462">
        <f t="shared" ca="1" si="67"/>
        <v>0</v>
      </c>
      <c r="CE47" s="462">
        <f t="shared" ca="1" si="67"/>
        <v>0</v>
      </c>
      <c r="CF47" s="462">
        <f t="shared" ca="1" si="67"/>
        <v>0</v>
      </c>
      <c r="CG47" s="462">
        <f t="shared" ca="1" si="67"/>
        <v>0</v>
      </c>
      <c r="CH47" s="462">
        <f t="shared" ca="1" si="67"/>
        <v>0</v>
      </c>
      <c r="CI47" s="462">
        <f t="shared" ca="1" si="67"/>
        <v>0</v>
      </c>
      <c r="CJ47" s="462">
        <f t="shared" ca="1" si="68"/>
        <v>0</v>
      </c>
      <c r="CK47" s="462">
        <f t="shared" ca="1" si="68"/>
        <v>0</v>
      </c>
      <c r="CL47" s="462">
        <f t="shared" ca="1" si="68"/>
        <v>0</v>
      </c>
      <c r="CM47" s="462">
        <f t="shared" ca="1" si="68"/>
        <v>0</v>
      </c>
      <c r="CN47" s="462">
        <f t="shared" ca="1" si="68"/>
        <v>0</v>
      </c>
      <c r="CO47" s="462">
        <f t="shared" ca="1" si="68"/>
        <v>0</v>
      </c>
      <c r="CP47" s="462">
        <f t="shared" ca="1" si="68"/>
        <v>0</v>
      </c>
      <c r="CQ47" s="462">
        <f t="shared" ca="1" si="68"/>
        <v>0</v>
      </c>
      <c r="CR47" s="462">
        <f t="shared" ca="1" si="68"/>
        <v>0</v>
      </c>
      <c r="CS47" s="462">
        <f t="shared" ca="1" si="68"/>
        <v>0</v>
      </c>
      <c r="CT47" s="462">
        <f t="shared" ca="1" si="69"/>
        <v>0</v>
      </c>
      <c r="CU47" s="462">
        <f t="shared" ca="1" si="69"/>
        <v>0</v>
      </c>
      <c r="CV47" s="462">
        <f t="shared" ca="1" si="69"/>
        <v>0</v>
      </c>
      <c r="CW47" s="462">
        <f t="shared" ca="1" si="69"/>
        <v>0</v>
      </c>
      <c r="CX47" s="462">
        <f t="shared" ca="1" si="69"/>
        <v>0</v>
      </c>
      <c r="CY47" s="462">
        <f t="shared" ca="1" si="69"/>
        <v>0</v>
      </c>
      <c r="CZ47" s="462">
        <f t="shared" ca="1" si="69"/>
        <v>0</v>
      </c>
      <c r="DA47" s="462">
        <f t="shared" ca="1" si="69"/>
        <v>0</v>
      </c>
      <c r="DB47" s="462">
        <f t="shared" ca="1" si="69"/>
        <v>0</v>
      </c>
      <c r="DC47" s="462">
        <f t="shared" ca="1" si="69"/>
        <v>0</v>
      </c>
      <c r="DE47" s="114" t="str">
        <f t="shared" ca="1" si="25"/>
        <v>E.1.2.</v>
      </c>
      <c r="DF47">
        <v>1</v>
      </c>
      <c r="DG47">
        <f t="shared" ca="1" si="70"/>
        <v>0</v>
      </c>
      <c r="DH47">
        <v>0</v>
      </c>
    </row>
    <row r="48" spans="1:112" ht="75" hidden="1">
      <c r="A48" s="67">
        <v>36</v>
      </c>
      <c r="B48" s="458" t="str">
        <f t="shared" ca="1" si="53"/>
        <v>E.1.3.</v>
      </c>
      <c r="C48" s="459" t="str">
        <f t="shared" ca="1" si="54"/>
        <v>Skatinti inovacijų pasiūlą (MTEP, FI) (12.1.)</v>
      </c>
      <c r="D48" s="463"/>
      <c r="E48" s="460" t="str">
        <f t="shared" ca="1" si="55"/>
        <v>Nurodyta be PVM (susigrąžinamas/netaikomas)</v>
      </c>
      <c r="F48" s="461">
        <f ca="1">H48+NPV(FD,I48:INDEX(I48:DC48,PAL))</f>
        <v>20468615.739679661</v>
      </c>
      <c r="G48" s="454">
        <f ca="1">SUMIF($H$5:$DC$5,"&lt;="&amp;PAL,$H48:$DC48)</f>
        <v>16241226</v>
      </c>
      <c r="H48" s="462">
        <f t="shared" ca="1" si="60"/>
        <v>0</v>
      </c>
      <c r="I48" s="462">
        <f t="shared" ca="1" si="60"/>
        <v>16168000</v>
      </c>
      <c r="J48" s="462">
        <f t="shared" ca="1" si="60"/>
        <v>5170000</v>
      </c>
      <c r="K48" s="462">
        <f t="shared" ca="1" si="60"/>
        <v>4729000</v>
      </c>
      <c r="L48" s="462">
        <f t="shared" ca="1" si="60"/>
        <v>4288000</v>
      </c>
      <c r="M48" s="462">
        <f t="shared" ca="1" si="60"/>
        <v>3847000</v>
      </c>
      <c r="N48" s="462">
        <f t="shared" ca="1" si="60"/>
        <v>3406000</v>
      </c>
      <c r="O48" s="462">
        <f t="shared" ca="1" si="60"/>
        <v>2888226</v>
      </c>
      <c r="P48" s="462">
        <f t="shared" ca="1" si="60"/>
        <v>-3765000</v>
      </c>
      <c r="Q48" s="462">
        <f t="shared" ca="1" si="60"/>
        <v>-3765000</v>
      </c>
      <c r="R48" s="462">
        <f t="shared" ca="1" si="61"/>
        <v>-3765000</v>
      </c>
      <c r="S48" s="462">
        <f t="shared" ca="1" si="61"/>
        <v>-3765000</v>
      </c>
      <c r="T48" s="462">
        <f t="shared" ca="1" si="61"/>
        <v>-2635000</v>
      </c>
      <c r="U48" s="462">
        <f t="shared" ca="1" si="61"/>
        <v>-2194000</v>
      </c>
      <c r="V48" s="462">
        <f t="shared" ca="1" si="61"/>
        <v>-1753000</v>
      </c>
      <c r="W48" s="462">
        <f t="shared" ca="1" si="61"/>
        <v>-1312000</v>
      </c>
      <c r="X48" s="462">
        <f t="shared" ca="1" si="61"/>
        <v>-871000</v>
      </c>
      <c r="Y48" s="462">
        <f t="shared" ca="1" si="61"/>
        <v>-430000</v>
      </c>
      <c r="Z48" s="462">
        <f t="shared" ca="1" si="61"/>
        <v>0</v>
      </c>
      <c r="AA48" s="462">
        <f t="shared" ca="1" si="61"/>
        <v>0</v>
      </c>
      <c r="AB48" s="462">
        <f t="shared" ca="1" si="62"/>
        <v>0</v>
      </c>
      <c r="AC48" s="462">
        <f t="shared" ca="1" si="62"/>
        <v>0</v>
      </c>
      <c r="AD48" s="462">
        <f t="shared" ca="1" si="62"/>
        <v>0</v>
      </c>
      <c r="AE48" s="462">
        <f t="shared" ca="1" si="62"/>
        <v>0</v>
      </c>
      <c r="AF48" s="462">
        <f t="shared" ca="1" si="62"/>
        <v>0</v>
      </c>
      <c r="AG48" s="462">
        <f t="shared" ca="1" si="62"/>
        <v>0</v>
      </c>
      <c r="AH48" s="462">
        <f t="shared" ca="1" si="62"/>
        <v>0</v>
      </c>
      <c r="AI48" s="462">
        <f t="shared" ca="1" si="62"/>
        <v>0</v>
      </c>
      <c r="AJ48" s="462">
        <f t="shared" ca="1" si="62"/>
        <v>0</v>
      </c>
      <c r="AK48" s="462">
        <f t="shared" ca="1" si="62"/>
        <v>0</v>
      </c>
      <c r="AL48" s="462">
        <f t="shared" ca="1" si="63"/>
        <v>0</v>
      </c>
      <c r="AM48" s="462">
        <f t="shared" ca="1" si="63"/>
        <v>0</v>
      </c>
      <c r="AN48" s="462">
        <f t="shared" ca="1" si="63"/>
        <v>0</v>
      </c>
      <c r="AO48" s="462">
        <f t="shared" ca="1" si="63"/>
        <v>0</v>
      </c>
      <c r="AP48" s="462">
        <f t="shared" ca="1" si="63"/>
        <v>0</v>
      </c>
      <c r="AQ48" s="462">
        <f t="shared" ca="1" si="63"/>
        <v>0</v>
      </c>
      <c r="AR48" s="462">
        <f t="shared" ca="1" si="63"/>
        <v>0</v>
      </c>
      <c r="AS48" s="462">
        <f t="shared" ca="1" si="63"/>
        <v>0</v>
      </c>
      <c r="AT48" s="462">
        <f t="shared" ca="1" si="63"/>
        <v>0</v>
      </c>
      <c r="AU48" s="462">
        <f t="shared" ca="1" si="63"/>
        <v>0</v>
      </c>
      <c r="AV48" s="462">
        <f t="shared" ca="1" si="64"/>
        <v>0</v>
      </c>
      <c r="AW48" s="462">
        <f t="shared" ca="1" si="64"/>
        <v>0</v>
      </c>
      <c r="AX48" s="462">
        <f t="shared" ca="1" si="64"/>
        <v>0</v>
      </c>
      <c r="AY48" s="462">
        <f t="shared" ca="1" si="64"/>
        <v>0</v>
      </c>
      <c r="AZ48" s="462">
        <f t="shared" ca="1" si="64"/>
        <v>0</v>
      </c>
      <c r="BA48" s="462">
        <f t="shared" ca="1" si="64"/>
        <v>0</v>
      </c>
      <c r="BB48" s="462">
        <f t="shared" ca="1" si="64"/>
        <v>0</v>
      </c>
      <c r="BC48" s="462">
        <f t="shared" ca="1" si="64"/>
        <v>0</v>
      </c>
      <c r="BD48" s="462">
        <f t="shared" ca="1" si="64"/>
        <v>0</v>
      </c>
      <c r="BE48" s="462">
        <f t="shared" ca="1" si="64"/>
        <v>0</v>
      </c>
      <c r="BF48" s="462">
        <f t="shared" ca="1" si="65"/>
        <v>0</v>
      </c>
      <c r="BG48" s="462">
        <f t="shared" ca="1" si="65"/>
        <v>0</v>
      </c>
      <c r="BH48" s="462">
        <f t="shared" ca="1" si="65"/>
        <v>0</v>
      </c>
      <c r="BI48" s="462">
        <f t="shared" ca="1" si="65"/>
        <v>0</v>
      </c>
      <c r="BJ48" s="462">
        <f t="shared" ca="1" si="65"/>
        <v>0</v>
      </c>
      <c r="BK48" s="462">
        <f t="shared" ca="1" si="65"/>
        <v>0</v>
      </c>
      <c r="BL48" s="462">
        <f t="shared" ca="1" si="65"/>
        <v>0</v>
      </c>
      <c r="BM48" s="462">
        <f t="shared" ca="1" si="65"/>
        <v>0</v>
      </c>
      <c r="BN48" s="462">
        <f t="shared" ca="1" si="65"/>
        <v>0</v>
      </c>
      <c r="BO48" s="462">
        <f t="shared" ca="1" si="65"/>
        <v>0</v>
      </c>
      <c r="BP48" s="462">
        <f t="shared" ca="1" si="66"/>
        <v>0</v>
      </c>
      <c r="BQ48" s="462">
        <f t="shared" ca="1" si="66"/>
        <v>0</v>
      </c>
      <c r="BR48" s="462">
        <f t="shared" ca="1" si="66"/>
        <v>0</v>
      </c>
      <c r="BS48" s="462">
        <f t="shared" ca="1" si="66"/>
        <v>0</v>
      </c>
      <c r="BT48" s="462">
        <f t="shared" ca="1" si="66"/>
        <v>0</v>
      </c>
      <c r="BU48" s="462">
        <f t="shared" ca="1" si="66"/>
        <v>0</v>
      </c>
      <c r="BV48" s="462">
        <f t="shared" ca="1" si="66"/>
        <v>0</v>
      </c>
      <c r="BW48" s="462">
        <f t="shared" ca="1" si="66"/>
        <v>0</v>
      </c>
      <c r="BX48" s="462">
        <f t="shared" ca="1" si="66"/>
        <v>0</v>
      </c>
      <c r="BY48" s="462">
        <f t="shared" ca="1" si="66"/>
        <v>0</v>
      </c>
      <c r="BZ48" s="462">
        <f t="shared" ca="1" si="67"/>
        <v>0</v>
      </c>
      <c r="CA48" s="462">
        <f t="shared" ca="1" si="67"/>
        <v>0</v>
      </c>
      <c r="CB48" s="462">
        <f t="shared" ca="1" si="67"/>
        <v>0</v>
      </c>
      <c r="CC48" s="462">
        <f t="shared" ca="1" si="67"/>
        <v>0</v>
      </c>
      <c r="CD48" s="462">
        <f t="shared" ca="1" si="67"/>
        <v>0</v>
      </c>
      <c r="CE48" s="462">
        <f t="shared" ca="1" si="67"/>
        <v>0</v>
      </c>
      <c r="CF48" s="462">
        <f t="shared" ca="1" si="67"/>
        <v>0</v>
      </c>
      <c r="CG48" s="462">
        <f t="shared" ca="1" si="67"/>
        <v>0</v>
      </c>
      <c r="CH48" s="462">
        <f t="shared" ca="1" si="67"/>
        <v>0</v>
      </c>
      <c r="CI48" s="462">
        <f t="shared" ca="1" si="67"/>
        <v>0</v>
      </c>
      <c r="CJ48" s="462">
        <f t="shared" ca="1" si="68"/>
        <v>0</v>
      </c>
      <c r="CK48" s="462">
        <f t="shared" ca="1" si="68"/>
        <v>0</v>
      </c>
      <c r="CL48" s="462">
        <f t="shared" ca="1" si="68"/>
        <v>0</v>
      </c>
      <c r="CM48" s="462">
        <f t="shared" ca="1" si="68"/>
        <v>0</v>
      </c>
      <c r="CN48" s="462">
        <f t="shared" ca="1" si="68"/>
        <v>0</v>
      </c>
      <c r="CO48" s="462">
        <f t="shared" ca="1" si="68"/>
        <v>0</v>
      </c>
      <c r="CP48" s="462">
        <f t="shared" ca="1" si="68"/>
        <v>0</v>
      </c>
      <c r="CQ48" s="462">
        <f t="shared" ca="1" si="68"/>
        <v>0</v>
      </c>
      <c r="CR48" s="462">
        <f t="shared" ca="1" si="68"/>
        <v>0</v>
      </c>
      <c r="CS48" s="462">
        <f t="shared" ca="1" si="68"/>
        <v>0</v>
      </c>
      <c r="CT48" s="462">
        <f t="shared" ca="1" si="69"/>
        <v>0</v>
      </c>
      <c r="CU48" s="462">
        <f t="shared" ca="1" si="69"/>
        <v>0</v>
      </c>
      <c r="CV48" s="462">
        <f t="shared" ca="1" si="69"/>
        <v>0</v>
      </c>
      <c r="CW48" s="462">
        <f t="shared" ca="1" si="69"/>
        <v>0</v>
      </c>
      <c r="CX48" s="462">
        <f t="shared" ca="1" si="69"/>
        <v>0</v>
      </c>
      <c r="CY48" s="462">
        <f t="shared" ca="1" si="69"/>
        <v>0</v>
      </c>
      <c r="CZ48" s="462">
        <f t="shared" ca="1" si="69"/>
        <v>0</v>
      </c>
      <c r="DA48" s="462">
        <f t="shared" ca="1" si="69"/>
        <v>0</v>
      </c>
      <c r="DB48" s="462">
        <f t="shared" ca="1" si="69"/>
        <v>0</v>
      </c>
      <c r="DC48" s="462">
        <f t="shared" ca="1" si="69"/>
        <v>0</v>
      </c>
      <c r="DE48" s="114" t="str">
        <f t="shared" ca="1" si="25"/>
        <v>E.1.3.</v>
      </c>
      <c r="DF48">
        <v>1</v>
      </c>
      <c r="DG48">
        <f t="shared" ca="1" si="70"/>
        <v>0</v>
      </c>
      <c r="DH48">
        <v>0</v>
      </c>
    </row>
    <row r="49" spans="1:112" ht="75" hidden="1">
      <c r="A49" s="67">
        <v>37</v>
      </c>
      <c r="B49" s="458" t="str">
        <f t="shared" ca="1" si="53"/>
        <v>E.1.4.</v>
      </c>
      <c r="C49" s="459" t="str">
        <f t="shared" ca="1" si="54"/>
        <v>Skatinti inovacijų pasiūlą (MTEP, subsidija) (12.2.)</v>
      </c>
      <c r="D49" s="463"/>
      <c r="E49" s="460" t="str">
        <f t="shared" ca="1" si="55"/>
        <v>Nurodyta be PVM (susigrąžinamas/netaikomas)</v>
      </c>
      <c r="F49" s="461">
        <f ca="1">H49+NPV(FD,I49:INDEX(I49:DC49,PAL))</f>
        <v>100083636.11954069</v>
      </c>
      <c r="G49" s="454">
        <f ca="1">SUMIF($H$5:$DC$5,"&lt;="&amp;PAL,$H49:$DC49)</f>
        <v>116763148</v>
      </c>
      <c r="H49" s="462">
        <f t="shared" ca="1" si="60"/>
        <v>0</v>
      </c>
      <c r="I49" s="462">
        <f t="shared" ca="1" si="60"/>
        <v>9341051.8399999999</v>
      </c>
      <c r="J49" s="462">
        <f t="shared" ca="1" si="60"/>
        <v>22184998.120000001</v>
      </c>
      <c r="K49" s="462">
        <f t="shared" ca="1" si="60"/>
        <v>12843946.279999999</v>
      </c>
      <c r="L49" s="462">
        <f t="shared" ca="1" si="60"/>
        <v>25687892.559999999</v>
      </c>
      <c r="M49" s="462">
        <f t="shared" ca="1" si="60"/>
        <v>15179209.24</v>
      </c>
      <c r="N49" s="462">
        <f t="shared" ca="1" si="60"/>
        <v>25687892.559999999</v>
      </c>
      <c r="O49" s="462">
        <f t="shared" ca="1" si="60"/>
        <v>5838157.4000000004</v>
      </c>
      <c r="P49" s="462">
        <f t="shared" ca="1" si="60"/>
        <v>0</v>
      </c>
      <c r="Q49" s="462">
        <f t="shared" ca="1" si="60"/>
        <v>0</v>
      </c>
      <c r="R49" s="462">
        <f t="shared" ca="1" si="61"/>
        <v>0</v>
      </c>
      <c r="S49" s="462">
        <f t="shared" ca="1" si="61"/>
        <v>0</v>
      </c>
      <c r="T49" s="462">
        <f t="shared" ca="1" si="61"/>
        <v>0</v>
      </c>
      <c r="U49" s="462">
        <f t="shared" ca="1" si="61"/>
        <v>0</v>
      </c>
      <c r="V49" s="462">
        <f t="shared" ca="1" si="61"/>
        <v>0</v>
      </c>
      <c r="W49" s="462">
        <f t="shared" ca="1" si="61"/>
        <v>0</v>
      </c>
      <c r="X49" s="462">
        <f t="shared" ca="1" si="61"/>
        <v>0</v>
      </c>
      <c r="Y49" s="462">
        <f t="shared" ca="1" si="61"/>
        <v>0</v>
      </c>
      <c r="Z49" s="462">
        <f t="shared" ca="1" si="61"/>
        <v>0</v>
      </c>
      <c r="AA49" s="462">
        <f t="shared" ca="1" si="61"/>
        <v>0</v>
      </c>
      <c r="AB49" s="462">
        <f t="shared" ca="1" si="62"/>
        <v>0</v>
      </c>
      <c r="AC49" s="462">
        <f t="shared" ca="1" si="62"/>
        <v>0</v>
      </c>
      <c r="AD49" s="462">
        <f t="shared" ca="1" si="62"/>
        <v>0</v>
      </c>
      <c r="AE49" s="462">
        <f t="shared" ca="1" si="62"/>
        <v>0</v>
      </c>
      <c r="AF49" s="462">
        <f t="shared" ca="1" si="62"/>
        <v>0</v>
      </c>
      <c r="AG49" s="462">
        <f t="shared" ca="1" si="62"/>
        <v>0</v>
      </c>
      <c r="AH49" s="462">
        <f t="shared" ca="1" si="62"/>
        <v>0</v>
      </c>
      <c r="AI49" s="462">
        <f t="shared" ca="1" si="62"/>
        <v>0</v>
      </c>
      <c r="AJ49" s="462">
        <f t="shared" ca="1" si="62"/>
        <v>0</v>
      </c>
      <c r="AK49" s="462">
        <f t="shared" ca="1" si="62"/>
        <v>0</v>
      </c>
      <c r="AL49" s="462">
        <f t="shared" ca="1" si="63"/>
        <v>0</v>
      </c>
      <c r="AM49" s="462">
        <f t="shared" ca="1" si="63"/>
        <v>0</v>
      </c>
      <c r="AN49" s="462">
        <f t="shared" ca="1" si="63"/>
        <v>0</v>
      </c>
      <c r="AO49" s="462">
        <f t="shared" ca="1" si="63"/>
        <v>0</v>
      </c>
      <c r="AP49" s="462">
        <f t="shared" ca="1" si="63"/>
        <v>0</v>
      </c>
      <c r="AQ49" s="462">
        <f t="shared" ca="1" si="63"/>
        <v>0</v>
      </c>
      <c r="AR49" s="462">
        <f t="shared" ca="1" si="63"/>
        <v>0</v>
      </c>
      <c r="AS49" s="462">
        <f t="shared" ca="1" si="63"/>
        <v>0</v>
      </c>
      <c r="AT49" s="462">
        <f t="shared" ca="1" si="63"/>
        <v>0</v>
      </c>
      <c r="AU49" s="462">
        <f t="shared" ca="1" si="63"/>
        <v>0</v>
      </c>
      <c r="AV49" s="462">
        <f t="shared" ca="1" si="64"/>
        <v>0</v>
      </c>
      <c r="AW49" s="462">
        <f t="shared" ca="1" si="64"/>
        <v>0</v>
      </c>
      <c r="AX49" s="462">
        <f t="shared" ca="1" si="64"/>
        <v>0</v>
      </c>
      <c r="AY49" s="462">
        <f t="shared" ca="1" si="64"/>
        <v>0</v>
      </c>
      <c r="AZ49" s="462">
        <f t="shared" ca="1" si="64"/>
        <v>0</v>
      </c>
      <c r="BA49" s="462">
        <f t="shared" ca="1" si="64"/>
        <v>0</v>
      </c>
      <c r="BB49" s="462">
        <f t="shared" ca="1" si="64"/>
        <v>0</v>
      </c>
      <c r="BC49" s="462">
        <f t="shared" ca="1" si="64"/>
        <v>0</v>
      </c>
      <c r="BD49" s="462">
        <f t="shared" ca="1" si="64"/>
        <v>0</v>
      </c>
      <c r="BE49" s="462">
        <f t="shared" ca="1" si="64"/>
        <v>0</v>
      </c>
      <c r="BF49" s="462">
        <f t="shared" ca="1" si="65"/>
        <v>0</v>
      </c>
      <c r="BG49" s="462">
        <f t="shared" ca="1" si="65"/>
        <v>0</v>
      </c>
      <c r="BH49" s="462">
        <f t="shared" ca="1" si="65"/>
        <v>0</v>
      </c>
      <c r="BI49" s="462">
        <f t="shared" ca="1" si="65"/>
        <v>0</v>
      </c>
      <c r="BJ49" s="462">
        <f t="shared" ca="1" si="65"/>
        <v>0</v>
      </c>
      <c r="BK49" s="462">
        <f t="shared" ca="1" si="65"/>
        <v>0</v>
      </c>
      <c r="BL49" s="462">
        <f t="shared" ca="1" si="65"/>
        <v>0</v>
      </c>
      <c r="BM49" s="462">
        <f t="shared" ca="1" si="65"/>
        <v>0</v>
      </c>
      <c r="BN49" s="462">
        <f t="shared" ca="1" si="65"/>
        <v>0</v>
      </c>
      <c r="BO49" s="462">
        <f t="shared" ca="1" si="65"/>
        <v>0</v>
      </c>
      <c r="BP49" s="462">
        <f t="shared" ca="1" si="66"/>
        <v>0</v>
      </c>
      <c r="BQ49" s="462">
        <f t="shared" ca="1" si="66"/>
        <v>0</v>
      </c>
      <c r="BR49" s="462">
        <f t="shared" ca="1" si="66"/>
        <v>0</v>
      </c>
      <c r="BS49" s="462">
        <f t="shared" ca="1" si="66"/>
        <v>0</v>
      </c>
      <c r="BT49" s="462">
        <f t="shared" ca="1" si="66"/>
        <v>0</v>
      </c>
      <c r="BU49" s="462">
        <f t="shared" ca="1" si="66"/>
        <v>0</v>
      </c>
      <c r="BV49" s="462">
        <f t="shared" ca="1" si="66"/>
        <v>0</v>
      </c>
      <c r="BW49" s="462">
        <f t="shared" ca="1" si="66"/>
        <v>0</v>
      </c>
      <c r="BX49" s="462">
        <f t="shared" ca="1" si="66"/>
        <v>0</v>
      </c>
      <c r="BY49" s="462">
        <f t="shared" ca="1" si="66"/>
        <v>0</v>
      </c>
      <c r="BZ49" s="462">
        <f t="shared" ca="1" si="67"/>
        <v>0</v>
      </c>
      <c r="CA49" s="462">
        <f t="shared" ca="1" si="67"/>
        <v>0</v>
      </c>
      <c r="CB49" s="462">
        <f t="shared" ca="1" si="67"/>
        <v>0</v>
      </c>
      <c r="CC49" s="462">
        <f t="shared" ca="1" si="67"/>
        <v>0</v>
      </c>
      <c r="CD49" s="462">
        <f t="shared" ca="1" si="67"/>
        <v>0</v>
      </c>
      <c r="CE49" s="462">
        <f t="shared" ca="1" si="67"/>
        <v>0</v>
      </c>
      <c r="CF49" s="462">
        <f t="shared" ca="1" si="67"/>
        <v>0</v>
      </c>
      <c r="CG49" s="462">
        <f t="shared" ca="1" si="67"/>
        <v>0</v>
      </c>
      <c r="CH49" s="462">
        <f t="shared" ca="1" si="67"/>
        <v>0</v>
      </c>
      <c r="CI49" s="462">
        <f t="shared" ca="1" si="67"/>
        <v>0</v>
      </c>
      <c r="CJ49" s="462">
        <f t="shared" ca="1" si="68"/>
        <v>0</v>
      </c>
      <c r="CK49" s="462">
        <f t="shared" ca="1" si="68"/>
        <v>0</v>
      </c>
      <c r="CL49" s="462">
        <f t="shared" ca="1" si="68"/>
        <v>0</v>
      </c>
      <c r="CM49" s="462">
        <f t="shared" ca="1" si="68"/>
        <v>0</v>
      </c>
      <c r="CN49" s="462">
        <f t="shared" ca="1" si="68"/>
        <v>0</v>
      </c>
      <c r="CO49" s="462">
        <f t="shared" ca="1" si="68"/>
        <v>0</v>
      </c>
      <c r="CP49" s="462">
        <f t="shared" ca="1" si="68"/>
        <v>0</v>
      </c>
      <c r="CQ49" s="462">
        <f t="shared" ca="1" si="68"/>
        <v>0</v>
      </c>
      <c r="CR49" s="462">
        <f t="shared" ca="1" si="68"/>
        <v>0</v>
      </c>
      <c r="CS49" s="462">
        <f t="shared" ca="1" si="68"/>
        <v>0</v>
      </c>
      <c r="CT49" s="462">
        <f t="shared" ca="1" si="69"/>
        <v>0</v>
      </c>
      <c r="CU49" s="462">
        <f t="shared" ca="1" si="69"/>
        <v>0</v>
      </c>
      <c r="CV49" s="462">
        <f t="shared" ca="1" si="69"/>
        <v>0</v>
      </c>
      <c r="CW49" s="462">
        <f t="shared" ca="1" si="69"/>
        <v>0</v>
      </c>
      <c r="CX49" s="462">
        <f t="shared" ca="1" si="69"/>
        <v>0</v>
      </c>
      <c r="CY49" s="462">
        <f t="shared" ca="1" si="69"/>
        <v>0</v>
      </c>
      <c r="CZ49" s="462">
        <f t="shared" ca="1" si="69"/>
        <v>0</v>
      </c>
      <c r="DA49" s="462">
        <f t="shared" ca="1" si="69"/>
        <v>0</v>
      </c>
      <c r="DB49" s="462">
        <f t="shared" ca="1" si="69"/>
        <v>0</v>
      </c>
      <c r="DC49" s="462">
        <f t="shared" ca="1" si="69"/>
        <v>0</v>
      </c>
      <c r="DE49" s="114" t="str">
        <f t="shared" ca="1" si="25"/>
        <v>E.1.4.</v>
      </c>
      <c r="DF49">
        <v>1</v>
      </c>
      <c r="DG49">
        <f t="shared" ca="1" si="70"/>
        <v>0</v>
      </c>
      <c r="DH49">
        <v>0</v>
      </c>
    </row>
    <row r="50" spans="1:112" ht="75" hidden="1">
      <c r="A50" s="67">
        <v>38</v>
      </c>
      <c r="B50" s="458" t="str">
        <f t="shared" ca="1" si="53"/>
        <v>E.1.5.</v>
      </c>
      <c r="C50" s="459" t="str">
        <f t="shared" ca="1" si="54"/>
        <v>Teikti kaupiamąjį/alternatyvųjį finansavimą; skatinti STEP technologijų kūrimą arba gamybą (25)</v>
      </c>
      <c r="D50" s="463"/>
      <c r="E50" s="460" t="str">
        <f t="shared" ca="1" si="55"/>
        <v>Nurodyta be PVM (susigrąžinamas/netaikomas)</v>
      </c>
      <c r="F50" s="461">
        <f ca="1">H50+NPV(FD,I50:INDEX(I50:DC50,PAL))</f>
        <v>45795245.072381251</v>
      </c>
      <c r="G50" s="454">
        <f ca="1">SUMIF($H$5:$DC$5,"&lt;="&amp;PAL,$H50:$DC50)</f>
        <v>56574575</v>
      </c>
      <c r="H50" s="462">
        <f t="shared" ca="1" si="60"/>
        <v>0</v>
      </c>
      <c r="I50" s="462">
        <f t="shared" ca="1" si="60"/>
        <v>0</v>
      </c>
      <c r="J50" s="462">
        <f t="shared" ca="1" si="60"/>
        <v>0</v>
      </c>
      <c r="K50" s="462">
        <f t="shared" ca="1" si="60"/>
        <v>0</v>
      </c>
      <c r="L50" s="462">
        <f t="shared" ca="1" si="60"/>
        <v>2828728.75</v>
      </c>
      <c r="M50" s="462">
        <f t="shared" ca="1" si="60"/>
        <v>33944745</v>
      </c>
      <c r="N50" s="462">
        <f t="shared" ca="1" si="60"/>
        <v>14143643.75</v>
      </c>
      <c r="O50" s="462">
        <f t="shared" ca="1" si="60"/>
        <v>5657457.5</v>
      </c>
      <c r="P50" s="462">
        <f t="shared" ca="1" si="60"/>
        <v>0</v>
      </c>
      <c r="Q50" s="462">
        <f t="shared" ca="1" si="60"/>
        <v>0</v>
      </c>
      <c r="R50" s="462">
        <f t="shared" ca="1" si="61"/>
        <v>0</v>
      </c>
      <c r="S50" s="462">
        <f t="shared" ca="1" si="61"/>
        <v>0</v>
      </c>
      <c r="T50" s="462">
        <f t="shared" ca="1" si="61"/>
        <v>0</v>
      </c>
      <c r="U50" s="462">
        <f t="shared" ca="1" si="61"/>
        <v>0</v>
      </c>
      <c r="V50" s="462">
        <f t="shared" ca="1" si="61"/>
        <v>0</v>
      </c>
      <c r="W50" s="462">
        <f t="shared" ca="1" si="61"/>
        <v>0</v>
      </c>
      <c r="X50" s="462">
        <f t="shared" ca="1" si="61"/>
        <v>0</v>
      </c>
      <c r="Y50" s="462">
        <f t="shared" ca="1" si="61"/>
        <v>0</v>
      </c>
      <c r="Z50" s="462">
        <f t="shared" ca="1" si="61"/>
        <v>0</v>
      </c>
      <c r="AA50" s="462">
        <f t="shared" ca="1" si="61"/>
        <v>0</v>
      </c>
      <c r="AB50" s="462">
        <f t="shared" ca="1" si="62"/>
        <v>0</v>
      </c>
      <c r="AC50" s="462">
        <f t="shared" ca="1" si="62"/>
        <v>0</v>
      </c>
      <c r="AD50" s="462">
        <f t="shared" ca="1" si="62"/>
        <v>0</v>
      </c>
      <c r="AE50" s="462">
        <f t="shared" ca="1" si="62"/>
        <v>0</v>
      </c>
      <c r="AF50" s="462">
        <f t="shared" ca="1" si="62"/>
        <v>0</v>
      </c>
      <c r="AG50" s="462">
        <f t="shared" ca="1" si="62"/>
        <v>0</v>
      </c>
      <c r="AH50" s="462">
        <f t="shared" ca="1" si="62"/>
        <v>0</v>
      </c>
      <c r="AI50" s="462">
        <f t="shared" ca="1" si="62"/>
        <v>0</v>
      </c>
      <c r="AJ50" s="462">
        <f t="shared" ca="1" si="62"/>
        <v>0</v>
      </c>
      <c r="AK50" s="462">
        <f t="shared" ca="1" si="62"/>
        <v>0</v>
      </c>
      <c r="AL50" s="462">
        <f t="shared" ca="1" si="63"/>
        <v>0</v>
      </c>
      <c r="AM50" s="462">
        <f t="shared" ca="1" si="63"/>
        <v>0</v>
      </c>
      <c r="AN50" s="462">
        <f t="shared" ca="1" si="63"/>
        <v>0</v>
      </c>
      <c r="AO50" s="462">
        <f t="shared" ca="1" si="63"/>
        <v>0</v>
      </c>
      <c r="AP50" s="462">
        <f t="shared" ca="1" si="63"/>
        <v>0</v>
      </c>
      <c r="AQ50" s="462">
        <f t="shared" ca="1" si="63"/>
        <v>0</v>
      </c>
      <c r="AR50" s="462">
        <f t="shared" ca="1" si="63"/>
        <v>0</v>
      </c>
      <c r="AS50" s="462">
        <f t="shared" ca="1" si="63"/>
        <v>0</v>
      </c>
      <c r="AT50" s="462">
        <f t="shared" ca="1" si="63"/>
        <v>0</v>
      </c>
      <c r="AU50" s="462">
        <f t="shared" ca="1" si="63"/>
        <v>0</v>
      </c>
      <c r="AV50" s="462">
        <f t="shared" ca="1" si="64"/>
        <v>0</v>
      </c>
      <c r="AW50" s="462">
        <f t="shared" ca="1" si="64"/>
        <v>0</v>
      </c>
      <c r="AX50" s="462">
        <f t="shared" ca="1" si="64"/>
        <v>0</v>
      </c>
      <c r="AY50" s="462">
        <f t="shared" ca="1" si="64"/>
        <v>0</v>
      </c>
      <c r="AZ50" s="462">
        <f t="shared" ca="1" si="64"/>
        <v>0</v>
      </c>
      <c r="BA50" s="462">
        <f t="shared" ca="1" si="64"/>
        <v>0</v>
      </c>
      <c r="BB50" s="462">
        <f t="shared" ca="1" si="64"/>
        <v>0</v>
      </c>
      <c r="BC50" s="462">
        <f t="shared" ca="1" si="64"/>
        <v>0</v>
      </c>
      <c r="BD50" s="462">
        <f t="shared" ca="1" si="64"/>
        <v>0</v>
      </c>
      <c r="BE50" s="462">
        <f t="shared" ca="1" si="64"/>
        <v>0</v>
      </c>
      <c r="BF50" s="462">
        <f t="shared" ca="1" si="65"/>
        <v>0</v>
      </c>
      <c r="BG50" s="462">
        <f t="shared" ca="1" si="65"/>
        <v>0</v>
      </c>
      <c r="BH50" s="462">
        <f t="shared" ca="1" si="65"/>
        <v>0</v>
      </c>
      <c r="BI50" s="462">
        <f t="shared" ca="1" si="65"/>
        <v>0</v>
      </c>
      <c r="BJ50" s="462">
        <f t="shared" ca="1" si="65"/>
        <v>0</v>
      </c>
      <c r="BK50" s="462">
        <f t="shared" ca="1" si="65"/>
        <v>0</v>
      </c>
      <c r="BL50" s="462">
        <f t="shared" ca="1" si="65"/>
        <v>0</v>
      </c>
      <c r="BM50" s="462">
        <f t="shared" ca="1" si="65"/>
        <v>0</v>
      </c>
      <c r="BN50" s="462">
        <f t="shared" ca="1" si="65"/>
        <v>0</v>
      </c>
      <c r="BO50" s="462">
        <f t="shared" ca="1" si="65"/>
        <v>0</v>
      </c>
      <c r="BP50" s="462">
        <f t="shared" ca="1" si="66"/>
        <v>0</v>
      </c>
      <c r="BQ50" s="462">
        <f t="shared" ca="1" si="66"/>
        <v>0</v>
      </c>
      <c r="BR50" s="462">
        <f t="shared" ca="1" si="66"/>
        <v>0</v>
      </c>
      <c r="BS50" s="462">
        <f t="shared" ca="1" si="66"/>
        <v>0</v>
      </c>
      <c r="BT50" s="462">
        <f t="shared" ca="1" si="66"/>
        <v>0</v>
      </c>
      <c r="BU50" s="462">
        <f t="shared" ca="1" si="66"/>
        <v>0</v>
      </c>
      <c r="BV50" s="462">
        <f t="shared" ca="1" si="66"/>
        <v>0</v>
      </c>
      <c r="BW50" s="462">
        <f t="shared" ca="1" si="66"/>
        <v>0</v>
      </c>
      <c r="BX50" s="462">
        <f t="shared" ca="1" si="66"/>
        <v>0</v>
      </c>
      <c r="BY50" s="462">
        <f t="shared" ca="1" si="66"/>
        <v>0</v>
      </c>
      <c r="BZ50" s="462">
        <f t="shared" ca="1" si="67"/>
        <v>0</v>
      </c>
      <c r="CA50" s="462">
        <f t="shared" ca="1" si="67"/>
        <v>0</v>
      </c>
      <c r="CB50" s="462">
        <f t="shared" ca="1" si="67"/>
        <v>0</v>
      </c>
      <c r="CC50" s="462">
        <f t="shared" ca="1" si="67"/>
        <v>0</v>
      </c>
      <c r="CD50" s="462">
        <f t="shared" ca="1" si="67"/>
        <v>0</v>
      </c>
      <c r="CE50" s="462">
        <f t="shared" ca="1" si="67"/>
        <v>0</v>
      </c>
      <c r="CF50" s="462">
        <f t="shared" ca="1" si="67"/>
        <v>0</v>
      </c>
      <c r="CG50" s="462">
        <f t="shared" ca="1" si="67"/>
        <v>0</v>
      </c>
      <c r="CH50" s="462">
        <f t="shared" ca="1" si="67"/>
        <v>0</v>
      </c>
      <c r="CI50" s="462">
        <f t="shared" ca="1" si="67"/>
        <v>0</v>
      </c>
      <c r="CJ50" s="462">
        <f t="shared" ca="1" si="68"/>
        <v>0</v>
      </c>
      <c r="CK50" s="462">
        <f t="shared" ca="1" si="68"/>
        <v>0</v>
      </c>
      <c r="CL50" s="462">
        <f t="shared" ca="1" si="68"/>
        <v>0</v>
      </c>
      <c r="CM50" s="462">
        <f t="shared" ca="1" si="68"/>
        <v>0</v>
      </c>
      <c r="CN50" s="462">
        <f t="shared" ca="1" si="68"/>
        <v>0</v>
      </c>
      <c r="CO50" s="462">
        <f t="shared" ca="1" si="68"/>
        <v>0</v>
      </c>
      <c r="CP50" s="462">
        <f t="shared" ca="1" si="68"/>
        <v>0</v>
      </c>
      <c r="CQ50" s="462">
        <f t="shared" ca="1" si="68"/>
        <v>0</v>
      </c>
      <c r="CR50" s="462">
        <f t="shared" ca="1" si="68"/>
        <v>0</v>
      </c>
      <c r="CS50" s="462">
        <f t="shared" ca="1" si="68"/>
        <v>0</v>
      </c>
      <c r="CT50" s="462">
        <f t="shared" ca="1" si="69"/>
        <v>0</v>
      </c>
      <c r="CU50" s="462">
        <f t="shared" ca="1" si="69"/>
        <v>0</v>
      </c>
      <c r="CV50" s="462">
        <f t="shared" ca="1" si="69"/>
        <v>0</v>
      </c>
      <c r="CW50" s="462">
        <f t="shared" ca="1" si="69"/>
        <v>0</v>
      </c>
      <c r="CX50" s="462">
        <f t="shared" ca="1" si="69"/>
        <v>0</v>
      </c>
      <c r="CY50" s="462">
        <f t="shared" ca="1" si="69"/>
        <v>0</v>
      </c>
      <c r="CZ50" s="462">
        <f t="shared" ca="1" si="69"/>
        <v>0</v>
      </c>
      <c r="DA50" s="462">
        <f t="shared" ca="1" si="69"/>
        <v>0</v>
      </c>
      <c r="DB50" s="462">
        <f t="shared" ca="1" si="69"/>
        <v>0</v>
      </c>
      <c r="DC50" s="462">
        <f t="shared" ca="1" si="69"/>
        <v>0</v>
      </c>
      <c r="DE50" s="114" t="str">
        <f t="shared" ca="1" si="25"/>
        <v>E.1.5.</v>
      </c>
      <c r="DF50">
        <v>1</v>
      </c>
      <c r="DG50">
        <f t="shared" ca="1" si="70"/>
        <v>0</v>
      </c>
      <c r="DH50">
        <v>0</v>
      </c>
    </row>
    <row r="51" spans="1:112" ht="30" hidden="1">
      <c r="A51" s="67">
        <v>39</v>
      </c>
      <c r="B51" s="458" t="str">
        <f t="shared" ca="1" si="53"/>
        <v>E.1.6.</v>
      </c>
      <c r="C51" s="459" t="str">
        <f t="shared" ca="1" si="54"/>
        <v>Skatinti trumpų vertės kūrimo grandinių formavimąsi ir plėtrą tarp MVĮ (paskolos) (19.1.)</v>
      </c>
      <c r="D51" s="463"/>
      <c r="E51" s="460">
        <f t="shared" ca="1" si="55"/>
        <v>0.21</v>
      </c>
      <c r="F51" s="461">
        <f ca="1">H51+NPV(FD,I51:INDEX(I51:DC51,PAL))</f>
        <v>12706017.563498905</v>
      </c>
      <c r="G51" s="454">
        <f ca="1">SUMIF($H$5:$DC$5,"&lt;="&amp;PAL,$H51:$DC51)</f>
        <v>12482000</v>
      </c>
      <c r="H51" s="462">
        <f t="shared" ca="1" si="60"/>
        <v>0</v>
      </c>
      <c r="I51" s="462">
        <f t="shared" ca="1" si="60"/>
        <v>0</v>
      </c>
      <c r="J51" s="462">
        <f t="shared" ca="1" si="60"/>
        <v>7389600</v>
      </c>
      <c r="K51" s="462">
        <f t="shared" ca="1" si="60"/>
        <v>0</v>
      </c>
      <c r="L51" s="462">
        <f t="shared" ca="1" si="60"/>
        <v>5335000</v>
      </c>
      <c r="M51" s="462">
        <f t="shared" ca="1" si="60"/>
        <v>-365000</v>
      </c>
      <c r="N51" s="462">
        <f t="shared" ca="1" si="60"/>
        <v>5055000</v>
      </c>
      <c r="O51" s="462">
        <f t="shared" ca="1" si="60"/>
        <v>5197400</v>
      </c>
      <c r="P51" s="462">
        <f t="shared" ca="1" si="60"/>
        <v>-925000</v>
      </c>
      <c r="Q51" s="462">
        <f t="shared" ca="1" si="60"/>
        <v>-1215000</v>
      </c>
      <c r="R51" s="462">
        <f t="shared" ca="1" si="61"/>
        <v>-1215000</v>
      </c>
      <c r="S51" s="462">
        <f t="shared" ca="1" si="61"/>
        <v>-1215000</v>
      </c>
      <c r="T51" s="462">
        <f t="shared" ca="1" si="61"/>
        <v>-1215000</v>
      </c>
      <c r="U51" s="462">
        <f t="shared" ca="1" si="61"/>
        <v>-1215000</v>
      </c>
      <c r="V51" s="462">
        <f t="shared" ca="1" si="61"/>
        <v>-850000</v>
      </c>
      <c r="W51" s="462">
        <f t="shared" ca="1" si="61"/>
        <v>-850000</v>
      </c>
      <c r="X51" s="462">
        <f t="shared" ca="1" si="61"/>
        <v>-570000</v>
      </c>
      <c r="Y51" s="462">
        <f t="shared" ca="1" si="61"/>
        <v>-570000</v>
      </c>
      <c r="Z51" s="462">
        <f t="shared" ca="1" si="61"/>
        <v>-290000</v>
      </c>
      <c r="AA51" s="462">
        <f t="shared" ca="1" si="61"/>
        <v>0</v>
      </c>
      <c r="AB51" s="462">
        <f t="shared" ca="1" si="62"/>
        <v>0</v>
      </c>
      <c r="AC51" s="462">
        <f t="shared" ca="1" si="62"/>
        <v>0</v>
      </c>
      <c r="AD51" s="462">
        <f t="shared" ca="1" si="62"/>
        <v>0</v>
      </c>
      <c r="AE51" s="462">
        <f t="shared" ca="1" si="62"/>
        <v>0</v>
      </c>
      <c r="AF51" s="462">
        <f t="shared" ca="1" si="62"/>
        <v>0</v>
      </c>
      <c r="AG51" s="462">
        <f t="shared" ca="1" si="62"/>
        <v>0</v>
      </c>
      <c r="AH51" s="462">
        <f t="shared" ca="1" si="62"/>
        <v>0</v>
      </c>
      <c r="AI51" s="462">
        <f t="shared" ca="1" si="62"/>
        <v>0</v>
      </c>
      <c r="AJ51" s="462">
        <f t="shared" ca="1" si="62"/>
        <v>0</v>
      </c>
      <c r="AK51" s="462">
        <f t="shared" ca="1" si="62"/>
        <v>0</v>
      </c>
      <c r="AL51" s="462">
        <f t="shared" ca="1" si="63"/>
        <v>0</v>
      </c>
      <c r="AM51" s="462">
        <f t="shared" ca="1" si="63"/>
        <v>0</v>
      </c>
      <c r="AN51" s="462">
        <f t="shared" ca="1" si="63"/>
        <v>0</v>
      </c>
      <c r="AO51" s="462">
        <f t="shared" ca="1" si="63"/>
        <v>0</v>
      </c>
      <c r="AP51" s="462">
        <f t="shared" ca="1" si="63"/>
        <v>0</v>
      </c>
      <c r="AQ51" s="462">
        <f t="shared" ca="1" si="63"/>
        <v>0</v>
      </c>
      <c r="AR51" s="462">
        <f t="shared" ca="1" si="63"/>
        <v>0</v>
      </c>
      <c r="AS51" s="462">
        <f t="shared" ca="1" si="63"/>
        <v>0</v>
      </c>
      <c r="AT51" s="462">
        <f t="shared" ca="1" si="63"/>
        <v>0</v>
      </c>
      <c r="AU51" s="462">
        <f t="shared" ca="1" si="63"/>
        <v>0</v>
      </c>
      <c r="AV51" s="462">
        <f t="shared" ca="1" si="64"/>
        <v>0</v>
      </c>
      <c r="AW51" s="462">
        <f t="shared" ca="1" si="64"/>
        <v>0</v>
      </c>
      <c r="AX51" s="462">
        <f t="shared" ca="1" si="64"/>
        <v>0</v>
      </c>
      <c r="AY51" s="462">
        <f t="shared" ca="1" si="64"/>
        <v>0</v>
      </c>
      <c r="AZ51" s="462">
        <f t="shared" ca="1" si="64"/>
        <v>0</v>
      </c>
      <c r="BA51" s="462">
        <f t="shared" ca="1" si="64"/>
        <v>0</v>
      </c>
      <c r="BB51" s="462">
        <f t="shared" ca="1" si="64"/>
        <v>0</v>
      </c>
      <c r="BC51" s="462">
        <f t="shared" ca="1" si="64"/>
        <v>0</v>
      </c>
      <c r="BD51" s="462">
        <f t="shared" ca="1" si="64"/>
        <v>0</v>
      </c>
      <c r="BE51" s="462">
        <f t="shared" ca="1" si="64"/>
        <v>0</v>
      </c>
      <c r="BF51" s="462">
        <f t="shared" ca="1" si="65"/>
        <v>0</v>
      </c>
      <c r="BG51" s="462">
        <f t="shared" ca="1" si="65"/>
        <v>0</v>
      </c>
      <c r="BH51" s="462">
        <f t="shared" ca="1" si="65"/>
        <v>0</v>
      </c>
      <c r="BI51" s="462">
        <f t="shared" ca="1" si="65"/>
        <v>0</v>
      </c>
      <c r="BJ51" s="462">
        <f t="shared" ca="1" si="65"/>
        <v>0</v>
      </c>
      <c r="BK51" s="462">
        <f t="shared" ca="1" si="65"/>
        <v>0</v>
      </c>
      <c r="BL51" s="462">
        <f t="shared" ca="1" si="65"/>
        <v>0</v>
      </c>
      <c r="BM51" s="462">
        <f t="shared" ca="1" si="65"/>
        <v>0</v>
      </c>
      <c r="BN51" s="462">
        <f t="shared" ca="1" si="65"/>
        <v>0</v>
      </c>
      <c r="BO51" s="462">
        <f t="shared" ca="1" si="65"/>
        <v>0</v>
      </c>
      <c r="BP51" s="462">
        <f t="shared" ca="1" si="66"/>
        <v>0</v>
      </c>
      <c r="BQ51" s="462">
        <f t="shared" ca="1" si="66"/>
        <v>0</v>
      </c>
      <c r="BR51" s="462">
        <f t="shared" ca="1" si="66"/>
        <v>0</v>
      </c>
      <c r="BS51" s="462">
        <f t="shared" ca="1" si="66"/>
        <v>0</v>
      </c>
      <c r="BT51" s="462">
        <f t="shared" ca="1" si="66"/>
        <v>0</v>
      </c>
      <c r="BU51" s="462">
        <f t="shared" ca="1" si="66"/>
        <v>0</v>
      </c>
      <c r="BV51" s="462">
        <f t="shared" ca="1" si="66"/>
        <v>0</v>
      </c>
      <c r="BW51" s="462">
        <f t="shared" ca="1" si="66"/>
        <v>0</v>
      </c>
      <c r="BX51" s="462">
        <f t="shared" ca="1" si="66"/>
        <v>0</v>
      </c>
      <c r="BY51" s="462">
        <f t="shared" ca="1" si="66"/>
        <v>0</v>
      </c>
      <c r="BZ51" s="462">
        <f t="shared" ca="1" si="67"/>
        <v>0</v>
      </c>
      <c r="CA51" s="462">
        <f t="shared" ca="1" si="67"/>
        <v>0</v>
      </c>
      <c r="CB51" s="462">
        <f t="shared" ca="1" si="67"/>
        <v>0</v>
      </c>
      <c r="CC51" s="462">
        <f t="shared" ca="1" si="67"/>
        <v>0</v>
      </c>
      <c r="CD51" s="462">
        <f t="shared" ca="1" si="67"/>
        <v>0</v>
      </c>
      <c r="CE51" s="462">
        <f t="shared" ca="1" si="67"/>
        <v>0</v>
      </c>
      <c r="CF51" s="462">
        <f t="shared" ca="1" si="67"/>
        <v>0</v>
      </c>
      <c r="CG51" s="462">
        <f t="shared" ca="1" si="67"/>
        <v>0</v>
      </c>
      <c r="CH51" s="462">
        <f t="shared" ca="1" si="67"/>
        <v>0</v>
      </c>
      <c r="CI51" s="462">
        <f t="shared" ca="1" si="67"/>
        <v>0</v>
      </c>
      <c r="CJ51" s="462">
        <f t="shared" ca="1" si="68"/>
        <v>0</v>
      </c>
      <c r="CK51" s="462">
        <f t="shared" ca="1" si="68"/>
        <v>0</v>
      </c>
      <c r="CL51" s="462">
        <f t="shared" ca="1" si="68"/>
        <v>0</v>
      </c>
      <c r="CM51" s="462">
        <f t="shared" ca="1" si="68"/>
        <v>0</v>
      </c>
      <c r="CN51" s="462">
        <f t="shared" ca="1" si="68"/>
        <v>0</v>
      </c>
      <c r="CO51" s="462">
        <f t="shared" ca="1" si="68"/>
        <v>0</v>
      </c>
      <c r="CP51" s="462">
        <f t="shared" ca="1" si="68"/>
        <v>0</v>
      </c>
      <c r="CQ51" s="462">
        <f t="shared" ca="1" si="68"/>
        <v>0</v>
      </c>
      <c r="CR51" s="462">
        <f t="shared" ca="1" si="68"/>
        <v>0</v>
      </c>
      <c r="CS51" s="462">
        <f t="shared" ca="1" si="68"/>
        <v>0</v>
      </c>
      <c r="CT51" s="462">
        <f t="shared" ca="1" si="69"/>
        <v>0</v>
      </c>
      <c r="CU51" s="462">
        <f t="shared" ca="1" si="69"/>
        <v>0</v>
      </c>
      <c r="CV51" s="462">
        <f t="shared" ca="1" si="69"/>
        <v>0</v>
      </c>
      <c r="CW51" s="462">
        <f t="shared" ca="1" si="69"/>
        <v>0</v>
      </c>
      <c r="CX51" s="462">
        <f t="shared" ca="1" si="69"/>
        <v>0</v>
      </c>
      <c r="CY51" s="462">
        <f t="shared" ca="1" si="69"/>
        <v>0</v>
      </c>
      <c r="CZ51" s="462">
        <f t="shared" ca="1" si="69"/>
        <v>0</v>
      </c>
      <c r="DA51" s="462">
        <f t="shared" ca="1" si="69"/>
        <v>0</v>
      </c>
      <c r="DB51" s="462">
        <f t="shared" ca="1" si="69"/>
        <v>0</v>
      </c>
      <c r="DC51" s="462">
        <f t="shared" ca="1" si="69"/>
        <v>0</v>
      </c>
      <c r="DE51" s="114" t="str">
        <f t="shared" ca="1" si="25"/>
        <v>E.1.6.</v>
      </c>
      <c r="DF51">
        <v>1</v>
      </c>
      <c r="DG51">
        <f t="shared" ca="1" si="70"/>
        <v>21</v>
      </c>
      <c r="DH51">
        <v>0</v>
      </c>
    </row>
    <row r="52" spans="1:112" ht="45" hidden="1">
      <c r="A52" s="67">
        <v>40</v>
      </c>
      <c r="B52" s="458" t="str">
        <f t="shared" ca="1" si="53"/>
        <v>E.1.7.</v>
      </c>
      <c r="C52" s="459" t="str">
        <f t="shared" ca="1" si="54"/>
        <v>Skatinti trumpų vertės kūrimo grandinių formavimąsi ir plėtrą tarp MVĮ (dalinis palūkanų kompensavimas, dalinis paskolos gavėjų darbuotojų DU kompensavimas) (19.2)</v>
      </c>
      <c r="D52" s="463"/>
      <c r="E52" s="460">
        <f t="shared" ca="1" si="55"/>
        <v>0.21</v>
      </c>
      <c r="F52" s="461">
        <f ca="1">H52+NPV(FD,I52:INDEX(I52:DC52,PAL))</f>
        <v>6323440.1937202848</v>
      </c>
      <c r="G52" s="454">
        <f ca="1">SUMIF($H$5:$DC$5,"&lt;="&amp;PAL,$H52:$DC52)</f>
        <v>7408000</v>
      </c>
      <c r="H52" s="462">
        <f t="shared" ca="1" si="60"/>
        <v>0</v>
      </c>
      <c r="I52" s="462">
        <f t="shared" ca="1" si="60"/>
        <v>0</v>
      </c>
      <c r="J52" s="462">
        <f t="shared" ca="1" si="60"/>
        <v>2222400</v>
      </c>
      <c r="K52" s="462">
        <f t="shared" ca="1" si="60"/>
        <v>1037000</v>
      </c>
      <c r="L52" s="462">
        <f t="shared" ca="1" si="60"/>
        <v>1037000</v>
      </c>
      <c r="M52" s="462">
        <f t="shared" ca="1" si="60"/>
        <v>1037000</v>
      </c>
      <c r="N52" s="462">
        <f t="shared" ca="1" si="60"/>
        <v>1037000</v>
      </c>
      <c r="O52" s="462">
        <f t="shared" ca="1" si="60"/>
        <v>1037600</v>
      </c>
      <c r="P52" s="462">
        <f t="shared" ca="1" si="60"/>
        <v>0</v>
      </c>
      <c r="Q52" s="462">
        <f t="shared" ca="1" si="60"/>
        <v>0</v>
      </c>
      <c r="R52" s="462">
        <f t="shared" ca="1" si="61"/>
        <v>0</v>
      </c>
      <c r="S52" s="462">
        <f t="shared" ca="1" si="61"/>
        <v>0</v>
      </c>
      <c r="T52" s="462">
        <f t="shared" ca="1" si="61"/>
        <v>0</v>
      </c>
      <c r="U52" s="462">
        <f t="shared" ca="1" si="61"/>
        <v>0</v>
      </c>
      <c r="V52" s="462">
        <f t="shared" ca="1" si="61"/>
        <v>0</v>
      </c>
      <c r="W52" s="462">
        <f t="shared" ca="1" si="61"/>
        <v>0</v>
      </c>
      <c r="X52" s="462">
        <f t="shared" ca="1" si="61"/>
        <v>0</v>
      </c>
      <c r="Y52" s="462">
        <f t="shared" ca="1" si="61"/>
        <v>0</v>
      </c>
      <c r="Z52" s="462">
        <f t="shared" ca="1" si="61"/>
        <v>0</v>
      </c>
      <c r="AA52" s="462">
        <f t="shared" ca="1" si="61"/>
        <v>0</v>
      </c>
      <c r="AB52" s="462">
        <f t="shared" ca="1" si="62"/>
        <v>0</v>
      </c>
      <c r="AC52" s="462">
        <f t="shared" ca="1" si="62"/>
        <v>0</v>
      </c>
      <c r="AD52" s="462">
        <f t="shared" ca="1" si="62"/>
        <v>0</v>
      </c>
      <c r="AE52" s="462">
        <f t="shared" ca="1" si="62"/>
        <v>0</v>
      </c>
      <c r="AF52" s="462">
        <f t="shared" ca="1" si="62"/>
        <v>0</v>
      </c>
      <c r="AG52" s="462">
        <f t="shared" ca="1" si="62"/>
        <v>0</v>
      </c>
      <c r="AH52" s="462">
        <f t="shared" ca="1" si="62"/>
        <v>0</v>
      </c>
      <c r="AI52" s="462">
        <f t="shared" ca="1" si="62"/>
        <v>0</v>
      </c>
      <c r="AJ52" s="462">
        <f t="shared" ca="1" si="62"/>
        <v>0</v>
      </c>
      <c r="AK52" s="462">
        <f t="shared" ca="1" si="62"/>
        <v>0</v>
      </c>
      <c r="AL52" s="462">
        <f t="shared" ca="1" si="63"/>
        <v>0</v>
      </c>
      <c r="AM52" s="462">
        <f t="shared" ca="1" si="63"/>
        <v>0</v>
      </c>
      <c r="AN52" s="462">
        <f t="shared" ca="1" si="63"/>
        <v>0</v>
      </c>
      <c r="AO52" s="462">
        <f t="shared" ca="1" si="63"/>
        <v>0</v>
      </c>
      <c r="AP52" s="462">
        <f t="shared" ca="1" si="63"/>
        <v>0</v>
      </c>
      <c r="AQ52" s="462">
        <f t="shared" ca="1" si="63"/>
        <v>0</v>
      </c>
      <c r="AR52" s="462">
        <f t="shared" ca="1" si="63"/>
        <v>0</v>
      </c>
      <c r="AS52" s="462">
        <f t="shared" ca="1" si="63"/>
        <v>0</v>
      </c>
      <c r="AT52" s="462">
        <f t="shared" ca="1" si="63"/>
        <v>0</v>
      </c>
      <c r="AU52" s="462">
        <f t="shared" ca="1" si="63"/>
        <v>0</v>
      </c>
      <c r="AV52" s="462">
        <f t="shared" ca="1" si="64"/>
        <v>0</v>
      </c>
      <c r="AW52" s="462">
        <f t="shared" ca="1" si="64"/>
        <v>0</v>
      </c>
      <c r="AX52" s="462">
        <f t="shared" ca="1" si="64"/>
        <v>0</v>
      </c>
      <c r="AY52" s="462">
        <f t="shared" ca="1" si="64"/>
        <v>0</v>
      </c>
      <c r="AZ52" s="462">
        <f t="shared" ca="1" si="64"/>
        <v>0</v>
      </c>
      <c r="BA52" s="462">
        <f t="shared" ca="1" si="64"/>
        <v>0</v>
      </c>
      <c r="BB52" s="462">
        <f t="shared" ca="1" si="64"/>
        <v>0</v>
      </c>
      <c r="BC52" s="462">
        <f t="shared" ca="1" si="64"/>
        <v>0</v>
      </c>
      <c r="BD52" s="462">
        <f t="shared" ca="1" si="64"/>
        <v>0</v>
      </c>
      <c r="BE52" s="462">
        <f t="shared" ca="1" si="64"/>
        <v>0</v>
      </c>
      <c r="BF52" s="462">
        <f t="shared" ca="1" si="65"/>
        <v>0</v>
      </c>
      <c r="BG52" s="462">
        <f t="shared" ca="1" si="65"/>
        <v>0</v>
      </c>
      <c r="BH52" s="462">
        <f t="shared" ca="1" si="65"/>
        <v>0</v>
      </c>
      <c r="BI52" s="462">
        <f t="shared" ca="1" si="65"/>
        <v>0</v>
      </c>
      <c r="BJ52" s="462">
        <f t="shared" ca="1" si="65"/>
        <v>0</v>
      </c>
      <c r="BK52" s="462">
        <f t="shared" ca="1" si="65"/>
        <v>0</v>
      </c>
      <c r="BL52" s="462">
        <f t="shared" ca="1" si="65"/>
        <v>0</v>
      </c>
      <c r="BM52" s="462">
        <f t="shared" ca="1" si="65"/>
        <v>0</v>
      </c>
      <c r="BN52" s="462">
        <f t="shared" ca="1" si="65"/>
        <v>0</v>
      </c>
      <c r="BO52" s="462">
        <f t="shared" ca="1" si="65"/>
        <v>0</v>
      </c>
      <c r="BP52" s="462">
        <f t="shared" ca="1" si="66"/>
        <v>0</v>
      </c>
      <c r="BQ52" s="462">
        <f t="shared" ca="1" si="66"/>
        <v>0</v>
      </c>
      <c r="BR52" s="462">
        <f t="shared" ca="1" si="66"/>
        <v>0</v>
      </c>
      <c r="BS52" s="462">
        <f t="shared" ca="1" si="66"/>
        <v>0</v>
      </c>
      <c r="BT52" s="462">
        <f t="shared" ca="1" si="66"/>
        <v>0</v>
      </c>
      <c r="BU52" s="462">
        <f t="shared" ca="1" si="66"/>
        <v>0</v>
      </c>
      <c r="BV52" s="462">
        <f t="shared" ca="1" si="66"/>
        <v>0</v>
      </c>
      <c r="BW52" s="462">
        <f t="shared" ca="1" si="66"/>
        <v>0</v>
      </c>
      <c r="BX52" s="462">
        <f t="shared" ca="1" si="66"/>
        <v>0</v>
      </c>
      <c r="BY52" s="462">
        <f t="shared" ca="1" si="66"/>
        <v>0</v>
      </c>
      <c r="BZ52" s="462">
        <f t="shared" ca="1" si="67"/>
        <v>0</v>
      </c>
      <c r="CA52" s="462">
        <f t="shared" ca="1" si="67"/>
        <v>0</v>
      </c>
      <c r="CB52" s="462">
        <f t="shared" ca="1" si="67"/>
        <v>0</v>
      </c>
      <c r="CC52" s="462">
        <f t="shared" ca="1" si="67"/>
        <v>0</v>
      </c>
      <c r="CD52" s="462">
        <f t="shared" ca="1" si="67"/>
        <v>0</v>
      </c>
      <c r="CE52" s="462">
        <f t="shared" ca="1" si="67"/>
        <v>0</v>
      </c>
      <c r="CF52" s="462">
        <f t="shared" ca="1" si="67"/>
        <v>0</v>
      </c>
      <c r="CG52" s="462">
        <f t="shared" ca="1" si="67"/>
        <v>0</v>
      </c>
      <c r="CH52" s="462">
        <f t="shared" ca="1" si="67"/>
        <v>0</v>
      </c>
      <c r="CI52" s="462">
        <f t="shared" ca="1" si="67"/>
        <v>0</v>
      </c>
      <c r="CJ52" s="462">
        <f t="shared" ca="1" si="68"/>
        <v>0</v>
      </c>
      <c r="CK52" s="462">
        <f t="shared" ca="1" si="68"/>
        <v>0</v>
      </c>
      <c r="CL52" s="462">
        <f t="shared" ca="1" si="68"/>
        <v>0</v>
      </c>
      <c r="CM52" s="462">
        <f t="shared" ca="1" si="68"/>
        <v>0</v>
      </c>
      <c r="CN52" s="462">
        <f t="shared" ca="1" si="68"/>
        <v>0</v>
      </c>
      <c r="CO52" s="462">
        <f t="shared" ca="1" si="68"/>
        <v>0</v>
      </c>
      <c r="CP52" s="462">
        <f t="shared" ca="1" si="68"/>
        <v>0</v>
      </c>
      <c r="CQ52" s="462">
        <f t="shared" ca="1" si="68"/>
        <v>0</v>
      </c>
      <c r="CR52" s="462">
        <f t="shared" ca="1" si="68"/>
        <v>0</v>
      </c>
      <c r="CS52" s="462">
        <f t="shared" ca="1" si="68"/>
        <v>0</v>
      </c>
      <c r="CT52" s="462">
        <f t="shared" ca="1" si="69"/>
        <v>0</v>
      </c>
      <c r="CU52" s="462">
        <f t="shared" ca="1" si="69"/>
        <v>0</v>
      </c>
      <c r="CV52" s="462">
        <f t="shared" ca="1" si="69"/>
        <v>0</v>
      </c>
      <c r="CW52" s="462">
        <f t="shared" ca="1" si="69"/>
        <v>0</v>
      </c>
      <c r="CX52" s="462">
        <f t="shared" ca="1" si="69"/>
        <v>0</v>
      </c>
      <c r="CY52" s="462">
        <f t="shared" ca="1" si="69"/>
        <v>0</v>
      </c>
      <c r="CZ52" s="462">
        <f t="shared" ca="1" si="69"/>
        <v>0</v>
      </c>
      <c r="DA52" s="462">
        <f t="shared" ca="1" si="69"/>
        <v>0</v>
      </c>
      <c r="DB52" s="462">
        <f t="shared" ca="1" si="69"/>
        <v>0</v>
      </c>
      <c r="DC52" s="462">
        <f t="shared" ca="1" si="69"/>
        <v>0</v>
      </c>
      <c r="DE52" s="114" t="str">
        <f t="shared" ca="1" si="25"/>
        <v>E.1.7.</v>
      </c>
      <c r="DF52">
        <v>1</v>
      </c>
      <c r="DG52">
        <f t="shared" ca="1" si="70"/>
        <v>21</v>
      </c>
      <c r="DH52">
        <v>0</v>
      </c>
    </row>
    <row r="53" spans="1:112" ht="75" hidden="1">
      <c r="A53" s="67">
        <v>41</v>
      </c>
      <c r="B53" s="458" t="str">
        <f t="shared" ca="1" si="53"/>
        <v>E.1.8.</v>
      </c>
      <c r="C53" s="459" t="str">
        <f t="shared" ca="1" si="54"/>
        <v>GovTech sprendimų skatinimas(21)</v>
      </c>
      <c r="D53" s="463"/>
      <c r="E53" s="460" t="str">
        <f t="shared" ca="1" si="55"/>
        <v>Nurodyta be PVM (susigrąžinamas/netaikomas)</v>
      </c>
      <c r="F53" s="461">
        <f ca="1">H53+NPV(FD,I53:INDEX(I53:DC53,PAL))</f>
        <v>924556.21301775146</v>
      </c>
      <c r="G53" s="454">
        <f ca="1">SUMIF($H$5:$DC$5,"&lt;="&amp;PAL,$H53:$DC53)</f>
        <v>1000000</v>
      </c>
      <c r="H53" s="462">
        <f t="shared" ca="1" si="60"/>
        <v>0</v>
      </c>
      <c r="I53" s="462">
        <f t="shared" ca="1" si="60"/>
        <v>0</v>
      </c>
      <c r="J53" s="462">
        <f t="shared" ca="1" si="60"/>
        <v>1000000</v>
      </c>
      <c r="K53" s="462">
        <f t="shared" ca="1" si="60"/>
        <v>0</v>
      </c>
      <c r="L53" s="462">
        <f t="shared" ca="1" si="60"/>
        <v>0</v>
      </c>
      <c r="M53" s="462">
        <f t="shared" ca="1" si="60"/>
        <v>0</v>
      </c>
      <c r="N53" s="462">
        <f t="shared" ca="1" si="60"/>
        <v>0</v>
      </c>
      <c r="O53" s="462">
        <f t="shared" ca="1" si="60"/>
        <v>0</v>
      </c>
      <c r="P53" s="462">
        <f t="shared" ca="1" si="60"/>
        <v>0</v>
      </c>
      <c r="Q53" s="462">
        <f t="shared" ca="1" si="60"/>
        <v>0</v>
      </c>
      <c r="R53" s="462">
        <f t="shared" ca="1" si="61"/>
        <v>0</v>
      </c>
      <c r="S53" s="462">
        <f t="shared" ca="1" si="61"/>
        <v>0</v>
      </c>
      <c r="T53" s="462">
        <f t="shared" ca="1" si="61"/>
        <v>0</v>
      </c>
      <c r="U53" s="462">
        <f t="shared" ca="1" si="61"/>
        <v>0</v>
      </c>
      <c r="V53" s="462">
        <f t="shared" ca="1" si="61"/>
        <v>0</v>
      </c>
      <c r="W53" s="462">
        <f t="shared" ca="1" si="61"/>
        <v>0</v>
      </c>
      <c r="X53" s="462">
        <f t="shared" ca="1" si="61"/>
        <v>0</v>
      </c>
      <c r="Y53" s="462">
        <f t="shared" ca="1" si="61"/>
        <v>0</v>
      </c>
      <c r="Z53" s="462">
        <f t="shared" ca="1" si="61"/>
        <v>0</v>
      </c>
      <c r="AA53" s="462">
        <f t="shared" ca="1" si="61"/>
        <v>0</v>
      </c>
      <c r="AB53" s="462">
        <f t="shared" ca="1" si="62"/>
        <v>0</v>
      </c>
      <c r="AC53" s="462">
        <f t="shared" ca="1" si="62"/>
        <v>0</v>
      </c>
      <c r="AD53" s="462">
        <f t="shared" ca="1" si="62"/>
        <v>0</v>
      </c>
      <c r="AE53" s="462">
        <f t="shared" ca="1" si="62"/>
        <v>0</v>
      </c>
      <c r="AF53" s="462">
        <f t="shared" ca="1" si="62"/>
        <v>0</v>
      </c>
      <c r="AG53" s="462">
        <f t="shared" ca="1" si="62"/>
        <v>0</v>
      </c>
      <c r="AH53" s="462">
        <f t="shared" ca="1" si="62"/>
        <v>0</v>
      </c>
      <c r="AI53" s="462">
        <f t="shared" ca="1" si="62"/>
        <v>0</v>
      </c>
      <c r="AJ53" s="462">
        <f t="shared" ca="1" si="62"/>
        <v>0</v>
      </c>
      <c r="AK53" s="462">
        <f t="shared" ca="1" si="62"/>
        <v>0</v>
      </c>
      <c r="AL53" s="462">
        <f t="shared" ca="1" si="63"/>
        <v>0</v>
      </c>
      <c r="AM53" s="462">
        <f t="shared" ca="1" si="63"/>
        <v>0</v>
      </c>
      <c r="AN53" s="462">
        <f t="shared" ca="1" si="63"/>
        <v>0</v>
      </c>
      <c r="AO53" s="462">
        <f t="shared" ca="1" si="63"/>
        <v>0</v>
      </c>
      <c r="AP53" s="462">
        <f t="shared" ca="1" si="63"/>
        <v>0</v>
      </c>
      <c r="AQ53" s="462">
        <f t="shared" ca="1" si="63"/>
        <v>0</v>
      </c>
      <c r="AR53" s="462">
        <f t="shared" ca="1" si="63"/>
        <v>0</v>
      </c>
      <c r="AS53" s="462">
        <f t="shared" ca="1" si="63"/>
        <v>0</v>
      </c>
      <c r="AT53" s="462">
        <f t="shared" ca="1" si="63"/>
        <v>0</v>
      </c>
      <c r="AU53" s="462">
        <f t="shared" ca="1" si="63"/>
        <v>0</v>
      </c>
      <c r="AV53" s="462">
        <f t="shared" ca="1" si="64"/>
        <v>0</v>
      </c>
      <c r="AW53" s="462">
        <f t="shared" ca="1" si="64"/>
        <v>0</v>
      </c>
      <c r="AX53" s="462">
        <f t="shared" ca="1" si="64"/>
        <v>0</v>
      </c>
      <c r="AY53" s="462">
        <f t="shared" ca="1" si="64"/>
        <v>0</v>
      </c>
      <c r="AZ53" s="462">
        <f t="shared" ca="1" si="64"/>
        <v>0</v>
      </c>
      <c r="BA53" s="462">
        <f t="shared" ca="1" si="64"/>
        <v>0</v>
      </c>
      <c r="BB53" s="462">
        <f t="shared" ca="1" si="64"/>
        <v>0</v>
      </c>
      <c r="BC53" s="462">
        <f t="shared" ca="1" si="64"/>
        <v>0</v>
      </c>
      <c r="BD53" s="462">
        <f t="shared" ca="1" si="64"/>
        <v>0</v>
      </c>
      <c r="BE53" s="462">
        <f t="shared" ca="1" si="64"/>
        <v>0</v>
      </c>
      <c r="BF53" s="462">
        <f t="shared" ca="1" si="65"/>
        <v>0</v>
      </c>
      <c r="BG53" s="462">
        <f t="shared" ca="1" si="65"/>
        <v>0</v>
      </c>
      <c r="BH53" s="462">
        <f t="shared" ca="1" si="65"/>
        <v>0</v>
      </c>
      <c r="BI53" s="462">
        <f t="shared" ca="1" si="65"/>
        <v>0</v>
      </c>
      <c r="BJ53" s="462">
        <f t="shared" ca="1" si="65"/>
        <v>0</v>
      </c>
      <c r="BK53" s="462">
        <f t="shared" ca="1" si="65"/>
        <v>0</v>
      </c>
      <c r="BL53" s="462">
        <f t="shared" ca="1" si="65"/>
        <v>0</v>
      </c>
      <c r="BM53" s="462">
        <f t="shared" ca="1" si="65"/>
        <v>0</v>
      </c>
      <c r="BN53" s="462">
        <f t="shared" ca="1" si="65"/>
        <v>0</v>
      </c>
      <c r="BO53" s="462">
        <f t="shared" ca="1" si="65"/>
        <v>0</v>
      </c>
      <c r="BP53" s="462">
        <f t="shared" ca="1" si="66"/>
        <v>0</v>
      </c>
      <c r="BQ53" s="462">
        <f t="shared" ca="1" si="66"/>
        <v>0</v>
      </c>
      <c r="BR53" s="462">
        <f t="shared" ca="1" si="66"/>
        <v>0</v>
      </c>
      <c r="BS53" s="462">
        <f t="shared" ca="1" si="66"/>
        <v>0</v>
      </c>
      <c r="BT53" s="462">
        <f t="shared" ca="1" si="66"/>
        <v>0</v>
      </c>
      <c r="BU53" s="462">
        <f t="shared" ca="1" si="66"/>
        <v>0</v>
      </c>
      <c r="BV53" s="462">
        <f t="shared" ca="1" si="66"/>
        <v>0</v>
      </c>
      <c r="BW53" s="462">
        <f t="shared" ca="1" si="66"/>
        <v>0</v>
      </c>
      <c r="BX53" s="462">
        <f t="shared" ca="1" si="66"/>
        <v>0</v>
      </c>
      <c r="BY53" s="462">
        <f t="shared" ca="1" si="66"/>
        <v>0</v>
      </c>
      <c r="BZ53" s="462">
        <f t="shared" ca="1" si="67"/>
        <v>0</v>
      </c>
      <c r="CA53" s="462">
        <f t="shared" ca="1" si="67"/>
        <v>0</v>
      </c>
      <c r="CB53" s="462">
        <f t="shared" ca="1" si="67"/>
        <v>0</v>
      </c>
      <c r="CC53" s="462">
        <f t="shared" ca="1" si="67"/>
        <v>0</v>
      </c>
      <c r="CD53" s="462">
        <f t="shared" ca="1" si="67"/>
        <v>0</v>
      </c>
      <c r="CE53" s="462">
        <f t="shared" ca="1" si="67"/>
        <v>0</v>
      </c>
      <c r="CF53" s="462">
        <f t="shared" ca="1" si="67"/>
        <v>0</v>
      </c>
      <c r="CG53" s="462">
        <f t="shared" ca="1" si="67"/>
        <v>0</v>
      </c>
      <c r="CH53" s="462">
        <f t="shared" ca="1" si="67"/>
        <v>0</v>
      </c>
      <c r="CI53" s="462">
        <f t="shared" ca="1" si="67"/>
        <v>0</v>
      </c>
      <c r="CJ53" s="462">
        <f t="shared" ca="1" si="68"/>
        <v>0</v>
      </c>
      <c r="CK53" s="462">
        <f t="shared" ca="1" si="68"/>
        <v>0</v>
      </c>
      <c r="CL53" s="462">
        <f t="shared" ca="1" si="68"/>
        <v>0</v>
      </c>
      <c r="CM53" s="462">
        <f t="shared" ca="1" si="68"/>
        <v>0</v>
      </c>
      <c r="CN53" s="462">
        <f t="shared" ca="1" si="68"/>
        <v>0</v>
      </c>
      <c r="CO53" s="462">
        <f t="shared" ca="1" si="68"/>
        <v>0</v>
      </c>
      <c r="CP53" s="462">
        <f t="shared" ca="1" si="68"/>
        <v>0</v>
      </c>
      <c r="CQ53" s="462">
        <f t="shared" ca="1" si="68"/>
        <v>0</v>
      </c>
      <c r="CR53" s="462">
        <f t="shared" ca="1" si="68"/>
        <v>0</v>
      </c>
      <c r="CS53" s="462">
        <f t="shared" ca="1" si="68"/>
        <v>0</v>
      </c>
      <c r="CT53" s="462">
        <f t="shared" ca="1" si="69"/>
        <v>0</v>
      </c>
      <c r="CU53" s="462">
        <f t="shared" ca="1" si="69"/>
        <v>0</v>
      </c>
      <c r="CV53" s="462">
        <f t="shared" ca="1" si="69"/>
        <v>0</v>
      </c>
      <c r="CW53" s="462">
        <f t="shared" ca="1" si="69"/>
        <v>0</v>
      </c>
      <c r="CX53" s="462">
        <f t="shared" ca="1" si="69"/>
        <v>0</v>
      </c>
      <c r="CY53" s="462">
        <f t="shared" ca="1" si="69"/>
        <v>0</v>
      </c>
      <c r="CZ53" s="462">
        <f t="shared" ca="1" si="69"/>
        <v>0</v>
      </c>
      <c r="DA53" s="462">
        <f t="shared" ca="1" si="69"/>
        <v>0</v>
      </c>
      <c r="DB53" s="462">
        <f t="shared" ca="1" si="69"/>
        <v>0</v>
      </c>
      <c r="DC53" s="462">
        <f t="shared" ca="1" si="69"/>
        <v>0</v>
      </c>
      <c r="DE53" s="114" t="str">
        <f t="shared" ca="1" si="25"/>
        <v>E.1.8.</v>
      </c>
      <c r="DF53">
        <v>1</v>
      </c>
      <c r="DG53">
        <f t="shared" ca="1" si="70"/>
        <v>0</v>
      </c>
      <c r="DH53">
        <v>0</v>
      </c>
    </row>
    <row r="54" spans="1:112" hidden="1">
      <c r="A54" s="67">
        <v>42</v>
      </c>
      <c r="B54" s="458" t="str">
        <f t="shared" ca="1" si="53"/>
        <v>E.1.9.</v>
      </c>
      <c r="C54" s="459" t="str">
        <f t="shared" ca="1" si="54"/>
        <v>Reinvesticijos (po priemonės įgyvendinimo)</v>
      </c>
      <c r="D54" s="342"/>
      <c r="E54" s="460">
        <f t="shared" ca="1" si="55"/>
        <v>0.21</v>
      </c>
      <c r="F54" s="461">
        <f ca="1">H54+NPV(FD,I54:INDEX(I54:DC54,PAL))</f>
        <v>0</v>
      </c>
      <c r="G54" s="454">
        <f ca="1">SUMIF($H$5:$DC$5,"&lt;="&amp;PAL,$H54:$DC54)</f>
        <v>0</v>
      </c>
      <c r="H54" s="462">
        <f t="shared" ca="1" si="60"/>
        <v>0</v>
      </c>
      <c r="I54" s="462">
        <f t="shared" ca="1" si="60"/>
        <v>0</v>
      </c>
      <c r="J54" s="462">
        <f t="shared" ca="1" si="60"/>
        <v>0</v>
      </c>
      <c r="K54" s="462">
        <f t="shared" ca="1" si="60"/>
        <v>0</v>
      </c>
      <c r="L54" s="462">
        <f t="shared" ca="1" si="60"/>
        <v>0</v>
      </c>
      <c r="M54" s="462">
        <f t="shared" ca="1" si="60"/>
        <v>0</v>
      </c>
      <c r="N54" s="462">
        <f t="shared" ca="1" si="60"/>
        <v>0</v>
      </c>
      <c r="O54" s="462">
        <f t="shared" ca="1" si="60"/>
        <v>0</v>
      </c>
      <c r="P54" s="462">
        <f t="shared" ca="1" si="60"/>
        <v>0</v>
      </c>
      <c r="Q54" s="462">
        <f t="shared" ca="1" si="60"/>
        <v>0</v>
      </c>
      <c r="R54" s="462">
        <f t="shared" ca="1" si="61"/>
        <v>0</v>
      </c>
      <c r="S54" s="462">
        <f t="shared" ca="1" si="61"/>
        <v>0</v>
      </c>
      <c r="T54" s="462">
        <f t="shared" ca="1" si="61"/>
        <v>0</v>
      </c>
      <c r="U54" s="462">
        <f t="shared" ca="1" si="61"/>
        <v>0</v>
      </c>
      <c r="V54" s="462">
        <f t="shared" ca="1" si="61"/>
        <v>0</v>
      </c>
      <c r="W54" s="462">
        <f t="shared" ca="1" si="61"/>
        <v>0</v>
      </c>
      <c r="X54" s="462">
        <f t="shared" ca="1" si="61"/>
        <v>0</v>
      </c>
      <c r="Y54" s="462">
        <f t="shared" ca="1" si="61"/>
        <v>0</v>
      </c>
      <c r="Z54" s="462">
        <f t="shared" ca="1" si="61"/>
        <v>0</v>
      </c>
      <c r="AA54" s="462">
        <f t="shared" ca="1" si="61"/>
        <v>0</v>
      </c>
      <c r="AB54" s="462">
        <f t="shared" ca="1" si="62"/>
        <v>0</v>
      </c>
      <c r="AC54" s="462">
        <f t="shared" ca="1" si="62"/>
        <v>0</v>
      </c>
      <c r="AD54" s="462">
        <f t="shared" ca="1" si="62"/>
        <v>0</v>
      </c>
      <c r="AE54" s="462">
        <f t="shared" ca="1" si="62"/>
        <v>0</v>
      </c>
      <c r="AF54" s="462">
        <f t="shared" ca="1" si="62"/>
        <v>0</v>
      </c>
      <c r="AG54" s="462">
        <f t="shared" ca="1" si="62"/>
        <v>0</v>
      </c>
      <c r="AH54" s="462">
        <f t="shared" ca="1" si="62"/>
        <v>0</v>
      </c>
      <c r="AI54" s="462">
        <f t="shared" ca="1" si="62"/>
        <v>0</v>
      </c>
      <c r="AJ54" s="462">
        <f t="shared" ca="1" si="62"/>
        <v>0</v>
      </c>
      <c r="AK54" s="462">
        <f t="shared" ca="1" si="62"/>
        <v>0</v>
      </c>
      <c r="AL54" s="462">
        <f t="shared" ca="1" si="63"/>
        <v>0</v>
      </c>
      <c r="AM54" s="462">
        <f t="shared" ca="1" si="63"/>
        <v>0</v>
      </c>
      <c r="AN54" s="462">
        <f t="shared" ca="1" si="63"/>
        <v>0</v>
      </c>
      <c r="AO54" s="462">
        <f t="shared" ca="1" si="63"/>
        <v>0</v>
      </c>
      <c r="AP54" s="462">
        <f t="shared" ca="1" si="63"/>
        <v>0</v>
      </c>
      <c r="AQ54" s="462">
        <f t="shared" ca="1" si="63"/>
        <v>0</v>
      </c>
      <c r="AR54" s="462">
        <f t="shared" ca="1" si="63"/>
        <v>0</v>
      </c>
      <c r="AS54" s="462">
        <f t="shared" ca="1" si="63"/>
        <v>0</v>
      </c>
      <c r="AT54" s="462">
        <f t="shared" ca="1" si="63"/>
        <v>0</v>
      </c>
      <c r="AU54" s="462">
        <f t="shared" ca="1" si="63"/>
        <v>0</v>
      </c>
      <c r="AV54" s="462">
        <f t="shared" ca="1" si="64"/>
        <v>0</v>
      </c>
      <c r="AW54" s="462">
        <f t="shared" ca="1" si="64"/>
        <v>0</v>
      </c>
      <c r="AX54" s="462">
        <f t="shared" ca="1" si="64"/>
        <v>0</v>
      </c>
      <c r="AY54" s="462">
        <f t="shared" ca="1" si="64"/>
        <v>0</v>
      </c>
      <c r="AZ54" s="462">
        <f t="shared" ca="1" si="64"/>
        <v>0</v>
      </c>
      <c r="BA54" s="462">
        <f t="shared" ca="1" si="64"/>
        <v>0</v>
      </c>
      <c r="BB54" s="462">
        <f t="shared" ca="1" si="64"/>
        <v>0</v>
      </c>
      <c r="BC54" s="462">
        <f t="shared" ca="1" si="64"/>
        <v>0</v>
      </c>
      <c r="BD54" s="462">
        <f t="shared" ca="1" si="64"/>
        <v>0</v>
      </c>
      <c r="BE54" s="462">
        <f t="shared" ca="1" si="64"/>
        <v>0</v>
      </c>
      <c r="BF54" s="462">
        <f t="shared" ca="1" si="65"/>
        <v>0</v>
      </c>
      <c r="BG54" s="462">
        <f t="shared" ca="1" si="65"/>
        <v>0</v>
      </c>
      <c r="BH54" s="462">
        <f t="shared" ca="1" si="65"/>
        <v>0</v>
      </c>
      <c r="BI54" s="462">
        <f t="shared" ca="1" si="65"/>
        <v>0</v>
      </c>
      <c r="BJ54" s="462">
        <f t="shared" ca="1" si="65"/>
        <v>0</v>
      </c>
      <c r="BK54" s="462">
        <f t="shared" ca="1" si="65"/>
        <v>0</v>
      </c>
      <c r="BL54" s="462">
        <f t="shared" ca="1" si="65"/>
        <v>0</v>
      </c>
      <c r="BM54" s="462">
        <f t="shared" ca="1" si="65"/>
        <v>0</v>
      </c>
      <c r="BN54" s="462">
        <f t="shared" ca="1" si="65"/>
        <v>0</v>
      </c>
      <c r="BO54" s="462">
        <f t="shared" ca="1" si="65"/>
        <v>0</v>
      </c>
      <c r="BP54" s="462">
        <f t="shared" ca="1" si="66"/>
        <v>0</v>
      </c>
      <c r="BQ54" s="462">
        <f t="shared" ca="1" si="66"/>
        <v>0</v>
      </c>
      <c r="BR54" s="462">
        <f t="shared" ca="1" si="66"/>
        <v>0</v>
      </c>
      <c r="BS54" s="462">
        <f t="shared" ca="1" si="66"/>
        <v>0</v>
      </c>
      <c r="BT54" s="462">
        <f t="shared" ca="1" si="66"/>
        <v>0</v>
      </c>
      <c r="BU54" s="462">
        <f t="shared" ca="1" si="66"/>
        <v>0</v>
      </c>
      <c r="BV54" s="462">
        <f t="shared" ca="1" si="66"/>
        <v>0</v>
      </c>
      <c r="BW54" s="462">
        <f t="shared" ca="1" si="66"/>
        <v>0</v>
      </c>
      <c r="BX54" s="462">
        <f t="shared" ca="1" si="66"/>
        <v>0</v>
      </c>
      <c r="BY54" s="462">
        <f t="shared" ca="1" si="66"/>
        <v>0</v>
      </c>
      <c r="BZ54" s="462">
        <f t="shared" ca="1" si="67"/>
        <v>0</v>
      </c>
      <c r="CA54" s="462">
        <f t="shared" ca="1" si="67"/>
        <v>0</v>
      </c>
      <c r="CB54" s="462">
        <f t="shared" ca="1" si="67"/>
        <v>0</v>
      </c>
      <c r="CC54" s="462">
        <f t="shared" ca="1" si="67"/>
        <v>0</v>
      </c>
      <c r="CD54" s="462">
        <f t="shared" ca="1" si="67"/>
        <v>0</v>
      </c>
      <c r="CE54" s="462">
        <f t="shared" ca="1" si="67"/>
        <v>0</v>
      </c>
      <c r="CF54" s="462">
        <f t="shared" ca="1" si="67"/>
        <v>0</v>
      </c>
      <c r="CG54" s="462">
        <f t="shared" ca="1" si="67"/>
        <v>0</v>
      </c>
      <c r="CH54" s="462">
        <f t="shared" ca="1" si="67"/>
        <v>0</v>
      </c>
      <c r="CI54" s="462">
        <f t="shared" ca="1" si="67"/>
        <v>0</v>
      </c>
      <c r="CJ54" s="462">
        <f t="shared" ca="1" si="68"/>
        <v>0</v>
      </c>
      <c r="CK54" s="462">
        <f t="shared" ca="1" si="68"/>
        <v>0</v>
      </c>
      <c r="CL54" s="462">
        <f t="shared" ca="1" si="68"/>
        <v>0</v>
      </c>
      <c r="CM54" s="462">
        <f t="shared" ca="1" si="68"/>
        <v>0</v>
      </c>
      <c r="CN54" s="462">
        <f t="shared" ca="1" si="68"/>
        <v>0</v>
      </c>
      <c r="CO54" s="462">
        <f t="shared" ca="1" si="68"/>
        <v>0</v>
      </c>
      <c r="CP54" s="462">
        <f t="shared" ca="1" si="68"/>
        <v>0</v>
      </c>
      <c r="CQ54" s="462">
        <f t="shared" ca="1" si="68"/>
        <v>0</v>
      </c>
      <c r="CR54" s="462">
        <f t="shared" ca="1" si="68"/>
        <v>0</v>
      </c>
      <c r="CS54" s="462">
        <f t="shared" ca="1" si="68"/>
        <v>0</v>
      </c>
      <c r="CT54" s="462">
        <f t="shared" ca="1" si="69"/>
        <v>0</v>
      </c>
      <c r="CU54" s="462">
        <f t="shared" ca="1" si="69"/>
        <v>0</v>
      </c>
      <c r="CV54" s="462">
        <f t="shared" ca="1" si="69"/>
        <v>0</v>
      </c>
      <c r="CW54" s="462">
        <f t="shared" ca="1" si="69"/>
        <v>0</v>
      </c>
      <c r="CX54" s="462">
        <f t="shared" ca="1" si="69"/>
        <v>0</v>
      </c>
      <c r="CY54" s="462">
        <f t="shared" ca="1" si="69"/>
        <v>0</v>
      </c>
      <c r="CZ54" s="462">
        <f t="shared" ca="1" si="69"/>
        <v>0</v>
      </c>
      <c r="DA54" s="462">
        <f t="shared" ca="1" si="69"/>
        <v>0</v>
      </c>
      <c r="DB54" s="462">
        <f t="shared" ca="1" si="69"/>
        <v>0</v>
      </c>
      <c r="DC54" s="462">
        <f t="shared" ca="1" si="69"/>
        <v>0</v>
      </c>
      <c r="DE54" s="114" t="str">
        <f t="shared" ca="1" si="25"/>
        <v>E.1.9.</v>
      </c>
      <c r="DF54">
        <v>1</v>
      </c>
      <c r="DG54">
        <f t="shared" ca="1" si="70"/>
        <v>21</v>
      </c>
      <c r="DH54">
        <v>0</v>
      </c>
    </row>
    <row r="55" spans="1:112" hidden="1">
      <c r="A55" s="67">
        <v>43</v>
      </c>
      <c r="B55" s="458" t="str">
        <f t="shared" ca="1" si="53"/>
        <v>E.1.L.</v>
      </c>
      <c r="C55" s="459" t="str">
        <f t="shared" ca="1" si="54"/>
        <v>Likutinė vertė</v>
      </c>
      <c r="D55" s="342"/>
      <c r="E55" s="460">
        <f t="shared" ca="1" si="55"/>
        <v>0.21</v>
      </c>
      <c r="F55" s="461">
        <f ca="1">H55+NPV(FD,I55:INDEX(I55:DC55,PAL))</f>
        <v>0</v>
      </c>
      <c r="G55" s="454">
        <f ca="1">SUMIF($H$5:$DC$5,"&lt;="&amp;PAL,$H55:$DC55)</f>
        <v>0</v>
      </c>
      <c r="H55" s="462">
        <f t="shared" ca="1" si="60"/>
        <v>0</v>
      </c>
      <c r="I55" s="462">
        <f t="shared" ca="1" si="60"/>
        <v>0</v>
      </c>
      <c r="J55" s="462">
        <f t="shared" ca="1" si="60"/>
        <v>0</v>
      </c>
      <c r="K55" s="462">
        <f t="shared" ca="1" si="60"/>
        <v>0</v>
      </c>
      <c r="L55" s="462">
        <f t="shared" ca="1" si="60"/>
        <v>0</v>
      </c>
      <c r="M55" s="462">
        <f t="shared" ca="1" si="60"/>
        <v>0</v>
      </c>
      <c r="N55" s="462">
        <f t="shared" ca="1" si="60"/>
        <v>0</v>
      </c>
      <c r="O55" s="462">
        <f t="shared" ca="1" si="60"/>
        <v>0</v>
      </c>
      <c r="P55" s="462">
        <f t="shared" ca="1" si="60"/>
        <v>0</v>
      </c>
      <c r="Q55" s="462">
        <f t="shared" ca="1" si="60"/>
        <v>0</v>
      </c>
      <c r="R55" s="462">
        <f t="shared" ca="1" si="61"/>
        <v>0</v>
      </c>
      <c r="S55" s="462">
        <f t="shared" ca="1" si="61"/>
        <v>0</v>
      </c>
      <c r="T55" s="462">
        <f t="shared" ca="1" si="61"/>
        <v>0</v>
      </c>
      <c r="U55" s="462">
        <f t="shared" ca="1" si="61"/>
        <v>0</v>
      </c>
      <c r="V55" s="462">
        <f t="shared" ca="1" si="61"/>
        <v>0</v>
      </c>
      <c r="W55" s="462">
        <f t="shared" ca="1" si="61"/>
        <v>0</v>
      </c>
      <c r="X55" s="462">
        <f t="shared" ca="1" si="61"/>
        <v>0</v>
      </c>
      <c r="Y55" s="462">
        <f t="shared" ca="1" si="61"/>
        <v>0</v>
      </c>
      <c r="Z55" s="462">
        <f t="shared" ca="1" si="61"/>
        <v>0</v>
      </c>
      <c r="AA55" s="462">
        <f t="shared" ca="1" si="61"/>
        <v>0</v>
      </c>
      <c r="AB55" s="462">
        <f t="shared" ca="1" si="62"/>
        <v>0</v>
      </c>
      <c r="AC55" s="462">
        <f t="shared" ca="1" si="62"/>
        <v>0</v>
      </c>
      <c r="AD55" s="462">
        <f t="shared" ca="1" si="62"/>
        <v>0</v>
      </c>
      <c r="AE55" s="462">
        <f t="shared" ca="1" si="62"/>
        <v>0</v>
      </c>
      <c r="AF55" s="462">
        <f t="shared" ca="1" si="62"/>
        <v>0</v>
      </c>
      <c r="AG55" s="462">
        <f t="shared" ca="1" si="62"/>
        <v>0</v>
      </c>
      <c r="AH55" s="462">
        <f t="shared" ca="1" si="62"/>
        <v>0</v>
      </c>
      <c r="AI55" s="462">
        <f t="shared" ca="1" si="62"/>
        <v>0</v>
      </c>
      <c r="AJ55" s="462">
        <f t="shared" ca="1" si="62"/>
        <v>0</v>
      </c>
      <c r="AK55" s="462">
        <f t="shared" ca="1" si="62"/>
        <v>0</v>
      </c>
      <c r="AL55" s="462">
        <f t="shared" ca="1" si="63"/>
        <v>0</v>
      </c>
      <c r="AM55" s="462">
        <f t="shared" ca="1" si="63"/>
        <v>0</v>
      </c>
      <c r="AN55" s="462">
        <f t="shared" ca="1" si="63"/>
        <v>0</v>
      </c>
      <c r="AO55" s="462">
        <f t="shared" ca="1" si="63"/>
        <v>0</v>
      </c>
      <c r="AP55" s="462">
        <f t="shared" ca="1" si="63"/>
        <v>0</v>
      </c>
      <c r="AQ55" s="462">
        <f t="shared" ca="1" si="63"/>
        <v>0</v>
      </c>
      <c r="AR55" s="462">
        <f t="shared" ca="1" si="63"/>
        <v>0</v>
      </c>
      <c r="AS55" s="462">
        <f t="shared" ca="1" si="63"/>
        <v>0</v>
      </c>
      <c r="AT55" s="462">
        <f t="shared" ca="1" si="63"/>
        <v>0</v>
      </c>
      <c r="AU55" s="462">
        <f t="shared" ca="1" si="63"/>
        <v>0</v>
      </c>
      <c r="AV55" s="462">
        <f t="shared" ca="1" si="64"/>
        <v>0</v>
      </c>
      <c r="AW55" s="462">
        <f t="shared" ca="1" si="64"/>
        <v>0</v>
      </c>
      <c r="AX55" s="462">
        <f t="shared" ca="1" si="64"/>
        <v>0</v>
      </c>
      <c r="AY55" s="462">
        <f t="shared" ca="1" si="64"/>
        <v>0</v>
      </c>
      <c r="AZ55" s="462">
        <f t="shared" ca="1" si="64"/>
        <v>0</v>
      </c>
      <c r="BA55" s="462">
        <f t="shared" ca="1" si="64"/>
        <v>0</v>
      </c>
      <c r="BB55" s="462">
        <f t="shared" ca="1" si="64"/>
        <v>0</v>
      </c>
      <c r="BC55" s="462">
        <f t="shared" ca="1" si="64"/>
        <v>0</v>
      </c>
      <c r="BD55" s="462">
        <f t="shared" ca="1" si="64"/>
        <v>0</v>
      </c>
      <c r="BE55" s="462">
        <f t="shared" ca="1" si="64"/>
        <v>0</v>
      </c>
      <c r="BF55" s="462">
        <f t="shared" ca="1" si="65"/>
        <v>0</v>
      </c>
      <c r="BG55" s="462">
        <f t="shared" ca="1" si="65"/>
        <v>0</v>
      </c>
      <c r="BH55" s="462">
        <f t="shared" ca="1" si="65"/>
        <v>0</v>
      </c>
      <c r="BI55" s="462">
        <f t="shared" ca="1" si="65"/>
        <v>0</v>
      </c>
      <c r="BJ55" s="462">
        <f t="shared" ca="1" si="65"/>
        <v>0</v>
      </c>
      <c r="BK55" s="462">
        <f t="shared" ca="1" si="65"/>
        <v>0</v>
      </c>
      <c r="BL55" s="462">
        <f t="shared" ca="1" si="65"/>
        <v>0</v>
      </c>
      <c r="BM55" s="462">
        <f t="shared" ca="1" si="65"/>
        <v>0</v>
      </c>
      <c r="BN55" s="462">
        <f t="shared" ca="1" si="65"/>
        <v>0</v>
      </c>
      <c r="BO55" s="462">
        <f t="shared" ca="1" si="65"/>
        <v>0</v>
      </c>
      <c r="BP55" s="462">
        <f t="shared" ca="1" si="66"/>
        <v>0</v>
      </c>
      <c r="BQ55" s="462">
        <f t="shared" ca="1" si="66"/>
        <v>0</v>
      </c>
      <c r="BR55" s="462">
        <f t="shared" ca="1" si="66"/>
        <v>0</v>
      </c>
      <c r="BS55" s="462">
        <f t="shared" ca="1" si="66"/>
        <v>0</v>
      </c>
      <c r="BT55" s="462">
        <f t="shared" ca="1" si="66"/>
        <v>0</v>
      </c>
      <c r="BU55" s="462">
        <f t="shared" ca="1" si="66"/>
        <v>0</v>
      </c>
      <c r="BV55" s="462">
        <f t="shared" ca="1" si="66"/>
        <v>0</v>
      </c>
      <c r="BW55" s="462">
        <f t="shared" ca="1" si="66"/>
        <v>0</v>
      </c>
      <c r="BX55" s="462">
        <f t="shared" ca="1" si="66"/>
        <v>0</v>
      </c>
      <c r="BY55" s="462">
        <f t="shared" ca="1" si="66"/>
        <v>0</v>
      </c>
      <c r="BZ55" s="462">
        <f t="shared" ca="1" si="67"/>
        <v>0</v>
      </c>
      <c r="CA55" s="462">
        <f t="shared" ca="1" si="67"/>
        <v>0</v>
      </c>
      <c r="CB55" s="462">
        <f t="shared" ca="1" si="67"/>
        <v>0</v>
      </c>
      <c r="CC55" s="462">
        <f t="shared" ca="1" si="67"/>
        <v>0</v>
      </c>
      <c r="CD55" s="462">
        <f t="shared" ca="1" si="67"/>
        <v>0</v>
      </c>
      <c r="CE55" s="462">
        <f t="shared" ca="1" si="67"/>
        <v>0</v>
      </c>
      <c r="CF55" s="462">
        <f t="shared" ca="1" si="67"/>
        <v>0</v>
      </c>
      <c r="CG55" s="462">
        <f t="shared" ca="1" si="67"/>
        <v>0</v>
      </c>
      <c r="CH55" s="462">
        <f t="shared" ca="1" si="67"/>
        <v>0</v>
      </c>
      <c r="CI55" s="462">
        <f t="shared" ca="1" si="67"/>
        <v>0</v>
      </c>
      <c r="CJ55" s="462">
        <f t="shared" ca="1" si="68"/>
        <v>0</v>
      </c>
      <c r="CK55" s="462">
        <f t="shared" ca="1" si="68"/>
        <v>0</v>
      </c>
      <c r="CL55" s="462">
        <f t="shared" ca="1" si="68"/>
        <v>0</v>
      </c>
      <c r="CM55" s="462">
        <f t="shared" ca="1" si="68"/>
        <v>0</v>
      </c>
      <c r="CN55" s="462">
        <f t="shared" ca="1" si="68"/>
        <v>0</v>
      </c>
      <c r="CO55" s="462">
        <f t="shared" ca="1" si="68"/>
        <v>0</v>
      </c>
      <c r="CP55" s="462">
        <f t="shared" ca="1" si="68"/>
        <v>0</v>
      </c>
      <c r="CQ55" s="462">
        <f t="shared" ca="1" si="68"/>
        <v>0</v>
      </c>
      <c r="CR55" s="462">
        <f t="shared" ca="1" si="68"/>
        <v>0</v>
      </c>
      <c r="CS55" s="462">
        <f t="shared" ca="1" si="68"/>
        <v>0</v>
      </c>
      <c r="CT55" s="462">
        <f t="shared" ca="1" si="69"/>
        <v>0</v>
      </c>
      <c r="CU55" s="462">
        <f t="shared" ca="1" si="69"/>
        <v>0</v>
      </c>
      <c r="CV55" s="462">
        <f t="shared" ca="1" si="69"/>
        <v>0</v>
      </c>
      <c r="CW55" s="462">
        <f t="shared" ca="1" si="69"/>
        <v>0</v>
      </c>
      <c r="CX55" s="462">
        <f t="shared" ca="1" si="69"/>
        <v>0</v>
      </c>
      <c r="CY55" s="462">
        <f t="shared" ca="1" si="69"/>
        <v>0</v>
      </c>
      <c r="CZ55" s="462">
        <f t="shared" ca="1" si="69"/>
        <v>0</v>
      </c>
      <c r="DA55" s="462">
        <f t="shared" ca="1" si="69"/>
        <v>0</v>
      </c>
      <c r="DB55" s="462">
        <f t="shared" ca="1" si="69"/>
        <v>0</v>
      </c>
      <c r="DC55" s="462">
        <f t="shared" ca="1" si="69"/>
        <v>0</v>
      </c>
      <c r="DE55" s="114" t="str">
        <f t="shared" ca="1" si="25"/>
        <v>E.1.L.</v>
      </c>
      <c r="DF55">
        <v>1</v>
      </c>
      <c r="DG55">
        <f t="shared" ca="1" si="70"/>
        <v>21</v>
      </c>
      <c r="DH55">
        <f ca="1">DG55/(100+DG55)</f>
        <v>0.17355371900826447</v>
      </c>
    </row>
    <row r="56" spans="1:112" hidden="1">
      <c r="A56" s="67">
        <v>44</v>
      </c>
      <c r="B56" s="458" t="str">
        <f t="shared" ca="1" si="53"/>
        <v>E.2.</v>
      </c>
      <c r="C56" s="465" t="str">
        <f t="shared" ca="1" si="54"/>
        <v>Paslaugų teikimas</v>
      </c>
      <c r="D56" s="446"/>
      <c r="E56" s="466" t="str">
        <f t="shared" ca="1" si="55"/>
        <v/>
      </c>
      <c r="F56" s="453">
        <f ca="1">SUM(F57:F64)+F65</f>
        <v>8045522.886322258</v>
      </c>
      <c r="G56" s="454">
        <f ca="1">SUMIF($H$5:$DC$5,"&lt;="&amp;PAL,$H56:$DC56)</f>
        <v>8221389.4500000002</v>
      </c>
      <c r="H56" s="467">
        <f ca="1">SUM(H57:H65)</f>
        <v>5557999</v>
      </c>
      <c r="I56" s="467">
        <f t="shared" ref="I56:BT56" ca="1" si="71">SUM(I57:I65)</f>
        <v>1334005.79</v>
      </c>
      <c r="J56" s="467">
        <f t="shared" ca="1" si="71"/>
        <v>647018.66</v>
      </c>
      <c r="K56" s="467">
        <f t="shared" ca="1" si="71"/>
        <v>682366</v>
      </c>
      <c r="L56" s="467">
        <f t="shared" ca="1" si="71"/>
        <v>0</v>
      </c>
      <c r="M56" s="467">
        <f t="shared" ca="1" si="71"/>
        <v>0</v>
      </c>
      <c r="N56" s="467">
        <f t="shared" ca="1" si="71"/>
        <v>0</v>
      </c>
      <c r="O56" s="467">
        <f t="shared" ca="1" si="71"/>
        <v>0</v>
      </c>
      <c r="P56" s="467">
        <f t="shared" ca="1" si="71"/>
        <v>0</v>
      </c>
      <c r="Q56" s="467">
        <f t="shared" ca="1" si="71"/>
        <v>0</v>
      </c>
      <c r="R56" s="467">
        <f t="shared" ca="1" si="71"/>
        <v>0</v>
      </c>
      <c r="S56" s="467">
        <f t="shared" ca="1" si="71"/>
        <v>0</v>
      </c>
      <c r="T56" s="467">
        <f t="shared" ca="1" si="71"/>
        <v>0</v>
      </c>
      <c r="U56" s="467">
        <f t="shared" ca="1" si="71"/>
        <v>0</v>
      </c>
      <c r="V56" s="467">
        <f t="shared" ca="1" si="71"/>
        <v>0</v>
      </c>
      <c r="W56" s="467">
        <f t="shared" ca="1" si="71"/>
        <v>0</v>
      </c>
      <c r="X56" s="467">
        <f t="shared" ca="1" si="71"/>
        <v>0</v>
      </c>
      <c r="Y56" s="467">
        <f t="shared" ca="1" si="71"/>
        <v>0</v>
      </c>
      <c r="Z56" s="467">
        <f t="shared" ca="1" si="71"/>
        <v>0</v>
      </c>
      <c r="AA56" s="467">
        <f t="shared" ca="1" si="71"/>
        <v>0</v>
      </c>
      <c r="AB56" s="467">
        <f t="shared" ca="1" si="71"/>
        <v>0</v>
      </c>
      <c r="AC56" s="467">
        <f t="shared" ca="1" si="71"/>
        <v>0</v>
      </c>
      <c r="AD56" s="467">
        <f t="shared" ca="1" si="71"/>
        <v>0</v>
      </c>
      <c r="AE56" s="467">
        <f t="shared" ca="1" si="71"/>
        <v>0</v>
      </c>
      <c r="AF56" s="467">
        <f t="shared" ca="1" si="71"/>
        <v>0</v>
      </c>
      <c r="AG56" s="467">
        <f t="shared" ca="1" si="71"/>
        <v>0</v>
      </c>
      <c r="AH56" s="467">
        <f t="shared" ca="1" si="71"/>
        <v>0</v>
      </c>
      <c r="AI56" s="467">
        <f t="shared" ca="1" si="71"/>
        <v>0</v>
      </c>
      <c r="AJ56" s="467">
        <f t="shared" ca="1" si="71"/>
        <v>0</v>
      </c>
      <c r="AK56" s="467">
        <f t="shared" ca="1" si="71"/>
        <v>0</v>
      </c>
      <c r="AL56" s="467">
        <f t="shared" ca="1" si="71"/>
        <v>0</v>
      </c>
      <c r="AM56" s="467">
        <f t="shared" ca="1" si="71"/>
        <v>0</v>
      </c>
      <c r="AN56" s="467">
        <f t="shared" ca="1" si="71"/>
        <v>0</v>
      </c>
      <c r="AO56" s="467">
        <f t="shared" ca="1" si="71"/>
        <v>0</v>
      </c>
      <c r="AP56" s="467">
        <f t="shared" ca="1" si="71"/>
        <v>0</v>
      </c>
      <c r="AQ56" s="467">
        <f t="shared" ca="1" si="71"/>
        <v>0</v>
      </c>
      <c r="AR56" s="467">
        <f t="shared" ca="1" si="71"/>
        <v>0</v>
      </c>
      <c r="AS56" s="467">
        <f t="shared" ca="1" si="71"/>
        <v>0</v>
      </c>
      <c r="AT56" s="467">
        <f t="shared" ca="1" si="71"/>
        <v>0</v>
      </c>
      <c r="AU56" s="467">
        <f t="shared" ca="1" si="71"/>
        <v>0</v>
      </c>
      <c r="AV56" s="467">
        <f t="shared" ca="1" si="71"/>
        <v>0</v>
      </c>
      <c r="AW56" s="467">
        <f t="shared" ca="1" si="71"/>
        <v>0</v>
      </c>
      <c r="AX56" s="467">
        <f t="shared" ca="1" si="71"/>
        <v>0</v>
      </c>
      <c r="AY56" s="467">
        <f t="shared" ca="1" si="71"/>
        <v>0</v>
      </c>
      <c r="AZ56" s="467">
        <f t="shared" ca="1" si="71"/>
        <v>0</v>
      </c>
      <c r="BA56" s="467">
        <f t="shared" ca="1" si="71"/>
        <v>0</v>
      </c>
      <c r="BB56" s="467">
        <f t="shared" ca="1" si="71"/>
        <v>0</v>
      </c>
      <c r="BC56" s="467">
        <f t="shared" ca="1" si="71"/>
        <v>0</v>
      </c>
      <c r="BD56" s="467">
        <f t="shared" ca="1" si="71"/>
        <v>0</v>
      </c>
      <c r="BE56" s="467">
        <f t="shared" ca="1" si="71"/>
        <v>0</v>
      </c>
      <c r="BF56" s="467">
        <f t="shared" ca="1" si="71"/>
        <v>0</v>
      </c>
      <c r="BG56" s="467">
        <f t="shared" ca="1" si="71"/>
        <v>0</v>
      </c>
      <c r="BH56" s="467">
        <f t="shared" ca="1" si="71"/>
        <v>0</v>
      </c>
      <c r="BI56" s="467">
        <f t="shared" ca="1" si="71"/>
        <v>0</v>
      </c>
      <c r="BJ56" s="467">
        <f t="shared" ca="1" si="71"/>
        <v>0</v>
      </c>
      <c r="BK56" s="467">
        <f t="shared" ca="1" si="71"/>
        <v>0</v>
      </c>
      <c r="BL56" s="467">
        <f t="shared" ca="1" si="71"/>
        <v>0</v>
      </c>
      <c r="BM56" s="467">
        <f t="shared" ca="1" si="71"/>
        <v>0</v>
      </c>
      <c r="BN56" s="467">
        <f t="shared" ca="1" si="71"/>
        <v>0</v>
      </c>
      <c r="BO56" s="467">
        <f t="shared" ca="1" si="71"/>
        <v>0</v>
      </c>
      <c r="BP56" s="467">
        <f t="shared" ca="1" si="71"/>
        <v>0</v>
      </c>
      <c r="BQ56" s="467">
        <f t="shared" ca="1" si="71"/>
        <v>0</v>
      </c>
      <c r="BR56" s="467">
        <f t="shared" ca="1" si="71"/>
        <v>0</v>
      </c>
      <c r="BS56" s="467">
        <f t="shared" ca="1" si="71"/>
        <v>0</v>
      </c>
      <c r="BT56" s="467">
        <f t="shared" ca="1" si="71"/>
        <v>0</v>
      </c>
      <c r="BU56" s="467">
        <f t="shared" ref="BU56:DC56" ca="1" si="72">SUM(BU57:BU65)</f>
        <v>0</v>
      </c>
      <c r="BV56" s="467">
        <f t="shared" ca="1" si="72"/>
        <v>0</v>
      </c>
      <c r="BW56" s="467">
        <f t="shared" ca="1" si="72"/>
        <v>0</v>
      </c>
      <c r="BX56" s="467">
        <f t="shared" ca="1" si="72"/>
        <v>0</v>
      </c>
      <c r="BY56" s="467">
        <f t="shared" ca="1" si="72"/>
        <v>0</v>
      </c>
      <c r="BZ56" s="467">
        <f t="shared" ca="1" si="72"/>
        <v>0</v>
      </c>
      <c r="CA56" s="467">
        <f t="shared" ca="1" si="72"/>
        <v>0</v>
      </c>
      <c r="CB56" s="467">
        <f t="shared" ca="1" si="72"/>
        <v>0</v>
      </c>
      <c r="CC56" s="467">
        <f t="shared" ca="1" si="72"/>
        <v>0</v>
      </c>
      <c r="CD56" s="467">
        <f t="shared" ca="1" si="72"/>
        <v>0</v>
      </c>
      <c r="CE56" s="467">
        <f t="shared" ca="1" si="72"/>
        <v>0</v>
      </c>
      <c r="CF56" s="467">
        <f t="shared" ca="1" si="72"/>
        <v>0</v>
      </c>
      <c r="CG56" s="467">
        <f t="shared" ca="1" si="72"/>
        <v>0</v>
      </c>
      <c r="CH56" s="467">
        <f t="shared" ca="1" si="72"/>
        <v>0</v>
      </c>
      <c r="CI56" s="467">
        <f t="shared" ca="1" si="72"/>
        <v>0</v>
      </c>
      <c r="CJ56" s="467">
        <f t="shared" ca="1" si="72"/>
        <v>0</v>
      </c>
      <c r="CK56" s="467">
        <f t="shared" ca="1" si="72"/>
        <v>0</v>
      </c>
      <c r="CL56" s="467">
        <f t="shared" ca="1" si="72"/>
        <v>0</v>
      </c>
      <c r="CM56" s="467">
        <f t="shared" ca="1" si="72"/>
        <v>0</v>
      </c>
      <c r="CN56" s="467">
        <f t="shared" ca="1" si="72"/>
        <v>0</v>
      </c>
      <c r="CO56" s="467">
        <f t="shared" ca="1" si="72"/>
        <v>0</v>
      </c>
      <c r="CP56" s="467">
        <f t="shared" ca="1" si="72"/>
        <v>0</v>
      </c>
      <c r="CQ56" s="467">
        <f t="shared" ca="1" si="72"/>
        <v>0</v>
      </c>
      <c r="CR56" s="467">
        <f t="shared" ca="1" si="72"/>
        <v>0</v>
      </c>
      <c r="CS56" s="467">
        <f t="shared" ca="1" si="72"/>
        <v>0</v>
      </c>
      <c r="CT56" s="467">
        <f t="shared" ca="1" si="72"/>
        <v>0</v>
      </c>
      <c r="CU56" s="467">
        <f t="shared" ca="1" si="72"/>
        <v>0</v>
      </c>
      <c r="CV56" s="467">
        <f t="shared" ca="1" si="72"/>
        <v>0</v>
      </c>
      <c r="CW56" s="467">
        <f t="shared" ca="1" si="72"/>
        <v>0</v>
      </c>
      <c r="CX56" s="467">
        <f t="shared" ca="1" si="72"/>
        <v>0</v>
      </c>
      <c r="CY56" s="467">
        <f t="shared" ca="1" si="72"/>
        <v>0</v>
      </c>
      <c r="CZ56" s="467">
        <f t="shared" ca="1" si="72"/>
        <v>0</v>
      </c>
      <c r="DA56" s="467">
        <f t="shared" ca="1" si="72"/>
        <v>0</v>
      </c>
      <c r="DB56" s="467">
        <f t="shared" ca="1" si="72"/>
        <v>0</v>
      </c>
      <c r="DC56" s="467">
        <f t="shared" ca="1" si="72"/>
        <v>0</v>
      </c>
      <c r="DE56" s="114"/>
      <c r="DF56">
        <v>1</v>
      </c>
    </row>
    <row r="57" spans="1:112" ht="75" hidden="1">
      <c r="A57" s="67">
        <v>45</v>
      </c>
      <c r="B57" s="458" t="str">
        <f t="shared" ca="1" si="53"/>
        <v>E.2.1.</v>
      </c>
      <c r="C57" s="459" t="str">
        <f t="shared" ca="1" si="54"/>
        <v>Įsteigti inovacijų agentūrą (3)</v>
      </c>
      <c r="D57" s="463"/>
      <c r="E57" s="460" t="str">
        <f t="shared" ca="1" si="55"/>
        <v>Nurodyta be PVM (susigrąžinamas/netaikomas)</v>
      </c>
      <c r="F57" s="461">
        <f ca="1">H57+NPV(FD,I57:INDEX(I57:DC57,PAL))</f>
        <v>5000000</v>
      </c>
      <c r="G57" s="454">
        <f ca="1">SUMIF($H$5:$DC$5,"&lt;="&amp;PAL,$H57:$DC57)</f>
        <v>5000000</v>
      </c>
      <c r="H57" s="462">
        <f t="shared" ref="H57:Q66" ca="1" si="73">OFFSET(INDIRECT("'"&amp;Opt_alt&amp;"'!H12"),$A57,H$5)*$DF57</f>
        <v>5000000</v>
      </c>
      <c r="I57" s="462">
        <f t="shared" ca="1" si="73"/>
        <v>0</v>
      </c>
      <c r="J57" s="462">
        <f t="shared" ca="1" si="73"/>
        <v>0</v>
      </c>
      <c r="K57" s="462">
        <f t="shared" ca="1" si="73"/>
        <v>0</v>
      </c>
      <c r="L57" s="462">
        <f t="shared" ca="1" si="73"/>
        <v>0</v>
      </c>
      <c r="M57" s="462">
        <f t="shared" ca="1" si="73"/>
        <v>0</v>
      </c>
      <c r="N57" s="462">
        <f t="shared" ca="1" si="73"/>
        <v>0</v>
      </c>
      <c r="O57" s="462">
        <f t="shared" ca="1" si="73"/>
        <v>0</v>
      </c>
      <c r="P57" s="462">
        <f t="shared" ca="1" si="73"/>
        <v>0</v>
      </c>
      <c r="Q57" s="462">
        <f t="shared" ca="1" si="73"/>
        <v>0</v>
      </c>
      <c r="R57" s="462">
        <f t="shared" ref="R57:AA66" ca="1" si="74">OFFSET(INDIRECT("'"&amp;Opt_alt&amp;"'!H12"),$A57,R$5)*$DF57</f>
        <v>0</v>
      </c>
      <c r="S57" s="462">
        <f t="shared" ca="1" si="74"/>
        <v>0</v>
      </c>
      <c r="T57" s="462">
        <f t="shared" ca="1" si="74"/>
        <v>0</v>
      </c>
      <c r="U57" s="462">
        <f t="shared" ca="1" si="74"/>
        <v>0</v>
      </c>
      <c r="V57" s="462">
        <f t="shared" ca="1" si="74"/>
        <v>0</v>
      </c>
      <c r="W57" s="462">
        <f t="shared" ca="1" si="74"/>
        <v>0</v>
      </c>
      <c r="X57" s="462">
        <f t="shared" ca="1" si="74"/>
        <v>0</v>
      </c>
      <c r="Y57" s="462">
        <f t="shared" ca="1" si="74"/>
        <v>0</v>
      </c>
      <c r="Z57" s="462">
        <f t="shared" ca="1" si="74"/>
        <v>0</v>
      </c>
      <c r="AA57" s="462">
        <f t="shared" ca="1" si="74"/>
        <v>0</v>
      </c>
      <c r="AB57" s="462">
        <f t="shared" ref="AB57:AK66" ca="1" si="75">OFFSET(INDIRECT("'"&amp;Opt_alt&amp;"'!H12"),$A57,AB$5)*$DF57</f>
        <v>0</v>
      </c>
      <c r="AC57" s="462">
        <f t="shared" ca="1" si="75"/>
        <v>0</v>
      </c>
      <c r="AD57" s="462">
        <f t="shared" ca="1" si="75"/>
        <v>0</v>
      </c>
      <c r="AE57" s="462">
        <f t="shared" ca="1" si="75"/>
        <v>0</v>
      </c>
      <c r="AF57" s="462">
        <f t="shared" ca="1" si="75"/>
        <v>0</v>
      </c>
      <c r="AG57" s="462">
        <f t="shared" ca="1" si="75"/>
        <v>0</v>
      </c>
      <c r="AH57" s="462">
        <f t="shared" ca="1" si="75"/>
        <v>0</v>
      </c>
      <c r="AI57" s="462">
        <f t="shared" ca="1" si="75"/>
        <v>0</v>
      </c>
      <c r="AJ57" s="462">
        <f t="shared" ca="1" si="75"/>
        <v>0</v>
      </c>
      <c r="AK57" s="462">
        <f t="shared" ca="1" si="75"/>
        <v>0</v>
      </c>
      <c r="AL57" s="462">
        <f t="shared" ref="AL57:AU66" ca="1" si="76">OFFSET(INDIRECT("'"&amp;Opt_alt&amp;"'!H12"),$A57,AL$5)*$DF57</f>
        <v>0</v>
      </c>
      <c r="AM57" s="462">
        <f t="shared" ca="1" si="76"/>
        <v>0</v>
      </c>
      <c r="AN57" s="462">
        <f t="shared" ca="1" si="76"/>
        <v>0</v>
      </c>
      <c r="AO57" s="462">
        <f t="shared" ca="1" si="76"/>
        <v>0</v>
      </c>
      <c r="AP57" s="462">
        <f t="shared" ca="1" si="76"/>
        <v>0</v>
      </c>
      <c r="AQ57" s="462">
        <f t="shared" ca="1" si="76"/>
        <v>0</v>
      </c>
      <c r="AR57" s="462">
        <f t="shared" ca="1" si="76"/>
        <v>0</v>
      </c>
      <c r="AS57" s="462">
        <f t="shared" ca="1" si="76"/>
        <v>0</v>
      </c>
      <c r="AT57" s="462">
        <f t="shared" ca="1" si="76"/>
        <v>0</v>
      </c>
      <c r="AU57" s="462">
        <f t="shared" ca="1" si="76"/>
        <v>0</v>
      </c>
      <c r="AV57" s="462">
        <f t="shared" ref="AV57:BE66" ca="1" si="77">OFFSET(INDIRECT("'"&amp;Opt_alt&amp;"'!H12"),$A57,AV$5)*$DF57</f>
        <v>0</v>
      </c>
      <c r="AW57" s="462">
        <f t="shared" ca="1" si="77"/>
        <v>0</v>
      </c>
      <c r="AX57" s="462">
        <f t="shared" ca="1" si="77"/>
        <v>0</v>
      </c>
      <c r="AY57" s="462">
        <f t="shared" ca="1" si="77"/>
        <v>0</v>
      </c>
      <c r="AZ57" s="462">
        <f t="shared" ca="1" si="77"/>
        <v>0</v>
      </c>
      <c r="BA57" s="462">
        <f t="shared" ca="1" si="77"/>
        <v>0</v>
      </c>
      <c r="BB57" s="462">
        <f t="shared" ca="1" si="77"/>
        <v>0</v>
      </c>
      <c r="BC57" s="462">
        <f t="shared" ca="1" si="77"/>
        <v>0</v>
      </c>
      <c r="BD57" s="462">
        <f t="shared" ca="1" si="77"/>
        <v>0</v>
      </c>
      <c r="BE57" s="462">
        <f t="shared" ca="1" si="77"/>
        <v>0</v>
      </c>
      <c r="BF57" s="462">
        <f t="shared" ref="BF57:BO66" ca="1" si="78">OFFSET(INDIRECT("'"&amp;Opt_alt&amp;"'!H12"),$A57,BF$5)*$DF57</f>
        <v>0</v>
      </c>
      <c r="BG57" s="462">
        <f t="shared" ca="1" si="78"/>
        <v>0</v>
      </c>
      <c r="BH57" s="462">
        <f t="shared" ca="1" si="78"/>
        <v>0</v>
      </c>
      <c r="BI57" s="462">
        <f t="shared" ca="1" si="78"/>
        <v>0</v>
      </c>
      <c r="BJ57" s="462">
        <f t="shared" ca="1" si="78"/>
        <v>0</v>
      </c>
      <c r="BK57" s="462">
        <f t="shared" ca="1" si="78"/>
        <v>0</v>
      </c>
      <c r="BL57" s="462">
        <f t="shared" ca="1" si="78"/>
        <v>0</v>
      </c>
      <c r="BM57" s="462">
        <f t="shared" ca="1" si="78"/>
        <v>0</v>
      </c>
      <c r="BN57" s="462">
        <f t="shared" ca="1" si="78"/>
        <v>0</v>
      </c>
      <c r="BO57" s="462">
        <f t="shared" ca="1" si="78"/>
        <v>0</v>
      </c>
      <c r="BP57" s="462">
        <f t="shared" ref="BP57:BY66" ca="1" si="79">OFFSET(INDIRECT("'"&amp;Opt_alt&amp;"'!H12"),$A57,BP$5)*$DF57</f>
        <v>0</v>
      </c>
      <c r="BQ57" s="462">
        <f t="shared" ca="1" si="79"/>
        <v>0</v>
      </c>
      <c r="BR57" s="462">
        <f t="shared" ca="1" si="79"/>
        <v>0</v>
      </c>
      <c r="BS57" s="462">
        <f t="shared" ca="1" si="79"/>
        <v>0</v>
      </c>
      <c r="BT57" s="462">
        <f t="shared" ca="1" si="79"/>
        <v>0</v>
      </c>
      <c r="BU57" s="462">
        <f t="shared" ca="1" si="79"/>
        <v>0</v>
      </c>
      <c r="BV57" s="462">
        <f t="shared" ca="1" si="79"/>
        <v>0</v>
      </c>
      <c r="BW57" s="462">
        <f t="shared" ca="1" si="79"/>
        <v>0</v>
      </c>
      <c r="BX57" s="462">
        <f t="shared" ca="1" si="79"/>
        <v>0</v>
      </c>
      <c r="BY57" s="462">
        <f t="shared" ca="1" si="79"/>
        <v>0</v>
      </c>
      <c r="BZ57" s="462">
        <f t="shared" ref="BZ57:CI66" ca="1" si="80">OFFSET(INDIRECT("'"&amp;Opt_alt&amp;"'!H12"),$A57,BZ$5)*$DF57</f>
        <v>0</v>
      </c>
      <c r="CA57" s="462">
        <f t="shared" ca="1" si="80"/>
        <v>0</v>
      </c>
      <c r="CB57" s="462">
        <f t="shared" ca="1" si="80"/>
        <v>0</v>
      </c>
      <c r="CC57" s="462">
        <f t="shared" ca="1" si="80"/>
        <v>0</v>
      </c>
      <c r="CD57" s="462">
        <f t="shared" ca="1" si="80"/>
        <v>0</v>
      </c>
      <c r="CE57" s="462">
        <f t="shared" ca="1" si="80"/>
        <v>0</v>
      </c>
      <c r="CF57" s="462">
        <f t="shared" ca="1" si="80"/>
        <v>0</v>
      </c>
      <c r="CG57" s="462">
        <f t="shared" ca="1" si="80"/>
        <v>0</v>
      </c>
      <c r="CH57" s="462">
        <f t="shared" ca="1" si="80"/>
        <v>0</v>
      </c>
      <c r="CI57" s="462">
        <f t="shared" ca="1" si="80"/>
        <v>0</v>
      </c>
      <c r="CJ57" s="462">
        <f t="shared" ref="CJ57:CS66" ca="1" si="81">OFFSET(INDIRECT("'"&amp;Opt_alt&amp;"'!H12"),$A57,CJ$5)*$DF57</f>
        <v>0</v>
      </c>
      <c r="CK57" s="462">
        <f t="shared" ca="1" si="81"/>
        <v>0</v>
      </c>
      <c r="CL57" s="462">
        <f t="shared" ca="1" si="81"/>
        <v>0</v>
      </c>
      <c r="CM57" s="462">
        <f t="shared" ca="1" si="81"/>
        <v>0</v>
      </c>
      <c r="CN57" s="462">
        <f t="shared" ca="1" si="81"/>
        <v>0</v>
      </c>
      <c r="CO57" s="462">
        <f t="shared" ca="1" si="81"/>
        <v>0</v>
      </c>
      <c r="CP57" s="462">
        <f t="shared" ca="1" si="81"/>
        <v>0</v>
      </c>
      <c r="CQ57" s="462">
        <f t="shared" ca="1" si="81"/>
        <v>0</v>
      </c>
      <c r="CR57" s="462">
        <f t="shared" ca="1" si="81"/>
        <v>0</v>
      </c>
      <c r="CS57" s="462">
        <f t="shared" ca="1" si="81"/>
        <v>0</v>
      </c>
      <c r="CT57" s="462">
        <f t="shared" ref="CT57:DC66" ca="1" si="82">OFFSET(INDIRECT("'"&amp;Opt_alt&amp;"'!H12"),$A57,CT$5)*$DF57</f>
        <v>0</v>
      </c>
      <c r="CU57" s="462">
        <f t="shared" ca="1" si="82"/>
        <v>0</v>
      </c>
      <c r="CV57" s="462">
        <f t="shared" ca="1" si="82"/>
        <v>0</v>
      </c>
      <c r="CW57" s="462">
        <f t="shared" ca="1" si="82"/>
        <v>0</v>
      </c>
      <c r="CX57" s="462">
        <f t="shared" ca="1" si="82"/>
        <v>0</v>
      </c>
      <c r="CY57" s="462">
        <f t="shared" ca="1" si="82"/>
        <v>0</v>
      </c>
      <c r="CZ57" s="462">
        <f t="shared" ca="1" si="82"/>
        <v>0</v>
      </c>
      <c r="DA57" s="462">
        <f t="shared" ca="1" si="82"/>
        <v>0</v>
      </c>
      <c r="DB57" s="462">
        <f t="shared" ca="1" si="82"/>
        <v>0</v>
      </c>
      <c r="DC57" s="462">
        <f t="shared" ca="1" si="82"/>
        <v>0</v>
      </c>
      <c r="DE57" s="114" t="str">
        <f t="shared" ca="1" si="25"/>
        <v>E.2.1.</v>
      </c>
      <c r="DF57">
        <v>1</v>
      </c>
      <c r="DG57">
        <f t="shared" ref="DG57:DG66" ca="1" si="83">OFFSET(INDIRECT("'"&amp;Opt_alt&amp;"'!H12"),$A57,DG$5)</f>
        <v>0</v>
      </c>
      <c r="DH57">
        <v>0</v>
      </c>
    </row>
    <row r="58" spans="1:112" ht="75" hidden="1">
      <c r="A58" s="67">
        <v>46</v>
      </c>
      <c r="B58" s="458" t="str">
        <f t="shared" ca="1" si="53"/>
        <v>E.2.2.</v>
      </c>
      <c r="C58" s="459" t="str">
        <f t="shared" ca="1" si="54"/>
        <v>Vykdyti startuolių inkubavimo veiklas Europos kosmoso agentūros verslo inkubavimo centre(7)</v>
      </c>
      <c r="D58" s="463"/>
      <c r="E58" s="460" t="str">
        <f t="shared" ca="1" si="55"/>
        <v>Nurodyta be PVM (susigrąžinamas/netaikomas)</v>
      </c>
      <c r="F58" s="461">
        <f ca="1">H58+NPV(FD,I58:INDEX(I58:DC58,PAL))</f>
        <v>471886.379153391</v>
      </c>
      <c r="G58" s="454">
        <f ca="1">SUMIF($H$5:$DC$5,"&lt;="&amp;PAL,$H58:$DC58)</f>
        <v>500000</v>
      </c>
      <c r="H58" s="462">
        <f t="shared" ca="1" si="73"/>
        <v>125000</v>
      </c>
      <c r="I58" s="462">
        <f t="shared" ca="1" si="73"/>
        <v>125000</v>
      </c>
      <c r="J58" s="462">
        <f t="shared" ca="1" si="73"/>
        <v>125000</v>
      </c>
      <c r="K58" s="462">
        <f t="shared" ca="1" si="73"/>
        <v>125000</v>
      </c>
      <c r="L58" s="462">
        <f t="shared" ca="1" si="73"/>
        <v>0</v>
      </c>
      <c r="M58" s="462">
        <f t="shared" ca="1" si="73"/>
        <v>0</v>
      </c>
      <c r="N58" s="462">
        <f t="shared" ca="1" si="73"/>
        <v>0</v>
      </c>
      <c r="O58" s="462">
        <f t="shared" ca="1" si="73"/>
        <v>0</v>
      </c>
      <c r="P58" s="462">
        <f t="shared" ca="1" si="73"/>
        <v>0</v>
      </c>
      <c r="Q58" s="462">
        <f t="shared" ca="1" si="73"/>
        <v>0</v>
      </c>
      <c r="R58" s="462">
        <f t="shared" ca="1" si="74"/>
        <v>0</v>
      </c>
      <c r="S58" s="462">
        <f t="shared" ca="1" si="74"/>
        <v>0</v>
      </c>
      <c r="T58" s="462">
        <f t="shared" ca="1" si="74"/>
        <v>0</v>
      </c>
      <c r="U58" s="462">
        <f t="shared" ca="1" si="74"/>
        <v>0</v>
      </c>
      <c r="V58" s="462">
        <f t="shared" ca="1" si="74"/>
        <v>0</v>
      </c>
      <c r="W58" s="462">
        <f t="shared" ca="1" si="74"/>
        <v>0</v>
      </c>
      <c r="X58" s="462">
        <f t="shared" ca="1" si="74"/>
        <v>0</v>
      </c>
      <c r="Y58" s="462">
        <f t="shared" ca="1" si="74"/>
        <v>0</v>
      </c>
      <c r="Z58" s="462">
        <f t="shared" ca="1" si="74"/>
        <v>0</v>
      </c>
      <c r="AA58" s="462">
        <f t="shared" ca="1" si="74"/>
        <v>0</v>
      </c>
      <c r="AB58" s="462">
        <f t="shared" ca="1" si="75"/>
        <v>0</v>
      </c>
      <c r="AC58" s="462">
        <f t="shared" ca="1" si="75"/>
        <v>0</v>
      </c>
      <c r="AD58" s="462">
        <f t="shared" ca="1" si="75"/>
        <v>0</v>
      </c>
      <c r="AE58" s="462">
        <f t="shared" ca="1" si="75"/>
        <v>0</v>
      </c>
      <c r="AF58" s="462">
        <f t="shared" ca="1" si="75"/>
        <v>0</v>
      </c>
      <c r="AG58" s="462">
        <f t="shared" ca="1" si="75"/>
        <v>0</v>
      </c>
      <c r="AH58" s="462">
        <f t="shared" ca="1" si="75"/>
        <v>0</v>
      </c>
      <c r="AI58" s="462">
        <f t="shared" ca="1" si="75"/>
        <v>0</v>
      </c>
      <c r="AJ58" s="462">
        <f t="shared" ca="1" si="75"/>
        <v>0</v>
      </c>
      <c r="AK58" s="462">
        <f t="shared" ca="1" si="75"/>
        <v>0</v>
      </c>
      <c r="AL58" s="462">
        <f t="shared" ca="1" si="76"/>
        <v>0</v>
      </c>
      <c r="AM58" s="462">
        <f t="shared" ca="1" si="76"/>
        <v>0</v>
      </c>
      <c r="AN58" s="462">
        <f t="shared" ca="1" si="76"/>
        <v>0</v>
      </c>
      <c r="AO58" s="462">
        <f t="shared" ca="1" si="76"/>
        <v>0</v>
      </c>
      <c r="AP58" s="462">
        <f t="shared" ca="1" si="76"/>
        <v>0</v>
      </c>
      <c r="AQ58" s="462">
        <f t="shared" ca="1" si="76"/>
        <v>0</v>
      </c>
      <c r="AR58" s="462">
        <f t="shared" ca="1" si="76"/>
        <v>0</v>
      </c>
      <c r="AS58" s="462">
        <f t="shared" ca="1" si="76"/>
        <v>0</v>
      </c>
      <c r="AT58" s="462">
        <f t="shared" ca="1" si="76"/>
        <v>0</v>
      </c>
      <c r="AU58" s="462">
        <f t="shared" ca="1" si="76"/>
        <v>0</v>
      </c>
      <c r="AV58" s="462">
        <f t="shared" ca="1" si="77"/>
        <v>0</v>
      </c>
      <c r="AW58" s="462">
        <f t="shared" ca="1" si="77"/>
        <v>0</v>
      </c>
      <c r="AX58" s="462">
        <f t="shared" ca="1" si="77"/>
        <v>0</v>
      </c>
      <c r="AY58" s="462">
        <f t="shared" ca="1" si="77"/>
        <v>0</v>
      </c>
      <c r="AZ58" s="462">
        <f t="shared" ca="1" si="77"/>
        <v>0</v>
      </c>
      <c r="BA58" s="462">
        <f t="shared" ca="1" si="77"/>
        <v>0</v>
      </c>
      <c r="BB58" s="462">
        <f t="shared" ca="1" si="77"/>
        <v>0</v>
      </c>
      <c r="BC58" s="462">
        <f t="shared" ca="1" si="77"/>
        <v>0</v>
      </c>
      <c r="BD58" s="462">
        <f t="shared" ca="1" si="77"/>
        <v>0</v>
      </c>
      <c r="BE58" s="462">
        <f t="shared" ca="1" si="77"/>
        <v>0</v>
      </c>
      <c r="BF58" s="462">
        <f t="shared" ca="1" si="78"/>
        <v>0</v>
      </c>
      <c r="BG58" s="462">
        <f t="shared" ca="1" si="78"/>
        <v>0</v>
      </c>
      <c r="BH58" s="462">
        <f t="shared" ca="1" si="78"/>
        <v>0</v>
      </c>
      <c r="BI58" s="462">
        <f t="shared" ca="1" si="78"/>
        <v>0</v>
      </c>
      <c r="BJ58" s="462">
        <f t="shared" ca="1" si="78"/>
        <v>0</v>
      </c>
      <c r="BK58" s="462">
        <f t="shared" ca="1" si="78"/>
        <v>0</v>
      </c>
      <c r="BL58" s="462">
        <f t="shared" ca="1" si="78"/>
        <v>0</v>
      </c>
      <c r="BM58" s="462">
        <f t="shared" ca="1" si="78"/>
        <v>0</v>
      </c>
      <c r="BN58" s="462">
        <f t="shared" ca="1" si="78"/>
        <v>0</v>
      </c>
      <c r="BO58" s="462">
        <f t="shared" ca="1" si="78"/>
        <v>0</v>
      </c>
      <c r="BP58" s="462">
        <f t="shared" ca="1" si="79"/>
        <v>0</v>
      </c>
      <c r="BQ58" s="462">
        <f t="shared" ca="1" si="79"/>
        <v>0</v>
      </c>
      <c r="BR58" s="462">
        <f t="shared" ca="1" si="79"/>
        <v>0</v>
      </c>
      <c r="BS58" s="462">
        <f t="shared" ca="1" si="79"/>
        <v>0</v>
      </c>
      <c r="BT58" s="462">
        <f t="shared" ca="1" si="79"/>
        <v>0</v>
      </c>
      <c r="BU58" s="462">
        <f t="shared" ca="1" si="79"/>
        <v>0</v>
      </c>
      <c r="BV58" s="462">
        <f t="shared" ca="1" si="79"/>
        <v>0</v>
      </c>
      <c r="BW58" s="462">
        <f t="shared" ca="1" si="79"/>
        <v>0</v>
      </c>
      <c r="BX58" s="462">
        <f t="shared" ca="1" si="79"/>
        <v>0</v>
      </c>
      <c r="BY58" s="462">
        <f t="shared" ca="1" si="79"/>
        <v>0</v>
      </c>
      <c r="BZ58" s="462">
        <f t="shared" ca="1" si="80"/>
        <v>0</v>
      </c>
      <c r="CA58" s="462">
        <f t="shared" ca="1" si="80"/>
        <v>0</v>
      </c>
      <c r="CB58" s="462">
        <f t="shared" ca="1" si="80"/>
        <v>0</v>
      </c>
      <c r="CC58" s="462">
        <f t="shared" ca="1" si="80"/>
        <v>0</v>
      </c>
      <c r="CD58" s="462">
        <f t="shared" ca="1" si="80"/>
        <v>0</v>
      </c>
      <c r="CE58" s="462">
        <f t="shared" ca="1" si="80"/>
        <v>0</v>
      </c>
      <c r="CF58" s="462">
        <f t="shared" ca="1" si="80"/>
        <v>0</v>
      </c>
      <c r="CG58" s="462">
        <f t="shared" ca="1" si="80"/>
        <v>0</v>
      </c>
      <c r="CH58" s="462">
        <f t="shared" ca="1" si="80"/>
        <v>0</v>
      </c>
      <c r="CI58" s="462">
        <f t="shared" ca="1" si="80"/>
        <v>0</v>
      </c>
      <c r="CJ58" s="462">
        <f t="shared" ca="1" si="81"/>
        <v>0</v>
      </c>
      <c r="CK58" s="462">
        <f t="shared" ca="1" si="81"/>
        <v>0</v>
      </c>
      <c r="CL58" s="462">
        <f t="shared" ca="1" si="81"/>
        <v>0</v>
      </c>
      <c r="CM58" s="462">
        <f t="shared" ca="1" si="81"/>
        <v>0</v>
      </c>
      <c r="CN58" s="462">
        <f t="shared" ca="1" si="81"/>
        <v>0</v>
      </c>
      <c r="CO58" s="462">
        <f t="shared" ca="1" si="81"/>
        <v>0</v>
      </c>
      <c r="CP58" s="462">
        <f t="shared" ca="1" si="81"/>
        <v>0</v>
      </c>
      <c r="CQ58" s="462">
        <f t="shared" ca="1" si="81"/>
        <v>0</v>
      </c>
      <c r="CR58" s="462">
        <f t="shared" ca="1" si="81"/>
        <v>0</v>
      </c>
      <c r="CS58" s="462">
        <f t="shared" ca="1" si="81"/>
        <v>0</v>
      </c>
      <c r="CT58" s="462">
        <f t="shared" ca="1" si="82"/>
        <v>0</v>
      </c>
      <c r="CU58" s="462">
        <f t="shared" ca="1" si="82"/>
        <v>0</v>
      </c>
      <c r="CV58" s="462">
        <f t="shared" ca="1" si="82"/>
        <v>0</v>
      </c>
      <c r="CW58" s="462">
        <f t="shared" ca="1" si="82"/>
        <v>0</v>
      </c>
      <c r="CX58" s="462">
        <f t="shared" ca="1" si="82"/>
        <v>0</v>
      </c>
      <c r="CY58" s="462">
        <f t="shared" ca="1" si="82"/>
        <v>0</v>
      </c>
      <c r="CZ58" s="462">
        <f t="shared" ca="1" si="82"/>
        <v>0</v>
      </c>
      <c r="DA58" s="462">
        <f t="shared" ca="1" si="82"/>
        <v>0</v>
      </c>
      <c r="DB58" s="462">
        <f t="shared" ca="1" si="82"/>
        <v>0</v>
      </c>
      <c r="DC58" s="462">
        <f t="shared" ca="1" si="82"/>
        <v>0</v>
      </c>
      <c r="DE58" s="114" t="str">
        <f t="shared" ca="1" si="25"/>
        <v>E.2.2.</v>
      </c>
      <c r="DF58">
        <v>1</v>
      </c>
      <c r="DG58">
        <f t="shared" ca="1" si="83"/>
        <v>0</v>
      </c>
      <c r="DH58">
        <v>0</v>
      </c>
    </row>
    <row r="59" spans="1:112" ht="75" hidden="1">
      <c r="A59" s="67">
        <v>47</v>
      </c>
      <c r="B59" s="458" t="str">
        <f t="shared" ca="1" si="53"/>
        <v>E.2.3.</v>
      </c>
      <c r="C59" s="459" t="str">
        <f t="shared" ca="1" si="54"/>
        <v>Įsteigti Space Hub (8)</v>
      </c>
      <c r="D59" s="463"/>
      <c r="E59" s="460" t="str">
        <f t="shared" ca="1" si="55"/>
        <v>Nurodyta be PVM (susigrąžinamas/netaikomas)</v>
      </c>
      <c r="F59" s="461">
        <f ca="1">H59+NPV(FD,I59:INDEX(I59:DC59,PAL))</f>
        <v>1419932.4078288574</v>
      </c>
      <c r="G59" s="454">
        <f ca="1">SUMIF($H$5:$DC$5,"&lt;="&amp;PAL,$H59:$DC59)</f>
        <v>1500000</v>
      </c>
      <c r="H59" s="462">
        <f t="shared" ca="1" si="73"/>
        <v>432000</v>
      </c>
      <c r="I59" s="462">
        <f t="shared" ca="1" si="73"/>
        <v>356000</v>
      </c>
      <c r="J59" s="462">
        <f t="shared" ca="1" si="73"/>
        <v>356000</v>
      </c>
      <c r="K59" s="462">
        <f t="shared" ca="1" si="73"/>
        <v>356000</v>
      </c>
      <c r="L59" s="462">
        <f t="shared" ca="1" si="73"/>
        <v>0</v>
      </c>
      <c r="M59" s="462">
        <f t="shared" ca="1" si="73"/>
        <v>0</v>
      </c>
      <c r="N59" s="462">
        <f t="shared" ca="1" si="73"/>
        <v>0</v>
      </c>
      <c r="O59" s="462">
        <f t="shared" ca="1" si="73"/>
        <v>0</v>
      </c>
      <c r="P59" s="462">
        <f t="shared" ca="1" si="73"/>
        <v>0</v>
      </c>
      <c r="Q59" s="462">
        <f t="shared" ca="1" si="73"/>
        <v>0</v>
      </c>
      <c r="R59" s="462">
        <f t="shared" ca="1" si="74"/>
        <v>0</v>
      </c>
      <c r="S59" s="462">
        <f t="shared" ca="1" si="74"/>
        <v>0</v>
      </c>
      <c r="T59" s="462">
        <f t="shared" ca="1" si="74"/>
        <v>0</v>
      </c>
      <c r="U59" s="462">
        <f t="shared" ca="1" si="74"/>
        <v>0</v>
      </c>
      <c r="V59" s="462">
        <f t="shared" ca="1" si="74"/>
        <v>0</v>
      </c>
      <c r="W59" s="462">
        <f t="shared" ca="1" si="74"/>
        <v>0</v>
      </c>
      <c r="X59" s="462">
        <f t="shared" ca="1" si="74"/>
        <v>0</v>
      </c>
      <c r="Y59" s="462">
        <f t="shared" ca="1" si="74"/>
        <v>0</v>
      </c>
      <c r="Z59" s="462">
        <f t="shared" ca="1" si="74"/>
        <v>0</v>
      </c>
      <c r="AA59" s="462">
        <f t="shared" ca="1" si="74"/>
        <v>0</v>
      </c>
      <c r="AB59" s="462">
        <f t="shared" ca="1" si="75"/>
        <v>0</v>
      </c>
      <c r="AC59" s="462">
        <f t="shared" ca="1" si="75"/>
        <v>0</v>
      </c>
      <c r="AD59" s="462">
        <f t="shared" ca="1" si="75"/>
        <v>0</v>
      </c>
      <c r="AE59" s="462">
        <f t="shared" ca="1" si="75"/>
        <v>0</v>
      </c>
      <c r="AF59" s="462">
        <f t="shared" ca="1" si="75"/>
        <v>0</v>
      </c>
      <c r="AG59" s="462">
        <f t="shared" ca="1" si="75"/>
        <v>0</v>
      </c>
      <c r="AH59" s="462">
        <f t="shared" ca="1" si="75"/>
        <v>0</v>
      </c>
      <c r="AI59" s="462">
        <f t="shared" ca="1" si="75"/>
        <v>0</v>
      </c>
      <c r="AJ59" s="462">
        <f t="shared" ca="1" si="75"/>
        <v>0</v>
      </c>
      <c r="AK59" s="462">
        <f t="shared" ca="1" si="75"/>
        <v>0</v>
      </c>
      <c r="AL59" s="462">
        <f t="shared" ca="1" si="76"/>
        <v>0</v>
      </c>
      <c r="AM59" s="462">
        <f t="shared" ca="1" si="76"/>
        <v>0</v>
      </c>
      <c r="AN59" s="462">
        <f t="shared" ca="1" si="76"/>
        <v>0</v>
      </c>
      <c r="AO59" s="462">
        <f t="shared" ca="1" si="76"/>
        <v>0</v>
      </c>
      <c r="AP59" s="462">
        <f t="shared" ca="1" si="76"/>
        <v>0</v>
      </c>
      <c r="AQ59" s="462">
        <f t="shared" ca="1" si="76"/>
        <v>0</v>
      </c>
      <c r="AR59" s="462">
        <f t="shared" ca="1" si="76"/>
        <v>0</v>
      </c>
      <c r="AS59" s="462">
        <f t="shared" ca="1" si="76"/>
        <v>0</v>
      </c>
      <c r="AT59" s="462">
        <f t="shared" ca="1" si="76"/>
        <v>0</v>
      </c>
      <c r="AU59" s="462">
        <f t="shared" ca="1" si="76"/>
        <v>0</v>
      </c>
      <c r="AV59" s="462">
        <f t="shared" ca="1" si="77"/>
        <v>0</v>
      </c>
      <c r="AW59" s="462">
        <f t="shared" ca="1" si="77"/>
        <v>0</v>
      </c>
      <c r="AX59" s="462">
        <f t="shared" ca="1" si="77"/>
        <v>0</v>
      </c>
      <c r="AY59" s="462">
        <f t="shared" ca="1" si="77"/>
        <v>0</v>
      </c>
      <c r="AZ59" s="462">
        <f t="shared" ca="1" si="77"/>
        <v>0</v>
      </c>
      <c r="BA59" s="462">
        <f t="shared" ca="1" si="77"/>
        <v>0</v>
      </c>
      <c r="BB59" s="462">
        <f t="shared" ca="1" si="77"/>
        <v>0</v>
      </c>
      <c r="BC59" s="462">
        <f t="shared" ca="1" si="77"/>
        <v>0</v>
      </c>
      <c r="BD59" s="462">
        <f t="shared" ca="1" si="77"/>
        <v>0</v>
      </c>
      <c r="BE59" s="462">
        <f t="shared" ca="1" si="77"/>
        <v>0</v>
      </c>
      <c r="BF59" s="462">
        <f t="shared" ca="1" si="78"/>
        <v>0</v>
      </c>
      <c r="BG59" s="462">
        <f t="shared" ca="1" si="78"/>
        <v>0</v>
      </c>
      <c r="BH59" s="462">
        <f t="shared" ca="1" si="78"/>
        <v>0</v>
      </c>
      <c r="BI59" s="462">
        <f t="shared" ca="1" si="78"/>
        <v>0</v>
      </c>
      <c r="BJ59" s="462">
        <f t="shared" ca="1" si="78"/>
        <v>0</v>
      </c>
      <c r="BK59" s="462">
        <f t="shared" ca="1" si="78"/>
        <v>0</v>
      </c>
      <c r="BL59" s="462">
        <f t="shared" ca="1" si="78"/>
        <v>0</v>
      </c>
      <c r="BM59" s="462">
        <f t="shared" ca="1" si="78"/>
        <v>0</v>
      </c>
      <c r="BN59" s="462">
        <f t="shared" ca="1" si="78"/>
        <v>0</v>
      </c>
      <c r="BO59" s="462">
        <f t="shared" ca="1" si="78"/>
        <v>0</v>
      </c>
      <c r="BP59" s="462">
        <f t="shared" ca="1" si="79"/>
        <v>0</v>
      </c>
      <c r="BQ59" s="462">
        <f t="shared" ca="1" si="79"/>
        <v>0</v>
      </c>
      <c r="BR59" s="462">
        <f t="shared" ca="1" si="79"/>
        <v>0</v>
      </c>
      <c r="BS59" s="462">
        <f t="shared" ca="1" si="79"/>
        <v>0</v>
      </c>
      <c r="BT59" s="462">
        <f t="shared" ca="1" si="79"/>
        <v>0</v>
      </c>
      <c r="BU59" s="462">
        <f t="shared" ca="1" si="79"/>
        <v>0</v>
      </c>
      <c r="BV59" s="462">
        <f t="shared" ca="1" si="79"/>
        <v>0</v>
      </c>
      <c r="BW59" s="462">
        <f t="shared" ca="1" si="79"/>
        <v>0</v>
      </c>
      <c r="BX59" s="462">
        <f t="shared" ca="1" si="79"/>
        <v>0</v>
      </c>
      <c r="BY59" s="462">
        <f t="shared" ca="1" si="79"/>
        <v>0</v>
      </c>
      <c r="BZ59" s="462">
        <f t="shared" ca="1" si="80"/>
        <v>0</v>
      </c>
      <c r="CA59" s="462">
        <f t="shared" ca="1" si="80"/>
        <v>0</v>
      </c>
      <c r="CB59" s="462">
        <f t="shared" ca="1" si="80"/>
        <v>0</v>
      </c>
      <c r="CC59" s="462">
        <f t="shared" ca="1" si="80"/>
        <v>0</v>
      </c>
      <c r="CD59" s="462">
        <f t="shared" ca="1" si="80"/>
        <v>0</v>
      </c>
      <c r="CE59" s="462">
        <f t="shared" ca="1" si="80"/>
        <v>0</v>
      </c>
      <c r="CF59" s="462">
        <f t="shared" ca="1" si="80"/>
        <v>0</v>
      </c>
      <c r="CG59" s="462">
        <f t="shared" ca="1" si="80"/>
        <v>0</v>
      </c>
      <c r="CH59" s="462">
        <f t="shared" ca="1" si="80"/>
        <v>0</v>
      </c>
      <c r="CI59" s="462">
        <f t="shared" ca="1" si="80"/>
        <v>0</v>
      </c>
      <c r="CJ59" s="462">
        <f t="shared" ca="1" si="81"/>
        <v>0</v>
      </c>
      <c r="CK59" s="462">
        <f t="shared" ca="1" si="81"/>
        <v>0</v>
      </c>
      <c r="CL59" s="462">
        <f t="shared" ca="1" si="81"/>
        <v>0</v>
      </c>
      <c r="CM59" s="462">
        <f t="shared" ca="1" si="81"/>
        <v>0</v>
      </c>
      <c r="CN59" s="462">
        <f t="shared" ca="1" si="81"/>
        <v>0</v>
      </c>
      <c r="CO59" s="462">
        <f t="shared" ca="1" si="81"/>
        <v>0</v>
      </c>
      <c r="CP59" s="462">
        <f t="shared" ca="1" si="81"/>
        <v>0</v>
      </c>
      <c r="CQ59" s="462">
        <f t="shared" ca="1" si="81"/>
        <v>0</v>
      </c>
      <c r="CR59" s="462">
        <f t="shared" ca="1" si="81"/>
        <v>0</v>
      </c>
      <c r="CS59" s="462">
        <f t="shared" ca="1" si="81"/>
        <v>0</v>
      </c>
      <c r="CT59" s="462">
        <f t="shared" ca="1" si="82"/>
        <v>0</v>
      </c>
      <c r="CU59" s="462">
        <f t="shared" ca="1" si="82"/>
        <v>0</v>
      </c>
      <c r="CV59" s="462">
        <f t="shared" ca="1" si="82"/>
        <v>0</v>
      </c>
      <c r="CW59" s="462">
        <f t="shared" ca="1" si="82"/>
        <v>0</v>
      </c>
      <c r="CX59" s="462">
        <f t="shared" ca="1" si="82"/>
        <v>0</v>
      </c>
      <c r="CY59" s="462">
        <f t="shared" ca="1" si="82"/>
        <v>0</v>
      </c>
      <c r="CZ59" s="462">
        <f t="shared" ca="1" si="82"/>
        <v>0</v>
      </c>
      <c r="DA59" s="462">
        <f t="shared" ca="1" si="82"/>
        <v>0</v>
      </c>
      <c r="DB59" s="462">
        <f t="shared" ca="1" si="82"/>
        <v>0</v>
      </c>
      <c r="DC59" s="462">
        <f t="shared" ca="1" si="82"/>
        <v>0</v>
      </c>
      <c r="DE59" s="114" t="str">
        <f t="shared" ca="1" si="25"/>
        <v>E.2.3.</v>
      </c>
      <c r="DF59">
        <v>1</v>
      </c>
      <c r="DG59">
        <f t="shared" ca="1" si="83"/>
        <v>0</v>
      </c>
      <c r="DH59">
        <v>0</v>
      </c>
    </row>
    <row r="60" spans="1:112" ht="30" hidden="1">
      <c r="A60" s="67">
        <v>48</v>
      </c>
      <c r="B60" s="458" t="str">
        <f t="shared" ca="1" si="53"/>
        <v>E.2.4.</v>
      </c>
      <c r="C60" s="459" t="str">
        <f t="shared" ca="1" si="54"/>
        <v>Esamos etalonų sistemos įvertinimo studija, pateikiant rekomendacijas dėl jos tobulinimo ir plėtros. Analitinė (20)</v>
      </c>
      <c r="D60" s="463"/>
      <c r="E60" s="460">
        <f t="shared" ca="1" si="55"/>
        <v>0.21</v>
      </c>
      <c r="F60" s="461">
        <f ca="1">H60+NPV(FD,I60:INDEX(I60:DC60,PAL))</f>
        <v>57692.307692307688</v>
      </c>
      <c r="G60" s="454">
        <f ca="1">SUMIF($H$5:$DC$5,"&lt;="&amp;PAL,$H60:$DC60)</f>
        <v>60000</v>
      </c>
      <c r="H60" s="462">
        <f t="shared" ca="1" si="73"/>
        <v>0</v>
      </c>
      <c r="I60" s="462">
        <f t="shared" ca="1" si="73"/>
        <v>60000</v>
      </c>
      <c r="J60" s="462">
        <f t="shared" ca="1" si="73"/>
        <v>0</v>
      </c>
      <c r="K60" s="462">
        <f t="shared" ca="1" si="73"/>
        <v>0</v>
      </c>
      <c r="L60" s="462">
        <f t="shared" ca="1" si="73"/>
        <v>0</v>
      </c>
      <c r="M60" s="462">
        <f t="shared" ca="1" si="73"/>
        <v>0</v>
      </c>
      <c r="N60" s="462">
        <f t="shared" ca="1" si="73"/>
        <v>0</v>
      </c>
      <c r="O60" s="462">
        <f t="shared" ca="1" si="73"/>
        <v>0</v>
      </c>
      <c r="P60" s="462">
        <f t="shared" ca="1" si="73"/>
        <v>0</v>
      </c>
      <c r="Q60" s="462">
        <f t="shared" ca="1" si="73"/>
        <v>0</v>
      </c>
      <c r="R60" s="462">
        <f t="shared" ca="1" si="74"/>
        <v>0</v>
      </c>
      <c r="S60" s="462">
        <f t="shared" ca="1" si="74"/>
        <v>0</v>
      </c>
      <c r="T60" s="462">
        <f t="shared" ca="1" si="74"/>
        <v>0</v>
      </c>
      <c r="U60" s="462">
        <f t="shared" ca="1" si="74"/>
        <v>0</v>
      </c>
      <c r="V60" s="462">
        <f t="shared" ca="1" si="74"/>
        <v>0</v>
      </c>
      <c r="W60" s="462">
        <f t="shared" ca="1" si="74"/>
        <v>0</v>
      </c>
      <c r="X60" s="462">
        <f t="shared" ca="1" si="74"/>
        <v>0</v>
      </c>
      <c r="Y60" s="462">
        <f t="shared" ca="1" si="74"/>
        <v>0</v>
      </c>
      <c r="Z60" s="462">
        <f t="shared" ca="1" si="74"/>
        <v>0</v>
      </c>
      <c r="AA60" s="462">
        <f t="shared" ca="1" si="74"/>
        <v>0</v>
      </c>
      <c r="AB60" s="462">
        <f t="shared" ca="1" si="75"/>
        <v>0</v>
      </c>
      <c r="AC60" s="462">
        <f t="shared" ca="1" si="75"/>
        <v>0</v>
      </c>
      <c r="AD60" s="462">
        <f t="shared" ca="1" si="75"/>
        <v>0</v>
      </c>
      <c r="AE60" s="462">
        <f t="shared" ca="1" si="75"/>
        <v>0</v>
      </c>
      <c r="AF60" s="462">
        <f t="shared" ca="1" si="75"/>
        <v>0</v>
      </c>
      <c r="AG60" s="462">
        <f t="shared" ca="1" si="75"/>
        <v>0</v>
      </c>
      <c r="AH60" s="462">
        <f t="shared" ca="1" si="75"/>
        <v>0</v>
      </c>
      <c r="AI60" s="462">
        <f t="shared" ca="1" si="75"/>
        <v>0</v>
      </c>
      <c r="AJ60" s="462">
        <f t="shared" ca="1" si="75"/>
        <v>0</v>
      </c>
      <c r="AK60" s="462">
        <f t="shared" ca="1" si="75"/>
        <v>0</v>
      </c>
      <c r="AL60" s="462">
        <f t="shared" ca="1" si="76"/>
        <v>0</v>
      </c>
      <c r="AM60" s="462">
        <f t="shared" ca="1" si="76"/>
        <v>0</v>
      </c>
      <c r="AN60" s="462">
        <f t="shared" ca="1" si="76"/>
        <v>0</v>
      </c>
      <c r="AO60" s="462">
        <f t="shared" ca="1" si="76"/>
        <v>0</v>
      </c>
      <c r="AP60" s="462">
        <f t="shared" ca="1" si="76"/>
        <v>0</v>
      </c>
      <c r="AQ60" s="462">
        <f t="shared" ca="1" si="76"/>
        <v>0</v>
      </c>
      <c r="AR60" s="462">
        <f t="shared" ca="1" si="76"/>
        <v>0</v>
      </c>
      <c r="AS60" s="462">
        <f t="shared" ca="1" si="76"/>
        <v>0</v>
      </c>
      <c r="AT60" s="462">
        <f t="shared" ca="1" si="76"/>
        <v>0</v>
      </c>
      <c r="AU60" s="462">
        <f t="shared" ca="1" si="76"/>
        <v>0</v>
      </c>
      <c r="AV60" s="462">
        <f t="shared" ca="1" si="77"/>
        <v>0</v>
      </c>
      <c r="AW60" s="462">
        <f t="shared" ca="1" si="77"/>
        <v>0</v>
      </c>
      <c r="AX60" s="462">
        <f t="shared" ca="1" si="77"/>
        <v>0</v>
      </c>
      <c r="AY60" s="462">
        <f t="shared" ca="1" si="77"/>
        <v>0</v>
      </c>
      <c r="AZ60" s="462">
        <f t="shared" ca="1" si="77"/>
        <v>0</v>
      </c>
      <c r="BA60" s="462">
        <f t="shared" ca="1" si="77"/>
        <v>0</v>
      </c>
      <c r="BB60" s="462">
        <f t="shared" ca="1" si="77"/>
        <v>0</v>
      </c>
      <c r="BC60" s="462">
        <f t="shared" ca="1" si="77"/>
        <v>0</v>
      </c>
      <c r="BD60" s="462">
        <f t="shared" ca="1" si="77"/>
        <v>0</v>
      </c>
      <c r="BE60" s="462">
        <f t="shared" ca="1" si="77"/>
        <v>0</v>
      </c>
      <c r="BF60" s="462">
        <f t="shared" ca="1" si="78"/>
        <v>0</v>
      </c>
      <c r="BG60" s="462">
        <f t="shared" ca="1" si="78"/>
        <v>0</v>
      </c>
      <c r="BH60" s="462">
        <f t="shared" ca="1" si="78"/>
        <v>0</v>
      </c>
      <c r="BI60" s="462">
        <f t="shared" ca="1" si="78"/>
        <v>0</v>
      </c>
      <c r="BJ60" s="462">
        <f t="shared" ca="1" si="78"/>
        <v>0</v>
      </c>
      <c r="BK60" s="462">
        <f t="shared" ca="1" si="78"/>
        <v>0</v>
      </c>
      <c r="BL60" s="462">
        <f t="shared" ca="1" si="78"/>
        <v>0</v>
      </c>
      <c r="BM60" s="462">
        <f t="shared" ca="1" si="78"/>
        <v>0</v>
      </c>
      <c r="BN60" s="462">
        <f t="shared" ca="1" si="78"/>
        <v>0</v>
      </c>
      <c r="BO60" s="462">
        <f t="shared" ca="1" si="78"/>
        <v>0</v>
      </c>
      <c r="BP60" s="462">
        <f t="shared" ca="1" si="79"/>
        <v>0</v>
      </c>
      <c r="BQ60" s="462">
        <f t="shared" ca="1" si="79"/>
        <v>0</v>
      </c>
      <c r="BR60" s="462">
        <f t="shared" ca="1" si="79"/>
        <v>0</v>
      </c>
      <c r="BS60" s="462">
        <f t="shared" ca="1" si="79"/>
        <v>0</v>
      </c>
      <c r="BT60" s="462">
        <f t="shared" ca="1" si="79"/>
        <v>0</v>
      </c>
      <c r="BU60" s="462">
        <f t="shared" ca="1" si="79"/>
        <v>0</v>
      </c>
      <c r="BV60" s="462">
        <f t="shared" ca="1" si="79"/>
        <v>0</v>
      </c>
      <c r="BW60" s="462">
        <f t="shared" ca="1" si="79"/>
        <v>0</v>
      </c>
      <c r="BX60" s="462">
        <f t="shared" ca="1" si="79"/>
        <v>0</v>
      </c>
      <c r="BY60" s="462">
        <f t="shared" ca="1" si="79"/>
        <v>0</v>
      </c>
      <c r="BZ60" s="462">
        <f t="shared" ca="1" si="80"/>
        <v>0</v>
      </c>
      <c r="CA60" s="462">
        <f t="shared" ca="1" si="80"/>
        <v>0</v>
      </c>
      <c r="CB60" s="462">
        <f t="shared" ca="1" si="80"/>
        <v>0</v>
      </c>
      <c r="CC60" s="462">
        <f t="shared" ca="1" si="80"/>
        <v>0</v>
      </c>
      <c r="CD60" s="462">
        <f t="shared" ca="1" si="80"/>
        <v>0</v>
      </c>
      <c r="CE60" s="462">
        <f t="shared" ca="1" si="80"/>
        <v>0</v>
      </c>
      <c r="CF60" s="462">
        <f t="shared" ca="1" si="80"/>
        <v>0</v>
      </c>
      <c r="CG60" s="462">
        <f t="shared" ca="1" si="80"/>
        <v>0</v>
      </c>
      <c r="CH60" s="462">
        <f t="shared" ca="1" si="80"/>
        <v>0</v>
      </c>
      <c r="CI60" s="462">
        <f t="shared" ca="1" si="80"/>
        <v>0</v>
      </c>
      <c r="CJ60" s="462">
        <f t="shared" ca="1" si="81"/>
        <v>0</v>
      </c>
      <c r="CK60" s="462">
        <f t="shared" ca="1" si="81"/>
        <v>0</v>
      </c>
      <c r="CL60" s="462">
        <f t="shared" ca="1" si="81"/>
        <v>0</v>
      </c>
      <c r="CM60" s="462">
        <f t="shared" ca="1" si="81"/>
        <v>0</v>
      </c>
      <c r="CN60" s="462">
        <f t="shared" ca="1" si="81"/>
        <v>0</v>
      </c>
      <c r="CO60" s="462">
        <f t="shared" ca="1" si="81"/>
        <v>0</v>
      </c>
      <c r="CP60" s="462">
        <f t="shared" ca="1" si="81"/>
        <v>0</v>
      </c>
      <c r="CQ60" s="462">
        <f t="shared" ca="1" si="81"/>
        <v>0</v>
      </c>
      <c r="CR60" s="462">
        <f t="shared" ca="1" si="81"/>
        <v>0</v>
      </c>
      <c r="CS60" s="462">
        <f t="shared" ca="1" si="81"/>
        <v>0</v>
      </c>
      <c r="CT60" s="462">
        <f t="shared" ca="1" si="82"/>
        <v>0</v>
      </c>
      <c r="CU60" s="462">
        <f t="shared" ca="1" si="82"/>
        <v>0</v>
      </c>
      <c r="CV60" s="462">
        <f t="shared" ca="1" si="82"/>
        <v>0</v>
      </c>
      <c r="CW60" s="462">
        <f t="shared" ca="1" si="82"/>
        <v>0</v>
      </c>
      <c r="CX60" s="462">
        <f t="shared" ca="1" si="82"/>
        <v>0</v>
      </c>
      <c r="CY60" s="462">
        <f t="shared" ca="1" si="82"/>
        <v>0</v>
      </c>
      <c r="CZ60" s="462">
        <f t="shared" ca="1" si="82"/>
        <v>0</v>
      </c>
      <c r="DA60" s="462">
        <f t="shared" ca="1" si="82"/>
        <v>0</v>
      </c>
      <c r="DB60" s="462">
        <f t="shared" ca="1" si="82"/>
        <v>0</v>
      </c>
      <c r="DC60" s="462">
        <f t="shared" ca="1" si="82"/>
        <v>0</v>
      </c>
      <c r="DE60" s="114" t="str">
        <f t="shared" ca="1" si="25"/>
        <v>E.2.4.</v>
      </c>
      <c r="DF60">
        <v>1</v>
      </c>
      <c r="DG60">
        <f t="shared" ca="1" si="83"/>
        <v>21</v>
      </c>
      <c r="DH60">
        <v>0</v>
      </c>
    </row>
    <row r="61" spans="1:112" ht="30" hidden="1">
      <c r="A61" s="67">
        <v>49</v>
      </c>
      <c r="B61" s="458" t="str">
        <f t="shared" ca="1" si="53"/>
        <v>E.2.5.</v>
      </c>
      <c r="C61" s="459" t="str">
        <f t="shared" ca="1" si="54"/>
        <v>Skatinti MVĮ dalyvavimą tarptautinėse MTEPI iniciatyvose: įmonių tarptautinė tinklaveika, įsitraukimas į MTEPI partnerystės tinklus (15.1)</v>
      </c>
      <c r="D61" s="463"/>
      <c r="E61" s="460">
        <f t="shared" ca="1" si="55"/>
        <v>0.21</v>
      </c>
      <c r="F61" s="461">
        <f ca="1">H61+NPV(FD,I61:INDEX(I61:DC61,PAL))</f>
        <v>428386.35360719159</v>
      </c>
      <c r="G61" s="454">
        <f ca="1">SUMIF($H$5:$DC$5,"&lt;="&amp;PAL,$H61:$DC61)</f>
        <v>467087.45</v>
      </c>
      <c r="H61" s="462">
        <f t="shared" ca="1" si="73"/>
        <v>0</v>
      </c>
      <c r="I61" s="462">
        <f t="shared" ca="1" si="73"/>
        <v>99904.79</v>
      </c>
      <c r="J61" s="462">
        <f t="shared" ca="1" si="73"/>
        <v>165917.66</v>
      </c>
      <c r="K61" s="462">
        <f t="shared" ca="1" si="73"/>
        <v>201265</v>
      </c>
      <c r="L61" s="462">
        <f t="shared" ca="1" si="73"/>
        <v>0</v>
      </c>
      <c r="M61" s="462">
        <f t="shared" ca="1" si="73"/>
        <v>0</v>
      </c>
      <c r="N61" s="462">
        <f t="shared" ca="1" si="73"/>
        <v>0</v>
      </c>
      <c r="O61" s="462">
        <f t="shared" ca="1" si="73"/>
        <v>0</v>
      </c>
      <c r="P61" s="462">
        <f t="shared" ca="1" si="73"/>
        <v>0</v>
      </c>
      <c r="Q61" s="462">
        <f t="shared" ca="1" si="73"/>
        <v>0</v>
      </c>
      <c r="R61" s="462">
        <f t="shared" ca="1" si="74"/>
        <v>0</v>
      </c>
      <c r="S61" s="462">
        <f t="shared" ca="1" si="74"/>
        <v>0</v>
      </c>
      <c r="T61" s="462">
        <f t="shared" ca="1" si="74"/>
        <v>0</v>
      </c>
      <c r="U61" s="462">
        <f t="shared" ca="1" si="74"/>
        <v>0</v>
      </c>
      <c r="V61" s="462">
        <f t="shared" ca="1" si="74"/>
        <v>0</v>
      </c>
      <c r="W61" s="462">
        <f t="shared" ca="1" si="74"/>
        <v>0</v>
      </c>
      <c r="X61" s="462">
        <f t="shared" ca="1" si="74"/>
        <v>0</v>
      </c>
      <c r="Y61" s="462">
        <f t="shared" ca="1" si="74"/>
        <v>0</v>
      </c>
      <c r="Z61" s="462">
        <f t="shared" ca="1" si="74"/>
        <v>0</v>
      </c>
      <c r="AA61" s="462">
        <f t="shared" ca="1" si="74"/>
        <v>0</v>
      </c>
      <c r="AB61" s="462">
        <f t="shared" ca="1" si="75"/>
        <v>0</v>
      </c>
      <c r="AC61" s="462">
        <f t="shared" ca="1" si="75"/>
        <v>0</v>
      </c>
      <c r="AD61" s="462">
        <f t="shared" ca="1" si="75"/>
        <v>0</v>
      </c>
      <c r="AE61" s="462">
        <f t="shared" ca="1" si="75"/>
        <v>0</v>
      </c>
      <c r="AF61" s="462">
        <f t="shared" ca="1" si="75"/>
        <v>0</v>
      </c>
      <c r="AG61" s="462">
        <f t="shared" ca="1" si="75"/>
        <v>0</v>
      </c>
      <c r="AH61" s="462">
        <f t="shared" ca="1" si="75"/>
        <v>0</v>
      </c>
      <c r="AI61" s="462">
        <f t="shared" ca="1" si="75"/>
        <v>0</v>
      </c>
      <c r="AJ61" s="462">
        <f t="shared" ca="1" si="75"/>
        <v>0</v>
      </c>
      <c r="AK61" s="462">
        <f t="shared" ca="1" si="75"/>
        <v>0</v>
      </c>
      <c r="AL61" s="462">
        <f t="shared" ca="1" si="76"/>
        <v>0</v>
      </c>
      <c r="AM61" s="462">
        <f t="shared" ca="1" si="76"/>
        <v>0</v>
      </c>
      <c r="AN61" s="462">
        <f t="shared" ca="1" si="76"/>
        <v>0</v>
      </c>
      <c r="AO61" s="462">
        <f t="shared" ca="1" si="76"/>
        <v>0</v>
      </c>
      <c r="AP61" s="462">
        <f t="shared" ca="1" si="76"/>
        <v>0</v>
      </c>
      <c r="AQ61" s="462">
        <f t="shared" ca="1" si="76"/>
        <v>0</v>
      </c>
      <c r="AR61" s="462">
        <f t="shared" ca="1" si="76"/>
        <v>0</v>
      </c>
      <c r="AS61" s="462">
        <f t="shared" ca="1" si="76"/>
        <v>0</v>
      </c>
      <c r="AT61" s="462">
        <f t="shared" ca="1" si="76"/>
        <v>0</v>
      </c>
      <c r="AU61" s="462">
        <f t="shared" ca="1" si="76"/>
        <v>0</v>
      </c>
      <c r="AV61" s="462">
        <f t="shared" ca="1" si="77"/>
        <v>0</v>
      </c>
      <c r="AW61" s="462">
        <f t="shared" ca="1" si="77"/>
        <v>0</v>
      </c>
      <c r="AX61" s="462">
        <f t="shared" ca="1" si="77"/>
        <v>0</v>
      </c>
      <c r="AY61" s="462">
        <f t="shared" ca="1" si="77"/>
        <v>0</v>
      </c>
      <c r="AZ61" s="462">
        <f t="shared" ca="1" si="77"/>
        <v>0</v>
      </c>
      <c r="BA61" s="462">
        <f t="shared" ca="1" si="77"/>
        <v>0</v>
      </c>
      <c r="BB61" s="462">
        <f t="shared" ca="1" si="77"/>
        <v>0</v>
      </c>
      <c r="BC61" s="462">
        <f t="shared" ca="1" si="77"/>
        <v>0</v>
      </c>
      <c r="BD61" s="462">
        <f t="shared" ca="1" si="77"/>
        <v>0</v>
      </c>
      <c r="BE61" s="462">
        <f t="shared" ca="1" si="77"/>
        <v>0</v>
      </c>
      <c r="BF61" s="462">
        <f t="shared" ca="1" si="78"/>
        <v>0</v>
      </c>
      <c r="BG61" s="462">
        <f t="shared" ca="1" si="78"/>
        <v>0</v>
      </c>
      <c r="BH61" s="462">
        <f t="shared" ca="1" si="78"/>
        <v>0</v>
      </c>
      <c r="BI61" s="462">
        <f t="shared" ca="1" si="78"/>
        <v>0</v>
      </c>
      <c r="BJ61" s="462">
        <f t="shared" ca="1" si="78"/>
        <v>0</v>
      </c>
      <c r="BK61" s="462">
        <f t="shared" ca="1" si="78"/>
        <v>0</v>
      </c>
      <c r="BL61" s="462">
        <f t="shared" ca="1" si="78"/>
        <v>0</v>
      </c>
      <c r="BM61" s="462">
        <f t="shared" ca="1" si="78"/>
        <v>0</v>
      </c>
      <c r="BN61" s="462">
        <f t="shared" ca="1" si="78"/>
        <v>0</v>
      </c>
      <c r="BO61" s="462">
        <f t="shared" ca="1" si="78"/>
        <v>0</v>
      </c>
      <c r="BP61" s="462">
        <f t="shared" ca="1" si="79"/>
        <v>0</v>
      </c>
      <c r="BQ61" s="462">
        <f t="shared" ca="1" si="79"/>
        <v>0</v>
      </c>
      <c r="BR61" s="462">
        <f t="shared" ca="1" si="79"/>
        <v>0</v>
      </c>
      <c r="BS61" s="462">
        <f t="shared" ca="1" si="79"/>
        <v>0</v>
      </c>
      <c r="BT61" s="462">
        <f t="shared" ca="1" si="79"/>
        <v>0</v>
      </c>
      <c r="BU61" s="462">
        <f t="shared" ca="1" si="79"/>
        <v>0</v>
      </c>
      <c r="BV61" s="462">
        <f t="shared" ca="1" si="79"/>
        <v>0</v>
      </c>
      <c r="BW61" s="462">
        <f t="shared" ca="1" si="79"/>
        <v>0</v>
      </c>
      <c r="BX61" s="462">
        <f t="shared" ca="1" si="79"/>
        <v>0</v>
      </c>
      <c r="BY61" s="462">
        <f t="shared" ca="1" si="79"/>
        <v>0</v>
      </c>
      <c r="BZ61" s="462">
        <f t="shared" ca="1" si="80"/>
        <v>0</v>
      </c>
      <c r="CA61" s="462">
        <f t="shared" ca="1" si="80"/>
        <v>0</v>
      </c>
      <c r="CB61" s="462">
        <f t="shared" ca="1" si="80"/>
        <v>0</v>
      </c>
      <c r="CC61" s="462">
        <f t="shared" ca="1" si="80"/>
        <v>0</v>
      </c>
      <c r="CD61" s="462">
        <f t="shared" ca="1" si="80"/>
        <v>0</v>
      </c>
      <c r="CE61" s="462">
        <f t="shared" ca="1" si="80"/>
        <v>0</v>
      </c>
      <c r="CF61" s="462">
        <f t="shared" ca="1" si="80"/>
        <v>0</v>
      </c>
      <c r="CG61" s="462">
        <f t="shared" ca="1" si="80"/>
        <v>0</v>
      </c>
      <c r="CH61" s="462">
        <f t="shared" ca="1" si="80"/>
        <v>0</v>
      </c>
      <c r="CI61" s="462">
        <f t="shared" ca="1" si="80"/>
        <v>0</v>
      </c>
      <c r="CJ61" s="462">
        <f t="shared" ca="1" si="81"/>
        <v>0</v>
      </c>
      <c r="CK61" s="462">
        <f t="shared" ca="1" si="81"/>
        <v>0</v>
      </c>
      <c r="CL61" s="462">
        <f t="shared" ca="1" si="81"/>
        <v>0</v>
      </c>
      <c r="CM61" s="462">
        <f t="shared" ca="1" si="81"/>
        <v>0</v>
      </c>
      <c r="CN61" s="462">
        <f t="shared" ca="1" si="81"/>
        <v>0</v>
      </c>
      <c r="CO61" s="462">
        <f t="shared" ca="1" si="81"/>
        <v>0</v>
      </c>
      <c r="CP61" s="462">
        <f t="shared" ca="1" si="81"/>
        <v>0</v>
      </c>
      <c r="CQ61" s="462">
        <f t="shared" ca="1" si="81"/>
        <v>0</v>
      </c>
      <c r="CR61" s="462">
        <f t="shared" ca="1" si="81"/>
        <v>0</v>
      </c>
      <c r="CS61" s="462">
        <f t="shared" ca="1" si="81"/>
        <v>0</v>
      </c>
      <c r="CT61" s="462">
        <f t="shared" ca="1" si="82"/>
        <v>0</v>
      </c>
      <c r="CU61" s="462">
        <f t="shared" ca="1" si="82"/>
        <v>0</v>
      </c>
      <c r="CV61" s="462">
        <f t="shared" ca="1" si="82"/>
        <v>0</v>
      </c>
      <c r="CW61" s="462">
        <f t="shared" ca="1" si="82"/>
        <v>0</v>
      </c>
      <c r="CX61" s="462">
        <f t="shared" ca="1" si="82"/>
        <v>0</v>
      </c>
      <c r="CY61" s="462">
        <f t="shared" ca="1" si="82"/>
        <v>0</v>
      </c>
      <c r="CZ61" s="462">
        <f t="shared" ca="1" si="82"/>
        <v>0</v>
      </c>
      <c r="DA61" s="462">
        <f t="shared" ca="1" si="82"/>
        <v>0</v>
      </c>
      <c r="DB61" s="462">
        <f t="shared" ca="1" si="82"/>
        <v>0</v>
      </c>
      <c r="DC61" s="462">
        <f t="shared" ca="1" si="82"/>
        <v>0</v>
      </c>
      <c r="DE61" s="114" t="str">
        <f t="shared" ca="1" si="25"/>
        <v>E.2.5.</v>
      </c>
      <c r="DF61">
        <v>1</v>
      </c>
      <c r="DG61">
        <f t="shared" ca="1" si="83"/>
        <v>21</v>
      </c>
      <c r="DH61">
        <v>0</v>
      </c>
    </row>
    <row r="62" spans="1:112" hidden="1">
      <c r="A62" s="67">
        <v>50</v>
      </c>
      <c r="B62" s="458" t="str">
        <f t="shared" ca="1" si="53"/>
        <v>E.2.6.</v>
      </c>
      <c r="C62" s="459" t="str">
        <f t="shared" ca="1" si="54"/>
        <v>Įsteigti inovacijų agentūrą (3) (PVM)</v>
      </c>
      <c r="D62" s="463"/>
      <c r="E62" s="460">
        <f t="shared" ca="1" si="55"/>
        <v>0.21</v>
      </c>
      <c r="F62" s="461">
        <f ca="1">H62+NPV(FD,I62:INDEX(I62:DC62,PAL))</f>
        <v>882</v>
      </c>
      <c r="G62" s="454">
        <f ca="1">SUMIF($H$5:$DC$5,"&lt;="&amp;PAL,$H62:$DC62)</f>
        <v>882</v>
      </c>
      <c r="H62" s="462">
        <f t="shared" ca="1" si="73"/>
        <v>882</v>
      </c>
      <c r="I62" s="462">
        <f t="shared" ca="1" si="73"/>
        <v>0</v>
      </c>
      <c r="J62" s="462">
        <f t="shared" ca="1" si="73"/>
        <v>0</v>
      </c>
      <c r="K62" s="462">
        <f t="shared" ca="1" si="73"/>
        <v>0</v>
      </c>
      <c r="L62" s="462">
        <f t="shared" ca="1" si="73"/>
        <v>0</v>
      </c>
      <c r="M62" s="462">
        <f t="shared" ca="1" si="73"/>
        <v>0</v>
      </c>
      <c r="N62" s="462">
        <f t="shared" ca="1" si="73"/>
        <v>0</v>
      </c>
      <c r="O62" s="462">
        <f t="shared" ca="1" si="73"/>
        <v>0</v>
      </c>
      <c r="P62" s="462">
        <f t="shared" ca="1" si="73"/>
        <v>0</v>
      </c>
      <c r="Q62" s="462">
        <f t="shared" ca="1" si="73"/>
        <v>0</v>
      </c>
      <c r="R62" s="462">
        <f t="shared" ca="1" si="74"/>
        <v>0</v>
      </c>
      <c r="S62" s="462">
        <f t="shared" ca="1" si="74"/>
        <v>0</v>
      </c>
      <c r="T62" s="462">
        <f t="shared" ca="1" si="74"/>
        <v>0</v>
      </c>
      <c r="U62" s="462">
        <f t="shared" ca="1" si="74"/>
        <v>0</v>
      </c>
      <c r="V62" s="462">
        <f t="shared" ca="1" si="74"/>
        <v>0</v>
      </c>
      <c r="W62" s="462">
        <f t="shared" ca="1" si="74"/>
        <v>0</v>
      </c>
      <c r="X62" s="462">
        <f t="shared" ca="1" si="74"/>
        <v>0</v>
      </c>
      <c r="Y62" s="462">
        <f t="shared" ca="1" si="74"/>
        <v>0</v>
      </c>
      <c r="Z62" s="462">
        <f t="shared" ca="1" si="74"/>
        <v>0</v>
      </c>
      <c r="AA62" s="462">
        <f t="shared" ca="1" si="74"/>
        <v>0</v>
      </c>
      <c r="AB62" s="462">
        <f t="shared" ca="1" si="75"/>
        <v>0</v>
      </c>
      <c r="AC62" s="462">
        <f t="shared" ca="1" si="75"/>
        <v>0</v>
      </c>
      <c r="AD62" s="462">
        <f t="shared" ca="1" si="75"/>
        <v>0</v>
      </c>
      <c r="AE62" s="462">
        <f t="shared" ca="1" si="75"/>
        <v>0</v>
      </c>
      <c r="AF62" s="462">
        <f t="shared" ca="1" si="75"/>
        <v>0</v>
      </c>
      <c r="AG62" s="462">
        <f t="shared" ca="1" si="75"/>
        <v>0</v>
      </c>
      <c r="AH62" s="462">
        <f t="shared" ca="1" si="75"/>
        <v>0</v>
      </c>
      <c r="AI62" s="462">
        <f t="shared" ca="1" si="75"/>
        <v>0</v>
      </c>
      <c r="AJ62" s="462">
        <f t="shared" ca="1" si="75"/>
        <v>0</v>
      </c>
      <c r="AK62" s="462">
        <f t="shared" ca="1" si="75"/>
        <v>0</v>
      </c>
      <c r="AL62" s="462">
        <f t="shared" ca="1" si="76"/>
        <v>0</v>
      </c>
      <c r="AM62" s="462">
        <f t="shared" ca="1" si="76"/>
        <v>0</v>
      </c>
      <c r="AN62" s="462">
        <f t="shared" ca="1" si="76"/>
        <v>0</v>
      </c>
      <c r="AO62" s="462">
        <f t="shared" ca="1" si="76"/>
        <v>0</v>
      </c>
      <c r="AP62" s="462">
        <f t="shared" ca="1" si="76"/>
        <v>0</v>
      </c>
      <c r="AQ62" s="462">
        <f t="shared" ca="1" si="76"/>
        <v>0</v>
      </c>
      <c r="AR62" s="462">
        <f t="shared" ca="1" si="76"/>
        <v>0</v>
      </c>
      <c r="AS62" s="462">
        <f t="shared" ca="1" si="76"/>
        <v>0</v>
      </c>
      <c r="AT62" s="462">
        <f t="shared" ca="1" si="76"/>
        <v>0</v>
      </c>
      <c r="AU62" s="462">
        <f t="shared" ca="1" si="76"/>
        <v>0</v>
      </c>
      <c r="AV62" s="462">
        <f t="shared" ca="1" si="77"/>
        <v>0</v>
      </c>
      <c r="AW62" s="462">
        <f t="shared" ca="1" si="77"/>
        <v>0</v>
      </c>
      <c r="AX62" s="462">
        <f t="shared" ca="1" si="77"/>
        <v>0</v>
      </c>
      <c r="AY62" s="462">
        <f t="shared" ca="1" si="77"/>
        <v>0</v>
      </c>
      <c r="AZ62" s="462">
        <f t="shared" ca="1" si="77"/>
        <v>0</v>
      </c>
      <c r="BA62" s="462">
        <f t="shared" ca="1" si="77"/>
        <v>0</v>
      </c>
      <c r="BB62" s="462">
        <f t="shared" ca="1" si="77"/>
        <v>0</v>
      </c>
      <c r="BC62" s="462">
        <f t="shared" ca="1" si="77"/>
        <v>0</v>
      </c>
      <c r="BD62" s="462">
        <f t="shared" ca="1" si="77"/>
        <v>0</v>
      </c>
      <c r="BE62" s="462">
        <f t="shared" ca="1" si="77"/>
        <v>0</v>
      </c>
      <c r="BF62" s="462">
        <f t="shared" ca="1" si="78"/>
        <v>0</v>
      </c>
      <c r="BG62" s="462">
        <f t="shared" ca="1" si="78"/>
        <v>0</v>
      </c>
      <c r="BH62" s="462">
        <f t="shared" ca="1" si="78"/>
        <v>0</v>
      </c>
      <c r="BI62" s="462">
        <f t="shared" ca="1" si="78"/>
        <v>0</v>
      </c>
      <c r="BJ62" s="462">
        <f t="shared" ca="1" si="78"/>
        <v>0</v>
      </c>
      <c r="BK62" s="462">
        <f t="shared" ca="1" si="78"/>
        <v>0</v>
      </c>
      <c r="BL62" s="462">
        <f t="shared" ca="1" si="78"/>
        <v>0</v>
      </c>
      <c r="BM62" s="462">
        <f t="shared" ca="1" si="78"/>
        <v>0</v>
      </c>
      <c r="BN62" s="462">
        <f t="shared" ca="1" si="78"/>
        <v>0</v>
      </c>
      <c r="BO62" s="462">
        <f t="shared" ca="1" si="78"/>
        <v>0</v>
      </c>
      <c r="BP62" s="462">
        <f t="shared" ca="1" si="79"/>
        <v>0</v>
      </c>
      <c r="BQ62" s="462">
        <f t="shared" ca="1" si="79"/>
        <v>0</v>
      </c>
      <c r="BR62" s="462">
        <f t="shared" ca="1" si="79"/>
        <v>0</v>
      </c>
      <c r="BS62" s="462">
        <f t="shared" ca="1" si="79"/>
        <v>0</v>
      </c>
      <c r="BT62" s="462">
        <f t="shared" ca="1" si="79"/>
        <v>0</v>
      </c>
      <c r="BU62" s="462">
        <f t="shared" ca="1" si="79"/>
        <v>0</v>
      </c>
      <c r="BV62" s="462">
        <f t="shared" ca="1" si="79"/>
        <v>0</v>
      </c>
      <c r="BW62" s="462">
        <f t="shared" ca="1" si="79"/>
        <v>0</v>
      </c>
      <c r="BX62" s="462">
        <f t="shared" ca="1" si="79"/>
        <v>0</v>
      </c>
      <c r="BY62" s="462">
        <f t="shared" ca="1" si="79"/>
        <v>0</v>
      </c>
      <c r="BZ62" s="462">
        <f t="shared" ca="1" si="80"/>
        <v>0</v>
      </c>
      <c r="CA62" s="462">
        <f t="shared" ca="1" si="80"/>
        <v>0</v>
      </c>
      <c r="CB62" s="462">
        <f t="shared" ca="1" si="80"/>
        <v>0</v>
      </c>
      <c r="CC62" s="462">
        <f t="shared" ca="1" si="80"/>
        <v>0</v>
      </c>
      <c r="CD62" s="462">
        <f t="shared" ca="1" si="80"/>
        <v>0</v>
      </c>
      <c r="CE62" s="462">
        <f t="shared" ca="1" si="80"/>
        <v>0</v>
      </c>
      <c r="CF62" s="462">
        <f t="shared" ca="1" si="80"/>
        <v>0</v>
      </c>
      <c r="CG62" s="462">
        <f t="shared" ca="1" si="80"/>
        <v>0</v>
      </c>
      <c r="CH62" s="462">
        <f t="shared" ca="1" si="80"/>
        <v>0</v>
      </c>
      <c r="CI62" s="462">
        <f t="shared" ca="1" si="80"/>
        <v>0</v>
      </c>
      <c r="CJ62" s="462">
        <f t="shared" ca="1" si="81"/>
        <v>0</v>
      </c>
      <c r="CK62" s="462">
        <f t="shared" ca="1" si="81"/>
        <v>0</v>
      </c>
      <c r="CL62" s="462">
        <f t="shared" ca="1" si="81"/>
        <v>0</v>
      </c>
      <c r="CM62" s="462">
        <f t="shared" ca="1" si="81"/>
        <v>0</v>
      </c>
      <c r="CN62" s="462">
        <f t="shared" ca="1" si="81"/>
        <v>0</v>
      </c>
      <c r="CO62" s="462">
        <f t="shared" ca="1" si="81"/>
        <v>0</v>
      </c>
      <c r="CP62" s="462">
        <f t="shared" ca="1" si="81"/>
        <v>0</v>
      </c>
      <c r="CQ62" s="462">
        <f t="shared" ca="1" si="81"/>
        <v>0</v>
      </c>
      <c r="CR62" s="462">
        <f t="shared" ca="1" si="81"/>
        <v>0</v>
      </c>
      <c r="CS62" s="462">
        <f t="shared" ca="1" si="81"/>
        <v>0</v>
      </c>
      <c r="CT62" s="462">
        <f t="shared" ca="1" si="82"/>
        <v>0</v>
      </c>
      <c r="CU62" s="462">
        <f t="shared" ca="1" si="82"/>
        <v>0</v>
      </c>
      <c r="CV62" s="462">
        <f t="shared" ca="1" si="82"/>
        <v>0</v>
      </c>
      <c r="CW62" s="462">
        <f t="shared" ca="1" si="82"/>
        <v>0</v>
      </c>
      <c r="CX62" s="462">
        <f t="shared" ca="1" si="82"/>
        <v>0</v>
      </c>
      <c r="CY62" s="462">
        <f t="shared" ca="1" si="82"/>
        <v>0</v>
      </c>
      <c r="CZ62" s="462">
        <f t="shared" ca="1" si="82"/>
        <v>0</v>
      </c>
      <c r="DA62" s="462">
        <f t="shared" ca="1" si="82"/>
        <v>0</v>
      </c>
      <c r="DB62" s="462">
        <f t="shared" ca="1" si="82"/>
        <v>0</v>
      </c>
      <c r="DC62" s="462">
        <f t="shared" ca="1" si="82"/>
        <v>0</v>
      </c>
      <c r="DE62" s="114" t="str">
        <f t="shared" ca="1" si="25"/>
        <v>E.2.6.</v>
      </c>
      <c r="DF62">
        <v>1</v>
      </c>
      <c r="DG62">
        <f t="shared" ca="1" si="83"/>
        <v>21</v>
      </c>
      <c r="DH62">
        <v>0</v>
      </c>
    </row>
    <row r="63" spans="1:112" ht="30" hidden="1">
      <c r="A63" s="67">
        <v>51</v>
      </c>
      <c r="B63" s="458" t="str">
        <f t="shared" ca="1" si="53"/>
        <v>E.2.7.</v>
      </c>
      <c r="C63" s="459" t="str">
        <f t="shared" ca="1" si="54"/>
        <v>Vykdyti startuolių inkubavimo veiklas Europos kosmoso agentūros verslo inkubavimo centre (7) (PVM) ir Įsteigti Space Hub (8) (PVM)</v>
      </c>
      <c r="D63" s="463"/>
      <c r="E63" s="460">
        <f t="shared" ca="1" si="55"/>
        <v>0.21</v>
      </c>
      <c r="F63" s="461">
        <f ca="1">H63+NPV(FD,I63:INDEX(I63:DC63,PAL))</f>
        <v>397.28419435593992</v>
      </c>
      <c r="G63" s="454">
        <f ca="1">SUMIF($H$5:$DC$5,"&lt;="&amp;PAL,$H63:$DC63)</f>
        <v>420</v>
      </c>
      <c r="H63" s="462">
        <f t="shared" ca="1" si="73"/>
        <v>117</v>
      </c>
      <c r="I63" s="462">
        <f t="shared" ca="1" si="73"/>
        <v>101</v>
      </c>
      <c r="J63" s="462">
        <f t="shared" ca="1" si="73"/>
        <v>101</v>
      </c>
      <c r="K63" s="462">
        <f t="shared" ca="1" si="73"/>
        <v>101</v>
      </c>
      <c r="L63" s="462">
        <f t="shared" ca="1" si="73"/>
        <v>0</v>
      </c>
      <c r="M63" s="462">
        <f t="shared" ca="1" si="73"/>
        <v>0</v>
      </c>
      <c r="N63" s="462">
        <f t="shared" ca="1" si="73"/>
        <v>0</v>
      </c>
      <c r="O63" s="462">
        <f t="shared" ca="1" si="73"/>
        <v>0</v>
      </c>
      <c r="P63" s="462">
        <f t="shared" ca="1" si="73"/>
        <v>0</v>
      </c>
      <c r="Q63" s="462">
        <f t="shared" ca="1" si="73"/>
        <v>0</v>
      </c>
      <c r="R63" s="462">
        <f t="shared" ca="1" si="74"/>
        <v>0</v>
      </c>
      <c r="S63" s="462">
        <f t="shared" ca="1" si="74"/>
        <v>0</v>
      </c>
      <c r="T63" s="462">
        <f t="shared" ca="1" si="74"/>
        <v>0</v>
      </c>
      <c r="U63" s="462">
        <f t="shared" ca="1" si="74"/>
        <v>0</v>
      </c>
      <c r="V63" s="462">
        <f t="shared" ca="1" si="74"/>
        <v>0</v>
      </c>
      <c r="W63" s="462">
        <f t="shared" ca="1" si="74"/>
        <v>0</v>
      </c>
      <c r="X63" s="462">
        <f t="shared" ca="1" si="74"/>
        <v>0</v>
      </c>
      <c r="Y63" s="462">
        <f t="shared" ca="1" si="74"/>
        <v>0</v>
      </c>
      <c r="Z63" s="462">
        <f t="shared" ca="1" si="74"/>
        <v>0</v>
      </c>
      <c r="AA63" s="462">
        <f t="shared" ca="1" si="74"/>
        <v>0</v>
      </c>
      <c r="AB63" s="462">
        <f t="shared" ca="1" si="75"/>
        <v>0</v>
      </c>
      <c r="AC63" s="462">
        <f t="shared" ca="1" si="75"/>
        <v>0</v>
      </c>
      <c r="AD63" s="462">
        <f t="shared" ca="1" si="75"/>
        <v>0</v>
      </c>
      <c r="AE63" s="462">
        <f t="shared" ca="1" si="75"/>
        <v>0</v>
      </c>
      <c r="AF63" s="462">
        <f t="shared" ca="1" si="75"/>
        <v>0</v>
      </c>
      <c r="AG63" s="462">
        <f t="shared" ca="1" si="75"/>
        <v>0</v>
      </c>
      <c r="AH63" s="462">
        <f t="shared" ca="1" si="75"/>
        <v>0</v>
      </c>
      <c r="AI63" s="462">
        <f t="shared" ca="1" si="75"/>
        <v>0</v>
      </c>
      <c r="AJ63" s="462">
        <f t="shared" ca="1" si="75"/>
        <v>0</v>
      </c>
      <c r="AK63" s="462">
        <f t="shared" ca="1" si="75"/>
        <v>0</v>
      </c>
      <c r="AL63" s="462">
        <f t="shared" ca="1" si="76"/>
        <v>0</v>
      </c>
      <c r="AM63" s="462">
        <f t="shared" ca="1" si="76"/>
        <v>0</v>
      </c>
      <c r="AN63" s="462">
        <f t="shared" ca="1" si="76"/>
        <v>0</v>
      </c>
      <c r="AO63" s="462">
        <f t="shared" ca="1" si="76"/>
        <v>0</v>
      </c>
      <c r="AP63" s="462">
        <f t="shared" ca="1" si="76"/>
        <v>0</v>
      </c>
      <c r="AQ63" s="462">
        <f t="shared" ca="1" si="76"/>
        <v>0</v>
      </c>
      <c r="AR63" s="462">
        <f t="shared" ca="1" si="76"/>
        <v>0</v>
      </c>
      <c r="AS63" s="462">
        <f t="shared" ca="1" si="76"/>
        <v>0</v>
      </c>
      <c r="AT63" s="462">
        <f t="shared" ca="1" si="76"/>
        <v>0</v>
      </c>
      <c r="AU63" s="462">
        <f t="shared" ca="1" si="76"/>
        <v>0</v>
      </c>
      <c r="AV63" s="462">
        <f t="shared" ca="1" si="77"/>
        <v>0</v>
      </c>
      <c r="AW63" s="462">
        <f t="shared" ca="1" si="77"/>
        <v>0</v>
      </c>
      <c r="AX63" s="462">
        <f t="shared" ca="1" si="77"/>
        <v>0</v>
      </c>
      <c r="AY63" s="462">
        <f t="shared" ca="1" si="77"/>
        <v>0</v>
      </c>
      <c r="AZ63" s="462">
        <f t="shared" ca="1" si="77"/>
        <v>0</v>
      </c>
      <c r="BA63" s="462">
        <f t="shared" ca="1" si="77"/>
        <v>0</v>
      </c>
      <c r="BB63" s="462">
        <f t="shared" ca="1" si="77"/>
        <v>0</v>
      </c>
      <c r="BC63" s="462">
        <f t="shared" ca="1" si="77"/>
        <v>0</v>
      </c>
      <c r="BD63" s="462">
        <f t="shared" ca="1" si="77"/>
        <v>0</v>
      </c>
      <c r="BE63" s="462">
        <f t="shared" ca="1" si="77"/>
        <v>0</v>
      </c>
      <c r="BF63" s="462">
        <f t="shared" ca="1" si="78"/>
        <v>0</v>
      </c>
      <c r="BG63" s="462">
        <f t="shared" ca="1" si="78"/>
        <v>0</v>
      </c>
      <c r="BH63" s="462">
        <f t="shared" ca="1" si="78"/>
        <v>0</v>
      </c>
      <c r="BI63" s="462">
        <f t="shared" ca="1" si="78"/>
        <v>0</v>
      </c>
      <c r="BJ63" s="462">
        <f t="shared" ca="1" si="78"/>
        <v>0</v>
      </c>
      <c r="BK63" s="462">
        <f t="shared" ca="1" si="78"/>
        <v>0</v>
      </c>
      <c r="BL63" s="462">
        <f t="shared" ca="1" si="78"/>
        <v>0</v>
      </c>
      <c r="BM63" s="462">
        <f t="shared" ca="1" si="78"/>
        <v>0</v>
      </c>
      <c r="BN63" s="462">
        <f t="shared" ca="1" si="78"/>
        <v>0</v>
      </c>
      <c r="BO63" s="462">
        <f t="shared" ca="1" si="78"/>
        <v>0</v>
      </c>
      <c r="BP63" s="462">
        <f t="shared" ca="1" si="79"/>
        <v>0</v>
      </c>
      <c r="BQ63" s="462">
        <f t="shared" ca="1" si="79"/>
        <v>0</v>
      </c>
      <c r="BR63" s="462">
        <f t="shared" ca="1" si="79"/>
        <v>0</v>
      </c>
      <c r="BS63" s="462">
        <f t="shared" ca="1" si="79"/>
        <v>0</v>
      </c>
      <c r="BT63" s="462">
        <f t="shared" ca="1" si="79"/>
        <v>0</v>
      </c>
      <c r="BU63" s="462">
        <f t="shared" ca="1" si="79"/>
        <v>0</v>
      </c>
      <c r="BV63" s="462">
        <f t="shared" ca="1" si="79"/>
        <v>0</v>
      </c>
      <c r="BW63" s="462">
        <f t="shared" ca="1" si="79"/>
        <v>0</v>
      </c>
      <c r="BX63" s="462">
        <f t="shared" ca="1" si="79"/>
        <v>0</v>
      </c>
      <c r="BY63" s="462">
        <f t="shared" ca="1" si="79"/>
        <v>0</v>
      </c>
      <c r="BZ63" s="462">
        <f t="shared" ca="1" si="80"/>
        <v>0</v>
      </c>
      <c r="CA63" s="462">
        <f t="shared" ca="1" si="80"/>
        <v>0</v>
      </c>
      <c r="CB63" s="462">
        <f t="shared" ca="1" si="80"/>
        <v>0</v>
      </c>
      <c r="CC63" s="462">
        <f t="shared" ca="1" si="80"/>
        <v>0</v>
      </c>
      <c r="CD63" s="462">
        <f t="shared" ca="1" si="80"/>
        <v>0</v>
      </c>
      <c r="CE63" s="462">
        <f t="shared" ca="1" si="80"/>
        <v>0</v>
      </c>
      <c r="CF63" s="462">
        <f t="shared" ca="1" si="80"/>
        <v>0</v>
      </c>
      <c r="CG63" s="462">
        <f t="shared" ca="1" si="80"/>
        <v>0</v>
      </c>
      <c r="CH63" s="462">
        <f t="shared" ca="1" si="80"/>
        <v>0</v>
      </c>
      <c r="CI63" s="462">
        <f t="shared" ca="1" si="80"/>
        <v>0</v>
      </c>
      <c r="CJ63" s="462">
        <f t="shared" ca="1" si="81"/>
        <v>0</v>
      </c>
      <c r="CK63" s="462">
        <f t="shared" ca="1" si="81"/>
        <v>0</v>
      </c>
      <c r="CL63" s="462">
        <f t="shared" ca="1" si="81"/>
        <v>0</v>
      </c>
      <c r="CM63" s="462">
        <f t="shared" ca="1" si="81"/>
        <v>0</v>
      </c>
      <c r="CN63" s="462">
        <f t="shared" ca="1" si="81"/>
        <v>0</v>
      </c>
      <c r="CO63" s="462">
        <f t="shared" ca="1" si="81"/>
        <v>0</v>
      </c>
      <c r="CP63" s="462">
        <f t="shared" ca="1" si="81"/>
        <v>0</v>
      </c>
      <c r="CQ63" s="462">
        <f t="shared" ca="1" si="81"/>
        <v>0</v>
      </c>
      <c r="CR63" s="462">
        <f t="shared" ca="1" si="81"/>
        <v>0</v>
      </c>
      <c r="CS63" s="462">
        <f t="shared" ca="1" si="81"/>
        <v>0</v>
      </c>
      <c r="CT63" s="462">
        <f t="shared" ca="1" si="82"/>
        <v>0</v>
      </c>
      <c r="CU63" s="462">
        <f t="shared" ca="1" si="82"/>
        <v>0</v>
      </c>
      <c r="CV63" s="462">
        <f t="shared" ca="1" si="82"/>
        <v>0</v>
      </c>
      <c r="CW63" s="462">
        <f t="shared" ca="1" si="82"/>
        <v>0</v>
      </c>
      <c r="CX63" s="462">
        <f t="shared" ca="1" si="82"/>
        <v>0</v>
      </c>
      <c r="CY63" s="462">
        <f t="shared" ca="1" si="82"/>
        <v>0</v>
      </c>
      <c r="CZ63" s="462">
        <f t="shared" ca="1" si="82"/>
        <v>0</v>
      </c>
      <c r="DA63" s="462">
        <f t="shared" ca="1" si="82"/>
        <v>0</v>
      </c>
      <c r="DB63" s="462">
        <f t="shared" ca="1" si="82"/>
        <v>0</v>
      </c>
      <c r="DC63" s="462">
        <f t="shared" ca="1" si="82"/>
        <v>0</v>
      </c>
      <c r="DE63" s="114" t="str">
        <f t="shared" ca="1" si="25"/>
        <v>E.2.7.</v>
      </c>
      <c r="DF63">
        <v>1</v>
      </c>
      <c r="DG63">
        <f t="shared" ca="1" si="83"/>
        <v>21</v>
      </c>
      <c r="DH63">
        <v>0</v>
      </c>
    </row>
    <row r="64" spans="1:112" ht="75" hidden="1">
      <c r="A64" s="67">
        <v>52</v>
      </c>
      <c r="B64" s="458" t="str">
        <f t="shared" ca="1" si="53"/>
        <v>E.2.8.</v>
      </c>
      <c r="C64" s="459" t="str">
        <f t="shared" ca="1" si="54"/>
        <v>Dalyvavimas dvišalio bendradarbiavimo programų remiamuose MTEPI projektuose (24)</v>
      </c>
      <c r="D64" s="463"/>
      <c r="E64" s="460" t="str">
        <f t="shared" ca="1" si="55"/>
        <v>Nurodyta be PVM (susigrąžinamas/netaikomas)</v>
      </c>
      <c r="F64" s="461">
        <f ca="1">H64+NPV(FD,I64:INDEX(I64:DC64,PAL))</f>
        <v>666346.15384615387</v>
      </c>
      <c r="G64" s="454">
        <f ca="1">SUMIF($H$5:$DC$5,"&lt;="&amp;PAL,$H64:$DC64)</f>
        <v>693000</v>
      </c>
      <c r="H64" s="462">
        <f t="shared" ca="1" si="73"/>
        <v>0</v>
      </c>
      <c r="I64" s="462">
        <f t="shared" ca="1" si="73"/>
        <v>693000</v>
      </c>
      <c r="J64" s="462">
        <f t="shared" ca="1" si="73"/>
        <v>0</v>
      </c>
      <c r="K64" s="462">
        <f t="shared" ca="1" si="73"/>
        <v>0</v>
      </c>
      <c r="L64" s="462">
        <f t="shared" ca="1" si="73"/>
        <v>0</v>
      </c>
      <c r="M64" s="462">
        <f t="shared" ca="1" si="73"/>
        <v>0</v>
      </c>
      <c r="N64" s="462">
        <f t="shared" ca="1" si="73"/>
        <v>0</v>
      </c>
      <c r="O64" s="462">
        <f t="shared" ca="1" si="73"/>
        <v>0</v>
      </c>
      <c r="P64" s="462">
        <f t="shared" ca="1" si="73"/>
        <v>0</v>
      </c>
      <c r="Q64" s="462">
        <f t="shared" ca="1" si="73"/>
        <v>0</v>
      </c>
      <c r="R64" s="462">
        <f t="shared" ca="1" si="74"/>
        <v>0</v>
      </c>
      <c r="S64" s="462">
        <f t="shared" ca="1" si="74"/>
        <v>0</v>
      </c>
      <c r="T64" s="462">
        <f t="shared" ca="1" si="74"/>
        <v>0</v>
      </c>
      <c r="U64" s="462">
        <f t="shared" ca="1" si="74"/>
        <v>0</v>
      </c>
      <c r="V64" s="462">
        <f t="shared" ca="1" si="74"/>
        <v>0</v>
      </c>
      <c r="W64" s="462">
        <f t="shared" ca="1" si="74"/>
        <v>0</v>
      </c>
      <c r="X64" s="462">
        <f t="shared" ca="1" si="74"/>
        <v>0</v>
      </c>
      <c r="Y64" s="462">
        <f t="shared" ca="1" si="74"/>
        <v>0</v>
      </c>
      <c r="Z64" s="462">
        <f t="shared" ca="1" si="74"/>
        <v>0</v>
      </c>
      <c r="AA64" s="462">
        <f t="shared" ca="1" si="74"/>
        <v>0</v>
      </c>
      <c r="AB64" s="462">
        <f t="shared" ca="1" si="75"/>
        <v>0</v>
      </c>
      <c r="AC64" s="462">
        <f t="shared" ca="1" si="75"/>
        <v>0</v>
      </c>
      <c r="AD64" s="462">
        <f t="shared" ca="1" si="75"/>
        <v>0</v>
      </c>
      <c r="AE64" s="462">
        <f t="shared" ca="1" si="75"/>
        <v>0</v>
      </c>
      <c r="AF64" s="462">
        <f t="shared" ca="1" si="75"/>
        <v>0</v>
      </c>
      <c r="AG64" s="462">
        <f t="shared" ca="1" si="75"/>
        <v>0</v>
      </c>
      <c r="AH64" s="462">
        <f t="shared" ca="1" si="75"/>
        <v>0</v>
      </c>
      <c r="AI64" s="462">
        <f t="shared" ca="1" si="75"/>
        <v>0</v>
      </c>
      <c r="AJ64" s="462">
        <f t="shared" ca="1" si="75"/>
        <v>0</v>
      </c>
      <c r="AK64" s="462">
        <f t="shared" ca="1" si="75"/>
        <v>0</v>
      </c>
      <c r="AL64" s="462">
        <f t="shared" ca="1" si="76"/>
        <v>0</v>
      </c>
      <c r="AM64" s="462">
        <f t="shared" ca="1" si="76"/>
        <v>0</v>
      </c>
      <c r="AN64" s="462">
        <f t="shared" ca="1" si="76"/>
        <v>0</v>
      </c>
      <c r="AO64" s="462">
        <f t="shared" ca="1" si="76"/>
        <v>0</v>
      </c>
      <c r="AP64" s="462">
        <f t="shared" ca="1" si="76"/>
        <v>0</v>
      </c>
      <c r="AQ64" s="462">
        <f t="shared" ca="1" si="76"/>
        <v>0</v>
      </c>
      <c r="AR64" s="462">
        <f t="shared" ca="1" si="76"/>
        <v>0</v>
      </c>
      <c r="AS64" s="462">
        <f t="shared" ca="1" si="76"/>
        <v>0</v>
      </c>
      <c r="AT64" s="462">
        <f t="shared" ca="1" si="76"/>
        <v>0</v>
      </c>
      <c r="AU64" s="462">
        <f t="shared" ca="1" si="76"/>
        <v>0</v>
      </c>
      <c r="AV64" s="462">
        <f t="shared" ca="1" si="77"/>
        <v>0</v>
      </c>
      <c r="AW64" s="462">
        <f t="shared" ca="1" si="77"/>
        <v>0</v>
      </c>
      <c r="AX64" s="462">
        <f t="shared" ca="1" si="77"/>
        <v>0</v>
      </c>
      <c r="AY64" s="462">
        <f t="shared" ca="1" si="77"/>
        <v>0</v>
      </c>
      <c r="AZ64" s="462">
        <f t="shared" ca="1" si="77"/>
        <v>0</v>
      </c>
      <c r="BA64" s="462">
        <f t="shared" ca="1" si="77"/>
        <v>0</v>
      </c>
      <c r="BB64" s="462">
        <f t="shared" ca="1" si="77"/>
        <v>0</v>
      </c>
      <c r="BC64" s="462">
        <f t="shared" ca="1" si="77"/>
        <v>0</v>
      </c>
      <c r="BD64" s="462">
        <f t="shared" ca="1" si="77"/>
        <v>0</v>
      </c>
      <c r="BE64" s="462">
        <f t="shared" ca="1" si="77"/>
        <v>0</v>
      </c>
      <c r="BF64" s="462">
        <f t="shared" ca="1" si="78"/>
        <v>0</v>
      </c>
      <c r="BG64" s="462">
        <f t="shared" ca="1" si="78"/>
        <v>0</v>
      </c>
      <c r="BH64" s="462">
        <f t="shared" ca="1" si="78"/>
        <v>0</v>
      </c>
      <c r="BI64" s="462">
        <f t="shared" ca="1" si="78"/>
        <v>0</v>
      </c>
      <c r="BJ64" s="462">
        <f t="shared" ca="1" si="78"/>
        <v>0</v>
      </c>
      <c r="BK64" s="462">
        <f t="shared" ca="1" si="78"/>
        <v>0</v>
      </c>
      <c r="BL64" s="462">
        <f t="shared" ca="1" si="78"/>
        <v>0</v>
      </c>
      <c r="BM64" s="462">
        <f t="shared" ca="1" si="78"/>
        <v>0</v>
      </c>
      <c r="BN64" s="462">
        <f t="shared" ca="1" si="78"/>
        <v>0</v>
      </c>
      <c r="BO64" s="462">
        <f t="shared" ca="1" si="78"/>
        <v>0</v>
      </c>
      <c r="BP64" s="462">
        <f t="shared" ca="1" si="79"/>
        <v>0</v>
      </c>
      <c r="BQ64" s="462">
        <f t="shared" ca="1" si="79"/>
        <v>0</v>
      </c>
      <c r="BR64" s="462">
        <f t="shared" ca="1" si="79"/>
        <v>0</v>
      </c>
      <c r="BS64" s="462">
        <f t="shared" ca="1" si="79"/>
        <v>0</v>
      </c>
      <c r="BT64" s="462">
        <f t="shared" ca="1" si="79"/>
        <v>0</v>
      </c>
      <c r="BU64" s="462">
        <f t="shared" ca="1" si="79"/>
        <v>0</v>
      </c>
      <c r="BV64" s="462">
        <f t="shared" ca="1" si="79"/>
        <v>0</v>
      </c>
      <c r="BW64" s="462">
        <f t="shared" ca="1" si="79"/>
        <v>0</v>
      </c>
      <c r="BX64" s="462">
        <f t="shared" ca="1" si="79"/>
        <v>0</v>
      </c>
      <c r="BY64" s="462">
        <f t="shared" ca="1" si="79"/>
        <v>0</v>
      </c>
      <c r="BZ64" s="462">
        <f t="shared" ca="1" si="80"/>
        <v>0</v>
      </c>
      <c r="CA64" s="462">
        <f t="shared" ca="1" si="80"/>
        <v>0</v>
      </c>
      <c r="CB64" s="462">
        <f t="shared" ca="1" si="80"/>
        <v>0</v>
      </c>
      <c r="CC64" s="462">
        <f t="shared" ca="1" si="80"/>
        <v>0</v>
      </c>
      <c r="CD64" s="462">
        <f t="shared" ca="1" si="80"/>
        <v>0</v>
      </c>
      <c r="CE64" s="462">
        <f t="shared" ca="1" si="80"/>
        <v>0</v>
      </c>
      <c r="CF64" s="462">
        <f t="shared" ca="1" si="80"/>
        <v>0</v>
      </c>
      <c r="CG64" s="462">
        <f t="shared" ca="1" si="80"/>
        <v>0</v>
      </c>
      <c r="CH64" s="462">
        <f t="shared" ca="1" si="80"/>
        <v>0</v>
      </c>
      <c r="CI64" s="462">
        <f t="shared" ca="1" si="80"/>
        <v>0</v>
      </c>
      <c r="CJ64" s="462">
        <f t="shared" ca="1" si="81"/>
        <v>0</v>
      </c>
      <c r="CK64" s="462">
        <f t="shared" ca="1" si="81"/>
        <v>0</v>
      </c>
      <c r="CL64" s="462">
        <f t="shared" ca="1" si="81"/>
        <v>0</v>
      </c>
      <c r="CM64" s="462">
        <f t="shared" ca="1" si="81"/>
        <v>0</v>
      </c>
      <c r="CN64" s="462">
        <f t="shared" ca="1" si="81"/>
        <v>0</v>
      </c>
      <c r="CO64" s="462">
        <f t="shared" ca="1" si="81"/>
        <v>0</v>
      </c>
      <c r="CP64" s="462">
        <f t="shared" ca="1" si="81"/>
        <v>0</v>
      </c>
      <c r="CQ64" s="462">
        <f t="shared" ca="1" si="81"/>
        <v>0</v>
      </c>
      <c r="CR64" s="462">
        <f t="shared" ca="1" si="81"/>
        <v>0</v>
      </c>
      <c r="CS64" s="462">
        <f t="shared" ca="1" si="81"/>
        <v>0</v>
      </c>
      <c r="CT64" s="462">
        <f t="shared" ca="1" si="82"/>
        <v>0</v>
      </c>
      <c r="CU64" s="462">
        <f t="shared" ca="1" si="82"/>
        <v>0</v>
      </c>
      <c r="CV64" s="462">
        <f t="shared" ca="1" si="82"/>
        <v>0</v>
      </c>
      <c r="CW64" s="462">
        <f t="shared" ca="1" si="82"/>
        <v>0</v>
      </c>
      <c r="CX64" s="462">
        <f t="shared" ca="1" si="82"/>
        <v>0</v>
      </c>
      <c r="CY64" s="462">
        <f t="shared" ca="1" si="82"/>
        <v>0</v>
      </c>
      <c r="CZ64" s="462">
        <f t="shared" ca="1" si="82"/>
        <v>0</v>
      </c>
      <c r="DA64" s="462">
        <f t="shared" ca="1" si="82"/>
        <v>0</v>
      </c>
      <c r="DB64" s="462">
        <f t="shared" ca="1" si="82"/>
        <v>0</v>
      </c>
      <c r="DC64" s="462">
        <f t="shared" ca="1" si="82"/>
        <v>0</v>
      </c>
      <c r="DE64" s="114" t="str">
        <f t="shared" ca="1" si="25"/>
        <v>E.2.8.</v>
      </c>
      <c r="DF64">
        <v>1</v>
      </c>
      <c r="DG64">
        <f t="shared" ca="1" si="83"/>
        <v>0</v>
      </c>
      <c r="DH64">
        <v>0</v>
      </c>
    </row>
    <row r="65" spans="1:112" hidden="1">
      <c r="A65" s="67">
        <v>53</v>
      </c>
      <c r="B65" s="458" t="str">
        <f t="shared" ca="1" si="53"/>
        <v>E.2.9.</v>
      </c>
      <c r="C65" s="459" t="str">
        <f t="shared" ca="1" si="54"/>
        <v>Reinvesticijos (po priemonės įgyvendinimo)</v>
      </c>
      <c r="D65" s="342"/>
      <c r="E65" s="460">
        <f t="shared" ca="1" si="55"/>
        <v>0.21</v>
      </c>
      <c r="F65" s="461">
        <f ca="1">H65+NPV(FD,I65:INDEX(I65:DC65,PAL))</f>
        <v>0</v>
      </c>
      <c r="G65" s="454">
        <f ca="1">SUMIF($H$5:$DC$5,"&lt;="&amp;PAL,$H65:$DC65)</f>
        <v>0</v>
      </c>
      <c r="H65" s="462">
        <f t="shared" ca="1" si="73"/>
        <v>0</v>
      </c>
      <c r="I65" s="462">
        <f t="shared" ca="1" si="73"/>
        <v>0</v>
      </c>
      <c r="J65" s="462">
        <f t="shared" ca="1" si="73"/>
        <v>0</v>
      </c>
      <c r="K65" s="462">
        <f t="shared" ca="1" si="73"/>
        <v>0</v>
      </c>
      <c r="L65" s="462">
        <f t="shared" ca="1" si="73"/>
        <v>0</v>
      </c>
      <c r="M65" s="462">
        <f t="shared" ca="1" si="73"/>
        <v>0</v>
      </c>
      <c r="N65" s="462">
        <f t="shared" ca="1" si="73"/>
        <v>0</v>
      </c>
      <c r="O65" s="462">
        <f t="shared" ca="1" si="73"/>
        <v>0</v>
      </c>
      <c r="P65" s="462">
        <f t="shared" ca="1" si="73"/>
        <v>0</v>
      </c>
      <c r="Q65" s="462">
        <f t="shared" ca="1" si="73"/>
        <v>0</v>
      </c>
      <c r="R65" s="462">
        <f t="shared" ca="1" si="74"/>
        <v>0</v>
      </c>
      <c r="S65" s="462">
        <f t="shared" ca="1" si="74"/>
        <v>0</v>
      </c>
      <c r="T65" s="462">
        <f t="shared" ca="1" si="74"/>
        <v>0</v>
      </c>
      <c r="U65" s="462">
        <f t="shared" ca="1" si="74"/>
        <v>0</v>
      </c>
      <c r="V65" s="462">
        <f t="shared" ca="1" si="74"/>
        <v>0</v>
      </c>
      <c r="W65" s="462">
        <f t="shared" ca="1" si="74"/>
        <v>0</v>
      </c>
      <c r="X65" s="462">
        <f t="shared" ca="1" si="74"/>
        <v>0</v>
      </c>
      <c r="Y65" s="462">
        <f t="shared" ca="1" si="74"/>
        <v>0</v>
      </c>
      <c r="Z65" s="462">
        <f t="shared" ca="1" si="74"/>
        <v>0</v>
      </c>
      <c r="AA65" s="462">
        <f t="shared" ca="1" si="74"/>
        <v>0</v>
      </c>
      <c r="AB65" s="462">
        <f t="shared" ca="1" si="75"/>
        <v>0</v>
      </c>
      <c r="AC65" s="462">
        <f t="shared" ca="1" si="75"/>
        <v>0</v>
      </c>
      <c r="AD65" s="462">
        <f t="shared" ca="1" si="75"/>
        <v>0</v>
      </c>
      <c r="AE65" s="462">
        <f t="shared" ca="1" si="75"/>
        <v>0</v>
      </c>
      <c r="AF65" s="462">
        <f t="shared" ca="1" si="75"/>
        <v>0</v>
      </c>
      <c r="AG65" s="462">
        <f t="shared" ca="1" si="75"/>
        <v>0</v>
      </c>
      <c r="AH65" s="462">
        <f t="shared" ca="1" si="75"/>
        <v>0</v>
      </c>
      <c r="AI65" s="462">
        <f t="shared" ca="1" si="75"/>
        <v>0</v>
      </c>
      <c r="AJ65" s="462">
        <f t="shared" ca="1" si="75"/>
        <v>0</v>
      </c>
      <c r="AK65" s="462">
        <f t="shared" ca="1" si="75"/>
        <v>0</v>
      </c>
      <c r="AL65" s="462">
        <f t="shared" ca="1" si="76"/>
        <v>0</v>
      </c>
      <c r="AM65" s="462">
        <f t="shared" ca="1" si="76"/>
        <v>0</v>
      </c>
      <c r="AN65" s="462">
        <f t="shared" ca="1" si="76"/>
        <v>0</v>
      </c>
      <c r="AO65" s="462">
        <f t="shared" ca="1" si="76"/>
        <v>0</v>
      </c>
      <c r="AP65" s="462">
        <f t="shared" ca="1" si="76"/>
        <v>0</v>
      </c>
      <c r="AQ65" s="462">
        <f t="shared" ca="1" si="76"/>
        <v>0</v>
      </c>
      <c r="AR65" s="462">
        <f t="shared" ca="1" si="76"/>
        <v>0</v>
      </c>
      <c r="AS65" s="462">
        <f t="shared" ca="1" si="76"/>
        <v>0</v>
      </c>
      <c r="AT65" s="462">
        <f t="shared" ca="1" si="76"/>
        <v>0</v>
      </c>
      <c r="AU65" s="462">
        <f t="shared" ca="1" si="76"/>
        <v>0</v>
      </c>
      <c r="AV65" s="462">
        <f t="shared" ca="1" si="77"/>
        <v>0</v>
      </c>
      <c r="AW65" s="462">
        <f t="shared" ca="1" si="77"/>
        <v>0</v>
      </c>
      <c r="AX65" s="462">
        <f t="shared" ca="1" si="77"/>
        <v>0</v>
      </c>
      <c r="AY65" s="462">
        <f t="shared" ca="1" si="77"/>
        <v>0</v>
      </c>
      <c r="AZ65" s="462">
        <f t="shared" ca="1" si="77"/>
        <v>0</v>
      </c>
      <c r="BA65" s="462">
        <f t="shared" ca="1" si="77"/>
        <v>0</v>
      </c>
      <c r="BB65" s="462">
        <f t="shared" ca="1" si="77"/>
        <v>0</v>
      </c>
      <c r="BC65" s="462">
        <f t="shared" ca="1" si="77"/>
        <v>0</v>
      </c>
      <c r="BD65" s="462">
        <f t="shared" ca="1" si="77"/>
        <v>0</v>
      </c>
      <c r="BE65" s="462">
        <f t="shared" ca="1" si="77"/>
        <v>0</v>
      </c>
      <c r="BF65" s="462">
        <f t="shared" ca="1" si="78"/>
        <v>0</v>
      </c>
      <c r="BG65" s="462">
        <f t="shared" ca="1" si="78"/>
        <v>0</v>
      </c>
      <c r="BH65" s="462">
        <f t="shared" ca="1" si="78"/>
        <v>0</v>
      </c>
      <c r="BI65" s="462">
        <f t="shared" ca="1" si="78"/>
        <v>0</v>
      </c>
      <c r="BJ65" s="462">
        <f t="shared" ca="1" si="78"/>
        <v>0</v>
      </c>
      <c r="BK65" s="462">
        <f t="shared" ca="1" si="78"/>
        <v>0</v>
      </c>
      <c r="BL65" s="462">
        <f t="shared" ca="1" si="78"/>
        <v>0</v>
      </c>
      <c r="BM65" s="462">
        <f t="shared" ca="1" si="78"/>
        <v>0</v>
      </c>
      <c r="BN65" s="462">
        <f t="shared" ca="1" si="78"/>
        <v>0</v>
      </c>
      <c r="BO65" s="462">
        <f t="shared" ca="1" si="78"/>
        <v>0</v>
      </c>
      <c r="BP65" s="462">
        <f t="shared" ca="1" si="79"/>
        <v>0</v>
      </c>
      <c r="BQ65" s="462">
        <f t="shared" ca="1" si="79"/>
        <v>0</v>
      </c>
      <c r="BR65" s="462">
        <f t="shared" ca="1" si="79"/>
        <v>0</v>
      </c>
      <c r="BS65" s="462">
        <f t="shared" ca="1" si="79"/>
        <v>0</v>
      </c>
      <c r="BT65" s="462">
        <f t="shared" ca="1" si="79"/>
        <v>0</v>
      </c>
      <c r="BU65" s="462">
        <f t="shared" ca="1" si="79"/>
        <v>0</v>
      </c>
      <c r="BV65" s="462">
        <f t="shared" ca="1" si="79"/>
        <v>0</v>
      </c>
      <c r="BW65" s="462">
        <f t="shared" ca="1" si="79"/>
        <v>0</v>
      </c>
      <c r="BX65" s="462">
        <f t="shared" ca="1" si="79"/>
        <v>0</v>
      </c>
      <c r="BY65" s="462">
        <f t="shared" ca="1" si="79"/>
        <v>0</v>
      </c>
      <c r="BZ65" s="462">
        <f t="shared" ca="1" si="80"/>
        <v>0</v>
      </c>
      <c r="CA65" s="462">
        <f t="shared" ca="1" si="80"/>
        <v>0</v>
      </c>
      <c r="CB65" s="462">
        <f t="shared" ca="1" si="80"/>
        <v>0</v>
      </c>
      <c r="CC65" s="462">
        <f t="shared" ca="1" si="80"/>
        <v>0</v>
      </c>
      <c r="CD65" s="462">
        <f t="shared" ca="1" si="80"/>
        <v>0</v>
      </c>
      <c r="CE65" s="462">
        <f t="shared" ca="1" si="80"/>
        <v>0</v>
      </c>
      <c r="CF65" s="462">
        <f t="shared" ca="1" si="80"/>
        <v>0</v>
      </c>
      <c r="CG65" s="462">
        <f t="shared" ca="1" si="80"/>
        <v>0</v>
      </c>
      <c r="CH65" s="462">
        <f t="shared" ca="1" si="80"/>
        <v>0</v>
      </c>
      <c r="CI65" s="462">
        <f t="shared" ca="1" si="80"/>
        <v>0</v>
      </c>
      <c r="CJ65" s="462">
        <f t="shared" ca="1" si="81"/>
        <v>0</v>
      </c>
      <c r="CK65" s="462">
        <f t="shared" ca="1" si="81"/>
        <v>0</v>
      </c>
      <c r="CL65" s="462">
        <f t="shared" ca="1" si="81"/>
        <v>0</v>
      </c>
      <c r="CM65" s="462">
        <f t="shared" ca="1" si="81"/>
        <v>0</v>
      </c>
      <c r="CN65" s="462">
        <f t="shared" ca="1" si="81"/>
        <v>0</v>
      </c>
      <c r="CO65" s="462">
        <f t="shared" ca="1" si="81"/>
        <v>0</v>
      </c>
      <c r="CP65" s="462">
        <f t="shared" ca="1" si="81"/>
        <v>0</v>
      </c>
      <c r="CQ65" s="462">
        <f t="shared" ca="1" si="81"/>
        <v>0</v>
      </c>
      <c r="CR65" s="462">
        <f t="shared" ca="1" si="81"/>
        <v>0</v>
      </c>
      <c r="CS65" s="462">
        <f t="shared" ca="1" si="81"/>
        <v>0</v>
      </c>
      <c r="CT65" s="462">
        <f t="shared" ca="1" si="82"/>
        <v>0</v>
      </c>
      <c r="CU65" s="462">
        <f t="shared" ca="1" si="82"/>
        <v>0</v>
      </c>
      <c r="CV65" s="462">
        <f t="shared" ca="1" si="82"/>
        <v>0</v>
      </c>
      <c r="CW65" s="462">
        <f t="shared" ca="1" si="82"/>
        <v>0</v>
      </c>
      <c r="CX65" s="462">
        <f t="shared" ca="1" si="82"/>
        <v>0</v>
      </c>
      <c r="CY65" s="462">
        <f t="shared" ca="1" si="82"/>
        <v>0</v>
      </c>
      <c r="CZ65" s="462">
        <f t="shared" ca="1" si="82"/>
        <v>0</v>
      </c>
      <c r="DA65" s="462">
        <f t="shared" ca="1" si="82"/>
        <v>0</v>
      </c>
      <c r="DB65" s="462">
        <f t="shared" ca="1" si="82"/>
        <v>0</v>
      </c>
      <c r="DC65" s="462">
        <f t="shared" ca="1" si="82"/>
        <v>0</v>
      </c>
      <c r="DE65" s="114" t="str">
        <f t="shared" ca="1" si="25"/>
        <v>E.2.9.</v>
      </c>
      <c r="DF65">
        <v>1</v>
      </c>
      <c r="DG65">
        <f t="shared" ca="1" si="83"/>
        <v>21</v>
      </c>
      <c r="DH65">
        <v>0</v>
      </c>
    </row>
    <row r="66" spans="1:112" hidden="1">
      <c r="A66" s="67">
        <v>54</v>
      </c>
      <c r="B66" s="458" t="str">
        <f t="shared" ca="1" si="53"/>
        <v>E.2.L.</v>
      </c>
      <c r="C66" s="459" t="str">
        <f t="shared" ca="1" si="54"/>
        <v>Likutinė vertė</v>
      </c>
      <c r="D66" s="342"/>
      <c r="E66" s="460">
        <f t="shared" ca="1" si="55"/>
        <v>0.21</v>
      </c>
      <c r="F66" s="461">
        <f ca="1">H66+NPV(FD,I66:INDEX(I66:DC66,PAL))</f>
        <v>0</v>
      </c>
      <c r="G66" s="454">
        <f ca="1">SUMIF($H$5:$DC$5,"&lt;="&amp;PAL,$H66:$DC66)</f>
        <v>0</v>
      </c>
      <c r="H66" s="462">
        <f t="shared" ca="1" si="73"/>
        <v>0</v>
      </c>
      <c r="I66" s="462">
        <f t="shared" ca="1" si="73"/>
        <v>0</v>
      </c>
      <c r="J66" s="462">
        <f t="shared" ca="1" si="73"/>
        <v>0</v>
      </c>
      <c r="K66" s="462">
        <f t="shared" ca="1" si="73"/>
        <v>0</v>
      </c>
      <c r="L66" s="462">
        <f t="shared" ca="1" si="73"/>
        <v>0</v>
      </c>
      <c r="M66" s="462">
        <f t="shared" ca="1" si="73"/>
        <v>0</v>
      </c>
      <c r="N66" s="462">
        <f t="shared" ca="1" si="73"/>
        <v>0</v>
      </c>
      <c r="O66" s="462">
        <f t="shared" ca="1" si="73"/>
        <v>0</v>
      </c>
      <c r="P66" s="462">
        <f t="shared" ca="1" si="73"/>
        <v>0</v>
      </c>
      <c r="Q66" s="462">
        <f t="shared" ca="1" si="73"/>
        <v>0</v>
      </c>
      <c r="R66" s="462">
        <f t="shared" ca="1" si="74"/>
        <v>0</v>
      </c>
      <c r="S66" s="462">
        <f t="shared" ca="1" si="74"/>
        <v>0</v>
      </c>
      <c r="T66" s="462">
        <f t="shared" ca="1" si="74"/>
        <v>0</v>
      </c>
      <c r="U66" s="462">
        <f t="shared" ca="1" si="74"/>
        <v>0</v>
      </c>
      <c r="V66" s="462">
        <f t="shared" ca="1" si="74"/>
        <v>0</v>
      </c>
      <c r="W66" s="462">
        <f t="shared" ca="1" si="74"/>
        <v>0</v>
      </c>
      <c r="X66" s="462">
        <f t="shared" ca="1" si="74"/>
        <v>0</v>
      </c>
      <c r="Y66" s="462">
        <f t="shared" ca="1" si="74"/>
        <v>0</v>
      </c>
      <c r="Z66" s="462">
        <f t="shared" ca="1" si="74"/>
        <v>0</v>
      </c>
      <c r="AA66" s="462">
        <f t="shared" ca="1" si="74"/>
        <v>0</v>
      </c>
      <c r="AB66" s="462">
        <f t="shared" ca="1" si="75"/>
        <v>0</v>
      </c>
      <c r="AC66" s="462">
        <f t="shared" ca="1" si="75"/>
        <v>0</v>
      </c>
      <c r="AD66" s="462">
        <f t="shared" ca="1" si="75"/>
        <v>0</v>
      </c>
      <c r="AE66" s="462">
        <f t="shared" ca="1" si="75"/>
        <v>0</v>
      </c>
      <c r="AF66" s="462">
        <f t="shared" ca="1" si="75"/>
        <v>0</v>
      </c>
      <c r="AG66" s="462">
        <f t="shared" ca="1" si="75"/>
        <v>0</v>
      </c>
      <c r="AH66" s="462">
        <f t="shared" ca="1" si="75"/>
        <v>0</v>
      </c>
      <c r="AI66" s="462">
        <f t="shared" ca="1" si="75"/>
        <v>0</v>
      </c>
      <c r="AJ66" s="462">
        <f t="shared" ca="1" si="75"/>
        <v>0</v>
      </c>
      <c r="AK66" s="462">
        <f t="shared" ca="1" si="75"/>
        <v>0</v>
      </c>
      <c r="AL66" s="462">
        <f t="shared" ca="1" si="76"/>
        <v>0</v>
      </c>
      <c r="AM66" s="462">
        <f t="shared" ca="1" si="76"/>
        <v>0</v>
      </c>
      <c r="AN66" s="462">
        <f t="shared" ca="1" si="76"/>
        <v>0</v>
      </c>
      <c r="AO66" s="462">
        <f t="shared" ca="1" si="76"/>
        <v>0</v>
      </c>
      <c r="AP66" s="462">
        <f t="shared" ca="1" si="76"/>
        <v>0</v>
      </c>
      <c r="AQ66" s="462">
        <f t="shared" ca="1" si="76"/>
        <v>0</v>
      </c>
      <c r="AR66" s="462">
        <f t="shared" ca="1" si="76"/>
        <v>0</v>
      </c>
      <c r="AS66" s="462">
        <f t="shared" ca="1" si="76"/>
        <v>0</v>
      </c>
      <c r="AT66" s="462">
        <f t="shared" ca="1" si="76"/>
        <v>0</v>
      </c>
      <c r="AU66" s="462">
        <f t="shared" ca="1" si="76"/>
        <v>0</v>
      </c>
      <c r="AV66" s="462">
        <f t="shared" ca="1" si="77"/>
        <v>0</v>
      </c>
      <c r="AW66" s="462">
        <f t="shared" ca="1" si="77"/>
        <v>0</v>
      </c>
      <c r="AX66" s="462">
        <f t="shared" ca="1" si="77"/>
        <v>0</v>
      </c>
      <c r="AY66" s="462">
        <f t="shared" ca="1" si="77"/>
        <v>0</v>
      </c>
      <c r="AZ66" s="462">
        <f t="shared" ca="1" si="77"/>
        <v>0</v>
      </c>
      <c r="BA66" s="462">
        <f t="shared" ca="1" si="77"/>
        <v>0</v>
      </c>
      <c r="BB66" s="462">
        <f t="shared" ca="1" si="77"/>
        <v>0</v>
      </c>
      <c r="BC66" s="462">
        <f t="shared" ca="1" si="77"/>
        <v>0</v>
      </c>
      <c r="BD66" s="462">
        <f t="shared" ca="1" si="77"/>
        <v>0</v>
      </c>
      <c r="BE66" s="462">
        <f t="shared" ca="1" si="77"/>
        <v>0</v>
      </c>
      <c r="BF66" s="462">
        <f t="shared" ca="1" si="78"/>
        <v>0</v>
      </c>
      <c r="BG66" s="462">
        <f t="shared" ca="1" si="78"/>
        <v>0</v>
      </c>
      <c r="BH66" s="462">
        <f t="shared" ca="1" si="78"/>
        <v>0</v>
      </c>
      <c r="BI66" s="462">
        <f t="shared" ca="1" si="78"/>
        <v>0</v>
      </c>
      <c r="BJ66" s="462">
        <f t="shared" ca="1" si="78"/>
        <v>0</v>
      </c>
      <c r="BK66" s="462">
        <f t="shared" ca="1" si="78"/>
        <v>0</v>
      </c>
      <c r="BL66" s="462">
        <f t="shared" ca="1" si="78"/>
        <v>0</v>
      </c>
      <c r="BM66" s="462">
        <f t="shared" ca="1" si="78"/>
        <v>0</v>
      </c>
      <c r="BN66" s="462">
        <f t="shared" ca="1" si="78"/>
        <v>0</v>
      </c>
      <c r="BO66" s="462">
        <f t="shared" ca="1" si="78"/>
        <v>0</v>
      </c>
      <c r="BP66" s="462">
        <f t="shared" ca="1" si="79"/>
        <v>0</v>
      </c>
      <c r="BQ66" s="462">
        <f t="shared" ca="1" si="79"/>
        <v>0</v>
      </c>
      <c r="BR66" s="462">
        <f t="shared" ca="1" si="79"/>
        <v>0</v>
      </c>
      <c r="BS66" s="462">
        <f t="shared" ca="1" si="79"/>
        <v>0</v>
      </c>
      <c r="BT66" s="462">
        <f t="shared" ca="1" si="79"/>
        <v>0</v>
      </c>
      <c r="BU66" s="462">
        <f t="shared" ca="1" si="79"/>
        <v>0</v>
      </c>
      <c r="BV66" s="462">
        <f t="shared" ca="1" si="79"/>
        <v>0</v>
      </c>
      <c r="BW66" s="462">
        <f t="shared" ca="1" si="79"/>
        <v>0</v>
      </c>
      <c r="BX66" s="462">
        <f t="shared" ca="1" si="79"/>
        <v>0</v>
      </c>
      <c r="BY66" s="462">
        <f t="shared" ca="1" si="79"/>
        <v>0</v>
      </c>
      <c r="BZ66" s="462">
        <f t="shared" ca="1" si="80"/>
        <v>0</v>
      </c>
      <c r="CA66" s="462">
        <f t="shared" ca="1" si="80"/>
        <v>0</v>
      </c>
      <c r="CB66" s="462">
        <f t="shared" ca="1" si="80"/>
        <v>0</v>
      </c>
      <c r="CC66" s="462">
        <f t="shared" ca="1" si="80"/>
        <v>0</v>
      </c>
      <c r="CD66" s="462">
        <f t="shared" ca="1" si="80"/>
        <v>0</v>
      </c>
      <c r="CE66" s="462">
        <f t="shared" ca="1" si="80"/>
        <v>0</v>
      </c>
      <c r="CF66" s="462">
        <f t="shared" ca="1" si="80"/>
        <v>0</v>
      </c>
      <c r="CG66" s="462">
        <f t="shared" ca="1" si="80"/>
        <v>0</v>
      </c>
      <c r="CH66" s="462">
        <f t="shared" ca="1" si="80"/>
        <v>0</v>
      </c>
      <c r="CI66" s="462">
        <f t="shared" ca="1" si="80"/>
        <v>0</v>
      </c>
      <c r="CJ66" s="462">
        <f t="shared" ca="1" si="81"/>
        <v>0</v>
      </c>
      <c r="CK66" s="462">
        <f t="shared" ca="1" si="81"/>
        <v>0</v>
      </c>
      <c r="CL66" s="462">
        <f t="shared" ca="1" si="81"/>
        <v>0</v>
      </c>
      <c r="CM66" s="462">
        <f t="shared" ca="1" si="81"/>
        <v>0</v>
      </c>
      <c r="CN66" s="462">
        <f t="shared" ca="1" si="81"/>
        <v>0</v>
      </c>
      <c r="CO66" s="462">
        <f t="shared" ca="1" si="81"/>
        <v>0</v>
      </c>
      <c r="CP66" s="462">
        <f t="shared" ca="1" si="81"/>
        <v>0</v>
      </c>
      <c r="CQ66" s="462">
        <f t="shared" ca="1" si="81"/>
        <v>0</v>
      </c>
      <c r="CR66" s="462">
        <f t="shared" ca="1" si="81"/>
        <v>0</v>
      </c>
      <c r="CS66" s="462">
        <f t="shared" ca="1" si="81"/>
        <v>0</v>
      </c>
      <c r="CT66" s="462">
        <f t="shared" ca="1" si="82"/>
        <v>0</v>
      </c>
      <c r="CU66" s="462">
        <f t="shared" ca="1" si="82"/>
        <v>0</v>
      </c>
      <c r="CV66" s="462">
        <f t="shared" ca="1" si="82"/>
        <v>0</v>
      </c>
      <c r="CW66" s="462">
        <f t="shared" ca="1" si="82"/>
        <v>0</v>
      </c>
      <c r="CX66" s="462">
        <f t="shared" ca="1" si="82"/>
        <v>0</v>
      </c>
      <c r="CY66" s="462">
        <f t="shared" ca="1" si="82"/>
        <v>0</v>
      </c>
      <c r="CZ66" s="462">
        <f t="shared" ca="1" si="82"/>
        <v>0</v>
      </c>
      <c r="DA66" s="462">
        <f t="shared" ca="1" si="82"/>
        <v>0</v>
      </c>
      <c r="DB66" s="462">
        <f t="shared" ca="1" si="82"/>
        <v>0</v>
      </c>
      <c r="DC66" s="462">
        <f t="shared" ca="1" si="82"/>
        <v>0</v>
      </c>
      <c r="DE66" s="114" t="str">
        <f t="shared" ca="1" si="25"/>
        <v>E.2.L.</v>
      </c>
      <c r="DF66">
        <v>1</v>
      </c>
      <c r="DG66">
        <f t="shared" ca="1" si="83"/>
        <v>21</v>
      </c>
      <c r="DH66">
        <f ca="1">DG66/(100+DG66)</f>
        <v>0.17355371900826447</v>
      </c>
    </row>
    <row r="67" spans="1:112" hidden="1">
      <c r="A67" s="67">
        <v>55</v>
      </c>
      <c r="B67" s="458" t="str">
        <f t="shared" ca="1" si="53"/>
        <v>E.3.</v>
      </c>
      <c r="C67" s="465" t="str">
        <f t="shared" ca="1" si="54"/>
        <v>Investicijos į žinias ir žmogiškuosius išteklius</v>
      </c>
      <c r="D67" s="446"/>
      <c r="E67" s="466" t="str">
        <f t="shared" ca="1" si="55"/>
        <v/>
      </c>
      <c r="F67" s="453">
        <f ca="1">SUM(F68:F75)+F76</f>
        <v>78919211.870363593</v>
      </c>
      <c r="G67" s="454">
        <f ca="1">SUMIF($H$5:$DC$5,"&lt;="&amp;PAL,$H67:$DC67)</f>
        <v>86756173.090000004</v>
      </c>
      <c r="H67" s="467">
        <f ca="1">SUM(H68:H76)</f>
        <v>4270000</v>
      </c>
      <c r="I67" s="467">
        <f t="shared" ref="I67:BT67" ca="1" si="84">SUM(I68:I76)</f>
        <v>25810210.739999998</v>
      </c>
      <c r="J67" s="467">
        <f t="shared" ca="1" si="84"/>
        <v>28583261.98</v>
      </c>
      <c r="K67" s="467">
        <f t="shared" ca="1" si="84"/>
        <v>6115823.9000000004</v>
      </c>
      <c r="L67" s="467">
        <f t="shared" ca="1" si="84"/>
        <v>8660040.6699999999</v>
      </c>
      <c r="M67" s="467">
        <f t="shared" ca="1" si="84"/>
        <v>3674478.31</v>
      </c>
      <c r="N67" s="467">
        <f t="shared" ca="1" si="84"/>
        <v>7163021.6799999997</v>
      </c>
      <c r="O67" s="467">
        <f t="shared" ca="1" si="84"/>
        <v>2479335.81</v>
      </c>
      <c r="P67" s="467">
        <f t="shared" ca="1" si="84"/>
        <v>0</v>
      </c>
      <c r="Q67" s="467">
        <f t="shared" ca="1" si="84"/>
        <v>0</v>
      </c>
      <c r="R67" s="467">
        <f t="shared" ca="1" si="84"/>
        <v>0</v>
      </c>
      <c r="S67" s="467">
        <f t="shared" ca="1" si="84"/>
        <v>0</v>
      </c>
      <c r="T67" s="467">
        <f t="shared" ca="1" si="84"/>
        <v>0</v>
      </c>
      <c r="U67" s="467">
        <f t="shared" ca="1" si="84"/>
        <v>0</v>
      </c>
      <c r="V67" s="467">
        <f t="shared" ca="1" si="84"/>
        <v>0</v>
      </c>
      <c r="W67" s="467">
        <f t="shared" ca="1" si="84"/>
        <v>0</v>
      </c>
      <c r="X67" s="467">
        <f t="shared" ca="1" si="84"/>
        <v>0</v>
      </c>
      <c r="Y67" s="467">
        <f t="shared" ca="1" si="84"/>
        <v>0</v>
      </c>
      <c r="Z67" s="467">
        <f t="shared" ca="1" si="84"/>
        <v>0</v>
      </c>
      <c r="AA67" s="467">
        <f t="shared" ca="1" si="84"/>
        <v>0</v>
      </c>
      <c r="AB67" s="467">
        <f t="shared" ca="1" si="84"/>
        <v>0</v>
      </c>
      <c r="AC67" s="467">
        <f t="shared" ca="1" si="84"/>
        <v>0</v>
      </c>
      <c r="AD67" s="467">
        <f t="shared" ca="1" si="84"/>
        <v>0</v>
      </c>
      <c r="AE67" s="467">
        <f t="shared" ca="1" si="84"/>
        <v>0</v>
      </c>
      <c r="AF67" s="467">
        <f t="shared" ca="1" si="84"/>
        <v>0</v>
      </c>
      <c r="AG67" s="467">
        <f t="shared" ca="1" si="84"/>
        <v>0</v>
      </c>
      <c r="AH67" s="467">
        <f t="shared" ca="1" si="84"/>
        <v>0</v>
      </c>
      <c r="AI67" s="467">
        <f t="shared" ca="1" si="84"/>
        <v>0</v>
      </c>
      <c r="AJ67" s="467">
        <f t="shared" ca="1" si="84"/>
        <v>0</v>
      </c>
      <c r="AK67" s="467">
        <f t="shared" ca="1" si="84"/>
        <v>0</v>
      </c>
      <c r="AL67" s="467">
        <f t="shared" ca="1" si="84"/>
        <v>0</v>
      </c>
      <c r="AM67" s="467">
        <f t="shared" ca="1" si="84"/>
        <v>0</v>
      </c>
      <c r="AN67" s="467">
        <f t="shared" ca="1" si="84"/>
        <v>0</v>
      </c>
      <c r="AO67" s="467">
        <f t="shared" ca="1" si="84"/>
        <v>0</v>
      </c>
      <c r="AP67" s="467">
        <f t="shared" ca="1" si="84"/>
        <v>0</v>
      </c>
      <c r="AQ67" s="467">
        <f t="shared" ca="1" si="84"/>
        <v>0</v>
      </c>
      <c r="AR67" s="467">
        <f t="shared" ca="1" si="84"/>
        <v>0</v>
      </c>
      <c r="AS67" s="467">
        <f t="shared" ca="1" si="84"/>
        <v>0</v>
      </c>
      <c r="AT67" s="467">
        <f t="shared" ca="1" si="84"/>
        <v>0</v>
      </c>
      <c r="AU67" s="467">
        <f t="shared" ca="1" si="84"/>
        <v>0</v>
      </c>
      <c r="AV67" s="467">
        <f t="shared" ca="1" si="84"/>
        <v>0</v>
      </c>
      <c r="AW67" s="467">
        <f t="shared" ca="1" si="84"/>
        <v>0</v>
      </c>
      <c r="AX67" s="467">
        <f t="shared" ca="1" si="84"/>
        <v>0</v>
      </c>
      <c r="AY67" s="467">
        <f t="shared" ca="1" si="84"/>
        <v>0</v>
      </c>
      <c r="AZ67" s="467">
        <f t="shared" ca="1" si="84"/>
        <v>0</v>
      </c>
      <c r="BA67" s="467">
        <f t="shared" ca="1" si="84"/>
        <v>0</v>
      </c>
      <c r="BB67" s="467">
        <f t="shared" ca="1" si="84"/>
        <v>0</v>
      </c>
      <c r="BC67" s="467">
        <f t="shared" ca="1" si="84"/>
        <v>0</v>
      </c>
      <c r="BD67" s="467">
        <f t="shared" ca="1" si="84"/>
        <v>0</v>
      </c>
      <c r="BE67" s="467">
        <f t="shared" ca="1" si="84"/>
        <v>0</v>
      </c>
      <c r="BF67" s="467">
        <f t="shared" ca="1" si="84"/>
        <v>0</v>
      </c>
      <c r="BG67" s="467">
        <f t="shared" ca="1" si="84"/>
        <v>0</v>
      </c>
      <c r="BH67" s="467">
        <f t="shared" ca="1" si="84"/>
        <v>0</v>
      </c>
      <c r="BI67" s="467">
        <f t="shared" ca="1" si="84"/>
        <v>0</v>
      </c>
      <c r="BJ67" s="467">
        <f t="shared" ca="1" si="84"/>
        <v>0</v>
      </c>
      <c r="BK67" s="467">
        <f t="shared" ca="1" si="84"/>
        <v>0</v>
      </c>
      <c r="BL67" s="467">
        <f t="shared" ca="1" si="84"/>
        <v>0</v>
      </c>
      <c r="BM67" s="467">
        <f t="shared" ca="1" si="84"/>
        <v>0</v>
      </c>
      <c r="BN67" s="467">
        <f t="shared" ca="1" si="84"/>
        <v>0</v>
      </c>
      <c r="BO67" s="467">
        <f t="shared" ca="1" si="84"/>
        <v>0</v>
      </c>
      <c r="BP67" s="467">
        <f t="shared" ca="1" si="84"/>
        <v>0</v>
      </c>
      <c r="BQ67" s="467">
        <f t="shared" ca="1" si="84"/>
        <v>0</v>
      </c>
      <c r="BR67" s="467">
        <f t="shared" ca="1" si="84"/>
        <v>0</v>
      </c>
      <c r="BS67" s="467">
        <f t="shared" ca="1" si="84"/>
        <v>0</v>
      </c>
      <c r="BT67" s="467">
        <f t="shared" ca="1" si="84"/>
        <v>0</v>
      </c>
      <c r="BU67" s="467">
        <f t="shared" ref="BU67:DC67" ca="1" si="85">SUM(BU68:BU76)</f>
        <v>0</v>
      </c>
      <c r="BV67" s="467">
        <f t="shared" ca="1" si="85"/>
        <v>0</v>
      </c>
      <c r="BW67" s="467">
        <f t="shared" ca="1" si="85"/>
        <v>0</v>
      </c>
      <c r="BX67" s="467">
        <f t="shared" ca="1" si="85"/>
        <v>0</v>
      </c>
      <c r="BY67" s="467">
        <f t="shared" ca="1" si="85"/>
        <v>0</v>
      </c>
      <c r="BZ67" s="467">
        <f t="shared" ca="1" si="85"/>
        <v>0</v>
      </c>
      <c r="CA67" s="467">
        <f t="shared" ca="1" si="85"/>
        <v>0</v>
      </c>
      <c r="CB67" s="467">
        <f t="shared" ca="1" si="85"/>
        <v>0</v>
      </c>
      <c r="CC67" s="467">
        <f t="shared" ca="1" si="85"/>
        <v>0</v>
      </c>
      <c r="CD67" s="467">
        <f t="shared" ca="1" si="85"/>
        <v>0</v>
      </c>
      <c r="CE67" s="467">
        <f t="shared" ca="1" si="85"/>
        <v>0</v>
      </c>
      <c r="CF67" s="467">
        <f t="shared" ca="1" si="85"/>
        <v>0</v>
      </c>
      <c r="CG67" s="467">
        <f t="shared" ca="1" si="85"/>
        <v>0</v>
      </c>
      <c r="CH67" s="467">
        <f t="shared" ca="1" si="85"/>
        <v>0</v>
      </c>
      <c r="CI67" s="467">
        <f t="shared" ca="1" si="85"/>
        <v>0</v>
      </c>
      <c r="CJ67" s="467">
        <f t="shared" ca="1" si="85"/>
        <v>0</v>
      </c>
      <c r="CK67" s="467">
        <f t="shared" ca="1" si="85"/>
        <v>0</v>
      </c>
      <c r="CL67" s="467">
        <f t="shared" ca="1" si="85"/>
        <v>0</v>
      </c>
      <c r="CM67" s="467">
        <f t="shared" ca="1" si="85"/>
        <v>0</v>
      </c>
      <c r="CN67" s="467">
        <f t="shared" ca="1" si="85"/>
        <v>0</v>
      </c>
      <c r="CO67" s="467">
        <f t="shared" ca="1" si="85"/>
        <v>0</v>
      </c>
      <c r="CP67" s="467">
        <f t="shared" ca="1" si="85"/>
        <v>0</v>
      </c>
      <c r="CQ67" s="467">
        <f t="shared" ca="1" si="85"/>
        <v>0</v>
      </c>
      <c r="CR67" s="467">
        <f t="shared" ca="1" si="85"/>
        <v>0</v>
      </c>
      <c r="CS67" s="467">
        <f t="shared" ca="1" si="85"/>
        <v>0</v>
      </c>
      <c r="CT67" s="467">
        <f t="shared" ca="1" si="85"/>
        <v>0</v>
      </c>
      <c r="CU67" s="467">
        <f t="shared" ca="1" si="85"/>
        <v>0</v>
      </c>
      <c r="CV67" s="467">
        <f t="shared" ca="1" si="85"/>
        <v>0</v>
      </c>
      <c r="CW67" s="467">
        <f t="shared" ca="1" si="85"/>
        <v>0</v>
      </c>
      <c r="CX67" s="467">
        <f t="shared" ca="1" si="85"/>
        <v>0</v>
      </c>
      <c r="CY67" s="467">
        <f t="shared" ca="1" si="85"/>
        <v>0</v>
      </c>
      <c r="CZ67" s="467">
        <f t="shared" ca="1" si="85"/>
        <v>0</v>
      </c>
      <c r="DA67" s="467">
        <f t="shared" ca="1" si="85"/>
        <v>0</v>
      </c>
      <c r="DB67" s="467">
        <f t="shared" ca="1" si="85"/>
        <v>0</v>
      </c>
      <c r="DC67" s="467">
        <f t="shared" ca="1" si="85"/>
        <v>0</v>
      </c>
      <c r="DE67" s="114"/>
      <c r="DF67">
        <v>1</v>
      </c>
    </row>
    <row r="68" spans="1:112" ht="75" hidden="1">
      <c r="A68" s="67">
        <v>56</v>
      </c>
      <c r="B68" s="458" t="str">
        <f t="shared" ca="1" si="53"/>
        <v>E.3.1.</v>
      </c>
      <c r="C68" s="459" t="str">
        <f t="shared" ca="1" si="54"/>
        <v>Inovacijų skatinimo fondo finansinių priemonių išplėtimas (4)</v>
      </c>
      <c r="D68" s="463"/>
      <c r="E68" s="460" t="str">
        <f t="shared" ca="1" si="55"/>
        <v>Nurodyta be PVM (susigrąžinamas/netaikomas)</v>
      </c>
      <c r="F68" s="461">
        <f ca="1">H68+NPV(FD,I68:INDEX(I68:DC68,PAL))</f>
        <v>19149362.767410103</v>
      </c>
      <c r="G68" s="454">
        <f ca="1">SUMIF($H$5:$DC$5,"&lt;="&amp;PAL,$H68:$DC68)</f>
        <v>20000000</v>
      </c>
      <c r="H68" s="462">
        <f t="shared" ref="H68:Q77" ca="1" si="86">OFFSET(INDIRECT("'"&amp;Opt_alt&amp;"'!H12"),$A68,H$5)*$DF68</f>
        <v>4200000</v>
      </c>
      <c r="I68" s="462">
        <f t="shared" ca="1" si="86"/>
        <v>10000000</v>
      </c>
      <c r="J68" s="462">
        <f t="shared" ca="1" si="86"/>
        <v>5000000</v>
      </c>
      <c r="K68" s="462">
        <f t="shared" ca="1" si="86"/>
        <v>800000</v>
      </c>
      <c r="L68" s="462">
        <f t="shared" ca="1" si="86"/>
        <v>0</v>
      </c>
      <c r="M68" s="462">
        <f t="shared" ca="1" si="86"/>
        <v>0</v>
      </c>
      <c r="N68" s="462">
        <f t="shared" ca="1" si="86"/>
        <v>0</v>
      </c>
      <c r="O68" s="462">
        <f t="shared" ca="1" si="86"/>
        <v>0</v>
      </c>
      <c r="P68" s="462">
        <f t="shared" ca="1" si="86"/>
        <v>0</v>
      </c>
      <c r="Q68" s="462">
        <f t="shared" ca="1" si="86"/>
        <v>0</v>
      </c>
      <c r="R68" s="462">
        <f t="shared" ref="R68:AA77" ca="1" si="87">OFFSET(INDIRECT("'"&amp;Opt_alt&amp;"'!H12"),$A68,R$5)*$DF68</f>
        <v>0</v>
      </c>
      <c r="S68" s="462">
        <f t="shared" ca="1" si="87"/>
        <v>0</v>
      </c>
      <c r="T68" s="462">
        <f t="shared" ca="1" si="87"/>
        <v>0</v>
      </c>
      <c r="U68" s="462">
        <f t="shared" ca="1" si="87"/>
        <v>0</v>
      </c>
      <c r="V68" s="462">
        <f t="shared" ca="1" si="87"/>
        <v>0</v>
      </c>
      <c r="W68" s="462">
        <f t="shared" ca="1" si="87"/>
        <v>0</v>
      </c>
      <c r="X68" s="462">
        <f t="shared" ca="1" si="87"/>
        <v>0</v>
      </c>
      <c r="Y68" s="462">
        <f t="shared" ca="1" si="87"/>
        <v>0</v>
      </c>
      <c r="Z68" s="462">
        <f t="shared" ca="1" si="87"/>
        <v>0</v>
      </c>
      <c r="AA68" s="462">
        <f t="shared" ca="1" si="87"/>
        <v>0</v>
      </c>
      <c r="AB68" s="462">
        <f t="shared" ref="AB68:AK77" ca="1" si="88">OFFSET(INDIRECT("'"&amp;Opt_alt&amp;"'!H12"),$A68,AB$5)*$DF68</f>
        <v>0</v>
      </c>
      <c r="AC68" s="462">
        <f t="shared" ca="1" si="88"/>
        <v>0</v>
      </c>
      <c r="AD68" s="462">
        <f t="shared" ca="1" si="88"/>
        <v>0</v>
      </c>
      <c r="AE68" s="462">
        <f t="shared" ca="1" si="88"/>
        <v>0</v>
      </c>
      <c r="AF68" s="462">
        <f t="shared" ca="1" si="88"/>
        <v>0</v>
      </c>
      <c r="AG68" s="462">
        <f t="shared" ca="1" si="88"/>
        <v>0</v>
      </c>
      <c r="AH68" s="462">
        <f t="shared" ca="1" si="88"/>
        <v>0</v>
      </c>
      <c r="AI68" s="462">
        <f t="shared" ca="1" si="88"/>
        <v>0</v>
      </c>
      <c r="AJ68" s="462">
        <f t="shared" ca="1" si="88"/>
        <v>0</v>
      </c>
      <c r="AK68" s="462">
        <f t="shared" ca="1" si="88"/>
        <v>0</v>
      </c>
      <c r="AL68" s="462">
        <f t="shared" ref="AL68:AU77" ca="1" si="89">OFFSET(INDIRECT("'"&amp;Opt_alt&amp;"'!H12"),$A68,AL$5)*$DF68</f>
        <v>0</v>
      </c>
      <c r="AM68" s="462">
        <f t="shared" ca="1" si="89"/>
        <v>0</v>
      </c>
      <c r="AN68" s="462">
        <f t="shared" ca="1" si="89"/>
        <v>0</v>
      </c>
      <c r="AO68" s="462">
        <f t="shared" ca="1" si="89"/>
        <v>0</v>
      </c>
      <c r="AP68" s="462">
        <f t="shared" ca="1" si="89"/>
        <v>0</v>
      </c>
      <c r="AQ68" s="462">
        <f t="shared" ca="1" si="89"/>
        <v>0</v>
      </c>
      <c r="AR68" s="462">
        <f t="shared" ca="1" si="89"/>
        <v>0</v>
      </c>
      <c r="AS68" s="462">
        <f t="shared" ca="1" si="89"/>
        <v>0</v>
      </c>
      <c r="AT68" s="462">
        <f t="shared" ca="1" si="89"/>
        <v>0</v>
      </c>
      <c r="AU68" s="462">
        <f t="shared" ca="1" si="89"/>
        <v>0</v>
      </c>
      <c r="AV68" s="462">
        <f t="shared" ref="AV68:BE77" ca="1" si="90">OFFSET(INDIRECT("'"&amp;Opt_alt&amp;"'!H12"),$A68,AV$5)*$DF68</f>
        <v>0</v>
      </c>
      <c r="AW68" s="462">
        <f t="shared" ca="1" si="90"/>
        <v>0</v>
      </c>
      <c r="AX68" s="462">
        <f t="shared" ca="1" si="90"/>
        <v>0</v>
      </c>
      <c r="AY68" s="462">
        <f t="shared" ca="1" si="90"/>
        <v>0</v>
      </c>
      <c r="AZ68" s="462">
        <f t="shared" ca="1" si="90"/>
        <v>0</v>
      </c>
      <c r="BA68" s="462">
        <f t="shared" ca="1" si="90"/>
        <v>0</v>
      </c>
      <c r="BB68" s="462">
        <f t="shared" ca="1" si="90"/>
        <v>0</v>
      </c>
      <c r="BC68" s="462">
        <f t="shared" ca="1" si="90"/>
        <v>0</v>
      </c>
      <c r="BD68" s="462">
        <f t="shared" ca="1" si="90"/>
        <v>0</v>
      </c>
      <c r="BE68" s="462">
        <f t="shared" ca="1" si="90"/>
        <v>0</v>
      </c>
      <c r="BF68" s="462">
        <f t="shared" ref="BF68:BO77" ca="1" si="91">OFFSET(INDIRECT("'"&amp;Opt_alt&amp;"'!H12"),$A68,BF$5)*$DF68</f>
        <v>0</v>
      </c>
      <c r="BG68" s="462">
        <f t="shared" ca="1" si="91"/>
        <v>0</v>
      </c>
      <c r="BH68" s="462">
        <f t="shared" ca="1" si="91"/>
        <v>0</v>
      </c>
      <c r="BI68" s="462">
        <f t="shared" ca="1" si="91"/>
        <v>0</v>
      </c>
      <c r="BJ68" s="462">
        <f t="shared" ca="1" si="91"/>
        <v>0</v>
      </c>
      <c r="BK68" s="462">
        <f t="shared" ca="1" si="91"/>
        <v>0</v>
      </c>
      <c r="BL68" s="462">
        <f t="shared" ca="1" si="91"/>
        <v>0</v>
      </c>
      <c r="BM68" s="462">
        <f t="shared" ca="1" si="91"/>
        <v>0</v>
      </c>
      <c r="BN68" s="462">
        <f t="shared" ca="1" si="91"/>
        <v>0</v>
      </c>
      <c r="BO68" s="462">
        <f t="shared" ca="1" si="91"/>
        <v>0</v>
      </c>
      <c r="BP68" s="462">
        <f t="shared" ref="BP68:BY77" ca="1" si="92">OFFSET(INDIRECT("'"&amp;Opt_alt&amp;"'!H12"),$A68,BP$5)*$DF68</f>
        <v>0</v>
      </c>
      <c r="BQ68" s="462">
        <f t="shared" ca="1" si="92"/>
        <v>0</v>
      </c>
      <c r="BR68" s="462">
        <f t="shared" ca="1" si="92"/>
        <v>0</v>
      </c>
      <c r="BS68" s="462">
        <f t="shared" ca="1" si="92"/>
        <v>0</v>
      </c>
      <c r="BT68" s="462">
        <f t="shared" ca="1" si="92"/>
        <v>0</v>
      </c>
      <c r="BU68" s="462">
        <f t="shared" ca="1" si="92"/>
        <v>0</v>
      </c>
      <c r="BV68" s="462">
        <f t="shared" ca="1" si="92"/>
        <v>0</v>
      </c>
      <c r="BW68" s="462">
        <f t="shared" ca="1" si="92"/>
        <v>0</v>
      </c>
      <c r="BX68" s="462">
        <f t="shared" ca="1" si="92"/>
        <v>0</v>
      </c>
      <c r="BY68" s="462">
        <f t="shared" ca="1" si="92"/>
        <v>0</v>
      </c>
      <c r="BZ68" s="462">
        <f t="shared" ref="BZ68:CI77" ca="1" si="93">OFFSET(INDIRECT("'"&amp;Opt_alt&amp;"'!H12"),$A68,BZ$5)*$DF68</f>
        <v>0</v>
      </c>
      <c r="CA68" s="462">
        <f t="shared" ca="1" si="93"/>
        <v>0</v>
      </c>
      <c r="CB68" s="462">
        <f t="shared" ca="1" si="93"/>
        <v>0</v>
      </c>
      <c r="CC68" s="462">
        <f t="shared" ca="1" si="93"/>
        <v>0</v>
      </c>
      <c r="CD68" s="462">
        <f t="shared" ca="1" si="93"/>
        <v>0</v>
      </c>
      <c r="CE68" s="462">
        <f t="shared" ca="1" si="93"/>
        <v>0</v>
      </c>
      <c r="CF68" s="462">
        <f t="shared" ca="1" si="93"/>
        <v>0</v>
      </c>
      <c r="CG68" s="462">
        <f t="shared" ca="1" si="93"/>
        <v>0</v>
      </c>
      <c r="CH68" s="462">
        <f t="shared" ca="1" si="93"/>
        <v>0</v>
      </c>
      <c r="CI68" s="462">
        <f t="shared" ca="1" si="93"/>
        <v>0</v>
      </c>
      <c r="CJ68" s="462">
        <f t="shared" ref="CJ68:CS77" ca="1" si="94">OFFSET(INDIRECT("'"&amp;Opt_alt&amp;"'!H12"),$A68,CJ$5)*$DF68</f>
        <v>0</v>
      </c>
      <c r="CK68" s="462">
        <f t="shared" ca="1" si="94"/>
        <v>0</v>
      </c>
      <c r="CL68" s="462">
        <f t="shared" ca="1" si="94"/>
        <v>0</v>
      </c>
      <c r="CM68" s="462">
        <f t="shared" ca="1" si="94"/>
        <v>0</v>
      </c>
      <c r="CN68" s="462">
        <f t="shared" ca="1" si="94"/>
        <v>0</v>
      </c>
      <c r="CO68" s="462">
        <f t="shared" ca="1" si="94"/>
        <v>0</v>
      </c>
      <c r="CP68" s="462">
        <f t="shared" ca="1" si="94"/>
        <v>0</v>
      </c>
      <c r="CQ68" s="462">
        <f t="shared" ca="1" si="94"/>
        <v>0</v>
      </c>
      <c r="CR68" s="462">
        <f t="shared" ca="1" si="94"/>
        <v>0</v>
      </c>
      <c r="CS68" s="462">
        <f t="shared" ca="1" si="94"/>
        <v>0</v>
      </c>
      <c r="CT68" s="462">
        <f t="shared" ref="CT68:DC77" ca="1" si="95">OFFSET(INDIRECT("'"&amp;Opt_alt&amp;"'!H12"),$A68,CT$5)*$DF68</f>
        <v>0</v>
      </c>
      <c r="CU68" s="462">
        <f t="shared" ca="1" si="95"/>
        <v>0</v>
      </c>
      <c r="CV68" s="462">
        <f t="shared" ca="1" si="95"/>
        <v>0</v>
      </c>
      <c r="CW68" s="462">
        <f t="shared" ca="1" si="95"/>
        <v>0</v>
      </c>
      <c r="CX68" s="462">
        <f t="shared" ca="1" si="95"/>
        <v>0</v>
      </c>
      <c r="CY68" s="462">
        <f t="shared" ca="1" si="95"/>
        <v>0</v>
      </c>
      <c r="CZ68" s="462">
        <f t="shared" ca="1" si="95"/>
        <v>0</v>
      </c>
      <c r="DA68" s="462">
        <f t="shared" ca="1" si="95"/>
        <v>0</v>
      </c>
      <c r="DB68" s="462">
        <f t="shared" ca="1" si="95"/>
        <v>0</v>
      </c>
      <c r="DC68" s="462">
        <f t="shared" ca="1" si="95"/>
        <v>0</v>
      </c>
      <c r="DE68" s="114" t="str">
        <f t="shared" ca="1" si="25"/>
        <v>E.3.1.</v>
      </c>
      <c r="DF68">
        <v>1</v>
      </c>
      <c r="DG68">
        <f t="shared" ref="DG68:DG77" ca="1" si="96">OFFSET(INDIRECT("'"&amp;Opt_alt&amp;"'!H12"),$A68,DG$5)</f>
        <v>0</v>
      </c>
      <c r="DH68">
        <v>0</v>
      </c>
    </row>
    <row r="69" spans="1:112" ht="75" hidden="1">
      <c r="A69" s="67">
        <v>57</v>
      </c>
      <c r="B69" s="458" t="str">
        <f t="shared" ca="1" si="53"/>
        <v>E.3.2.</v>
      </c>
      <c r="C69" s="459" t="str">
        <f t="shared" ca="1" si="54"/>
        <v>Įgyvendinti specializuotas startuolių akceleravimo programas (5)</v>
      </c>
      <c r="D69" s="463"/>
      <c r="E69" s="460" t="str">
        <f t="shared" ca="1" si="55"/>
        <v>Nurodyta be PVM (susigrąžinamas/netaikomas)</v>
      </c>
      <c r="F69" s="461">
        <f ca="1">H69+NPV(FD,I69:INDEX(I69:DC69,PAL))</f>
        <v>11316568.047337277</v>
      </c>
      <c r="G69" s="454">
        <f ca="1">SUMIF($H$5:$DC$5,"&lt;="&amp;PAL,$H69:$DC69)</f>
        <v>12000000</v>
      </c>
      <c r="H69" s="462">
        <f t="shared" ca="1" si="86"/>
        <v>0</v>
      </c>
      <c r="I69" s="462">
        <f t="shared" ca="1" si="86"/>
        <v>6000000</v>
      </c>
      <c r="J69" s="462">
        <f t="shared" ca="1" si="86"/>
        <v>6000000</v>
      </c>
      <c r="K69" s="462">
        <f t="shared" ca="1" si="86"/>
        <v>0</v>
      </c>
      <c r="L69" s="462">
        <f t="shared" ca="1" si="86"/>
        <v>0</v>
      </c>
      <c r="M69" s="462">
        <f t="shared" ca="1" si="86"/>
        <v>0</v>
      </c>
      <c r="N69" s="462">
        <f t="shared" ca="1" si="86"/>
        <v>0</v>
      </c>
      <c r="O69" s="462">
        <f t="shared" ca="1" si="86"/>
        <v>0</v>
      </c>
      <c r="P69" s="462">
        <f t="shared" ca="1" si="86"/>
        <v>0</v>
      </c>
      <c r="Q69" s="462">
        <f t="shared" ca="1" si="86"/>
        <v>0</v>
      </c>
      <c r="R69" s="462">
        <f t="shared" ca="1" si="87"/>
        <v>0</v>
      </c>
      <c r="S69" s="462">
        <f t="shared" ca="1" si="87"/>
        <v>0</v>
      </c>
      <c r="T69" s="462">
        <f t="shared" ca="1" si="87"/>
        <v>0</v>
      </c>
      <c r="U69" s="462">
        <f t="shared" ca="1" si="87"/>
        <v>0</v>
      </c>
      <c r="V69" s="462">
        <f t="shared" ca="1" si="87"/>
        <v>0</v>
      </c>
      <c r="W69" s="462">
        <f t="shared" ca="1" si="87"/>
        <v>0</v>
      </c>
      <c r="X69" s="462">
        <f t="shared" ca="1" si="87"/>
        <v>0</v>
      </c>
      <c r="Y69" s="462">
        <f t="shared" ca="1" si="87"/>
        <v>0</v>
      </c>
      <c r="Z69" s="462">
        <f t="shared" ca="1" si="87"/>
        <v>0</v>
      </c>
      <c r="AA69" s="462">
        <f t="shared" ca="1" si="87"/>
        <v>0</v>
      </c>
      <c r="AB69" s="462">
        <f t="shared" ca="1" si="88"/>
        <v>0</v>
      </c>
      <c r="AC69" s="462">
        <f t="shared" ca="1" si="88"/>
        <v>0</v>
      </c>
      <c r="AD69" s="462">
        <f t="shared" ca="1" si="88"/>
        <v>0</v>
      </c>
      <c r="AE69" s="462">
        <f t="shared" ca="1" si="88"/>
        <v>0</v>
      </c>
      <c r="AF69" s="462">
        <f t="shared" ca="1" si="88"/>
        <v>0</v>
      </c>
      <c r="AG69" s="462">
        <f t="shared" ca="1" si="88"/>
        <v>0</v>
      </c>
      <c r="AH69" s="462">
        <f t="shared" ca="1" si="88"/>
        <v>0</v>
      </c>
      <c r="AI69" s="462">
        <f t="shared" ca="1" si="88"/>
        <v>0</v>
      </c>
      <c r="AJ69" s="462">
        <f t="shared" ca="1" si="88"/>
        <v>0</v>
      </c>
      <c r="AK69" s="462">
        <f t="shared" ca="1" si="88"/>
        <v>0</v>
      </c>
      <c r="AL69" s="462">
        <f t="shared" ca="1" si="89"/>
        <v>0</v>
      </c>
      <c r="AM69" s="462">
        <f t="shared" ca="1" si="89"/>
        <v>0</v>
      </c>
      <c r="AN69" s="462">
        <f t="shared" ca="1" si="89"/>
        <v>0</v>
      </c>
      <c r="AO69" s="462">
        <f t="shared" ca="1" si="89"/>
        <v>0</v>
      </c>
      <c r="AP69" s="462">
        <f t="shared" ca="1" si="89"/>
        <v>0</v>
      </c>
      <c r="AQ69" s="462">
        <f t="shared" ca="1" si="89"/>
        <v>0</v>
      </c>
      <c r="AR69" s="462">
        <f t="shared" ca="1" si="89"/>
        <v>0</v>
      </c>
      <c r="AS69" s="462">
        <f t="shared" ca="1" si="89"/>
        <v>0</v>
      </c>
      <c r="AT69" s="462">
        <f t="shared" ca="1" si="89"/>
        <v>0</v>
      </c>
      <c r="AU69" s="462">
        <f t="shared" ca="1" si="89"/>
        <v>0</v>
      </c>
      <c r="AV69" s="462">
        <f t="shared" ca="1" si="90"/>
        <v>0</v>
      </c>
      <c r="AW69" s="462">
        <f t="shared" ca="1" si="90"/>
        <v>0</v>
      </c>
      <c r="AX69" s="462">
        <f t="shared" ca="1" si="90"/>
        <v>0</v>
      </c>
      <c r="AY69" s="462">
        <f t="shared" ca="1" si="90"/>
        <v>0</v>
      </c>
      <c r="AZ69" s="462">
        <f t="shared" ca="1" si="90"/>
        <v>0</v>
      </c>
      <c r="BA69" s="462">
        <f t="shared" ca="1" si="90"/>
        <v>0</v>
      </c>
      <c r="BB69" s="462">
        <f t="shared" ca="1" si="90"/>
        <v>0</v>
      </c>
      <c r="BC69" s="462">
        <f t="shared" ca="1" si="90"/>
        <v>0</v>
      </c>
      <c r="BD69" s="462">
        <f t="shared" ca="1" si="90"/>
        <v>0</v>
      </c>
      <c r="BE69" s="462">
        <f t="shared" ca="1" si="90"/>
        <v>0</v>
      </c>
      <c r="BF69" s="462">
        <f t="shared" ca="1" si="91"/>
        <v>0</v>
      </c>
      <c r="BG69" s="462">
        <f t="shared" ca="1" si="91"/>
        <v>0</v>
      </c>
      <c r="BH69" s="462">
        <f t="shared" ca="1" si="91"/>
        <v>0</v>
      </c>
      <c r="BI69" s="462">
        <f t="shared" ca="1" si="91"/>
        <v>0</v>
      </c>
      <c r="BJ69" s="462">
        <f t="shared" ca="1" si="91"/>
        <v>0</v>
      </c>
      <c r="BK69" s="462">
        <f t="shared" ca="1" si="91"/>
        <v>0</v>
      </c>
      <c r="BL69" s="462">
        <f t="shared" ca="1" si="91"/>
        <v>0</v>
      </c>
      <c r="BM69" s="462">
        <f t="shared" ca="1" si="91"/>
        <v>0</v>
      </c>
      <c r="BN69" s="462">
        <f t="shared" ca="1" si="91"/>
        <v>0</v>
      </c>
      <c r="BO69" s="462">
        <f t="shared" ca="1" si="91"/>
        <v>0</v>
      </c>
      <c r="BP69" s="462">
        <f t="shared" ca="1" si="92"/>
        <v>0</v>
      </c>
      <c r="BQ69" s="462">
        <f t="shared" ca="1" si="92"/>
        <v>0</v>
      </c>
      <c r="BR69" s="462">
        <f t="shared" ca="1" si="92"/>
        <v>0</v>
      </c>
      <c r="BS69" s="462">
        <f t="shared" ca="1" si="92"/>
        <v>0</v>
      </c>
      <c r="BT69" s="462">
        <f t="shared" ca="1" si="92"/>
        <v>0</v>
      </c>
      <c r="BU69" s="462">
        <f t="shared" ca="1" si="92"/>
        <v>0</v>
      </c>
      <c r="BV69" s="462">
        <f t="shared" ca="1" si="92"/>
        <v>0</v>
      </c>
      <c r="BW69" s="462">
        <f t="shared" ca="1" si="92"/>
        <v>0</v>
      </c>
      <c r="BX69" s="462">
        <f t="shared" ca="1" si="92"/>
        <v>0</v>
      </c>
      <c r="BY69" s="462">
        <f t="shared" ca="1" si="92"/>
        <v>0</v>
      </c>
      <c r="BZ69" s="462">
        <f t="shared" ca="1" si="93"/>
        <v>0</v>
      </c>
      <c r="CA69" s="462">
        <f t="shared" ca="1" si="93"/>
        <v>0</v>
      </c>
      <c r="CB69" s="462">
        <f t="shared" ca="1" si="93"/>
        <v>0</v>
      </c>
      <c r="CC69" s="462">
        <f t="shared" ca="1" si="93"/>
        <v>0</v>
      </c>
      <c r="CD69" s="462">
        <f t="shared" ca="1" si="93"/>
        <v>0</v>
      </c>
      <c r="CE69" s="462">
        <f t="shared" ca="1" si="93"/>
        <v>0</v>
      </c>
      <c r="CF69" s="462">
        <f t="shared" ca="1" si="93"/>
        <v>0</v>
      </c>
      <c r="CG69" s="462">
        <f t="shared" ca="1" si="93"/>
        <v>0</v>
      </c>
      <c r="CH69" s="462">
        <f t="shared" ca="1" si="93"/>
        <v>0</v>
      </c>
      <c r="CI69" s="462">
        <f t="shared" ca="1" si="93"/>
        <v>0</v>
      </c>
      <c r="CJ69" s="462">
        <f t="shared" ca="1" si="94"/>
        <v>0</v>
      </c>
      <c r="CK69" s="462">
        <f t="shared" ca="1" si="94"/>
        <v>0</v>
      </c>
      <c r="CL69" s="462">
        <f t="shared" ca="1" si="94"/>
        <v>0</v>
      </c>
      <c r="CM69" s="462">
        <f t="shared" ca="1" si="94"/>
        <v>0</v>
      </c>
      <c r="CN69" s="462">
        <f t="shared" ca="1" si="94"/>
        <v>0</v>
      </c>
      <c r="CO69" s="462">
        <f t="shared" ca="1" si="94"/>
        <v>0</v>
      </c>
      <c r="CP69" s="462">
        <f t="shared" ca="1" si="94"/>
        <v>0</v>
      </c>
      <c r="CQ69" s="462">
        <f t="shared" ca="1" si="94"/>
        <v>0</v>
      </c>
      <c r="CR69" s="462">
        <f t="shared" ca="1" si="94"/>
        <v>0</v>
      </c>
      <c r="CS69" s="462">
        <f t="shared" ca="1" si="94"/>
        <v>0</v>
      </c>
      <c r="CT69" s="462">
        <f t="shared" ca="1" si="95"/>
        <v>0</v>
      </c>
      <c r="CU69" s="462">
        <f t="shared" ca="1" si="95"/>
        <v>0</v>
      </c>
      <c r="CV69" s="462">
        <f t="shared" ca="1" si="95"/>
        <v>0</v>
      </c>
      <c r="CW69" s="462">
        <f t="shared" ca="1" si="95"/>
        <v>0</v>
      </c>
      <c r="CX69" s="462">
        <f t="shared" ca="1" si="95"/>
        <v>0</v>
      </c>
      <c r="CY69" s="462">
        <f t="shared" ca="1" si="95"/>
        <v>0</v>
      </c>
      <c r="CZ69" s="462">
        <f t="shared" ca="1" si="95"/>
        <v>0</v>
      </c>
      <c r="DA69" s="462">
        <f t="shared" ca="1" si="95"/>
        <v>0</v>
      </c>
      <c r="DB69" s="462">
        <f t="shared" ca="1" si="95"/>
        <v>0</v>
      </c>
      <c r="DC69" s="462">
        <f t="shared" ca="1" si="95"/>
        <v>0</v>
      </c>
      <c r="DE69" s="114" t="str">
        <f t="shared" ca="1" si="25"/>
        <v>E.3.2.</v>
      </c>
      <c r="DF69">
        <v>1</v>
      </c>
      <c r="DG69">
        <f t="shared" ca="1" si="96"/>
        <v>0</v>
      </c>
      <c r="DH69">
        <v>0</v>
      </c>
    </row>
    <row r="70" spans="1:112" ht="75" hidden="1">
      <c r="A70" s="67">
        <v>58</v>
      </c>
      <c r="B70" s="458" t="str">
        <f t="shared" ca="1" si="53"/>
        <v>E.3.3.</v>
      </c>
      <c r="C70" s="459" t="str">
        <f t="shared" ca="1" si="54"/>
        <v>Pritraukti tarptautinį akceleratorių (6)</v>
      </c>
      <c r="D70" s="463"/>
      <c r="E70" s="460" t="str">
        <f t="shared" ca="1" si="55"/>
        <v>Nurodyta be PVM (susigrąžinamas/netaikomas)</v>
      </c>
      <c r="F70" s="461">
        <f ca="1">H70+NPV(FD,I70:INDEX(I70:DC70,PAL))</f>
        <v>7692307.692307692</v>
      </c>
      <c r="G70" s="454">
        <f ca="1">SUMIF($H$5:$DC$5,"&lt;="&amp;PAL,$H70:$DC70)</f>
        <v>8000000</v>
      </c>
      <c r="H70" s="462">
        <f t="shared" ca="1" si="86"/>
        <v>0</v>
      </c>
      <c r="I70" s="462">
        <f t="shared" ca="1" si="86"/>
        <v>8000000</v>
      </c>
      <c r="J70" s="462">
        <f t="shared" ca="1" si="86"/>
        <v>0</v>
      </c>
      <c r="K70" s="462">
        <f t="shared" ca="1" si="86"/>
        <v>0</v>
      </c>
      <c r="L70" s="462">
        <f t="shared" ca="1" si="86"/>
        <v>0</v>
      </c>
      <c r="M70" s="462">
        <f t="shared" ca="1" si="86"/>
        <v>0</v>
      </c>
      <c r="N70" s="462">
        <f t="shared" ca="1" si="86"/>
        <v>0</v>
      </c>
      <c r="O70" s="462">
        <f t="shared" ca="1" si="86"/>
        <v>0</v>
      </c>
      <c r="P70" s="462">
        <f t="shared" ca="1" si="86"/>
        <v>0</v>
      </c>
      <c r="Q70" s="462">
        <f t="shared" ca="1" si="86"/>
        <v>0</v>
      </c>
      <c r="R70" s="462">
        <f t="shared" ca="1" si="87"/>
        <v>0</v>
      </c>
      <c r="S70" s="462">
        <f t="shared" ca="1" si="87"/>
        <v>0</v>
      </c>
      <c r="T70" s="462">
        <f t="shared" ca="1" si="87"/>
        <v>0</v>
      </c>
      <c r="U70" s="462">
        <f t="shared" ca="1" si="87"/>
        <v>0</v>
      </c>
      <c r="V70" s="462">
        <f t="shared" ca="1" si="87"/>
        <v>0</v>
      </c>
      <c r="W70" s="462">
        <f t="shared" ca="1" si="87"/>
        <v>0</v>
      </c>
      <c r="X70" s="462">
        <f t="shared" ca="1" si="87"/>
        <v>0</v>
      </c>
      <c r="Y70" s="462">
        <f t="shared" ca="1" si="87"/>
        <v>0</v>
      </c>
      <c r="Z70" s="462">
        <f t="shared" ca="1" si="87"/>
        <v>0</v>
      </c>
      <c r="AA70" s="462">
        <f t="shared" ca="1" si="87"/>
        <v>0</v>
      </c>
      <c r="AB70" s="462">
        <f t="shared" ca="1" si="88"/>
        <v>0</v>
      </c>
      <c r="AC70" s="462">
        <f t="shared" ca="1" si="88"/>
        <v>0</v>
      </c>
      <c r="AD70" s="462">
        <f t="shared" ca="1" si="88"/>
        <v>0</v>
      </c>
      <c r="AE70" s="462">
        <f t="shared" ca="1" si="88"/>
        <v>0</v>
      </c>
      <c r="AF70" s="462">
        <f t="shared" ca="1" si="88"/>
        <v>0</v>
      </c>
      <c r="AG70" s="462">
        <f t="shared" ca="1" si="88"/>
        <v>0</v>
      </c>
      <c r="AH70" s="462">
        <f t="shared" ca="1" si="88"/>
        <v>0</v>
      </c>
      <c r="AI70" s="462">
        <f t="shared" ca="1" si="88"/>
        <v>0</v>
      </c>
      <c r="AJ70" s="462">
        <f t="shared" ca="1" si="88"/>
        <v>0</v>
      </c>
      <c r="AK70" s="462">
        <f t="shared" ca="1" si="88"/>
        <v>0</v>
      </c>
      <c r="AL70" s="462">
        <f t="shared" ca="1" si="89"/>
        <v>0</v>
      </c>
      <c r="AM70" s="462">
        <f t="shared" ca="1" si="89"/>
        <v>0</v>
      </c>
      <c r="AN70" s="462">
        <f t="shared" ca="1" si="89"/>
        <v>0</v>
      </c>
      <c r="AO70" s="462">
        <f t="shared" ca="1" si="89"/>
        <v>0</v>
      </c>
      <c r="AP70" s="462">
        <f t="shared" ca="1" si="89"/>
        <v>0</v>
      </c>
      <c r="AQ70" s="462">
        <f t="shared" ca="1" si="89"/>
        <v>0</v>
      </c>
      <c r="AR70" s="462">
        <f t="shared" ca="1" si="89"/>
        <v>0</v>
      </c>
      <c r="AS70" s="462">
        <f t="shared" ca="1" si="89"/>
        <v>0</v>
      </c>
      <c r="AT70" s="462">
        <f t="shared" ca="1" si="89"/>
        <v>0</v>
      </c>
      <c r="AU70" s="462">
        <f t="shared" ca="1" si="89"/>
        <v>0</v>
      </c>
      <c r="AV70" s="462">
        <f t="shared" ca="1" si="90"/>
        <v>0</v>
      </c>
      <c r="AW70" s="462">
        <f t="shared" ca="1" si="90"/>
        <v>0</v>
      </c>
      <c r="AX70" s="462">
        <f t="shared" ca="1" si="90"/>
        <v>0</v>
      </c>
      <c r="AY70" s="462">
        <f t="shared" ca="1" si="90"/>
        <v>0</v>
      </c>
      <c r="AZ70" s="462">
        <f t="shared" ca="1" si="90"/>
        <v>0</v>
      </c>
      <c r="BA70" s="462">
        <f t="shared" ca="1" si="90"/>
        <v>0</v>
      </c>
      <c r="BB70" s="462">
        <f t="shared" ca="1" si="90"/>
        <v>0</v>
      </c>
      <c r="BC70" s="462">
        <f t="shared" ca="1" si="90"/>
        <v>0</v>
      </c>
      <c r="BD70" s="462">
        <f t="shared" ca="1" si="90"/>
        <v>0</v>
      </c>
      <c r="BE70" s="462">
        <f t="shared" ca="1" si="90"/>
        <v>0</v>
      </c>
      <c r="BF70" s="462">
        <f t="shared" ca="1" si="91"/>
        <v>0</v>
      </c>
      <c r="BG70" s="462">
        <f t="shared" ca="1" si="91"/>
        <v>0</v>
      </c>
      <c r="BH70" s="462">
        <f t="shared" ca="1" si="91"/>
        <v>0</v>
      </c>
      <c r="BI70" s="462">
        <f t="shared" ca="1" si="91"/>
        <v>0</v>
      </c>
      <c r="BJ70" s="462">
        <f t="shared" ca="1" si="91"/>
        <v>0</v>
      </c>
      <c r="BK70" s="462">
        <f t="shared" ca="1" si="91"/>
        <v>0</v>
      </c>
      <c r="BL70" s="462">
        <f t="shared" ca="1" si="91"/>
        <v>0</v>
      </c>
      <c r="BM70" s="462">
        <f t="shared" ca="1" si="91"/>
        <v>0</v>
      </c>
      <c r="BN70" s="462">
        <f t="shared" ca="1" si="91"/>
        <v>0</v>
      </c>
      <c r="BO70" s="462">
        <f t="shared" ca="1" si="91"/>
        <v>0</v>
      </c>
      <c r="BP70" s="462">
        <f t="shared" ca="1" si="92"/>
        <v>0</v>
      </c>
      <c r="BQ70" s="462">
        <f t="shared" ca="1" si="92"/>
        <v>0</v>
      </c>
      <c r="BR70" s="462">
        <f t="shared" ca="1" si="92"/>
        <v>0</v>
      </c>
      <c r="BS70" s="462">
        <f t="shared" ca="1" si="92"/>
        <v>0</v>
      </c>
      <c r="BT70" s="462">
        <f t="shared" ca="1" si="92"/>
        <v>0</v>
      </c>
      <c r="BU70" s="462">
        <f t="shared" ca="1" si="92"/>
        <v>0</v>
      </c>
      <c r="BV70" s="462">
        <f t="shared" ca="1" si="92"/>
        <v>0</v>
      </c>
      <c r="BW70" s="462">
        <f t="shared" ca="1" si="92"/>
        <v>0</v>
      </c>
      <c r="BX70" s="462">
        <f t="shared" ca="1" si="92"/>
        <v>0</v>
      </c>
      <c r="BY70" s="462">
        <f t="shared" ca="1" si="92"/>
        <v>0</v>
      </c>
      <c r="BZ70" s="462">
        <f t="shared" ca="1" si="93"/>
        <v>0</v>
      </c>
      <c r="CA70" s="462">
        <f t="shared" ca="1" si="93"/>
        <v>0</v>
      </c>
      <c r="CB70" s="462">
        <f t="shared" ca="1" si="93"/>
        <v>0</v>
      </c>
      <c r="CC70" s="462">
        <f t="shared" ca="1" si="93"/>
        <v>0</v>
      </c>
      <c r="CD70" s="462">
        <f t="shared" ca="1" si="93"/>
        <v>0</v>
      </c>
      <c r="CE70" s="462">
        <f t="shared" ca="1" si="93"/>
        <v>0</v>
      </c>
      <c r="CF70" s="462">
        <f t="shared" ca="1" si="93"/>
        <v>0</v>
      </c>
      <c r="CG70" s="462">
        <f t="shared" ca="1" si="93"/>
        <v>0</v>
      </c>
      <c r="CH70" s="462">
        <f t="shared" ca="1" si="93"/>
        <v>0</v>
      </c>
      <c r="CI70" s="462">
        <f t="shared" ca="1" si="93"/>
        <v>0</v>
      </c>
      <c r="CJ70" s="462">
        <f t="shared" ca="1" si="94"/>
        <v>0</v>
      </c>
      <c r="CK70" s="462">
        <f t="shared" ca="1" si="94"/>
        <v>0</v>
      </c>
      <c r="CL70" s="462">
        <f t="shared" ca="1" si="94"/>
        <v>0</v>
      </c>
      <c r="CM70" s="462">
        <f t="shared" ca="1" si="94"/>
        <v>0</v>
      </c>
      <c r="CN70" s="462">
        <f t="shared" ca="1" si="94"/>
        <v>0</v>
      </c>
      <c r="CO70" s="462">
        <f t="shared" ca="1" si="94"/>
        <v>0</v>
      </c>
      <c r="CP70" s="462">
        <f t="shared" ca="1" si="94"/>
        <v>0</v>
      </c>
      <c r="CQ70" s="462">
        <f t="shared" ca="1" si="94"/>
        <v>0</v>
      </c>
      <c r="CR70" s="462">
        <f t="shared" ca="1" si="94"/>
        <v>0</v>
      </c>
      <c r="CS70" s="462">
        <f t="shared" ca="1" si="94"/>
        <v>0</v>
      </c>
      <c r="CT70" s="462">
        <f t="shared" ca="1" si="95"/>
        <v>0</v>
      </c>
      <c r="CU70" s="462">
        <f t="shared" ca="1" si="95"/>
        <v>0</v>
      </c>
      <c r="CV70" s="462">
        <f t="shared" ca="1" si="95"/>
        <v>0</v>
      </c>
      <c r="CW70" s="462">
        <f t="shared" ca="1" si="95"/>
        <v>0</v>
      </c>
      <c r="CX70" s="462">
        <f t="shared" ca="1" si="95"/>
        <v>0</v>
      </c>
      <c r="CY70" s="462">
        <f t="shared" ca="1" si="95"/>
        <v>0</v>
      </c>
      <c r="CZ70" s="462">
        <f t="shared" ca="1" si="95"/>
        <v>0</v>
      </c>
      <c r="DA70" s="462">
        <f t="shared" ca="1" si="95"/>
        <v>0</v>
      </c>
      <c r="DB70" s="462">
        <f t="shared" ca="1" si="95"/>
        <v>0</v>
      </c>
      <c r="DC70" s="462">
        <f t="shared" ca="1" si="95"/>
        <v>0</v>
      </c>
      <c r="DE70" s="114" t="str">
        <f t="shared" ca="1" si="25"/>
        <v>E.3.3.</v>
      </c>
      <c r="DF70">
        <v>1</v>
      </c>
      <c r="DG70">
        <f t="shared" ca="1" si="96"/>
        <v>0</v>
      </c>
      <c r="DH70">
        <v>0</v>
      </c>
    </row>
    <row r="71" spans="1:112" ht="75" hidden="1">
      <c r="A71" s="67">
        <v>59</v>
      </c>
      <c r="B71" s="458" t="str">
        <f t="shared" ca="1" si="53"/>
        <v>E.3.4.</v>
      </c>
      <c r="C71" s="459" t="str">
        <f t="shared" ca="1" si="54"/>
        <v>Esamų paskatų verslui investuoti į MTEP sistemas studija (9)</v>
      </c>
      <c r="D71" s="463"/>
      <c r="E71" s="460" t="str">
        <f t="shared" ca="1" si="55"/>
        <v>Nurodyta be PVM (susigrąžinamas/netaikomas)</v>
      </c>
      <c r="F71" s="461">
        <f ca="1">H71+NPV(FD,I71:INDEX(I71:DC71,PAL))</f>
        <v>70000</v>
      </c>
      <c r="G71" s="454">
        <f ca="1">SUMIF($H$5:$DC$5,"&lt;="&amp;PAL,$H71:$DC71)</f>
        <v>70000</v>
      </c>
      <c r="H71" s="462">
        <f t="shared" ca="1" si="86"/>
        <v>70000</v>
      </c>
      <c r="I71" s="462">
        <f t="shared" ca="1" si="86"/>
        <v>0</v>
      </c>
      <c r="J71" s="462">
        <f t="shared" ca="1" si="86"/>
        <v>0</v>
      </c>
      <c r="K71" s="462">
        <f t="shared" ca="1" si="86"/>
        <v>0</v>
      </c>
      <c r="L71" s="462">
        <f t="shared" ca="1" si="86"/>
        <v>0</v>
      </c>
      <c r="M71" s="462">
        <f t="shared" ca="1" si="86"/>
        <v>0</v>
      </c>
      <c r="N71" s="462">
        <f t="shared" ca="1" si="86"/>
        <v>0</v>
      </c>
      <c r="O71" s="462">
        <f t="shared" ca="1" si="86"/>
        <v>0</v>
      </c>
      <c r="P71" s="462">
        <f t="shared" ca="1" si="86"/>
        <v>0</v>
      </c>
      <c r="Q71" s="462">
        <f t="shared" ca="1" si="86"/>
        <v>0</v>
      </c>
      <c r="R71" s="462">
        <f t="shared" ca="1" si="87"/>
        <v>0</v>
      </c>
      <c r="S71" s="462">
        <f t="shared" ca="1" si="87"/>
        <v>0</v>
      </c>
      <c r="T71" s="462">
        <f t="shared" ca="1" si="87"/>
        <v>0</v>
      </c>
      <c r="U71" s="462">
        <f t="shared" ca="1" si="87"/>
        <v>0</v>
      </c>
      <c r="V71" s="462">
        <f t="shared" ca="1" si="87"/>
        <v>0</v>
      </c>
      <c r="W71" s="462">
        <f t="shared" ca="1" si="87"/>
        <v>0</v>
      </c>
      <c r="X71" s="462">
        <f t="shared" ca="1" si="87"/>
        <v>0</v>
      </c>
      <c r="Y71" s="462">
        <f t="shared" ca="1" si="87"/>
        <v>0</v>
      </c>
      <c r="Z71" s="462">
        <f t="shared" ca="1" si="87"/>
        <v>0</v>
      </c>
      <c r="AA71" s="462">
        <f t="shared" ca="1" si="87"/>
        <v>0</v>
      </c>
      <c r="AB71" s="462">
        <f t="shared" ca="1" si="88"/>
        <v>0</v>
      </c>
      <c r="AC71" s="462">
        <f t="shared" ca="1" si="88"/>
        <v>0</v>
      </c>
      <c r="AD71" s="462">
        <f t="shared" ca="1" si="88"/>
        <v>0</v>
      </c>
      <c r="AE71" s="462">
        <f t="shared" ca="1" si="88"/>
        <v>0</v>
      </c>
      <c r="AF71" s="462">
        <f t="shared" ca="1" si="88"/>
        <v>0</v>
      </c>
      <c r="AG71" s="462">
        <f t="shared" ca="1" si="88"/>
        <v>0</v>
      </c>
      <c r="AH71" s="462">
        <f t="shared" ca="1" si="88"/>
        <v>0</v>
      </c>
      <c r="AI71" s="462">
        <f t="shared" ca="1" si="88"/>
        <v>0</v>
      </c>
      <c r="AJ71" s="462">
        <f t="shared" ca="1" si="88"/>
        <v>0</v>
      </c>
      <c r="AK71" s="462">
        <f t="shared" ca="1" si="88"/>
        <v>0</v>
      </c>
      <c r="AL71" s="462">
        <f t="shared" ca="1" si="89"/>
        <v>0</v>
      </c>
      <c r="AM71" s="462">
        <f t="shared" ca="1" si="89"/>
        <v>0</v>
      </c>
      <c r="AN71" s="462">
        <f t="shared" ca="1" si="89"/>
        <v>0</v>
      </c>
      <c r="AO71" s="462">
        <f t="shared" ca="1" si="89"/>
        <v>0</v>
      </c>
      <c r="AP71" s="462">
        <f t="shared" ca="1" si="89"/>
        <v>0</v>
      </c>
      <c r="AQ71" s="462">
        <f t="shared" ca="1" si="89"/>
        <v>0</v>
      </c>
      <c r="AR71" s="462">
        <f t="shared" ca="1" si="89"/>
        <v>0</v>
      </c>
      <c r="AS71" s="462">
        <f t="shared" ca="1" si="89"/>
        <v>0</v>
      </c>
      <c r="AT71" s="462">
        <f t="shared" ca="1" si="89"/>
        <v>0</v>
      </c>
      <c r="AU71" s="462">
        <f t="shared" ca="1" si="89"/>
        <v>0</v>
      </c>
      <c r="AV71" s="462">
        <f t="shared" ca="1" si="90"/>
        <v>0</v>
      </c>
      <c r="AW71" s="462">
        <f t="shared" ca="1" si="90"/>
        <v>0</v>
      </c>
      <c r="AX71" s="462">
        <f t="shared" ca="1" si="90"/>
        <v>0</v>
      </c>
      <c r="AY71" s="462">
        <f t="shared" ca="1" si="90"/>
        <v>0</v>
      </c>
      <c r="AZ71" s="462">
        <f t="shared" ca="1" si="90"/>
        <v>0</v>
      </c>
      <c r="BA71" s="462">
        <f t="shared" ca="1" si="90"/>
        <v>0</v>
      </c>
      <c r="BB71" s="462">
        <f t="shared" ca="1" si="90"/>
        <v>0</v>
      </c>
      <c r="BC71" s="462">
        <f t="shared" ca="1" si="90"/>
        <v>0</v>
      </c>
      <c r="BD71" s="462">
        <f t="shared" ca="1" si="90"/>
        <v>0</v>
      </c>
      <c r="BE71" s="462">
        <f t="shared" ca="1" si="90"/>
        <v>0</v>
      </c>
      <c r="BF71" s="462">
        <f t="shared" ca="1" si="91"/>
        <v>0</v>
      </c>
      <c r="BG71" s="462">
        <f t="shared" ca="1" si="91"/>
        <v>0</v>
      </c>
      <c r="BH71" s="462">
        <f t="shared" ca="1" si="91"/>
        <v>0</v>
      </c>
      <c r="BI71" s="462">
        <f t="shared" ca="1" si="91"/>
        <v>0</v>
      </c>
      <c r="BJ71" s="462">
        <f t="shared" ca="1" si="91"/>
        <v>0</v>
      </c>
      <c r="BK71" s="462">
        <f t="shared" ca="1" si="91"/>
        <v>0</v>
      </c>
      <c r="BL71" s="462">
        <f t="shared" ca="1" si="91"/>
        <v>0</v>
      </c>
      <c r="BM71" s="462">
        <f t="shared" ca="1" si="91"/>
        <v>0</v>
      </c>
      <c r="BN71" s="462">
        <f t="shared" ca="1" si="91"/>
        <v>0</v>
      </c>
      <c r="BO71" s="462">
        <f t="shared" ca="1" si="91"/>
        <v>0</v>
      </c>
      <c r="BP71" s="462">
        <f t="shared" ca="1" si="92"/>
        <v>0</v>
      </c>
      <c r="BQ71" s="462">
        <f t="shared" ca="1" si="92"/>
        <v>0</v>
      </c>
      <c r="BR71" s="462">
        <f t="shared" ca="1" si="92"/>
        <v>0</v>
      </c>
      <c r="BS71" s="462">
        <f t="shared" ca="1" si="92"/>
        <v>0</v>
      </c>
      <c r="BT71" s="462">
        <f t="shared" ca="1" si="92"/>
        <v>0</v>
      </c>
      <c r="BU71" s="462">
        <f t="shared" ca="1" si="92"/>
        <v>0</v>
      </c>
      <c r="BV71" s="462">
        <f t="shared" ca="1" si="92"/>
        <v>0</v>
      </c>
      <c r="BW71" s="462">
        <f t="shared" ca="1" si="92"/>
        <v>0</v>
      </c>
      <c r="BX71" s="462">
        <f t="shared" ca="1" si="92"/>
        <v>0</v>
      </c>
      <c r="BY71" s="462">
        <f t="shared" ca="1" si="92"/>
        <v>0</v>
      </c>
      <c r="BZ71" s="462">
        <f t="shared" ca="1" si="93"/>
        <v>0</v>
      </c>
      <c r="CA71" s="462">
        <f t="shared" ca="1" si="93"/>
        <v>0</v>
      </c>
      <c r="CB71" s="462">
        <f t="shared" ca="1" si="93"/>
        <v>0</v>
      </c>
      <c r="CC71" s="462">
        <f t="shared" ca="1" si="93"/>
        <v>0</v>
      </c>
      <c r="CD71" s="462">
        <f t="shared" ca="1" si="93"/>
        <v>0</v>
      </c>
      <c r="CE71" s="462">
        <f t="shared" ca="1" si="93"/>
        <v>0</v>
      </c>
      <c r="CF71" s="462">
        <f t="shared" ca="1" si="93"/>
        <v>0</v>
      </c>
      <c r="CG71" s="462">
        <f t="shared" ca="1" si="93"/>
        <v>0</v>
      </c>
      <c r="CH71" s="462">
        <f t="shared" ca="1" si="93"/>
        <v>0</v>
      </c>
      <c r="CI71" s="462">
        <f t="shared" ca="1" si="93"/>
        <v>0</v>
      </c>
      <c r="CJ71" s="462">
        <f t="shared" ca="1" si="94"/>
        <v>0</v>
      </c>
      <c r="CK71" s="462">
        <f t="shared" ca="1" si="94"/>
        <v>0</v>
      </c>
      <c r="CL71" s="462">
        <f t="shared" ca="1" si="94"/>
        <v>0</v>
      </c>
      <c r="CM71" s="462">
        <f t="shared" ca="1" si="94"/>
        <v>0</v>
      </c>
      <c r="CN71" s="462">
        <f t="shared" ca="1" si="94"/>
        <v>0</v>
      </c>
      <c r="CO71" s="462">
        <f t="shared" ca="1" si="94"/>
        <v>0</v>
      </c>
      <c r="CP71" s="462">
        <f t="shared" ca="1" si="94"/>
        <v>0</v>
      </c>
      <c r="CQ71" s="462">
        <f t="shared" ca="1" si="94"/>
        <v>0</v>
      </c>
      <c r="CR71" s="462">
        <f t="shared" ca="1" si="94"/>
        <v>0</v>
      </c>
      <c r="CS71" s="462">
        <f t="shared" ca="1" si="94"/>
        <v>0</v>
      </c>
      <c r="CT71" s="462">
        <f t="shared" ca="1" si="95"/>
        <v>0</v>
      </c>
      <c r="CU71" s="462">
        <f t="shared" ca="1" si="95"/>
        <v>0</v>
      </c>
      <c r="CV71" s="462">
        <f t="shared" ca="1" si="95"/>
        <v>0</v>
      </c>
      <c r="CW71" s="462">
        <f t="shared" ca="1" si="95"/>
        <v>0</v>
      </c>
      <c r="CX71" s="462">
        <f t="shared" ca="1" si="95"/>
        <v>0</v>
      </c>
      <c r="CY71" s="462">
        <f t="shared" ca="1" si="95"/>
        <v>0</v>
      </c>
      <c r="CZ71" s="462">
        <f t="shared" ca="1" si="95"/>
        <v>0</v>
      </c>
      <c r="DA71" s="462">
        <f t="shared" ca="1" si="95"/>
        <v>0</v>
      </c>
      <c r="DB71" s="462">
        <f t="shared" ca="1" si="95"/>
        <v>0</v>
      </c>
      <c r="DC71" s="462">
        <f t="shared" ca="1" si="95"/>
        <v>0</v>
      </c>
      <c r="DE71" s="114" t="str">
        <f t="shared" ca="1" si="25"/>
        <v>E.3.4.</v>
      </c>
      <c r="DF71">
        <v>1</v>
      </c>
      <c r="DG71">
        <f t="shared" ca="1" si="96"/>
        <v>0</v>
      </c>
      <c r="DH71">
        <v>0</v>
      </c>
    </row>
    <row r="72" spans="1:112" ht="75" hidden="1">
      <c r="A72" s="67">
        <v>60</v>
      </c>
      <c r="B72" s="458" t="str">
        <f t="shared" ca="1" si="53"/>
        <v>E.3.5.</v>
      </c>
      <c r="C72" s="459" t="str">
        <f t="shared" ca="1" si="54"/>
        <v>Skatinti netechnologinių inovacijų plėtrą (13)</v>
      </c>
      <c r="D72" s="463"/>
      <c r="E72" s="460" t="str">
        <f t="shared" ca="1" si="55"/>
        <v>Nurodyta be PVM (susigrąžinamas/netaikomas)</v>
      </c>
      <c r="F72" s="461">
        <f ca="1">H72+NPV(FD,I72:INDEX(I72:DC72,PAL))</f>
        <v>12710376.484469483</v>
      </c>
      <c r="G72" s="454">
        <f ca="1">SUMIF($H$5:$DC$5,"&lt;="&amp;PAL,$H72:$DC72)</f>
        <v>14999999.970000001</v>
      </c>
      <c r="H72" s="462">
        <f t="shared" ca="1" si="86"/>
        <v>0</v>
      </c>
      <c r="I72" s="462">
        <f t="shared" ca="1" si="86"/>
        <v>235210.74</v>
      </c>
      <c r="J72" s="462">
        <f t="shared" ca="1" si="86"/>
        <v>3347230.8600000003</v>
      </c>
      <c r="K72" s="462">
        <f t="shared" ca="1" si="86"/>
        <v>1378181.9</v>
      </c>
      <c r="L72" s="462">
        <f t="shared" ca="1" si="86"/>
        <v>3560040.67</v>
      </c>
      <c r="M72" s="462">
        <f t="shared" ca="1" si="86"/>
        <v>1436978.31</v>
      </c>
      <c r="N72" s="462">
        <f t="shared" ca="1" si="86"/>
        <v>3563021.68</v>
      </c>
      <c r="O72" s="462">
        <f t="shared" ca="1" si="86"/>
        <v>1479335.81</v>
      </c>
      <c r="P72" s="462">
        <f t="shared" ca="1" si="86"/>
        <v>0</v>
      </c>
      <c r="Q72" s="462">
        <f t="shared" ca="1" si="86"/>
        <v>0</v>
      </c>
      <c r="R72" s="462">
        <f t="shared" ca="1" si="87"/>
        <v>0</v>
      </c>
      <c r="S72" s="462">
        <f t="shared" ca="1" si="87"/>
        <v>0</v>
      </c>
      <c r="T72" s="462">
        <f t="shared" ca="1" si="87"/>
        <v>0</v>
      </c>
      <c r="U72" s="462">
        <f t="shared" ca="1" si="87"/>
        <v>0</v>
      </c>
      <c r="V72" s="462">
        <f t="shared" ca="1" si="87"/>
        <v>0</v>
      </c>
      <c r="W72" s="462">
        <f t="shared" ca="1" si="87"/>
        <v>0</v>
      </c>
      <c r="X72" s="462">
        <f t="shared" ca="1" si="87"/>
        <v>0</v>
      </c>
      <c r="Y72" s="462">
        <f t="shared" ca="1" si="87"/>
        <v>0</v>
      </c>
      <c r="Z72" s="462">
        <f t="shared" ca="1" si="87"/>
        <v>0</v>
      </c>
      <c r="AA72" s="462">
        <f t="shared" ca="1" si="87"/>
        <v>0</v>
      </c>
      <c r="AB72" s="462">
        <f t="shared" ca="1" si="88"/>
        <v>0</v>
      </c>
      <c r="AC72" s="462">
        <f t="shared" ca="1" si="88"/>
        <v>0</v>
      </c>
      <c r="AD72" s="462">
        <f t="shared" ca="1" si="88"/>
        <v>0</v>
      </c>
      <c r="AE72" s="462">
        <f t="shared" ca="1" si="88"/>
        <v>0</v>
      </c>
      <c r="AF72" s="462">
        <f t="shared" ca="1" si="88"/>
        <v>0</v>
      </c>
      <c r="AG72" s="462">
        <f t="shared" ca="1" si="88"/>
        <v>0</v>
      </c>
      <c r="AH72" s="462">
        <f t="shared" ca="1" si="88"/>
        <v>0</v>
      </c>
      <c r="AI72" s="462">
        <f t="shared" ca="1" si="88"/>
        <v>0</v>
      </c>
      <c r="AJ72" s="462">
        <f t="shared" ca="1" si="88"/>
        <v>0</v>
      </c>
      <c r="AK72" s="462">
        <f t="shared" ca="1" si="88"/>
        <v>0</v>
      </c>
      <c r="AL72" s="462">
        <f t="shared" ca="1" si="89"/>
        <v>0</v>
      </c>
      <c r="AM72" s="462">
        <f t="shared" ca="1" si="89"/>
        <v>0</v>
      </c>
      <c r="AN72" s="462">
        <f t="shared" ca="1" si="89"/>
        <v>0</v>
      </c>
      <c r="AO72" s="462">
        <f t="shared" ca="1" si="89"/>
        <v>0</v>
      </c>
      <c r="AP72" s="462">
        <f t="shared" ca="1" si="89"/>
        <v>0</v>
      </c>
      <c r="AQ72" s="462">
        <f t="shared" ca="1" si="89"/>
        <v>0</v>
      </c>
      <c r="AR72" s="462">
        <f t="shared" ca="1" si="89"/>
        <v>0</v>
      </c>
      <c r="AS72" s="462">
        <f t="shared" ca="1" si="89"/>
        <v>0</v>
      </c>
      <c r="AT72" s="462">
        <f t="shared" ca="1" si="89"/>
        <v>0</v>
      </c>
      <c r="AU72" s="462">
        <f t="shared" ca="1" si="89"/>
        <v>0</v>
      </c>
      <c r="AV72" s="462">
        <f t="shared" ca="1" si="90"/>
        <v>0</v>
      </c>
      <c r="AW72" s="462">
        <f t="shared" ca="1" si="90"/>
        <v>0</v>
      </c>
      <c r="AX72" s="462">
        <f t="shared" ca="1" si="90"/>
        <v>0</v>
      </c>
      <c r="AY72" s="462">
        <f t="shared" ca="1" si="90"/>
        <v>0</v>
      </c>
      <c r="AZ72" s="462">
        <f t="shared" ca="1" si="90"/>
        <v>0</v>
      </c>
      <c r="BA72" s="462">
        <f t="shared" ca="1" si="90"/>
        <v>0</v>
      </c>
      <c r="BB72" s="462">
        <f t="shared" ca="1" si="90"/>
        <v>0</v>
      </c>
      <c r="BC72" s="462">
        <f t="shared" ca="1" si="90"/>
        <v>0</v>
      </c>
      <c r="BD72" s="462">
        <f t="shared" ca="1" si="90"/>
        <v>0</v>
      </c>
      <c r="BE72" s="462">
        <f t="shared" ca="1" si="90"/>
        <v>0</v>
      </c>
      <c r="BF72" s="462">
        <f t="shared" ca="1" si="91"/>
        <v>0</v>
      </c>
      <c r="BG72" s="462">
        <f t="shared" ca="1" si="91"/>
        <v>0</v>
      </c>
      <c r="BH72" s="462">
        <f t="shared" ca="1" si="91"/>
        <v>0</v>
      </c>
      <c r="BI72" s="462">
        <f t="shared" ca="1" si="91"/>
        <v>0</v>
      </c>
      <c r="BJ72" s="462">
        <f t="shared" ca="1" si="91"/>
        <v>0</v>
      </c>
      <c r="BK72" s="462">
        <f t="shared" ca="1" si="91"/>
        <v>0</v>
      </c>
      <c r="BL72" s="462">
        <f t="shared" ca="1" si="91"/>
        <v>0</v>
      </c>
      <c r="BM72" s="462">
        <f t="shared" ca="1" si="91"/>
        <v>0</v>
      </c>
      <c r="BN72" s="462">
        <f t="shared" ca="1" si="91"/>
        <v>0</v>
      </c>
      <c r="BO72" s="462">
        <f t="shared" ca="1" si="91"/>
        <v>0</v>
      </c>
      <c r="BP72" s="462">
        <f t="shared" ca="1" si="92"/>
        <v>0</v>
      </c>
      <c r="BQ72" s="462">
        <f t="shared" ca="1" si="92"/>
        <v>0</v>
      </c>
      <c r="BR72" s="462">
        <f t="shared" ca="1" si="92"/>
        <v>0</v>
      </c>
      <c r="BS72" s="462">
        <f t="shared" ca="1" si="92"/>
        <v>0</v>
      </c>
      <c r="BT72" s="462">
        <f t="shared" ca="1" si="92"/>
        <v>0</v>
      </c>
      <c r="BU72" s="462">
        <f t="shared" ca="1" si="92"/>
        <v>0</v>
      </c>
      <c r="BV72" s="462">
        <f t="shared" ca="1" si="92"/>
        <v>0</v>
      </c>
      <c r="BW72" s="462">
        <f t="shared" ca="1" si="92"/>
        <v>0</v>
      </c>
      <c r="BX72" s="462">
        <f t="shared" ca="1" si="92"/>
        <v>0</v>
      </c>
      <c r="BY72" s="462">
        <f t="shared" ca="1" si="92"/>
        <v>0</v>
      </c>
      <c r="BZ72" s="462">
        <f t="shared" ca="1" si="93"/>
        <v>0</v>
      </c>
      <c r="CA72" s="462">
        <f t="shared" ca="1" si="93"/>
        <v>0</v>
      </c>
      <c r="CB72" s="462">
        <f t="shared" ca="1" si="93"/>
        <v>0</v>
      </c>
      <c r="CC72" s="462">
        <f t="shared" ca="1" si="93"/>
        <v>0</v>
      </c>
      <c r="CD72" s="462">
        <f t="shared" ca="1" si="93"/>
        <v>0</v>
      </c>
      <c r="CE72" s="462">
        <f t="shared" ca="1" si="93"/>
        <v>0</v>
      </c>
      <c r="CF72" s="462">
        <f t="shared" ca="1" si="93"/>
        <v>0</v>
      </c>
      <c r="CG72" s="462">
        <f t="shared" ca="1" si="93"/>
        <v>0</v>
      </c>
      <c r="CH72" s="462">
        <f t="shared" ca="1" si="93"/>
        <v>0</v>
      </c>
      <c r="CI72" s="462">
        <f t="shared" ca="1" si="93"/>
        <v>0</v>
      </c>
      <c r="CJ72" s="462">
        <f t="shared" ca="1" si="94"/>
        <v>0</v>
      </c>
      <c r="CK72" s="462">
        <f t="shared" ca="1" si="94"/>
        <v>0</v>
      </c>
      <c r="CL72" s="462">
        <f t="shared" ca="1" si="94"/>
        <v>0</v>
      </c>
      <c r="CM72" s="462">
        <f t="shared" ca="1" si="94"/>
        <v>0</v>
      </c>
      <c r="CN72" s="462">
        <f t="shared" ca="1" si="94"/>
        <v>0</v>
      </c>
      <c r="CO72" s="462">
        <f t="shared" ca="1" si="94"/>
        <v>0</v>
      </c>
      <c r="CP72" s="462">
        <f t="shared" ca="1" si="94"/>
        <v>0</v>
      </c>
      <c r="CQ72" s="462">
        <f t="shared" ca="1" si="94"/>
        <v>0</v>
      </c>
      <c r="CR72" s="462">
        <f t="shared" ca="1" si="94"/>
        <v>0</v>
      </c>
      <c r="CS72" s="462">
        <f t="shared" ca="1" si="94"/>
        <v>0</v>
      </c>
      <c r="CT72" s="462">
        <f t="shared" ca="1" si="95"/>
        <v>0</v>
      </c>
      <c r="CU72" s="462">
        <f t="shared" ca="1" si="95"/>
        <v>0</v>
      </c>
      <c r="CV72" s="462">
        <f t="shared" ca="1" si="95"/>
        <v>0</v>
      </c>
      <c r="CW72" s="462">
        <f t="shared" ca="1" si="95"/>
        <v>0</v>
      </c>
      <c r="CX72" s="462">
        <f t="shared" ca="1" si="95"/>
        <v>0</v>
      </c>
      <c r="CY72" s="462">
        <f t="shared" ca="1" si="95"/>
        <v>0</v>
      </c>
      <c r="CZ72" s="462">
        <f t="shared" ca="1" si="95"/>
        <v>0</v>
      </c>
      <c r="DA72" s="462">
        <f t="shared" ca="1" si="95"/>
        <v>0</v>
      </c>
      <c r="DB72" s="462">
        <f t="shared" ca="1" si="95"/>
        <v>0</v>
      </c>
      <c r="DC72" s="462">
        <f t="shared" ca="1" si="95"/>
        <v>0</v>
      </c>
      <c r="DE72" s="114" t="str">
        <f t="shared" ca="1" si="25"/>
        <v>E.3.5.</v>
      </c>
      <c r="DF72">
        <v>1</v>
      </c>
      <c r="DG72">
        <f t="shared" ca="1" si="96"/>
        <v>0</v>
      </c>
      <c r="DH72">
        <v>0</v>
      </c>
    </row>
    <row r="73" spans="1:112" ht="75" hidden="1">
      <c r="A73" s="67">
        <v>61</v>
      </c>
      <c r="B73" s="458" t="str">
        <f t="shared" ca="1" si="53"/>
        <v>E.3.6.</v>
      </c>
      <c r="C73" s="459" t="str">
        <f t="shared" ca="1" si="54"/>
        <v>Skatinti MVĮ dalyvavimą tarptautinėse MTEPI iniciatyvose: dalyvavimas tarptautinėse programose, įsitraukimas į BJR, kitų tarptautinių MTEPI projektų rengimą ir dalyvavimą juose (15.2)</v>
      </c>
      <c r="D73" s="463"/>
      <c r="E73" s="460" t="str">
        <f t="shared" ca="1" si="55"/>
        <v>Nurodyta be PVM (susigrąžinamas/netaikomas)</v>
      </c>
      <c r="F73" s="461">
        <f ca="1">H73+NPV(FD,I73:INDEX(I73:DC73,PAL))</f>
        <v>3843677.4266044605</v>
      </c>
      <c r="G73" s="454">
        <f ca="1">SUMIF($H$5:$DC$5,"&lt;="&amp;PAL,$H73:$DC73)</f>
        <v>4186173.12</v>
      </c>
      <c r="H73" s="462">
        <f t="shared" ca="1" si="86"/>
        <v>0</v>
      </c>
      <c r="I73" s="462">
        <f t="shared" ca="1" si="86"/>
        <v>0</v>
      </c>
      <c r="J73" s="462">
        <f t="shared" ca="1" si="86"/>
        <v>3436031.12</v>
      </c>
      <c r="K73" s="462">
        <f t="shared" ca="1" si="86"/>
        <v>750142</v>
      </c>
      <c r="L73" s="462">
        <f t="shared" ca="1" si="86"/>
        <v>0</v>
      </c>
      <c r="M73" s="462">
        <f t="shared" ca="1" si="86"/>
        <v>0</v>
      </c>
      <c r="N73" s="462">
        <f t="shared" ca="1" si="86"/>
        <v>0</v>
      </c>
      <c r="O73" s="462">
        <f t="shared" ca="1" si="86"/>
        <v>0</v>
      </c>
      <c r="P73" s="462">
        <f t="shared" ca="1" si="86"/>
        <v>0</v>
      </c>
      <c r="Q73" s="462">
        <f t="shared" ca="1" si="86"/>
        <v>0</v>
      </c>
      <c r="R73" s="462">
        <f t="shared" ca="1" si="87"/>
        <v>0</v>
      </c>
      <c r="S73" s="462">
        <f t="shared" ca="1" si="87"/>
        <v>0</v>
      </c>
      <c r="T73" s="462">
        <f t="shared" ca="1" si="87"/>
        <v>0</v>
      </c>
      <c r="U73" s="462">
        <f t="shared" ca="1" si="87"/>
        <v>0</v>
      </c>
      <c r="V73" s="462">
        <f t="shared" ca="1" si="87"/>
        <v>0</v>
      </c>
      <c r="W73" s="462">
        <f t="shared" ca="1" si="87"/>
        <v>0</v>
      </c>
      <c r="X73" s="462">
        <f t="shared" ca="1" si="87"/>
        <v>0</v>
      </c>
      <c r="Y73" s="462">
        <f t="shared" ca="1" si="87"/>
        <v>0</v>
      </c>
      <c r="Z73" s="462">
        <f t="shared" ca="1" si="87"/>
        <v>0</v>
      </c>
      <c r="AA73" s="462">
        <f t="shared" ca="1" si="87"/>
        <v>0</v>
      </c>
      <c r="AB73" s="462">
        <f t="shared" ca="1" si="88"/>
        <v>0</v>
      </c>
      <c r="AC73" s="462">
        <f t="shared" ca="1" si="88"/>
        <v>0</v>
      </c>
      <c r="AD73" s="462">
        <f t="shared" ca="1" si="88"/>
        <v>0</v>
      </c>
      <c r="AE73" s="462">
        <f t="shared" ca="1" si="88"/>
        <v>0</v>
      </c>
      <c r="AF73" s="462">
        <f t="shared" ca="1" si="88"/>
        <v>0</v>
      </c>
      <c r="AG73" s="462">
        <f t="shared" ca="1" si="88"/>
        <v>0</v>
      </c>
      <c r="AH73" s="462">
        <f t="shared" ca="1" si="88"/>
        <v>0</v>
      </c>
      <c r="AI73" s="462">
        <f t="shared" ca="1" si="88"/>
        <v>0</v>
      </c>
      <c r="AJ73" s="462">
        <f t="shared" ca="1" si="88"/>
        <v>0</v>
      </c>
      <c r="AK73" s="462">
        <f t="shared" ca="1" si="88"/>
        <v>0</v>
      </c>
      <c r="AL73" s="462">
        <f t="shared" ca="1" si="89"/>
        <v>0</v>
      </c>
      <c r="AM73" s="462">
        <f t="shared" ca="1" si="89"/>
        <v>0</v>
      </c>
      <c r="AN73" s="462">
        <f t="shared" ca="1" si="89"/>
        <v>0</v>
      </c>
      <c r="AO73" s="462">
        <f t="shared" ca="1" si="89"/>
        <v>0</v>
      </c>
      <c r="AP73" s="462">
        <f t="shared" ca="1" si="89"/>
        <v>0</v>
      </c>
      <c r="AQ73" s="462">
        <f t="shared" ca="1" si="89"/>
        <v>0</v>
      </c>
      <c r="AR73" s="462">
        <f t="shared" ca="1" si="89"/>
        <v>0</v>
      </c>
      <c r="AS73" s="462">
        <f t="shared" ca="1" si="89"/>
        <v>0</v>
      </c>
      <c r="AT73" s="462">
        <f t="shared" ca="1" si="89"/>
        <v>0</v>
      </c>
      <c r="AU73" s="462">
        <f t="shared" ca="1" si="89"/>
        <v>0</v>
      </c>
      <c r="AV73" s="462">
        <f t="shared" ca="1" si="90"/>
        <v>0</v>
      </c>
      <c r="AW73" s="462">
        <f t="shared" ca="1" si="90"/>
        <v>0</v>
      </c>
      <c r="AX73" s="462">
        <f t="shared" ca="1" si="90"/>
        <v>0</v>
      </c>
      <c r="AY73" s="462">
        <f t="shared" ca="1" si="90"/>
        <v>0</v>
      </c>
      <c r="AZ73" s="462">
        <f t="shared" ca="1" si="90"/>
        <v>0</v>
      </c>
      <c r="BA73" s="462">
        <f t="shared" ca="1" si="90"/>
        <v>0</v>
      </c>
      <c r="BB73" s="462">
        <f t="shared" ca="1" si="90"/>
        <v>0</v>
      </c>
      <c r="BC73" s="462">
        <f t="shared" ca="1" si="90"/>
        <v>0</v>
      </c>
      <c r="BD73" s="462">
        <f t="shared" ca="1" si="90"/>
        <v>0</v>
      </c>
      <c r="BE73" s="462">
        <f t="shared" ca="1" si="90"/>
        <v>0</v>
      </c>
      <c r="BF73" s="462">
        <f t="shared" ca="1" si="91"/>
        <v>0</v>
      </c>
      <c r="BG73" s="462">
        <f t="shared" ca="1" si="91"/>
        <v>0</v>
      </c>
      <c r="BH73" s="462">
        <f t="shared" ca="1" si="91"/>
        <v>0</v>
      </c>
      <c r="BI73" s="462">
        <f t="shared" ca="1" si="91"/>
        <v>0</v>
      </c>
      <c r="BJ73" s="462">
        <f t="shared" ca="1" si="91"/>
        <v>0</v>
      </c>
      <c r="BK73" s="462">
        <f t="shared" ca="1" si="91"/>
        <v>0</v>
      </c>
      <c r="BL73" s="462">
        <f t="shared" ca="1" si="91"/>
        <v>0</v>
      </c>
      <c r="BM73" s="462">
        <f t="shared" ca="1" si="91"/>
        <v>0</v>
      </c>
      <c r="BN73" s="462">
        <f t="shared" ca="1" si="91"/>
        <v>0</v>
      </c>
      <c r="BO73" s="462">
        <f t="shared" ca="1" si="91"/>
        <v>0</v>
      </c>
      <c r="BP73" s="462">
        <f t="shared" ca="1" si="92"/>
        <v>0</v>
      </c>
      <c r="BQ73" s="462">
        <f t="shared" ca="1" si="92"/>
        <v>0</v>
      </c>
      <c r="BR73" s="462">
        <f t="shared" ca="1" si="92"/>
        <v>0</v>
      </c>
      <c r="BS73" s="462">
        <f t="shared" ca="1" si="92"/>
        <v>0</v>
      </c>
      <c r="BT73" s="462">
        <f t="shared" ca="1" si="92"/>
        <v>0</v>
      </c>
      <c r="BU73" s="462">
        <f t="shared" ca="1" si="92"/>
        <v>0</v>
      </c>
      <c r="BV73" s="462">
        <f t="shared" ca="1" si="92"/>
        <v>0</v>
      </c>
      <c r="BW73" s="462">
        <f t="shared" ca="1" si="92"/>
        <v>0</v>
      </c>
      <c r="BX73" s="462">
        <f t="shared" ca="1" si="92"/>
        <v>0</v>
      </c>
      <c r="BY73" s="462">
        <f t="shared" ca="1" si="92"/>
        <v>0</v>
      </c>
      <c r="BZ73" s="462">
        <f t="shared" ca="1" si="93"/>
        <v>0</v>
      </c>
      <c r="CA73" s="462">
        <f t="shared" ca="1" si="93"/>
        <v>0</v>
      </c>
      <c r="CB73" s="462">
        <f t="shared" ca="1" si="93"/>
        <v>0</v>
      </c>
      <c r="CC73" s="462">
        <f t="shared" ca="1" si="93"/>
        <v>0</v>
      </c>
      <c r="CD73" s="462">
        <f t="shared" ca="1" si="93"/>
        <v>0</v>
      </c>
      <c r="CE73" s="462">
        <f t="shared" ca="1" si="93"/>
        <v>0</v>
      </c>
      <c r="CF73" s="462">
        <f t="shared" ca="1" si="93"/>
        <v>0</v>
      </c>
      <c r="CG73" s="462">
        <f t="shared" ca="1" si="93"/>
        <v>0</v>
      </c>
      <c r="CH73" s="462">
        <f t="shared" ca="1" si="93"/>
        <v>0</v>
      </c>
      <c r="CI73" s="462">
        <f t="shared" ca="1" si="93"/>
        <v>0</v>
      </c>
      <c r="CJ73" s="462">
        <f t="shared" ca="1" si="94"/>
        <v>0</v>
      </c>
      <c r="CK73" s="462">
        <f t="shared" ca="1" si="94"/>
        <v>0</v>
      </c>
      <c r="CL73" s="462">
        <f t="shared" ca="1" si="94"/>
        <v>0</v>
      </c>
      <c r="CM73" s="462">
        <f t="shared" ca="1" si="94"/>
        <v>0</v>
      </c>
      <c r="CN73" s="462">
        <f t="shared" ca="1" si="94"/>
        <v>0</v>
      </c>
      <c r="CO73" s="462">
        <f t="shared" ca="1" si="94"/>
        <v>0</v>
      </c>
      <c r="CP73" s="462">
        <f t="shared" ca="1" si="94"/>
        <v>0</v>
      </c>
      <c r="CQ73" s="462">
        <f t="shared" ca="1" si="94"/>
        <v>0</v>
      </c>
      <c r="CR73" s="462">
        <f t="shared" ca="1" si="94"/>
        <v>0</v>
      </c>
      <c r="CS73" s="462">
        <f t="shared" ca="1" si="94"/>
        <v>0</v>
      </c>
      <c r="CT73" s="462">
        <f t="shared" ca="1" si="95"/>
        <v>0</v>
      </c>
      <c r="CU73" s="462">
        <f t="shared" ca="1" si="95"/>
        <v>0</v>
      </c>
      <c r="CV73" s="462">
        <f t="shared" ca="1" si="95"/>
        <v>0</v>
      </c>
      <c r="CW73" s="462">
        <f t="shared" ca="1" si="95"/>
        <v>0</v>
      </c>
      <c r="CX73" s="462">
        <f t="shared" ca="1" si="95"/>
        <v>0</v>
      </c>
      <c r="CY73" s="462">
        <f t="shared" ca="1" si="95"/>
        <v>0</v>
      </c>
      <c r="CZ73" s="462">
        <f t="shared" ca="1" si="95"/>
        <v>0</v>
      </c>
      <c r="DA73" s="462">
        <f t="shared" ca="1" si="95"/>
        <v>0</v>
      </c>
      <c r="DB73" s="462">
        <f t="shared" ca="1" si="95"/>
        <v>0</v>
      </c>
      <c r="DC73" s="462">
        <f t="shared" ca="1" si="95"/>
        <v>0</v>
      </c>
      <c r="DE73" s="114" t="str">
        <f t="shared" ca="1" si="25"/>
        <v>E.3.6.</v>
      </c>
      <c r="DF73">
        <v>1</v>
      </c>
      <c r="DG73">
        <f t="shared" ca="1" si="96"/>
        <v>0</v>
      </c>
      <c r="DH73">
        <v>0</v>
      </c>
    </row>
    <row r="74" spans="1:112" ht="75" hidden="1">
      <c r="A74" s="67">
        <v>62</v>
      </c>
      <c r="B74" s="458" t="str">
        <f t="shared" ca="1" si="53"/>
        <v>E.3.7.</v>
      </c>
      <c r="C74" s="459" t="str">
        <f t="shared" ca="1" si="54"/>
        <v>Ugdyti MVĮ reikalingus darbuotojų įgūdžius, taikomus Sumaniosios specializacijos srityse (17)</v>
      </c>
      <c r="D74" s="463"/>
      <c r="E74" s="460" t="str">
        <f t="shared" ca="1" si="55"/>
        <v>Nurodyta be PVM (susigrąžinamas/netaikomas)</v>
      </c>
      <c r="F74" s="461">
        <f ca="1">H74+NPV(FD,I74:INDEX(I74:DC74,PAL))</f>
        <v>17241657.0947854</v>
      </c>
      <c r="G74" s="454">
        <f ca="1">SUMIF($H$5:$DC$5,"&lt;="&amp;PAL,$H74:$DC74)</f>
        <v>20000000</v>
      </c>
      <c r="H74" s="462">
        <f t="shared" ca="1" si="86"/>
        <v>0</v>
      </c>
      <c r="I74" s="462">
        <f t="shared" ca="1" si="86"/>
        <v>1200000</v>
      </c>
      <c r="J74" s="462">
        <f t="shared" ca="1" si="86"/>
        <v>4800000</v>
      </c>
      <c r="K74" s="462">
        <f t="shared" ca="1" si="86"/>
        <v>2400000</v>
      </c>
      <c r="L74" s="462">
        <f t="shared" ca="1" si="86"/>
        <v>4800000</v>
      </c>
      <c r="M74" s="462">
        <f t="shared" ca="1" si="86"/>
        <v>2200000</v>
      </c>
      <c r="N74" s="462">
        <f t="shared" ca="1" si="86"/>
        <v>3600000</v>
      </c>
      <c r="O74" s="462">
        <f t="shared" ca="1" si="86"/>
        <v>1000000</v>
      </c>
      <c r="P74" s="462">
        <f t="shared" ca="1" si="86"/>
        <v>0</v>
      </c>
      <c r="Q74" s="462">
        <f t="shared" ca="1" si="86"/>
        <v>0</v>
      </c>
      <c r="R74" s="462">
        <f t="shared" ca="1" si="87"/>
        <v>0</v>
      </c>
      <c r="S74" s="462">
        <f t="shared" ca="1" si="87"/>
        <v>0</v>
      </c>
      <c r="T74" s="462">
        <f t="shared" ca="1" si="87"/>
        <v>0</v>
      </c>
      <c r="U74" s="462">
        <f t="shared" ca="1" si="87"/>
        <v>0</v>
      </c>
      <c r="V74" s="462">
        <f t="shared" ca="1" si="87"/>
        <v>0</v>
      </c>
      <c r="W74" s="462">
        <f t="shared" ca="1" si="87"/>
        <v>0</v>
      </c>
      <c r="X74" s="462">
        <f t="shared" ca="1" si="87"/>
        <v>0</v>
      </c>
      <c r="Y74" s="462">
        <f t="shared" ca="1" si="87"/>
        <v>0</v>
      </c>
      <c r="Z74" s="462">
        <f t="shared" ca="1" si="87"/>
        <v>0</v>
      </c>
      <c r="AA74" s="462">
        <f t="shared" ca="1" si="87"/>
        <v>0</v>
      </c>
      <c r="AB74" s="462">
        <f t="shared" ca="1" si="88"/>
        <v>0</v>
      </c>
      <c r="AC74" s="462">
        <f t="shared" ca="1" si="88"/>
        <v>0</v>
      </c>
      <c r="AD74" s="462">
        <f t="shared" ca="1" si="88"/>
        <v>0</v>
      </c>
      <c r="AE74" s="462">
        <f t="shared" ca="1" si="88"/>
        <v>0</v>
      </c>
      <c r="AF74" s="462">
        <f t="shared" ca="1" si="88"/>
        <v>0</v>
      </c>
      <c r="AG74" s="462">
        <f t="shared" ca="1" si="88"/>
        <v>0</v>
      </c>
      <c r="AH74" s="462">
        <f t="shared" ca="1" si="88"/>
        <v>0</v>
      </c>
      <c r="AI74" s="462">
        <f t="shared" ca="1" si="88"/>
        <v>0</v>
      </c>
      <c r="AJ74" s="462">
        <f t="shared" ca="1" si="88"/>
        <v>0</v>
      </c>
      <c r="AK74" s="462">
        <f t="shared" ca="1" si="88"/>
        <v>0</v>
      </c>
      <c r="AL74" s="462">
        <f t="shared" ca="1" si="89"/>
        <v>0</v>
      </c>
      <c r="AM74" s="462">
        <f t="shared" ca="1" si="89"/>
        <v>0</v>
      </c>
      <c r="AN74" s="462">
        <f t="shared" ca="1" si="89"/>
        <v>0</v>
      </c>
      <c r="AO74" s="462">
        <f t="shared" ca="1" si="89"/>
        <v>0</v>
      </c>
      <c r="AP74" s="462">
        <f t="shared" ca="1" si="89"/>
        <v>0</v>
      </c>
      <c r="AQ74" s="462">
        <f t="shared" ca="1" si="89"/>
        <v>0</v>
      </c>
      <c r="AR74" s="462">
        <f t="shared" ca="1" si="89"/>
        <v>0</v>
      </c>
      <c r="AS74" s="462">
        <f t="shared" ca="1" si="89"/>
        <v>0</v>
      </c>
      <c r="AT74" s="462">
        <f t="shared" ca="1" si="89"/>
        <v>0</v>
      </c>
      <c r="AU74" s="462">
        <f t="shared" ca="1" si="89"/>
        <v>0</v>
      </c>
      <c r="AV74" s="462">
        <f t="shared" ca="1" si="90"/>
        <v>0</v>
      </c>
      <c r="AW74" s="462">
        <f t="shared" ca="1" si="90"/>
        <v>0</v>
      </c>
      <c r="AX74" s="462">
        <f t="shared" ca="1" si="90"/>
        <v>0</v>
      </c>
      <c r="AY74" s="462">
        <f t="shared" ca="1" si="90"/>
        <v>0</v>
      </c>
      <c r="AZ74" s="462">
        <f t="shared" ca="1" si="90"/>
        <v>0</v>
      </c>
      <c r="BA74" s="462">
        <f t="shared" ca="1" si="90"/>
        <v>0</v>
      </c>
      <c r="BB74" s="462">
        <f t="shared" ca="1" si="90"/>
        <v>0</v>
      </c>
      <c r="BC74" s="462">
        <f t="shared" ca="1" si="90"/>
        <v>0</v>
      </c>
      <c r="BD74" s="462">
        <f t="shared" ca="1" si="90"/>
        <v>0</v>
      </c>
      <c r="BE74" s="462">
        <f t="shared" ca="1" si="90"/>
        <v>0</v>
      </c>
      <c r="BF74" s="462">
        <f t="shared" ca="1" si="91"/>
        <v>0</v>
      </c>
      <c r="BG74" s="462">
        <f t="shared" ca="1" si="91"/>
        <v>0</v>
      </c>
      <c r="BH74" s="462">
        <f t="shared" ca="1" si="91"/>
        <v>0</v>
      </c>
      <c r="BI74" s="462">
        <f t="shared" ca="1" si="91"/>
        <v>0</v>
      </c>
      <c r="BJ74" s="462">
        <f t="shared" ca="1" si="91"/>
        <v>0</v>
      </c>
      <c r="BK74" s="462">
        <f t="shared" ca="1" si="91"/>
        <v>0</v>
      </c>
      <c r="BL74" s="462">
        <f t="shared" ca="1" si="91"/>
        <v>0</v>
      </c>
      <c r="BM74" s="462">
        <f t="shared" ca="1" si="91"/>
        <v>0</v>
      </c>
      <c r="BN74" s="462">
        <f t="shared" ca="1" si="91"/>
        <v>0</v>
      </c>
      <c r="BO74" s="462">
        <f t="shared" ca="1" si="91"/>
        <v>0</v>
      </c>
      <c r="BP74" s="462">
        <f t="shared" ca="1" si="92"/>
        <v>0</v>
      </c>
      <c r="BQ74" s="462">
        <f t="shared" ca="1" si="92"/>
        <v>0</v>
      </c>
      <c r="BR74" s="462">
        <f t="shared" ca="1" si="92"/>
        <v>0</v>
      </c>
      <c r="BS74" s="462">
        <f t="shared" ca="1" si="92"/>
        <v>0</v>
      </c>
      <c r="BT74" s="462">
        <f t="shared" ca="1" si="92"/>
        <v>0</v>
      </c>
      <c r="BU74" s="462">
        <f t="shared" ca="1" si="92"/>
        <v>0</v>
      </c>
      <c r="BV74" s="462">
        <f t="shared" ca="1" si="92"/>
        <v>0</v>
      </c>
      <c r="BW74" s="462">
        <f t="shared" ca="1" si="92"/>
        <v>0</v>
      </c>
      <c r="BX74" s="462">
        <f t="shared" ca="1" si="92"/>
        <v>0</v>
      </c>
      <c r="BY74" s="462">
        <f t="shared" ca="1" si="92"/>
        <v>0</v>
      </c>
      <c r="BZ74" s="462">
        <f t="shared" ca="1" si="93"/>
        <v>0</v>
      </c>
      <c r="CA74" s="462">
        <f t="shared" ca="1" si="93"/>
        <v>0</v>
      </c>
      <c r="CB74" s="462">
        <f t="shared" ca="1" si="93"/>
        <v>0</v>
      </c>
      <c r="CC74" s="462">
        <f t="shared" ca="1" si="93"/>
        <v>0</v>
      </c>
      <c r="CD74" s="462">
        <f t="shared" ca="1" si="93"/>
        <v>0</v>
      </c>
      <c r="CE74" s="462">
        <f t="shared" ca="1" si="93"/>
        <v>0</v>
      </c>
      <c r="CF74" s="462">
        <f t="shared" ca="1" si="93"/>
        <v>0</v>
      </c>
      <c r="CG74" s="462">
        <f t="shared" ca="1" si="93"/>
        <v>0</v>
      </c>
      <c r="CH74" s="462">
        <f t="shared" ca="1" si="93"/>
        <v>0</v>
      </c>
      <c r="CI74" s="462">
        <f t="shared" ca="1" si="93"/>
        <v>0</v>
      </c>
      <c r="CJ74" s="462">
        <f t="shared" ca="1" si="94"/>
        <v>0</v>
      </c>
      <c r="CK74" s="462">
        <f t="shared" ca="1" si="94"/>
        <v>0</v>
      </c>
      <c r="CL74" s="462">
        <f t="shared" ca="1" si="94"/>
        <v>0</v>
      </c>
      <c r="CM74" s="462">
        <f t="shared" ca="1" si="94"/>
        <v>0</v>
      </c>
      <c r="CN74" s="462">
        <f t="shared" ca="1" si="94"/>
        <v>0</v>
      </c>
      <c r="CO74" s="462">
        <f t="shared" ca="1" si="94"/>
        <v>0</v>
      </c>
      <c r="CP74" s="462">
        <f t="shared" ca="1" si="94"/>
        <v>0</v>
      </c>
      <c r="CQ74" s="462">
        <f t="shared" ca="1" si="94"/>
        <v>0</v>
      </c>
      <c r="CR74" s="462">
        <f t="shared" ca="1" si="94"/>
        <v>0</v>
      </c>
      <c r="CS74" s="462">
        <f t="shared" ca="1" si="94"/>
        <v>0</v>
      </c>
      <c r="CT74" s="462">
        <f t="shared" ca="1" si="95"/>
        <v>0</v>
      </c>
      <c r="CU74" s="462">
        <f t="shared" ca="1" si="95"/>
        <v>0</v>
      </c>
      <c r="CV74" s="462">
        <f t="shared" ca="1" si="95"/>
        <v>0</v>
      </c>
      <c r="CW74" s="462">
        <f t="shared" ca="1" si="95"/>
        <v>0</v>
      </c>
      <c r="CX74" s="462">
        <f t="shared" ca="1" si="95"/>
        <v>0</v>
      </c>
      <c r="CY74" s="462">
        <f t="shared" ca="1" si="95"/>
        <v>0</v>
      </c>
      <c r="CZ74" s="462">
        <f t="shared" ca="1" si="95"/>
        <v>0</v>
      </c>
      <c r="DA74" s="462">
        <f t="shared" ca="1" si="95"/>
        <v>0</v>
      </c>
      <c r="DB74" s="462">
        <f t="shared" ca="1" si="95"/>
        <v>0</v>
      </c>
      <c r="DC74" s="462">
        <f t="shared" ca="1" si="95"/>
        <v>0</v>
      </c>
      <c r="DE74" s="114" t="str">
        <f t="shared" ca="1" si="25"/>
        <v>E.3.7.</v>
      </c>
      <c r="DF74">
        <v>1</v>
      </c>
      <c r="DG74">
        <f t="shared" ca="1" si="96"/>
        <v>0</v>
      </c>
      <c r="DH74">
        <v>0</v>
      </c>
    </row>
    <row r="75" spans="1:112" ht="75" hidden="1">
      <c r="A75" s="67">
        <v>63</v>
      </c>
      <c r="B75" s="458" t="str">
        <f t="shared" ca="1" si="53"/>
        <v>E.3.8.</v>
      </c>
      <c r="C75" s="459" t="str">
        <f t="shared" ca="1" si="54"/>
        <v>Ugdyti MVĮ ir kitų verslumo galimybių paieškos procese dalyvaujančių subjektų darbuotojų gebėjimus (18)</v>
      </c>
      <c r="D75" s="463"/>
      <c r="E75" s="460" t="str">
        <f t="shared" ca="1" si="55"/>
        <v>Nurodyta be PVM (susigrąžinamas/netaikomas)</v>
      </c>
      <c r="F75" s="461">
        <f ca="1">H75+NPV(FD,I75:INDEX(I75:DC75,PAL))</f>
        <v>6895262.3574491702</v>
      </c>
      <c r="G75" s="454">
        <f ca="1">SUMIF($H$5:$DC$5,"&lt;="&amp;PAL,$H75:$DC75)</f>
        <v>7500000</v>
      </c>
      <c r="H75" s="462">
        <f t="shared" ca="1" si="86"/>
        <v>0</v>
      </c>
      <c r="I75" s="462">
        <f t="shared" ca="1" si="86"/>
        <v>375000</v>
      </c>
      <c r="J75" s="462">
        <f t="shared" ca="1" si="86"/>
        <v>6000000</v>
      </c>
      <c r="K75" s="462">
        <f t="shared" ca="1" si="86"/>
        <v>787500</v>
      </c>
      <c r="L75" s="462">
        <f t="shared" ca="1" si="86"/>
        <v>300000</v>
      </c>
      <c r="M75" s="462">
        <f t="shared" ca="1" si="86"/>
        <v>37500</v>
      </c>
      <c r="N75" s="462">
        <f t="shared" ca="1" si="86"/>
        <v>0</v>
      </c>
      <c r="O75" s="462">
        <f t="shared" ca="1" si="86"/>
        <v>0</v>
      </c>
      <c r="P75" s="462">
        <f t="shared" ca="1" si="86"/>
        <v>0</v>
      </c>
      <c r="Q75" s="462">
        <f t="shared" ca="1" si="86"/>
        <v>0</v>
      </c>
      <c r="R75" s="462">
        <f t="shared" ca="1" si="87"/>
        <v>0</v>
      </c>
      <c r="S75" s="462">
        <f t="shared" ca="1" si="87"/>
        <v>0</v>
      </c>
      <c r="T75" s="462">
        <f t="shared" ca="1" si="87"/>
        <v>0</v>
      </c>
      <c r="U75" s="462">
        <f t="shared" ca="1" si="87"/>
        <v>0</v>
      </c>
      <c r="V75" s="462">
        <f t="shared" ca="1" si="87"/>
        <v>0</v>
      </c>
      <c r="W75" s="462">
        <f t="shared" ca="1" si="87"/>
        <v>0</v>
      </c>
      <c r="X75" s="462">
        <f t="shared" ca="1" si="87"/>
        <v>0</v>
      </c>
      <c r="Y75" s="462">
        <f t="shared" ca="1" si="87"/>
        <v>0</v>
      </c>
      <c r="Z75" s="462">
        <f t="shared" ca="1" si="87"/>
        <v>0</v>
      </c>
      <c r="AA75" s="462">
        <f t="shared" ca="1" si="87"/>
        <v>0</v>
      </c>
      <c r="AB75" s="462">
        <f t="shared" ca="1" si="88"/>
        <v>0</v>
      </c>
      <c r="AC75" s="462">
        <f t="shared" ca="1" si="88"/>
        <v>0</v>
      </c>
      <c r="AD75" s="462">
        <f t="shared" ca="1" si="88"/>
        <v>0</v>
      </c>
      <c r="AE75" s="462">
        <f t="shared" ca="1" si="88"/>
        <v>0</v>
      </c>
      <c r="AF75" s="462">
        <f t="shared" ca="1" si="88"/>
        <v>0</v>
      </c>
      <c r="AG75" s="462">
        <f t="shared" ca="1" si="88"/>
        <v>0</v>
      </c>
      <c r="AH75" s="462">
        <f t="shared" ca="1" si="88"/>
        <v>0</v>
      </c>
      <c r="AI75" s="462">
        <f t="shared" ca="1" si="88"/>
        <v>0</v>
      </c>
      <c r="AJ75" s="462">
        <f t="shared" ca="1" si="88"/>
        <v>0</v>
      </c>
      <c r="AK75" s="462">
        <f t="shared" ca="1" si="88"/>
        <v>0</v>
      </c>
      <c r="AL75" s="462">
        <f t="shared" ca="1" si="89"/>
        <v>0</v>
      </c>
      <c r="AM75" s="462">
        <f t="shared" ca="1" si="89"/>
        <v>0</v>
      </c>
      <c r="AN75" s="462">
        <f t="shared" ca="1" si="89"/>
        <v>0</v>
      </c>
      <c r="AO75" s="462">
        <f t="shared" ca="1" si="89"/>
        <v>0</v>
      </c>
      <c r="AP75" s="462">
        <f t="shared" ca="1" si="89"/>
        <v>0</v>
      </c>
      <c r="AQ75" s="462">
        <f t="shared" ca="1" si="89"/>
        <v>0</v>
      </c>
      <c r="AR75" s="462">
        <f t="shared" ca="1" si="89"/>
        <v>0</v>
      </c>
      <c r="AS75" s="462">
        <f t="shared" ca="1" si="89"/>
        <v>0</v>
      </c>
      <c r="AT75" s="462">
        <f t="shared" ca="1" si="89"/>
        <v>0</v>
      </c>
      <c r="AU75" s="462">
        <f t="shared" ca="1" si="89"/>
        <v>0</v>
      </c>
      <c r="AV75" s="462">
        <f t="shared" ca="1" si="90"/>
        <v>0</v>
      </c>
      <c r="AW75" s="462">
        <f t="shared" ca="1" si="90"/>
        <v>0</v>
      </c>
      <c r="AX75" s="462">
        <f t="shared" ca="1" si="90"/>
        <v>0</v>
      </c>
      <c r="AY75" s="462">
        <f t="shared" ca="1" si="90"/>
        <v>0</v>
      </c>
      <c r="AZ75" s="462">
        <f t="shared" ca="1" si="90"/>
        <v>0</v>
      </c>
      <c r="BA75" s="462">
        <f t="shared" ca="1" si="90"/>
        <v>0</v>
      </c>
      <c r="BB75" s="462">
        <f t="shared" ca="1" si="90"/>
        <v>0</v>
      </c>
      <c r="BC75" s="462">
        <f t="shared" ca="1" si="90"/>
        <v>0</v>
      </c>
      <c r="BD75" s="462">
        <f t="shared" ca="1" si="90"/>
        <v>0</v>
      </c>
      <c r="BE75" s="462">
        <f t="shared" ca="1" si="90"/>
        <v>0</v>
      </c>
      <c r="BF75" s="462">
        <f t="shared" ca="1" si="91"/>
        <v>0</v>
      </c>
      <c r="BG75" s="462">
        <f t="shared" ca="1" si="91"/>
        <v>0</v>
      </c>
      <c r="BH75" s="462">
        <f t="shared" ca="1" si="91"/>
        <v>0</v>
      </c>
      <c r="BI75" s="462">
        <f t="shared" ca="1" si="91"/>
        <v>0</v>
      </c>
      <c r="BJ75" s="462">
        <f t="shared" ca="1" si="91"/>
        <v>0</v>
      </c>
      <c r="BK75" s="462">
        <f t="shared" ca="1" si="91"/>
        <v>0</v>
      </c>
      <c r="BL75" s="462">
        <f t="shared" ca="1" si="91"/>
        <v>0</v>
      </c>
      <c r="BM75" s="462">
        <f t="shared" ca="1" si="91"/>
        <v>0</v>
      </c>
      <c r="BN75" s="462">
        <f t="shared" ca="1" si="91"/>
        <v>0</v>
      </c>
      <c r="BO75" s="462">
        <f t="shared" ca="1" si="91"/>
        <v>0</v>
      </c>
      <c r="BP75" s="462">
        <f t="shared" ca="1" si="92"/>
        <v>0</v>
      </c>
      <c r="BQ75" s="462">
        <f t="shared" ca="1" si="92"/>
        <v>0</v>
      </c>
      <c r="BR75" s="462">
        <f t="shared" ca="1" si="92"/>
        <v>0</v>
      </c>
      <c r="BS75" s="462">
        <f t="shared" ca="1" si="92"/>
        <v>0</v>
      </c>
      <c r="BT75" s="462">
        <f t="shared" ca="1" si="92"/>
        <v>0</v>
      </c>
      <c r="BU75" s="462">
        <f t="shared" ca="1" si="92"/>
        <v>0</v>
      </c>
      <c r="BV75" s="462">
        <f t="shared" ca="1" si="92"/>
        <v>0</v>
      </c>
      <c r="BW75" s="462">
        <f t="shared" ca="1" si="92"/>
        <v>0</v>
      </c>
      <c r="BX75" s="462">
        <f t="shared" ca="1" si="92"/>
        <v>0</v>
      </c>
      <c r="BY75" s="462">
        <f t="shared" ca="1" si="92"/>
        <v>0</v>
      </c>
      <c r="BZ75" s="462">
        <f t="shared" ca="1" si="93"/>
        <v>0</v>
      </c>
      <c r="CA75" s="462">
        <f t="shared" ca="1" si="93"/>
        <v>0</v>
      </c>
      <c r="CB75" s="462">
        <f t="shared" ca="1" si="93"/>
        <v>0</v>
      </c>
      <c r="CC75" s="462">
        <f t="shared" ca="1" si="93"/>
        <v>0</v>
      </c>
      <c r="CD75" s="462">
        <f t="shared" ca="1" si="93"/>
        <v>0</v>
      </c>
      <c r="CE75" s="462">
        <f t="shared" ca="1" si="93"/>
        <v>0</v>
      </c>
      <c r="CF75" s="462">
        <f t="shared" ca="1" si="93"/>
        <v>0</v>
      </c>
      <c r="CG75" s="462">
        <f t="shared" ca="1" si="93"/>
        <v>0</v>
      </c>
      <c r="CH75" s="462">
        <f t="shared" ca="1" si="93"/>
        <v>0</v>
      </c>
      <c r="CI75" s="462">
        <f t="shared" ca="1" si="93"/>
        <v>0</v>
      </c>
      <c r="CJ75" s="462">
        <f t="shared" ca="1" si="94"/>
        <v>0</v>
      </c>
      <c r="CK75" s="462">
        <f t="shared" ca="1" si="94"/>
        <v>0</v>
      </c>
      <c r="CL75" s="462">
        <f t="shared" ca="1" si="94"/>
        <v>0</v>
      </c>
      <c r="CM75" s="462">
        <f t="shared" ca="1" si="94"/>
        <v>0</v>
      </c>
      <c r="CN75" s="462">
        <f t="shared" ca="1" si="94"/>
        <v>0</v>
      </c>
      <c r="CO75" s="462">
        <f t="shared" ca="1" si="94"/>
        <v>0</v>
      </c>
      <c r="CP75" s="462">
        <f t="shared" ca="1" si="94"/>
        <v>0</v>
      </c>
      <c r="CQ75" s="462">
        <f t="shared" ca="1" si="94"/>
        <v>0</v>
      </c>
      <c r="CR75" s="462">
        <f t="shared" ca="1" si="94"/>
        <v>0</v>
      </c>
      <c r="CS75" s="462">
        <f t="shared" ca="1" si="94"/>
        <v>0</v>
      </c>
      <c r="CT75" s="462">
        <f t="shared" ca="1" si="95"/>
        <v>0</v>
      </c>
      <c r="CU75" s="462">
        <f t="shared" ca="1" si="95"/>
        <v>0</v>
      </c>
      <c r="CV75" s="462">
        <f t="shared" ca="1" si="95"/>
        <v>0</v>
      </c>
      <c r="CW75" s="462">
        <f t="shared" ca="1" si="95"/>
        <v>0</v>
      </c>
      <c r="CX75" s="462">
        <f t="shared" ca="1" si="95"/>
        <v>0</v>
      </c>
      <c r="CY75" s="462">
        <f t="shared" ca="1" si="95"/>
        <v>0</v>
      </c>
      <c r="CZ75" s="462">
        <f t="shared" ca="1" si="95"/>
        <v>0</v>
      </c>
      <c r="DA75" s="462">
        <f t="shared" ca="1" si="95"/>
        <v>0</v>
      </c>
      <c r="DB75" s="462">
        <f t="shared" ca="1" si="95"/>
        <v>0</v>
      </c>
      <c r="DC75" s="462">
        <f t="shared" ca="1" si="95"/>
        <v>0</v>
      </c>
      <c r="DE75" s="114" t="str">
        <f t="shared" ca="1" si="25"/>
        <v>E.3.8.</v>
      </c>
      <c r="DF75">
        <v>1</v>
      </c>
      <c r="DG75">
        <f t="shared" ca="1" si="96"/>
        <v>0</v>
      </c>
      <c r="DH75">
        <v>0</v>
      </c>
    </row>
    <row r="76" spans="1:112" hidden="1">
      <c r="A76" s="67">
        <v>64</v>
      </c>
      <c r="B76" s="458" t="str">
        <f t="shared" ref="B76:B107" ca="1" si="97">OFFSET(INDIRECT("'"&amp;Opt_alt&amp;"'!B12"),$A76,0)</f>
        <v>E.3.9.</v>
      </c>
      <c r="C76" s="459" t="str">
        <f t="shared" ref="C76:C107" ca="1" si="98">IF(OFFSET(INDIRECT("'"&amp;Opt_alt&amp;"'!C12"),$A76,0)="","",OFFSET(INDIRECT("'"&amp;Opt_alt&amp;"'!C12"),$A76,0))</f>
        <v>Reinvesticijos (po priemonės įgyvendinimo)</v>
      </c>
      <c r="D76" s="342"/>
      <c r="E76" s="460">
        <f t="shared" ref="E76:E107" ca="1" si="99">IF(OFFSET(INDIRECT("'"&amp;Opt_alt&amp;"'!E12"),$A76,0)="","",OFFSET(INDIRECT("'"&amp;Opt_alt&amp;"'!E12"),$A76,0))</f>
        <v>0.21</v>
      </c>
      <c r="F76" s="461">
        <f ca="1">H76+NPV(FD,I76:INDEX(I76:DC76,PAL))</f>
        <v>0</v>
      </c>
      <c r="G76" s="454">
        <f ca="1">SUMIF($H$5:$DC$5,"&lt;="&amp;PAL,$H76:$DC76)</f>
        <v>0</v>
      </c>
      <c r="H76" s="462">
        <f t="shared" ca="1" si="86"/>
        <v>0</v>
      </c>
      <c r="I76" s="462">
        <f t="shared" ca="1" si="86"/>
        <v>0</v>
      </c>
      <c r="J76" s="462">
        <f t="shared" ca="1" si="86"/>
        <v>0</v>
      </c>
      <c r="K76" s="462">
        <f t="shared" ca="1" si="86"/>
        <v>0</v>
      </c>
      <c r="L76" s="462">
        <f t="shared" ca="1" si="86"/>
        <v>0</v>
      </c>
      <c r="M76" s="462">
        <f t="shared" ca="1" si="86"/>
        <v>0</v>
      </c>
      <c r="N76" s="462">
        <f t="shared" ca="1" si="86"/>
        <v>0</v>
      </c>
      <c r="O76" s="462">
        <f t="shared" ca="1" si="86"/>
        <v>0</v>
      </c>
      <c r="P76" s="462">
        <f t="shared" ca="1" si="86"/>
        <v>0</v>
      </c>
      <c r="Q76" s="462">
        <f t="shared" ca="1" si="86"/>
        <v>0</v>
      </c>
      <c r="R76" s="462">
        <f t="shared" ca="1" si="87"/>
        <v>0</v>
      </c>
      <c r="S76" s="462">
        <f t="shared" ca="1" si="87"/>
        <v>0</v>
      </c>
      <c r="T76" s="462">
        <f t="shared" ca="1" si="87"/>
        <v>0</v>
      </c>
      <c r="U76" s="462">
        <f t="shared" ca="1" si="87"/>
        <v>0</v>
      </c>
      <c r="V76" s="462">
        <f t="shared" ca="1" si="87"/>
        <v>0</v>
      </c>
      <c r="W76" s="462">
        <f t="shared" ca="1" si="87"/>
        <v>0</v>
      </c>
      <c r="X76" s="462">
        <f t="shared" ca="1" si="87"/>
        <v>0</v>
      </c>
      <c r="Y76" s="462">
        <f t="shared" ca="1" si="87"/>
        <v>0</v>
      </c>
      <c r="Z76" s="462">
        <f t="shared" ca="1" si="87"/>
        <v>0</v>
      </c>
      <c r="AA76" s="462">
        <f t="shared" ca="1" si="87"/>
        <v>0</v>
      </c>
      <c r="AB76" s="462">
        <f t="shared" ca="1" si="88"/>
        <v>0</v>
      </c>
      <c r="AC76" s="462">
        <f t="shared" ca="1" si="88"/>
        <v>0</v>
      </c>
      <c r="AD76" s="462">
        <f t="shared" ca="1" si="88"/>
        <v>0</v>
      </c>
      <c r="AE76" s="462">
        <f t="shared" ca="1" si="88"/>
        <v>0</v>
      </c>
      <c r="AF76" s="462">
        <f t="shared" ca="1" si="88"/>
        <v>0</v>
      </c>
      <c r="AG76" s="462">
        <f t="shared" ca="1" si="88"/>
        <v>0</v>
      </c>
      <c r="AH76" s="462">
        <f t="shared" ca="1" si="88"/>
        <v>0</v>
      </c>
      <c r="AI76" s="462">
        <f t="shared" ca="1" si="88"/>
        <v>0</v>
      </c>
      <c r="AJ76" s="462">
        <f t="shared" ca="1" si="88"/>
        <v>0</v>
      </c>
      <c r="AK76" s="462">
        <f t="shared" ca="1" si="88"/>
        <v>0</v>
      </c>
      <c r="AL76" s="462">
        <f t="shared" ca="1" si="89"/>
        <v>0</v>
      </c>
      <c r="AM76" s="462">
        <f t="shared" ca="1" si="89"/>
        <v>0</v>
      </c>
      <c r="AN76" s="462">
        <f t="shared" ca="1" si="89"/>
        <v>0</v>
      </c>
      <c r="AO76" s="462">
        <f t="shared" ca="1" si="89"/>
        <v>0</v>
      </c>
      <c r="AP76" s="462">
        <f t="shared" ca="1" si="89"/>
        <v>0</v>
      </c>
      <c r="AQ76" s="462">
        <f t="shared" ca="1" si="89"/>
        <v>0</v>
      </c>
      <c r="AR76" s="462">
        <f t="shared" ca="1" si="89"/>
        <v>0</v>
      </c>
      <c r="AS76" s="462">
        <f t="shared" ca="1" si="89"/>
        <v>0</v>
      </c>
      <c r="AT76" s="462">
        <f t="shared" ca="1" si="89"/>
        <v>0</v>
      </c>
      <c r="AU76" s="462">
        <f t="shared" ca="1" si="89"/>
        <v>0</v>
      </c>
      <c r="AV76" s="462">
        <f t="shared" ca="1" si="90"/>
        <v>0</v>
      </c>
      <c r="AW76" s="462">
        <f t="shared" ca="1" si="90"/>
        <v>0</v>
      </c>
      <c r="AX76" s="462">
        <f t="shared" ca="1" si="90"/>
        <v>0</v>
      </c>
      <c r="AY76" s="462">
        <f t="shared" ca="1" si="90"/>
        <v>0</v>
      </c>
      <c r="AZ76" s="462">
        <f t="shared" ca="1" si="90"/>
        <v>0</v>
      </c>
      <c r="BA76" s="462">
        <f t="shared" ca="1" si="90"/>
        <v>0</v>
      </c>
      <c r="BB76" s="462">
        <f t="shared" ca="1" si="90"/>
        <v>0</v>
      </c>
      <c r="BC76" s="462">
        <f t="shared" ca="1" si="90"/>
        <v>0</v>
      </c>
      <c r="BD76" s="462">
        <f t="shared" ca="1" si="90"/>
        <v>0</v>
      </c>
      <c r="BE76" s="462">
        <f t="shared" ca="1" si="90"/>
        <v>0</v>
      </c>
      <c r="BF76" s="462">
        <f t="shared" ca="1" si="91"/>
        <v>0</v>
      </c>
      <c r="BG76" s="462">
        <f t="shared" ca="1" si="91"/>
        <v>0</v>
      </c>
      <c r="BH76" s="462">
        <f t="shared" ca="1" si="91"/>
        <v>0</v>
      </c>
      <c r="BI76" s="462">
        <f t="shared" ca="1" si="91"/>
        <v>0</v>
      </c>
      <c r="BJ76" s="462">
        <f t="shared" ca="1" si="91"/>
        <v>0</v>
      </c>
      <c r="BK76" s="462">
        <f t="shared" ca="1" si="91"/>
        <v>0</v>
      </c>
      <c r="BL76" s="462">
        <f t="shared" ca="1" si="91"/>
        <v>0</v>
      </c>
      <c r="BM76" s="462">
        <f t="shared" ca="1" si="91"/>
        <v>0</v>
      </c>
      <c r="BN76" s="462">
        <f t="shared" ca="1" si="91"/>
        <v>0</v>
      </c>
      <c r="BO76" s="462">
        <f t="shared" ca="1" si="91"/>
        <v>0</v>
      </c>
      <c r="BP76" s="462">
        <f t="shared" ca="1" si="92"/>
        <v>0</v>
      </c>
      <c r="BQ76" s="462">
        <f t="shared" ca="1" si="92"/>
        <v>0</v>
      </c>
      <c r="BR76" s="462">
        <f t="shared" ca="1" si="92"/>
        <v>0</v>
      </c>
      <c r="BS76" s="462">
        <f t="shared" ca="1" si="92"/>
        <v>0</v>
      </c>
      <c r="BT76" s="462">
        <f t="shared" ca="1" si="92"/>
        <v>0</v>
      </c>
      <c r="BU76" s="462">
        <f t="shared" ca="1" si="92"/>
        <v>0</v>
      </c>
      <c r="BV76" s="462">
        <f t="shared" ca="1" si="92"/>
        <v>0</v>
      </c>
      <c r="BW76" s="462">
        <f t="shared" ca="1" si="92"/>
        <v>0</v>
      </c>
      <c r="BX76" s="462">
        <f t="shared" ca="1" si="92"/>
        <v>0</v>
      </c>
      <c r="BY76" s="462">
        <f t="shared" ca="1" si="92"/>
        <v>0</v>
      </c>
      <c r="BZ76" s="462">
        <f t="shared" ca="1" si="93"/>
        <v>0</v>
      </c>
      <c r="CA76" s="462">
        <f t="shared" ca="1" si="93"/>
        <v>0</v>
      </c>
      <c r="CB76" s="462">
        <f t="shared" ca="1" si="93"/>
        <v>0</v>
      </c>
      <c r="CC76" s="462">
        <f t="shared" ca="1" si="93"/>
        <v>0</v>
      </c>
      <c r="CD76" s="462">
        <f t="shared" ca="1" si="93"/>
        <v>0</v>
      </c>
      <c r="CE76" s="462">
        <f t="shared" ca="1" si="93"/>
        <v>0</v>
      </c>
      <c r="CF76" s="462">
        <f t="shared" ca="1" si="93"/>
        <v>0</v>
      </c>
      <c r="CG76" s="462">
        <f t="shared" ca="1" si="93"/>
        <v>0</v>
      </c>
      <c r="CH76" s="462">
        <f t="shared" ca="1" si="93"/>
        <v>0</v>
      </c>
      <c r="CI76" s="462">
        <f t="shared" ca="1" si="93"/>
        <v>0</v>
      </c>
      <c r="CJ76" s="462">
        <f t="shared" ca="1" si="94"/>
        <v>0</v>
      </c>
      <c r="CK76" s="462">
        <f t="shared" ca="1" si="94"/>
        <v>0</v>
      </c>
      <c r="CL76" s="462">
        <f t="shared" ca="1" si="94"/>
        <v>0</v>
      </c>
      <c r="CM76" s="462">
        <f t="shared" ca="1" si="94"/>
        <v>0</v>
      </c>
      <c r="CN76" s="462">
        <f t="shared" ca="1" si="94"/>
        <v>0</v>
      </c>
      <c r="CO76" s="462">
        <f t="shared" ca="1" si="94"/>
        <v>0</v>
      </c>
      <c r="CP76" s="462">
        <f t="shared" ca="1" si="94"/>
        <v>0</v>
      </c>
      <c r="CQ76" s="462">
        <f t="shared" ca="1" si="94"/>
        <v>0</v>
      </c>
      <c r="CR76" s="462">
        <f t="shared" ca="1" si="94"/>
        <v>0</v>
      </c>
      <c r="CS76" s="462">
        <f t="shared" ca="1" si="94"/>
        <v>0</v>
      </c>
      <c r="CT76" s="462">
        <f t="shared" ca="1" si="95"/>
        <v>0</v>
      </c>
      <c r="CU76" s="462">
        <f t="shared" ca="1" si="95"/>
        <v>0</v>
      </c>
      <c r="CV76" s="462">
        <f t="shared" ca="1" si="95"/>
        <v>0</v>
      </c>
      <c r="CW76" s="462">
        <f t="shared" ca="1" si="95"/>
        <v>0</v>
      </c>
      <c r="CX76" s="462">
        <f t="shared" ca="1" si="95"/>
        <v>0</v>
      </c>
      <c r="CY76" s="462">
        <f t="shared" ca="1" si="95"/>
        <v>0</v>
      </c>
      <c r="CZ76" s="462">
        <f t="shared" ca="1" si="95"/>
        <v>0</v>
      </c>
      <c r="DA76" s="462">
        <f t="shared" ca="1" si="95"/>
        <v>0</v>
      </c>
      <c r="DB76" s="462">
        <f t="shared" ca="1" si="95"/>
        <v>0</v>
      </c>
      <c r="DC76" s="462">
        <f t="shared" ca="1" si="95"/>
        <v>0</v>
      </c>
      <c r="DE76" s="114" t="str">
        <f t="shared" ref="DE76:DE129" ca="1" si="100">OFFSET(INDIRECT("'"&amp;Opt_alt&amp;"'!B12"),$A76,0)</f>
        <v>E.3.9.</v>
      </c>
      <c r="DF76">
        <v>1</v>
      </c>
      <c r="DG76">
        <f t="shared" ca="1" si="96"/>
        <v>21</v>
      </c>
      <c r="DH76">
        <v>0</v>
      </c>
    </row>
    <row r="77" spans="1:112" hidden="1">
      <c r="A77" s="67">
        <v>65</v>
      </c>
      <c r="B77" s="458" t="str">
        <f t="shared" ca="1" si="97"/>
        <v>E.3.L.</v>
      </c>
      <c r="C77" s="459" t="str">
        <f t="shared" ca="1" si="98"/>
        <v>Likutinė vertė</v>
      </c>
      <c r="D77" s="342"/>
      <c r="E77" s="460">
        <f t="shared" ca="1" si="99"/>
        <v>0.21</v>
      </c>
      <c r="F77" s="461">
        <f ca="1">H77+NPV(FD,I77:INDEX(I77:DC77,PAL))</f>
        <v>0</v>
      </c>
      <c r="G77" s="454">
        <f ca="1">SUMIF($H$5:$DC$5,"&lt;="&amp;PAL,$H77:$DC77)</f>
        <v>0</v>
      </c>
      <c r="H77" s="462">
        <f t="shared" ca="1" si="86"/>
        <v>0</v>
      </c>
      <c r="I77" s="462">
        <f t="shared" ca="1" si="86"/>
        <v>0</v>
      </c>
      <c r="J77" s="462">
        <f t="shared" ca="1" si="86"/>
        <v>0</v>
      </c>
      <c r="K77" s="462">
        <f t="shared" ca="1" si="86"/>
        <v>0</v>
      </c>
      <c r="L77" s="462">
        <f t="shared" ca="1" si="86"/>
        <v>0</v>
      </c>
      <c r="M77" s="462">
        <f t="shared" ca="1" si="86"/>
        <v>0</v>
      </c>
      <c r="N77" s="462">
        <f t="shared" ca="1" si="86"/>
        <v>0</v>
      </c>
      <c r="O77" s="462">
        <f t="shared" ca="1" si="86"/>
        <v>0</v>
      </c>
      <c r="P77" s="462">
        <f t="shared" ca="1" si="86"/>
        <v>0</v>
      </c>
      <c r="Q77" s="462">
        <f t="shared" ca="1" si="86"/>
        <v>0</v>
      </c>
      <c r="R77" s="462">
        <f t="shared" ca="1" si="87"/>
        <v>0</v>
      </c>
      <c r="S77" s="462">
        <f t="shared" ca="1" si="87"/>
        <v>0</v>
      </c>
      <c r="T77" s="462">
        <f t="shared" ca="1" si="87"/>
        <v>0</v>
      </c>
      <c r="U77" s="462">
        <f t="shared" ca="1" si="87"/>
        <v>0</v>
      </c>
      <c r="V77" s="462">
        <f t="shared" ca="1" si="87"/>
        <v>0</v>
      </c>
      <c r="W77" s="462">
        <f t="shared" ca="1" si="87"/>
        <v>0</v>
      </c>
      <c r="X77" s="462">
        <f t="shared" ca="1" si="87"/>
        <v>0</v>
      </c>
      <c r="Y77" s="462">
        <f t="shared" ca="1" si="87"/>
        <v>0</v>
      </c>
      <c r="Z77" s="462">
        <f t="shared" ca="1" si="87"/>
        <v>0</v>
      </c>
      <c r="AA77" s="462">
        <f t="shared" ca="1" si="87"/>
        <v>0</v>
      </c>
      <c r="AB77" s="462">
        <f t="shared" ca="1" si="88"/>
        <v>0</v>
      </c>
      <c r="AC77" s="462">
        <f t="shared" ca="1" si="88"/>
        <v>0</v>
      </c>
      <c r="AD77" s="462">
        <f t="shared" ca="1" si="88"/>
        <v>0</v>
      </c>
      <c r="AE77" s="462">
        <f t="shared" ca="1" si="88"/>
        <v>0</v>
      </c>
      <c r="AF77" s="462">
        <f t="shared" ca="1" si="88"/>
        <v>0</v>
      </c>
      <c r="AG77" s="462">
        <f t="shared" ca="1" si="88"/>
        <v>0</v>
      </c>
      <c r="AH77" s="462">
        <f t="shared" ca="1" si="88"/>
        <v>0</v>
      </c>
      <c r="AI77" s="462">
        <f t="shared" ca="1" si="88"/>
        <v>0</v>
      </c>
      <c r="AJ77" s="462">
        <f t="shared" ca="1" si="88"/>
        <v>0</v>
      </c>
      <c r="AK77" s="462">
        <f t="shared" ca="1" si="88"/>
        <v>0</v>
      </c>
      <c r="AL77" s="462">
        <f t="shared" ca="1" si="89"/>
        <v>0</v>
      </c>
      <c r="AM77" s="462">
        <f t="shared" ca="1" si="89"/>
        <v>0</v>
      </c>
      <c r="AN77" s="462">
        <f t="shared" ca="1" si="89"/>
        <v>0</v>
      </c>
      <c r="AO77" s="462">
        <f t="shared" ca="1" si="89"/>
        <v>0</v>
      </c>
      <c r="AP77" s="462">
        <f t="shared" ca="1" si="89"/>
        <v>0</v>
      </c>
      <c r="AQ77" s="462">
        <f t="shared" ca="1" si="89"/>
        <v>0</v>
      </c>
      <c r="AR77" s="462">
        <f t="shared" ca="1" si="89"/>
        <v>0</v>
      </c>
      <c r="AS77" s="462">
        <f t="shared" ca="1" si="89"/>
        <v>0</v>
      </c>
      <c r="AT77" s="462">
        <f t="shared" ca="1" si="89"/>
        <v>0</v>
      </c>
      <c r="AU77" s="462">
        <f t="shared" ca="1" si="89"/>
        <v>0</v>
      </c>
      <c r="AV77" s="462">
        <f t="shared" ca="1" si="90"/>
        <v>0</v>
      </c>
      <c r="AW77" s="462">
        <f t="shared" ca="1" si="90"/>
        <v>0</v>
      </c>
      <c r="AX77" s="462">
        <f t="shared" ca="1" si="90"/>
        <v>0</v>
      </c>
      <c r="AY77" s="462">
        <f t="shared" ca="1" si="90"/>
        <v>0</v>
      </c>
      <c r="AZ77" s="462">
        <f t="shared" ca="1" si="90"/>
        <v>0</v>
      </c>
      <c r="BA77" s="462">
        <f t="shared" ca="1" si="90"/>
        <v>0</v>
      </c>
      <c r="BB77" s="462">
        <f t="shared" ca="1" si="90"/>
        <v>0</v>
      </c>
      <c r="BC77" s="462">
        <f t="shared" ca="1" si="90"/>
        <v>0</v>
      </c>
      <c r="BD77" s="462">
        <f t="shared" ca="1" si="90"/>
        <v>0</v>
      </c>
      <c r="BE77" s="462">
        <f t="shared" ca="1" si="90"/>
        <v>0</v>
      </c>
      <c r="BF77" s="462">
        <f t="shared" ca="1" si="91"/>
        <v>0</v>
      </c>
      <c r="BG77" s="462">
        <f t="shared" ca="1" si="91"/>
        <v>0</v>
      </c>
      <c r="BH77" s="462">
        <f t="shared" ca="1" si="91"/>
        <v>0</v>
      </c>
      <c r="BI77" s="462">
        <f t="shared" ca="1" si="91"/>
        <v>0</v>
      </c>
      <c r="BJ77" s="462">
        <f t="shared" ca="1" si="91"/>
        <v>0</v>
      </c>
      <c r="BK77" s="462">
        <f t="shared" ca="1" si="91"/>
        <v>0</v>
      </c>
      <c r="BL77" s="462">
        <f t="shared" ca="1" si="91"/>
        <v>0</v>
      </c>
      <c r="BM77" s="462">
        <f t="shared" ca="1" si="91"/>
        <v>0</v>
      </c>
      <c r="BN77" s="462">
        <f t="shared" ca="1" si="91"/>
        <v>0</v>
      </c>
      <c r="BO77" s="462">
        <f t="shared" ca="1" si="91"/>
        <v>0</v>
      </c>
      <c r="BP77" s="462">
        <f t="shared" ca="1" si="92"/>
        <v>0</v>
      </c>
      <c r="BQ77" s="462">
        <f t="shared" ca="1" si="92"/>
        <v>0</v>
      </c>
      <c r="BR77" s="462">
        <f t="shared" ca="1" si="92"/>
        <v>0</v>
      </c>
      <c r="BS77" s="462">
        <f t="shared" ca="1" si="92"/>
        <v>0</v>
      </c>
      <c r="BT77" s="462">
        <f t="shared" ca="1" si="92"/>
        <v>0</v>
      </c>
      <c r="BU77" s="462">
        <f t="shared" ca="1" si="92"/>
        <v>0</v>
      </c>
      <c r="BV77" s="462">
        <f t="shared" ca="1" si="92"/>
        <v>0</v>
      </c>
      <c r="BW77" s="462">
        <f t="shared" ca="1" si="92"/>
        <v>0</v>
      </c>
      <c r="BX77" s="462">
        <f t="shared" ca="1" si="92"/>
        <v>0</v>
      </c>
      <c r="BY77" s="462">
        <f t="shared" ca="1" si="92"/>
        <v>0</v>
      </c>
      <c r="BZ77" s="462">
        <f t="shared" ca="1" si="93"/>
        <v>0</v>
      </c>
      <c r="CA77" s="462">
        <f t="shared" ca="1" si="93"/>
        <v>0</v>
      </c>
      <c r="CB77" s="462">
        <f t="shared" ca="1" si="93"/>
        <v>0</v>
      </c>
      <c r="CC77" s="462">
        <f t="shared" ca="1" si="93"/>
        <v>0</v>
      </c>
      <c r="CD77" s="462">
        <f t="shared" ca="1" si="93"/>
        <v>0</v>
      </c>
      <c r="CE77" s="462">
        <f t="shared" ca="1" si="93"/>
        <v>0</v>
      </c>
      <c r="CF77" s="462">
        <f t="shared" ca="1" si="93"/>
        <v>0</v>
      </c>
      <c r="CG77" s="462">
        <f t="shared" ca="1" si="93"/>
        <v>0</v>
      </c>
      <c r="CH77" s="462">
        <f t="shared" ca="1" si="93"/>
        <v>0</v>
      </c>
      <c r="CI77" s="462">
        <f t="shared" ca="1" si="93"/>
        <v>0</v>
      </c>
      <c r="CJ77" s="462">
        <f t="shared" ca="1" si="94"/>
        <v>0</v>
      </c>
      <c r="CK77" s="462">
        <f t="shared" ca="1" si="94"/>
        <v>0</v>
      </c>
      <c r="CL77" s="462">
        <f t="shared" ca="1" si="94"/>
        <v>0</v>
      </c>
      <c r="CM77" s="462">
        <f t="shared" ca="1" si="94"/>
        <v>0</v>
      </c>
      <c r="CN77" s="462">
        <f t="shared" ca="1" si="94"/>
        <v>0</v>
      </c>
      <c r="CO77" s="462">
        <f t="shared" ca="1" si="94"/>
        <v>0</v>
      </c>
      <c r="CP77" s="462">
        <f t="shared" ca="1" si="94"/>
        <v>0</v>
      </c>
      <c r="CQ77" s="462">
        <f t="shared" ca="1" si="94"/>
        <v>0</v>
      </c>
      <c r="CR77" s="462">
        <f t="shared" ca="1" si="94"/>
        <v>0</v>
      </c>
      <c r="CS77" s="462">
        <f t="shared" ca="1" si="94"/>
        <v>0</v>
      </c>
      <c r="CT77" s="462">
        <f t="shared" ca="1" si="95"/>
        <v>0</v>
      </c>
      <c r="CU77" s="462">
        <f t="shared" ca="1" si="95"/>
        <v>0</v>
      </c>
      <c r="CV77" s="462">
        <f t="shared" ca="1" si="95"/>
        <v>0</v>
      </c>
      <c r="CW77" s="462">
        <f t="shared" ca="1" si="95"/>
        <v>0</v>
      </c>
      <c r="CX77" s="462">
        <f t="shared" ca="1" si="95"/>
        <v>0</v>
      </c>
      <c r="CY77" s="462">
        <f t="shared" ca="1" si="95"/>
        <v>0</v>
      </c>
      <c r="CZ77" s="462">
        <f t="shared" ca="1" si="95"/>
        <v>0</v>
      </c>
      <c r="DA77" s="462">
        <f t="shared" ca="1" si="95"/>
        <v>0</v>
      </c>
      <c r="DB77" s="462">
        <f t="shared" ca="1" si="95"/>
        <v>0</v>
      </c>
      <c r="DC77" s="462">
        <f t="shared" ca="1" si="95"/>
        <v>0</v>
      </c>
      <c r="DE77" s="114" t="str">
        <f t="shared" ca="1" si="100"/>
        <v>E.3.L.</v>
      </c>
      <c r="DF77">
        <v>1</v>
      </c>
      <c r="DG77">
        <f t="shared" ca="1" si="96"/>
        <v>21</v>
      </c>
      <c r="DH77">
        <f ca="1">DG77/(100+DG77)</f>
        <v>0.17355371900826447</v>
      </c>
    </row>
    <row r="78" spans="1:112" hidden="1">
      <c r="A78" s="67">
        <v>66</v>
      </c>
      <c r="B78" s="458" t="str">
        <f t="shared" ca="1" si="97"/>
        <v>F.</v>
      </c>
      <c r="C78" s="465" t="str">
        <f t="shared" ca="1" si="98"/>
        <v>KOMUNIKACINĖS VEIKLOS</v>
      </c>
      <c r="D78" s="71"/>
      <c r="E78" s="466" t="str">
        <f t="shared" ca="1" si="99"/>
        <v/>
      </c>
      <c r="F78" s="461">
        <f ca="1">SUM(F79:F87)</f>
        <v>0</v>
      </c>
      <c r="G78" s="454">
        <f ca="1">SUMIF($H$5:$DC$5,"&lt;="&amp;PAL,$H78:$DC78)</f>
        <v>0</v>
      </c>
      <c r="H78" s="467">
        <f ca="1">SUM(H79:H87)</f>
        <v>0</v>
      </c>
      <c r="I78" s="467">
        <f t="shared" ref="I78:BT78" ca="1" si="101">SUM(I79:I87)</f>
        <v>0</v>
      </c>
      <c r="J78" s="467">
        <f t="shared" ca="1" si="101"/>
        <v>0</v>
      </c>
      <c r="K78" s="467">
        <f t="shared" ca="1" si="101"/>
        <v>0</v>
      </c>
      <c r="L78" s="467">
        <f t="shared" ca="1" si="101"/>
        <v>0</v>
      </c>
      <c r="M78" s="467">
        <f t="shared" ca="1" si="101"/>
        <v>0</v>
      </c>
      <c r="N78" s="467">
        <f t="shared" ca="1" si="101"/>
        <v>0</v>
      </c>
      <c r="O78" s="467">
        <f t="shared" ca="1" si="101"/>
        <v>0</v>
      </c>
      <c r="P78" s="467">
        <f t="shared" ca="1" si="101"/>
        <v>0</v>
      </c>
      <c r="Q78" s="467">
        <f t="shared" ca="1" si="101"/>
        <v>0</v>
      </c>
      <c r="R78" s="467">
        <f t="shared" ca="1" si="101"/>
        <v>0</v>
      </c>
      <c r="S78" s="467">
        <f t="shared" ca="1" si="101"/>
        <v>0</v>
      </c>
      <c r="T78" s="467">
        <f t="shared" ca="1" si="101"/>
        <v>0</v>
      </c>
      <c r="U78" s="467">
        <f t="shared" ca="1" si="101"/>
        <v>0</v>
      </c>
      <c r="V78" s="467">
        <f t="shared" ca="1" si="101"/>
        <v>0</v>
      </c>
      <c r="W78" s="467">
        <f t="shared" ca="1" si="101"/>
        <v>0</v>
      </c>
      <c r="X78" s="467">
        <f t="shared" ca="1" si="101"/>
        <v>0</v>
      </c>
      <c r="Y78" s="467">
        <f t="shared" ca="1" si="101"/>
        <v>0</v>
      </c>
      <c r="Z78" s="467">
        <f t="shared" ca="1" si="101"/>
        <v>0</v>
      </c>
      <c r="AA78" s="467">
        <f t="shared" ca="1" si="101"/>
        <v>0</v>
      </c>
      <c r="AB78" s="467">
        <f t="shared" ca="1" si="101"/>
        <v>0</v>
      </c>
      <c r="AC78" s="467">
        <f t="shared" ca="1" si="101"/>
        <v>0</v>
      </c>
      <c r="AD78" s="467">
        <f t="shared" ca="1" si="101"/>
        <v>0</v>
      </c>
      <c r="AE78" s="467">
        <f t="shared" ca="1" si="101"/>
        <v>0</v>
      </c>
      <c r="AF78" s="467">
        <f t="shared" ca="1" si="101"/>
        <v>0</v>
      </c>
      <c r="AG78" s="467">
        <f t="shared" ca="1" si="101"/>
        <v>0</v>
      </c>
      <c r="AH78" s="467">
        <f t="shared" ca="1" si="101"/>
        <v>0</v>
      </c>
      <c r="AI78" s="467">
        <f t="shared" ca="1" si="101"/>
        <v>0</v>
      </c>
      <c r="AJ78" s="467">
        <f t="shared" ca="1" si="101"/>
        <v>0</v>
      </c>
      <c r="AK78" s="467">
        <f t="shared" ca="1" si="101"/>
        <v>0</v>
      </c>
      <c r="AL78" s="467">
        <f t="shared" ca="1" si="101"/>
        <v>0</v>
      </c>
      <c r="AM78" s="467">
        <f t="shared" ca="1" si="101"/>
        <v>0</v>
      </c>
      <c r="AN78" s="467">
        <f t="shared" ca="1" si="101"/>
        <v>0</v>
      </c>
      <c r="AO78" s="467">
        <f t="shared" ca="1" si="101"/>
        <v>0</v>
      </c>
      <c r="AP78" s="467">
        <f t="shared" ca="1" si="101"/>
        <v>0</v>
      </c>
      <c r="AQ78" s="467">
        <f t="shared" ca="1" si="101"/>
        <v>0</v>
      </c>
      <c r="AR78" s="467">
        <f t="shared" ca="1" si="101"/>
        <v>0</v>
      </c>
      <c r="AS78" s="467">
        <f t="shared" ca="1" si="101"/>
        <v>0</v>
      </c>
      <c r="AT78" s="467">
        <f t="shared" ca="1" si="101"/>
        <v>0</v>
      </c>
      <c r="AU78" s="467">
        <f t="shared" ca="1" si="101"/>
        <v>0</v>
      </c>
      <c r="AV78" s="467">
        <f t="shared" ca="1" si="101"/>
        <v>0</v>
      </c>
      <c r="AW78" s="467">
        <f t="shared" ca="1" si="101"/>
        <v>0</v>
      </c>
      <c r="AX78" s="467">
        <f t="shared" ca="1" si="101"/>
        <v>0</v>
      </c>
      <c r="AY78" s="467">
        <f t="shared" ca="1" si="101"/>
        <v>0</v>
      </c>
      <c r="AZ78" s="467">
        <f t="shared" ca="1" si="101"/>
        <v>0</v>
      </c>
      <c r="BA78" s="467">
        <f t="shared" ca="1" si="101"/>
        <v>0</v>
      </c>
      <c r="BB78" s="467">
        <f t="shared" ca="1" si="101"/>
        <v>0</v>
      </c>
      <c r="BC78" s="467">
        <f t="shared" ca="1" si="101"/>
        <v>0</v>
      </c>
      <c r="BD78" s="467">
        <f t="shared" ca="1" si="101"/>
        <v>0</v>
      </c>
      <c r="BE78" s="467">
        <f t="shared" ca="1" si="101"/>
        <v>0</v>
      </c>
      <c r="BF78" s="467">
        <f t="shared" ca="1" si="101"/>
        <v>0</v>
      </c>
      <c r="BG78" s="467">
        <f t="shared" ca="1" si="101"/>
        <v>0</v>
      </c>
      <c r="BH78" s="467">
        <f t="shared" ca="1" si="101"/>
        <v>0</v>
      </c>
      <c r="BI78" s="467">
        <f t="shared" ca="1" si="101"/>
        <v>0</v>
      </c>
      <c r="BJ78" s="467">
        <f t="shared" ca="1" si="101"/>
        <v>0</v>
      </c>
      <c r="BK78" s="467">
        <f t="shared" ca="1" si="101"/>
        <v>0</v>
      </c>
      <c r="BL78" s="467">
        <f t="shared" ca="1" si="101"/>
        <v>0</v>
      </c>
      <c r="BM78" s="467">
        <f t="shared" ca="1" si="101"/>
        <v>0</v>
      </c>
      <c r="BN78" s="467">
        <f t="shared" ca="1" si="101"/>
        <v>0</v>
      </c>
      <c r="BO78" s="467">
        <f t="shared" ca="1" si="101"/>
        <v>0</v>
      </c>
      <c r="BP78" s="467">
        <f t="shared" ca="1" si="101"/>
        <v>0</v>
      </c>
      <c r="BQ78" s="467">
        <f t="shared" ca="1" si="101"/>
        <v>0</v>
      </c>
      <c r="BR78" s="467">
        <f t="shared" ca="1" si="101"/>
        <v>0</v>
      </c>
      <c r="BS78" s="467">
        <f t="shared" ca="1" si="101"/>
        <v>0</v>
      </c>
      <c r="BT78" s="467">
        <f t="shared" ca="1" si="101"/>
        <v>0</v>
      </c>
      <c r="BU78" s="467">
        <f t="shared" ref="BU78:DC78" ca="1" si="102">SUM(BU79:BU87)</f>
        <v>0</v>
      </c>
      <c r="BV78" s="467">
        <f t="shared" ca="1" si="102"/>
        <v>0</v>
      </c>
      <c r="BW78" s="467">
        <f t="shared" ca="1" si="102"/>
        <v>0</v>
      </c>
      <c r="BX78" s="467">
        <f t="shared" ca="1" si="102"/>
        <v>0</v>
      </c>
      <c r="BY78" s="467">
        <f t="shared" ca="1" si="102"/>
        <v>0</v>
      </c>
      <c r="BZ78" s="467">
        <f t="shared" ca="1" si="102"/>
        <v>0</v>
      </c>
      <c r="CA78" s="467">
        <f t="shared" ca="1" si="102"/>
        <v>0</v>
      </c>
      <c r="CB78" s="467">
        <f t="shared" ca="1" si="102"/>
        <v>0</v>
      </c>
      <c r="CC78" s="467">
        <f t="shared" ca="1" si="102"/>
        <v>0</v>
      </c>
      <c r="CD78" s="467">
        <f t="shared" ca="1" si="102"/>
        <v>0</v>
      </c>
      <c r="CE78" s="467">
        <f t="shared" ca="1" si="102"/>
        <v>0</v>
      </c>
      <c r="CF78" s="467">
        <f t="shared" ca="1" si="102"/>
        <v>0</v>
      </c>
      <c r="CG78" s="467">
        <f t="shared" ca="1" si="102"/>
        <v>0</v>
      </c>
      <c r="CH78" s="467">
        <f t="shared" ca="1" si="102"/>
        <v>0</v>
      </c>
      <c r="CI78" s="467">
        <f t="shared" ca="1" si="102"/>
        <v>0</v>
      </c>
      <c r="CJ78" s="467">
        <f t="shared" ca="1" si="102"/>
        <v>0</v>
      </c>
      <c r="CK78" s="467">
        <f t="shared" ca="1" si="102"/>
        <v>0</v>
      </c>
      <c r="CL78" s="467">
        <f t="shared" ca="1" si="102"/>
        <v>0</v>
      </c>
      <c r="CM78" s="467">
        <f t="shared" ca="1" si="102"/>
        <v>0</v>
      </c>
      <c r="CN78" s="467">
        <f t="shared" ca="1" si="102"/>
        <v>0</v>
      </c>
      <c r="CO78" s="467">
        <f t="shared" ca="1" si="102"/>
        <v>0</v>
      </c>
      <c r="CP78" s="467">
        <f t="shared" ca="1" si="102"/>
        <v>0</v>
      </c>
      <c r="CQ78" s="467">
        <f t="shared" ca="1" si="102"/>
        <v>0</v>
      </c>
      <c r="CR78" s="467">
        <f t="shared" ca="1" si="102"/>
        <v>0</v>
      </c>
      <c r="CS78" s="467">
        <f t="shared" ca="1" si="102"/>
        <v>0</v>
      </c>
      <c r="CT78" s="467">
        <f t="shared" ca="1" si="102"/>
        <v>0</v>
      </c>
      <c r="CU78" s="467">
        <f t="shared" ca="1" si="102"/>
        <v>0</v>
      </c>
      <c r="CV78" s="467">
        <f t="shared" ca="1" si="102"/>
        <v>0</v>
      </c>
      <c r="CW78" s="467">
        <f t="shared" ca="1" si="102"/>
        <v>0</v>
      </c>
      <c r="CX78" s="467">
        <f t="shared" ca="1" si="102"/>
        <v>0</v>
      </c>
      <c r="CY78" s="467">
        <f t="shared" ca="1" si="102"/>
        <v>0</v>
      </c>
      <c r="CZ78" s="467">
        <f t="shared" ca="1" si="102"/>
        <v>0</v>
      </c>
      <c r="DA78" s="467">
        <f t="shared" ca="1" si="102"/>
        <v>0</v>
      </c>
      <c r="DB78" s="467">
        <f t="shared" ca="1" si="102"/>
        <v>0</v>
      </c>
      <c r="DC78" s="467">
        <f t="shared" ca="1" si="102"/>
        <v>0</v>
      </c>
      <c r="DE78" s="114"/>
      <c r="DF78">
        <v>1</v>
      </c>
    </row>
    <row r="79" spans="1:112" hidden="1">
      <c r="A79" s="67">
        <v>67</v>
      </c>
      <c r="B79" s="458" t="str">
        <f t="shared" ca="1" si="97"/>
        <v>F.1.</v>
      </c>
      <c r="C79" s="459" t="str">
        <f t="shared" ca="1" si="98"/>
        <v>Veikla</v>
      </c>
      <c r="D79" s="463"/>
      <c r="E79" s="460">
        <f t="shared" ca="1" si="99"/>
        <v>0.21</v>
      </c>
      <c r="F79" s="461">
        <f ca="1">H79+NPV(FD,I79:INDEX(I79:DC79,PAL))</f>
        <v>0</v>
      </c>
      <c r="G79" s="454">
        <f ca="1">SUMIF($H$5:$DC$5,"&lt;="&amp;PAL,$H79:$DC79)</f>
        <v>0</v>
      </c>
      <c r="H79" s="462">
        <f t="shared" ref="H79:Q87" ca="1" si="103">OFFSET(INDIRECT("'"&amp;Opt_alt&amp;"'!H12"),$A79,H$5)*$DF79</f>
        <v>0</v>
      </c>
      <c r="I79" s="462">
        <f t="shared" ca="1" si="103"/>
        <v>0</v>
      </c>
      <c r="J79" s="462">
        <f t="shared" ca="1" si="103"/>
        <v>0</v>
      </c>
      <c r="K79" s="462">
        <f t="shared" ca="1" si="103"/>
        <v>0</v>
      </c>
      <c r="L79" s="462">
        <f t="shared" ca="1" si="103"/>
        <v>0</v>
      </c>
      <c r="M79" s="462">
        <f t="shared" ca="1" si="103"/>
        <v>0</v>
      </c>
      <c r="N79" s="462">
        <f t="shared" ca="1" si="103"/>
        <v>0</v>
      </c>
      <c r="O79" s="462">
        <f t="shared" ca="1" si="103"/>
        <v>0</v>
      </c>
      <c r="P79" s="462">
        <f t="shared" ca="1" si="103"/>
        <v>0</v>
      </c>
      <c r="Q79" s="462">
        <f t="shared" ca="1" si="103"/>
        <v>0</v>
      </c>
      <c r="R79" s="462">
        <f t="shared" ref="R79:AA87" ca="1" si="104">OFFSET(INDIRECT("'"&amp;Opt_alt&amp;"'!H12"),$A79,R$5)*$DF79</f>
        <v>0</v>
      </c>
      <c r="S79" s="462">
        <f t="shared" ca="1" si="104"/>
        <v>0</v>
      </c>
      <c r="T79" s="462">
        <f t="shared" ca="1" si="104"/>
        <v>0</v>
      </c>
      <c r="U79" s="462">
        <f t="shared" ca="1" si="104"/>
        <v>0</v>
      </c>
      <c r="V79" s="462">
        <f t="shared" ca="1" si="104"/>
        <v>0</v>
      </c>
      <c r="W79" s="462">
        <f t="shared" ca="1" si="104"/>
        <v>0</v>
      </c>
      <c r="X79" s="462">
        <f t="shared" ca="1" si="104"/>
        <v>0</v>
      </c>
      <c r="Y79" s="462">
        <f t="shared" ca="1" si="104"/>
        <v>0</v>
      </c>
      <c r="Z79" s="462">
        <f t="shared" ca="1" si="104"/>
        <v>0</v>
      </c>
      <c r="AA79" s="462">
        <f t="shared" ca="1" si="104"/>
        <v>0</v>
      </c>
      <c r="AB79" s="462">
        <f t="shared" ref="AB79:AK87" ca="1" si="105">OFFSET(INDIRECT("'"&amp;Opt_alt&amp;"'!H12"),$A79,AB$5)*$DF79</f>
        <v>0</v>
      </c>
      <c r="AC79" s="462">
        <f t="shared" ca="1" si="105"/>
        <v>0</v>
      </c>
      <c r="AD79" s="462">
        <f t="shared" ca="1" si="105"/>
        <v>0</v>
      </c>
      <c r="AE79" s="462">
        <f t="shared" ca="1" si="105"/>
        <v>0</v>
      </c>
      <c r="AF79" s="462">
        <f t="shared" ca="1" si="105"/>
        <v>0</v>
      </c>
      <c r="AG79" s="462">
        <f t="shared" ca="1" si="105"/>
        <v>0</v>
      </c>
      <c r="AH79" s="462">
        <f t="shared" ca="1" si="105"/>
        <v>0</v>
      </c>
      <c r="AI79" s="462">
        <f t="shared" ca="1" si="105"/>
        <v>0</v>
      </c>
      <c r="AJ79" s="462">
        <f t="shared" ca="1" si="105"/>
        <v>0</v>
      </c>
      <c r="AK79" s="462">
        <f t="shared" ca="1" si="105"/>
        <v>0</v>
      </c>
      <c r="AL79" s="462">
        <f t="shared" ref="AL79:AU87" ca="1" si="106">OFFSET(INDIRECT("'"&amp;Opt_alt&amp;"'!H12"),$A79,AL$5)*$DF79</f>
        <v>0</v>
      </c>
      <c r="AM79" s="462">
        <f t="shared" ca="1" si="106"/>
        <v>0</v>
      </c>
      <c r="AN79" s="462">
        <f t="shared" ca="1" si="106"/>
        <v>0</v>
      </c>
      <c r="AO79" s="462">
        <f t="shared" ca="1" si="106"/>
        <v>0</v>
      </c>
      <c r="AP79" s="462">
        <f t="shared" ca="1" si="106"/>
        <v>0</v>
      </c>
      <c r="AQ79" s="462">
        <f t="shared" ca="1" si="106"/>
        <v>0</v>
      </c>
      <c r="AR79" s="462">
        <f t="shared" ca="1" si="106"/>
        <v>0</v>
      </c>
      <c r="AS79" s="462">
        <f t="shared" ca="1" si="106"/>
        <v>0</v>
      </c>
      <c r="AT79" s="462">
        <f t="shared" ca="1" si="106"/>
        <v>0</v>
      </c>
      <c r="AU79" s="462">
        <f t="shared" ca="1" si="106"/>
        <v>0</v>
      </c>
      <c r="AV79" s="462">
        <f t="shared" ref="AV79:BE87" ca="1" si="107">OFFSET(INDIRECT("'"&amp;Opt_alt&amp;"'!H12"),$A79,AV$5)*$DF79</f>
        <v>0</v>
      </c>
      <c r="AW79" s="462">
        <f t="shared" ca="1" si="107"/>
        <v>0</v>
      </c>
      <c r="AX79" s="462">
        <f t="shared" ca="1" si="107"/>
        <v>0</v>
      </c>
      <c r="AY79" s="462">
        <f t="shared" ca="1" si="107"/>
        <v>0</v>
      </c>
      <c r="AZ79" s="462">
        <f t="shared" ca="1" si="107"/>
        <v>0</v>
      </c>
      <c r="BA79" s="462">
        <f t="shared" ca="1" si="107"/>
        <v>0</v>
      </c>
      <c r="BB79" s="462">
        <f t="shared" ca="1" si="107"/>
        <v>0</v>
      </c>
      <c r="BC79" s="462">
        <f t="shared" ca="1" si="107"/>
        <v>0</v>
      </c>
      <c r="BD79" s="462">
        <f t="shared" ca="1" si="107"/>
        <v>0</v>
      </c>
      <c r="BE79" s="462">
        <f t="shared" ca="1" si="107"/>
        <v>0</v>
      </c>
      <c r="BF79" s="462">
        <f t="shared" ref="BF79:BO87" ca="1" si="108">OFFSET(INDIRECT("'"&amp;Opt_alt&amp;"'!H12"),$A79,BF$5)*$DF79</f>
        <v>0</v>
      </c>
      <c r="BG79" s="462">
        <f t="shared" ca="1" si="108"/>
        <v>0</v>
      </c>
      <c r="BH79" s="462">
        <f t="shared" ca="1" si="108"/>
        <v>0</v>
      </c>
      <c r="BI79" s="462">
        <f t="shared" ca="1" si="108"/>
        <v>0</v>
      </c>
      <c r="BJ79" s="462">
        <f t="shared" ca="1" si="108"/>
        <v>0</v>
      </c>
      <c r="BK79" s="462">
        <f t="shared" ca="1" si="108"/>
        <v>0</v>
      </c>
      <c r="BL79" s="462">
        <f t="shared" ca="1" si="108"/>
        <v>0</v>
      </c>
      <c r="BM79" s="462">
        <f t="shared" ca="1" si="108"/>
        <v>0</v>
      </c>
      <c r="BN79" s="462">
        <f t="shared" ca="1" si="108"/>
        <v>0</v>
      </c>
      <c r="BO79" s="462">
        <f t="shared" ca="1" si="108"/>
        <v>0</v>
      </c>
      <c r="BP79" s="462">
        <f t="shared" ref="BP79:BY87" ca="1" si="109">OFFSET(INDIRECT("'"&amp;Opt_alt&amp;"'!H12"),$A79,BP$5)*$DF79</f>
        <v>0</v>
      </c>
      <c r="BQ79" s="462">
        <f t="shared" ca="1" si="109"/>
        <v>0</v>
      </c>
      <c r="BR79" s="462">
        <f t="shared" ca="1" si="109"/>
        <v>0</v>
      </c>
      <c r="BS79" s="462">
        <f t="shared" ca="1" si="109"/>
        <v>0</v>
      </c>
      <c r="BT79" s="462">
        <f t="shared" ca="1" si="109"/>
        <v>0</v>
      </c>
      <c r="BU79" s="462">
        <f t="shared" ca="1" si="109"/>
        <v>0</v>
      </c>
      <c r="BV79" s="462">
        <f t="shared" ca="1" si="109"/>
        <v>0</v>
      </c>
      <c r="BW79" s="462">
        <f t="shared" ca="1" si="109"/>
        <v>0</v>
      </c>
      <c r="BX79" s="462">
        <f t="shared" ca="1" si="109"/>
        <v>0</v>
      </c>
      <c r="BY79" s="462">
        <f t="shared" ca="1" si="109"/>
        <v>0</v>
      </c>
      <c r="BZ79" s="462">
        <f t="shared" ref="BZ79:CI87" ca="1" si="110">OFFSET(INDIRECT("'"&amp;Opt_alt&amp;"'!H12"),$A79,BZ$5)*$DF79</f>
        <v>0</v>
      </c>
      <c r="CA79" s="462">
        <f t="shared" ca="1" si="110"/>
        <v>0</v>
      </c>
      <c r="CB79" s="462">
        <f t="shared" ca="1" si="110"/>
        <v>0</v>
      </c>
      <c r="CC79" s="462">
        <f t="shared" ca="1" si="110"/>
        <v>0</v>
      </c>
      <c r="CD79" s="462">
        <f t="shared" ca="1" si="110"/>
        <v>0</v>
      </c>
      <c r="CE79" s="462">
        <f t="shared" ca="1" si="110"/>
        <v>0</v>
      </c>
      <c r="CF79" s="462">
        <f t="shared" ca="1" si="110"/>
        <v>0</v>
      </c>
      <c r="CG79" s="462">
        <f t="shared" ca="1" si="110"/>
        <v>0</v>
      </c>
      <c r="CH79" s="462">
        <f t="shared" ca="1" si="110"/>
        <v>0</v>
      </c>
      <c r="CI79" s="462">
        <f t="shared" ca="1" si="110"/>
        <v>0</v>
      </c>
      <c r="CJ79" s="462">
        <f t="shared" ref="CJ79:CS87" ca="1" si="111">OFFSET(INDIRECT("'"&amp;Opt_alt&amp;"'!H12"),$A79,CJ$5)*$DF79</f>
        <v>0</v>
      </c>
      <c r="CK79" s="462">
        <f t="shared" ca="1" si="111"/>
        <v>0</v>
      </c>
      <c r="CL79" s="462">
        <f t="shared" ca="1" si="111"/>
        <v>0</v>
      </c>
      <c r="CM79" s="462">
        <f t="shared" ca="1" si="111"/>
        <v>0</v>
      </c>
      <c r="CN79" s="462">
        <f t="shared" ca="1" si="111"/>
        <v>0</v>
      </c>
      <c r="CO79" s="462">
        <f t="shared" ca="1" si="111"/>
        <v>0</v>
      </c>
      <c r="CP79" s="462">
        <f t="shared" ca="1" si="111"/>
        <v>0</v>
      </c>
      <c r="CQ79" s="462">
        <f t="shared" ca="1" si="111"/>
        <v>0</v>
      </c>
      <c r="CR79" s="462">
        <f t="shared" ca="1" si="111"/>
        <v>0</v>
      </c>
      <c r="CS79" s="462">
        <f t="shared" ca="1" si="111"/>
        <v>0</v>
      </c>
      <c r="CT79" s="462">
        <f t="shared" ref="CT79:DC87" ca="1" si="112">OFFSET(INDIRECT("'"&amp;Opt_alt&amp;"'!H12"),$A79,CT$5)*$DF79</f>
        <v>0</v>
      </c>
      <c r="CU79" s="462">
        <f t="shared" ca="1" si="112"/>
        <v>0</v>
      </c>
      <c r="CV79" s="462">
        <f t="shared" ca="1" si="112"/>
        <v>0</v>
      </c>
      <c r="CW79" s="462">
        <f t="shared" ca="1" si="112"/>
        <v>0</v>
      </c>
      <c r="CX79" s="462">
        <f t="shared" ca="1" si="112"/>
        <v>0</v>
      </c>
      <c r="CY79" s="462">
        <f t="shared" ca="1" si="112"/>
        <v>0</v>
      </c>
      <c r="CZ79" s="462">
        <f t="shared" ca="1" si="112"/>
        <v>0</v>
      </c>
      <c r="DA79" s="462">
        <f t="shared" ca="1" si="112"/>
        <v>0</v>
      </c>
      <c r="DB79" s="462">
        <f t="shared" ca="1" si="112"/>
        <v>0</v>
      </c>
      <c r="DC79" s="462">
        <f t="shared" ca="1" si="112"/>
        <v>0</v>
      </c>
      <c r="DE79" s="114" t="str">
        <f t="shared" ca="1" si="100"/>
        <v>F.1.</v>
      </c>
      <c r="DF79">
        <v>1</v>
      </c>
      <c r="DG79">
        <f t="shared" ref="DG79:DG88" ca="1" si="113">OFFSET(INDIRECT("'"&amp;Opt_alt&amp;"'!H12"),$A79,DG$5)</f>
        <v>21</v>
      </c>
      <c r="DH79">
        <v>0</v>
      </c>
    </row>
    <row r="80" spans="1:112" hidden="1">
      <c r="A80" s="67">
        <v>68</v>
      </c>
      <c r="B80" s="458" t="str">
        <f t="shared" ca="1" si="97"/>
        <v>F.2.</v>
      </c>
      <c r="C80" s="459" t="str">
        <f t="shared" ca="1" si="98"/>
        <v>Veikla</v>
      </c>
      <c r="D80" s="463"/>
      <c r="E80" s="460">
        <f t="shared" ca="1" si="99"/>
        <v>0.21</v>
      </c>
      <c r="F80" s="461">
        <f ca="1">H80+NPV(FD,I80:INDEX(I80:DC80,PAL))</f>
        <v>0</v>
      </c>
      <c r="G80" s="454">
        <f ca="1">SUMIF($H$5:$DC$5,"&lt;="&amp;PAL,$H80:$DC80)</f>
        <v>0</v>
      </c>
      <c r="H80" s="462">
        <f t="shared" ca="1" si="103"/>
        <v>0</v>
      </c>
      <c r="I80" s="462">
        <f t="shared" ca="1" si="103"/>
        <v>0</v>
      </c>
      <c r="J80" s="462">
        <f t="shared" ca="1" si="103"/>
        <v>0</v>
      </c>
      <c r="K80" s="462">
        <f t="shared" ca="1" si="103"/>
        <v>0</v>
      </c>
      <c r="L80" s="462">
        <f t="shared" ca="1" si="103"/>
        <v>0</v>
      </c>
      <c r="M80" s="462">
        <f t="shared" ca="1" si="103"/>
        <v>0</v>
      </c>
      <c r="N80" s="462">
        <f t="shared" ca="1" si="103"/>
        <v>0</v>
      </c>
      <c r="O80" s="462">
        <f t="shared" ca="1" si="103"/>
        <v>0</v>
      </c>
      <c r="P80" s="462">
        <f t="shared" ca="1" si="103"/>
        <v>0</v>
      </c>
      <c r="Q80" s="462">
        <f t="shared" ca="1" si="103"/>
        <v>0</v>
      </c>
      <c r="R80" s="462">
        <f t="shared" ca="1" si="104"/>
        <v>0</v>
      </c>
      <c r="S80" s="462">
        <f t="shared" ca="1" si="104"/>
        <v>0</v>
      </c>
      <c r="T80" s="462">
        <f t="shared" ca="1" si="104"/>
        <v>0</v>
      </c>
      <c r="U80" s="462">
        <f t="shared" ca="1" si="104"/>
        <v>0</v>
      </c>
      <c r="V80" s="462">
        <f t="shared" ca="1" si="104"/>
        <v>0</v>
      </c>
      <c r="W80" s="462">
        <f t="shared" ca="1" si="104"/>
        <v>0</v>
      </c>
      <c r="X80" s="462">
        <f t="shared" ca="1" si="104"/>
        <v>0</v>
      </c>
      <c r="Y80" s="462">
        <f t="shared" ca="1" si="104"/>
        <v>0</v>
      </c>
      <c r="Z80" s="462">
        <f t="shared" ca="1" si="104"/>
        <v>0</v>
      </c>
      <c r="AA80" s="462">
        <f t="shared" ca="1" si="104"/>
        <v>0</v>
      </c>
      <c r="AB80" s="462">
        <f t="shared" ca="1" si="105"/>
        <v>0</v>
      </c>
      <c r="AC80" s="462">
        <f t="shared" ca="1" si="105"/>
        <v>0</v>
      </c>
      <c r="AD80" s="462">
        <f t="shared" ca="1" si="105"/>
        <v>0</v>
      </c>
      <c r="AE80" s="462">
        <f t="shared" ca="1" si="105"/>
        <v>0</v>
      </c>
      <c r="AF80" s="462">
        <f t="shared" ca="1" si="105"/>
        <v>0</v>
      </c>
      <c r="AG80" s="462">
        <f t="shared" ca="1" si="105"/>
        <v>0</v>
      </c>
      <c r="AH80" s="462">
        <f t="shared" ca="1" si="105"/>
        <v>0</v>
      </c>
      <c r="AI80" s="462">
        <f t="shared" ca="1" si="105"/>
        <v>0</v>
      </c>
      <c r="AJ80" s="462">
        <f t="shared" ca="1" si="105"/>
        <v>0</v>
      </c>
      <c r="AK80" s="462">
        <f t="shared" ca="1" si="105"/>
        <v>0</v>
      </c>
      <c r="AL80" s="462">
        <f t="shared" ca="1" si="106"/>
        <v>0</v>
      </c>
      <c r="AM80" s="462">
        <f t="shared" ca="1" si="106"/>
        <v>0</v>
      </c>
      <c r="AN80" s="462">
        <f t="shared" ca="1" si="106"/>
        <v>0</v>
      </c>
      <c r="AO80" s="462">
        <f t="shared" ca="1" si="106"/>
        <v>0</v>
      </c>
      <c r="AP80" s="462">
        <f t="shared" ca="1" si="106"/>
        <v>0</v>
      </c>
      <c r="AQ80" s="462">
        <f t="shared" ca="1" si="106"/>
        <v>0</v>
      </c>
      <c r="AR80" s="462">
        <f t="shared" ca="1" si="106"/>
        <v>0</v>
      </c>
      <c r="AS80" s="462">
        <f t="shared" ca="1" si="106"/>
        <v>0</v>
      </c>
      <c r="AT80" s="462">
        <f t="shared" ca="1" si="106"/>
        <v>0</v>
      </c>
      <c r="AU80" s="462">
        <f t="shared" ca="1" si="106"/>
        <v>0</v>
      </c>
      <c r="AV80" s="462">
        <f t="shared" ca="1" si="107"/>
        <v>0</v>
      </c>
      <c r="AW80" s="462">
        <f t="shared" ca="1" si="107"/>
        <v>0</v>
      </c>
      <c r="AX80" s="462">
        <f t="shared" ca="1" si="107"/>
        <v>0</v>
      </c>
      <c r="AY80" s="462">
        <f t="shared" ca="1" si="107"/>
        <v>0</v>
      </c>
      <c r="AZ80" s="462">
        <f t="shared" ca="1" si="107"/>
        <v>0</v>
      </c>
      <c r="BA80" s="462">
        <f t="shared" ca="1" si="107"/>
        <v>0</v>
      </c>
      <c r="BB80" s="462">
        <f t="shared" ca="1" si="107"/>
        <v>0</v>
      </c>
      <c r="BC80" s="462">
        <f t="shared" ca="1" si="107"/>
        <v>0</v>
      </c>
      <c r="BD80" s="462">
        <f t="shared" ca="1" si="107"/>
        <v>0</v>
      </c>
      <c r="BE80" s="462">
        <f t="shared" ca="1" si="107"/>
        <v>0</v>
      </c>
      <c r="BF80" s="462">
        <f t="shared" ca="1" si="108"/>
        <v>0</v>
      </c>
      <c r="BG80" s="462">
        <f t="shared" ca="1" si="108"/>
        <v>0</v>
      </c>
      <c r="BH80" s="462">
        <f t="shared" ca="1" si="108"/>
        <v>0</v>
      </c>
      <c r="BI80" s="462">
        <f t="shared" ca="1" si="108"/>
        <v>0</v>
      </c>
      <c r="BJ80" s="462">
        <f t="shared" ca="1" si="108"/>
        <v>0</v>
      </c>
      <c r="BK80" s="462">
        <f t="shared" ca="1" si="108"/>
        <v>0</v>
      </c>
      <c r="BL80" s="462">
        <f t="shared" ca="1" si="108"/>
        <v>0</v>
      </c>
      <c r="BM80" s="462">
        <f t="shared" ca="1" si="108"/>
        <v>0</v>
      </c>
      <c r="BN80" s="462">
        <f t="shared" ca="1" si="108"/>
        <v>0</v>
      </c>
      <c r="BO80" s="462">
        <f t="shared" ca="1" si="108"/>
        <v>0</v>
      </c>
      <c r="BP80" s="462">
        <f t="shared" ca="1" si="109"/>
        <v>0</v>
      </c>
      <c r="BQ80" s="462">
        <f t="shared" ca="1" si="109"/>
        <v>0</v>
      </c>
      <c r="BR80" s="462">
        <f t="shared" ca="1" si="109"/>
        <v>0</v>
      </c>
      <c r="BS80" s="462">
        <f t="shared" ca="1" si="109"/>
        <v>0</v>
      </c>
      <c r="BT80" s="462">
        <f t="shared" ca="1" si="109"/>
        <v>0</v>
      </c>
      <c r="BU80" s="462">
        <f t="shared" ca="1" si="109"/>
        <v>0</v>
      </c>
      <c r="BV80" s="462">
        <f t="shared" ca="1" si="109"/>
        <v>0</v>
      </c>
      <c r="BW80" s="462">
        <f t="shared" ca="1" si="109"/>
        <v>0</v>
      </c>
      <c r="BX80" s="462">
        <f t="shared" ca="1" si="109"/>
        <v>0</v>
      </c>
      <c r="BY80" s="462">
        <f t="shared" ca="1" si="109"/>
        <v>0</v>
      </c>
      <c r="BZ80" s="462">
        <f t="shared" ca="1" si="110"/>
        <v>0</v>
      </c>
      <c r="CA80" s="462">
        <f t="shared" ca="1" si="110"/>
        <v>0</v>
      </c>
      <c r="CB80" s="462">
        <f t="shared" ca="1" si="110"/>
        <v>0</v>
      </c>
      <c r="CC80" s="462">
        <f t="shared" ca="1" si="110"/>
        <v>0</v>
      </c>
      <c r="CD80" s="462">
        <f t="shared" ca="1" si="110"/>
        <v>0</v>
      </c>
      <c r="CE80" s="462">
        <f t="shared" ca="1" si="110"/>
        <v>0</v>
      </c>
      <c r="CF80" s="462">
        <f t="shared" ca="1" si="110"/>
        <v>0</v>
      </c>
      <c r="CG80" s="462">
        <f t="shared" ca="1" si="110"/>
        <v>0</v>
      </c>
      <c r="CH80" s="462">
        <f t="shared" ca="1" si="110"/>
        <v>0</v>
      </c>
      <c r="CI80" s="462">
        <f t="shared" ca="1" si="110"/>
        <v>0</v>
      </c>
      <c r="CJ80" s="462">
        <f t="shared" ca="1" si="111"/>
        <v>0</v>
      </c>
      <c r="CK80" s="462">
        <f t="shared" ca="1" si="111"/>
        <v>0</v>
      </c>
      <c r="CL80" s="462">
        <f t="shared" ca="1" si="111"/>
        <v>0</v>
      </c>
      <c r="CM80" s="462">
        <f t="shared" ca="1" si="111"/>
        <v>0</v>
      </c>
      <c r="CN80" s="462">
        <f t="shared" ca="1" si="111"/>
        <v>0</v>
      </c>
      <c r="CO80" s="462">
        <f t="shared" ca="1" si="111"/>
        <v>0</v>
      </c>
      <c r="CP80" s="462">
        <f t="shared" ca="1" si="111"/>
        <v>0</v>
      </c>
      <c r="CQ80" s="462">
        <f t="shared" ca="1" si="111"/>
        <v>0</v>
      </c>
      <c r="CR80" s="462">
        <f t="shared" ca="1" si="111"/>
        <v>0</v>
      </c>
      <c r="CS80" s="462">
        <f t="shared" ca="1" si="111"/>
        <v>0</v>
      </c>
      <c r="CT80" s="462">
        <f t="shared" ca="1" si="112"/>
        <v>0</v>
      </c>
      <c r="CU80" s="462">
        <f t="shared" ca="1" si="112"/>
        <v>0</v>
      </c>
      <c r="CV80" s="462">
        <f t="shared" ca="1" si="112"/>
        <v>0</v>
      </c>
      <c r="CW80" s="462">
        <f t="shared" ca="1" si="112"/>
        <v>0</v>
      </c>
      <c r="CX80" s="462">
        <f t="shared" ca="1" si="112"/>
        <v>0</v>
      </c>
      <c r="CY80" s="462">
        <f t="shared" ca="1" si="112"/>
        <v>0</v>
      </c>
      <c r="CZ80" s="462">
        <f t="shared" ca="1" si="112"/>
        <v>0</v>
      </c>
      <c r="DA80" s="462">
        <f t="shared" ca="1" si="112"/>
        <v>0</v>
      </c>
      <c r="DB80" s="462">
        <f t="shared" ca="1" si="112"/>
        <v>0</v>
      </c>
      <c r="DC80" s="462">
        <f t="shared" ca="1" si="112"/>
        <v>0</v>
      </c>
      <c r="DE80" s="114" t="str">
        <f t="shared" ca="1" si="100"/>
        <v>F.2.</v>
      </c>
      <c r="DF80">
        <v>1</v>
      </c>
      <c r="DG80">
        <f t="shared" ca="1" si="113"/>
        <v>21</v>
      </c>
      <c r="DH80">
        <v>0</v>
      </c>
    </row>
    <row r="81" spans="1:112" hidden="1">
      <c r="A81" s="67">
        <v>69</v>
      </c>
      <c r="B81" s="458" t="str">
        <f t="shared" ca="1" si="97"/>
        <v>F.3.</v>
      </c>
      <c r="C81" s="459" t="str">
        <f t="shared" ca="1" si="98"/>
        <v>Veikla</v>
      </c>
      <c r="D81" s="463"/>
      <c r="E81" s="460">
        <f t="shared" ca="1" si="99"/>
        <v>0.21</v>
      </c>
      <c r="F81" s="461">
        <f ca="1">H81+NPV(FD,I81:INDEX(I81:DC81,PAL))</f>
        <v>0</v>
      </c>
      <c r="G81" s="454">
        <f ca="1">SUMIF($H$5:$DC$5,"&lt;="&amp;PAL,$H81:$DC81)</f>
        <v>0</v>
      </c>
      <c r="H81" s="462">
        <f t="shared" ca="1" si="103"/>
        <v>0</v>
      </c>
      <c r="I81" s="462">
        <f t="shared" ca="1" si="103"/>
        <v>0</v>
      </c>
      <c r="J81" s="462">
        <f t="shared" ca="1" si="103"/>
        <v>0</v>
      </c>
      <c r="K81" s="462">
        <f t="shared" ca="1" si="103"/>
        <v>0</v>
      </c>
      <c r="L81" s="462">
        <f t="shared" ca="1" si="103"/>
        <v>0</v>
      </c>
      <c r="M81" s="462">
        <f t="shared" ca="1" si="103"/>
        <v>0</v>
      </c>
      <c r="N81" s="462">
        <f t="shared" ca="1" si="103"/>
        <v>0</v>
      </c>
      <c r="O81" s="462">
        <f t="shared" ca="1" si="103"/>
        <v>0</v>
      </c>
      <c r="P81" s="462">
        <f t="shared" ca="1" si="103"/>
        <v>0</v>
      </c>
      <c r="Q81" s="462">
        <f t="shared" ca="1" si="103"/>
        <v>0</v>
      </c>
      <c r="R81" s="462">
        <f t="shared" ca="1" si="104"/>
        <v>0</v>
      </c>
      <c r="S81" s="462">
        <f t="shared" ca="1" si="104"/>
        <v>0</v>
      </c>
      <c r="T81" s="462">
        <f t="shared" ca="1" si="104"/>
        <v>0</v>
      </c>
      <c r="U81" s="462">
        <f t="shared" ca="1" si="104"/>
        <v>0</v>
      </c>
      <c r="V81" s="462">
        <f t="shared" ca="1" si="104"/>
        <v>0</v>
      </c>
      <c r="W81" s="462">
        <f t="shared" ca="1" si="104"/>
        <v>0</v>
      </c>
      <c r="X81" s="462">
        <f t="shared" ca="1" si="104"/>
        <v>0</v>
      </c>
      <c r="Y81" s="462">
        <f t="shared" ca="1" si="104"/>
        <v>0</v>
      </c>
      <c r="Z81" s="462">
        <f t="shared" ca="1" si="104"/>
        <v>0</v>
      </c>
      <c r="AA81" s="462">
        <f t="shared" ca="1" si="104"/>
        <v>0</v>
      </c>
      <c r="AB81" s="462">
        <f t="shared" ca="1" si="105"/>
        <v>0</v>
      </c>
      <c r="AC81" s="462">
        <f t="shared" ca="1" si="105"/>
        <v>0</v>
      </c>
      <c r="AD81" s="462">
        <f t="shared" ca="1" si="105"/>
        <v>0</v>
      </c>
      <c r="AE81" s="462">
        <f t="shared" ca="1" si="105"/>
        <v>0</v>
      </c>
      <c r="AF81" s="462">
        <f t="shared" ca="1" si="105"/>
        <v>0</v>
      </c>
      <c r="AG81" s="462">
        <f t="shared" ca="1" si="105"/>
        <v>0</v>
      </c>
      <c r="AH81" s="462">
        <f t="shared" ca="1" si="105"/>
        <v>0</v>
      </c>
      <c r="AI81" s="462">
        <f t="shared" ca="1" si="105"/>
        <v>0</v>
      </c>
      <c r="AJ81" s="462">
        <f t="shared" ca="1" si="105"/>
        <v>0</v>
      </c>
      <c r="AK81" s="462">
        <f t="shared" ca="1" si="105"/>
        <v>0</v>
      </c>
      <c r="AL81" s="462">
        <f t="shared" ca="1" si="106"/>
        <v>0</v>
      </c>
      <c r="AM81" s="462">
        <f t="shared" ca="1" si="106"/>
        <v>0</v>
      </c>
      <c r="AN81" s="462">
        <f t="shared" ca="1" si="106"/>
        <v>0</v>
      </c>
      <c r="AO81" s="462">
        <f t="shared" ca="1" si="106"/>
        <v>0</v>
      </c>
      <c r="AP81" s="462">
        <f t="shared" ca="1" si="106"/>
        <v>0</v>
      </c>
      <c r="AQ81" s="462">
        <f t="shared" ca="1" si="106"/>
        <v>0</v>
      </c>
      <c r="AR81" s="462">
        <f t="shared" ca="1" si="106"/>
        <v>0</v>
      </c>
      <c r="AS81" s="462">
        <f t="shared" ca="1" si="106"/>
        <v>0</v>
      </c>
      <c r="AT81" s="462">
        <f t="shared" ca="1" si="106"/>
        <v>0</v>
      </c>
      <c r="AU81" s="462">
        <f t="shared" ca="1" si="106"/>
        <v>0</v>
      </c>
      <c r="AV81" s="462">
        <f t="shared" ca="1" si="107"/>
        <v>0</v>
      </c>
      <c r="AW81" s="462">
        <f t="shared" ca="1" si="107"/>
        <v>0</v>
      </c>
      <c r="AX81" s="462">
        <f t="shared" ca="1" si="107"/>
        <v>0</v>
      </c>
      <c r="AY81" s="462">
        <f t="shared" ca="1" si="107"/>
        <v>0</v>
      </c>
      <c r="AZ81" s="462">
        <f t="shared" ca="1" si="107"/>
        <v>0</v>
      </c>
      <c r="BA81" s="462">
        <f t="shared" ca="1" si="107"/>
        <v>0</v>
      </c>
      <c r="BB81" s="462">
        <f t="shared" ca="1" si="107"/>
        <v>0</v>
      </c>
      <c r="BC81" s="462">
        <f t="shared" ca="1" si="107"/>
        <v>0</v>
      </c>
      <c r="BD81" s="462">
        <f t="shared" ca="1" si="107"/>
        <v>0</v>
      </c>
      <c r="BE81" s="462">
        <f t="shared" ca="1" si="107"/>
        <v>0</v>
      </c>
      <c r="BF81" s="462">
        <f t="shared" ca="1" si="108"/>
        <v>0</v>
      </c>
      <c r="BG81" s="462">
        <f t="shared" ca="1" si="108"/>
        <v>0</v>
      </c>
      <c r="BH81" s="462">
        <f t="shared" ca="1" si="108"/>
        <v>0</v>
      </c>
      <c r="BI81" s="462">
        <f t="shared" ca="1" si="108"/>
        <v>0</v>
      </c>
      <c r="BJ81" s="462">
        <f t="shared" ca="1" si="108"/>
        <v>0</v>
      </c>
      <c r="BK81" s="462">
        <f t="shared" ca="1" si="108"/>
        <v>0</v>
      </c>
      <c r="BL81" s="462">
        <f t="shared" ca="1" si="108"/>
        <v>0</v>
      </c>
      <c r="BM81" s="462">
        <f t="shared" ca="1" si="108"/>
        <v>0</v>
      </c>
      <c r="BN81" s="462">
        <f t="shared" ca="1" si="108"/>
        <v>0</v>
      </c>
      <c r="BO81" s="462">
        <f t="shared" ca="1" si="108"/>
        <v>0</v>
      </c>
      <c r="BP81" s="462">
        <f t="shared" ca="1" si="109"/>
        <v>0</v>
      </c>
      <c r="BQ81" s="462">
        <f t="shared" ca="1" si="109"/>
        <v>0</v>
      </c>
      <c r="BR81" s="462">
        <f t="shared" ca="1" si="109"/>
        <v>0</v>
      </c>
      <c r="BS81" s="462">
        <f t="shared" ca="1" si="109"/>
        <v>0</v>
      </c>
      <c r="BT81" s="462">
        <f t="shared" ca="1" si="109"/>
        <v>0</v>
      </c>
      <c r="BU81" s="462">
        <f t="shared" ca="1" si="109"/>
        <v>0</v>
      </c>
      <c r="BV81" s="462">
        <f t="shared" ca="1" si="109"/>
        <v>0</v>
      </c>
      <c r="BW81" s="462">
        <f t="shared" ca="1" si="109"/>
        <v>0</v>
      </c>
      <c r="BX81" s="462">
        <f t="shared" ca="1" si="109"/>
        <v>0</v>
      </c>
      <c r="BY81" s="462">
        <f t="shared" ca="1" si="109"/>
        <v>0</v>
      </c>
      <c r="BZ81" s="462">
        <f t="shared" ca="1" si="110"/>
        <v>0</v>
      </c>
      <c r="CA81" s="462">
        <f t="shared" ca="1" si="110"/>
        <v>0</v>
      </c>
      <c r="CB81" s="462">
        <f t="shared" ca="1" si="110"/>
        <v>0</v>
      </c>
      <c r="CC81" s="462">
        <f t="shared" ca="1" si="110"/>
        <v>0</v>
      </c>
      <c r="CD81" s="462">
        <f t="shared" ca="1" si="110"/>
        <v>0</v>
      </c>
      <c r="CE81" s="462">
        <f t="shared" ca="1" si="110"/>
        <v>0</v>
      </c>
      <c r="CF81" s="462">
        <f t="shared" ca="1" si="110"/>
        <v>0</v>
      </c>
      <c r="CG81" s="462">
        <f t="shared" ca="1" si="110"/>
        <v>0</v>
      </c>
      <c r="CH81" s="462">
        <f t="shared" ca="1" si="110"/>
        <v>0</v>
      </c>
      <c r="CI81" s="462">
        <f t="shared" ca="1" si="110"/>
        <v>0</v>
      </c>
      <c r="CJ81" s="462">
        <f t="shared" ca="1" si="111"/>
        <v>0</v>
      </c>
      <c r="CK81" s="462">
        <f t="shared" ca="1" si="111"/>
        <v>0</v>
      </c>
      <c r="CL81" s="462">
        <f t="shared" ca="1" si="111"/>
        <v>0</v>
      </c>
      <c r="CM81" s="462">
        <f t="shared" ca="1" si="111"/>
        <v>0</v>
      </c>
      <c r="CN81" s="462">
        <f t="shared" ca="1" si="111"/>
        <v>0</v>
      </c>
      <c r="CO81" s="462">
        <f t="shared" ca="1" si="111"/>
        <v>0</v>
      </c>
      <c r="CP81" s="462">
        <f t="shared" ca="1" si="111"/>
        <v>0</v>
      </c>
      <c r="CQ81" s="462">
        <f t="shared" ca="1" si="111"/>
        <v>0</v>
      </c>
      <c r="CR81" s="462">
        <f t="shared" ca="1" si="111"/>
        <v>0</v>
      </c>
      <c r="CS81" s="462">
        <f t="shared" ca="1" si="111"/>
        <v>0</v>
      </c>
      <c r="CT81" s="462">
        <f t="shared" ca="1" si="112"/>
        <v>0</v>
      </c>
      <c r="CU81" s="462">
        <f t="shared" ca="1" si="112"/>
        <v>0</v>
      </c>
      <c r="CV81" s="462">
        <f t="shared" ca="1" si="112"/>
        <v>0</v>
      </c>
      <c r="CW81" s="462">
        <f t="shared" ca="1" si="112"/>
        <v>0</v>
      </c>
      <c r="CX81" s="462">
        <f t="shared" ca="1" si="112"/>
        <v>0</v>
      </c>
      <c r="CY81" s="462">
        <f t="shared" ca="1" si="112"/>
        <v>0</v>
      </c>
      <c r="CZ81" s="462">
        <f t="shared" ca="1" si="112"/>
        <v>0</v>
      </c>
      <c r="DA81" s="462">
        <f t="shared" ca="1" si="112"/>
        <v>0</v>
      </c>
      <c r="DB81" s="462">
        <f t="shared" ca="1" si="112"/>
        <v>0</v>
      </c>
      <c r="DC81" s="462">
        <f t="shared" ca="1" si="112"/>
        <v>0</v>
      </c>
      <c r="DE81" s="114" t="str">
        <f t="shared" ca="1" si="100"/>
        <v>F.3.</v>
      </c>
      <c r="DF81">
        <v>1</v>
      </c>
      <c r="DG81">
        <f t="shared" ca="1" si="113"/>
        <v>21</v>
      </c>
      <c r="DH81">
        <v>0</v>
      </c>
    </row>
    <row r="82" spans="1:112" hidden="1">
      <c r="A82" s="67">
        <v>70</v>
      </c>
      <c r="B82" s="458" t="str">
        <f t="shared" ca="1" si="97"/>
        <v>F.4.</v>
      </c>
      <c r="C82" s="459" t="str">
        <f t="shared" ca="1" si="98"/>
        <v>Veikla</v>
      </c>
      <c r="D82" s="463"/>
      <c r="E82" s="460">
        <f t="shared" ca="1" si="99"/>
        <v>0.21</v>
      </c>
      <c r="F82" s="461">
        <f ca="1">H82+NPV(FD,I82:INDEX(I82:DC82,PAL))</f>
        <v>0</v>
      </c>
      <c r="G82" s="454">
        <f ca="1">SUMIF($H$5:$DC$5,"&lt;="&amp;PAL,$H82:$DC82)</f>
        <v>0</v>
      </c>
      <c r="H82" s="462">
        <f t="shared" ca="1" si="103"/>
        <v>0</v>
      </c>
      <c r="I82" s="462">
        <f t="shared" ca="1" si="103"/>
        <v>0</v>
      </c>
      <c r="J82" s="462">
        <f t="shared" ca="1" si="103"/>
        <v>0</v>
      </c>
      <c r="K82" s="462">
        <f t="shared" ca="1" si="103"/>
        <v>0</v>
      </c>
      <c r="L82" s="462">
        <f t="shared" ca="1" si="103"/>
        <v>0</v>
      </c>
      <c r="M82" s="462">
        <f t="shared" ca="1" si="103"/>
        <v>0</v>
      </c>
      <c r="N82" s="462">
        <f t="shared" ca="1" si="103"/>
        <v>0</v>
      </c>
      <c r="O82" s="462">
        <f t="shared" ca="1" si="103"/>
        <v>0</v>
      </c>
      <c r="P82" s="462">
        <f t="shared" ca="1" si="103"/>
        <v>0</v>
      </c>
      <c r="Q82" s="462">
        <f t="shared" ca="1" si="103"/>
        <v>0</v>
      </c>
      <c r="R82" s="462">
        <f t="shared" ca="1" si="104"/>
        <v>0</v>
      </c>
      <c r="S82" s="462">
        <f t="shared" ca="1" si="104"/>
        <v>0</v>
      </c>
      <c r="T82" s="462">
        <f t="shared" ca="1" si="104"/>
        <v>0</v>
      </c>
      <c r="U82" s="462">
        <f t="shared" ca="1" si="104"/>
        <v>0</v>
      </c>
      <c r="V82" s="462">
        <f t="shared" ca="1" si="104"/>
        <v>0</v>
      </c>
      <c r="W82" s="462">
        <f t="shared" ca="1" si="104"/>
        <v>0</v>
      </c>
      <c r="X82" s="462">
        <f t="shared" ca="1" si="104"/>
        <v>0</v>
      </c>
      <c r="Y82" s="462">
        <f t="shared" ca="1" si="104"/>
        <v>0</v>
      </c>
      <c r="Z82" s="462">
        <f t="shared" ca="1" si="104"/>
        <v>0</v>
      </c>
      <c r="AA82" s="462">
        <f t="shared" ca="1" si="104"/>
        <v>0</v>
      </c>
      <c r="AB82" s="462">
        <f t="shared" ca="1" si="105"/>
        <v>0</v>
      </c>
      <c r="AC82" s="462">
        <f t="shared" ca="1" si="105"/>
        <v>0</v>
      </c>
      <c r="AD82" s="462">
        <f t="shared" ca="1" si="105"/>
        <v>0</v>
      </c>
      <c r="AE82" s="462">
        <f t="shared" ca="1" si="105"/>
        <v>0</v>
      </c>
      <c r="AF82" s="462">
        <f t="shared" ca="1" si="105"/>
        <v>0</v>
      </c>
      <c r="AG82" s="462">
        <f t="shared" ca="1" si="105"/>
        <v>0</v>
      </c>
      <c r="AH82" s="462">
        <f t="shared" ca="1" si="105"/>
        <v>0</v>
      </c>
      <c r="AI82" s="462">
        <f t="shared" ca="1" si="105"/>
        <v>0</v>
      </c>
      <c r="AJ82" s="462">
        <f t="shared" ca="1" si="105"/>
        <v>0</v>
      </c>
      <c r="AK82" s="462">
        <f t="shared" ca="1" si="105"/>
        <v>0</v>
      </c>
      <c r="AL82" s="462">
        <f t="shared" ca="1" si="106"/>
        <v>0</v>
      </c>
      <c r="AM82" s="462">
        <f t="shared" ca="1" si="106"/>
        <v>0</v>
      </c>
      <c r="AN82" s="462">
        <f t="shared" ca="1" si="106"/>
        <v>0</v>
      </c>
      <c r="AO82" s="462">
        <f t="shared" ca="1" si="106"/>
        <v>0</v>
      </c>
      <c r="AP82" s="462">
        <f t="shared" ca="1" si="106"/>
        <v>0</v>
      </c>
      <c r="AQ82" s="462">
        <f t="shared" ca="1" si="106"/>
        <v>0</v>
      </c>
      <c r="AR82" s="462">
        <f t="shared" ca="1" si="106"/>
        <v>0</v>
      </c>
      <c r="AS82" s="462">
        <f t="shared" ca="1" si="106"/>
        <v>0</v>
      </c>
      <c r="AT82" s="462">
        <f t="shared" ca="1" si="106"/>
        <v>0</v>
      </c>
      <c r="AU82" s="462">
        <f t="shared" ca="1" si="106"/>
        <v>0</v>
      </c>
      <c r="AV82" s="462">
        <f t="shared" ca="1" si="107"/>
        <v>0</v>
      </c>
      <c r="AW82" s="462">
        <f t="shared" ca="1" si="107"/>
        <v>0</v>
      </c>
      <c r="AX82" s="462">
        <f t="shared" ca="1" si="107"/>
        <v>0</v>
      </c>
      <c r="AY82" s="462">
        <f t="shared" ca="1" si="107"/>
        <v>0</v>
      </c>
      <c r="AZ82" s="462">
        <f t="shared" ca="1" si="107"/>
        <v>0</v>
      </c>
      <c r="BA82" s="462">
        <f t="shared" ca="1" si="107"/>
        <v>0</v>
      </c>
      <c r="BB82" s="462">
        <f t="shared" ca="1" si="107"/>
        <v>0</v>
      </c>
      <c r="BC82" s="462">
        <f t="shared" ca="1" si="107"/>
        <v>0</v>
      </c>
      <c r="BD82" s="462">
        <f t="shared" ca="1" si="107"/>
        <v>0</v>
      </c>
      <c r="BE82" s="462">
        <f t="shared" ca="1" si="107"/>
        <v>0</v>
      </c>
      <c r="BF82" s="462">
        <f t="shared" ca="1" si="108"/>
        <v>0</v>
      </c>
      <c r="BG82" s="462">
        <f t="shared" ca="1" si="108"/>
        <v>0</v>
      </c>
      <c r="BH82" s="462">
        <f t="shared" ca="1" si="108"/>
        <v>0</v>
      </c>
      <c r="BI82" s="462">
        <f t="shared" ca="1" si="108"/>
        <v>0</v>
      </c>
      <c r="BJ82" s="462">
        <f t="shared" ca="1" si="108"/>
        <v>0</v>
      </c>
      <c r="BK82" s="462">
        <f t="shared" ca="1" si="108"/>
        <v>0</v>
      </c>
      <c r="BL82" s="462">
        <f t="shared" ca="1" si="108"/>
        <v>0</v>
      </c>
      <c r="BM82" s="462">
        <f t="shared" ca="1" si="108"/>
        <v>0</v>
      </c>
      <c r="BN82" s="462">
        <f t="shared" ca="1" si="108"/>
        <v>0</v>
      </c>
      <c r="BO82" s="462">
        <f t="shared" ca="1" si="108"/>
        <v>0</v>
      </c>
      <c r="BP82" s="462">
        <f t="shared" ca="1" si="109"/>
        <v>0</v>
      </c>
      <c r="BQ82" s="462">
        <f t="shared" ca="1" si="109"/>
        <v>0</v>
      </c>
      <c r="BR82" s="462">
        <f t="shared" ca="1" si="109"/>
        <v>0</v>
      </c>
      <c r="BS82" s="462">
        <f t="shared" ca="1" si="109"/>
        <v>0</v>
      </c>
      <c r="BT82" s="462">
        <f t="shared" ca="1" si="109"/>
        <v>0</v>
      </c>
      <c r="BU82" s="462">
        <f t="shared" ca="1" si="109"/>
        <v>0</v>
      </c>
      <c r="BV82" s="462">
        <f t="shared" ca="1" si="109"/>
        <v>0</v>
      </c>
      <c r="BW82" s="462">
        <f t="shared" ca="1" si="109"/>
        <v>0</v>
      </c>
      <c r="BX82" s="462">
        <f t="shared" ca="1" si="109"/>
        <v>0</v>
      </c>
      <c r="BY82" s="462">
        <f t="shared" ca="1" si="109"/>
        <v>0</v>
      </c>
      <c r="BZ82" s="462">
        <f t="shared" ca="1" si="110"/>
        <v>0</v>
      </c>
      <c r="CA82" s="462">
        <f t="shared" ca="1" si="110"/>
        <v>0</v>
      </c>
      <c r="CB82" s="462">
        <f t="shared" ca="1" si="110"/>
        <v>0</v>
      </c>
      <c r="CC82" s="462">
        <f t="shared" ca="1" si="110"/>
        <v>0</v>
      </c>
      <c r="CD82" s="462">
        <f t="shared" ca="1" si="110"/>
        <v>0</v>
      </c>
      <c r="CE82" s="462">
        <f t="shared" ca="1" si="110"/>
        <v>0</v>
      </c>
      <c r="CF82" s="462">
        <f t="shared" ca="1" si="110"/>
        <v>0</v>
      </c>
      <c r="CG82" s="462">
        <f t="shared" ca="1" si="110"/>
        <v>0</v>
      </c>
      <c r="CH82" s="462">
        <f t="shared" ca="1" si="110"/>
        <v>0</v>
      </c>
      <c r="CI82" s="462">
        <f t="shared" ca="1" si="110"/>
        <v>0</v>
      </c>
      <c r="CJ82" s="462">
        <f t="shared" ca="1" si="111"/>
        <v>0</v>
      </c>
      <c r="CK82" s="462">
        <f t="shared" ca="1" si="111"/>
        <v>0</v>
      </c>
      <c r="CL82" s="462">
        <f t="shared" ca="1" si="111"/>
        <v>0</v>
      </c>
      <c r="CM82" s="462">
        <f t="shared" ca="1" si="111"/>
        <v>0</v>
      </c>
      <c r="CN82" s="462">
        <f t="shared" ca="1" si="111"/>
        <v>0</v>
      </c>
      <c r="CO82" s="462">
        <f t="shared" ca="1" si="111"/>
        <v>0</v>
      </c>
      <c r="CP82" s="462">
        <f t="shared" ca="1" si="111"/>
        <v>0</v>
      </c>
      <c r="CQ82" s="462">
        <f t="shared" ca="1" si="111"/>
        <v>0</v>
      </c>
      <c r="CR82" s="462">
        <f t="shared" ca="1" si="111"/>
        <v>0</v>
      </c>
      <c r="CS82" s="462">
        <f t="shared" ca="1" si="111"/>
        <v>0</v>
      </c>
      <c r="CT82" s="462">
        <f t="shared" ca="1" si="112"/>
        <v>0</v>
      </c>
      <c r="CU82" s="462">
        <f t="shared" ca="1" si="112"/>
        <v>0</v>
      </c>
      <c r="CV82" s="462">
        <f t="shared" ca="1" si="112"/>
        <v>0</v>
      </c>
      <c r="CW82" s="462">
        <f t="shared" ca="1" si="112"/>
        <v>0</v>
      </c>
      <c r="CX82" s="462">
        <f t="shared" ca="1" si="112"/>
        <v>0</v>
      </c>
      <c r="CY82" s="462">
        <f t="shared" ca="1" si="112"/>
        <v>0</v>
      </c>
      <c r="CZ82" s="462">
        <f t="shared" ca="1" si="112"/>
        <v>0</v>
      </c>
      <c r="DA82" s="462">
        <f t="shared" ca="1" si="112"/>
        <v>0</v>
      </c>
      <c r="DB82" s="462">
        <f t="shared" ca="1" si="112"/>
        <v>0</v>
      </c>
      <c r="DC82" s="462">
        <f t="shared" ca="1" si="112"/>
        <v>0</v>
      </c>
      <c r="DE82" s="114" t="str">
        <f t="shared" ca="1" si="100"/>
        <v>F.4.</v>
      </c>
      <c r="DF82">
        <v>1</v>
      </c>
      <c r="DG82">
        <f t="shared" ca="1" si="113"/>
        <v>21</v>
      </c>
      <c r="DH82">
        <v>0</v>
      </c>
    </row>
    <row r="83" spans="1:112" hidden="1">
      <c r="A83" s="67">
        <v>71</v>
      </c>
      <c r="B83" s="458" t="str">
        <f t="shared" ca="1" si="97"/>
        <v>F.5.</v>
      </c>
      <c r="C83" s="459" t="str">
        <f t="shared" ca="1" si="98"/>
        <v>Veikla</v>
      </c>
      <c r="D83" s="463"/>
      <c r="E83" s="460">
        <f t="shared" ca="1" si="99"/>
        <v>0.21</v>
      </c>
      <c r="F83" s="461">
        <f ca="1">H83+NPV(FD,I83:INDEX(I83:DC83,PAL))</f>
        <v>0</v>
      </c>
      <c r="G83" s="454">
        <f ca="1">SUMIF($H$5:$DC$5,"&lt;="&amp;PAL,$H83:$DC83)</f>
        <v>0</v>
      </c>
      <c r="H83" s="462">
        <f t="shared" ca="1" si="103"/>
        <v>0</v>
      </c>
      <c r="I83" s="462">
        <f t="shared" ca="1" si="103"/>
        <v>0</v>
      </c>
      <c r="J83" s="462">
        <f t="shared" ca="1" si="103"/>
        <v>0</v>
      </c>
      <c r="K83" s="462">
        <f t="shared" ca="1" si="103"/>
        <v>0</v>
      </c>
      <c r="L83" s="462">
        <f t="shared" ca="1" si="103"/>
        <v>0</v>
      </c>
      <c r="M83" s="462">
        <f t="shared" ca="1" si="103"/>
        <v>0</v>
      </c>
      <c r="N83" s="462">
        <f t="shared" ca="1" si="103"/>
        <v>0</v>
      </c>
      <c r="O83" s="462">
        <f t="shared" ca="1" si="103"/>
        <v>0</v>
      </c>
      <c r="P83" s="462">
        <f t="shared" ca="1" si="103"/>
        <v>0</v>
      </c>
      <c r="Q83" s="462">
        <f t="shared" ca="1" si="103"/>
        <v>0</v>
      </c>
      <c r="R83" s="462">
        <f t="shared" ca="1" si="104"/>
        <v>0</v>
      </c>
      <c r="S83" s="462">
        <f t="shared" ca="1" si="104"/>
        <v>0</v>
      </c>
      <c r="T83" s="462">
        <f t="shared" ca="1" si="104"/>
        <v>0</v>
      </c>
      <c r="U83" s="462">
        <f t="shared" ca="1" si="104"/>
        <v>0</v>
      </c>
      <c r="V83" s="462">
        <f t="shared" ca="1" si="104"/>
        <v>0</v>
      </c>
      <c r="W83" s="462">
        <f t="shared" ca="1" si="104"/>
        <v>0</v>
      </c>
      <c r="X83" s="462">
        <f t="shared" ca="1" si="104"/>
        <v>0</v>
      </c>
      <c r="Y83" s="462">
        <f t="shared" ca="1" si="104"/>
        <v>0</v>
      </c>
      <c r="Z83" s="462">
        <f t="shared" ca="1" si="104"/>
        <v>0</v>
      </c>
      <c r="AA83" s="462">
        <f t="shared" ca="1" si="104"/>
        <v>0</v>
      </c>
      <c r="AB83" s="462">
        <f t="shared" ca="1" si="105"/>
        <v>0</v>
      </c>
      <c r="AC83" s="462">
        <f t="shared" ca="1" si="105"/>
        <v>0</v>
      </c>
      <c r="AD83" s="462">
        <f t="shared" ca="1" si="105"/>
        <v>0</v>
      </c>
      <c r="AE83" s="462">
        <f t="shared" ca="1" si="105"/>
        <v>0</v>
      </c>
      <c r="AF83" s="462">
        <f t="shared" ca="1" si="105"/>
        <v>0</v>
      </c>
      <c r="AG83" s="462">
        <f t="shared" ca="1" si="105"/>
        <v>0</v>
      </c>
      <c r="AH83" s="462">
        <f t="shared" ca="1" si="105"/>
        <v>0</v>
      </c>
      <c r="AI83" s="462">
        <f t="shared" ca="1" si="105"/>
        <v>0</v>
      </c>
      <c r="AJ83" s="462">
        <f t="shared" ca="1" si="105"/>
        <v>0</v>
      </c>
      <c r="AK83" s="462">
        <f t="shared" ca="1" si="105"/>
        <v>0</v>
      </c>
      <c r="AL83" s="462">
        <f t="shared" ca="1" si="106"/>
        <v>0</v>
      </c>
      <c r="AM83" s="462">
        <f t="shared" ca="1" si="106"/>
        <v>0</v>
      </c>
      <c r="AN83" s="462">
        <f t="shared" ca="1" si="106"/>
        <v>0</v>
      </c>
      <c r="AO83" s="462">
        <f t="shared" ca="1" si="106"/>
        <v>0</v>
      </c>
      <c r="AP83" s="462">
        <f t="shared" ca="1" si="106"/>
        <v>0</v>
      </c>
      <c r="AQ83" s="462">
        <f t="shared" ca="1" si="106"/>
        <v>0</v>
      </c>
      <c r="AR83" s="462">
        <f t="shared" ca="1" si="106"/>
        <v>0</v>
      </c>
      <c r="AS83" s="462">
        <f t="shared" ca="1" si="106"/>
        <v>0</v>
      </c>
      <c r="AT83" s="462">
        <f t="shared" ca="1" si="106"/>
        <v>0</v>
      </c>
      <c r="AU83" s="462">
        <f t="shared" ca="1" si="106"/>
        <v>0</v>
      </c>
      <c r="AV83" s="462">
        <f t="shared" ca="1" si="107"/>
        <v>0</v>
      </c>
      <c r="AW83" s="462">
        <f t="shared" ca="1" si="107"/>
        <v>0</v>
      </c>
      <c r="AX83" s="462">
        <f t="shared" ca="1" si="107"/>
        <v>0</v>
      </c>
      <c r="AY83" s="462">
        <f t="shared" ca="1" si="107"/>
        <v>0</v>
      </c>
      <c r="AZ83" s="462">
        <f t="shared" ca="1" si="107"/>
        <v>0</v>
      </c>
      <c r="BA83" s="462">
        <f t="shared" ca="1" si="107"/>
        <v>0</v>
      </c>
      <c r="BB83" s="462">
        <f t="shared" ca="1" si="107"/>
        <v>0</v>
      </c>
      <c r="BC83" s="462">
        <f t="shared" ca="1" si="107"/>
        <v>0</v>
      </c>
      <c r="BD83" s="462">
        <f t="shared" ca="1" si="107"/>
        <v>0</v>
      </c>
      <c r="BE83" s="462">
        <f t="shared" ca="1" si="107"/>
        <v>0</v>
      </c>
      <c r="BF83" s="462">
        <f t="shared" ca="1" si="108"/>
        <v>0</v>
      </c>
      <c r="BG83" s="462">
        <f t="shared" ca="1" si="108"/>
        <v>0</v>
      </c>
      <c r="BH83" s="462">
        <f t="shared" ca="1" si="108"/>
        <v>0</v>
      </c>
      <c r="BI83" s="462">
        <f t="shared" ca="1" si="108"/>
        <v>0</v>
      </c>
      <c r="BJ83" s="462">
        <f t="shared" ca="1" si="108"/>
        <v>0</v>
      </c>
      <c r="BK83" s="462">
        <f t="shared" ca="1" si="108"/>
        <v>0</v>
      </c>
      <c r="BL83" s="462">
        <f t="shared" ca="1" si="108"/>
        <v>0</v>
      </c>
      <c r="BM83" s="462">
        <f t="shared" ca="1" si="108"/>
        <v>0</v>
      </c>
      <c r="BN83" s="462">
        <f t="shared" ca="1" si="108"/>
        <v>0</v>
      </c>
      <c r="BO83" s="462">
        <f t="shared" ca="1" si="108"/>
        <v>0</v>
      </c>
      <c r="BP83" s="462">
        <f t="shared" ca="1" si="109"/>
        <v>0</v>
      </c>
      <c r="BQ83" s="462">
        <f t="shared" ca="1" si="109"/>
        <v>0</v>
      </c>
      <c r="BR83" s="462">
        <f t="shared" ca="1" si="109"/>
        <v>0</v>
      </c>
      <c r="BS83" s="462">
        <f t="shared" ca="1" si="109"/>
        <v>0</v>
      </c>
      <c r="BT83" s="462">
        <f t="shared" ca="1" si="109"/>
        <v>0</v>
      </c>
      <c r="BU83" s="462">
        <f t="shared" ca="1" si="109"/>
        <v>0</v>
      </c>
      <c r="BV83" s="462">
        <f t="shared" ca="1" si="109"/>
        <v>0</v>
      </c>
      <c r="BW83" s="462">
        <f t="shared" ca="1" si="109"/>
        <v>0</v>
      </c>
      <c r="BX83" s="462">
        <f t="shared" ca="1" si="109"/>
        <v>0</v>
      </c>
      <c r="BY83" s="462">
        <f t="shared" ca="1" si="109"/>
        <v>0</v>
      </c>
      <c r="BZ83" s="462">
        <f t="shared" ca="1" si="110"/>
        <v>0</v>
      </c>
      <c r="CA83" s="462">
        <f t="shared" ca="1" si="110"/>
        <v>0</v>
      </c>
      <c r="CB83" s="462">
        <f t="shared" ca="1" si="110"/>
        <v>0</v>
      </c>
      <c r="CC83" s="462">
        <f t="shared" ca="1" si="110"/>
        <v>0</v>
      </c>
      <c r="CD83" s="462">
        <f t="shared" ca="1" si="110"/>
        <v>0</v>
      </c>
      <c r="CE83" s="462">
        <f t="shared" ca="1" si="110"/>
        <v>0</v>
      </c>
      <c r="CF83" s="462">
        <f t="shared" ca="1" si="110"/>
        <v>0</v>
      </c>
      <c r="CG83" s="462">
        <f t="shared" ca="1" si="110"/>
        <v>0</v>
      </c>
      <c r="CH83" s="462">
        <f t="shared" ca="1" si="110"/>
        <v>0</v>
      </c>
      <c r="CI83" s="462">
        <f t="shared" ca="1" si="110"/>
        <v>0</v>
      </c>
      <c r="CJ83" s="462">
        <f t="shared" ca="1" si="111"/>
        <v>0</v>
      </c>
      <c r="CK83" s="462">
        <f t="shared" ca="1" si="111"/>
        <v>0</v>
      </c>
      <c r="CL83" s="462">
        <f t="shared" ca="1" si="111"/>
        <v>0</v>
      </c>
      <c r="CM83" s="462">
        <f t="shared" ca="1" si="111"/>
        <v>0</v>
      </c>
      <c r="CN83" s="462">
        <f t="shared" ca="1" si="111"/>
        <v>0</v>
      </c>
      <c r="CO83" s="462">
        <f t="shared" ca="1" si="111"/>
        <v>0</v>
      </c>
      <c r="CP83" s="462">
        <f t="shared" ca="1" si="111"/>
        <v>0</v>
      </c>
      <c r="CQ83" s="462">
        <f t="shared" ca="1" si="111"/>
        <v>0</v>
      </c>
      <c r="CR83" s="462">
        <f t="shared" ca="1" si="111"/>
        <v>0</v>
      </c>
      <c r="CS83" s="462">
        <f t="shared" ca="1" si="111"/>
        <v>0</v>
      </c>
      <c r="CT83" s="462">
        <f t="shared" ca="1" si="112"/>
        <v>0</v>
      </c>
      <c r="CU83" s="462">
        <f t="shared" ca="1" si="112"/>
        <v>0</v>
      </c>
      <c r="CV83" s="462">
        <f t="shared" ca="1" si="112"/>
        <v>0</v>
      </c>
      <c r="CW83" s="462">
        <f t="shared" ca="1" si="112"/>
        <v>0</v>
      </c>
      <c r="CX83" s="462">
        <f t="shared" ca="1" si="112"/>
        <v>0</v>
      </c>
      <c r="CY83" s="462">
        <f t="shared" ca="1" si="112"/>
        <v>0</v>
      </c>
      <c r="CZ83" s="462">
        <f t="shared" ca="1" si="112"/>
        <v>0</v>
      </c>
      <c r="DA83" s="462">
        <f t="shared" ca="1" si="112"/>
        <v>0</v>
      </c>
      <c r="DB83" s="462">
        <f t="shared" ca="1" si="112"/>
        <v>0</v>
      </c>
      <c r="DC83" s="462">
        <f t="shared" ca="1" si="112"/>
        <v>0</v>
      </c>
      <c r="DE83" s="114" t="str">
        <f t="shared" ca="1" si="100"/>
        <v>F.5.</v>
      </c>
      <c r="DF83">
        <v>1</v>
      </c>
      <c r="DG83">
        <f t="shared" ca="1" si="113"/>
        <v>21</v>
      </c>
      <c r="DH83">
        <v>0</v>
      </c>
    </row>
    <row r="84" spans="1:112" hidden="1">
      <c r="A84" s="67">
        <v>72</v>
      </c>
      <c r="B84" s="458" t="str">
        <f t="shared" ca="1" si="97"/>
        <v>F.6.</v>
      </c>
      <c r="C84" s="459" t="str">
        <f t="shared" ca="1" si="98"/>
        <v>Veikla</v>
      </c>
      <c r="D84" s="463"/>
      <c r="E84" s="460">
        <f t="shared" ca="1" si="99"/>
        <v>0.21</v>
      </c>
      <c r="F84" s="461">
        <f ca="1">H84+NPV(FD,I84:INDEX(I84:DC84,PAL))</f>
        <v>0</v>
      </c>
      <c r="G84" s="454">
        <f ca="1">SUMIF($H$5:$DC$5,"&lt;="&amp;PAL,$H84:$DC84)</f>
        <v>0</v>
      </c>
      <c r="H84" s="462">
        <f t="shared" ca="1" si="103"/>
        <v>0</v>
      </c>
      <c r="I84" s="462">
        <f t="shared" ca="1" si="103"/>
        <v>0</v>
      </c>
      <c r="J84" s="462">
        <f t="shared" ca="1" si="103"/>
        <v>0</v>
      </c>
      <c r="K84" s="462">
        <f t="shared" ca="1" si="103"/>
        <v>0</v>
      </c>
      <c r="L84" s="462">
        <f t="shared" ca="1" si="103"/>
        <v>0</v>
      </c>
      <c r="M84" s="462">
        <f t="shared" ca="1" si="103"/>
        <v>0</v>
      </c>
      <c r="N84" s="462">
        <f t="shared" ca="1" si="103"/>
        <v>0</v>
      </c>
      <c r="O84" s="462">
        <f t="shared" ca="1" si="103"/>
        <v>0</v>
      </c>
      <c r="P84" s="462">
        <f t="shared" ca="1" si="103"/>
        <v>0</v>
      </c>
      <c r="Q84" s="462">
        <f t="shared" ca="1" si="103"/>
        <v>0</v>
      </c>
      <c r="R84" s="462">
        <f t="shared" ca="1" si="104"/>
        <v>0</v>
      </c>
      <c r="S84" s="462">
        <f t="shared" ca="1" si="104"/>
        <v>0</v>
      </c>
      <c r="T84" s="462">
        <f t="shared" ca="1" si="104"/>
        <v>0</v>
      </c>
      <c r="U84" s="462">
        <f t="shared" ca="1" si="104"/>
        <v>0</v>
      </c>
      <c r="V84" s="462">
        <f t="shared" ca="1" si="104"/>
        <v>0</v>
      </c>
      <c r="W84" s="462">
        <f t="shared" ca="1" si="104"/>
        <v>0</v>
      </c>
      <c r="X84" s="462">
        <f t="shared" ca="1" si="104"/>
        <v>0</v>
      </c>
      <c r="Y84" s="462">
        <f t="shared" ca="1" si="104"/>
        <v>0</v>
      </c>
      <c r="Z84" s="462">
        <f t="shared" ca="1" si="104"/>
        <v>0</v>
      </c>
      <c r="AA84" s="462">
        <f t="shared" ca="1" si="104"/>
        <v>0</v>
      </c>
      <c r="AB84" s="462">
        <f t="shared" ca="1" si="105"/>
        <v>0</v>
      </c>
      <c r="AC84" s="462">
        <f t="shared" ca="1" si="105"/>
        <v>0</v>
      </c>
      <c r="AD84" s="462">
        <f t="shared" ca="1" si="105"/>
        <v>0</v>
      </c>
      <c r="AE84" s="462">
        <f t="shared" ca="1" si="105"/>
        <v>0</v>
      </c>
      <c r="AF84" s="462">
        <f t="shared" ca="1" si="105"/>
        <v>0</v>
      </c>
      <c r="AG84" s="462">
        <f t="shared" ca="1" si="105"/>
        <v>0</v>
      </c>
      <c r="AH84" s="462">
        <f t="shared" ca="1" si="105"/>
        <v>0</v>
      </c>
      <c r="AI84" s="462">
        <f t="shared" ca="1" si="105"/>
        <v>0</v>
      </c>
      <c r="AJ84" s="462">
        <f t="shared" ca="1" si="105"/>
        <v>0</v>
      </c>
      <c r="AK84" s="462">
        <f t="shared" ca="1" si="105"/>
        <v>0</v>
      </c>
      <c r="AL84" s="462">
        <f t="shared" ca="1" si="106"/>
        <v>0</v>
      </c>
      <c r="AM84" s="462">
        <f t="shared" ca="1" si="106"/>
        <v>0</v>
      </c>
      <c r="AN84" s="462">
        <f t="shared" ca="1" si="106"/>
        <v>0</v>
      </c>
      <c r="AO84" s="462">
        <f t="shared" ca="1" si="106"/>
        <v>0</v>
      </c>
      <c r="AP84" s="462">
        <f t="shared" ca="1" si="106"/>
        <v>0</v>
      </c>
      <c r="AQ84" s="462">
        <f t="shared" ca="1" si="106"/>
        <v>0</v>
      </c>
      <c r="AR84" s="462">
        <f t="shared" ca="1" si="106"/>
        <v>0</v>
      </c>
      <c r="AS84" s="462">
        <f t="shared" ca="1" si="106"/>
        <v>0</v>
      </c>
      <c r="AT84" s="462">
        <f t="shared" ca="1" si="106"/>
        <v>0</v>
      </c>
      <c r="AU84" s="462">
        <f t="shared" ca="1" si="106"/>
        <v>0</v>
      </c>
      <c r="AV84" s="462">
        <f t="shared" ca="1" si="107"/>
        <v>0</v>
      </c>
      <c r="AW84" s="462">
        <f t="shared" ca="1" si="107"/>
        <v>0</v>
      </c>
      <c r="AX84" s="462">
        <f t="shared" ca="1" si="107"/>
        <v>0</v>
      </c>
      <c r="AY84" s="462">
        <f t="shared" ca="1" si="107"/>
        <v>0</v>
      </c>
      <c r="AZ84" s="462">
        <f t="shared" ca="1" si="107"/>
        <v>0</v>
      </c>
      <c r="BA84" s="462">
        <f t="shared" ca="1" si="107"/>
        <v>0</v>
      </c>
      <c r="BB84" s="462">
        <f t="shared" ca="1" si="107"/>
        <v>0</v>
      </c>
      <c r="BC84" s="462">
        <f t="shared" ca="1" si="107"/>
        <v>0</v>
      </c>
      <c r="BD84" s="462">
        <f t="shared" ca="1" si="107"/>
        <v>0</v>
      </c>
      <c r="BE84" s="462">
        <f t="shared" ca="1" si="107"/>
        <v>0</v>
      </c>
      <c r="BF84" s="462">
        <f t="shared" ca="1" si="108"/>
        <v>0</v>
      </c>
      <c r="BG84" s="462">
        <f t="shared" ca="1" si="108"/>
        <v>0</v>
      </c>
      <c r="BH84" s="462">
        <f t="shared" ca="1" si="108"/>
        <v>0</v>
      </c>
      <c r="BI84" s="462">
        <f t="shared" ca="1" si="108"/>
        <v>0</v>
      </c>
      <c r="BJ84" s="462">
        <f t="shared" ca="1" si="108"/>
        <v>0</v>
      </c>
      <c r="BK84" s="462">
        <f t="shared" ca="1" si="108"/>
        <v>0</v>
      </c>
      <c r="BL84" s="462">
        <f t="shared" ca="1" si="108"/>
        <v>0</v>
      </c>
      <c r="BM84" s="462">
        <f t="shared" ca="1" si="108"/>
        <v>0</v>
      </c>
      <c r="BN84" s="462">
        <f t="shared" ca="1" si="108"/>
        <v>0</v>
      </c>
      <c r="BO84" s="462">
        <f t="shared" ca="1" si="108"/>
        <v>0</v>
      </c>
      <c r="BP84" s="462">
        <f t="shared" ca="1" si="109"/>
        <v>0</v>
      </c>
      <c r="BQ84" s="462">
        <f t="shared" ca="1" si="109"/>
        <v>0</v>
      </c>
      <c r="BR84" s="462">
        <f t="shared" ca="1" si="109"/>
        <v>0</v>
      </c>
      <c r="BS84" s="462">
        <f t="shared" ca="1" si="109"/>
        <v>0</v>
      </c>
      <c r="BT84" s="462">
        <f t="shared" ca="1" si="109"/>
        <v>0</v>
      </c>
      <c r="BU84" s="462">
        <f t="shared" ca="1" si="109"/>
        <v>0</v>
      </c>
      <c r="BV84" s="462">
        <f t="shared" ca="1" si="109"/>
        <v>0</v>
      </c>
      <c r="BW84" s="462">
        <f t="shared" ca="1" si="109"/>
        <v>0</v>
      </c>
      <c r="BX84" s="462">
        <f t="shared" ca="1" si="109"/>
        <v>0</v>
      </c>
      <c r="BY84" s="462">
        <f t="shared" ca="1" si="109"/>
        <v>0</v>
      </c>
      <c r="BZ84" s="462">
        <f t="shared" ca="1" si="110"/>
        <v>0</v>
      </c>
      <c r="CA84" s="462">
        <f t="shared" ca="1" si="110"/>
        <v>0</v>
      </c>
      <c r="CB84" s="462">
        <f t="shared" ca="1" si="110"/>
        <v>0</v>
      </c>
      <c r="CC84" s="462">
        <f t="shared" ca="1" si="110"/>
        <v>0</v>
      </c>
      <c r="CD84" s="462">
        <f t="shared" ca="1" si="110"/>
        <v>0</v>
      </c>
      <c r="CE84" s="462">
        <f t="shared" ca="1" si="110"/>
        <v>0</v>
      </c>
      <c r="CF84" s="462">
        <f t="shared" ca="1" si="110"/>
        <v>0</v>
      </c>
      <c r="CG84" s="462">
        <f t="shared" ca="1" si="110"/>
        <v>0</v>
      </c>
      <c r="CH84" s="462">
        <f t="shared" ca="1" si="110"/>
        <v>0</v>
      </c>
      <c r="CI84" s="462">
        <f t="shared" ca="1" si="110"/>
        <v>0</v>
      </c>
      <c r="CJ84" s="462">
        <f t="shared" ca="1" si="111"/>
        <v>0</v>
      </c>
      <c r="CK84" s="462">
        <f t="shared" ca="1" si="111"/>
        <v>0</v>
      </c>
      <c r="CL84" s="462">
        <f t="shared" ca="1" si="111"/>
        <v>0</v>
      </c>
      <c r="CM84" s="462">
        <f t="shared" ca="1" si="111"/>
        <v>0</v>
      </c>
      <c r="CN84" s="462">
        <f t="shared" ca="1" si="111"/>
        <v>0</v>
      </c>
      <c r="CO84" s="462">
        <f t="shared" ca="1" si="111"/>
        <v>0</v>
      </c>
      <c r="CP84" s="462">
        <f t="shared" ca="1" si="111"/>
        <v>0</v>
      </c>
      <c r="CQ84" s="462">
        <f t="shared" ca="1" si="111"/>
        <v>0</v>
      </c>
      <c r="CR84" s="462">
        <f t="shared" ca="1" si="111"/>
        <v>0</v>
      </c>
      <c r="CS84" s="462">
        <f t="shared" ca="1" si="111"/>
        <v>0</v>
      </c>
      <c r="CT84" s="462">
        <f t="shared" ca="1" si="112"/>
        <v>0</v>
      </c>
      <c r="CU84" s="462">
        <f t="shared" ca="1" si="112"/>
        <v>0</v>
      </c>
      <c r="CV84" s="462">
        <f t="shared" ca="1" si="112"/>
        <v>0</v>
      </c>
      <c r="CW84" s="462">
        <f t="shared" ca="1" si="112"/>
        <v>0</v>
      </c>
      <c r="CX84" s="462">
        <f t="shared" ca="1" si="112"/>
        <v>0</v>
      </c>
      <c r="CY84" s="462">
        <f t="shared" ca="1" si="112"/>
        <v>0</v>
      </c>
      <c r="CZ84" s="462">
        <f t="shared" ca="1" si="112"/>
        <v>0</v>
      </c>
      <c r="DA84" s="462">
        <f t="shared" ca="1" si="112"/>
        <v>0</v>
      </c>
      <c r="DB84" s="462">
        <f t="shared" ca="1" si="112"/>
        <v>0</v>
      </c>
      <c r="DC84" s="462">
        <f t="shared" ca="1" si="112"/>
        <v>0</v>
      </c>
      <c r="DE84" s="114" t="str">
        <f t="shared" ca="1" si="100"/>
        <v>F.6.</v>
      </c>
      <c r="DF84">
        <v>1</v>
      </c>
      <c r="DG84">
        <f t="shared" ca="1" si="113"/>
        <v>21</v>
      </c>
      <c r="DH84">
        <v>0</v>
      </c>
    </row>
    <row r="85" spans="1:112" hidden="1">
      <c r="A85" s="67">
        <v>73</v>
      </c>
      <c r="B85" s="458" t="str">
        <f t="shared" ca="1" si="97"/>
        <v>F.7.</v>
      </c>
      <c r="C85" s="459" t="str">
        <f t="shared" ca="1" si="98"/>
        <v>Veikla</v>
      </c>
      <c r="D85" s="463"/>
      <c r="E85" s="460">
        <f t="shared" ca="1" si="99"/>
        <v>0.21</v>
      </c>
      <c r="F85" s="461">
        <f ca="1">H85+NPV(FD,I85:INDEX(I85:DC85,PAL))</f>
        <v>0</v>
      </c>
      <c r="G85" s="454">
        <f ca="1">SUMIF($H$5:$DC$5,"&lt;="&amp;PAL,$H85:$DC85)</f>
        <v>0</v>
      </c>
      <c r="H85" s="462">
        <f t="shared" ca="1" si="103"/>
        <v>0</v>
      </c>
      <c r="I85" s="462">
        <f t="shared" ca="1" si="103"/>
        <v>0</v>
      </c>
      <c r="J85" s="462">
        <f t="shared" ca="1" si="103"/>
        <v>0</v>
      </c>
      <c r="K85" s="462">
        <f t="shared" ca="1" si="103"/>
        <v>0</v>
      </c>
      <c r="L85" s="462">
        <f t="shared" ca="1" si="103"/>
        <v>0</v>
      </c>
      <c r="M85" s="462">
        <f t="shared" ca="1" si="103"/>
        <v>0</v>
      </c>
      <c r="N85" s="462">
        <f t="shared" ca="1" si="103"/>
        <v>0</v>
      </c>
      <c r="O85" s="462">
        <f t="shared" ca="1" si="103"/>
        <v>0</v>
      </c>
      <c r="P85" s="462">
        <f t="shared" ca="1" si="103"/>
        <v>0</v>
      </c>
      <c r="Q85" s="462">
        <f t="shared" ca="1" si="103"/>
        <v>0</v>
      </c>
      <c r="R85" s="462">
        <f t="shared" ca="1" si="104"/>
        <v>0</v>
      </c>
      <c r="S85" s="462">
        <f t="shared" ca="1" si="104"/>
        <v>0</v>
      </c>
      <c r="T85" s="462">
        <f t="shared" ca="1" si="104"/>
        <v>0</v>
      </c>
      <c r="U85" s="462">
        <f t="shared" ca="1" si="104"/>
        <v>0</v>
      </c>
      <c r="V85" s="462">
        <f t="shared" ca="1" si="104"/>
        <v>0</v>
      </c>
      <c r="W85" s="462">
        <f t="shared" ca="1" si="104"/>
        <v>0</v>
      </c>
      <c r="X85" s="462">
        <f t="shared" ca="1" si="104"/>
        <v>0</v>
      </c>
      <c r="Y85" s="462">
        <f t="shared" ca="1" si="104"/>
        <v>0</v>
      </c>
      <c r="Z85" s="462">
        <f t="shared" ca="1" si="104"/>
        <v>0</v>
      </c>
      <c r="AA85" s="462">
        <f t="shared" ca="1" si="104"/>
        <v>0</v>
      </c>
      <c r="AB85" s="462">
        <f t="shared" ca="1" si="105"/>
        <v>0</v>
      </c>
      <c r="AC85" s="462">
        <f t="shared" ca="1" si="105"/>
        <v>0</v>
      </c>
      <c r="AD85" s="462">
        <f t="shared" ca="1" si="105"/>
        <v>0</v>
      </c>
      <c r="AE85" s="462">
        <f t="shared" ca="1" si="105"/>
        <v>0</v>
      </c>
      <c r="AF85" s="462">
        <f t="shared" ca="1" si="105"/>
        <v>0</v>
      </c>
      <c r="AG85" s="462">
        <f t="shared" ca="1" si="105"/>
        <v>0</v>
      </c>
      <c r="AH85" s="462">
        <f t="shared" ca="1" si="105"/>
        <v>0</v>
      </c>
      <c r="AI85" s="462">
        <f t="shared" ca="1" si="105"/>
        <v>0</v>
      </c>
      <c r="AJ85" s="462">
        <f t="shared" ca="1" si="105"/>
        <v>0</v>
      </c>
      <c r="AK85" s="462">
        <f t="shared" ca="1" si="105"/>
        <v>0</v>
      </c>
      <c r="AL85" s="462">
        <f t="shared" ca="1" si="106"/>
        <v>0</v>
      </c>
      <c r="AM85" s="462">
        <f t="shared" ca="1" si="106"/>
        <v>0</v>
      </c>
      <c r="AN85" s="462">
        <f t="shared" ca="1" si="106"/>
        <v>0</v>
      </c>
      <c r="AO85" s="462">
        <f t="shared" ca="1" si="106"/>
        <v>0</v>
      </c>
      <c r="AP85" s="462">
        <f t="shared" ca="1" si="106"/>
        <v>0</v>
      </c>
      <c r="AQ85" s="462">
        <f t="shared" ca="1" si="106"/>
        <v>0</v>
      </c>
      <c r="AR85" s="462">
        <f t="shared" ca="1" si="106"/>
        <v>0</v>
      </c>
      <c r="AS85" s="462">
        <f t="shared" ca="1" si="106"/>
        <v>0</v>
      </c>
      <c r="AT85" s="462">
        <f t="shared" ca="1" si="106"/>
        <v>0</v>
      </c>
      <c r="AU85" s="462">
        <f t="shared" ca="1" si="106"/>
        <v>0</v>
      </c>
      <c r="AV85" s="462">
        <f t="shared" ca="1" si="107"/>
        <v>0</v>
      </c>
      <c r="AW85" s="462">
        <f t="shared" ca="1" si="107"/>
        <v>0</v>
      </c>
      <c r="AX85" s="462">
        <f t="shared" ca="1" si="107"/>
        <v>0</v>
      </c>
      <c r="AY85" s="462">
        <f t="shared" ca="1" si="107"/>
        <v>0</v>
      </c>
      <c r="AZ85" s="462">
        <f t="shared" ca="1" si="107"/>
        <v>0</v>
      </c>
      <c r="BA85" s="462">
        <f t="shared" ca="1" si="107"/>
        <v>0</v>
      </c>
      <c r="BB85" s="462">
        <f t="shared" ca="1" si="107"/>
        <v>0</v>
      </c>
      <c r="BC85" s="462">
        <f t="shared" ca="1" si="107"/>
        <v>0</v>
      </c>
      <c r="BD85" s="462">
        <f t="shared" ca="1" si="107"/>
        <v>0</v>
      </c>
      <c r="BE85" s="462">
        <f t="shared" ca="1" si="107"/>
        <v>0</v>
      </c>
      <c r="BF85" s="462">
        <f t="shared" ca="1" si="108"/>
        <v>0</v>
      </c>
      <c r="BG85" s="462">
        <f t="shared" ca="1" si="108"/>
        <v>0</v>
      </c>
      <c r="BH85" s="462">
        <f t="shared" ca="1" si="108"/>
        <v>0</v>
      </c>
      <c r="BI85" s="462">
        <f t="shared" ca="1" si="108"/>
        <v>0</v>
      </c>
      <c r="BJ85" s="462">
        <f t="shared" ca="1" si="108"/>
        <v>0</v>
      </c>
      <c r="BK85" s="462">
        <f t="shared" ca="1" si="108"/>
        <v>0</v>
      </c>
      <c r="BL85" s="462">
        <f t="shared" ca="1" si="108"/>
        <v>0</v>
      </c>
      <c r="BM85" s="462">
        <f t="shared" ca="1" si="108"/>
        <v>0</v>
      </c>
      <c r="BN85" s="462">
        <f t="shared" ca="1" si="108"/>
        <v>0</v>
      </c>
      <c r="BO85" s="462">
        <f t="shared" ca="1" si="108"/>
        <v>0</v>
      </c>
      <c r="BP85" s="462">
        <f t="shared" ca="1" si="109"/>
        <v>0</v>
      </c>
      <c r="BQ85" s="462">
        <f t="shared" ca="1" si="109"/>
        <v>0</v>
      </c>
      <c r="BR85" s="462">
        <f t="shared" ca="1" si="109"/>
        <v>0</v>
      </c>
      <c r="BS85" s="462">
        <f t="shared" ca="1" si="109"/>
        <v>0</v>
      </c>
      <c r="BT85" s="462">
        <f t="shared" ca="1" si="109"/>
        <v>0</v>
      </c>
      <c r="BU85" s="462">
        <f t="shared" ca="1" si="109"/>
        <v>0</v>
      </c>
      <c r="BV85" s="462">
        <f t="shared" ca="1" si="109"/>
        <v>0</v>
      </c>
      <c r="BW85" s="462">
        <f t="shared" ca="1" si="109"/>
        <v>0</v>
      </c>
      <c r="BX85" s="462">
        <f t="shared" ca="1" si="109"/>
        <v>0</v>
      </c>
      <c r="BY85" s="462">
        <f t="shared" ca="1" si="109"/>
        <v>0</v>
      </c>
      <c r="BZ85" s="462">
        <f t="shared" ca="1" si="110"/>
        <v>0</v>
      </c>
      <c r="CA85" s="462">
        <f t="shared" ca="1" si="110"/>
        <v>0</v>
      </c>
      <c r="CB85" s="462">
        <f t="shared" ca="1" si="110"/>
        <v>0</v>
      </c>
      <c r="CC85" s="462">
        <f t="shared" ca="1" si="110"/>
        <v>0</v>
      </c>
      <c r="CD85" s="462">
        <f t="shared" ca="1" si="110"/>
        <v>0</v>
      </c>
      <c r="CE85" s="462">
        <f t="shared" ca="1" si="110"/>
        <v>0</v>
      </c>
      <c r="CF85" s="462">
        <f t="shared" ca="1" si="110"/>
        <v>0</v>
      </c>
      <c r="CG85" s="462">
        <f t="shared" ca="1" si="110"/>
        <v>0</v>
      </c>
      <c r="CH85" s="462">
        <f t="shared" ca="1" si="110"/>
        <v>0</v>
      </c>
      <c r="CI85" s="462">
        <f t="shared" ca="1" si="110"/>
        <v>0</v>
      </c>
      <c r="CJ85" s="462">
        <f t="shared" ca="1" si="111"/>
        <v>0</v>
      </c>
      <c r="CK85" s="462">
        <f t="shared" ca="1" si="111"/>
        <v>0</v>
      </c>
      <c r="CL85" s="462">
        <f t="shared" ca="1" si="111"/>
        <v>0</v>
      </c>
      <c r="CM85" s="462">
        <f t="shared" ca="1" si="111"/>
        <v>0</v>
      </c>
      <c r="CN85" s="462">
        <f t="shared" ca="1" si="111"/>
        <v>0</v>
      </c>
      <c r="CO85" s="462">
        <f t="shared" ca="1" si="111"/>
        <v>0</v>
      </c>
      <c r="CP85" s="462">
        <f t="shared" ca="1" si="111"/>
        <v>0</v>
      </c>
      <c r="CQ85" s="462">
        <f t="shared" ca="1" si="111"/>
        <v>0</v>
      </c>
      <c r="CR85" s="462">
        <f t="shared" ca="1" si="111"/>
        <v>0</v>
      </c>
      <c r="CS85" s="462">
        <f t="shared" ca="1" si="111"/>
        <v>0</v>
      </c>
      <c r="CT85" s="462">
        <f t="shared" ca="1" si="112"/>
        <v>0</v>
      </c>
      <c r="CU85" s="462">
        <f t="shared" ca="1" si="112"/>
        <v>0</v>
      </c>
      <c r="CV85" s="462">
        <f t="shared" ca="1" si="112"/>
        <v>0</v>
      </c>
      <c r="CW85" s="462">
        <f t="shared" ca="1" si="112"/>
        <v>0</v>
      </c>
      <c r="CX85" s="462">
        <f t="shared" ca="1" si="112"/>
        <v>0</v>
      </c>
      <c r="CY85" s="462">
        <f t="shared" ca="1" si="112"/>
        <v>0</v>
      </c>
      <c r="CZ85" s="462">
        <f t="shared" ca="1" si="112"/>
        <v>0</v>
      </c>
      <c r="DA85" s="462">
        <f t="shared" ca="1" si="112"/>
        <v>0</v>
      </c>
      <c r="DB85" s="462">
        <f t="shared" ca="1" si="112"/>
        <v>0</v>
      </c>
      <c r="DC85" s="462">
        <f t="shared" ca="1" si="112"/>
        <v>0</v>
      </c>
      <c r="DE85" s="114" t="str">
        <f t="shared" ca="1" si="100"/>
        <v>F.7.</v>
      </c>
      <c r="DF85">
        <v>1</v>
      </c>
      <c r="DG85">
        <f t="shared" ca="1" si="113"/>
        <v>21</v>
      </c>
      <c r="DH85">
        <v>0</v>
      </c>
    </row>
    <row r="86" spans="1:112" hidden="1">
      <c r="A86" s="67">
        <v>74</v>
      </c>
      <c r="B86" s="458" t="str">
        <f t="shared" ca="1" si="97"/>
        <v>F.8.</v>
      </c>
      <c r="C86" s="459" t="str">
        <f t="shared" ca="1" si="98"/>
        <v>Veikla</v>
      </c>
      <c r="D86" s="463"/>
      <c r="E86" s="460">
        <f t="shared" ca="1" si="99"/>
        <v>0.21</v>
      </c>
      <c r="F86" s="461">
        <f ca="1">H86+NPV(FD,I86:INDEX(I86:DC86,PAL))</f>
        <v>0</v>
      </c>
      <c r="G86" s="454">
        <f ca="1">SUMIF($H$5:$DC$5,"&lt;="&amp;PAL,$H86:$DC86)</f>
        <v>0</v>
      </c>
      <c r="H86" s="462">
        <f t="shared" ca="1" si="103"/>
        <v>0</v>
      </c>
      <c r="I86" s="462">
        <f t="shared" ca="1" si="103"/>
        <v>0</v>
      </c>
      <c r="J86" s="462">
        <f t="shared" ca="1" si="103"/>
        <v>0</v>
      </c>
      <c r="K86" s="462">
        <f t="shared" ca="1" si="103"/>
        <v>0</v>
      </c>
      <c r="L86" s="462">
        <f t="shared" ca="1" si="103"/>
        <v>0</v>
      </c>
      <c r="M86" s="462">
        <f t="shared" ca="1" si="103"/>
        <v>0</v>
      </c>
      <c r="N86" s="462">
        <f t="shared" ca="1" si="103"/>
        <v>0</v>
      </c>
      <c r="O86" s="462">
        <f t="shared" ca="1" si="103"/>
        <v>0</v>
      </c>
      <c r="P86" s="462">
        <f t="shared" ca="1" si="103"/>
        <v>0</v>
      </c>
      <c r="Q86" s="462">
        <f t="shared" ca="1" si="103"/>
        <v>0</v>
      </c>
      <c r="R86" s="462">
        <f t="shared" ca="1" si="104"/>
        <v>0</v>
      </c>
      <c r="S86" s="462">
        <f t="shared" ca="1" si="104"/>
        <v>0</v>
      </c>
      <c r="T86" s="462">
        <f t="shared" ca="1" si="104"/>
        <v>0</v>
      </c>
      <c r="U86" s="462">
        <f t="shared" ca="1" si="104"/>
        <v>0</v>
      </c>
      <c r="V86" s="462">
        <f t="shared" ca="1" si="104"/>
        <v>0</v>
      </c>
      <c r="W86" s="462">
        <f t="shared" ca="1" si="104"/>
        <v>0</v>
      </c>
      <c r="X86" s="462">
        <f t="shared" ca="1" si="104"/>
        <v>0</v>
      </c>
      <c r="Y86" s="462">
        <f t="shared" ca="1" si="104"/>
        <v>0</v>
      </c>
      <c r="Z86" s="462">
        <f t="shared" ca="1" si="104"/>
        <v>0</v>
      </c>
      <c r="AA86" s="462">
        <f t="shared" ca="1" si="104"/>
        <v>0</v>
      </c>
      <c r="AB86" s="462">
        <f t="shared" ca="1" si="105"/>
        <v>0</v>
      </c>
      <c r="AC86" s="462">
        <f t="shared" ca="1" si="105"/>
        <v>0</v>
      </c>
      <c r="AD86" s="462">
        <f t="shared" ca="1" si="105"/>
        <v>0</v>
      </c>
      <c r="AE86" s="462">
        <f t="shared" ca="1" si="105"/>
        <v>0</v>
      </c>
      <c r="AF86" s="462">
        <f t="shared" ca="1" si="105"/>
        <v>0</v>
      </c>
      <c r="AG86" s="462">
        <f t="shared" ca="1" si="105"/>
        <v>0</v>
      </c>
      <c r="AH86" s="462">
        <f t="shared" ca="1" si="105"/>
        <v>0</v>
      </c>
      <c r="AI86" s="462">
        <f t="shared" ca="1" si="105"/>
        <v>0</v>
      </c>
      <c r="AJ86" s="462">
        <f t="shared" ca="1" si="105"/>
        <v>0</v>
      </c>
      <c r="AK86" s="462">
        <f t="shared" ca="1" si="105"/>
        <v>0</v>
      </c>
      <c r="AL86" s="462">
        <f t="shared" ca="1" si="106"/>
        <v>0</v>
      </c>
      <c r="AM86" s="462">
        <f t="shared" ca="1" si="106"/>
        <v>0</v>
      </c>
      <c r="AN86" s="462">
        <f t="shared" ca="1" si="106"/>
        <v>0</v>
      </c>
      <c r="AO86" s="462">
        <f t="shared" ca="1" si="106"/>
        <v>0</v>
      </c>
      <c r="AP86" s="462">
        <f t="shared" ca="1" si="106"/>
        <v>0</v>
      </c>
      <c r="AQ86" s="462">
        <f t="shared" ca="1" si="106"/>
        <v>0</v>
      </c>
      <c r="AR86" s="462">
        <f t="shared" ca="1" si="106"/>
        <v>0</v>
      </c>
      <c r="AS86" s="462">
        <f t="shared" ca="1" si="106"/>
        <v>0</v>
      </c>
      <c r="AT86" s="462">
        <f t="shared" ca="1" si="106"/>
        <v>0</v>
      </c>
      <c r="AU86" s="462">
        <f t="shared" ca="1" si="106"/>
        <v>0</v>
      </c>
      <c r="AV86" s="462">
        <f t="shared" ca="1" si="107"/>
        <v>0</v>
      </c>
      <c r="AW86" s="462">
        <f t="shared" ca="1" si="107"/>
        <v>0</v>
      </c>
      <c r="AX86" s="462">
        <f t="shared" ca="1" si="107"/>
        <v>0</v>
      </c>
      <c r="AY86" s="462">
        <f t="shared" ca="1" si="107"/>
        <v>0</v>
      </c>
      <c r="AZ86" s="462">
        <f t="shared" ca="1" si="107"/>
        <v>0</v>
      </c>
      <c r="BA86" s="462">
        <f t="shared" ca="1" si="107"/>
        <v>0</v>
      </c>
      <c r="BB86" s="462">
        <f t="shared" ca="1" si="107"/>
        <v>0</v>
      </c>
      <c r="BC86" s="462">
        <f t="shared" ca="1" si="107"/>
        <v>0</v>
      </c>
      <c r="BD86" s="462">
        <f t="shared" ca="1" si="107"/>
        <v>0</v>
      </c>
      <c r="BE86" s="462">
        <f t="shared" ca="1" si="107"/>
        <v>0</v>
      </c>
      <c r="BF86" s="462">
        <f t="shared" ca="1" si="108"/>
        <v>0</v>
      </c>
      <c r="BG86" s="462">
        <f t="shared" ca="1" si="108"/>
        <v>0</v>
      </c>
      <c r="BH86" s="462">
        <f t="shared" ca="1" si="108"/>
        <v>0</v>
      </c>
      <c r="BI86" s="462">
        <f t="shared" ca="1" si="108"/>
        <v>0</v>
      </c>
      <c r="BJ86" s="462">
        <f t="shared" ca="1" si="108"/>
        <v>0</v>
      </c>
      <c r="BK86" s="462">
        <f t="shared" ca="1" si="108"/>
        <v>0</v>
      </c>
      <c r="BL86" s="462">
        <f t="shared" ca="1" si="108"/>
        <v>0</v>
      </c>
      <c r="BM86" s="462">
        <f t="shared" ca="1" si="108"/>
        <v>0</v>
      </c>
      <c r="BN86" s="462">
        <f t="shared" ca="1" si="108"/>
        <v>0</v>
      </c>
      <c r="BO86" s="462">
        <f t="shared" ca="1" si="108"/>
        <v>0</v>
      </c>
      <c r="BP86" s="462">
        <f t="shared" ca="1" si="109"/>
        <v>0</v>
      </c>
      <c r="BQ86" s="462">
        <f t="shared" ca="1" si="109"/>
        <v>0</v>
      </c>
      <c r="BR86" s="462">
        <f t="shared" ca="1" si="109"/>
        <v>0</v>
      </c>
      <c r="BS86" s="462">
        <f t="shared" ca="1" si="109"/>
        <v>0</v>
      </c>
      <c r="BT86" s="462">
        <f t="shared" ca="1" si="109"/>
        <v>0</v>
      </c>
      <c r="BU86" s="462">
        <f t="shared" ca="1" si="109"/>
        <v>0</v>
      </c>
      <c r="BV86" s="462">
        <f t="shared" ca="1" si="109"/>
        <v>0</v>
      </c>
      <c r="BW86" s="462">
        <f t="shared" ca="1" si="109"/>
        <v>0</v>
      </c>
      <c r="BX86" s="462">
        <f t="shared" ca="1" si="109"/>
        <v>0</v>
      </c>
      <c r="BY86" s="462">
        <f t="shared" ca="1" si="109"/>
        <v>0</v>
      </c>
      <c r="BZ86" s="462">
        <f t="shared" ca="1" si="110"/>
        <v>0</v>
      </c>
      <c r="CA86" s="462">
        <f t="shared" ca="1" si="110"/>
        <v>0</v>
      </c>
      <c r="CB86" s="462">
        <f t="shared" ca="1" si="110"/>
        <v>0</v>
      </c>
      <c r="CC86" s="462">
        <f t="shared" ca="1" si="110"/>
        <v>0</v>
      </c>
      <c r="CD86" s="462">
        <f t="shared" ca="1" si="110"/>
        <v>0</v>
      </c>
      <c r="CE86" s="462">
        <f t="shared" ca="1" si="110"/>
        <v>0</v>
      </c>
      <c r="CF86" s="462">
        <f t="shared" ca="1" si="110"/>
        <v>0</v>
      </c>
      <c r="CG86" s="462">
        <f t="shared" ca="1" si="110"/>
        <v>0</v>
      </c>
      <c r="CH86" s="462">
        <f t="shared" ca="1" si="110"/>
        <v>0</v>
      </c>
      <c r="CI86" s="462">
        <f t="shared" ca="1" si="110"/>
        <v>0</v>
      </c>
      <c r="CJ86" s="462">
        <f t="shared" ca="1" si="111"/>
        <v>0</v>
      </c>
      <c r="CK86" s="462">
        <f t="shared" ca="1" si="111"/>
        <v>0</v>
      </c>
      <c r="CL86" s="462">
        <f t="shared" ca="1" si="111"/>
        <v>0</v>
      </c>
      <c r="CM86" s="462">
        <f t="shared" ca="1" si="111"/>
        <v>0</v>
      </c>
      <c r="CN86" s="462">
        <f t="shared" ca="1" si="111"/>
        <v>0</v>
      </c>
      <c r="CO86" s="462">
        <f t="shared" ca="1" si="111"/>
        <v>0</v>
      </c>
      <c r="CP86" s="462">
        <f t="shared" ca="1" si="111"/>
        <v>0</v>
      </c>
      <c r="CQ86" s="462">
        <f t="shared" ca="1" si="111"/>
        <v>0</v>
      </c>
      <c r="CR86" s="462">
        <f t="shared" ca="1" si="111"/>
        <v>0</v>
      </c>
      <c r="CS86" s="462">
        <f t="shared" ca="1" si="111"/>
        <v>0</v>
      </c>
      <c r="CT86" s="462">
        <f t="shared" ca="1" si="112"/>
        <v>0</v>
      </c>
      <c r="CU86" s="462">
        <f t="shared" ca="1" si="112"/>
        <v>0</v>
      </c>
      <c r="CV86" s="462">
        <f t="shared" ca="1" si="112"/>
        <v>0</v>
      </c>
      <c r="CW86" s="462">
        <f t="shared" ca="1" si="112"/>
        <v>0</v>
      </c>
      <c r="CX86" s="462">
        <f t="shared" ca="1" si="112"/>
        <v>0</v>
      </c>
      <c r="CY86" s="462">
        <f t="shared" ca="1" si="112"/>
        <v>0</v>
      </c>
      <c r="CZ86" s="462">
        <f t="shared" ca="1" si="112"/>
        <v>0</v>
      </c>
      <c r="DA86" s="462">
        <f t="shared" ca="1" si="112"/>
        <v>0</v>
      </c>
      <c r="DB86" s="462">
        <f t="shared" ca="1" si="112"/>
        <v>0</v>
      </c>
      <c r="DC86" s="462">
        <f t="shared" ca="1" si="112"/>
        <v>0</v>
      </c>
      <c r="DE86" s="114" t="str">
        <f t="shared" ca="1" si="100"/>
        <v>F.8.</v>
      </c>
      <c r="DF86">
        <v>1</v>
      </c>
      <c r="DG86">
        <f t="shared" ca="1" si="113"/>
        <v>21</v>
      </c>
      <c r="DH86">
        <v>0</v>
      </c>
    </row>
    <row r="87" spans="1:112" hidden="1">
      <c r="A87" s="67">
        <v>75</v>
      </c>
      <c r="B87" s="458" t="str">
        <f t="shared" ca="1" si="97"/>
        <v>F.9.</v>
      </c>
      <c r="C87" s="459" t="str">
        <f t="shared" ca="1" si="98"/>
        <v>Reinvesticijos (po priemonės įgyvendinimo)</v>
      </c>
      <c r="D87" s="342"/>
      <c r="E87" s="460">
        <f t="shared" ca="1" si="99"/>
        <v>0.21</v>
      </c>
      <c r="F87" s="461">
        <f ca="1">H87+NPV(FD,I87:INDEX(I87:DC87,PAL))</f>
        <v>0</v>
      </c>
      <c r="G87" s="454">
        <f ca="1">SUMIF($H$5:$DC$5,"&lt;="&amp;PAL,$H87:$DC87)</f>
        <v>0</v>
      </c>
      <c r="H87" s="462">
        <f t="shared" ca="1" si="103"/>
        <v>0</v>
      </c>
      <c r="I87" s="462">
        <f t="shared" ca="1" si="103"/>
        <v>0</v>
      </c>
      <c r="J87" s="462">
        <f t="shared" ca="1" si="103"/>
        <v>0</v>
      </c>
      <c r="K87" s="462">
        <f t="shared" ca="1" si="103"/>
        <v>0</v>
      </c>
      <c r="L87" s="462">
        <f t="shared" ca="1" si="103"/>
        <v>0</v>
      </c>
      <c r="M87" s="462">
        <f t="shared" ca="1" si="103"/>
        <v>0</v>
      </c>
      <c r="N87" s="462">
        <f t="shared" ca="1" si="103"/>
        <v>0</v>
      </c>
      <c r="O87" s="462">
        <f t="shared" ca="1" si="103"/>
        <v>0</v>
      </c>
      <c r="P87" s="462">
        <f t="shared" ca="1" si="103"/>
        <v>0</v>
      </c>
      <c r="Q87" s="462">
        <f t="shared" ca="1" si="103"/>
        <v>0</v>
      </c>
      <c r="R87" s="462">
        <f t="shared" ca="1" si="104"/>
        <v>0</v>
      </c>
      <c r="S87" s="462">
        <f t="shared" ca="1" si="104"/>
        <v>0</v>
      </c>
      <c r="T87" s="462">
        <f t="shared" ca="1" si="104"/>
        <v>0</v>
      </c>
      <c r="U87" s="462">
        <f t="shared" ca="1" si="104"/>
        <v>0</v>
      </c>
      <c r="V87" s="462">
        <f t="shared" ca="1" si="104"/>
        <v>0</v>
      </c>
      <c r="W87" s="462">
        <f t="shared" ca="1" si="104"/>
        <v>0</v>
      </c>
      <c r="X87" s="462">
        <f t="shared" ca="1" si="104"/>
        <v>0</v>
      </c>
      <c r="Y87" s="462">
        <f t="shared" ca="1" si="104"/>
        <v>0</v>
      </c>
      <c r="Z87" s="462">
        <f t="shared" ca="1" si="104"/>
        <v>0</v>
      </c>
      <c r="AA87" s="462">
        <f t="shared" ca="1" si="104"/>
        <v>0</v>
      </c>
      <c r="AB87" s="462">
        <f t="shared" ca="1" si="105"/>
        <v>0</v>
      </c>
      <c r="AC87" s="462">
        <f t="shared" ca="1" si="105"/>
        <v>0</v>
      </c>
      <c r="AD87" s="462">
        <f t="shared" ca="1" si="105"/>
        <v>0</v>
      </c>
      <c r="AE87" s="462">
        <f t="shared" ca="1" si="105"/>
        <v>0</v>
      </c>
      <c r="AF87" s="462">
        <f t="shared" ca="1" si="105"/>
        <v>0</v>
      </c>
      <c r="AG87" s="462">
        <f t="shared" ca="1" si="105"/>
        <v>0</v>
      </c>
      <c r="AH87" s="462">
        <f t="shared" ca="1" si="105"/>
        <v>0</v>
      </c>
      <c r="AI87" s="462">
        <f t="shared" ca="1" si="105"/>
        <v>0</v>
      </c>
      <c r="AJ87" s="462">
        <f t="shared" ca="1" si="105"/>
        <v>0</v>
      </c>
      <c r="AK87" s="462">
        <f t="shared" ca="1" si="105"/>
        <v>0</v>
      </c>
      <c r="AL87" s="462">
        <f t="shared" ca="1" si="106"/>
        <v>0</v>
      </c>
      <c r="AM87" s="462">
        <f t="shared" ca="1" si="106"/>
        <v>0</v>
      </c>
      <c r="AN87" s="462">
        <f t="shared" ca="1" si="106"/>
        <v>0</v>
      </c>
      <c r="AO87" s="462">
        <f t="shared" ca="1" si="106"/>
        <v>0</v>
      </c>
      <c r="AP87" s="462">
        <f t="shared" ca="1" si="106"/>
        <v>0</v>
      </c>
      <c r="AQ87" s="462">
        <f t="shared" ca="1" si="106"/>
        <v>0</v>
      </c>
      <c r="AR87" s="462">
        <f t="shared" ca="1" si="106"/>
        <v>0</v>
      </c>
      <c r="AS87" s="462">
        <f t="shared" ca="1" si="106"/>
        <v>0</v>
      </c>
      <c r="AT87" s="462">
        <f t="shared" ca="1" si="106"/>
        <v>0</v>
      </c>
      <c r="AU87" s="462">
        <f t="shared" ca="1" si="106"/>
        <v>0</v>
      </c>
      <c r="AV87" s="462">
        <f t="shared" ca="1" si="107"/>
        <v>0</v>
      </c>
      <c r="AW87" s="462">
        <f t="shared" ca="1" si="107"/>
        <v>0</v>
      </c>
      <c r="AX87" s="462">
        <f t="shared" ca="1" si="107"/>
        <v>0</v>
      </c>
      <c r="AY87" s="462">
        <f t="shared" ca="1" si="107"/>
        <v>0</v>
      </c>
      <c r="AZ87" s="462">
        <f t="shared" ca="1" si="107"/>
        <v>0</v>
      </c>
      <c r="BA87" s="462">
        <f t="shared" ca="1" si="107"/>
        <v>0</v>
      </c>
      <c r="BB87" s="462">
        <f t="shared" ca="1" si="107"/>
        <v>0</v>
      </c>
      <c r="BC87" s="462">
        <f t="shared" ca="1" si="107"/>
        <v>0</v>
      </c>
      <c r="BD87" s="462">
        <f t="shared" ca="1" si="107"/>
        <v>0</v>
      </c>
      <c r="BE87" s="462">
        <f t="shared" ca="1" si="107"/>
        <v>0</v>
      </c>
      <c r="BF87" s="462">
        <f t="shared" ca="1" si="108"/>
        <v>0</v>
      </c>
      <c r="BG87" s="462">
        <f t="shared" ca="1" si="108"/>
        <v>0</v>
      </c>
      <c r="BH87" s="462">
        <f t="shared" ca="1" si="108"/>
        <v>0</v>
      </c>
      <c r="BI87" s="462">
        <f t="shared" ca="1" si="108"/>
        <v>0</v>
      </c>
      <c r="BJ87" s="462">
        <f t="shared" ca="1" si="108"/>
        <v>0</v>
      </c>
      <c r="BK87" s="462">
        <f t="shared" ca="1" si="108"/>
        <v>0</v>
      </c>
      <c r="BL87" s="462">
        <f t="shared" ca="1" si="108"/>
        <v>0</v>
      </c>
      <c r="BM87" s="462">
        <f t="shared" ca="1" si="108"/>
        <v>0</v>
      </c>
      <c r="BN87" s="462">
        <f t="shared" ca="1" si="108"/>
        <v>0</v>
      </c>
      <c r="BO87" s="462">
        <f t="shared" ca="1" si="108"/>
        <v>0</v>
      </c>
      <c r="BP87" s="462">
        <f t="shared" ca="1" si="109"/>
        <v>0</v>
      </c>
      <c r="BQ87" s="462">
        <f t="shared" ca="1" si="109"/>
        <v>0</v>
      </c>
      <c r="BR87" s="462">
        <f t="shared" ca="1" si="109"/>
        <v>0</v>
      </c>
      <c r="BS87" s="462">
        <f t="shared" ca="1" si="109"/>
        <v>0</v>
      </c>
      <c r="BT87" s="462">
        <f t="shared" ca="1" si="109"/>
        <v>0</v>
      </c>
      <c r="BU87" s="462">
        <f t="shared" ca="1" si="109"/>
        <v>0</v>
      </c>
      <c r="BV87" s="462">
        <f t="shared" ca="1" si="109"/>
        <v>0</v>
      </c>
      <c r="BW87" s="462">
        <f t="shared" ca="1" si="109"/>
        <v>0</v>
      </c>
      <c r="BX87" s="462">
        <f t="shared" ca="1" si="109"/>
        <v>0</v>
      </c>
      <c r="BY87" s="462">
        <f t="shared" ca="1" si="109"/>
        <v>0</v>
      </c>
      <c r="BZ87" s="462">
        <f t="shared" ca="1" si="110"/>
        <v>0</v>
      </c>
      <c r="CA87" s="462">
        <f t="shared" ca="1" si="110"/>
        <v>0</v>
      </c>
      <c r="CB87" s="462">
        <f t="shared" ca="1" si="110"/>
        <v>0</v>
      </c>
      <c r="CC87" s="462">
        <f t="shared" ca="1" si="110"/>
        <v>0</v>
      </c>
      <c r="CD87" s="462">
        <f t="shared" ca="1" si="110"/>
        <v>0</v>
      </c>
      <c r="CE87" s="462">
        <f t="shared" ca="1" si="110"/>
        <v>0</v>
      </c>
      <c r="CF87" s="462">
        <f t="shared" ca="1" si="110"/>
        <v>0</v>
      </c>
      <c r="CG87" s="462">
        <f t="shared" ca="1" si="110"/>
        <v>0</v>
      </c>
      <c r="CH87" s="462">
        <f t="shared" ca="1" si="110"/>
        <v>0</v>
      </c>
      <c r="CI87" s="462">
        <f t="shared" ca="1" si="110"/>
        <v>0</v>
      </c>
      <c r="CJ87" s="462">
        <f t="shared" ca="1" si="111"/>
        <v>0</v>
      </c>
      <c r="CK87" s="462">
        <f t="shared" ca="1" si="111"/>
        <v>0</v>
      </c>
      <c r="CL87" s="462">
        <f t="shared" ca="1" si="111"/>
        <v>0</v>
      </c>
      <c r="CM87" s="462">
        <f t="shared" ca="1" si="111"/>
        <v>0</v>
      </c>
      <c r="CN87" s="462">
        <f t="shared" ca="1" si="111"/>
        <v>0</v>
      </c>
      <c r="CO87" s="462">
        <f t="shared" ca="1" si="111"/>
        <v>0</v>
      </c>
      <c r="CP87" s="462">
        <f t="shared" ca="1" si="111"/>
        <v>0</v>
      </c>
      <c r="CQ87" s="462">
        <f t="shared" ca="1" si="111"/>
        <v>0</v>
      </c>
      <c r="CR87" s="462">
        <f t="shared" ca="1" si="111"/>
        <v>0</v>
      </c>
      <c r="CS87" s="462">
        <f t="shared" ca="1" si="111"/>
        <v>0</v>
      </c>
      <c r="CT87" s="462">
        <f t="shared" ca="1" si="112"/>
        <v>0</v>
      </c>
      <c r="CU87" s="462">
        <f t="shared" ca="1" si="112"/>
        <v>0</v>
      </c>
      <c r="CV87" s="462">
        <f t="shared" ca="1" si="112"/>
        <v>0</v>
      </c>
      <c r="CW87" s="462">
        <f t="shared" ca="1" si="112"/>
        <v>0</v>
      </c>
      <c r="CX87" s="462">
        <f t="shared" ca="1" si="112"/>
        <v>0</v>
      </c>
      <c r="CY87" s="462">
        <f t="shared" ca="1" si="112"/>
        <v>0</v>
      </c>
      <c r="CZ87" s="462">
        <f t="shared" ca="1" si="112"/>
        <v>0</v>
      </c>
      <c r="DA87" s="462">
        <f t="shared" ca="1" si="112"/>
        <v>0</v>
      </c>
      <c r="DB87" s="462">
        <f t="shared" ca="1" si="112"/>
        <v>0</v>
      </c>
      <c r="DC87" s="462">
        <f t="shared" ca="1" si="112"/>
        <v>0</v>
      </c>
      <c r="DE87" s="114" t="str">
        <f t="shared" ca="1" si="100"/>
        <v>F.9.</v>
      </c>
      <c r="DF87">
        <v>1</v>
      </c>
      <c r="DG87">
        <f t="shared" ca="1" si="113"/>
        <v>21</v>
      </c>
      <c r="DH87">
        <v>0</v>
      </c>
    </row>
    <row r="88" spans="1:112" hidden="1">
      <c r="A88" s="67">
        <v>76</v>
      </c>
      <c r="B88" s="458" t="str">
        <f t="shared" ca="1" si="97"/>
        <v>F.L.</v>
      </c>
      <c r="C88" s="459" t="str">
        <f t="shared" ca="1" si="98"/>
        <v>Likutinė vertė</v>
      </c>
      <c r="D88" s="342"/>
      <c r="E88" s="460">
        <f t="shared" ca="1" si="99"/>
        <v>0.21</v>
      </c>
      <c r="F88" s="461">
        <f ca="1">H88+NPV(FD,I88:INDEX(I88:DC88,PAL))</f>
        <v>0</v>
      </c>
      <c r="G88" s="454">
        <f ca="1">SUMIF($H$5:$DC$5,"&lt;="&amp;PAL,$H88:$DC88)</f>
        <v>0</v>
      </c>
      <c r="H88" s="462">
        <f t="shared" ref="H88:W88" ca="1" si="114">OFFSET(INDIRECT("'"&amp;Opt_alt&amp;"'!H12"),$A88,H$5)</f>
        <v>0</v>
      </c>
      <c r="I88" s="462">
        <f t="shared" ca="1" si="114"/>
        <v>0</v>
      </c>
      <c r="J88" s="462">
        <f t="shared" ca="1" si="114"/>
        <v>0</v>
      </c>
      <c r="K88" s="462">
        <f t="shared" ca="1" si="114"/>
        <v>0</v>
      </c>
      <c r="L88" s="462">
        <f t="shared" ca="1" si="114"/>
        <v>0</v>
      </c>
      <c r="M88" s="462">
        <f t="shared" ca="1" si="114"/>
        <v>0</v>
      </c>
      <c r="N88" s="462">
        <f t="shared" ca="1" si="114"/>
        <v>0</v>
      </c>
      <c r="O88" s="462">
        <f t="shared" ca="1" si="114"/>
        <v>0</v>
      </c>
      <c r="P88" s="462">
        <f t="shared" ca="1" si="114"/>
        <v>0</v>
      </c>
      <c r="Q88" s="462">
        <f t="shared" ca="1" si="114"/>
        <v>0</v>
      </c>
      <c r="R88" s="462">
        <f t="shared" ca="1" si="114"/>
        <v>0</v>
      </c>
      <c r="S88" s="462">
        <f t="shared" ca="1" si="114"/>
        <v>0</v>
      </c>
      <c r="T88" s="462">
        <f t="shared" ca="1" si="114"/>
        <v>0</v>
      </c>
      <c r="U88" s="462">
        <f t="shared" ca="1" si="114"/>
        <v>0</v>
      </c>
      <c r="V88" s="462">
        <f t="shared" ca="1" si="114"/>
        <v>0</v>
      </c>
      <c r="W88" s="462">
        <f t="shared" ca="1" si="114"/>
        <v>0</v>
      </c>
      <c r="X88" s="462">
        <f t="shared" ref="X88:CI88" ca="1" si="115">OFFSET(INDIRECT("'"&amp;Opt_alt&amp;"'!H12"),$A88,X$5)</f>
        <v>0</v>
      </c>
      <c r="Y88" s="462">
        <f t="shared" ca="1" si="115"/>
        <v>0</v>
      </c>
      <c r="Z88" s="462">
        <f t="shared" ca="1" si="115"/>
        <v>0</v>
      </c>
      <c r="AA88" s="462">
        <f t="shared" ca="1" si="115"/>
        <v>0</v>
      </c>
      <c r="AB88" s="462">
        <f t="shared" ca="1" si="115"/>
        <v>0</v>
      </c>
      <c r="AC88" s="462">
        <f t="shared" ca="1" si="115"/>
        <v>0</v>
      </c>
      <c r="AD88" s="462">
        <f t="shared" ca="1" si="115"/>
        <v>0</v>
      </c>
      <c r="AE88" s="462">
        <f t="shared" ca="1" si="115"/>
        <v>0</v>
      </c>
      <c r="AF88" s="462">
        <f t="shared" ca="1" si="115"/>
        <v>0</v>
      </c>
      <c r="AG88" s="462">
        <f t="shared" ca="1" si="115"/>
        <v>0</v>
      </c>
      <c r="AH88" s="462">
        <f t="shared" ca="1" si="115"/>
        <v>0</v>
      </c>
      <c r="AI88" s="462">
        <f t="shared" ca="1" si="115"/>
        <v>0</v>
      </c>
      <c r="AJ88" s="462">
        <f t="shared" ca="1" si="115"/>
        <v>0</v>
      </c>
      <c r="AK88" s="462">
        <f t="shared" ca="1" si="115"/>
        <v>0</v>
      </c>
      <c r="AL88" s="462">
        <f t="shared" ca="1" si="115"/>
        <v>0</v>
      </c>
      <c r="AM88" s="462">
        <f t="shared" ca="1" si="115"/>
        <v>0</v>
      </c>
      <c r="AN88" s="462">
        <f t="shared" ca="1" si="115"/>
        <v>0</v>
      </c>
      <c r="AO88" s="462">
        <f t="shared" ca="1" si="115"/>
        <v>0</v>
      </c>
      <c r="AP88" s="462">
        <f t="shared" ca="1" si="115"/>
        <v>0</v>
      </c>
      <c r="AQ88" s="462">
        <f t="shared" ca="1" si="115"/>
        <v>0</v>
      </c>
      <c r="AR88" s="462">
        <f t="shared" ca="1" si="115"/>
        <v>0</v>
      </c>
      <c r="AS88" s="462">
        <f t="shared" ca="1" si="115"/>
        <v>0</v>
      </c>
      <c r="AT88" s="462">
        <f t="shared" ca="1" si="115"/>
        <v>0</v>
      </c>
      <c r="AU88" s="462">
        <f t="shared" ca="1" si="115"/>
        <v>0</v>
      </c>
      <c r="AV88" s="462">
        <f t="shared" ca="1" si="115"/>
        <v>0</v>
      </c>
      <c r="AW88" s="462">
        <f t="shared" ca="1" si="115"/>
        <v>0</v>
      </c>
      <c r="AX88" s="462">
        <f t="shared" ca="1" si="115"/>
        <v>0</v>
      </c>
      <c r="AY88" s="462">
        <f t="shared" ca="1" si="115"/>
        <v>0</v>
      </c>
      <c r="AZ88" s="462">
        <f t="shared" ca="1" si="115"/>
        <v>0</v>
      </c>
      <c r="BA88" s="462">
        <f t="shared" ca="1" si="115"/>
        <v>0</v>
      </c>
      <c r="BB88" s="462">
        <f t="shared" ca="1" si="115"/>
        <v>0</v>
      </c>
      <c r="BC88" s="462">
        <f t="shared" ca="1" si="115"/>
        <v>0</v>
      </c>
      <c r="BD88" s="462">
        <f t="shared" ca="1" si="115"/>
        <v>0</v>
      </c>
      <c r="BE88" s="462">
        <f t="shared" ca="1" si="115"/>
        <v>0</v>
      </c>
      <c r="BF88" s="462">
        <f t="shared" ca="1" si="115"/>
        <v>0</v>
      </c>
      <c r="BG88" s="462">
        <f t="shared" ca="1" si="115"/>
        <v>0</v>
      </c>
      <c r="BH88" s="462">
        <f t="shared" ca="1" si="115"/>
        <v>0</v>
      </c>
      <c r="BI88" s="462">
        <f t="shared" ca="1" si="115"/>
        <v>0</v>
      </c>
      <c r="BJ88" s="462">
        <f t="shared" ca="1" si="115"/>
        <v>0</v>
      </c>
      <c r="BK88" s="462">
        <f t="shared" ca="1" si="115"/>
        <v>0</v>
      </c>
      <c r="BL88" s="462">
        <f t="shared" ca="1" si="115"/>
        <v>0</v>
      </c>
      <c r="BM88" s="462">
        <f t="shared" ca="1" si="115"/>
        <v>0</v>
      </c>
      <c r="BN88" s="462">
        <f t="shared" ca="1" si="115"/>
        <v>0</v>
      </c>
      <c r="BO88" s="462">
        <f t="shared" ca="1" si="115"/>
        <v>0</v>
      </c>
      <c r="BP88" s="462">
        <f t="shared" ca="1" si="115"/>
        <v>0</v>
      </c>
      <c r="BQ88" s="462">
        <f t="shared" ca="1" si="115"/>
        <v>0</v>
      </c>
      <c r="BR88" s="462">
        <f t="shared" ca="1" si="115"/>
        <v>0</v>
      </c>
      <c r="BS88" s="462">
        <f t="shared" ca="1" si="115"/>
        <v>0</v>
      </c>
      <c r="BT88" s="462">
        <f t="shared" ca="1" si="115"/>
        <v>0</v>
      </c>
      <c r="BU88" s="462">
        <f t="shared" ca="1" si="115"/>
        <v>0</v>
      </c>
      <c r="BV88" s="462">
        <f t="shared" ca="1" si="115"/>
        <v>0</v>
      </c>
      <c r="BW88" s="462">
        <f t="shared" ca="1" si="115"/>
        <v>0</v>
      </c>
      <c r="BX88" s="462">
        <f t="shared" ca="1" si="115"/>
        <v>0</v>
      </c>
      <c r="BY88" s="462">
        <f t="shared" ca="1" si="115"/>
        <v>0</v>
      </c>
      <c r="BZ88" s="462">
        <f t="shared" ca="1" si="115"/>
        <v>0</v>
      </c>
      <c r="CA88" s="462">
        <f t="shared" ca="1" si="115"/>
        <v>0</v>
      </c>
      <c r="CB88" s="462">
        <f t="shared" ca="1" si="115"/>
        <v>0</v>
      </c>
      <c r="CC88" s="462">
        <f t="shared" ca="1" si="115"/>
        <v>0</v>
      </c>
      <c r="CD88" s="462">
        <f t="shared" ca="1" si="115"/>
        <v>0</v>
      </c>
      <c r="CE88" s="462">
        <f t="shared" ca="1" si="115"/>
        <v>0</v>
      </c>
      <c r="CF88" s="462">
        <f t="shared" ca="1" si="115"/>
        <v>0</v>
      </c>
      <c r="CG88" s="462">
        <f t="shared" ca="1" si="115"/>
        <v>0</v>
      </c>
      <c r="CH88" s="462">
        <f t="shared" ca="1" si="115"/>
        <v>0</v>
      </c>
      <c r="CI88" s="462">
        <f t="shared" ca="1" si="115"/>
        <v>0</v>
      </c>
      <c r="CJ88" s="462">
        <f t="shared" ref="CJ88:DC88" ca="1" si="116">OFFSET(INDIRECT("'"&amp;Opt_alt&amp;"'!H12"),$A88,CJ$5)</f>
        <v>0</v>
      </c>
      <c r="CK88" s="462">
        <f t="shared" ca="1" si="116"/>
        <v>0</v>
      </c>
      <c r="CL88" s="462">
        <f t="shared" ca="1" si="116"/>
        <v>0</v>
      </c>
      <c r="CM88" s="462">
        <f t="shared" ca="1" si="116"/>
        <v>0</v>
      </c>
      <c r="CN88" s="462">
        <f t="shared" ca="1" si="116"/>
        <v>0</v>
      </c>
      <c r="CO88" s="462">
        <f t="shared" ca="1" si="116"/>
        <v>0</v>
      </c>
      <c r="CP88" s="462">
        <f t="shared" ca="1" si="116"/>
        <v>0</v>
      </c>
      <c r="CQ88" s="462">
        <f t="shared" ca="1" si="116"/>
        <v>0</v>
      </c>
      <c r="CR88" s="462">
        <f t="shared" ca="1" si="116"/>
        <v>0</v>
      </c>
      <c r="CS88" s="462">
        <f t="shared" ca="1" si="116"/>
        <v>0</v>
      </c>
      <c r="CT88" s="462">
        <f t="shared" ca="1" si="116"/>
        <v>0</v>
      </c>
      <c r="CU88" s="462">
        <f t="shared" ca="1" si="116"/>
        <v>0</v>
      </c>
      <c r="CV88" s="462">
        <f t="shared" ca="1" si="116"/>
        <v>0</v>
      </c>
      <c r="CW88" s="462">
        <f t="shared" ca="1" si="116"/>
        <v>0</v>
      </c>
      <c r="CX88" s="462">
        <f t="shared" ca="1" si="116"/>
        <v>0</v>
      </c>
      <c r="CY88" s="462">
        <f t="shared" ca="1" si="116"/>
        <v>0</v>
      </c>
      <c r="CZ88" s="462">
        <f t="shared" ca="1" si="116"/>
        <v>0</v>
      </c>
      <c r="DA88" s="462">
        <f t="shared" ca="1" si="116"/>
        <v>0</v>
      </c>
      <c r="DB88" s="462">
        <f t="shared" ca="1" si="116"/>
        <v>0</v>
      </c>
      <c r="DC88" s="462">
        <f t="shared" ca="1" si="116"/>
        <v>0</v>
      </c>
      <c r="DE88" s="114" t="str">
        <f t="shared" ca="1" si="100"/>
        <v>F.L.</v>
      </c>
      <c r="DF88">
        <v>1</v>
      </c>
      <c r="DG88">
        <f t="shared" ca="1" si="113"/>
        <v>21</v>
      </c>
      <c r="DH88">
        <f ca="1">DG88/(100+DG88)</f>
        <v>0.17355371900826447</v>
      </c>
    </row>
    <row r="89" spans="1:112" hidden="1">
      <c r="A89" s="67">
        <v>77</v>
      </c>
      <c r="B89" s="458" t="str">
        <f t="shared" ca="1" si="97"/>
        <v>G.</v>
      </c>
      <c r="C89" s="465" t="str">
        <f t="shared" ca="1" si="98"/>
        <v>VEIKLOS IR PALAIKYMO (ATNAUJINIMO) SĄNAUDOS, IŠ VISO</v>
      </c>
      <c r="D89" s="6"/>
      <c r="E89" s="466" t="str">
        <f t="shared" ca="1" si="99"/>
        <v/>
      </c>
      <c r="F89" s="453">
        <f ca="1">SUM(F90:F99)</f>
        <v>248774430.78802869</v>
      </c>
      <c r="G89" s="456">
        <f ca="1">SUM(G90:G99)</f>
        <v>272730041.46470582</v>
      </c>
      <c r="H89" s="467">
        <f ca="1">SUM(H90:H99)</f>
        <v>7477903.8805116583</v>
      </c>
      <c r="I89" s="467">
        <f t="shared" ref="I89:BT89" ca="1" si="117">SUM(I90:I99)</f>
        <v>47454900.772774398</v>
      </c>
      <c r="J89" s="467">
        <f t="shared" ca="1" si="117"/>
        <v>55822752.636979528</v>
      </c>
      <c r="K89" s="467">
        <f t="shared" ca="1" si="117"/>
        <v>29465743.890389856</v>
      </c>
      <c r="L89" s="467">
        <f t="shared" ca="1" si="117"/>
        <v>42843917.670281135</v>
      </c>
      <c r="M89" s="467">
        <f t="shared" ca="1" si="117"/>
        <v>50356241.057816699</v>
      </c>
      <c r="N89" s="467">
        <f t="shared" ca="1" si="117"/>
        <v>65846870.62992093</v>
      </c>
      <c r="O89" s="467">
        <f t="shared" ca="1" si="117"/>
        <v>28264441.017881989</v>
      </c>
      <c r="P89" s="467">
        <f t="shared" ca="1" si="117"/>
        <v>-5902124.5279103173</v>
      </c>
      <c r="Q89" s="467">
        <f t="shared" ca="1" si="117"/>
        <v>-6102396.6008217642</v>
      </c>
      <c r="R89" s="467">
        <f t="shared" ca="1" si="117"/>
        <v>-6102396.6008217642</v>
      </c>
      <c r="S89" s="467">
        <f t="shared" ca="1" si="117"/>
        <v>-6102396.6008217642</v>
      </c>
      <c r="T89" s="467">
        <f t="shared" ca="1" si="117"/>
        <v>-5327136.5006480059</v>
      </c>
      <c r="U89" s="467">
        <f t="shared" ca="1" si="117"/>
        <v>-4718654.695674642</v>
      </c>
      <c r="V89" s="467">
        <f t="shared" ca="1" si="117"/>
        <v>-4155199.5774386106</v>
      </c>
      <c r="W89" s="467">
        <f t="shared" ca="1" si="117"/>
        <v>-3848990.4838905577</v>
      </c>
      <c r="X89" s="467">
        <f t="shared" ca="1" si="117"/>
        <v>-3347619.7082570745</v>
      </c>
      <c r="Y89" s="467">
        <f t="shared" ca="1" si="117"/>
        <v>-3043068.0387607021</v>
      </c>
      <c r="Z89" s="467">
        <f t="shared" ca="1" si="117"/>
        <v>-2552746.7568050921</v>
      </c>
      <c r="AA89" s="467">
        <f t="shared" ca="1" si="117"/>
        <v>-1800000</v>
      </c>
      <c r="AB89" s="467">
        <f t="shared" ca="1" si="117"/>
        <v>-1800000</v>
      </c>
      <c r="AC89" s="467">
        <f t="shared" ca="1" si="117"/>
        <v>0</v>
      </c>
      <c r="AD89" s="467">
        <f t="shared" ca="1" si="117"/>
        <v>0</v>
      </c>
      <c r="AE89" s="467">
        <f t="shared" ca="1" si="117"/>
        <v>0</v>
      </c>
      <c r="AF89" s="467">
        <f t="shared" ca="1" si="117"/>
        <v>0</v>
      </c>
      <c r="AG89" s="467">
        <f t="shared" ca="1" si="117"/>
        <v>0</v>
      </c>
      <c r="AH89" s="467">
        <f t="shared" ca="1" si="117"/>
        <v>0</v>
      </c>
      <c r="AI89" s="467">
        <f t="shared" ca="1" si="117"/>
        <v>0</v>
      </c>
      <c r="AJ89" s="467">
        <f t="shared" ca="1" si="117"/>
        <v>0</v>
      </c>
      <c r="AK89" s="467">
        <f t="shared" ca="1" si="117"/>
        <v>0</v>
      </c>
      <c r="AL89" s="467">
        <f t="shared" ca="1" si="117"/>
        <v>0</v>
      </c>
      <c r="AM89" s="467">
        <f t="shared" ca="1" si="117"/>
        <v>0</v>
      </c>
      <c r="AN89" s="467">
        <f t="shared" ca="1" si="117"/>
        <v>0</v>
      </c>
      <c r="AO89" s="467">
        <f t="shared" ca="1" si="117"/>
        <v>0</v>
      </c>
      <c r="AP89" s="467">
        <f t="shared" ca="1" si="117"/>
        <v>0</v>
      </c>
      <c r="AQ89" s="467">
        <f t="shared" ca="1" si="117"/>
        <v>0</v>
      </c>
      <c r="AR89" s="467">
        <f t="shared" ca="1" si="117"/>
        <v>0</v>
      </c>
      <c r="AS89" s="467">
        <f t="shared" ca="1" si="117"/>
        <v>0</v>
      </c>
      <c r="AT89" s="467">
        <f t="shared" ca="1" si="117"/>
        <v>0</v>
      </c>
      <c r="AU89" s="467">
        <f t="shared" ca="1" si="117"/>
        <v>0</v>
      </c>
      <c r="AV89" s="467">
        <f t="shared" ca="1" si="117"/>
        <v>0</v>
      </c>
      <c r="AW89" s="467">
        <f t="shared" ca="1" si="117"/>
        <v>0</v>
      </c>
      <c r="AX89" s="467">
        <f t="shared" ca="1" si="117"/>
        <v>0</v>
      </c>
      <c r="AY89" s="467">
        <f t="shared" ca="1" si="117"/>
        <v>0</v>
      </c>
      <c r="AZ89" s="467">
        <f t="shared" ca="1" si="117"/>
        <v>0</v>
      </c>
      <c r="BA89" s="467">
        <f t="shared" ca="1" si="117"/>
        <v>0</v>
      </c>
      <c r="BB89" s="467">
        <f t="shared" ca="1" si="117"/>
        <v>0</v>
      </c>
      <c r="BC89" s="467">
        <f t="shared" ca="1" si="117"/>
        <v>0</v>
      </c>
      <c r="BD89" s="467">
        <f t="shared" ca="1" si="117"/>
        <v>0</v>
      </c>
      <c r="BE89" s="467">
        <f t="shared" ca="1" si="117"/>
        <v>0</v>
      </c>
      <c r="BF89" s="467">
        <f t="shared" ca="1" si="117"/>
        <v>0</v>
      </c>
      <c r="BG89" s="467">
        <f t="shared" ca="1" si="117"/>
        <v>0</v>
      </c>
      <c r="BH89" s="467">
        <f t="shared" ca="1" si="117"/>
        <v>0</v>
      </c>
      <c r="BI89" s="467">
        <f t="shared" ca="1" si="117"/>
        <v>0</v>
      </c>
      <c r="BJ89" s="467">
        <f t="shared" ca="1" si="117"/>
        <v>0</v>
      </c>
      <c r="BK89" s="467">
        <f t="shared" ca="1" si="117"/>
        <v>0</v>
      </c>
      <c r="BL89" s="467">
        <f t="shared" ca="1" si="117"/>
        <v>0</v>
      </c>
      <c r="BM89" s="467">
        <f t="shared" ca="1" si="117"/>
        <v>0</v>
      </c>
      <c r="BN89" s="467">
        <f t="shared" ca="1" si="117"/>
        <v>0</v>
      </c>
      <c r="BO89" s="467">
        <f t="shared" ca="1" si="117"/>
        <v>0</v>
      </c>
      <c r="BP89" s="467">
        <f t="shared" ca="1" si="117"/>
        <v>0</v>
      </c>
      <c r="BQ89" s="467">
        <f t="shared" ca="1" si="117"/>
        <v>0</v>
      </c>
      <c r="BR89" s="467">
        <f t="shared" ca="1" si="117"/>
        <v>0</v>
      </c>
      <c r="BS89" s="467">
        <f t="shared" ca="1" si="117"/>
        <v>0</v>
      </c>
      <c r="BT89" s="467">
        <f t="shared" ca="1" si="117"/>
        <v>0</v>
      </c>
      <c r="BU89" s="467">
        <f t="shared" ref="BU89:DC89" ca="1" si="118">SUM(BU90:BU99)</f>
        <v>0</v>
      </c>
      <c r="BV89" s="467">
        <f t="shared" ca="1" si="118"/>
        <v>0</v>
      </c>
      <c r="BW89" s="467">
        <f t="shared" ca="1" si="118"/>
        <v>0</v>
      </c>
      <c r="BX89" s="467">
        <f t="shared" ca="1" si="118"/>
        <v>0</v>
      </c>
      <c r="BY89" s="467">
        <f t="shared" ca="1" si="118"/>
        <v>0</v>
      </c>
      <c r="BZ89" s="467">
        <f t="shared" ca="1" si="118"/>
        <v>0</v>
      </c>
      <c r="CA89" s="467">
        <f t="shared" ca="1" si="118"/>
        <v>0</v>
      </c>
      <c r="CB89" s="467">
        <f t="shared" ca="1" si="118"/>
        <v>0</v>
      </c>
      <c r="CC89" s="467">
        <f t="shared" ca="1" si="118"/>
        <v>0</v>
      </c>
      <c r="CD89" s="467">
        <f t="shared" ca="1" si="118"/>
        <v>0</v>
      </c>
      <c r="CE89" s="467">
        <f t="shared" ca="1" si="118"/>
        <v>0</v>
      </c>
      <c r="CF89" s="467">
        <f t="shared" ca="1" si="118"/>
        <v>0</v>
      </c>
      <c r="CG89" s="467">
        <f t="shared" ca="1" si="118"/>
        <v>0</v>
      </c>
      <c r="CH89" s="467">
        <f t="shared" ca="1" si="118"/>
        <v>0</v>
      </c>
      <c r="CI89" s="467">
        <f t="shared" ca="1" si="118"/>
        <v>0</v>
      </c>
      <c r="CJ89" s="467">
        <f t="shared" ca="1" si="118"/>
        <v>0</v>
      </c>
      <c r="CK89" s="467">
        <f t="shared" ca="1" si="118"/>
        <v>0</v>
      </c>
      <c r="CL89" s="467">
        <f t="shared" ca="1" si="118"/>
        <v>0</v>
      </c>
      <c r="CM89" s="467">
        <f t="shared" ca="1" si="118"/>
        <v>0</v>
      </c>
      <c r="CN89" s="467">
        <f t="shared" ca="1" si="118"/>
        <v>0</v>
      </c>
      <c r="CO89" s="467">
        <f t="shared" ca="1" si="118"/>
        <v>0</v>
      </c>
      <c r="CP89" s="467">
        <f t="shared" ca="1" si="118"/>
        <v>0</v>
      </c>
      <c r="CQ89" s="467">
        <f t="shared" ca="1" si="118"/>
        <v>0</v>
      </c>
      <c r="CR89" s="467">
        <f t="shared" ca="1" si="118"/>
        <v>0</v>
      </c>
      <c r="CS89" s="467">
        <f t="shared" ca="1" si="118"/>
        <v>0</v>
      </c>
      <c r="CT89" s="467">
        <f t="shared" ca="1" si="118"/>
        <v>0</v>
      </c>
      <c r="CU89" s="467">
        <f t="shared" ca="1" si="118"/>
        <v>0</v>
      </c>
      <c r="CV89" s="467">
        <f t="shared" ca="1" si="118"/>
        <v>0</v>
      </c>
      <c r="CW89" s="467">
        <f t="shared" ca="1" si="118"/>
        <v>0</v>
      </c>
      <c r="CX89" s="467">
        <f t="shared" ca="1" si="118"/>
        <v>0</v>
      </c>
      <c r="CY89" s="467">
        <f t="shared" ca="1" si="118"/>
        <v>0</v>
      </c>
      <c r="CZ89" s="467">
        <f t="shared" ca="1" si="118"/>
        <v>0</v>
      </c>
      <c r="DA89" s="467">
        <f t="shared" ca="1" si="118"/>
        <v>0</v>
      </c>
      <c r="DB89" s="467">
        <f t="shared" ca="1" si="118"/>
        <v>0</v>
      </c>
      <c r="DC89" s="467">
        <f t="shared" ca="1" si="118"/>
        <v>0</v>
      </c>
      <c r="DE89" s="114"/>
      <c r="DF89">
        <v>1</v>
      </c>
    </row>
    <row r="90" spans="1:112" hidden="1">
      <c r="A90" s="67">
        <v>78</v>
      </c>
      <c r="B90" s="458" t="str">
        <f t="shared" ca="1" si="97"/>
        <v>G.1.</v>
      </c>
      <c r="C90" s="459" t="str">
        <f t="shared" ca="1" si="98"/>
        <v>Trijų agentūrų apjungimo į Inovacijų agentūrą išlaikymo sąnaudų pokytis</v>
      </c>
      <c r="D90" s="342"/>
      <c r="E90" s="460">
        <f t="shared" ca="1" si="99"/>
        <v>0.21</v>
      </c>
      <c r="F90" s="461">
        <f ca="1">H90+NPV(FD,I90:INDEX(I90:DC90,PAL))</f>
        <v>-24462587.420941826</v>
      </c>
      <c r="G90" s="454">
        <f ca="1">SUMIF($H$5:$DC$5,"&lt;="&amp;PAL,$H90:$DC90)</f>
        <v>-36000000</v>
      </c>
      <c r="H90" s="462">
        <f t="shared" ref="H90:Q99" ca="1" si="119">OFFSET(INDIRECT("'"&amp;Opt_alt&amp;"'!H12"),$A90,H$5)*$DF90</f>
        <v>0</v>
      </c>
      <c r="I90" s="462">
        <f t="shared" ca="1" si="119"/>
        <v>-1800000</v>
      </c>
      <c r="J90" s="462">
        <f t="shared" ca="1" si="119"/>
        <v>-1800000</v>
      </c>
      <c r="K90" s="462">
        <f t="shared" ca="1" si="119"/>
        <v>-1800000</v>
      </c>
      <c r="L90" s="462">
        <f t="shared" ca="1" si="119"/>
        <v>-1800000</v>
      </c>
      <c r="M90" s="462">
        <f t="shared" ca="1" si="119"/>
        <v>-1800000</v>
      </c>
      <c r="N90" s="462">
        <f t="shared" ca="1" si="119"/>
        <v>-1800000</v>
      </c>
      <c r="O90" s="462">
        <f t="shared" ca="1" si="119"/>
        <v>-1800000</v>
      </c>
      <c r="P90" s="462">
        <f t="shared" ca="1" si="119"/>
        <v>-1800000</v>
      </c>
      <c r="Q90" s="462">
        <f t="shared" ca="1" si="119"/>
        <v>-1800000</v>
      </c>
      <c r="R90" s="462">
        <f t="shared" ref="R90:AA99" ca="1" si="120">OFFSET(INDIRECT("'"&amp;Opt_alt&amp;"'!H12"),$A90,R$5)*$DF90</f>
        <v>-1800000</v>
      </c>
      <c r="S90" s="462">
        <f t="shared" ca="1" si="120"/>
        <v>-1800000</v>
      </c>
      <c r="T90" s="462">
        <f t="shared" ca="1" si="120"/>
        <v>-1800000</v>
      </c>
      <c r="U90" s="462">
        <f t="shared" ca="1" si="120"/>
        <v>-1800000</v>
      </c>
      <c r="V90" s="462">
        <f t="shared" ca="1" si="120"/>
        <v>-1800000</v>
      </c>
      <c r="W90" s="462">
        <f t="shared" ca="1" si="120"/>
        <v>-1800000</v>
      </c>
      <c r="X90" s="462">
        <f t="shared" ca="1" si="120"/>
        <v>-1800000</v>
      </c>
      <c r="Y90" s="462">
        <f t="shared" ca="1" si="120"/>
        <v>-1800000</v>
      </c>
      <c r="Z90" s="462">
        <f t="shared" ca="1" si="120"/>
        <v>-1800000</v>
      </c>
      <c r="AA90" s="462">
        <f t="shared" ca="1" si="120"/>
        <v>-1800000</v>
      </c>
      <c r="AB90" s="462">
        <f t="shared" ref="AB90:AK99" ca="1" si="121">OFFSET(INDIRECT("'"&amp;Opt_alt&amp;"'!H12"),$A90,AB$5)*$DF90</f>
        <v>-1800000</v>
      </c>
      <c r="AC90" s="462">
        <f t="shared" ca="1" si="121"/>
        <v>0</v>
      </c>
      <c r="AD90" s="462">
        <f t="shared" ca="1" si="121"/>
        <v>0</v>
      </c>
      <c r="AE90" s="462">
        <f t="shared" ca="1" si="121"/>
        <v>0</v>
      </c>
      <c r="AF90" s="462">
        <f t="shared" ca="1" si="121"/>
        <v>0</v>
      </c>
      <c r="AG90" s="462">
        <f t="shared" ca="1" si="121"/>
        <v>0</v>
      </c>
      <c r="AH90" s="462">
        <f t="shared" ca="1" si="121"/>
        <v>0</v>
      </c>
      <c r="AI90" s="462">
        <f t="shared" ca="1" si="121"/>
        <v>0</v>
      </c>
      <c r="AJ90" s="462">
        <f t="shared" ca="1" si="121"/>
        <v>0</v>
      </c>
      <c r="AK90" s="462">
        <f t="shared" ca="1" si="121"/>
        <v>0</v>
      </c>
      <c r="AL90" s="462">
        <f t="shared" ref="AL90:AU99" ca="1" si="122">OFFSET(INDIRECT("'"&amp;Opt_alt&amp;"'!H12"),$A90,AL$5)*$DF90</f>
        <v>0</v>
      </c>
      <c r="AM90" s="462">
        <f t="shared" ca="1" si="122"/>
        <v>0</v>
      </c>
      <c r="AN90" s="462">
        <f t="shared" ca="1" si="122"/>
        <v>0</v>
      </c>
      <c r="AO90" s="462">
        <f t="shared" ca="1" si="122"/>
        <v>0</v>
      </c>
      <c r="AP90" s="462">
        <f t="shared" ca="1" si="122"/>
        <v>0</v>
      </c>
      <c r="AQ90" s="462">
        <f t="shared" ca="1" si="122"/>
        <v>0</v>
      </c>
      <c r="AR90" s="462">
        <f t="shared" ca="1" si="122"/>
        <v>0</v>
      </c>
      <c r="AS90" s="462">
        <f t="shared" ca="1" si="122"/>
        <v>0</v>
      </c>
      <c r="AT90" s="462">
        <f t="shared" ca="1" si="122"/>
        <v>0</v>
      </c>
      <c r="AU90" s="462">
        <f t="shared" ca="1" si="122"/>
        <v>0</v>
      </c>
      <c r="AV90" s="462">
        <f t="shared" ref="AV90:BE99" ca="1" si="123">OFFSET(INDIRECT("'"&amp;Opt_alt&amp;"'!H12"),$A90,AV$5)*$DF90</f>
        <v>0</v>
      </c>
      <c r="AW90" s="462">
        <f t="shared" ca="1" si="123"/>
        <v>0</v>
      </c>
      <c r="AX90" s="462">
        <f t="shared" ca="1" si="123"/>
        <v>0</v>
      </c>
      <c r="AY90" s="462">
        <f t="shared" ca="1" si="123"/>
        <v>0</v>
      </c>
      <c r="AZ90" s="462">
        <f t="shared" ca="1" si="123"/>
        <v>0</v>
      </c>
      <c r="BA90" s="462">
        <f t="shared" ca="1" si="123"/>
        <v>0</v>
      </c>
      <c r="BB90" s="462">
        <f t="shared" ca="1" si="123"/>
        <v>0</v>
      </c>
      <c r="BC90" s="462">
        <f t="shared" ca="1" si="123"/>
        <v>0</v>
      </c>
      <c r="BD90" s="462">
        <f t="shared" ca="1" si="123"/>
        <v>0</v>
      </c>
      <c r="BE90" s="462">
        <f t="shared" ca="1" si="123"/>
        <v>0</v>
      </c>
      <c r="BF90" s="462">
        <f t="shared" ref="BF90:BO99" ca="1" si="124">OFFSET(INDIRECT("'"&amp;Opt_alt&amp;"'!H12"),$A90,BF$5)*$DF90</f>
        <v>0</v>
      </c>
      <c r="BG90" s="462">
        <f t="shared" ca="1" si="124"/>
        <v>0</v>
      </c>
      <c r="BH90" s="462">
        <f t="shared" ca="1" si="124"/>
        <v>0</v>
      </c>
      <c r="BI90" s="462">
        <f t="shared" ca="1" si="124"/>
        <v>0</v>
      </c>
      <c r="BJ90" s="462">
        <f t="shared" ca="1" si="124"/>
        <v>0</v>
      </c>
      <c r="BK90" s="462">
        <f t="shared" ca="1" si="124"/>
        <v>0</v>
      </c>
      <c r="BL90" s="462">
        <f t="shared" ca="1" si="124"/>
        <v>0</v>
      </c>
      <c r="BM90" s="462">
        <f t="shared" ca="1" si="124"/>
        <v>0</v>
      </c>
      <c r="BN90" s="462">
        <f t="shared" ca="1" si="124"/>
        <v>0</v>
      </c>
      <c r="BO90" s="462">
        <f t="shared" ca="1" si="124"/>
        <v>0</v>
      </c>
      <c r="BP90" s="462">
        <f t="shared" ref="BP90:BY99" ca="1" si="125">OFFSET(INDIRECT("'"&amp;Opt_alt&amp;"'!H12"),$A90,BP$5)*$DF90</f>
        <v>0</v>
      </c>
      <c r="BQ90" s="462">
        <f t="shared" ca="1" si="125"/>
        <v>0</v>
      </c>
      <c r="BR90" s="462">
        <f t="shared" ca="1" si="125"/>
        <v>0</v>
      </c>
      <c r="BS90" s="462">
        <f t="shared" ca="1" si="125"/>
        <v>0</v>
      </c>
      <c r="BT90" s="462">
        <f t="shared" ca="1" si="125"/>
        <v>0</v>
      </c>
      <c r="BU90" s="462">
        <f t="shared" ca="1" si="125"/>
        <v>0</v>
      </c>
      <c r="BV90" s="462">
        <f t="shared" ca="1" si="125"/>
        <v>0</v>
      </c>
      <c r="BW90" s="462">
        <f t="shared" ca="1" si="125"/>
        <v>0</v>
      </c>
      <c r="BX90" s="462">
        <f t="shared" ca="1" si="125"/>
        <v>0</v>
      </c>
      <c r="BY90" s="462">
        <f t="shared" ca="1" si="125"/>
        <v>0</v>
      </c>
      <c r="BZ90" s="462">
        <f t="shared" ref="BZ90:CI99" ca="1" si="126">OFFSET(INDIRECT("'"&amp;Opt_alt&amp;"'!H12"),$A90,BZ$5)*$DF90</f>
        <v>0</v>
      </c>
      <c r="CA90" s="462">
        <f t="shared" ca="1" si="126"/>
        <v>0</v>
      </c>
      <c r="CB90" s="462">
        <f t="shared" ca="1" si="126"/>
        <v>0</v>
      </c>
      <c r="CC90" s="462">
        <f t="shared" ca="1" si="126"/>
        <v>0</v>
      </c>
      <c r="CD90" s="462">
        <f t="shared" ca="1" si="126"/>
        <v>0</v>
      </c>
      <c r="CE90" s="462">
        <f t="shared" ca="1" si="126"/>
        <v>0</v>
      </c>
      <c r="CF90" s="462">
        <f t="shared" ca="1" si="126"/>
        <v>0</v>
      </c>
      <c r="CG90" s="462">
        <f t="shared" ca="1" si="126"/>
        <v>0</v>
      </c>
      <c r="CH90" s="462">
        <f t="shared" ca="1" si="126"/>
        <v>0</v>
      </c>
      <c r="CI90" s="462">
        <f t="shared" ca="1" si="126"/>
        <v>0</v>
      </c>
      <c r="CJ90" s="462">
        <f t="shared" ref="CJ90:CS99" ca="1" si="127">OFFSET(INDIRECT("'"&amp;Opt_alt&amp;"'!H12"),$A90,CJ$5)*$DF90</f>
        <v>0</v>
      </c>
      <c r="CK90" s="462">
        <f t="shared" ca="1" si="127"/>
        <v>0</v>
      </c>
      <c r="CL90" s="462">
        <f t="shared" ca="1" si="127"/>
        <v>0</v>
      </c>
      <c r="CM90" s="462">
        <f t="shared" ca="1" si="127"/>
        <v>0</v>
      </c>
      <c r="CN90" s="462">
        <f t="shared" ca="1" si="127"/>
        <v>0</v>
      </c>
      <c r="CO90" s="462">
        <f t="shared" ca="1" si="127"/>
        <v>0</v>
      </c>
      <c r="CP90" s="462">
        <f t="shared" ca="1" si="127"/>
        <v>0</v>
      </c>
      <c r="CQ90" s="462">
        <f t="shared" ca="1" si="127"/>
        <v>0</v>
      </c>
      <c r="CR90" s="462">
        <f t="shared" ca="1" si="127"/>
        <v>0</v>
      </c>
      <c r="CS90" s="462">
        <f t="shared" ca="1" si="127"/>
        <v>0</v>
      </c>
      <c r="CT90" s="462">
        <f t="shared" ref="CT90:DC99" ca="1" si="128">OFFSET(INDIRECT("'"&amp;Opt_alt&amp;"'!H12"),$A90,CT$5)*$DF90</f>
        <v>0</v>
      </c>
      <c r="CU90" s="462">
        <f t="shared" ca="1" si="128"/>
        <v>0</v>
      </c>
      <c r="CV90" s="462">
        <f t="shared" ca="1" si="128"/>
        <v>0</v>
      </c>
      <c r="CW90" s="462">
        <f t="shared" ca="1" si="128"/>
        <v>0</v>
      </c>
      <c r="CX90" s="462">
        <f t="shared" ca="1" si="128"/>
        <v>0</v>
      </c>
      <c r="CY90" s="462">
        <f t="shared" ca="1" si="128"/>
        <v>0</v>
      </c>
      <c r="CZ90" s="462">
        <f t="shared" ca="1" si="128"/>
        <v>0</v>
      </c>
      <c r="DA90" s="462">
        <f t="shared" ca="1" si="128"/>
        <v>0</v>
      </c>
      <c r="DB90" s="462">
        <f t="shared" ca="1" si="128"/>
        <v>0</v>
      </c>
      <c r="DC90" s="462">
        <f t="shared" ca="1" si="128"/>
        <v>0</v>
      </c>
      <c r="DE90" s="114" t="str">
        <f t="shared" ca="1" si="100"/>
        <v>G.1.</v>
      </c>
      <c r="DF90">
        <v>1</v>
      </c>
      <c r="DG90">
        <f t="shared" ref="DG90:DG99" ca="1" si="129">OFFSET(INDIRECT("'"&amp;Opt_alt&amp;"'!H12"),$A90,DG$5)</f>
        <v>21</v>
      </c>
    </row>
    <row r="91" spans="1:112" hidden="1">
      <c r="A91" s="67">
        <v>79</v>
      </c>
      <c r="B91" s="458" t="str">
        <f t="shared" ca="1" si="97"/>
        <v>G.2.</v>
      </c>
      <c r="C91" s="459" t="str">
        <f t="shared" ca="1" si="98"/>
        <v>Įgyvendinti specializuotas startuolių akceleravimo programas (5) (PVM)</v>
      </c>
      <c r="D91" s="342"/>
      <c r="E91" s="460">
        <f t="shared" ca="1" si="99"/>
        <v>0.21</v>
      </c>
      <c r="F91" s="461">
        <f ca="1">H91+NPV(FD,I91:INDEX(I91:DC91,PAL))</f>
        <v>2376.479289940828</v>
      </c>
      <c r="G91" s="454">
        <f ca="1">SUMIF($H$5:$DC$5,"&lt;="&amp;PAL,$H91:$DC91)</f>
        <v>2520</v>
      </c>
      <c r="H91" s="462">
        <f t="shared" ca="1" si="119"/>
        <v>0</v>
      </c>
      <c r="I91" s="462">
        <f t="shared" ca="1" si="119"/>
        <v>1260</v>
      </c>
      <c r="J91" s="462">
        <f t="shared" ca="1" si="119"/>
        <v>1260</v>
      </c>
      <c r="K91" s="462">
        <f t="shared" ca="1" si="119"/>
        <v>0</v>
      </c>
      <c r="L91" s="462">
        <f t="shared" ca="1" si="119"/>
        <v>0</v>
      </c>
      <c r="M91" s="462">
        <f t="shared" ca="1" si="119"/>
        <v>0</v>
      </c>
      <c r="N91" s="462">
        <f t="shared" ca="1" si="119"/>
        <v>0</v>
      </c>
      <c r="O91" s="462">
        <f t="shared" ca="1" si="119"/>
        <v>0</v>
      </c>
      <c r="P91" s="462">
        <f t="shared" ca="1" si="119"/>
        <v>0</v>
      </c>
      <c r="Q91" s="462">
        <f t="shared" ca="1" si="119"/>
        <v>0</v>
      </c>
      <c r="R91" s="462">
        <f t="shared" ca="1" si="120"/>
        <v>0</v>
      </c>
      <c r="S91" s="462">
        <f t="shared" ca="1" si="120"/>
        <v>0</v>
      </c>
      <c r="T91" s="462">
        <f t="shared" ca="1" si="120"/>
        <v>0</v>
      </c>
      <c r="U91" s="462">
        <f t="shared" ca="1" si="120"/>
        <v>0</v>
      </c>
      <c r="V91" s="462">
        <f t="shared" ca="1" si="120"/>
        <v>0</v>
      </c>
      <c r="W91" s="462">
        <f t="shared" ca="1" si="120"/>
        <v>0</v>
      </c>
      <c r="X91" s="462">
        <f t="shared" ca="1" si="120"/>
        <v>0</v>
      </c>
      <c r="Y91" s="462">
        <f t="shared" ca="1" si="120"/>
        <v>0</v>
      </c>
      <c r="Z91" s="462">
        <f t="shared" ca="1" si="120"/>
        <v>0</v>
      </c>
      <c r="AA91" s="462">
        <f t="shared" ca="1" si="120"/>
        <v>0</v>
      </c>
      <c r="AB91" s="462">
        <f t="shared" ca="1" si="121"/>
        <v>0</v>
      </c>
      <c r="AC91" s="462">
        <f t="shared" ca="1" si="121"/>
        <v>0</v>
      </c>
      <c r="AD91" s="462">
        <f t="shared" ca="1" si="121"/>
        <v>0</v>
      </c>
      <c r="AE91" s="462">
        <f t="shared" ca="1" si="121"/>
        <v>0</v>
      </c>
      <c r="AF91" s="462">
        <f t="shared" ca="1" si="121"/>
        <v>0</v>
      </c>
      <c r="AG91" s="462">
        <f t="shared" ca="1" si="121"/>
        <v>0</v>
      </c>
      <c r="AH91" s="462">
        <f t="shared" ca="1" si="121"/>
        <v>0</v>
      </c>
      <c r="AI91" s="462">
        <f t="shared" ca="1" si="121"/>
        <v>0</v>
      </c>
      <c r="AJ91" s="462">
        <f t="shared" ca="1" si="121"/>
        <v>0</v>
      </c>
      <c r="AK91" s="462">
        <f t="shared" ca="1" si="121"/>
        <v>0</v>
      </c>
      <c r="AL91" s="462">
        <f t="shared" ca="1" si="122"/>
        <v>0</v>
      </c>
      <c r="AM91" s="462">
        <f t="shared" ca="1" si="122"/>
        <v>0</v>
      </c>
      <c r="AN91" s="462">
        <f t="shared" ca="1" si="122"/>
        <v>0</v>
      </c>
      <c r="AO91" s="462">
        <f t="shared" ca="1" si="122"/>
        <v>0</v>
      </c>
      <c r="AP91" s="462">
        <f t="shared" ca="1" si="122"/>
        <v>0</v>
      </c>
      <c r="AQ91" s="462">
        <f t="shared" ca="1" si="122"/>
        <v>0</v>
      </c>
      <c r="AR91" s="462">
        <f t="shared" ca="1" si="122"/>
        <v>0</v>
      </c>
      <c r="AS91" s="462">
        <f t="shared" ca="1" si="122"/>
        <v>0</v>
      </c>
      <c r="AT91" s="462">
        <f t="shared" ca="1" si="122"/>
        <v>0</v>
      </c>
      <c r="AU91" s="462">
        <f t="shared" ca="1" si="122"/>
        <v>0</v>
      </c>
      <c r="AV91" s="462">
        <f t="shared" ca="1" si="123"/>
        <v>0</v>
      </c>
      <c r="AW91" s="462">
        <f t="shared" ca="1" si="123"/>
        <v>0</v>
      </c>
      <c r="AX91" s="462">
        <f t="shared" ca="1" si="123"/>
        <v>0</v>
      </c>
      <c r="AY91" s="462">
        <f t="shared" ca="1" si="123"/>
        <v>0</v>
      </c>
      <c r="AZ91" s="462">
        <f t="shared" ca="1" si="123"/>
        <v>0</v>
      </c>
      <c r="BA91" s="462">
        <f t="shared" ca="1" si="123"/>
        <v>0</v>
      </c>
      <c r="BB91" s="462">
        <f t="shared" ca="1" si="123"/>
        <v>0</v>
      </c>
      <c r="BC91" s="462">
        <f t="shared" ca="1" si="123"/>
        <v>0</v>
      </c>
      <c r="BD91" s="462">
        <f t="shared" ca="1" si="123"/>
        <v>0</v>
      </c>
      <c r="BE91" s="462">
        <f t="shared" ca="1" si="123"/>
        <v>0</v>
      </c>
      <c r="BF91" s="462">
        <f t="shared" ca="1" si="124"/>
        <v>0</v>
      </c>
      <c r="BG91" s="462">
        <f t="shared" ca="1" si="124"/>
        <v>0</v>
      </c>
      <c r="BH91" s="462">
        <f t="shared" ca="1" si="124"/>
        <v>0</v>
      </c>
      <c r="BI91" s="462">
        <f t="shared" ca="1" si="124"/>
        <v>0</v>
      </c>
      <c r="BJ91" s="462">
        <f t="shared" ca="1" si="124"/>
        <v>0</v>
      </c>
      <c r="BK91" s="462">
        <f t="shared" ca="1" si="124"/>
        <v>0</v>
      </c>
      <c r="BL91" s="462">
        <f t="shared" ca="1" si="124"/>
        <v>0</v>
      </c>
      <c r="BM91" s="462">
        <f t="shared" ca="1" si="124"/>
        <v>0</v>
      </c>
      <c r="BN91" s="462">
        <f t="shared" ca="1" si="124"/>
        <v>0</v>
      </c>
      <c r="BO91" s="462">
        <f t="shared" ca="1" si="124"/>
        <v>0</v>
      </c>
      <c r="BP91" s="462">
        <f t="shared" ca="1" si="125"/>
        <v>0</v>
      </c>
      <c r="BQ91" s="462">
        <f t="shared" ca="1" si="125"/>
        <v>0</v>
      </c>
      <c r="BR91" s="462">
        <f t="shared" ca="1" si="125"/>
        <v>0</v>
      </c>
      <c r="BS91" s="462">
        <f t="shared" ca="1" si="125"/>
        <v>0</v>
      </c>
      <c r="BT91" s="462">
        <f t="shared" ca="1" si="125"/>
        <v>0</v>
      </c>
      <c r="BU91" s="462">
        <f t="shared" ca="1" si="125"/>
        <v>0</v>
      </c>
      <c r="BV91" s="462">
        <f t="shared" ca="1" si="125"/>
        <v>0</v>
      </c>
      <c r="BW91" s="462">
        <f t="shared" ca="1" si="125"/>
        <v>0</v>
      </c>
      <c r="BX91" s="462">
        <f t="shared" ca="1" si="125"/>
        <v>0</v>
      </c>
      <c r="BY91" s="462">
        <f t="shared" ca="1" si="125"/>
        <v>0</v>
      </c>
      <c r="BZ91" s="462">
        <f t="shared" ca="1" si="126"/>
        <v>0</v>
      </c>
      <c r="CA91" s="462">
        <f t="shared" ca="1" si="126"/>
        <v>0</v>
      </c>
      <c r="CB91" s="462">
        <f t="shared" ca="1" si="126"/>
        <v>0</v>
      </c>
      <c r="CC91" s="462">
        <f t="shared" ca="1" si="126"/>
        <v>0</v>
      </c>
      <c r="CD91" s="462">
        <f t="shared" ca="1" si="126"/>
        <v>0</v>
      </c>
      <c r="CE91" s="462">
        <f t="shared" ca="1" si="126"/>
        <v>0</v>
      </c>
      <c r="CF91" s="462">
        <f t="shared" ca="1" si="126"/>
        <v>0</v>
      </c>
      <c r="CG91" s="462">
        <f t="shared" ca="1" si="126"/>
        <v>0</v>
      </c>
      <c r="CH91" s="462">
        <f t="shared" ca="1" si="126"/>
        <v>0</v>
      </c>
      <c r="CI91" s="462">
        <f t="shared" ca="1" si="126"/>
        <v>0</v>
      </c>
      <c r="CJ91" s="462">
        <f t="shared" ca="1" si="127"/>
        <v>0</v>
      </c>
      <c r="CK91" s="462">
        <f t="shared" ca="1" si="127"/>
        <v>0</v>
      </c>
      <c r="CL91" s="462">
        <f t="shared" ca="1" si="127"/>
        <v>0</v>
      </c>
      <c r="CM91" s="462">
        <f t="shared" ca="1" si="127"/>
        <v>0</v>
      </c>
      <c r="CN91" s="462">
        <f t="shared" ca="1" si="127"/>
        <v>0</v>
      </c>
      <c r="CO91" s="462">
        <f t="shared" ca="1" si="127"/>
        <v>0</v>
      </c>
      <c r="CP91" s="462">
        <f t="shared" ca="1" si="127"/>
        <v>0</v>
      </c>
      <c r="CQ91" s="462">
        <f t="shared" ca="1" si="127"/>
        <v>0</v>
      </c>
      <c r="CR91" s="462">
        <f t="shared" ca="1" si="127"/>
        <v>0</v>
      </c>
      <c r="CS91" s="462">
        <f t="shared" ca="1" si="127"/>
        <v>0</v>
      </c>
      <c r="CT91" s="462">
        <f t="shared" ca="1" si="128"/>
        <v>0</v>
      </c>
      <c r="CU91" s="462">
        <f t="shared" ca="1" si="128"/>
        <v>0</v>
      </c>
      <c r="CV91" s="462">
        <f t="shared" ca="1" si="128"/>
        <v>0</v>
      </c>
      <c r="CW91" s="462">
        <f t="shared" ca="1" si="128"/>
        <v>0</v>
      </c>
      <c r="CX91" s="462">
        <f t="shared" ca="1" si="128"/>
        <v>0</v>
      </c>
      <c r="CY91" s="462">
        <f t="shared" ca="1" si="128"/>
        <v>0</v>
      </c>
      <c r="CZ91" s="462">
        <f t="shared" ca="1" si="128"/>
        <v>0</v>
      </c>
      <c r="DA91" s="462">
        <f t="shared" ca="1" si="128"/>
        <v>0</v>
      </c>
      <c r="DB91" s="462">
        <f t="shared" ca="1" si="128"/>
        <v>0</v>
      </c>
      <c r="DC91" s="462">
        <f t="shared" ca="1" si="128"/>
        <v>0</v>
      </c>
      <c r="DE91" s="114" t="str">
        <f t="shared" ca="1" si="100"/>
        <v>G.2.</v>
      </c>
      <c r="DF91">
        <v>1</v>
      </c>
      <c r="DG91">
        <f t="shared" ca="1" si="129"/>
        <v>21</v>
      </c>
    </row>
    <row r="92" spans="1:112" hidden="1">
      <c r="A92" s="67">
        <v>80</v>
      </c>
      <c r="B92" s="458" t="str">
        <f t="shared" ca="1" si="97"/>
        <v>G.3.</v>
      </c>
      <c r="C92" s="459" t="str">
        <f t="shared" ca="1" si="98"/>
        <v>Pritraukti tarptautinį akceleratorių (6) (PVM)</v>
      </c>
      <c r="D92" s="342"/>
      <c r="E92" s="460">
        <f t="shared" ca="1" si="99"/>
        <v>0.21</v>
      </c>
      <c r="F92" s="461">
        <f ca="1">H92+NPV(FD,I92:INDEX(I92:DC92,PAL))</f>
        <v>1615.3846153846152</v>
      </c>
      <c r="G92" s="454">
        <f ca="1">SUMIF($H$5:$DC$5,"&lt;="&amp;PAL,$H92:$DC92)</f>
        <v>1680</v>
      </c>
      <c r="H92" s="462">
        <f t="shared" ca="1" si="119"/>
        <v>0</v>
      </c>
      <c r="I92" s="462">
        <f t="shared" ca="1" si="119"/>
        <v>1680</v>
      </c>
      <c r="J92" s="462">
        <f t="shared" ca="1" si="119"/>
        <v>0</v>
      </c>
      <c r="K92" s="462">
        <f t="shared" ca="1" si="119"/>
        <v>0</v>
      </c>
      <c r="L92" s="462">
        <f t="shared" ca="1" si="119"/>
        <v>0</v>
      </c>
      <c r="M92" s="462">
        <f t="shared" ca="1" si="119"/>
        <v>0</v>
      </c>
      <c r="N92" s="462">
        <f t="shared" ca="1" si="119"/>
        <v>0</v>
      </c>
      <c r="O92" s="462">
        <f t="shared" ca="1" si="119"/>
        <v>0</v>
      </c>
      <c r="P92" s="462">
        <f t="shared" ca="1" si="119"/>
        <v>0</v>
      </c>
      <c r="Q92" s="462">
        <f t="shared" ca="1" si="119"/>
        <v>0</v>
      </c>
      <c r="R92" s="462">
        <f t="shared" ca="1" si="120"/>
        <v>0</v>
      </c>
      <c r="S92" s="462">
        <f t="shared" ca="1" si="120"/>
        <v>0</v>
      </c>
      <c r="T92" s="462">
        <f t="shared" ca="1" si="120"/>
        <v>0</v>
      </c>
      <c r="U92" s="462">
        <f t="shared" ca="1" si="120"/>
        <v>0</v>
      </c>
      <c r="V92" s="462">
        <f t="shared" ca="1" si="120"/>
        <v>0</v>
      </c>
      <c r="W92" s="462">
        <f t="shared" ca="1" si="120"/>
        <v>0</v>
      </c>
      <c r="X92" s="462">
        <f t="shared" ca="1" si="120"/>
        <v>0</v>
      </c>
      <c r="Y92" s="462">
        <f t="shared" ca="1" si="120"/>
        <v>0</v>
      </c>
      <c r="Z92" s="462">
        <f t="shared" ca="1" si="120"/>
        <v>0</v>
      </c>
      <c r="AA92" s="462">
        <f t="shared" ca="1" si="120"/>
        <v>0</v>
      </c>
      <c r="AB92" s="462">
        <f t="shared" ca="1" si="121"/>
        <v>0</v>
      </c>
      <c r="AC92" s="462">
        <f t="shared" ca="1" si="121"/>
        <v>0</v>
      </c>
      <c r="AD92" s="462">
        <f t="shared" ca="1" si="121"/>
        <v>0</v>
      </c>
      <c r="AE92" s="462">
        <f t="shared" ca="1" si="121"/>
        <v>0</v>
      </c>
      <c r="AF92" s="462">
        <f t="shared" ca="1" si="121"/>
        <v>0</v>
      </c>
      <c r="AG92" s="462">
        <f t="shared" ca="1" si="121"/>
        <v>0</v>
      </c>
      <c r="AH92" s="462">
        <f t="shared" ca="1" si="121"/>
        <v>0</v>
      </c>
      <c r="AI92" s="462">
        <f t="shared" ca="1" si="121"/>
        <v>0</v>
      </c>
      <c r="AJ92" s="462">
        <f t="shared" ca="1" si="121"/>
        <v>0</v>
      </c>
      <c r="AK92" s="462">
        <f t="shared" ca="1" si="121"/>
        <v>0</v>
      </c>
      <c r="AL92" s="462">
        <f t="shared" ca="1" si="122"/>
        <v>0</v>
      </c>
      <c r="AM92" s="462">
        <f t="shared" ca="1" si="122"/>
        <v>0</v>
      </c>
      <c r="AN92" s="462">
        <f t="shared" ca="1" si="122"/>
        <v>0</v>
      </c>
      <c r="AO92" s="462">
        <f t="shared" ca="1" si="122"/>
        <v>0</v>
      </c>
      <c r="AP92" s="462">
        <f t="shared" ca="1" si="122"/>
        <v>0</v>
      </c>
      <c r="AQ92" s="462">
        <f t="shared" ca="1" si="122"/>
        <v>0</v>
      </c>
      <c r="AR92" s="462">
        <f t="shared" ca="1" si="122"/>
        <v>0</v>
      </c>
      <c r="AS92" s="462">
        <f t="shared" ca="1" si="122"/>
        <v>0</v>
      </c>
      <c r="AT92" s="462">
        <f t="shared" ca="1" si="122"/>
        <v>0</v>
      </c>
      <c r="AU92" s="462">
        <f t="shared" ca="1" si="122"/>
        <v>0</v>
      </c>
      <c r="AV92" s="462">
        <f t="shared" ca="1" si="123"/>
        <v>0</v>
      </c>
      <c r="AW92" s="462">
        <f t="shared" ca="1" si="123"/>
        <v>0</v>
      </c>
      <c r="AX92" s="462">
        <f t="shared" ca="1" si="123"/>
        <v>0</v>
      </c>
      <c r="AY92" s="462">
        <f t="shared" ca="1" si="123"/>
        <v>0</v>
      </c>
      <c r="AZ92" s="462">
        <f t="shared" ca="1" si="123"/>
        <v>0</v>
      </c>
      <c r="BA92" s="462">
        <f t="shared" ca="1" si="123"/>
        <v>0</v>
      </c>
      <c r="BB92" s="462">
        <f t="shared" ca="1" si="123"/>
        <v>0</v>
      </c>
      <c r="BC92" s="462">
        <f t="shared" ca="1" si="123"/>
        <v>0</v>
      </c>
      <c r="BD92" s="462">
        <f t="shared" ca="1" si="123"/>
        <v>0</v>
      </c>
      <c r="BE92" s="462">
        <f t="shared" ca="1" si="123"/>
        <v>0</v>
      </c>
      <c r="BF92" s="462">
        <f t="shared" ca="1" si="124"/>
        <v>0</v>
      </c>
      <c r="BG92" s="462">
        <f t="shared" ca="1" si="124"/>
        <v>0</v>
      </c>
      <c r="BH92" s="462">
        <f t="shared" ca="1" si="124"/>
        <v>0</v>
      </c>
      <c r="BI92" s="462">
        <f t="shared" ca="1" si="124"/>
        <v>0</v>
      </c>
      <c r="BJ92" s="462">
        <f t="shared" ca="1" si="124"/>
        <v>0</v>
      </c>
      <c r="BK92" s="462">
        <f t="shared" ca="1" si="124"/>
        <v>0</v>
      </c>
      <c r="BL92" s="462">
        <f t="shared" ca="1" si="124"/>
        <v>0</v>
      </c>
      <c r="BM92" s="462">
        <f t="shared" ca="1" si="124"/>
        <v>0</v>
      </c>
      <c r="BN92" s="462">
        <f t="shared" ca="1" si="124"/>
        <v>0</v>
      </c>
      <c r="BO92" s="462">
        <f t="shared" ca="1" si="124"/>
        <v>0</v>
      </c>
      <c r="BP92" s="462">
        <f t="shared" ca="1" si="125"/>
        <v>0</v>
      </c>
      <c r="BQ92" s="462">
        <f t="shared" ca="1" si="125"/>
        <v>0</v>
      </c>
      <c r="BR92" s="462">
        <f t="shared" ca="1" si="125"/>
        <v>0</v>
      </c>
      <c r="BS92" s="462">
        <f t="shared" ca="1" si="125"/>
        <v>0</v>
      </c>
      <c r="BT92" s="462">
        <f t="shared" ca="1" si="125"/>
        <v>0</v>
      </c>
      <c r="BU92" s="462">
        <f t="shared" ca="1" si="125"/>
        <v>0</v>
      </c>
      <c r="BV92" s="462">
        <f t="shared" ca="1" si="125"/>
        <v>0</v>
      </c>
      <c r="BW92" s="462">
        <f t="shared" ca="1" si="125"/>
        <v>0</v>
      </c>
      <c r="BX92" s="462">
        <f t="shared" ca="1" si="125"/>
        <v>0</v>
      </c>
      <c r="BY92" s="462">
        <f t="shared" ca="1" si="125"/>
        <v>0</v>
      </c>
      <c r="BZ92" s="462">
        <f t="shared" ca="1" si="126"/>
        <v>0</v>
      </c>
      <c r="CA92" s="462">
        <f t="shared" ca="1" si="126"/>
        <v>0</v>
      </c>
      <c r="CB92" s="462">
        <f t="shared" ca="1" si="126"/>
        <v>0</v>
      </c>
      <c r="CC92" s="462">
        <f t="shared" ca="1" si="126"/>
        <v>0</v>
      </c>
      <c r="CD92" s="462">
        <f t="shared" ca="1" si="126"/>
        <v>0</v>
      </c>
      <c r="CE92" s="462">
        <f t="shared" ca="1" si="126"/>
        <v>0</v>
      </c>
      <c r="CF92" s="462">
        <f t="shared" ca="1" si="126"/>
        <v>0</v>
      </c>
      <c r="CG92" s="462">
        <f t="shared" ca="1" si="126"/>
        <v>0</v>
      </c>
      <c r="CH92" s="462">
        <f t="shared" ca="1" si="126"/>
        <v>0</v>
      </c>
      <c r="CI92" s="462">
        <f t="shared" ca="1" si="126"/>
        <v>0</v>
      </c>
      <c r="CJ92" s="462">
        <f t="shared" ca="1" si="127"/>
        <v>0</v>
      </c>
      <c r="CK92" s="462">
        <f t="shared" ca="1" si="127"/>
        <v>0</v>
      </c>
      <c r="CL92" s="462">
        <f t="shared" ca="1" si="127"/>
        <v>0</v>
      </c>
      <c r="CM92" s="462">
        <f t="shared" ca="1" si="127"/>
        <v>0</v>
      </c>
      <c r="CN92" s="462">
        <f t="shared" ca="1" si="127"/>
        <v>0</v>
      </c>
      <c r="CO92" s="462">
        <f t="shared" ca="1" si="127"/>
        <v>0</v>
      </c>
      <c r="CP92" s="462">
        <f t="shared" ca="1" si="127"/>
        <v>0</v>
      </c>
      <c r="CQ92" s="462">
        <f t="shared" ca="1" si="127"/>
        <v>0</v>
      </c>
      <c r="CR92" s="462">
        <f t="shared" ca="1" si="127"/>
        <v>0</v>
      </c>
      <c r="CS92" s="462">
        <f t="shared" ca="1" si="127"/>
        <v>0</v>
      </c>
      <c r="CT92" s="462">
        <f t="shared" ca="1" si="128"/>
        <v>0</v>
      </c>
      <c r="CU92" s="462">
        <f t="shared" ca="1" si="128"/>
        <v>0</v>
      </c>
      <c r="CV92" s="462">
        <f t="shared" ca="1" si="128"/>
        <v>0</v>
      </c>
      <c r="CW92" s="462">
        <f t="shared" ca="1" si="128"/>
        <v>0</v>
      </c>
      <c r="CX92" s="462">
        <f t="shared" ca="1" si="128"/>
        <v>0</v>
      </c>
      <c r="CY92" s="462">
        <f t="shared" ca="1" si="128"/>
        <v>0</v>
      </c>
      <c r="CZ92" s="462">
        <f t="shared" ca="1" si="128"/>
        <v>0</v>
      </c>
      <c r="DA92" s="462">
        <f t="shared" ca="1" si="128"/>
        <v>0</v>
      </c>
      <c r="DB92" s="462">
        <f t="shared" ca="1" si="128"/>
        <v>0</v>
      </c>
      <c r="DC92" s="462">
        <f t="shared" ca="1" si="128"/>
        <v>0</v>
      </c>
      <c r="DE92" s="114" t="str">
        <f t="shared" ca="1" si="100"/>
        <v>G.3.</v>
      </c>
      <c r="DF92">
        <v>1</v>
      </c>
      <c r="DG92">
        <f t="shared" ca="1" si="129"/>
        <v>21</v>
      </c>
    </row>
    <row r="93" spans="1:112" hidden="1">
      <c r="A93" s="67">
        <v>81</v>
      </c>
      <c r="B93" s="458" t="str">
        <f t="shared" ca="1" si="97"/>
        <v>G.4.</v>
      </c>
      <c r="C93" s="459" t="str">
        <f t="shared" ca="1" si="98"/>
        <v>Esamų paskatų verslui investuoti į MTEP sistemas studija (9) (PVM)</v>
      </c>
      <c r="D93" s="342"/>
      <c r="E93" s="460">
        <f t="shared" ca="1" si="99"/>
        <v>0.21</v>
      </c>
      <c r="F93" s="461">
        <f ca="1">H93+NPV(FD,I93:INDEX(I93:DC93,PAL))</f>
        <v>14.7</v>
      </c>
      <c r="G93" s="454">
        <f ca="1">SUMIF($H$5:$DC$5,"&lt;="&amp;PAL,$H93:$DC93)</f>
        <v>14.7</v>
      </c>
      <c r="H93" s="462">
        <f t="shared" ca="1" si="119"/>
        <v>14.7</v>
      </c>
      <c r="I93" s="462">
        <f t="shared" ca="1" si="119"/>
        <v>0</v>
      </c>
      <c r="J93" s="462">
        <f t="shared" ca="1" si="119"/>
        <v>0</v>
      </c>
      <c r="K93" s="462">
        <f t="shared" ca="1" si="119"/>
        <v>0</v>
      </c>
      <c r="L93" s="462">
        <f t="shared" ca="1" si="119"/>
        <v>0</v>
      </c>
      <c r="M93" s="462">
        <f t="shared" ca="1" si="119"/>
        <v>0</v>
      </c>
      <c r="N93" s="462">
        <f t="shared" ca="1" si="119"/>
        <v>0</v>
      </c>
      <c r="O93" s="462">
        <f t="shared" ca="1" si="119"/>
        <v>0</v>
      </c>
      <c r="P93" s="462">
        <f t="shared" ca="1" si="119"/>
        <v>0</v>
      </c>
      <c r="Q93" s="462">
        <f t="shared" ca="1" si="119"/>
        <v>0</v>
      </c>
      <c r="R93" s="462">
        <f t="shared" ca="1" si="120"/>
        <v>0</v>
      </c>
      <c r="S93" s="462">
        <f t="shared" ca="1" si="120"/>
        <v>0</v>
      </c>
      <c r="T93" s="462">
        <f t="shared" ca="1" si="120"/>
        <v>0</v>
      </c>
      <c r="U93" s="462">
        <f t="shared" ca="1" si="120"/>
        <v>0</v>
      </c>
      <c r="V93" s="462">
        <f t="shared" ca="1" si="120"/>
        <v>0</v>
      </c>
      <c r="W93" s="462">
        <f t="shared" ca="1" si="120"/>
        <v>0</v>
      </c>
      <c r="X93" s="462">
        <f t="shared" ca="1" si="120"/>
        <v>0</v>
      </c>
      <c r="Y93" s="462">
        <f t="shared" ca="1" si="120"/>
        <v>0</v>
      </c>
      <c r="Z93" s="462">
        <f t="shared" ca="1" si="120"/>
        <v>0</v>
      </c>
      <c r="AA93" s="462">
        <f t="shared" ca="1" si="120"/>
        <v>0</v>
      </c>
      <c r="AB93" s="462">
        <f t="shared" ca="1" si="121"/>
        <v>0</v>
      </c>
      <c r="AC93" s="462">
        <f t="shared" ca="1" si="121"/>
        <v>0</v>
      </c>
      <c r="AD93" s="462">
        <f t="shared" ca="1" si="121"/>
        <v>0</v>
      </c>
      <c r="AE93" s="462">
        <f t="shared" ca="1" si="121"/>
        <v>0</v>
      </c>
      <c r="AF93" s="462">
        <f t="shared" ca="1" si="121"/>
        <v>0</v>
      </c>
      <c r="AG93" s="462">
        <f t="shared" ca="1" si="121"/>
        <v>0</v>
      </c>
      <c r="AH93" s="462">
        <f t="shared" ca="1" si="121"/>
        <v>0</v>
      </c>
      <c r="AI93" s="462">
        <f t="shared" ca="1" si="121"/>
        <v>0</v>
      </c>
      <c r="AJ93" s="462">
        <f t="shared" ca="1" si="121"/>
        <v>0</v>
      </c>
      <c r="AK93" s="462">
        <f t="shared" ca="1" si="121"/>
        <v>0</v>
      </c>
      <c r="AL93" s="462">
        <f t="shared" ca="1" si="122"/>
        <v>0</v>
      </c>
      <c r="AM93" s="462">
        <f t="shared" ca="1" si="122"/>
        <v>0</v>
      </c>
      <c r="AN93" s="462">
        <f t="shared" ca="1" si="122"/>
        <v>0</v>
      </c>
      <c r="AO93" s="462">
        <f t="shared" ca="1" si="122"/>
        <v>0</v>
      </c>
      <c r="AP93" s="462">
        <f t="shared" ca="1" si="122"/>
        <v>0</v>
      </c>
      <c r="AQ93" s="462">
        <f t="shared" ca="1" si="122"/>
        <v>0</v>
      </c>
      <c r="AR93" s="462">
        <f t="shared" ca="1" si="122"/>
        <v>0</v>
      </c>
      <c r="AS93" s="462">
        <f t="shared" ca="1" si="122"/>
        <v>0</v>
      </c>
      <c r="AT93" s="462">
        <f t="shared" ca="1" si="122"/>
        <v>0</v>
      </c>
      <c r="AU93" s="462">
        <f t="shared" ca="1" si="122"/>
        <v>0</v>
      </c>
      <c r="AV93" s="462">
        <f t="shared" ca="1" si="123"/>
        <v>0</v>
      </c>
      <c r="AW93" s="462">
        <f t="shared" ca="1" si="123"/>
        <v>0</v>
      </c>
      <c r="AX93" s="462">
        <f t="shared" ca="1" si="123"/>
        <v>0</v>
      </c>
      <c r="AY93" s="462">
        <f t="shared" ca="1" si="123"/>
        <v>0</v>
      </c>
      <c r="AZ93" s="462">
        <f t="shared" ca="1" si="123"/>
        <v>0</v>
      </c>
      <c r="BA93" s="462">
        <f t="shared" ca="1" si="123"/>
        <v>0</v>
      </c>
      <c r="BB93" s="462">
        <f t="shared" ca="1" si="123"/>
        <v>0</v>
      </c>
      <c r="BC93" s="462">
        <f t="shared" ca="1" si="123"/>
        <v>0</v>
      </c>
      <c r="BD93" s="462">
        <f t="shared" ca="1" si="123"/>
        <v>0</v>
      </c>
      <c r="BE93" s="462">
        <f t="shared" ca="1" si="123"/>
        <v>0</v>
      </c>
      <c r="BF93" s="462">
        <f t="shared" ca="1" si="124"/>
        <v>0</v>
      </c>
      <c r="BG93" s="462">
        <f t="shared" ca="1" si="124"/>
        <v>0</v>
      </c>
      <c r="BH93" s="462">
        <f t="shared" ca="1" si="124"/>
        <v>0</v>
      </c>
      <c r="BI93" s="462">
        <f t="shared" ca="1" si="124"/>
        <v>0</v>
      </c>
      <c r="BJ93" s="462">
        <f t="shared" ca="1" si="124"/>
        <v>0</v>
      </c>
      <c r="BK93" s="462">
        <f t="shared" ca="1" si="124"/>
        <v>0</v>
      </c>
      <c r="BL93" s="462">
        <f t="shared" ca="1" si="124"/>
        <v>0</v>
      </c>
      <c r="BM93" s="462">
        <f t="shared" ca="1" si="124"/>
        <v>0</v>
      </c>
      <c r="BN93" s="462">
        <f t="shared" ca="1" si="124"/>
        <v>0</v>
      </c>
      <c r="BO93" s="462">
        <f t="shared" ca="1" si="124"/>
        <v>0</v>
      </c>
      <c r="BP93" s="462">
        <f t="shared" ca="1" si="125"/>
        <v>0</v>
      </c>
      <c r="BQ93" s="462">
        <f t="shared" ca="1" si="125"/>
        <v>0</v>
      </c>
      <c r="BR93" s="462">
        <f t="shared" ca="1" si="125"/>
        <v>0</v>
      </c>
      <c r="BS93" s="462">
        <f t="shared" ca="1" si="125"/>
        <v>0</v>
      </c>
      <c r="BT93" s="462">
        <f t="shared" ca="1" si="125"/>
        <v>0</v>
      </c>
      <c r="BU93" s="462">
        <f t="shared" ca="1" si="125"/>
        <v>0</v>
      </c>
      <c r="BV93" s="462">
        <f t="shared" ca="1" si="125"/>
        <v>0</v>
      </c>
      <c r="BW93" s="462">
        <f t="shared" ca="1" si="125"/>
        <v>0</v>
      </c>
      <c r="BX93" s="462">
        <f t="shared" ca="1" si="125"/>
        <v>0</v>
      </c>
      <c r="BY93" s="462">
        <f t="shared" ca="1" si="125"/>
        <v>0</v>
      </c>
      <c r="BZ93" s="462">
        <f t="shared" ca="1" si="126"/>
        <v>0</v>
      </c>
      <c r="CA93" s="462">
        <f t="shared" ca="1" si="126"/>
        <v>0</v>
      </c>
      <c r="CB93" s="462">
        <f t="shared" ca="1" si="126"/>
        <v>0</v>
      </c>
      <c r="CC93" s="462">
        <f t="shared" ca="1" si="126"/>
        <v>0</v>
      </c>
      <c r="CD93" s="462">
        <f t="shared" ca="1" si="126"/>
        <v>0</v>
      </c>
      <c r="CE93" s="462">
        <f t="shared" ca="1" si="126"/>
        <v>0</v>
      </c>
      <c r="CF93" s="462">
        <f t="shared" ca="1" si="126"/>
        <v>0</v>
      </c>
      <c r="CG93" s="462">
        <f t="shared" ca="1" si="126"/>
        <v>0</v>
      </c>
      <c r="CH93" s="462">
        <f t="shared" ca="1" si="126"/>
        <v>0</v>
      </c>
      <c r="CI93" s="462">
        <f t="shared" ca="1" si="126"/>
        <v>0</v>
      </c>
      <c r="CJ93" s="462">
        <f t="shared" ca="1" si="127"/>
        <v>0</v>
      </c>
      <c r="CK93" s="462">
        <f t="shared" ca="1" si="127"/>
        <v>0</v>
      </c>
      <c r="CL93" s="462">
        <f t="shared" ca="1" si="127"/>
        <v>0</v>
      </c>
      <c r="CM93" s="462">
        <f t="shared" ca="1" si="127"/>
        <v>0</v>
      </c>
      <c r="CN93" s="462">
        <f t="shared" ca="1" si="127"/>
        <v>0</v>
      </c>
      <c r="CO93" s="462">
        <f t="shared" ca="1" si="127"/>
        <v>0</v>
      </c>
      <c r="CP93" s="462">
        <f t="shared" ca="1" si="127"/>
        <v>0</v>
      </c>
      <c r="CQ93" s="462">
        <f t="shared" ca="1" si="127"/>
        <v>0</v>
      </c>
      <c r="CR93" s="462">
        <f t="shared" ca="1" si="127"/>
        <v>0</v>
      </c>
      <c r="CS93" s="462">
        <f t="shared" ca="1" si="127"/>
        <v>0</v>
      </c>
      <c r="CT93" s="462">
        <f t="shared" ca="1" si="128"/>
        <v>0</v>
      </c>
      <c r="CU93" s="462">
        <f t="shared" ca="1" si="128"/>
        <v>0</v>
      </c>
      <c r="CV93" s="462">
        <f t="shared" ca="1" si="128"/>
        <v>0</v>
      </c>
      <c r="CW93" s="462">
        <f t="shared" ca="1" si="128"/>
        <v>0</v>
      </c>
      <c r="CX93" s="462">
        <f t="shared" ca="1" si="128"/>
        <v>0</v>
      </c>
      <c r="CY93" s="462">
        <f t="shared" ca="1" si="128"/>
        <v>0</v>
      </c>
      <c r="CZ93" s="462">
        <f t="shared" ca="1" si="128"/>
        <v>0</v>
      </c>
      <c r="DA93" s="462">
        <f t="shared" ca="1" si="128"/>
        <v>0</v>
      </c>
      <c r="DB93" s="462">
        <f t="shared" ca="1" si="128"/>
        <v>0</v>
      </c>
      <c r="DC93" s="462">
        <f t="shared" ca="1" si="128"/>
        <v>0</v>
      </c>
      <c r="DE93" s="114" t="str">
        <f t="shared" ca="1" si="100"/>
        <v>G.4.</v>
      </c>
      <c r="DF93">
        <v>1</v>
      </c>
      <c r="DG93">
        <f t="shared" ca="1" si="129"/>
        <v>21</v>
      </c>
    </row>
    <row r="94" spans="1:112" hidden="1">
      <c r="A94" s="67">
        <v>82</v>
      </c>
      <c r="B94" s="458" t="str">
        <f t="shared" ca="1" si="97"/>
        <v>G.5.</v>
      </c>
      <c r="C94" s="459" t="str">
        <f t="shared" ca="1" si="98"/>
        <v/>
      </c>
      <c r="D94" s="342"/>
      <c r="E94" s="460">
        <f t="shared" ca="1" si="99"/>
        <v>0.21</v>
      </c>
      <c r="F94" s="461">
        <f ca="1">H94+NPV(FD,I94:INDEX(I94:DC94,PAL))</f>
        <v>0</v>
      </c>
      <c r="G94" s="454">
        <f ca="1">SUMIF($H$5:$DC$5,"&lt;="&amp;PAL,$H94:$DC94)</f>
        <v>0</v>
      </c>
      <c r="H94" s="462">
        <f t="shared" ca="1" si="119"/>
        <v>0</v>
      </c>
      <c r="I94" s="462">
        <f t="shared" ca="1" si="119"/>
        <v>0</v>
      </c>
      <c r="J94" s="462">
        <f t="shared" ca="1" si="119"/>
        <v>0</v>
      </c>
      <c r="K94" s="462">
        <f t="shared" ca="1" si="119"/>
        <v>0</v>
      </c>
      <c r="L94" s="462">
        <f t="shared" ca="1" si="119"/>
        <v>0</v>
      </c>
      <c r="M94" s="462">
        <f t="shared" ca="1" si="119"/>
        <v>0</v>
      </c>
      <c r="N94" s="462">
        <f t="shared" ca="1" si="119"/>
        <v>0</v>
      </c>
      <c r="O94" s="462">
        <f t="shared" ca="1" si="119"/>
        <v>0</v>
      </c>
      <c r="P94" s="462">
        <f t="shared" ca="1" si="119"/>
        <v>0</v>
      </c>
      <c r="Q94" s="462">
        <f t="shared" ca="1" si="119"/>
        <v>0</v>
      </c>
      <c r="R94" s="462">
        <f t="shared" ca="1" si="120"/>
        <v>0</v>
      </c>
      <c r="S94" s="462">
        <f t="shared" ca="1" si="120"/>
        <v>0</v>
      </c>
      <c r="T94" s="462">
        <f t="shared" ca="1" si="120"/>
        <v>0</v>
      </c>
      <c r="U94" s="462">
        <f t="shared" ca="1" si="120"/>
        <v>0</v>
      </c>
      <c r="V94" s="462">
        <f t="shared" ca="1" si="120"/>
        <v>0</v>
      </c>
      <c r="W94" s="462">
        <f t="shared" ca="1" si="120"/>
        <v>0</v>
      </c>
      <c r="X94" s="462">
        <f t="shared" ca="1" si="120"/>
        <v>0</v>
      </c>
      <c r="Y94" s="462">
        <f t="shared" ca="1" si="120"/>
        <v>0</v>
      </c>
      <c r="Z94" s="462">
        <f t="shared" ca="1" si="120"/>
        <v>0</v>
      </c>
      <c r="AA94" s="462">
        <f t="shared" ca="1" si="120"/>
        <v>0</v>
      </c>
      <c r="AB94" s="462">
        <f t="shared" ca="1" si="121"/>
        <v>0</v>
      </c>
      <c r="AC94" s="462">
        <f t="shared" ca="1" si="121"/>
        <v>0</v>
      </c>
      <c r="AD94" s="462">
        <f t="shared" ca="1" si="121"/>
        <v>0</v>
      </c>
      <c r="AE94" s="462">
        <f t="shared" ca="1" si="121"/>
        <v>0</v>
      </c>
      <c r="AF94" s="462">
        <f t="shared" ca="1" si="121"/>
        <v>0</v>
      </c>
      <c r="AG94" s="462">
        <f t="shared" ca="1" si="121"/>
        <v>0</v>
      </c>
      <c r="AH94" s="462">
        <f t="shared" ca="1" si="121"/>
        <v>0</v>
      </c>
      <c r="AI94" s="462">
        <f t="shared" ca="1" si="121"/>
        <v>0</v>
      </c>
      <c r="AJ94" s="462">
        <f t="shared" ca="1" si="121"/>
        <v>0</v>
      </c>
      <c r="AK94" s="462">
        <f t="shared" ca="1" si="121"/>
        <v>0</v>
      </c>
      <c r="AL94" s="462">
        <f t="shared" ca="1" si="122"/>
        <v>0</v>
      </c>
      <c r="AM94" s="462">
        <f t="shared" ca="1" si="122"/>
        <v>0</v>
      </c>
      <c r="AN94" s="462">
        <f t="shared" ca="1" si="122"/>
        <v>0</v>
      </c>
      <c r="AO94" s="462">
        <f t="shared" ca="1" si="122"/>
        <v>0</v>
      </c>
      <c r="AP94" s="462">
        <f t="shared" ca="1" si="122"/>
        <v>0</v>
      </c>
      <c r="AQ94" s="462">
        <f t="shared" ca="1" si="122"/>
        <v>0</v>
      </c>
      <c r="AR94" s="462">
        <f t="shared" ca="1" si="122"/>
        <v>0</v>
      </c>
      <c r="AS94" s="462">
        <f t="shared" ca="1" si="122"/>
        <v>0</v>
      </c>
      <c r="AT94" s="462">
        <f t="shared" ca="1" si="122"/>
        <v>0</v>
      </c>
      <c r="AU94" s="462">
        <f t="shared" ca="1" si="122"/>
        <v>0</v>
      </c>
      <c r="AV94" s="462">
        <f t="shared" ca="1" si="123"/>
        <v>0</v>
      </c>
      <c r="AW94" s="462">
        <f t="shared" ca="1" si="123"/>
        <v>0</v>
      </c>
      <c r="AX94" s="462">
        <f t="shared" ca="1" si="123"/>
        <v>0</v>
      </c>
      <c r="AY94" s="462">
        <f t="shared" ca="1" si="123"/>
        <v>0</v>
      </c>
      <c r="AZ94" s="462">
        <f t="shared" ca="1" si="123"/>
        <v>0</v>
      </c>
      <c r="BA94" s="462">
        <f t="shared" ca="1" si="123"/>
        <v>0</v>
      </c>
      <c r="BB94" s="462">
        <f t="shared" ca="1" si="123"/>
        <v>0</v>
      </c>
      <c r="BC94" s="462">
        <f t="shared" ca="1" si="123"/>
        <v>0</v>
      </c>
      <c r="BD94" s="462">
        <f t="shared" ca="1" si="123"/>
        <v>0</v>
      </c>
      <c r="BE94" s="462">
        <f t="shared" ca="1" si="123"/>
        <v>0</v>
      </c>
      <c r="BF94" s="462">
        <f t="shared" ca="1" si="124"/>
        <v>0</v>
      </c>
      <c r="BG94" s="462">
        <f t="shared" ca="1" si="124"/>
        <v>0</v>
      </c>
      <c r="BH94" s="462">
        <f t="shared" ca="1" si="124"/>
        <v>0</v>
      </c>
      <c r="BI94" s="462">
        <f t="shared" ca="1" si="124"/>
        <v>0</v>
      </c>
      <c r="BJ94" s="462">
        <f t="shared" ca="1" si="124"/>
        <v>0</v>
      </c>
      <c r="BK94" s="462">
        <f t="shared" ca="1" si="124"/>
        <v>0</v>
      </c>
      <c r="BL94" s="462">
        <f t="shared" ca="1" si="124"/>
        <v>0</v>
      </c>
      <c r="BM94" s="462">
        <f t="shared" ca="1" si="124"/>
        <v>0</v>
      </c>
      <c r="BN94" s="462">
        <f t="shared" ca="1" si="124"/>
        <v>0</v>
      </c>
      <c r="BO94" s="462">
        <f t="shared" ca="1" si="124"/>
        <v>0</v>
      </c>
      <c r="BP94" s="462">
        <f t="shared" ca="1" si="125"/>
        <v>0</v>
      </c>
      <c r="BQ94" s="462">
        <f t="shared" ca="1" si="125"/>
        <v>0</v>
      </c>
      <c r="BR94" s="462">
        <f t="shared" ca="1" si="125"/>
        <v>0</v>
      </c>
      <c r="BS94" s="462">
        <f t="shared" ca="1" si="125"/>
        <v>0</v>
      </c>
      <c r="BT94" s="462">
        <f t="shared" ca="1" si="125"/>
        <v>0</v>
      </c>
      <c r="BU94" s="462">
        <f t="shared" ca="1" si="125"/>
        <v>0</v>
      </c>
      <c r="BV94" s="462">
        <f t="shared" ca="1" si="125"/>
        <v>0</v>
      </c>
      <c r="BW94" s="462">
        <f t="shared" ca="1" si="125"/>
        <v>0</v>
      </c>
      <c r="BX94" s="462">
        <f t="shared" ca="1" si="125"/>
        <v>0</v>
      </c>
      <c r="BY94" s="462">
        <f t="shared" ca="1" si="125"/>
        <v>0</v>
      </c>
      <c r="BZ94" s="462">
        <f t="shared" ca="1" si="126"/>
        <v>0</v>
      </c>
      <c r="CA94" s="462">
        <f t="shared" ca="1" si="126"/>
        <v>0</v>
      </c>
      <c r="CB94" s="462">
        <f t="shared" ca="1" si="126"/>
        <v>0</v>
      </c>
      <c r="CC94" s="462">
        <f t="shared" ca="1" si="126"/>
        <v>0</v>
      </c>
      <c r="CD94" s="462">
        <f t="shared" ca="1" si="126"/>
        <v>0</v>
      </c>
      <c r="CE94" s="462">
        <f t="shared" ca="1" si="126"/>
        <v>0</v>
      </c>
      <c r="CF94" s="462">
        <f t="shared" ca="1" si="126"/>
        <v>0</v>
      </c>
      <c r="CG94" s="462">
        <f t="shared" ca="1" si="126"/>
        <v>0</v>
      </c>
      <c r="CH94" s="462">
        <f t="shared" ca="1" si="126"/>
        <v>0</v>
      </c>
      <c r="CI94" s="462">
        <f t="shared" ca="1" si="126"/>
        <v>0</v>
      </c>
      <c r="CJ94" s="462">
        <f t="shared" ca="1" si="127"/>
        <v>0</v>
      </c>
      <c r="CK94" s="462">
        <f t="shared" ca="1" si="127"/>
        <v>0</v>
      </c>
      <c r="CL94" s="462">
        <f t="shared" ca="1" si="127"/>
        <v>0</v>
      </c>
      <c r="CM94" s="462">
        <f t="shared" ca="1" si="127"/>
        <v>0</v>
      </c>
      <c r="CN94" s="462">
        <f t="shared" ca="1" si="127"/>
        <v>0</v>
      </c>
      <c r="CO94" s="462">
        <f t="shared" ca="1" si="127"/>
        <v>0</v>
      </c>
      <c r="CP94" s="462">
        <f t="shared" ca="1" si="127"/>
        <v>0</v>
      </c>
      <c r="CQ94" s="462">
        <f t="shared" ca="1" si="127"/>
        <v>0</v>
      </c>
      <c r="CR94" s="462">
        <f t="shared" ca="1" si="127"/>
        <v>0</v>
      </c>
      <c r="CS94" s="462">
        <f t="shared" ca="1" si="127"/>
        <v>0</v>
      </c>
      <c r="CT94" s="462">
        <f t="shared" ca="1" si="128"/>
        <v>0</v>
      </c>
      <c r="CU94" s="462">
        <f t="shared" ca="1" si="128"/>
        <v>0</v>
      </c>
      <c r="CV94" s="462">
        <f t="shared" ca="1" si="128"/>
        <v>0</v>
      </c>
      <c r="CW94" s="462">
        <f t="shared" ca="1" si="128"/>
        <v>0</v>
      </c>
      <c r="CX94" s="462">
        <f t="shared" ca="1" si="128"/>
        <v>0</v>
      </c>
      <c r="CY94" s="462">
        <f t="shared" ca="1" si="128"/>
        <v>0</v>
      </c>
      <c r="CZ94" s="462">
        <f t="shared" ca="1" si="128"/>
        <v>0</v>
      </c>
      <c r="DA94" s="462">
        <f t="shared" ca="1" si="128"/>
        <v>0</v>
      </c>
      <c r="DB94" s="462">
        <f t="shared" ca="1" si="128"/>
        <v>0</v>
      </c>
      <c r="DC94" s="462">
        <f t="shared" ca="1" si="128"/>
        <v>0</v>
      </c>
      <c r="DE94" s="114" t="str">
        <f t="shared" ca="1" si="100"/>
        <v>G.5.</v>
      </c>
      <c r="DF94">
        <v>1</v>
      </c>
      <c r="DG94">
        <f t="shared" ca="1" si="129"/>
        <v>21</v>
      </c>
    </row>
    <row r="95" spans="1:112" ht="15.75" hidden="1" customHeight="1">
      <c r="A95" s="67">
        <v>83</v>
      </c>
      <c r="B95" s="458" t="str">
        <f t="shared" ca="1" si="97"/>
        <v>G.6.</v>
      </c>
      <c r="C95" s="459" t="str">
        <f t="shared" ca="1" si="98"/>
        <v>Privataus sektoriaus investicijos</v>
      </c>
      <c r="D95" s="342"/>
      <c r="E95" s="460" t="str">
        <f t="shared" ca="1" si="99"/>
        <v>Nurodyta be PVM (susigrąžinamas/netaikomas)</v>
      </c>
      <c r="F95" s="461">
        <f ca="1">H95+NPV(FD,I95:INDEX(I95:DC95,PAL))</f>
        <v>273233011.64506519</v>
      </c>
      <c r="G95" s="454">
        <f ca="1">SUMIF($H$5:$DC$5,"&lt;="&amp;PAL,$H95:$DC95)</f>
        <v>308725826.76470584</v>
      </c>
      <c r="H95" s="462">
        <f t="shared" ca="1" si="119"/>
        <v>7477889.1805116581</v>
      </c>
      <c r="I95" s="462">
        <f t="shared" ca="1" si="119"/>
        <v>49251960.772774398</v>
      </c>
      <c r="J95" s="462">
        <f t="shared" ca="1" si="119"/>
        <v>57621492.636979528</v>
      </c>
      <c r="K95" s="462">
        <f t="shared" ca="1" si="119"/>
        <v>31265743.890389856</v>
      </c>
      <c r="L95" s="462">
        <f t="shared" ca="1" si="119"/>
        <v>44643917.670281135</v>
      </c>
      <c r="M95" s="462">
        <f t="shared" ca="1" si="119"/>
        <v>52156241.057816699</v>
      </c>
      <c r="N95" s="462">
        <f t="shared" ca="1" si="119"/>
        <v>67646870.62992093</v>
      </c>
      <c r="O95" s="462">
        <f t="shared" ca="1" si="119"/>
        <v>30064441.017881989</v>
      </c>
      <c r="P95" s="462">
        <f t="shared" ca="1" si="119"/>
        <v>-4102124.5279103173</v>
      </c>
      <c r="Q95" s="462">
        <f t="shared" ca="1" si="119"/>
        <v>-4302396.6008217642</v>
      </c>
      <c r="R95" s="462">
        <f t="shared" ca="1" si="120"/>
        <v>-4302396.6008217642</v>
      </c>
      <c r="S95" s="462">
        <f t="shared" ca="1" si="120"/>
        <v>-4302396.6008217642</v>
      </c>
      <c r="T95" s="462">
        <f t="shared" ca="1" si="120"/>
        <v>-3527136.5006480059</v>
      </c>
      <c r="U95" s="462">
        <f t="shared" ca="1" si="120"/>
        <v>-2918654.695674642</v>
      </c>
      <c r="V95" s="462">
        <f t="shared" ca="1" si="120"/>
        <v>-2355199.5774386106</v>
      </c>
      <c r="W95" s="462">
        <f t="shared" ca="1" si="120"/>
        <v>-2048990.4838905574</v>
      </c>
      <c r="X95" s="462">
        <f t="shared" ca="1" si="120"/>
        <v>-1547619.7082570742</v>
      </c>
      <c r="Y95" s="462">
        <f t="shared" ca="1" si="120"/>
        <v>-1243068.0387607024</v>
      </c>
      <c r="Z95" s="462">
        <f t="shared" ca="1" si="120"/>
        <v>-752746.75680509186</v>
      </c>
      <c r="AA95" s="462">
        <f t="shared" ca="1" si="120"/>
        <v>0</v>
      </c>
      <c r="AB95" s="462">
        <f t="shared" ca="1" si="121"/>
        <v>0</v>
      </c>
      <c r="AC95" s="462">
        <f t="shared" ca="1" si="121"/>
        <v>0</v>
      </c>
      <c r="AD95" s="462">
        <f t="shared" ca="1" si="121"/>
        <v>0</v>
      </c>
      <c r="AE95" s="462">
        <f t="shared" ca="1" si="121"/>
        <v>0</v>
      </c>
      <c r="AF95" s="462">
        <f t="shared" ca="1" si="121"/>
        <v>0</v>
      </c>
      <c r="AG95" s="462">
        <f t="shared" ca="1" si="121"/>
        <v>0</v>
      </c>
      <c r="AH95" s="462">
        <f t="shared" ca="1" si="121"/>
        <v>0</v>
      </c>
      <c r="AI95" s="462">
        <f t="shared" ca="1" si="121"/>
        <v>0</v>
      </c>
      <c r="AJ95" s="462">
        <f t="shared" ca="1" si="121"/>
        <v>0</v>
      </c>
      <c r="AK95" s="462">
        <f t="shared" ca="1" si="121"/>
        <v>0</v>
      </c>
      <c r="AL95" s="462">
        <f t="shared" ca="1" si="122"/>
        <v>0</v>
      </c>
      <c r="AM95" s="462">
        <f t="shared" ca="1" si="122"/>
        <v>0</v>
      </c>
      <c r="AN95" s="462">
        <f t="shared" ca="1" si="122"/>
        <v>0</v>
      </c>
      <c r="AO95" s="462">
        <f t="shared" ca="1" si="122"/>
        <v>0</v>
      </c>
      <c r="AP95" s="462">
        <f t="shared" ca="1" si="122"/>
        <v>0</v>
      </c>
      <c r="AQ95" s="462">
        <f t="shared" ca="1" si="122"/>
        <v>0</v>
      </c>
      <c r="AR95" s="462">
        <f t="shared" ca="1" si="122"/>
        <v>0</v>
      </c>
      <c r="AS95" s="462">
        <f t="shared" ca="1" si="122"/>
        <v>0</v>
      </c>
      <c r="AT95" s="462">
        <f t="shared" ca="1" si="122"/>
        <v>0</v>
      </c>
      <c r="AU95" s="462">
        <f t="shared" ca="1" si="122"/>
        <v>0</v>
      </c>
      <c r="AV95" s="462">
        <f t="shared" ca="1" si="123"/>
        <v>0</v>
      </c>
      <c r="AW95" s="462">
        <f t="shared" ca="1" si="123"/>
        <v>0</v>
      </c>
      <c r="AX95" s="462">
        <f t="shared" ca="1" si="123"/>
        <v>0</v>
      </c>
      <c r="AY95" s="462">
        <f t="shared" ca="1" si="123"/>
        <v>0</v>
      </c>
      <c r="AZ95" s="462">
        <f t="shared" ca="1" si="123"/>
        <v>0</v>
      </c>
      <c r="BA95" s="462">
        <f t="shared" ca="1" si="123"/>
        <v>0</v>
      </c>
      <c r="BB95" s="462">
        <f t="shared" ca="1" si="123"/>
        <v>0</v>
      </c>
      <c r="BC95" s="462">
        <f t="shared" ca="1" si="123"/>
        <v>0</v>
      </c>
      <c r="BD95" s="462">
        <f t="shared" ca="1" si="123"/>
        <v>0</v>
      </c>
      <c r="BE95" s="462">
        <f t="shared" ca="1" si="123"/>
        <v>0</v>
      </c>
      <c r="BF95" s="462">
        <f t="shared" ca="1" si="124"/>
        <v>0</v>
      </c>
      <c r="BG95" s="462">
        <f t="shared" ca="1" si="124"/>
        <v>0</v>
      </c>
      <c r="BH95" s="462">
        <f t="shared" ca="1" si="124"/>
        <v>0</v>
      </c>
      <c r="BI95" s="462">
        <f t="shared" ca="1" si="124"/>
        <v>0</v>
      </c>
      <c r="BJ95" s="462">
        <f t="shared" ca="1" si="124"/>
        <v>0</v>
      </c>
      <c r="BK95" s="462">
        <f t="shared" ca="1" si="124"/>
        <v>0</v>
      </c>
      <c r="BL95" s="462">
        <f t="shared" ca="1" si="124"/>
        <v>0</v>
      </c>
      <c r="BM95" s="462">
        <f t="shared" ca="1" si="124"/>
        <v>0</v>
      </c>
      <c r="BN95" s="462">
        <f t="shared" ca="1" si="124"/>
        <v>0</v>
      </c>
      <c r="BO95" s="462">
        <f t="shared" ca="1" si="124"/>
        <v>0</v>
      </c>
      <c r="BP95" s="462">
        <f t="shared" ca="1" si="125"/>
        <v>0</v>
      </c>
      <c r="BQ95" s="462">
        <f t="shared" ca="1" si="125"/>
        <v>0</v>
      </c>
      <c r="BR95" s="462">
        <f t="shared" ca="1" si="125"/>
        <v>0</v>
      </c>
      <c r="BS95" s="462">
        <f t="shared" ca="1" si="125"/>
        <v>0</v>
      </c>
      <c r="BT95" s="462">
        <f t="shared" ca="1" si="125"/>
        <v>0</v>
      </c>
      <c r="BU95" s="462">
        <f t="shared" ca="1" si="125"/>
        <v>0</v>
      </c>
      <c r="BV95" s="462">
        <f t="shared" ca="1" si="125"/>
        <v>0</v>
      </c>
      <c r="BW95" s="462">
        <f t="shared" ca="1" si="125"/>
        <v>0</v>
      </c>
      <c r="BX95" s="462">
        <f t="shared" ca="1" si="125"/>
        <v>0</v>
      </c>
      <c r="BY95" s="462">
        <f t="shared" ca="1" si="125"/>
        <v>0</v>
      </c>
      <c r="BZ95" s="462">
        <f t="shared" ca="1" si="126"/>
        <v>0</v>
      </c>
      <c r="CA95" s="462">
        <f t="shared" ca="1" si="126"/>
        <v>0</v>
      </c>
      <c r="CB95" s="462">
        <f t="shared" ca="1" si="126"/>
        <v>0</v>
      </c>
      <c r="CC95" s="462">
        <f t="shared" ca="1" si="126"/>
        <v>0</v>
      </c>
      <c r="CD95" s="462">
        <f t="shared" ca="1" si="126"/>
        <v>0</v>
      </c>
      <c r="CE95" s="462">
        <f t="shared" ca="1" si="126"/>
        <v>0</v>
      </c>
      <c r="CF95" s="462">
        <f t="shared" ca="1" si="126"/>
        <v>0</v>
      </c>
      <c r="CG95" s="462">
        <f t="shared" ca="1" si="126"/>
        <v>0</v>
      </c>
      <c r="CH95" s="462">
        <f t="shared" ca="1" si="126"/>
        <v>0</v>
      </c>
      <c r="CI95" s="462">
        <f t="shared" ca="1" si="126"/>
        <v>0</v>
      </c>
      <c r="CJ95" s="462">
        <f t="shared" ca="1" si="127"/>
        <v>0</v>
      </c>
      <c r="CK95" s="462">
        <f t="shared" ca="1" si="127"/>
        <v>0</v>
      </c>
      <c r="CL95" s="462">
        <f t="shared" ca="1" si="127"/>
        <v>0</v>
      </c>
      <c r="CM95" s="462">
        <f t="shared" ca="1" si="127"/>
        <v>0</v>
      </c>
      <c r="CN95" s="462">
        <f t="shared" ca="1" si="127"/>
        <v>0</v>
      </c>
      <c r="CO95" s="462">
        <f t="shared" ca="1" si="127"/>
        <v>0</v>
      </c>
      <c r="CP95" s="462">
        <f t="shared" ca="1" si="127"/>
        <v>0</v>
      </c>
      <c r="CQ95" s="462">
        <f t="shared" ca="1" si="127"/>
        <v>0</v>
      </c>
      <c r="CR95" s="462">
        <f t="shared" ca="1" si="127"/>
        <v>0</v>
      </c>
      <c r="CS95" s="462">
        <f t="shared" ca="1" si="127"/>
        <v>0</v>
      </c>
      <c r="CT95" s="462">
        <f t="shared" ca="1" si="128"/>
        <v>0</v>
      </c>
      <c r="CU95" s="462">
        <f t="shared" ca="1" si="128"/>
        <v>0</v>
      </c>
      <c r="CV95" s="462">
        <f t="shared" ca="1" si="128"/>
        <v>0</v>
      </c>
      <c r="CW95" s="462">
        <f t="shared" ca="1" si="128"/>
        <v>0</v>
      </c>
      <c r="CX95" s="462">
        <f t="shared" ca="1" si="128"/>
        <v>0</v>
      </c>
      <c r="CY95" s="462">
        <f t="shared" ca="1" si="128"/>
        <v>0</v>
      </c>
      <c r="CZ95" s="462">
        <f t="shared" ca="1" si="128"/>
        <v>0</v>
      </c>
      <c r="DA95" s="462">
        <f t="shared" ca="1" si="128"/>
        <v>0</v>
      </c>
      <c r="DB95" s="462">
        <f t="shared" ca="1" si="128"/>
        <v>0</v>
      </c>
      <c r="DC95" s="462">
        <f t="shared" ca="1" si="128"/>
        <v>0</v>
      </c>
      <c r="DE95" s="114" t="str">
        <f t="shared" ca="1" si="100"/>
        <v>G.6.</v>
      </c>
      <c r="DF95">
        <v>1</v>
      </c>
      <c r="DG95">
        <f t="shared" ca="1" si="129"/>
        <v>0</v>
      </c>
    </row>
    <row r="96" spans="1:112" ht="15.75" hidden="1" customHeight="1">
      <c r="A96" s="67">
        <v>84</v>
      </c>
      <c r="B96" s="458" t="str">
        <f t="shared" ca="1" si="97"/>
        <v>G.7.</v>
      </c>
      <c r="C96" s="459" t="str">
        <f t="shared" ca="1" si="98"/>
        <v/>
      </c>
      <c r="D96" s="342"/>
      <c r="E96" s="460">
        <f t="shared" ca="1" si="99"/>
        <v>0.21</v>
      </c>
      <c r="F96" s="461">
        <f ca="1">H96+NPV(FD,I96:INDEX(I96:DC96,PAL))</f>
        <v>0</v>
      </c>
      <c r="G96" s="454">
        <f ca="1">SUMIF($H$5:$DC$5,"&lt;="&amp;PAL,$H96:$DC96)</f>
        <v>0</v>
      </c>
      <c r="H96" s="462">
        <f t="shared" ca="1" si="119"/>
        <v>0</v>
      </c>
      <c r="I96" s="462">
        <f t="shared" ca="1" si="119"/>
        <v>0</v>
      </c>
      <c r="J96" s="462">
        <f t="shared" ca="1" si="119"/>
        <v>0</v>
      </c>
      <c r="K96" s="462">
        <f t="shared" ca="1" si="119"/>
        <v>0</v>
      </c>
      <c r="L96" s="462">
        <f t="shared" ca="1" si="119"/>
        <v>0</v>
      </c>
      <c r="M96" s="462">
        <f t="shared" ca="1" si="119"/>
        <v>0</v>
      </c>
      <c r="N96" s="462">
        <f t="shared" ca="1" si="119"/>
        <v>0</v>
      </c>
      <c r="O96" s="462">
        <f t="shared" ca="1" si="119"/>
        <v>0</v>
      </c>
      <c r="P96" s="462">
        <f t="shared" ca="1" si="119"/>
        <v>0</v>
      </c>
      <c r="Q96" s="462">
        <f t="shared" ca="1" si="119"/>
        <v>0</v>
      </c>
      <c r="R96" s="462">
        <f t="shared" ca="1" si="120"/>
        <v>0</v>
      </c>
      <c r="S96" s="462">
        <f t="shared" ca="1" si="120"/>
        <v>0</v>
      </c>
      <c r="T96" s="462">
        <f t="shared" ca="1" si="120"/>
        <v>0</v>
      </c>
      <c r="U96" s="462">
        <f t="shared" ca="1" si="120"/>
        <v>0</v>
      </c>
      <c r="V96" s="462">
        <f t="shared" ca="1" si="120"/>
        <v>0</v>
      </c>
      <c r="W96" s="462">
        <f t="shared" ca="1" si="120"/>
        <v>0</v>
      </c>
      <c r="X96" s="462">
        <f t="shared" ca="1" si="120"/>
        <v>0</v>
      </c>
      <c r="Y96" s="462">
        <f t="shared" ca="1" si="120"/>
        <v>0</v>
      </c>
      <c r="Z96" s="462">
        <f t="shared" ca="1" si="120"/>
        <v>0</v>
      </c>
      <c r="AA96" s="462">
        <f t="shared" ca="1" si="120"/>
        <v>0</v>
      </c>
      <c r="AB96" s="462">
        <f t="shared" ca="1" si="121"/>
        <v>0</v>
      </c>
      <c r="AC96" s="462">
        <f t="shared" ca="1" si="121"/>
        <v>0</v>
      </c>
      <c r="AD96" s="462">
        <f t="shared" ca="1" si="121"/>
        <v>0</v>
      </c>
      <c r="AE96" s="462">
        <f t="shared" ca="1" si="121"/>
        <v>0</v>
      </c>
      <c r="AF96" s="462">
        <f t="shared" ca="1" si="121"/>
        <v>0</v>
      </c>
      <c r="AG96" s="462">
        <f t="shared" ca="1" si="121"/>
        <v>0</v>
      </c>
      <c r="AH96" s="462">
        <f t="shared" ca="1" si="121"/>
        <v>0</v>
      </c>
      <c r="AI96" s="462">
        <f t="shared" ca="1" si="121"/>
        <v>0</v>
      </c>
      <c r="AJ96" s="462">
        <f t="shared" ca="1" si="121"/>
        <v>0</v>
      </c>
      <c r="AK96" s="462">
        <f t="shared" ca="1" si="121"/>
        <v>0</v>
      </c>
      <c r="AL96" s="462">
        <f t="shared" ca="1" si="122"/>
        <v>0</v>
      </c>
      <c r="AM96" s="462">
        <f t="shared" ca="1" si="122"/>
        <v>0</v>
      </c>
      <c r="AN96" s="462">
        <f t="shared" ca="1" si="122"/>
        <v>0</v>
      </c>
      <c r="AO96" s="462">
        <f t="shared" ca="1" si="122"/>
        <v>0</v>
      </c>
      <c r="AP96" s="462">
        <f t="shared" ca="1" si="122"/>
        <v>0</v>
      </c>
      <c r="AQ96" s="462">
        <f t="shared" ca="1" si="122"/>
        <v>0</v>
      </c>
      <c r="AR96" s="462">
        <f t="shared" ca="1" si="122"/>
        <v>0</v>
      </c>
      <c r="AS96" s="462">
        <f t="shared" ca="1" si="122"/>
        <v>0</v>
      </c>
      <c r="AT96" s="462">
        <f t="shared" ca="1" si="122"/>
        <v>0</v>
      </c>
      <c r="AU96" s="462">
        <f t="shared" ca="1" si="122"/>
        <v>0</v>
      </c>
      <c r="AV96" s="462">
        <f t="shared" ca="1" si="123"/>
        <v>0</v>
      </c>
      <c r="AW96" s="462">
        <f t="shared" ca="1" si="123"/>
        <v>0</v>
      </c>
      <c r="AX96" s="462">
        <f t="shared" ca="1" si="123"/>
        <v>0</v>
      </c>
      <c r="AY96" s="462">
        <f t="shared" ca="1" si="123"/>
        <v>0</v>
      </c>
      <c r="AZ96" s="462">
        <f t="shared" ca="1" si="123"/>
        <v>0</v>
      </c>
      <c r="BA96" s="462">
        <f t="shared" ca="1" si="123"/>
        <v>0</v>
      </c>
      <c r="BB96" s="462">
        <f t="shared" ca="1" si="123"/>
        <v>0</v>
      </c>
      <c r="BC96" s="462">
        <f t="shared" ca="1" si="123"/>
        <v>0</v>
      </c>
      <c r="BD96" s="462">
        <f t="shared" ca="1" si="123"/>
        <v>0</v>
      </c>
      <c r="BE96" s="462">
        <f t="shared" ca="1" si="123"/>
        <v>0</v>
      </c>
      <c r="BF96" s="462">
        <f t="shared" ca="1" si="124"/>
        <v>0</v>
      </c>
      <c r="BG96" s="462">
        <f t="shared" ca="1" si="124"/>
        <v>0</v>
      </c>
      <c r="BH96" s="462">
        <f t="shared" ca="1" si="124"/>
        <v>0</v>
      </c>
      <c r="BI96" s="462">
        <f t="shared" ca="1" si="124"/>
        <v>0</v>
      </c>
      <c r="BJ96" s="462">
        <f t="shared" ca="1" si="124"/>
        <v>0</v>
      </c>
      <c r="BK96" s="462">
        <f t="shared" ca="1" si="124"/>
        <v>0</v>
      </c>
      <c r="BL96" s="462">
        <f t="shared" ca="1" si="124"/>
        <v>0</v>
      </c>
      <c r="BM96" s="462">
        <f t="shared" ca="1" si="124"/>
        <v>0</v>
      </c>
      <c r="BN96" s="462">
        <f t="shared" ca="1" si="124"/>
        <v>0</v>
      </c>
      <c r="BO96" s="462">
        <f t="shared" ca="1" si="124"/>
        <v>0</v>
      </c>
      <c r="BP96" s="462">
        <f t="shared" ca="1" si="125"/>
        <v>0</v>
      </c>
      <c r="BQ96" s="462">
        <f t="shared" ca="1" si="125"/>
        <v>0</v>
      </c>
      <c r="BR96" s="462">
        <f t="shared" ca="1" si="125"/>
        <v>0</v>
      </c>
      <c r="BS96" s="462">
        <f t="shared" ca="1" si="125"/>
        <v>0</v>
      </c>
      <c r="BT96" s="462">
        <f t="shared" ca="1" si="125"/>
        <v>0</v>
      </c>
      <c r="BU96" s="462">
        <f t="shared" ca="1" si="125"/>
        <v>0</v>
      </c>
      <c r="BV96" s="462">
        <f t="shared" ca="1" si="125"/>
        <v>0</v>
      </c>
      <c r="BW96" s="462">
        <f t="shared" ca="1" si="125"/>
        <v>0</v>
      </c>
      <c r="BX96" s="462">
        <f t="shared" ca="1" si="125"/>
        <v>0</v>
      </c>
      <c r="BY96" s="462">
        <f t="shared" ca="1" si="125"/>
        <v>0</v>
      </c>
      <c r="BZ96" s="462">
        <f t="shared" ca="1" si="126"/>
        <v>0</v>
      </c>
      <c r="CA96" s="462">
        <f t="shared" ca="1" si="126"/>
        <v>0</v>
      </c>
      <c r="CB96" s="462">
        <f t="shared" ca="1" si="126"/>
        <v>0</v>
      </c>
      <c r="CC96" s="462">
        <f t="shared" ca="1" si="126"/>
        <v>0</v>
      </c>
      <c r="CD96" s="462">
        <f t="shared" ca="1" si="126"/>
        <v>0</v>
      </c>
      <c r="CE96" s="462">
        <f t="shared" ca="1" si="126"/>
        <v>0</v>
      </c>
      <c r="CF96" s="462">
        <f t="shared" ca="1" si="126"/>
        <v>0</v>
      </c>
      <c r="CG96" s="462">
        <f t="shared" ca="1" si="126"/>
        <v>0</v>
      </c>
      <c r="CH96" s="462">
        <f t="shared" ca="1" si="126"/>
        <v>0</v>
      </c>
      <c r="CI96" s="462">
        <f t="shared" ca="1" si="126"/>
        <v>0</v>
      </c>
      <c r="CJ96" s="462">
        <f t="shared" ca="1" si="127"/>
        <v>0</v>
      </c>
      <c r="CK96" s="462">
        <f t="shared" ca="1" si="127"/>
        <v>0</v>
      </c>
      <c r="CL96" s="462">
        <f t="shared" ca="1" si="127"/>
        <v>0</v>
      </c>
      <c r="CM96" s="462">
        <f t="shared" ca="1" si="127"/>
        <v>0</v>
      </c>
      <c r="CN96" s="462">
        <f t="shared" ca="1" si="127"/>
        <v>0</v>
      </c>
      <c r="CO96" s="462">
        <f t="shared" ca="1" si="127"/>
        <v>0</v>
      </c>
      <c r="CP96" s="462">
        <f t="shared" ca="1" si="127"/>
        <v>0</v>
      </c>
      <c r="CQ96" s="462">
        <f t="shared" ca="1" si="127"/>
        <v>0</v>
      </c>
      <c r="CR96" s="462">
        <f t="shared" ca="1" si="127"/>
        <v>0</v>
      </c>
      <c r="CS96" s="462">
        <f t="shared" ca="1" si="127"/>
        <v>0</v>
      </c>
      <c r="CT96" s="462">
        <f t="shared" ca="1" si="128"/>
        <v>0</v>
      </c>
      <c r="CU96" s="462">
        <f t="shared" ca="1" si="128"/>
        <v>0</v>
      </c>
      <c r="CV96" s="462">
        <f t="shared" ca="1" si="128"/>
        <v>0</v>
      </c>
      <c r="CW96" s="462">
        <f t="shared" ca="1" si="128"/>
        <v>0</v>
      </c>
      <c r="CX96" s="462">
        <f t="shared" ca="1" si="128"/>
        <v>0</v>
      </c>
      <c r="CY96" s="462">
        <f t="shared" ca="1" si="128"/>
        <v>0</v>
      </c>
      <c r="CZ96" s="462">
        <f t="shared" ca="1" si="128"/>
        <v>0</v>
      </c>
      <c r="DA96" s="462">
        <f t="shared" ca="1" si="128"/>
        <v>0</v>
      </c>
      <c r="DB96" s="462">
        <f t="shared" ca="1" si="128"/>
        <v>0</v>
      </c>
      <c r="DC96" s="462">
        <f t="shared" ca="1" si="128"/>
        <v>0</v>
      </c>
      <c r="DE96" s="114" t="str">
        <f t="shared" ca="1" si="100"/>
        <v>G.7.</v>
      </c>
      <c r="DF96">
        <v>1</v>
      </c>
      <c r="DG96">
        <f t="shared" ca="1" si="129"/>
        <v>21</v>
      </c>
    </row>
    <row r="97" spans="1:111" ht="15.75" hidden="1" customHeight="1">
      <c r="A97" s="67">
        <v>85</v>
      </c>
      <c r="B97" s="458" t="str">
        <f t="shared" ca="1" si="97"/>
        <v>G.8.</v>
      </c>
      <c r="C97" s="459" t="str">
        <f t="shared" ca="1" si="98"/>
        <v/>
      </c>
      <c r="D97" s="342"/>
      <c r="E97" s="460">
        <f t="shared" ca="1" si="99"/>
        <v>0.21</v>
      </c>
      <c r="F97" s="461">
        <f ca="1">H97+NPV(FD,I97:INDEX(I97:DC97,PAL))</f>
        <v>0</v>
      </c>
      <c r="G97" s="454">
        <f ca="1">SUMIF($H$5:$DC$5,"&lt;="&amp;PAL,$H97:$DC97)</f>
        <v>0</v>
      </c>
      <c r="H97" s="462">
        <f t="shared" ca="1" si="119"/>
        <v>0</v>
      </c>
      <c r="I97" s="462">
        <f t="shared" ca="1" si="119"/>
        <v>0</v>
      </c>
      <c r="J97" s="462">
        <f t="shared" ca="1" si="119"/>
        <v>0</v>
      </c>
      <c r="K97" s="462">
        <f t="shared" ca="1" si="119"/>
        <v>0</v>
      </c>
      <c r="L97" s="462">
        <f t="shared" ca="1" si="119"/>
        <v>0</v>
      </c>
      <c r="M97" s="462">
        <f t="shared" ca="1" si="119"/>
        <v>0</v>
      </c>
      <c r="N97" s="462">
        <f t="shared" ca="1" si="119"/>
        <v>0</v>
      </c>
      <c r="O97" s="462">
        <f t="shared" ca="1" si="119"/>
        <v>0</v>
      </c>
      <c r="P97" s="462">
        <f t="shared" ca="1" si="119"/>
        <v>0</v>
      </c>
      <c r="Q97" s="462">
        <f t="shared" ca="1" si="119"/>
        <v>0</v>
      </c>
      <c r="R97" s="462">
        <f t="shared" ca="1" si="120"/>
        <v>0</v>
      </c>
      <c r="S97" s="462">
        <f t="shared" ca="1" si="120"/>
        <v>0</v>
      </c>
      <c r="T97" s="462">
        <f t="shared" ca="1" si="120"/>
        <v>0</v>
      </c>
      <c r="U97" s="462">
        <f t="shared" ca="1" si="120"/>
        <v>0</v>
      </c>
      <c r="V97" s="462">
        <f t="shared" ca="1" si="120"/>
        <v>0</v>
      </c>
      <c r="W97" s="462">
        <f t="shared" ca="1" si="120"/>
        <v>0</v>
      </c>
      <c r="X97" s="462">
        <f t="shared" ca="1" si="120"/>
        <v>0</v>
      </c>
      <c r="Y97" s="462">
        <f t="shared" ca="1" si="120"/>
        <v>0</v>
      </c>
      <c r="Z97" s="462">
        <f t="shared" ca="1" si="120"/>
        <v>0</v>
      </c>
      <c r="AA97" s="462">
        <f t="shared" ca="1" si="120"/>
        <v>0</v>
      </c>
      <c r="AB97" s="462">
        <f t="shared" ca="1" si="121"/>
        <v>0</v>
      </c>
      <c r="AC97" s="462">
        <f t="shared" ca="1" si="121"/>
        <v>0</v>
      </c>
      <c r="AD97" s="462">
        <f t="shared" ca="1" si="121"/>
        <v>0</v>
      </c>
      <c r="AE97" s="462">
        <f t="shared" ca="1" si="121"/>
        <v>0</v>
      </c>
      <c r="AF97" s="462">
        <f t="shared" ca="1" si="121"/>
        <v>0</v>
      </c>
      <c r="AG97" s="462">
        <f t="shared" ca="1" si="121"/>
        <v>0</v>
      </c>
      <c r="AH97" s="462">
        <f t="shared" ca="1" si="121"/>
        <v>0</v>
      </c>
      <c r="AI97" s="462">
        <f t="shared" ca="1" si="121"/>
        <v>0</v>
      </c>
      <c r="AJ97" s="462">
        <f t="shared" ca="1" si="121"/>
        <v>0</v>
      </c>
      <c r="AK97" s="462">
        <f t="shared" ca="1" si="121"/>
        <v>0</v>
      </c>
      <c r="AL97" s="462">
        <f t="shared" ca="1" si="122"/>
        <v>0</v>
      </c>
      <c r="AM97" s="462">
        <f t="shared" ca="1" si="122"/>
        <v>0</v>
      </c>
      <c r="AN97" s="462">
        <f t="shared" ca="1" si="122"/>
        <v>0</v>
      </c>
      <c r="AO97" s="462">
        <f t="shared" ca="1" si="122"/>
        <v>0</v>
      </c>
      <c r="AP97" s="462">
        <f t="shared" ca="1" si="122"/>
        <v>0</v>
      </c>
      <c r="AQ97" s="462">
        <f t="shared" ca="1" si="122"/>
        <v>0</v>
      </c>
      <c r="AR97" s="462">
        <f t="shared" ca="1" si="122"/>
        <v>0</v>
      </c>
      <c r="AS97" s="462">
        <f t="shared" ca="1" si="122"/>
        <v>0</v>
      </c>
      <c r="AT97" s="462">
        <f t="shared" ca="1" si="122"/>
        <v>0</v>
      </c>
      <c r="AU97" s="462">
        <f t="shared" ca="1" si="122"/>
        <v>0</v>
      </c>
      <c r="AV97" s="462">
        <f t="shared" ca="1" si="123"/>
        <v>0</v>
      </c>
      <c r="AW97" s="462">
        <f t="shared" ca="1" si="123"/>
        <v>0</v>
      </c>
      <c r="AX97" s="462">
        <f t="shared" ca="1" si="123"/>
        <v>0</v>
      </c>
      <c r="AY97" s="462">
        <f t="shared" ca="1" si="123"/>
        <v>0</v>
      </c>
      <c r="AZ97" s="462">
        <f t="shared" ca="1" si="123"/>
        <v>0</v>
      </c>
      <c r="BA97" s="462">
        <f t="shared" ca="1" si="123"/>
        <v>0</v>
      </c>
      <c r="BB97" s="462">
        <f t="shared" ca="1" si="123"/>
        <v>0</v>
      </c>
      <c r="BC97" s="462">
        <f t="shared" ca="1" si="123"/>
        <v>0</v>
      </c>
      <c r="BD97" s="462">
        <f t="shared" ca="1" si="123"/>
        <v>0</v>
      </c>
      <c r="BE97" s="462">
        <f t="shared" ca="1" si="123"/>
        <v>0</v>
      </c>
      <c r="BF97" s="462">
        <f t="shared" ca="1" si="124"/>
        <v>0</v>
      </c>
      <c r="BG97" s="462">
        <f t="shared" ca="1" si="124"/>
        <v>0</v>
      </c>
      <c r="BH97" s="462">
        <f t="shared" ca="1" si="124"/>
        <v>0</v>
      </c>
      <c r="BI97" s="462">
        <f t="shared" ca="1" si="124"/>
        <v>0</v>
      </c>
      <c r="BJ97" s="462">
        <f t="shared" ca="1" si="124"/>
        <v>0</v>
      </c>
      <c r="BK97" s="462">
        <f t="shared" ca="1" si="124"/>
        <v>0</v>
      </c>
      <c r="BL97" s="462">
        <f t="shared" ca="1" si="124"/>
        <v>0</v>
      </c>
      <c r="BM97" s="462">
        <f t="shared" ca="1" si="124"/>
        <v>0</v>
      </c>
      <c r="BN97" s="462">
        <f t="shared" ca="1" si="124"/>
        <v>0</v>
      </c>
      <c r="BO97" s="462">
        <f t="shared" ca="1" si="124"/>
        <v>0</v>
      </c>
      <c r="BP97" s="462">
        <f t="shared" ca="1" si="125"/>
        <v>0</v>
      </c>
      <c r="BQ97" s="462">
        <f t="shared" ca="1" si="125"/>
        <v>0</v>
      </c>
      <c r="BR97" s="462">
        <f t="shared" ca="1" si="125"/>
        <v>0</v>
      </c>
      <c r="BS97" s="462">
        <f t="shared" ca="1" si="125"/>
        <v>0</v>
      </c>
      <c r="BT97" s="462">
        <f t="shared" ca="1" si="125"/>
        <v>0</v>
      </c>
      <c r="BU97" s="462">
        <f t="shared" ca="1" si="125"/>
        <v>0</v>
      </c>
      <c r="BV97" s="462">
        <f t="shared" ca="1" si="125"/>
        <v>0</v>
      </c>
      <c r="BW97" s="462">
        <f t="shared" ca="1" si="125"/>
        <v>0</v>
      </c>
      <c r="BX97" s="462">
        <f t="shared" ca="1" si="125"/>
        <v>0</v>
      </c>
      <c r="BY97" s="462">
        <f t="shared" ca="1" si="125"/>
        <v>0</v>
      </c>
      <c r="BZ97" s="462">
        <f t="shared" ca="1" si="126"/>
        <v>0</v>
      </c>
      <c r="CA97" s="462">
        <f t="shared" ca="1" si="126"/>
        <v>0</v>
      </c>
      <c r="CB97" s="462">
        <f t="shared" ca="1" si="126"/>
        <v>0</v>
      </c>
      <c r="CC97" s="462">
        <f t="shared" ca="1" si="126"/>
        <v>0</v>
      </c>
      <c r="CD97" s="462">
        <f t="shared" ca="1" si="126"/>
        <v>0</v>
      </c>
      <c r="CE97" s="462">
        <f t="shared" ca="1" si="126"/>
        <v>0</v>
      </c>
      <c r="CF97" s="462">
        <f t="shared" ca="1" si="126"/>
        <v>0</v>
      </c>
      <c r="CG97" s="462">
        <f t="shared" ca="1" si="126"/>
        <v>0</v>
      </c>
      <c r="CH97" s="462">
        <f t="shared" ca="1" si="126"/>
        <v>0</v>
      </c>
      <c r="CI97" s="462">
        <f t="shared" ca="1" si="126"/>
        <v>0</v>
      </c>
      <c r="CJ97" s="462">
        <f t="shared" ca="1" si="127"/>
        <v>0</v>
      </c>
      <c r="CK97" s="462">
        <f t="shared" ca="1" si="127"/>
        <v>0</v>
      </c>
      <c r="CL97" s="462">
        <f t="shared" ca="1" si="127"/>
        <v>0</v>
      </c>
      <c r="CM97" s="462">
        <f t="shared" ca="1" si="127"/>
        <v>0</v>
      </c>
      <c r="CN97" s="462">
        <f t="shared" ca="1" si="127"/>
        <v>0</v>
      </c>
      <c r="CO97" s="462">
        <f t="shared" ca="1" si="127"/>
        <v>0</v>
      </c>
      <c r="CP97" s="462">
        <f t="shared" ca="1" si="127"/>
        <v>0</v>
      </c>
      <c r="CQ97" s="462">
        <f t="shared" ca="1" si="127"/>
        <v>0</v>
      </c>
      <c r="CR97" s="462">
        <f t="shared" ca="1" si="127"/>
        <v>0</v>
      </c>
      <c r="CS97" s="462">
        <f t="shared" ca="1" si="127"/>
        <v>0</v>
      </c>
      <c r="CT97" s="462">
        <f t="shared" ca="1" si="128"/>
        <v>0</v>
      </c>
      <c r="CU97" s="462">
        <f t="shared" ca="1" si="128"/>
        <v>0</v>
      </c>
      <c r="CV97" s="462">
        <f t="shared" ca="1" si="128"/>
        <v>0</v>
      </c>
      <c r="CW97" s="462">
        <f t="shared" ca="1" si="128"/>
        <v>0</v>
      </c>
      <c r="CX97" s="462">
        <f t="shared" ca="1" si="128"/>
        <v>0</v>
      </c>
      <c r="CY97" s="462">
        <f t="shared" ca="1" si="128"/>
        <v>0</v>
      </c>
      <c r="CZ97" s="462">
        <f t="shared" ca="1" si="128"/>
        <v>0</v>
      </c>
      <c r="DA97" s="462">
        <f t="shared" ca="1" si="128"/>
        <v>0</v>
      </c>
      <c r="DB97" s="462">
        <f t="shared" ca="1" si="128"/>
        <v>0</v>
      </c>
      <c r="DC97" s="462">
        <f t="shared" ca="1" si="128"/>
        <v>0</v>
      </c>
      <c r="DE97" s="114" t="str">
        <f t="shared" ca="1" si="100"/>
        <v>G.8.</v>
      </c>
      <c r="DF97">
        <v>1</v>
      </c>
      <c r="DG97">
        <f t="shared" ca="1" si="129"/>
        <v>21</v>
      </c>
    </row>
    <row r="98" spans="1:111" ht="15.75" hidden="1" customHeight="1">
      <c r="A98" s="67">
        <v>86</v>
      </c>
      <c r="B98" s="458" t="str">
        <f t="shared" ca="1" si="97"/>
        <v>G.9.</v>
      </c>
      <c r="C98" s="459" t="str">
        <f t="shared" ca="1" si="98"/>
        <v/>
      </c>
      <c r="D98" s="342"/>
      <c r="E98" s="460">
        <f t="shared" ca="1" si="99"/>
        <v>0.21</v>
      </c>
      <c r="F98" s="461">
        <f ca="1">H98+NPV(FD,I98:INDEX(I98:DC98,PAL))</f>
        <v>0</v>
      </c>
      <c r="G98" s="454">
        <f ca="1">SUMIF($H$5:$DC$5,"&lt;="&amp;PAL,$H98:$DC98)</f>
        <v>0</v>
      </c>
      <c r="H98" s="462">
        <f t="shared" ca="1" si="119"/>
        <v>0</v>
      </c>
      <c r="I98" s="462">
        <f t="shared" ca="1" si="119"/>
        <v>0</v>
      </c>
      <c r="J98" s="462">
        <f t="shared" ca="1" si="119"/>
        <v>0</v>
      </c>
      <c r="K98" s="462">
        <f t="shared" ca="1" si="119"/>
        <v>0</v>
      </c>
      <c r="L98" s="462">
        <f t="shared" ca="1" si="119"/>
        <v>0</v>
      </c>
      <c r="M98" s="462">
        <f t="shared" ca="1" si="119"/>
        <v>0</v>
      </c>
      <c r="N98" s="462">
        <f t="shared" ca="1" si="119"/>
        <v>0</v>
      </c>
      <c r="O98" s="462">
        <f t="shared" ca="1" si="119"/>
        <v>0</v>
      </c>
      <c r="P98" s="462">
        <f t="shared" ca="1" si="119"/>
        <v>0</v>
      </c>
      <c r="Q98" s="462">
        <f t="shared" ca="1" si="119"/>
        <v>0</v>
      </c>
      <c r="R98" s="462">
        <f t="shared" ca="1" si="120"/>
        <v>0</v>
      </c>
      <c r="S98" s="462">
        <f t="shared" ca="1" si="120"/>
        <v>0</v>
      </c>
      <c r="T98" s="462">
        <f t="shared" ca="1" si="120"/>
        <v>0</v>
      </c>
      <c r="U98" s="462">
        <f t="shared" ca="1" si="120"/>
        <v>0</v>
      </c>
      <c r="V98" s="462">
        <f t="shared" ca="1" si="120"/>
        <v>0</v>
      </c>
      <c r="W98" s="462">
        <f t="shared" ca="1" si="120"/>
        <v>0</v>
      </c>
      <c r="X98" s="462">
        <f t="shared" ca="1" si="120"/>
        <v>0</v>
      </c>
      <c r="Y98" s="462">
        <f t="shared" ca="1" si="120"/>
        <v>0</v>
      </c>
      <c r="Z98" s="462">
        <f t="shared" ca="1" si="120"/>
        <v>0</v>
      </c>
      <c r="AA98" s="462">
        <f t="shared" ca="1" si="120"/>
        <v>0</v>
      </c>
      <c r="AB98" s="462">
        <f t="shared" ca="1" si="121"/>
        <v>0</v>
      </c>
      <c r="AC98" s="462">
        <f t="shared" ca="1" si="121"/>
        <v>0</v>
      </c>
      <c r="AD98" s="462">
        <f t="shared" ca="1" si="121"/>
        <v>0</v>
      </c>
      <c r="AE98" s="462">
        <f t="shared" ca="1" si="121"/>
        <v>0</v>
      </c>
      <c r="AF98" s="462">
        <f t="shared" ca="1" si="121"/>
        <v>0</v>
      </c>
      <c r="AG98" s="462">
        <f t="shared" ca="1" si="121"/>
        <v>0</v>
      </c>
      <c r="AH98" s="462">
        <f t="shared" ca="1" si="121"/>
        <v>0</v>
      </c>
      <c r="AI98" s="462">
        <f t="shared" ca="1" si="121"/>
        <v>0</v>
      </c>
      <c r="AJ98" s="462">
        <f t="shared" ca="1" si="121"/>
        <v>0</v>
      </c>
      <c r="AK98" s="462">
        <f t="shared" ca="1" si="121"/>
        <v>0</v>
      </c>
      <c r="AL98" s="462">
        <f t="shared" ca="1" si="122"/>
        <v>0</v>
      </c>
      <c r="AM98" s="462">
        <f t="shared" ca="1" si="122"/>
        <v>0</v>
      </c>
      <c r="AN98" s="462">
        <f t="shared" ca="1" si="122"/>
        <v>0</v>
      </c>
      <c r="AO98" s="462">
        <f t="shared" ca="1" si="122"/>
        <v>0</v>
      </c>
      <c r="AP98" s="462">
        <f t="shared" ca="1" si="122"/>
        <v>0</v>
      </c>
      <c r="AQ98" s="462">
        <f t="shared" ca="1" si="122"/>
        <v>0</v>
      </c>
      <c r="AR98" s="462">
        <f t="shared" ca="1" si="122"/>
        <v>0</v>
      </c>
      <c r="AS98" s="462">
        <f t="shared" ca="1" si="122"/>
        <v>0</v>
      </c>
      <c r="AT98" s="462">
        <f t="shared" ca="1" si="122"/>
        <v>0</v>
      </c>
      <c r="AU98" s="462">
        <f t="shared" ca="1" si="122"/>
        <v>0</v>
      </c>
      <c r="AV98" s="462">
        <f t="shared" ca="1" si="123"/>
        <v>0</v>
      </c>
      <c r="AW98" s="462">
        <f t="shared" ca="1" si="123"/>
        <v>0</v>
      </c>
      <c r="AX98" s="462">
        <f t="shared" ca="1" si="123"/>
        <v>0</v>
      </c>
      <c r="AY98" s="462">
        <f t="shared" ca="1" si="123"/>
        <v>0</v>
      </c>
      <c r="AZ98" s="462">
        <f t="shared" ca="1" si="123"/>
        <v>0</v>
      </c>
      <c r="BA98" s="462">
        <f t="shared" ca="1" si="123"/>
        <v>0</v>
      </c>
      <c r="BB98" s="462">
        <f t="shared" ca="1" si="123"/>
        <v>0</v>
      </c>
      <c r="BC98" s="462">
        <f t="shared" ca="1" si="123"/>
        <v>0</v>
      </c>
      <c r="BD98" s="462">
        <f t="shared" ca="1" si="123"/>
        <v>0</v>
      </c>
      <c r="BE98" s="462">
        <f t="shared" ca="1" si="123"/>
        <v>0</v>
      </c>
      <c r="BF98" s="462">
        <f t="shared" ca="1" si="124"/>
        <v>0</v>
      </c>
      <c r="BG98" s="462">
        <f t="shared" ca="1" si="124"/>
        <v>0</v>
      </c>
      <c r="BH98" s="462">
        <f t="shared" ca="1" si="124"/>
        <v>0</v>
      </c>
      <c r="BI98" s="462">
        <f t="shared" ca="1" si="124"/>
        <v>0</v>
      </c>
      <c r="BJ98" s="462">
        <f t="shared" ca="1" si="124"/>
        <v>0</v>
      </c>
      <c r="BK98" s="462">
        <f t="shared" ca="1" si="124"/>
        <v>0</v>
      </c>
      <c r="BL98" s="462">
        <f t="shared" ca="1" si="124"/>
        <v>0</v>
      </c>
      <c r="BM98" s="462">
        <f t="shared" ca="1" si="124"/>
        <v>0</v>
      </c>
      <c r="BN98" s="462">
        <f t="shared" ca="1" si="124"/>
        <v>0</v>
      </c>
      <c r="BO98" s="462">
        <f t="shared" ca="1" si="124"/>
        <v>0</v>
      </c>
      <c r="BP98" s="462">
        <f t="shared" ca="1" si="125"/>
        <v>0</v>
      </c>
      <c r="BQ98" s="462">
        <f t="shared" ca="1" si="125"/>
        <v>0</v>
      </c>
      <c r="BR98" s="462">
        <f t="shared" ca="1" si="125"/>
        <v>0</v>
      </c>
      <c r="BS98" s="462">
        <f t="shared" ca="1" si="125"/>
        <v>0</v>
      </c>
      <c r="BT98" s="462">
        <f t="shared" ca="1" si="125"/>
        <v>0</v>
      </c>
      <c r="BU98" s="462">
        <f t="shared" ca="1" si="125"/>
        <v>0</v>
      </c>
      <c r="BV98" s="462">
        <f t="shared" ca="1" si="125"/>
        <v>0</v>
      </c>
      <c r="BW98" s="462">
        <f t="shared" ca="1" si="125"/>
        <v>0</v>
      </c>
      <c r="BX98" s="462">
        <f t="shared" ca="1" si="125"/>
        <v>0</v>
      </c>
      <c r="BY98" s="462">
        <f t="shared" ca="1" si="125"/>
        <v>0</v>
      </c>
      <c r="BZ98" s="462">
        <f t="shared" ca="1" si="126"/>
        <v>0</v>
      </c>
      <c r="CA98" s="462">
        <f t="shared" ca="1" si="126"/>
        <v>0</v>
      </c>
      <c r="CB98" s="462">
        <f t="shared" ca="1" si="126"/>
        <v>0</v>
      </c>
      <c r="CC98" s="462">
        <f t="shared" ca="1" si="126"/>
        <v>0</v>
      </c>
      <c r="CD98" s="462">
        <f t="shared" ca="1" si="126"/>
        <v>0</v>
      </c>
      <c r="CE98" s="462">
        <f t="shared" ca="1" si="126"/>
        <v>0</v>
      </c>
      <c r="CF98" s="462">
        <f t="shared" ca="1" si="126"/>
        <v>0</v>
      </c>
      <c r="CG98" s="462">
        <f t="shared" ca="1" si="126"/>
        <v>0</v>
      </c>
      <c r="CH98" s="462">
        <f t="shared" ca="1" si="126"/>
        <v>0</v>
      </c>
      <c r="CI98" s="462">
        <f t="shared" ca="1" si="126"/>
        <v>0</v>
      </c>
      <c r="CJ98" s="462">
        <f t="shared" ca="1" si="127"/>
        <v>0</v>
      </c>
      <c r="CK98" s="462">
        <f t="shared" ca="1" si="127"/>
        <v>0</v>
      </c>
      <c r="CL98" s="462">
        <f t="shared" ca="1" si="127"/>
        <v>0</v>
      </c>
      <c r="CM98" s="462">
        <f t="shared" ca="1" si="127"/>
        <v>0</v>
      </c>
      <c r="CN98" s="462">
        <f t="shared" ca="1" si="127"/>
        <v>0</v>
      </c>
      <c r="CO98" s="462">
        <f t="shared" ca="1" si="127"/>
        <v>0</v>
      </c>
      <c r="CP98" s="462">
        <f t="shared" ca="1" si="127"/>
        <v>0</v>
      </c>
      <c r="CQ98" s="462">
        <f t="shared" ca="1" si="127"/>
        <v>0</v>
      </c>
      <c r="CR98" s="462">
        <f t="shared" ca="1" si="127"/>
        <v>0</v>
      </c>
      <c r="CS98" s="462">
        <f t="shared" ca="1" si="127"/>
        <v>0</v>
      </c>
      <c r="CT98" s="462">
        <f t="shared" ca="1" si="128"/>
        <v>0</v>
      </c>
      <c r="CU98" s="462">
        <f t="shared" ca="1" si="128"/>
        <v>0</v>
      </c>
      <c r="CV98" s="462">
        <f t="shared" ca="1" si="128"/>
        <v>0</v>
      </c>
      <c r="CW98" s="462">
        <f t="shared" ca="1" si="128"/>
        <v>0</v>
      </c>
      <c r="CX98" s="462">
        <f t="shared" ca="1" si="128"/>
        <v>0</v>
      </c>
      <c r="CY98" s="462">
        <f t="shared" ca="1" si="128"/>
        <v>0</v>
      </c>
      <c r="CZ98" s="462">
        <f t="shared" ca="1" si="128"/>
        <v>0</v>
      </c>
      <c r="DA98" s="462">
        <f t="shared" ca="1" si="128"/>
        <v>0</v>
      </c>
      <c r="DB98" s="462">
        <f t="shared" ca="1" si="128"/>
        <v>0</v>
      </c>
      <c r="DC98" s="462">
        <f t="shared" ca="1" si="128"/>
        <v>0</v>
      </c>
      <c r="DE98" s="114" t="str">
        <f t="shared" ca="1" si="100"/>
        <v>G.9.</v>
      </c>
      <c r="DF98">
        <v>1</v>
      </c>
      <c r="DG98">
        <f t="shared" ca="1" si="129"/>
        <v>21</v>
      </c>
    </row>
    <row r="99" spans="1:111" ht="15.75" hidden="1" customHeight="1">
      <c r="A99" s="67">
        <v>87</v>
      </c>
      <c r="B99" s="458" t="str">
        <f t="shared" ca="1" si="97"/>
        <v>G.10.</v>
      </c>
      <c r="C99" s="459" t="str">
        <f t="shared" ca="1" si="98"/>
        <v/>
      </c>
      <c r="D99" s="342"/>
      <c r="E99" s="460">
        <f t="shared" ca="1" si="99"/>
        <v>0.21</v>
      </c>
      <c r="F99" s="461">
        <f ca="1">H99+NPV(FD,I99:INDEX(I99:DC99,PAL))</f>
        <v>0</v>
      </c>
      <c r="G99" s="454">
        <f ca="1">SUMIF($H$5:$DC$5,"&lt;="&amp;PAL,$H99:$DC99)</f>
        <v>0</v>
      </c>
      <c r="H99" s="462">
        <f t="shared" ca="1" si="119"/>
        <v>0</v>
      </c>
      <c r="I99" s="462">
        <f t="shared" ca="1" si="119"/>
        <v>0</v>
      </c>
      <c r="J99" s="462">
        <f t="shared" ca="1" si="119"/>
        <v>0</v>
      </c>
      <c r="K99" s="462">
        <f t="shared" ca="1" si="119"/>
        <v>0</v>
      </c>
      <c r="L99" s="462">
        <f t="shared" ca="1" si="119"/>
        <v>0</v>
      </c>
      <c r="M99" s="462">
        <f t="shared" ca="1" si="119"/>
        <v>0</v>
      </c>
      <c r="N99" s="462">
        <f t="shared" ca="1" si="119"/>
        <v>0</v>
      </c>
      <c r="O99" s="462">
        <f t="shared" ca="1" si="119"/>
        <v>0</v>
      </c>
      <c r="P99" s="462">
        <f t="shared" ca="1" si="119"/>
        <v>0</v>
      </c>
      <c r="Q99" s="462">
        <f t="shared" ca="1" si="119"/>
        <v>0</v>
      </c>
      <c r="R99" s="462">
        <f t="shared" ca="1" si="120"/>
        <v>0</v>
      </c>
      <c r="S99" s="462">
        <f t="shared" ca="1" si="120"/>
        <v>0</v>
      </c>
      <c r="T99" s="462">
        <f t="shared" ca="1" si="120"/>
        <v>0</v>
      </c>
      <c r="U99" s="462">
        <f t="shared" ca="1" si="120"/>
        <v>0</v>
      </c>
      <c r="V99" s="462">
        <f t="shared" ca="1" si="120"/>
        <v>0</v>
      </c>
      <c r="W99" s="462">
        <f t="shared" ca="1" si="120"/>
        <v>0</v>
      </c>
      <c r="X99" s="462">
        <f t="shared" ca="1" si="120"/>
        <v>0</v>
      </c>
      <c r="Y99" s="462">
        <f t="shared" ca="1" si="120"/>
        <v>0</v>
      </c>
      <c r="Z99" s="462">
        <f t="shared" ca="1" si="120"/>
        <v>0</v>
      </c>
      <c r="AA99" s="462">
        <f t="shared" ca="1" si="120"/>
        <v>0</v>
      </c>
      <c r="AB99" s="462">
        <f t="shared" ca="1" si="121"/>
        <v>0</v>
      </c>
      <c r="AC99" s="462">
        <f t="shared" ca="1" si="121"/>
        <v>0</v>
      </c>
      <c r="AD99" s="462">
        <f t="shared" ca="1" si="121"/>
        <v>0</v>
      </c>
      <c r="AE99" s="462">
        <f t="shared" ca="1" si="121"/>
        <v>0</v>
      </c>
      <c r="AF99" s="462">
        <f t="shared" ca="1" si="121"/>
        <v>0</v>
      </c>
      <c r="AG99" s="462">
        <f t="shared" ca="1" si="121"/>
        <v>0</v>
      </c>
      <c r="AH99" s="462">
        <f t="shared" ca="1" si="121"/>
        <v>0</v>
      </c>
      <c r="AI99" s="462">
        <f t="shared" ca="1" si="121"/>
        <v>0</v>
      </c>
      <c r="AJ99" s="462">
        <f t="shared" ca="1" si="121"/>
        <v>0</v>
      </c>
      <c r="AK99" s="462">
        <f t="shared" ca="1" si="121"/>
        <v>0</v>
      </c>
      <c r="AL99" s="462">
        <f t="shared" ca="1" si="122"/>
        <v>0</v>
      </c>
      <c r="AM99" s="462">
        <f t="shared" ca="1" si="122"/>
        <v>0</v>
      </c>
      <c r="AN99" s="462">
        <f t="shared" ca="1" si="122"/>
        <v>0</v>
      </c>
      <c r="AO99" s="462">
        <f t="shared" ca="1" si="122"/>
        <v>0</v>
      </c>
      <c r="AP99" s="462">
        <f t="shared" ca="1" si="122"/>
        <v>0</v>
      </c>
      <c r="AQ99" s="462">
        <f t="shared" ca="1" si="122"/>
        <v>0</v>
      </c>
      <c r="AR99" s="462">
        <f t="shared" ca="1" si="122"/>
        <v>0</v>
      </c>
      <c r="AS99" s="462">
        <f t="shared" ca="1" si="122"/>
        <v>0</v>
      </c>
      <c r="AT99" s="462">
        <f t="shared" ca="1" si="122"/>
        <v>0</v>
      </c>
      <c r="AU99" s="462">
        <f t="shared" ca="1" si="122"/>
        <v>0</v>
      </c>
      <c r="AV99" s="462">
        <f t="shared" ca="1" si="123"/>
        <v>0</v>
      </c>
      <c r="AW99" s="462">
        <f t="shared" ca="1" si="123"/>
        <v>0</v>
      </c>
      <c r="AX99" s="462">
        <f t="shared" ca="1" si="123"/>
        <v>0</v>
      </c>
      <c r="AY99" s="462">
        <f t="shared" ca="1" si="123"/>
        <v>0</v>
      </c>
      <c r="AZ99" s="462">
        <f t="shared" ca="1" si="123"/>
        <v>0</v>
      </c>
      <c r="BA99" s="462">
        <f t="shared" ca="1" si="123"/>
        <v>0</v>
      </c>
      <c r="BB99" s="462">
        <f t="shared" ca="1" si="123"/>
        <v>0</v>
      </c>
      <c r="BC99" s="462">
        <f t="shared" ca="1" si="123"/>
        <v>0</v>
      </c>
      <c r="BD99" s="462">
        <f t="shared" ca="1" si="123"/>
        <v>0</v>
      </c>
      <c r="BE99" s="462">
        <f t="shared" ca="1" si="123"/>
        <v>0</v>
      </c>
      <c r="BF99" s="462">
        <f t="shared" ca="1" si="124"/>
        <v>0</v>
      </c>
      <c r="BG99" s="462">
        <f t="shared" ca="1" si="124"/>
        <v>0</v>
      </c>
      <c r="BH99" s="462">
        <f t="shared" ca="1" si="124"/>
        <v>0</v>
      </c>
      <c r="BI99" s="462">
        <f t="shared" ca="1" si="124"/>
        <v>0</v>
      </c>
      <c r="BJ99" s="462">
        <f t="shared" ca="1" si="124"/>
        <v>0</v>
      </c>
      <c r="BK99" s="462">
        <f t="shared" ca="1" si="124"/>
        <v>0</v>
      </c>
      <c r="BL99" s="462">
        <f t="shared" ca="1" si="124"/>
        <v>0</v>
      </c>
      <c r="BM99" s="462">
        <f t="shared" ca="1" si="124"/>
        <v>0</v>
      </c>
      <c r="BN99" s="462">
        <f t="shared" ca="1" si="124"/>
        <v>0</v>
      </c>
      <c r="BO99" s="462">
        <f t="shared" ca="1" si="124"/>
        <v>0</v>
      </c>
      <c r="BP99" s="462">
        <f t="shared" ca="1" si="125"/>
        <v>0</v>
      </c>
      <c r="BQ99" s="462">
        <f t="shared" ca="1" si="125"/>
        <v>0</v>
      </c>
      <c r="BR99" s="462">
        <f t="shared" ca="1" si="125"/>
        <v>0</v>
      </c>
      <c r="BS99" s="462">
        <f t="shared" ca="1" si="125"/>
        <v>0</v>
      </c>
      <c r="BT99" s="462">
        <f t="shared" ca="1" si="125"/>
        <v>0</v>
      </c>
      <c r="BU99" s="462">
        <f t="shared" ca="1" si="125"/>
        <v>0</v>
      </c>
      <c r="BV99" s="462">
        <f t="shared" ca="1" si="125"/>
        <v>0</v>
      </c>
      <c r="BW99" s="462">
        <f t="shared" ca="1" si="125"/>
        <v>0</v>
      </c>
      <c r="BX99" s="462">
        <f t="shared" ca="1" si="125"/>
        <v>0</v>
      </c>
      <c r="BY99" s="462">
        <f t="shared" ca="1" si="125"/>
        <v>0</v>
      </c>
      <c r="BZ99" s="462">
        <f t="shared" ca="1" si="126"/>
        <v>0</v>
      </c>
      <c r="CA99" s="462">
        <f t="shared" ca="1" si="126"/>
        <v>0</v>
      </c>
      <c r="CB99" s="462">
        <f t="shared" ca="1" si="126"/>
        <v>0</v>
      </c>
      <c r="CC99" s="462">
        <f t="shared" ca="1" si="126"/>
        <v>0</v>
      </c>
      <c r="CD99" s="462">
        <f t="shared" ca="1" si="126"/>
        <v>0</v>
      </c>
      <c r="CE99" s="462">
        <f t="shared" ca="1" si="126"/>
        <v>0</v>
      </c>
      <c r="CF99" s="462">
        <f t="shared" ca="1" si="126"/>
        <v>0</v>
      </c>
      <c r="CG99" s="462">
        <f t="shared" ca="1" si="126"/>
        <v>0</v>
      </c>
      <c r="CH99" s="462">
        <f t="shared" ca="1" si="126"/>
        <v>0</v>
      </c>
      <c r="CI99" s="462">
        <f t="shared" ca="1" si="126"/>
        <v>0</v>
      </c>
      <c r="CJ99" s="462">
        <f t="shared" ca="1" si="127"/>
        <v>0</v>
      </c>
      <c r="CK99" s="462">
        <f t="shared" ca="1" si="127"/>
        <v>0</v>
      </c>
      <c r="CL99" s="462">
        <f t="shared" ca="1" si="127"/>
        <v>0</v>
      </c>
      <c r="CM99" s="462">
        <f t="shared" ca="1" si="127"/>
        <v>0</v>
      </c>
      <c r="CN99" s="462">
        <f t="shared" ca="1" si="127"/>
        <v>0</v>
      </c>
      <c r="CO99" s="462">
        <f t="shared" ca="1" si="127"/>
        <v>0</v>
      </c>
      <c r="CP99" s="462">
        <f t="shared" ca="1" si="127"/>
        <v>0</v>
      </c>
      <c r="CQ99" s="462">
        <f t="shared" ca="1" si="127"/>
        <v>0</v>
      </c>
      <c r="CR99" s="462">
        <f t="shared" ca="1" si="127"/>
        <v>0</v>
      </c>
      <c r="CS99" s="462">
        <f t="shared" ca="1" si="127"/>
        <v>0</v>
      </c>
      <c r="CT99" s="462">
        <f t="shared" ca="1" si="128"/>
        <v>0</v>
      </c>
      <c r="CU99" s="462">
        <f t="shared" ca="1" si="128"/>
        <v>0</v>
      </c>
      <c r="CV99" s="462">
        <f t="shared" ca="1" si="128"/>
        <v>0</v>
      </c>
      <c r="CW99" s="462">
        <f t="shared" ca="1" si="128"/>
        <v>0</v>
      </c>
      <c r="CX99" s="462">
        <f t="shared" ca="1" si="128"/>
        <v>0</v>
      </c>
      <c r="CY99" s="462">
        <f t="shared" ca="1" si="128"/>
        <v>0</v>
      </c>
      <c r="CZ99" s="462">
        <f t="shared" ca="1" si="128"/>
        <v>0</v>
      </c>
      <c r="DA99" s="462">
        <f t="shared" ca="1" si="128"/>
        <v>0</v>
      </c>
      <c r="DB99" s="462">
        <f t="shared" ca="1" si="128"/>
        <v>0</v>
      </c>
      <c r="DC99" s="462">
        <f t="shared" ca="1" si="128"/>
        <v>0</v>
      </c>
      <c r="DE99" s="114" t="str">
        <f t="shared" ca="1" si="100"/>
        <v>G.10.</v>
      </c>
      <c r="DF99">
        <v>1</v>
      </c>
      <c r="DG99">
        <f t="shared" ca="1" si="129"/>
        <v>21</v>
      </c>
    </row>
    <row r="100" spans="1:111" hidden="1">
      <c r="A100" s="67">
        <v>88</v>
      </c>
      <c r="B100" s="458" t="str">
        <f t="shared" ca="1" si="97"/>
        <v>H.</v>
      </c>
      <c r="C100" s="465" t="str">
        <f t="shared" ca="1" si="98"/>
        <v>VEIKLOS PAJAMOS, IŠ VISO (išskyrus mokestines pajamas)</v>
      </c>
      <c r="D100" s="446"/>
      <c r="E100" s="466" t="str">
        <f t="shared" ca="1" si="99"/>
        <v/>
      </c>
      <c r="F100" s="453">
        <f ca="1">SUM(F101:F110)</f>
        <v>0</v>
      </c>
      <c r="G100" s="456">
        <f ca="1">SUM(G101:G110)</f>
        <v>0</v>
      </c>
      <c r="H100" s="467">
        <f ca="1">SUM(H101:H110)</f>
        <v>0</v>
      </c>
      <c r="I100" s="467">
        <f t="shared" ref="I100:BT100" ca="1" si="130">SUM(I101:I110)</f>
        <v>0</v>
      </c>
      <c r="J100" s="467">
        <f t="shared" ca="1" si="130"/>
        <v>0</v>
      </c>
      <c r="K100" s="467">
        <f t="shared" ca="1" si="130"/>
        <v>0</v>
      </c>
      <c r="L100" s="467">
        <f t="shared" ca="1" si="130"/>
        <v>0</v>
      </c>
      <c r="M100" s="467">
        <f t="shared" ca="1" si="130"/>
        <v>0</v>
      </c>
      <c r="N100" s="467">
        <f t="shared" ca="1" si="130"/>
        <v>0</v>
      </c>
      <c r="O100" s="467">
        <f t="shared" ca="1" si="130"/>
        <v>0</v>
      </c>
      <c r="P100" s="467">
        <f t="shared" ca="1" si="130"/>
        <v>0</v>
      </c>
      <c r="Q100" s="467">
        <f t="shared" ca="1" si="130"/>
        <v>0</v>
      </c>
      <c r="R100" s="467">
        <f t="shared" ca="1" si="130"/>
        <v>0</v>
      </c>
      <c r="S100" s="467">
        <f t="shared" ca="1" si="130"/>
        <v>0</v>
      </c>
      <c r="T100" s="467">
        <f t="shared" ca="1" si="130"/>
        <v>0</v>
      </c>
      <c r="U100" s="467">
        <f t="shared" ca="1" si="130"/>
        <v>0</v>
      </c>
      <c r="V100" s="467">
        <f t="shared" ca="1" si="130"/>
        <v>0</v>
      </c>
      <c r="W100" s="467">
        <f t="shared" ca="1" si="130"/>
        <v>0</v>
      </c>
      <c r="X100" s="467">
        <f t="shared" ca="1" si="130"/>
        <v>0</v>
      </c>
      <c r="Y100" s="467">
        <f t="shared" ca="1" si="130"/>
        <v>0</v>
      </c>
      <c r="Z100" s="467">
        <f t="shared" ca="1" si="130"/>
        <v>0</v>
      </c>
      <c r="AA100" s="467">
        <f t="shared" ca="1" si="130"/>
        <v>0</v>
      </c>
      <c r="AB100" s="467">
        <f t="shared" ca="1" si="130"/>
        <v>0</v>
      </c>
      <c r="AC100" s="467">
        <f t="shared" ca="1" si="130"/>
        <v>0</v>
      </c>
      <c r="AD100" s="467">
        <f t="shared" ca="1" si="130"/>
        <v>0</v>
      </c>
      <c r="AE100" s="467">
        <f t="shared" ca="1" si="130"/>
        <v>0</v>
      </c>
      <c r="AF100" s="467">
        <f t="shared" ca="1" si="130"/>
        <v>0</v>
      </c>
      <c r="AG100" s="467">
        <f t="shared" ca="1" si="130"/>
        <v>0</v>
      </c>
      <c r="AH100" s="467">
        <f t="shared" ca="1" si="130"/>
        <v>0</v>
      </c>
      <c r="AI100" s="467">
        <f t="shared" ca="1" si="130"/>
        <v>0</v>
      </c>
      <c r="AJ100" s="467">
        <f t="shared" ca="1" si="130"/>
        <v>0</v>
      </c>
      <c r="AK100" s="467">
        <f t="shared" ca="1" si="130"/>
        <v>0</v>
      </c>
      <c r="AL100" s="467">
        <f t="shared" ca="1" si="130"/>
        <v>0</v>
      </c>
      <c r="AM100" s="467">
        <f t="shared" ca="1" si="130"/>
        <v>0</v>
      </c>
      <c r="AN100" s="467">
        <f t="shared" ca="1" si="130"/>
        <v>0</v>
      </c>
      <c r="AO100" s="467">
        <f t="shared" ca="1" si="130"/>
        <v>0</v>
      </c>
      <c r="AP100" s="467">
        <f t="shared" ca="1" si="130"/>
        <v>0</v>
      </c>
      <c r="AQ100" s="467">
        <f t="shared" ca="1" si="130"/>
        <v>0</v>
      </c>
      <c r="AR100" s="467">
        <f t="shared" ca="1" si="130"/>
        <v>0</v>
      </c>
      <c r="AS100" s="467">
        <f t="shared" ca="1" si="130"/>
        <v>0</v>
      </c>
      <c r="AT100" s="467">
        <f t="shared" ca="1" si="130"/>
        <v>0</v>
      </c>
      <c r="AU100" s="467">
        <f t="shared" ca="1" si="130"/>
        <v>0</v>
      </c>
      <c r="AV100" s="467">
        <f t="shared" ca="1" si="130"/>
        <v>0</v>
      </c>
      <c r="AW100" s="467">
        <f t="shared" ca="1" si="130"/>
        <v>0</v>
      </c>
      <c r="AX100" s="467">
        <f t="shared" ca="1" si="130"/>
        <v>0</v>
      </c>
      <c r="AY100" s="467">
        <f t="shared" ca="1" si="130"/>
        <v>0</v>
      </c>
      <c r="AZ100" s="467">
        <f t="shared" ca="1" si="130"/>
        <v>0</v>
      </c>
      <c r="BA100" s="467">
        <f t="shared" ca="1" si="130"/>
        <v>0</v>
      </c>
      <c r="BB100" s="467">
        <f t="shared" ca="1" si="130"/>
        <v>0</v>
      </c>
      <c r="BC100" s="467">
        <f t="shared" ca="1" si="130"/>
        <v>0</v>
      </c>
      <c r="BD100" s="467">
        <f t="shared" ca="1" si="130"/>
        <v>0</v>
      </c>
      <c r="BE100" s="467">
        <f t="shared" ca="1" si="130"/>
        <v>0</v>
      </c>
      <c r="BF100" s="467">
        <f t="shared" ca="1" si="130"/>
        <v>0</v>
      </c>
      <c r="BG100" s="467">
        <f t="shared" ca="1" si="130"/>
        <v>0</v>
      </c>
      <c r="BH100" s="467">
        <f t="shared" ca="1" si="130"/>
        <v>0</v>
      </c>
      <c r="BI100" s="467">
        <f t="shared" ca="1" si="130"/>
        <v>0</v>
      </c>
      <c r="BJ100" s="467">
        <f t="shared" ca="1" si="130"/>
        <v>0</v>
      </c>
      <c r="BK100" s="467">
        <f t="shared" ca="1" si="130"/>
        <v>0</v>
      </c>
      <c r="BL100" s="467">
        <f t="shared" ca="1" si="130"/>
        <v>0</v>
      </c>
      <c r="BM100" s="467">
        <f t="shared" ca="1" si="130"/>
        <v>0</v>
      </c>
      <c r="BN100" s="467">
        <f t="shared" ca="1" si="130"/>
        <v>0</v>
      </c>
      <c r="BO100" s="467">
        <f t="shared" ca="1" si="130"/>
        <v>0</v>
      </c>
      <c r="BP100" s="467">
        <f t="shared" ca="1" si="130"/>
        <v>0</v>
      </c>
      <c r="BQ100" s="467">
        <f t="shared" ca="1" si="130"/>
        <v>0</v>
      </c>
      <c r="BR100" s="467">
        <f t="shared" ca="1" si="130"/>
        <v>0</v>
      </c>
      <c r="BS100" s="467">
        <f t="shared" ca="1" si="130"/>
        <v>0</v>
      </c>
      <c r="BT100" s="467">
        <f t="shared" ca="1" si="130"/>
        <v>0</v>
      </c>
      <c r="BU100" s="467">
        <f t="shared" ref="BU100:DC100" ca="1" si="131">SUM(BU101:BU110)</f>
        <v>0</v>
      </c>
      <c r="BV100" s="467">
        <f t="shared" ca="1" si="131"/>
        <v>0</v>
      </c>
      <c r="BW100" s="467">
        <f t="shared" ca="1" si="131"/>
        <v>0</v>
      </c>
      <c r="BX100" s="467">
        <f t="shared" ca="1" si="131"/>
        <v>0</v>
      </c>
      <c r="BY100" s="467">
        <f t="shared" ca="1" si="131"/>
        <v>0</v>
      </c>
      <c r="BZ100" s="467">
        <f t="shared" ca="1" si="131"/>
        <v>0</v>
      </c>
      <c r="CA100" s="467">
        <f t="shared" ca="1" si="131"/>
        <v>0</v>
      </c>
      <c r="CB100" s="467">
        <f t="shared" ca="1" si="131"/>
        <v>0</v>
      </c>
      <c r="CC100" s="467">
        <f t="shared" ca="1" si="131"/>
        <v>0</v>
      </c>
      <c r="CD100" s="467">
        <f t="shared" ca="1" si="131"/>
        <v>0</v>
      </c>
      <c r="CE100" s="467">
        <f t="shared" ca="1" si="131"/>
        <v>0</v>
      </c>
      <c r="CF100" s="467">
        <f t="shared" ca="1" si="131"/>
        <v>0</v>
      </c>
      <c r="CG100" s="467">
        <f t="shared" ca="1" si="131"/>
        <v>0</v>
      </c>
      <c r="CH100" s="467">
        <f t="shared" ca="1" si="131"/>
        <v>0</v>
      </c>
      <c r="CI100" s="467">
        <f t="shared" ca="1" si="131"/>
        <v>0</v>
      </c>
      <c r="CJ100" s="467">
        <f t="shared" ca="1" si="131"/>
        <v>0</v>
      </c>
      <c r="CK100" s="467">
        <f t="shared" ca="1" si="131"/>
        <v>0</v>
      </c>
      <c r="CL100" s="467">
        <f t="shared" ca="1" si="131"/>
        <v>0</v>
      </c>
      <c r="CM100" s="467">
        <f t="shared" ca="1" si="131"/>
        <v>0</v>
      </c>
      <c r="CN100" s="467">
        <f t="shared" ca="1" si="131"/>
        <v>0</v>
      </c>
      <c r="CO100" s="467">
        <f t="shared" ca="1" si="131"/>
        <v>0</v>
      </c>
      <c r="CP100" s="467">
        <f t="shared" ca="1" si="131"/>
        <v>0</v>
      </c>
      <c r="CQ100" s="467">
        <f t="shared" ca="1" si="131"/>
        <v>0</v>
      </c>
      <c r="CR100" s="467">
        <f t="shared" ca="1" si="131"/>
        <v>0</v>
      </c>
      <c r="CS100" s="467">
        <f t="shared" ca="1" si="131"/>
        <v>0</v>
      </c>
      <c r="CT100" s="467">
        <f t="shared" ca="1" si="131"/>
        <v>0</v>
      </c>
      <c r="CU100" s="467">
        <f t="shared" ca="1" si="131"/>
        <v>0</v>
      </c>
      <c r="CV100" s="467">
        <f t="shared" ca="1" si="131"/>
        <v>0</v>
      </c>
      <c r="CW100" s="467">
        <f t="shared" ca="1" si="131"/>
        <v>0</v>
      </c>
      <c r="CX100" s="467">
        <f t="shared" ca="1" si="131"/>
        <v>0</v>
      </c>
      <c r="CY100" s="467">
        <f t="shared" ca="1" si="131"/>
        <v>0</v>
      </c>
      <c r="CZ100" s="467">
        <f t="shared" ca="1" si="131"/>
        <v>0</v>
      </c>
      <c r="DA100" s="467">
        <f t="shared" ca="1" si="131"/>
        <v>0</v>
      </c>
      <c r="DB100" s="467">
        <f t="shared" ca="1" si="131"/>
        <v>0</v>
      </c>
      <c r="DC100" s="467">
        <f t="shared" ca="1" si="131"/>
        <v>0</v>
      </c>
      <c r="DE100" s="114"/>
      <c r="DF100">
        <v>1</v>
      </c>
    </row>
    <row r="101" spans="1:111" ht="14.25" hidden="1" customHeight="1">
      <c r="A101" s="67">
        <v>89</v>
      </c>
      <c r="B101" s="458" t="str">
        <f t="shared" ca="1" si="97"/>
        <v>H.1.</v>
      </c>
      <c r="C101" s="459" t="str">
        <f t="shared" ca="1" si="98"/>
        <v>Veiklos pajamos 1 (viešojo sektoriaus)</v>
      </c>
      <c r="D101" s="342"/>
      <c r="E101" s="460" t="str">
        <f t="shared" ca="1" si="99"/>
        <v>Be PVM</v>
      </c>
      <c r="F101" s="461">
        <f ca="1">H101+NPV(FD,I101:INDEX(I101:DC101,PAL))</f>
        <v>0</v>
      </c>
      <c r="G101" s="454">
        <f ca="1">SUMIF($H$5:$DC$5,"&lt;="&amp;PAL,$H101:$DC101)</f>
        <v>0</v>
      </c>
      <c r="H101" s="462">
        <f t="shared" ref="H101:Q111" ca="1" si="132">OFFSET(INDIRECT("'"&amp;Opt_alt&amp;"'!H12"),$A101,H$5)*$DF101</f>
        <v>0</v>
      </c>
      <c r="I101" s="462">
        <f t="shared" ca="1" si="132"/>
        <v>0</v>
      </c>
      <c r="J101" s="462">
        <f t="shared" ca="1" si="132"/>
        <v>0</v>
      </c>
      <c r="K101" s="462">
        <f t="shared" ca="1" si="132"/>
        <v>0</v>
      </c>
      <c r="L101" s="462">
        <f t="shared" ca="1" si="132"/>
        <v>0</v>
      </c>
      <c r="M101" s="462">
        <f t="shared" ca="1" si="132"/>
        <v>0</v>
      </c>
      <c r="N101" s="462">
        <f t="shared" ca="1" si="132"/>
        <v>0</v>
      </c>
      <c r="O101" s="462">
        <f t="shared" ca="1" si="132"/>
        <v>0</v>
      </c>
      <c r="P101" s="462">
        <f t="shared" ca="1" si="132"/>
        <v>0</v>
      </c>
      <c r="Q101" s="462">
        <f t="shared" ca="1" si="132"/>
        <v>0</v>
      </c>
      <c r="R101" s="462">
        <f t="shared" ref="R101:AA111" ca="1" si="133">OFFSET(INDIRECT("'"&amp;Opt_alt&amp;"'!H12"),$A101,R$5)*$DF101</f>
        <v>0</v>
      </c>
      <c r="S101" s="462">
        <f t="shared" ca="1" si="133"/>
        <v>0</v>
      </c>
      <c r="T101" s="462">
        <f t="shared" ca="1" si="133"/>
        <v>0</v>
      </c>
      <c r="U101" s="462">
        <f t="shared" ca="1" si="133"/>
        <v>0</v>
      </c>
      <c r="V101" s="462">
        <f t="shared" ca="1" si="133"/>
        <v>0</v>
      </c>
      <c r="W101" s="462">
        <f t="shared" ca="1" si="133"/>
        <v>0</v>
      </c>
      <c r="X101" s="462">
        <f t="shared" ca="1" si="133"/>
        <v>0</v>
      </c>
      <c r="Y101" s="462">
        <f t="shared" ca="1" si="133"/>
        <v>0</v>
      </c>
      <c r="Z101" s="462">
        <f t="shared" ca="1" si="133"/>
        <v>0</v>
      </c>
      <c r="AA101" s="462">
        <f t="shared" ca="1" si="133"/>
        <v>0</v>
      </c>
      <c r="AB101" s="462">
        <f t="shared" ref="AB101:AK111" ca="1" si="134">OFFSET(INDIRECT("'"&amp;Opt_alt&amp;"'!H12"),$A101,AB$5)*$DF101</f>
        <v>0</v>
      </c>
      <c r="AC101" s="462">
        <f t="shared" ca="1" si="134"/>
        <v>0</v>
      </c>
      <c r="AD101" s="462">
        <f t="shared" ca="1" si="134"/>
        <v>0</v>
      </c>
      <c r="AE101" s="462">
        <f t="shared" ca="1" si="134"/>
        <v>0</v>
      </c>
      <c r="AF101" s="462">
        <f t="shared" ca="1" si="134"/>
        <v>0</v>
      </c>
      <c r="AG101" s="462">
        <f t="shared" ca="1" si="134"/>
        <v>0</v>
      </c>
      <c r="AH101" s="462">
        <f t="shared" ca="1" si="134"/>
        <v>0</v>
      </c>
      <c r="AI101" s="462">
        <f t="shared" ca="1" si="134"/>
        <v>0</v>
      </c>
      <c r="AJ101" s="462">
        <f t="shared" ca="1" si="134"/>
        <v>0</v>
      </c>
      <c r="AK101" s="462">
        <f t="shared" ca="1" si="134"/>
        <v>0</v>
      </c>
      <c r="AL101" s="462">
        <f t="shared" ref="AL101:AU111" ca="1" si="135">OFFSET(INDIRECT("'"&amp;Opt_alt&amp;"'!H12"),$A101,AL$5)*$DF101</f>
        <v>0</v>
      </c>
      <c r="AM101" s="462">
        <f t="shared" ca="1" si="135"/>
        <v>0</v>
      </c>
      <c r="AN101" s="462">
        <f t="shared" ca="1" si="135"/>
        <v>0</v>
      </c>
      <c r="AO101" s="462">
        <f t="shared" ca="1" si="135"/>
        <v>0</v>
      </c>
      <c r="AP101" s="462">
        <f t="shared" ca="1" si="135"/>
        <v>0</v>
      </c>
      <c r="AQ101" s="462">
        <f t="shared" ca="1" si="135"/>
        <v>0</v>
      </c>
      <c r="AR101" s="462">
        <f t="shared" ca="1" si="135"/>
        <v>0</v>
      </c>
      <c r="AS101" s="462">
        <f t="shared" ca="1" si="135"/>
        <v>0</v>
      </c>
      <c r="AT101" s="462">
        <f t="shared" ca="1" si="135"/>
        <v>0</v>
      </c>
      <c r="AU101" s="462">
        <f t="shared" ca="1" si="135"/>
        <v>0</v>
      </c>
      <c r="AV101" s="462">
        <f t="shared" ref="AV101:BE111" ca="1" si="136">OFFSET(INDIRECT("'"&amp;Opt_alt&amp;"'!H12"),$A101,AV$5)*$DF101</f>
        <v>0</v>
      </c>
      <c r="AW101" s="462">
        <f t="shared" ca="1" si="136"/>
        <v>0</v>
      </c>
      <c r="AX101" s="462">
        <f t="shared" ca="1" si="136"/>
        <v>0</v>
      </c>
      <c r="AY101" s="462">
        <f t="shared" ca="1" si="136"/>
        <v>0</v>
      </c>
      <c r="AZ101" s="462">
        <f t="shared" ca="1" si="136"/>
        <v>0</v>
      </c>
      <c r="BA101" s="462">
        <f t="shared" ca="1" si="136"/>
        <v>0</v>
      </c>
      <c r="BB101" s="462">
        <f t="shared" ca="1" si="136"/>
        <v>0</v>
      </c>
      <c r="BC101" s="462">
        <f t="shared" ca="1" si="136"/>
        <v>0</v>
      </c>
      <c r="BD101" s="462">
        <f t="shared" ca="1" si="136"/>
        <v>0</v>
      </c>
      <c r="BE101" s="462">
        <f t="shared" ca="1" si="136"/>
        <v>0</v>
      </c>
      <c r="BF101" s="462">
        <f t="shared" ref="BF101:BO111" ca="1" si="137">OFFSET(INDIRECT("'"&amp;Opt_alt&amp;"'!H12"),$A101,BF$5)*$DF101</f>
        <v>0</v>
      </c>
      <c r="BG101" s="462">
        <f t="shared" ca="1" si="137"/>
        <v>0</v>
      </c>
      <c r="BH101" s="462">
        <f t="shared" ca="1" si="137"/>
        <v>0</v>
      </c>
      <c r="BI101" s="462">
        <f t="shared" ca="1" si="137"/>
        <v>0</v>
      </c>
      <c r="BJ101" s="462">
        <f t="shared" ca="1" si="137"/>
        <v>0</v>
      </c>
      <c r="BK101" s="462">
        <f t="shared" ca="1" si="137"/>
        <v>0</v>
      </c>
      <c r="BL101" s="462">
        <f t="shared" ca="1" si="137"/>
        <v>0</v>
      </c>
      <c r="BM101" s="462">
        <f t="shared" ca="1" si="137"/>
        <v>0</v>
      </c>
      <c r="BN101" s="462">
        <f t="shared" ca="1" si="137"/>
        <v>0</v>
      </c>
      <c r="BO101" s="462">
        <f t="shared" ca="1" si="137"/>
        <v>0</v>
      </c>
      <c r="BP101" s="462">
        <f t="shared" ref="BP101:BY111" ca="1" si="138">OFFSET(INDIRECT("'"&amp;Opt_alt&amp;"'!H12"),$A101,BP$5)*$DF101</f>
        <v>0</v>
      </c>
      <c r="BQ101" s="462">
        <f t="shared" ca="1" si="138"/>
        <v>0</v>
      </c>
      <c r="BR101" s="462">
        <f t="shared" ca="1" si="138"/>
        <v>0</v>
      </c>
      <c r="BS101" s="462">
        <f t="shared" ca="1" si="138"/>
        <v>0</v>
      </c>
      <c r="BT101" s="462">
        <f t="shared" ca="1" si="138"/>
        <v>0</v>
      </c>
      <c r="BU101" s="462">
        <f t="shared" ca="1" si="138"/>
        <v>0</v>
      </c>
      <c r="BV101" s="462">
        <f t="shared" ca="1" si="138"/>
        <v>0</v>
      </c>
      <c r="BW101" s="462">
        <f t="shared" ca="1" si="138"/>
        <v>0</v>
      </c>
      <c r="BX101" s="462">
        <f t="shared" ca="1" si="138"/>
        <v>0</v>
      </c>
      <c r="BY101" s="462">
        <f t="shared" ca="1" si="138"/>
        <v>0</v>
      </c>
      <c r="BZ101" s="462">
        <f t="shared" ref="BZ101:CI111" ca="1" si="139">OFFSET(INDIRECT("'"&amp;Opt_alt&amp;"'!H12"),$A101,BZ$5)*$DF101</f>
        <v>0</v>
      </c>
      <c r="CA101" s="462">
        <f t="shared" ca="1" si="139"/>
        <v>0</v>
      </c>
      <c r="CB101" s="462">
        <f t="shared" ca="1" si="139"/>
        <v>0</v>
      </c>
      <c r="CC101" s="462">
        <f t="shared" ca="1" si="139"/>
        <v>0</v>
      </c>
      <c r="CD101" s="462">
        <f t="shared" ca="1" si="139"/>
        <v>0</v>
      </c>
      <c r="CE101" s="462">
        <f t="shared" ca="1" si="139"/>
        <v>0</v>
      </c>
      <c r="CF101" s="462">
        <f t="shared" ca="1" si="139"/>
        <v>0</v>
      </c>
      <c r="CG101" s="462">
        <f t="shared" ca="1" si="139"/>
        <v>0</v>
      </c>
      <c r="CH101" s="462">
        <f t="shared" ca="1" si="139"/>
        <v>0</v>
      </c>
      <c r="CI101" s="462">
        <f t="shared" ca="1" si="139"/>
        <v>0</v>
      </c>
      <c r="CJ101" s="462">
        <f t="shared" ref="CJ101:CS111" ca="1" si="140">OFFSET(INDIRECT("'"&amp;Opt_alt&amp;"'!H12"),$A101,CJ$5)*$DF101</f>
        <v>0</v>
      </c>
      <c r="CK101" s="462">
        <f t="shared" ca="1" si="140"/>
        <v>0</v>
      </c>
      <c r="CL101" s="462">
        <f t="shared" ca="1" si="140"/>
        <v>0</v>
      </c>
      <c r="CM101" s="462">
        <f t="shared" ca="1" si="140"/>
        <v>0</v>
      </c>
      <c r="CN101" s="462">
        <f t="shared" ca="1" si="140"/>
        <v>0</v>
      </c>
      <c r="CO101" s="462">
        <f t="shared" ca="1" si="140"/>
        <v>0</v>
      </c>
      <c r="CP101" s="462">
        <f t="shared" ca="1" si="140"/>
        <v>0</v>
      </c>
      <c r="CQ101" s="462">
        <f t="shared" ca="1" si="140"/>
        <v>0</v>
      </c>
      <c r="CR101" s="462">
        <f t="shared" ca="1" si="140"/>
        <v>0</v>
      </c>
      <c r="CS101" s="462">
        <f t="shared" ca="1" si="140"/>
        <v>0</v>
      </c>
      <c r="CT101" s="462">
        <f t="shared" ref="CT101:DC111" ca="1" si="141">OFFSET(INDIRECT("'"&amp;Opt_alt&amp;"'!H12"),$A101,CT$5)*$DF101</f>
        <v>0</v>
      </c>
      <c r="CU101" s="462">
        <f t="shared" ca="1" si="141"/>
        <v>0</v>
      </c>
      <c r="CV101" s="462">
        <f t="shared" ca="1" si="141"/>
        <v>0</v>
      </c>
      <c r="CW101" s="462">
        <f t="shared" ca="1" si="141"/>
        <v>0</v>
      </c>
      <c r="CX101" s="462">
        <f t="shared" ca="1" si="141"/>
        <v>0</v>
      </c>
      <c r="CY101" s="462">
        <f t="shared" ca="1" si="141"/>
        <v>0</v>
      </c>
      <c r="CZ101" s="462">
        <f t="shared" ca="1" si="141"/>
        <v>0</v>
      </c>
      <c r="DA101" s="462">
        <f t="shared" ca="1" si="141"/>
        <v>0</v>
      </c>
      <c r="DB101" s="462">
        <f t="shared" ca="1" si="141"/>
        <v>0</v>
      </c>
      <c r="DC101" s="462">
        <f t="shared" ca="1" si="141"/>
        <v>0</v>
      </c>
      <c r="DE101" s="114" t="str">
        <f t="shared" ca="1" si="100"/>
        <v>H.1.</v>
      </c>
      <c r="DF101">
        <v>1</v>
      </c>
      <c r="DG101">
        <f t="shared" ref="DG101:DG110" ca="1" si="142">OFFSET(INDIRECT("'"&amp;Opt_alt&amp;"'!H12"),$A101,DG$5)</f>
        <v>0</v>
      </c>
    </row>
    <row r="102" spans="1:111" ht="14.25" hidden="1" customHeight="1">
      <c r="A102" s="67">
        <v>90</v>
      </c>
      <c r="B102" s="458" t="str">
        <f t="shared" ca="1" si="97"/>
        <v>H.2.</v>
      </c>
      <c r="C102" s="459" t="str">
        <f t="shared" ca="1" si="98"/>
        <v>Veiklos pajamos 2 (viešojo sektoriaus)</v>
      </c>
      <c r="D102" s="342"/>
      <c r="E102" s="460" t="str">
        <f t="shared" ca="1" si="99"/>
        <v>Be PVM</v>
      </c>
      <c r="F102" s="461">
        <f ca="1">H102+NPV(FD,I102:INDEX(I102:DC102,PAL))</f>
        <v>0</v>
      </c>
      <c r="G102" s="454">
        <f ca="1">SUMIF($H$5:$DC$5,"&lt;="&amp;PAL,$H102:$DC102)</f>
        <v>0</v>
      </c>
      <c r="H102" s="462">
        <f t="shared" ca="1" si="132"/>
        <v>0</v>
      </c>
      <c r="I102" s="462">
        <f t="shared" ca="1" si="132"/>
        <v>0</v>
      </c>
      <c r="J102" s="462">
        <f t="shared" ca="1" si="132"/>
        <v>0</v>
      </c>
      <c r="K102" s="462">
        <f t="shared" ca="1" si="132"/>
        <v>0</v>
      </c>
      <c r="L102" s="462">
        <f t="shared" ca="1" si="132"/>
        <v>0</v>
      </c>
      <c r="M102" s="462">
        <f t="shared" ca="1" si="132"/>
        <v>0</v>
      </c>
      <c r="N102" s="462">
        <f t="shared" ca="1" si="132"/>
        <v>0</v>
      </c>
      <c r="O102" s="462">
        <f t="shared" ca="1" si="132"/>
        <v>0</v>
      </c>
      <c r="P102" s="462">
        <f t="shared" ca="1" si="132"/>
        <v>0</v>
      </c>
      <c r="Q102" s="462">
        <f t="shared" ca="1" si="132"/>
        <v>0</v>
      </c>
      <c r="R102" s="462">
        <f t="shared" ca="1" si="133"/>
        <v>0</v>
      </c>
      <c r="S102" s="462">
        <f t="shared" ca="1" si="133"/>
        <v>0</v>
      </c>
      <c r="T102" s="462">
        <f t="shared" ca="1" si="133"/>
        <v>0</v>
      </c>
      <c r="U102" s="462">
        <f t="shared" ca="1" si="133"/>
        <v>0</v>
      </c>
      <c r="V102" s="462">
        <f t="shared" ca="1" si="133"/>
        <v>0</v>
      </c>
      <c r="W102" s="462">
        <f t="shared" ca="1" si="133"/>
        <v>0</v>
      </c>
      <c r="X102" s="462">
        <f t="shared" ca="1" si="133"/>
        <v>0</v>
      </c>
      <c r="Y102" s="462">
        <f t="shared" ca="1" si="133"/>
        <v>0</v>
      </c>
      <c r="Z102" s="462">
        <f t="shared" ca="1" si="133"/>
        <v>0</v>
      </c>
      <c r="AA102" s="462">
        <f t="shared" ca="1" si="133"/>
        <v>0</v>
      </c>
      <c r="AB102" s="462">
        <f t="shared" ca="1" si="134"/>
        <v>0</v>
      </c>
      <c r="AC102" s="462">
        <f t="shared" ca="1" si="134"/>
        <v>0</v>
      </c>
      <c r="AD102" s="462">
        <f t="shared" ca="1" si="134"/>
        <v>0</v>
      </c>
      <c r="AE102" s="462">
        <f t="shared" ca="1" si="134"/>
        <v>0</v>
      </c>
      <c r="AF102" s="462">
        <f t="shared" ca="1" si="134"/>
        <v>0</v>
      </c>
      <c r="AG102" s="462">
        <f t="shared" ca="1" si="134"/>
        <v>0</v>
      </c>
      <c r="AH102" s="462">
        <f t="shared" ca="1" si="134"/>
        <v>0</v>
      </c>
      <c r="AI102" s="462">
        <f t="shared" ca="1" si="134"/>
        <v>0</v>
      </c>
      <c r="AJ102" s="462">
        <f t="shared" ca="1" si="134"/>
        <v>0</v>
      </c>
      <c r="AK102" s="462">
        <f t="shared" ca="1" si="134"/>
        <v>0</v>
      </c>
      <c r="AL102" s="462">
        <f t="shared" ca="1" si="135"/>
        <v>0</v>
      </c>
      <c r="AM102" s="462">
        <f t="shared" ca="1" si="135"/>
        <v>0</v>
      </c>
      <c r="AN102" s="462">
        <f t="shared" ca="1" si="135"/>
        <v>0</v>
      </c>
      <c r="AO102" s="462">
        <f t="shared" ca="1" si="135"/>
        <v>0</v>
      </c>
      <c r="AP102" s="462">
        <f t="shared" ca="1" si="135"/>
        <v>0</v>
      </c>
      <c r="AQ102" s="462">
        <f t="shared" ca="1" si="135"/>
        <v>0</v>
      </c>
      <c r="AR102" s="462">
        <f t="shared" ca="1" si="135"/>
        <v>0</v>
      </c>
      <c r="AS102" s="462">
        <f t="shared" ca="1" si="135"/>
        <v>0</v>
      </c>
      <c r="AT102" s="462">
        <f t="shared" ca="1" si="135"/>
        <v>0</v>
      </c>
      <c r="AU102" s="462">
        <f t="shared" ca="1" si="135"/>
        <v>0</v>
      </c>
      <c r="AV102" s="462">
        <f t="shared" ca="1" si="136"/>
        <v>0</v>
      </c>
      <c r="AW102" s="462">
        <f t="shared" ca="1" si="136"/>
        <v>0</v>
      </c>
      <c r="AX102" s="462">
        <f t="shared" ca="1" si="136"/>
        <v>0</v>
      </c>
      <c r="AY102" s="462">
        <f t="shared" ca="1" si="136"/>
        <v>0</v>
      </c>
      <c r="AZ102" s="462">
        <f t="shared" ca="1" si="136"/>
        <v>0</v>
      </c>
      <c r="BA102" s="462">
        <f t="shared" ca="1" si="136"/>
        <v>0</v>
      </c>
      <c r="BB102" s="462">
        <f t="shared" ca="1" si="136"/>
        <v>0</v>
      </c>
      <c r="BC102" s="462">
        <f t="shared" ca="1" si="136"/>
        <v>0</v>
      </c>
      <c r="BD102" s="462">
        <f t="shared" ca="1" si="136"/>
        <v>0</v>
      </c>
      <c r="BE102" s="462">
        <f t="shared" ca="1" si="136"/>
        <v>0</v>
      </c>
      <c r="BF102" s="462">
        <f t="shared" ca="1" si="137"/>
        <v>0</v>
      </c>
      <c r="BG102" s="462">
        <f t="shared" ca="1" si="137"/>
        <v>0</v>
      </c>
      <c r="BH102" s="462">
        <f t="shared" ca="1" si="137"/>
        <v>0</v>
      </c>
      <c r="BI102" s="462">
        <f t="shared" ca="1" si="137"/>
        <v>0</v>
      </c>
      <c r="BJ102" s="462">
        <f t="shared" ca="1" si="137"/>
        <v>0</v>
      </c>
      <c r="BK102" s="462">
        <f t="shared" ca="1" si="137"/>
        <v>0</v>
      </c>
      <c r="BL102" s="462">
        <f t="shared" ca="1" si="137"/>
        <v>0</v>
      </c>
      <c r="BM102" s="462">
        <f t="shared" ca="1" si="137"/>
        <v>0</v>
      </c>
      <c r="BN102" s="462">
        <f t="shared" ca="1" si="137"/>
        <v>0</v>
      </c>
      <c r="BO102" s="462">
        <f t="shared" ca="1" si="137"/>
        <v>0</v>
      </c>
      <c r="BP102" s="462">
        <f t="shared" ca="1" si="138"/>
        <v>0</v>
      </c>
      <c r="BQ102" s="462">
        <f t="shared" ca="1" si="138"/>
        <v>0</v>
      </c>
      <c r="BR102" s="462">
        <f t="shared" ca="1" si="138"/>
        <v>0</v>
      </c>
      <c r="BS102" s="462">
        <f t="shared" ca="1" si="138"/>
        <v>0</v>
      </c>
      <c r="BT102" s="462">
        <f t="shared" ca="1" si="138"/>
        <v>0</v>
      </c>
      <c r="BU102" s="462">
        <f t="shared" ca="1" si="138"/>
        <v>0</v>
      </c>
      <c r="BV102" s="462">
        <f t="shared" ca="1" si="138"/>
        <v>0</v>
      </c>
      <c r="BW102" s="462">
        <f t="shared" ca="1" si="138"/>
        <v>0</v>
      </c>
      <c r="BX102" s="462">
        <f t="shared" ca="1" si="138"/>
        <v>0</v>
      </c>
      <c r="BY102" s="462">
        <f t="shared" ca="1" si="138"/>
        <v>0</v>
      </c>
      <c r="BZ102" s="462">
        <f t="shared" ca="1" si="139"/>
        <v>0</v>
      </c>
      <c r="CA102" s="462">
        <f t="shared" ca="1" si="139"/>
        <v>0</v>
      </c>
      <c r="CB102" s="462">
        <f t="shared" ca="1" si="139"/>
        <v>0</v>
      </c>
      <c r="CC102" s="462">
        <f t="shared" ca="1" si="139"/>
        <v>0</v>
      </c>
      <c r="CD102" s="462">
        <f t="shared" ca="1" si="139"/>
        <v>0</v>
      </c>
      <c r="CE102" s="462">
        <f t="shared" ca="1" si="139"/>
        <v>0</v>
      </c>
      <c r="CF102" s="462">
        <f t="shared" ca="1" si="139"/>
        <v>0</v>
      </c>
      <c r="CG102" s="462">
        <f t="shared" ca="1" si="139"/>
        <v>0</v>
      </c>
      <c r="CH102" s="462">
        <f t="shared" ca="1" si="139"/>
        <v>0</v>
      </c>
      <c r="CI102" s="462">
        <f t="shared" ca="1" si="139"/>
        <v>0</v>
      </c>
      <c r="CJ102" s="462">
        <f t="shared" ca="1" si="140"/>
        <v>0</v>
      </c>
      <c r="CK102" s="462">
        <f t="shared" ca="1" si="140"/>
        <v>0</v>
      </c>
      <c r="CL102" s="462">
        <f t="shared" ca="1" si="140"/>
        <v>0</v>
      </c>
      <c r="CM102" s="462">
        <f t="shared" ca="1" si="140"/>
        <v>0</v>
      </c>
      <c r="CN102" s="462">
        <f t="shared" ca="1" si="140"/>
        <v>0</v>
      </c>
      <c r="CO102" s="462">
        <f t="shared" ca="1" si="140"/>
        <v>0</v>
      </c>
      <c r="CP102" s="462">
        <f t="shared" ca="1" si="140"/>
        <v>0</v>
      </c>
      <c r="CQ102" s="462">
        <f t="shared" ca="1" si="140"/>
        <v>0</v>
      </c>
      <c r="CR102" s="462">
        <f t="shared" ca="1" si="140"/>
        <v>0</v>
      </c>
      <c r="CS102" s="462">
        <f t="shared" ca="1" si="140"/>
        <v>0</v>
      </c>
      <c r="CT102" s="462">
        <f t="shared" ca="1" si="141"/>
        <v>0</v>
      </c>
      <c r="CU102" s="462">
        <f t="shared" ca="1" si="141"/>
        <v>0</v>
      </c>
      <c r="CV102" s="462">
        <f t="shared" ca="1" si="141"/>
        <v>0</v>
      </c>
      <c r="CW102" s="462">
        <f t="shared" ca="1" si="141"/>
        <v>0</v>
      </c>
      <c r="CX102" s="462">
        <f t="shared" ca="1" si="141"/>
        <v>0</v>
      </c>
      <c r="CY102" s="462">
        <f t="shared" ca="1" si="141"/>
        <v>0</v>
      </c>
      <c r="CZ102" s="462">
        <f t="shared" ca="1" si="141"/>
        <v>0</v>
      </c>
      <c r="DA102" s="462">
        <f t="shared" ca="1" si="141"/>
        <v>0</v>
      </c>
      <c r="DB102" s="462">
        <f t="shared" ca="1" si="141"/>
        <v>0</v>
      </c>
      <c r="DC102" s="462">
        <f t="shared" ca="1" si="141"/>
        <v>0</v>
      </c>
      <c r="DE102" s="114" t="str">
        <f t="shared" ca="1" si="100"/>
        <v>H.2.</v>
      </c>
      <c r="DF102">
        <v>1</v>
      </c>
      <c r="DG102">
        <f t="shared" ca="1" si="142"/>
        <v>0</v>
      </c>
    </row>
    <row r="103" spans="1:111" ht="14.25" hidden="1" customHeight="1">
      <c r="A103" s="67">
        <v>91</v>
      </c>
      <c r="B103" s="458" t="str">
        <f t="shared" ca="1" si="97"/>
        <v>H.3.</v>
      </c>
      <c r="C103" s="459" t="str">
        <f t="shared" ca="1" si="98"/>
        <v>Veiklos pajamos 3 (viešojo sektoriaus)</v>
      </c>
      <c r="D103" s="342"/>
      <c r="E103" s="460" t="str">
        <f t="shared" ca="1" si="99"/>
        <v>Be PVM</v>
      </c>
      <c r="F103" s="461">
        <f ca="1">H103+NPV(FD,I103:INDEX(I103:DC103,PAL))</f>
        <v>0</v>
      </c>
      <c r="G103" s="454">
        <f ca="1">SUMIF($H$5:$DC$5,"&lt;="&amp;PAL,$H103:$DC103)</f>
        <v>0</v>
      </c>
      <c r="H103" s="462">
        <f t="shared" ca="1" si="132"/>
        <v>0</v>
      </c>
      <c r="I103" s="462">
        <f t="shared" ca="1" si="132"/>
        <v>0</v>
      </c>
      <c r="J103" s="462">
        <f t="shared" ca="1" si="132"/>
        <v>0</v>
      </c>
      <c r="K103" s="462">
        <f t="shared" ca="1" si="132"/>
        <v>0</v>
      </c>
      <c r="L103" s="462">
        <f t="shared" ca="1" si="132"/>
        <v>0</v>
      </c>
      <c r="M103" s="462">
        <f t="shared" ca="1" si="132"/>
        <v>0</v>
      </c>
      <c r="N103" s="462">
        <f t="shared" ca="1" si="132"/>
        <v>0</v>
      </c>
      <c r="O103" s="462">
        <f t="shared" ca="1" si="132"/>
        <v>0</v>
      </c>
      <c r="P103" s="462">
        <f t="shared" ca="1" si="132"/>
        <v>0</v>
      </c>
      <c r="Q103" s="462">
        <f t="shared" ca="1" si="132"/>
        <v>0</v>
      </c>
      <c r="R103" s="462">
        <f t="shared" ca="1" si="133"/>
        <v>0</v>
      </c>
      <c r="S103" s="462">
        <f t="shared" ca="1" si="133"/>
        <v>0</v>
      </c>
      <c r="T103" s="462">
        <f t="shared" ca="1" si="133"/>
        <v>0</v>
      </c>
      <c r="U103" s="462">
        <f t="shared" ca="1" si="133"/>
        <v>0</v>
      </c>
      <c r="V103" s="462">
        <f t="shared" ca="1" si="133"/>
        <v>0</v>
      </c>
      <c r="W103" s="462">
        <f t="shared" ca="1" si="133"/>
        <v>0</v>
      </c>
      <c r="X103" s="462">
        <f t="shared" ca="1" si="133"/>
        <v>0</v>
      </c>
      <c r="Y103" s="462">
        <f t="shared" ca="1" si="133"/>
        <v>0</v>
      </c>
      <c r="Z103" s="462">
        <f t="shared" ca="1" si="133"/>
        <v>0</v>
      </c>
      <c r="AA103" s="462">
        <f t="shared" ca="1" si="133"/>
        <v>0</v>
      </c>
      <c r="AB103" s="462">
        <f t="shared" ca="1" si="134"/>
        <v>0</v>
      </c>
      <c r="AC103" s="462">
        <f t="shared" ca="1" si="134"/>
        <v>0</v>
      </c>
      <c r="AD103" s="462">
        <f t="shared" ca="1" si="134"/>
        <v>0</v>
      </c>
      <c r="AE103" s="462">
        <f t="shared" ca="1" si="134"/>
        <v>0</v>
      </c>
      <c r="AF103" s="462">
        <f t="shared" ca="1" si="134"/>
        <v>0</v>
      </c>
      <c r="AG103" s="462">
        <f t="shared" ca="1" si="134"/>
        <v>0</v>
      </c>
      <c r="AH103" s="462">
        <f t="shared" ca="1" si="134"/>
        <v>0</v>
      </c>
      <c r="AI103" s="462">
        <f t="shared" ca="1" si="134"/>
        <v>0</v>
      </c>
      <c r="AJ103" s="462">
        <f t="shared" ca="1" si="134"/>
        <v>0</v>
      </c>
      <c r="AK103" s="462">
        <f t="shared" ca="1" si="134"/>
        <v>0</v>
      </c>
      <c r="AL103" s="462">
        <f t="shared" ca="1" si="135"/>
        <v>0</v>
      </c>
      <c r="AM103" s="462">
        <f t="shared" ca="1" si="135"/>
        <v>0</v>
      </c>
      <c r="AN103" s="462">
        <f t="shared" ca="1" si="135"/>
        <v>0</v>
      </c>
      <c r="AO103" s="462">
        <f t="shared" ca="1" si="135"/>
        <v>0</v>
      </c>
      <c r="AP103" s="462">
        <f t="shared" ca="1" si="135"/>
        <v>0</v>
      </c>
      <c r="AQ103" s="462">
        <f t="shared" ca="1" si="135"/>
        <v>0</v>
      </c>
      <c r="AR103" s="462">
        <f t="shared" ca="1" si="135"/>
        <v>0</v>
      </c>
      <c r="AS103" s="462">
        <f t="shared" ca="1" si="135"/>
        <v>0</v>
      </c>
      <c r="AT103" s="462">
        <f t="shared" ca="1" si="135"/>
        <v>0</v>
      </c>
      <c r="AU103" s="462">
        <f t="shared" ca="1" si="135"/>
        <v>0</v>
      </c>
      <c r="AV103" s="462">
        <f t="shared" ca="1" si="136"/>
        <v>0</v>
      </c>
      <c r="AW103" s="462">
        <f t="shared" ca="1" si="136"/>
        <v>0</v>
      </c>
      <c r="AX103" s="462">
        <f t="shared" ca="1" si="136"/>
        <v>0</v>
      </c>
      <c r="AY103" s="462">
        <f t="shared" ca="1" si="136"/>
        <v>0</v>
      </c>
      <c r="AZ103" s="462">
        <f t="shared" ca="1" si="136"/>
        <v>0</v>
      </c>
      <c r="BA103" s="462">
        <f t="shared" ca="1" si="136"/>
        <v>0</v>
      </c>
      <c r="BB103" s="462">
        <f t="shared" ca="1" si="136"/>
        <v>0</v>
      </c>
      <c r="BC103" s="462">
        <f t="shared" ca="1" si="136"/>
        <v>0</v>
      </c>
      <c r="BD103" s="462">
        <f t="shared" ca="1" si="136"/>
        <v>0</v>
      </c>
      <c r="BE103" s="462">
        <f t="shared" ca="1" si="136"/>
        <v>0</v>
      </c>
      <c r="BF103" s="462">
        <f t="shared" ca="1" si="137"/>
        <v>0</v>
      </c>
      <c r="BG103" s="462">
        <f t="shared" ca="1" si="137"/>
        <v>0</v>
      </c>
      <c r="BH103" s="462">
        <f t="shared" ca="1" si="137"/>
        <v>0</v>
      </c>
      <c r="BI103" s="462">
        <f t="shared" ca="1" si="137"/>
        <v>0</v>
      </c>
      <c r="BJ103" s="462">
        <f t="shared" ca="1" si="137"/>
        <v>0</v>
      </c>
      <c r="BK103" s="462">
        <f t="shared" ca="1" si="137"/>
        <v>0</v>
      </c>
      <c r="BL103" s="462">
        <f t="shared" ca="1" si="137"/>
        <v>0</v>
      </c>
      <c r="BM103" s="462">
        <f t="shared" ca="1" si="137"/>
        <v>0</v>
      </c>
      <c r="BN103" s="462">
        <f t="shared" ca="1" si="137"/>
        <v>0</v>
      </c>
      <c r="BO103" s="462">
        <f t="shared" ca="1" si="137"/>
        <v>0</v>
      </c>
      <c r="BP103" s="462">
        <f t="shared" ca="1" si="138"/>
        <v>0</v>
      </c>
      <c r="BQ103" s="462">
        <f t="shared" ca="1" si="138"/>
        <v>0</v>
      </c>
      <c r="BR103" s="462">
        <f t="shared" ca="1" si="138"/>
        <v>0</v>
      </c>
      <c r="BS103" s="462">
        <f t="shared" ca="1" si="138"/>
        <v>0</v>
      </c>
      <c r="BT103" s="462">
        <f t="shared" ca="1" si="138"/>
        <v>0</v>
      </c>
      <c r="BU103" s="462">
        <f t="shared" ca="1" si="138"/>
        <v>0</v>
      </c>
      <c r="BV103" s="462">
        <f t="shared" ca="1" si="138"/>
        <v>0</v>
      </c>
      <c r="BW103" s="462">
        <f t="shared" ca="1" si="138"/>
        <v>0</v>
      </c>
      <c r="BX103" s="462">
        <f t="shared" ca="1" si="138"/>
        <v>0</v>
      </c>
      <c r="BY103" s="462">
        <f t="shared" ca="1" si="138"/>
        <v>0</v>
      </c>
      <c r="BZ103" s="462">
        <f t="shared" ca="1" si="139"/>
        <v>0</v>
      </c>
      <c r="CA103" s="462">
        <f t="shared" ca="1" si="139"/>
        <v>0</v>
      </c>
      <c r="CB103" s="462">
        <f t="shared" ca="1" si="139"/>
        <v>0</v>
      </c>
      <c r="CC103" s="462">
        <f t="shared" ca="1" si="139"/>
        <v>0</v>
      </c>
      <c r="CD103" s="462">
        <f t="shared" ca="1" si="139"/>
        <v>0</v>
      </c>
      <c r="CE103" s="462">
        <f t="shared" ca="1" si="139"/>
        <v>0</v>
      </c>
      <c r="CF103" s="462">
        <f t="shared" ca="1" si="139"/>
        <v>0</v>
      </c>
      <c r="CG103" s="462">
        <f t="shared" ca="1" si="139"/>
        <v>0</v>
      </c>
      <c r="CH103" s="462">
        <f t="shared" ca="1" si="139"/>
        <v>0</v>
      </c>
      <c r="CI103" s="462">
        <f t="shared" ca="1" si="139"/>
        <v>0</v>
      </c>
      <c r="CJ103" s="462">
        <f t="shared" ca="1" si="140"/>
        <v>0</v>
      </c>
      <c r="CK103" s="462">
        <f t="shared" ca="1" si="140"/>
        <v>0</v>
      </c>
      <c r="CL103" s="462">
        <f t="shared" ca="1" si="140"/>
        <v>0</v>
      </c>
      <c r="CM103" s="462">
        <f t="shared" ca="1" si="140"/>
        <v>0</v>
      </c>
      <c r="CN103" s="462">
        <f t="shared" ca="1" si="140"/>
        <v>0</v>
      </c>
      <c r="CO103" s="462">
        <f t="shared" ca="1" si="140"/>
        <v>0</v>
      </c>
      <c r="CP103" s="462">
        <f t="shared" ca="1" si="140"/>
        <v>0</v>
      </c>
      <c r="CQ103" s="462">
        <f t="shared" ca="1" si="140"/>
        <v>0</v>
      </c>
      <c r="CR103" s="462">
        <f t="shared" ca="1" si="140"/>
        <v>0</v>
      </c>
      <c r="CS103" s="462">
        <f t="shared" ca="1" si="140"/>
        <v>0</v>
      </c>
      <c r="CT103" s="462">
        <f t="shared" ca="1" si="141"/>
        <v>0</v>
      </c>
      <c r="CU103" s="462">
        <f t="shared" ca="1" si="141"/>
        <v>0</v>
      </c>
      <c r="CV103" s="462">
        <f t="shared" ca="1" si="141"/>
        <v>0</v>
      </c>
      <c r="CW103" s="462">
        <f t="shared" ca="1" si="141"/>
        <v>0</v>
      </c>
      <c r="CX103" s="462">
        <f t="shared" ca="1" si="141"/>
        <v>0</v>
      </c>
      <c r="CY103" s="462">
        <f t="shared" ca="1" si="141"/>
        <v>0</v>
      </c>
      <c r="CZ103" s="462">
        <f t="shared" ca="1" si="141"/>
        <v>0</v>
      </c>
      <c r="DA103" s="462">
        <f t="shared" ca="1" si="141"/>
        <v>0</v>
      </c>
      <c r="DB103" s="462">
        <f t="shared" ca="1" si="141"/>
        <v>0</v>
      </c>
      <c r="DC103" s="462">
        <f t="shared" ca="1" si="141"/>
        <v>0</v>
      </c>
      <c r="DE103" s="114" t="str">
        <f t="shared" ca="1" si="100"/>
        <v>H.3.</v>
      </c>
      <c r="DF103">
        <v>1</v>
      </c>
      <c r="DG103">
        <f t="shared" ca="1" si="142"/>
        <v>0</v>
      </c>
    </row>
    <row r="104" spans="1:111" ht="14.25" hidden="1" customHeight="1">
      <c r="A104" s="67">
        <v>92</v>
      </c>
      <c r="B104" s="458" t="str">
        <f t="shared" ca="1" si="97"/>
        <v>H.4.</v>
      </c>
      <c r="C104" s="459" t="str">
        <f t="shared" ca="1" si="98"/>
        <v>Veiklos pajamos 4 (viešojo sektoriaus)</v>
      </c>
      <c r="D104" s="342"/>
      <c r="E104" s="460" t="str">
        <f t="shared" ca="1" si="99"/>
        <v>Be PVM</v>
      </c>
      <c r="F104" s="461">
        <f ca="1">H104+NPV(FD,I104:INDEX(I104:DC104,PAL))</f>
        <v>0</v>
      </c>
      <c r="G104" s="454">
        <f ca="1">SUMIF($H$5:$DC$5,"&lt;="&amp;PAL,$H104:$DC104)</f>
        <v>0</v>
      </c>
      <c r="H104" s="462">
        <f t="shared" ca="1" si="132"/>
        <v>0</v>
      </c>
      <c r="I104" s="462">
        <f t="shared" ca="1" si="132"/>
        <v>0</v>
      </c>
      <c r="J104" s="462">
        <f t="shared" ca="1" si="132"/>
        <v>0</v>
      </c>
      <c r="K104" s="462">
        <f t="shared" ca="1" si="132"/>
        <v>0</v>
      </c>
      <c r="L104" s="462">
        <f t="shared" ca="1" si="132"/>
        <v>0</v>
      </c>
      <c r="M104" s="462">
        <f t="shared" ca="1" si="132"/>
        <v>0</v>
      </c>
      <c r="N104" s="462">
        <f t="shared" ca="1" si="132"/>
        <v>0</v>
      </c>
      <c r="O104" s="462">
        <f t="shared" ca="1" si="132"/>
        <v>0</v>
      </c>
      <c r="P104" s="462">
        <f t="shared" ca="1" si="132"/>
        <v>0</v>
      </c>
      <c r="Q104" s="462">
        <f t="shared" ca="1" si="132"/>
        <v>0</v>
      </c>
      <c r="R104" s="462">
        <f t="shared" ca="1" si="133"/>
        <v>0</v>
      </c>
      <c r="S104" s="462">
        <f t="shared" ca="1" si="133"/>
        <v>0</v>
      </c>
      <c r="T104" s="462">
        <f t="shared" ca="1" si="133"/>
        <v>0</v>
      </c>
      <c r="U104" s="462">
        <f t="shared" ca="1" si="133"/>
        <v>0</v>
      </c>
      <c r="V104" s="462">
        <f t="shared" ca="1" si="133"/>
        <v>0</v>
      </c>
      <c r="W104" s="462">
        <f t="shared" ca="1" si="133"/>
        <v>0</v>
      </c>
      <c r="X104" s="462">
        <f t="shared" ca="1" si="133"/>
        <v>0</v>
      </c>
      <c r="Y104" s="462">
        <f t="shared" ca="1" si="133"/>
        <v>0</v>
      </c>
      <c r="Z104" s="462">
        <f t="shared" ca="1" si="133"/>
        <v>0</v>
      </c>
      <c r="AA104" s="462">
        <f t="shared" ca="1" si="133"/>
        <v>0</v>
      </c>
      <c r="AB104" s="462">
        <f t="shared" ca="1" si="134"/>
        <v>0</v>
      </c>
      <c r="AC104" s="462">
        <f t="shared" ca="1" si="134"/>
        <v>0</v>
      </c>
      <c r="AD104" s="462">
        <f t="shared" ca="1" si="134"/>
        <v>0</v>
      </c>
      <c r="AE104" s="462">
        <f t="shared" ca="1" si="134"/>
        <v>0</v>
      </c>
      <c r="AF104" s="462">
        <f t="shared" ca="1" si="134"/>
        <v>0</v>
      </c>
      <c r="AG104" s="462">
        <f t="shared" ca="1" si="134"/>
        <v>0</v>
      </c>
      <c r="AH104" s="462">
        <f t="shared" ca="1" si="134"/>
        <v>0</v>
      </c>
      <c r="AI104" s="462">
        <f t="shared" ca="1" si="134"/>
        <v>0</v>
      </c>
      <c r="AJ104" s="462">
        <f t="shared" ca="1" si="134"/>
        <v>0</v>
      </c>
      <c r="AK104" s="462">
        <f t="shared" ca="1" si="134"/>
        <v>0</v>
      </c>
      <c r="AL104" s="462">
        <f t="shared" ca="1" si="135"/>
        <v>0</v>
      </c>
      <c r="AM104" s="462">
        <f t="shared" ca="1" si="135"/>
        <v>0</v>
      </c>
      <c r="AN104" s="462">
        <f t="shared" ca="1" si="135"/>
        <v>0</v>
      </c>
      <c r="AO104" s="462">
        <f t="shared" ca="1" si="135"/>
        <v>0</v>
      </c>
      <c r="AP104" s="462">
        <f t="shared" ca="1" si="135"/>
        <v>0</v>
      </c>
      <c r="AQ104" s="462">
        <f t="shared" ca="1" si="135"/>
        <v>0</v>
      </c>
      <c r="AR104" s="462">
        <f t="shared" ca="1" si="135"/>
        <v>0</v>
      </c>
      <c r="AS104" s="462">
        <f t="shared" ca="1" si="135"/>
        <v>0</v>
      </c>
      <c r="AT104" s="462">
        <f t="shared" ca="1" si="135"/>
        <v>0</v>
      </c>
      <c r="AU104" s="462">
        <f t="shared" ca="1" si="135"/>
        <v>0</v>
      </c>
      <c r="AV104" s="462">
        <f t="shared" ca="1" si="136"/>
        <v>0</v>
      </c>
      <c r="AW104" s="462">
        <f t="shared" ca="1" si="136"/>
        <v>0</v>
      </c>
      <c r="AX104" s="462">
        <f t="shared" ca="1" si="136"/>
        <v>0</v>
      </c>
      <c r="AY104" s="462">
        <f t="shared" ca="1" si="136"/>
        <v>0</v>
      </c>
      <c r="AZ104" s="462">
        <f t="shared" ca="1" si="136"/>
        <v>0</v>
      </c>
      <c r="BA104" s="462">
        <f t="shared" ca="1" si="136"/>
        <v>0</v>
      </c>
      <c r="BB104" s="462">
        <f t="shared" ca="1" si="136"/>
        <v>0</v>
      </c>
      <c r="BC104" s="462">
        <f t="shared" ca="1" si="136"/>
        <v>0</v>
      </c>
      <c r="BD104" s="462">
        <f t="shared" ca="1" si="136"/>
        <v>0</v>
      </c>
      <c r="BE104" s="462">
        <f t="shared" ca="1" si="136"/>
        <v>0</v>
      </c>
      <c r="BF104" s="462">
        <f t="shared" ca="1" si="137"/>
        <v>0</v>
      </c>
      <c r="BG104" s="462">
        <f t="shared" ca="1" si="137"/>
        <v>0</v>
      </c>
      <c r="BH104" s="462">
        <f t="shared" ca="1" si="137"/>
        <v>0</v>
      </c>
      <c r="BI104" s="462">
        <f t="shared" ca="1" si="137"/>
        <v>0</v>
      </c>
      <c r="BJ104" s="462">
        <f t="shared" ca="1" si="137"/>
        <v>0</v>
      </c>
      <c r="BK104" s="462">
        <f t="shared" ca="1" si="137"/>
        <v>0</v>
      </c>
      <c r="BL104" s="462">
        <f t="shared" ca="1" si="137"/>
        <v>0</v>
      </c>
      <c r="BM104" s="462">
        <f t="shared" ca="1" si="137"/>
        <v>0</v>
      </c>
      <c r="BN104" s="462">
        <f t="shared" ca="1" si="137"/>
        <v>0</v>
      </c>
      <c r="BO104" s="462">
        <f t="shared" ca="1" si="137"/>
        <v>0</v>
      </c>
      <c r="BP104" s="462">
        <f t="shared" ca="1" si="138"/>
        <v>0</v>
      </c>
      <c r="BQ104" s="462">
        <f t="shared" ca="1" si="138"/>
        <v>0</v>
      </c>
      <c r="BR104" s="462">
        <f t="shared" ca="1" si="138"/>
        <v>0</v>
      </c>
      <c r="BS104" s="462">
        <f t="shared" ca="1" si="138"/>
        <v>0</v>
      </c>
      <c r="BT104" s="462">
        <f t="shared" ca="1" si="138"/>
        <v>0</v>
      </c>
      <c r="BU104" s="462">
        <f t="shared" ca="1" si="138"/>
        <v>0</v>
      </c>
      <c r="BV104" s="462">
        <f t="shared" ca="1" si="138"/>
        <v>0</v>
      </c>
      <c r="BW104" s="462">
        <f t="shared" ca="1" si="138"/>
        <v>0</v>
      </c>
      <c r="BX104" s="462">
        <f t="shared" ca="1" si="138"/>
        <v>0</v>
      </c>
      <c r="BY104" s="462">
        <f t="shared" ca="1" si="138"/>
        <v>0</v>
      </c>
      <c r="BZ104" s="462">
        <f t="shared" ca="1" si="139"/>
        <v>0</v>
      </c>
      <c r="CA104" s="462">
        <f t="shared" ca="1" si="139"/>
        <v>0</v>
      </c>
      <c r="CB104" s="462">
        <f t="shared" ca="1" si="139"/>
        <v>0</v>
      </c>
      <c r="CC104" s="462">
        <f t="shared" ca="1" si="139"/>
        <v>0</v>
      </c>
      <c r="CD104" s="462">
        <f t="shared" ca="1" si="139"/>
        <v>0</v>
      </c>
      <c r="CE104" s="462">
        <f t="shared" ca="1" si="139"/>
        <v>0</v>
      </c>
      <c r="CF104" s="462">
        <f t="shared" ca="1" si="139"/>
        <v>0</v>
      </c>
      <c r="CG104" s="462">
        <f t="shared" ca="1" si="139"/>
        <v>0</v>
      </c>
      <c r="CH104" s="462">
        <f t="shared" ca="1" si="139"/>
        <v>0</v>
      </c>
      <c r="CI104" s="462">
        <f t="shared" ca="1" si="139"/>
        <v>0</v>
      </c>
      <c r="CJ104" s="462">
        <f t="shared" ca="1" si="140"/>
        <v>0</v>
      </c>
      <c r="CK104" s="462">
        <f t="shared" ca="1" si="140"/>
        <v>0</v>
      </c>
      <c r="CL104" s="462">
        <f t="shared" ca="1" si="140"/>
        <v>0</v>
      </c>
      <c r="CM104" s="462">
        <f t="shared" ca="1" si="140"/>
        <v>0</v>
      </c>
      <c r="CN104" s="462">
        <f t="shared" ca="1" si="140"/>
        <v>0</v>
      </c>
      <c r="CO104" s="462">
        <f t="shared" ca="1" si="140"/>
        <v>0</v>
      </c>
      <c r="CP104" s="462">
        <f t="shared" ca="1" si="140"/>
        <v>0</v>
      </c>
      <c r="CQ104" s="462">
        <f t="shared" ca="1" si="140"/>
        <v>0</v>
      </c>
      <c r="CR104" s="462">
        <f t="shared" ca="1" si="140"/>
        <v>0</v>
      </c>
      <c r="CS104" s="462">
        <f t="shared" ca="1" si="140"/>
        <v>0</v>
      </c>
      <c r="CT104" s="462">
        <f t="shared" ca="1" si="141"/>
        <v>0</v>
      </c>
      <c r="CU104" s="462">
        <f t="shared" ca="1" si="141"/>
        <v>0</v>
      </c>
      <c r="CV104" s="462">
        <f t="shared" ca="1" si="141"/>
        <v>0</v>
      </c>
      <c r="CW104" s="462">
        <f t="shared" ca="1" si="141"/>
        <v>0</v>
      </c>
      <c r="CX104" s="462">
        <f t="shared" ca="1" si="141"/>
        <v>0</v>
      </c>
      <c r="CY104" s="462">
        <f t="shared" ca="1" si="141"/>
        <v>0</v>
      </c>
      <c r="CZ104" s="462">
        <f t="shared" ca="1" si="141"/>
        <v>0</v>
      </c>
      <c r="DA104" s="462">
        <f t="shared" ca="1" si="141"/>
        <v>0</v>
      </c>
      <c r="DB104" s="462">
        <f t="shared" ca="1" si="141"/>
        <v>0</v>
      </c>
      <c r="DC104" s="462">
        <f t="shared" ca="1" si="141"/>
        <v>0</v>
      </c>
      <c r="DE104" s="114" t="str">
        <f t="shared" ca="1" si="100"/>
        <v>H.4.</v>
      </c>
      <c r="DF104">
        <v>1</v>
      </c>
      <c r="DG104">
        <f t="shared" ca="1" si="142"/>
        <v>0</v>
      </c>
    </row>
    <row r="105" spans="1:111" ht="14.25" hidden="1" customHeight="1">
      <c r="A105" s="67">
        <v>93</v>
      </c>
      <c r="B105" s="458" t="str">
        <f t="shared" ca="1" si="97"/>
        <v>H.5.</v>
      </c>
      <c r="C105" s="459" t="str">
        <f t="shared" ca="1" si="98"/>
        <v>Veiklos pajamos 5 (viešojo sektoriaus)</v>
      </c>
      <c r="D105" s="342"/>
      <c r="E105" s="460" t="str">
        <f t="shared" ca="1" si="99"/>
        <v>Be PVM</v>
      </c>
      <c r="F105" s="461">
        <f ca="1">H105+NPV(FD,I105:INDEX(I105:DC105,PAL))</f>
        <v>0</v>
      </c>
      <c r="G105" s="454">
        <f ca="1">SUMIF($H$5:$DC$5,"&lt;="&amp;PAL,$H105:$DC105)</f>
        <v>0</v>
      </c>
      <c r="H105" s="462">
        <f t="shared" ca="1" si="132"/>
        <v>0</v>
      </c>
      <c r="I105" s="462">
        <f t="shared" ca="1" si="132"/>
        <v>0</v>
      </c>
      <c r="J105" s="462">
        <f t="shared" ca="1" si="132"/>
        <v>0</v>
      </c>
      <c r="K105" s="462">
        <f t="shared" ca="1" si="132"/>
        <v>0</v>
      </c>
      <c r="L105" s="462">
        <f t="shared" ca="1" si="132"/>
        <v>0</v>
      </c>
      <c r="M105" s="462">
        <f t="shared" ca="1" si="132"/>
        <v>0</v>
      </c>
      <c r="N105" s="462">
        <f t="shared" ca="1" si="132"/>
        <v>0</v>
      </c>
      <c r="O105" s="462">
        <f t="shared" ca="1" si="132"/>
        <v>0</v>
      </c>
      <c r="P105" s="462">
        <f t="shared" ca="1" si="132"/>
        <v>0</v>
      </c>
      <c r="Q105" s="462">
        <f t="shared" ca="1" si="132"/>
        <v>0</v>
      </c>
      <c r="R105" s="462">
        <f t="shared" ca="1" si="133"/>
        <v>0</v>
      </c>
      <c r="S105" s="462">
        <f t="shared" ca="1" si="133"/>
        <v>0</v>
      </c>
      <c r="T105" s="462">
        <f t="shared" ca="1" si="133"/>
        <v>0</v>
      </c>
      <c r="U105" s="462">
        <f t="shared" ca="1" si="133"/>
        <v>0</v>
      </c>
      <c r="V105" s="462">
        <f t="shared" ca="1" si="133"/>
        <v>0</v>
      </c>
      <c r="W105" s="462">
        <f t="shared" ca="1" si="133"/>
        <v>0</v>
      </c>
      <c r="X105" s="462">
        <f t="shared" ca="1" si="133"/>
        <v>0</v>
      </c>
      <c r="Y105" s="462">
        <f t="shared" ca="1" si="133"/>
        <v>0</v>
      </c>
      <c r="Z105" s="462">
        <f t="shared" ca="1" si="133"/>
        <v>0</v>
      </c>
      <c r="AA105" s="462">
        <f t="shared" ca="1" si="133"/>
        <v>0</v>
      </c>
      <c r="AB105" s="462">
        <f t="shared" ca="1" si="134"/>
        <v>0</v>
      </c>
      <c r="AC105" s="462">
        <f t="shared" ca="1" si="134"/>
        <v>0</v>
      </c>
      <c r="AD105" s="462">
        <f t="shared" ca="1" si="134"/>
        <v>0</v>
      </c>
      <c r="AE105" s="462">
        <f t="shared" ca="1" si="134"/>
        <v>0</v>
      </c>
      <c r="AF105" s="462">
        <f t="shared" ca="1" si="134"/>
        <v>0</v>
      </c>
      <c r="AG105" s="462">
        <f t="shared" ca="1" si="134"/>
        <v>0</v>
      </c>
      <c r="AH105" s="462">
        <f t="shared" ca="1" si="134"/>
        <v>0</v>
      </c>
      <c r="AI105" s="462">
        <f t="shared" ca="1" si="134"/>
        <v>0</v>
      </c>
      <c r="AJ105" s="462">
        <f t="shared" ca="1" si="134"/>
        <v>0</v>
      </c>
      <c r="AK105" s="462">
        <f t="shared" ca="1" si="134"/>
        <v>0</v>
      </c>
      <c r="AL105" s="462">
        <f t="shared" ca="1" si="135"/>
        <v>0</v>
      </c>
      <c r="AM105" s="462">
        <f t="shared" ca="1" si="135"/>
        <v>0</v>
      </c>
      <c r="AN105" s="462">
        <f t="shared" ca="1" si="135"/>
        <v>0</v>
      </c>
      <c r="AO105" s="462">
        <f t="shared" ca="1" si="135"/>
        <v>0</v>
      </c>
      <c r="AP105" s="462">
        <f t="shared" ca="1" si="135"/>
        <v>0</v>
      </c>
      <c r="AQ105" s="462">
        <f t="shared" ca="1" si="135"/>
        <v>0</v>
      </c>
      <c r="AR105" s="462">
        <f t="shared" ca="1" si="135"/>
        <v>0</v>
      </c>
      <c r="AS105" s="462">
        <f t="shared" ca="1" si="135"/>
        <v>0</v>
      </c>
      <c r="AT105" s="462">
        <f t="shared" ca="1" si="135"/>
        <v>0</v>
      </c>
      <c r="AU105" s="462">
        <f t="shared" ca="1" si="135"/>
        <v>0</v>
      </c>
      <c r="AV105" s="462">
        <f t="shared" ca="1" si="136"/>
        <v>0</v>
      </c>
      <c r="AW105" s="462">
        <f t="shared" ca="1" si="136"/>
        <v>0</v>
      </c>
      <c r="AX105" s="462">
        <f t="shared" ca="1" si="136"/>
        <v>0</v>
      </c>
      <c r="AY105" s="462">
        <f t="shared" ca="1" si="136"/>
        <v>0</v>
      </c>
      <c r="AZ105" s="462">
        <f t="shared" ca="1" si="136"/>
        <v>0</v>
      </c>
      <c r="BA105" s="462">
        <f t="shared" ca="1" si="136"/>
        <v>0</v>
      </c>
      <c r="BB105" s="462">
        <f t="shared" ca="1" si="136"/>
        <v>0</v>
      </c>
      <c r="BC105" s="462">
        <f t="shared" ca="1" si="136"/>
        <v>0</v>
      </c>
      <c r="BD105" s="462">
        <f t="shared" ca="1" si="136"/>
        <v>0</v>
      </c>
      <c r="BE105" s="462">
        <f t="shared" ca="1" si="136"/>
        <v>0</v>
      </c>
      <c r="BF105" s="462">
        <f t="shared" ca="1" si="137"/>
        <v>0</v>
      </c>
      <c r="BG105" s="462">
        <f t="shared" ca="1" si="137"/>
        <v>0</v>
      </c>
      <c r="BH105" s="462">
        <f t="shared" ca="1" si="137"/>
        <v>0</v>
      </c>
      <c r="BI105" s="462">
        <f t="shared" ca="1" si="137"/>
        <v>0</v>
      </c>
      <c r="BJ105" s="462">
        <f t="shared" ca="1" si="137"/>
        <v>0</v>
      </c>
      <c r="BK105" s="462">
        <f t="shared" ca="1" si="137"/>
        <v>0</v>
      </c>
      <c r="BL105" s="462">
        <f t="shared" ca="1" si="137"/>
        <v>0</v>
      </c>
      <c r="BM105" s="462">
        <f t="shared" ca="1" si="137"/>
        <v>0</v>
      </c>
      <c r="BN105" s="462">
        <f t="shared" ca="1" si="137"/>
        <v>0</v>
      </c>
      <c r="BO105" s="462">
        <f t="shared" ca="1" si="137"/>
        <v>0</v>
      </c>
      <c r="BP105" s="462">
        <f t="shared" ca="1" si="138"/>
        <v>0</v>
      </c>
      <c r="BQ105" s="462">
        <f t="shared" ca="1" si="138"/>
        <v>0</v>
      </c>
      <c r="BR105" s="462">
        <f t="shared" ca="1" si="138"/>
        <v>0</v>
      </c>
      <c r="BS105" s="462">
        <f t="shared" ca="1" si="138"/>
        <v>0</v>
      </c>
      <c r="BT105" s="462">
        <f t="shared" ca="1" si="138"/>
        <v>0</v>
      </c>
      <c r="BU105" s="462">
        <f t="shared" ca="1" si="138"/>
        <v>0</v>
      </c>
      <c r="BV105" s="462">
        <f t="shared" ca="1" si="138"/>
        <v>0</v>
      </c>
      <c r="BW105" s="462">
        <f t="shared" ca="1" si="138"/>
        <v>0</v>
      </c>
      <c r="BX105" s="462">
        <f t="shared" ca="1" si="138"/>
        <v>0</v>
      </c>
      <c r="BY105" s="462">
        <f t="shared" ca="1" si="138"/>
        <v>0</v>
      </c>
      <c r="BZ105" s="462">
        <f t="shared" ca="1" si="139"/>
        <v>0</v>
      </c>
      <c r="CA105" s="462">
        <f t="shared" ca="1" si="139"/>
        <v>0</v>
      </c>
      <c r="CB105" s="462">
        <f t="shared" ca="1" si="139"/>
        <v>0</v>
      </c>
      <c r="CC105" s="462">
        <f t="shared" ca="1" si="139"/>
        <v>0</v>
      </c>
      <c r="CD105" s="462">
        <f t="shared" ca="1" si="139"/>
        <v>0</v>
      </c>
      <c r="CE105" s="462">
        <f t="shared" ca="1" si="139"/>
        <v>0</v>
      </c>
      <c r="CF105" s="462">
        <f t="shared" ca="1" si="139"/>
        <v>0</v>
      </c>
      <c r="CG105" s="462">
        <f t="shared" ca="1" si="139"/>
        <v>0</v>
      </c>
      <c r="CH105" s="462">
        <f t="shared" ca="1" si="139"/>
        <v>0</v>
      </c>
      <c r="CI105" s="462">
        <f t="shared" ca="1" si="139"/>
        <v>0</v>
      </c>
      <c r="CJ105" s="462">
        <f t="shared" ca="1" si="140"/>
        <v>0</v>
      </c>
      <c r="CK105" s="462">
        <f t="shared" ca="1" si="140"/>
        <v>0</v>
      </c>
      <c r="CL105" s="462">
        <f t="shared" ca="1" si="140"/>
        <v>0</v>
      </c>
      <c r="CM105" s="462">
        <f t="shared" ca="1" si="140"/>
        <v>0</v>
      </c>
      <c r="CN105" s="462">
        <f t="shared" ca="1" si="140"/>
        <v>0</v>
      </c>
      <c r="CO105" s="462">
        <f t="shared" ca="1" si="140"/>
        <v>0</v>
      </c>
      <c r="CP105" s="462">
        <f t="shared" ca="1" si="140"/>
        <v>0</v>
      </c>
      <c r="CQ105" s="462">
        <f t="shared" ca="1" si="140"/>
        <v>0</v>
      </c>
      <c r="CR105" s="462">
        <f t="shared" ca="1" si="140"/>
        <v>0</v>
      </c>
      <c r="CS105" s="462">
        <f t="shared" ca="1" si="140"/>
        <v>0</v>
      </c>
      <c r="CT105" s="462">
        <f t="shared" ca="1" si="141"/>
        <v>0</v>
      </c>
      <c r="CU105" s="462">
        <f t="shared" ca="1" si="141"/>
        <v>0</v>
      </c>
      <c r="CV105" s="462">
        <f t="shared" ca="1" si="141"/>
        <v>0</v>
      </c>
      <c r="CW105" s="462">
        <f t="shared" ca="1" si="141"/>
        <v>0</v>
      </c>
      <c r="CX105" s="462">
        <f t="shared" ca="1" si="141"/>
        <v>0</v>
      </c>
      <c r="CY105" s="462">
        <f t="shared" ca="1" si="141"/>
        <v>0</v>
      </c>
      <c r="CZ105" s="462">
        <f t="shared" ca="1" si="141"/>
        <v>0</v>
      </c>
      <c r="DA105" s="462">
        <f t="shared" ca="1" si="141"/>
        <v>0</v>
      </c>
      <c r="DB105" s="462">
        <f t="shared" ca="1" si="141"/>
        <v>0</v>
      </c>
      <c r="DC105" s="462">
        <f t="shared" ca="1" si="141"/>
        <v>0</v>
      </c>
      <c r="DE105" s="114" t="str">
        <f t="shared" ca="1" si="100"/>
        <v>H.5.</v>
      </c>
      <c r="DF105">
        <v>1</v>
      </c>
      <c r="DG105">
        <f t="shared" ca="1" si="142"/>
        <v>0</v>
      </c>
    </row>
    <row r="106" spans="1:111" hidden="1">
      <c r="A106" s="67">
        <v>94</v>
      </c>
      <c r="B106" s="458" t="str">
        <f t="shared" ca="1" si="97"/>
        <v>H.6.</v>
      </c>
      <c r="C106" s="459" t="str">
        <f t="shared" ca="1" si="98"/>
        <v>Veiklos pajamos 1 (privataus ir NVO sektoriaus)</v>
      </c>
      <c r="D106" s="342"/>
      <c r="E106" s="460" t="str">
        <f t="shared" ca="1" si="99"/>
        <v/>
      </c>
      <c r="F106" s="461">
        <f ca="1">H106+NPV(FD,I106:INDEX(I106:DC106,PAL))</f>
        <v>0</v>
      </c>
      <c r="G106" s="454">
        <f ca="1">SUMIF($H$5:$DC$5,"&lt;="&amp;PAL,$H106:$DC106)</f>
        <v>0</v>
      </c>
      <c r="H106" s="462">
        <f t="shared" ca="1" si="132"/>
        <v>0</v>
      </c>
      <c r="I106" s="462">
        <f t="shared" ca="1" si="132"/>
        <v>0</v>
      </c>
      <c r="J106" s="462">
        <f t="shared" ca="1" si="132"/>
        <v>0</v>
      </c>
      <c r="K106" s="462">
        <f t="shared" ca="1" si="132"/>
        <v>0</v>
      </c>
      <c r="L106" s="462">
        <f t="shared" ca="1" si="132"/>
        <v>0</v>
      </c>
      <c r="M106" s="462">
        <f t="shared" ca="1" si="132"/>
        <v>0</v>
      </c>
      <c r="N106" s="462">
        <f t="shared" ca="1" si="132"/>
        <v>0</v>
      </c>
      <c r="O106" s="462">
        <f t="shared" ca="1" si="132"/>
        <v>0</v>
      </c>
      <c r="P106" s="462">
        <f t="shared" ca="1" si="132"/>
        <v>0</v>
      </c>
      <c r="Q106" s="462">
        <f t="shared" ca="1" si="132"/>
        <v>0</v>
      </c>
      <c r="R106" s="462">
        <f t="shared" ca="1" si="133"/>
        <v>0</v>
      </c>
      <c r="S106" s="462">
        <f t="shared" ca="1" si="133"/>
        <v>0</v>
      </c>
      <c r="T106" s="462">
        <f t="shared" ca="1" si="133"/>
        <v>0</v>
      </c>
      <c r="U106" s="462">
        <f t="shared" ca="1" si="133"/>
        <v>0</v>
      </c>
      <c r="V106" s="462">
        <f t="shared" ca="1" si="133"/>
        <v>0</v>
      </c>
      <c r="W106" s="462">
        <f t="shared" ca="1" si="133"/>
        <v>0</v>
      </c>
      <c r="X106" s="462">
        <f t="shared" ca="1" si="133"/>
        <v>0</v>
      </c>
      <c r="Y106" s="462">
        <f t="shared" ca="1" si="133"/>
        <v>0</v>
      </c>
      <c r="Z106" s="462">
        <f t="shared" ca="1" si="133"/>
        <v>0</v>
      </c>
      <c r="AA106" s="462">
        <f t="shared" ca="1" si="133"/>
        <v>0</v>
      </c>
      <c r="AB106" s="462">
        <f t="shared" ca="1" si="134"/>
        <v>0</v>
      </c>
      <c r="AC106" s="462">
        <f t="shared" ca="1" si="134"/>
        <v>0</v>
      </c>
      <c r="AD106" s="462">
        <f t="shared" ca="1" si="134"/>
        <v>0</v>
      </c>
      <c r="AE106" s="462">
        <f t="shared" ca="1" si="134"/>
        <v>0</v>
      </c>
      <c r="AF106" s="462">
        <f t="shared" ca="1" si="134"/>
        <v>0</v>
      </c>
      <c r="AG106" s="462">
        <f t="shared" ca="1" si="134"/>
        <v>0</v>
      </c>
      <c r="AH106" s="462">
        <f t="shared" ca="1" si="134"/>
        <v>0</v>
      </c>
      <c r="AI106" s="462">
        <f t="shared" ca="1" si="134"/>
        <v>0</v>
      </c>
      <c r="AJ106" s="462">
        <f t="shared" ca="1" si="134"/>
        <v>0</v>
      </c>
      <c r="AK106" s="462">
        <f t="shared" ca="1" si="134"/>
        <v>0</v>
      </c>
      <c r="AL106" s="462">
        <f t="shared" ca="1" si="135"/>
        <v>0</v>
      </c>
      <c r="AM106" s="462">
        <f t="shared" ca="1" si="135"/>
        <v>0</v>
      </c>
      <c r="AN106" s="462">
        <f t="shared" ca="1" si="135"/>
        <v>0</v>
      </c>
      <c r="AO106" s="462">
        <f t="shared" ca="1" si="135"/>
        <v>0</v>
      </c>
      <c r="AP106" s="462">
        <f t="shared" ca="1" si="135"/>
        <v>0</v>
      </c>
      <c r="AQ106" s="462">
        <f t="shared" ca="1" si="135"/>
        <v>0</v>
      </c>
      <c r="AR106" s="462">
        <f t="shared" ca="1" si="135"/>
        <v>0</v>
      </c>
      <c r="AS106" s="462">
        <f t="shared" ca="1" si="135"/>
        <v>0</v>
      </c>
      <c r="AT106" s="462">
        <f t="shared" ca="1" si="135"/>
        <v>0</v>
      </c>
      <c r="AU106" s="462">
        <f t="shared" ca="1" si="135"/>
        <v>0</v>
      </c>
      <c r="AV106" s="462">
        <f t="shared" ca="1" si="136"/>
        <v>0</v>
      </c>
      <c r="AW106" s="462">
        <f t="shared" ca="1" si="136"/>
        <v>0</v>
      </c>
      <c r="AX106" s="462">
        <f t="shared" ca="1" si="136"/>
        <v>0</v>
      </c>
      <c r="AY106" s="462">
        <f t="shared" ca="1" si="136"/>
        <v>0</v>
      </c>
      <c r="AZ106" s="462">
        <f t="shared" ca="1" si="136"/>
        <v>0</v>
      </c>
      <c r="BA106" s="462">
        <f t="shared" ca="1" si="136"/>
        <v>0</v>
      </c>
      <c r="BB106" s="462">
        <f t="shared" ca="1" si="136"/>
        <v>0</v>
      </c>
      <c r="BC106" s="462">
        <f t="shared" ca="1" si="136"/>
        <v>0</v>
      </c>
      <c r="BD106" s="462">
        <f t="shared" ca="1" si="136"/>
        <v>0</v>
      </c>
      <c r="BE106" s="462">
        <f t="shared" ca="1" si="136"/>
        <v>0</v>
      </c>
      <c r="BF106" s="462">
        <f t="shared" ca="1" si="137"/>
        <v>0</v>
      </c>
      <c r="BG106" s="462">
        <f t="shared" ca="1" si="137"/>
        <v>0</v>
      </c>
      <c r="BH106" s="462">
        <f t="shared" ca="1" si="137"/>
        <v>0</v>
      </c>
      <c r="BI106" s="462">
        <f t="shared" ca="1" si="137"/>
        <v>0</v>
      </c>
      <c r="BJ106" s="462">
        <f t="shared" ca="1" si="137"/>
        <v>0</v>
      </c>
      <c r="BK106" s="462">
        <f t="shared" ca="1" si="137"/>
        <v>0</v>
      </c>
      <c r="BL106" s="462">
        <f t="shared" ca="1" si="137"/>
        <v>0</v>
      </c>
      <c r="BM106" s="462">
        <f t="shared" ca="1" si="137"/>
        <v>0</v>
      </c>
      <c r="BN106" s="462">
        <f t="shared" ca="1" si="137"/>
        <v>0</v>
      </c>
      <c r="BO106" s="462">
        <f t="shared" ca="1" si="137"/>
        <v>0</v>
      </c>
      <c r="BP106" s="462">
        <f t="shared" ca="1" si="138"/>
        <v>0</v>
      </c>
      <c r="BQ106" s="462">
        <f t="shared" ca="1" si="138"/>
        <v>0</v>
      </c>
      <c r="BR106" s="462">
        <f t="shared" ca="1" si="138"/>
        <v>0</v>
      </c>
      <c r="BS106" s="462">
        <f t="shared" ca="1" si="138"/>
        <v>0</v>
      </c>
      <c r="BT106" s="462">
        <f t="shared" ca="1" si="138"/>
        <v>0</v>
      </c>
      <c r="BU106" s="462">
        <f t="shared" ca="1" si="138"/>
        <v>0</v>
      </c>
      <c r="BV106" s="462">
        <f t="shared" ca="1" si="138"/>
        <v>0</v>
      </c>
      <c r="BW106" s="462">
        <f t="shared" ca="1" si="138"/>
        <v>0</v>
      </c>
      <c r="BX106" s="462">
        <f t="shared" ca="1" si="138"/>
        <v>0</v>
      </c>
      <c r="BY106" s="462">
        <f t="shared" ca="1" si="138"/>
        <v>0</v>
      </c>
      <c r="BZ106" s="462">
        <f t="shared" ca="1" si="139"/>
        <v>0</v>
      </c>
      <c r="CA106" s="462">
        <f t="shared" ca="1" si="139"/>
        <v>0</v>
      </c>
      <c r="CB106" s="462">
        <f t="shared" ca="1" si="139"/>
        <v>0</v>
      </c>
      <c r="CC106" s="462">
        <f t="shared" ca="1" si="139"/>
        <v>0</v>
      </c>
      <c r="CD106" s="462">
        <f t="shared" ca="1" si="139"/>
        <v>0</v>
      </c>
      <c r="CE106" s="462">
        <f t="shared" ca="1" si="139"/>
        <v>0</v>
      </c>
      <c r="CF106" s="462">
        <f t="shared" ca="1" si="139"/>
        <v>0</v>
      </c>
      <c r="CG106" s="462">
        <f t="shared" ca="1" si="139"/>
        <v>0</v>
      </c>
      <c r="CH106" s="462">
        <f t="shared" ca="1" si="139"/>
        <v>0</v>
      </c>
      <c r="CI106" s="462">
        <f t="shared" ca="1" si="139"/>
        <v>0</v>
      </c>
      <c r="CJ106" s="462">
        <f t="shared" ca="1" si="140"/>
        <v>0</v>
      </c>
      <c r="CK106" s="462">
        <f t="shared" ca="1" si="140"/>
        <v>0</v>
      </c>
      <c r="CL106" s="462">
        <f t="shared" ca="1" si="140"/>
        <v>0</v>
      </c>
      <c r="CM106" s="462">
        <f t="shared" ca="1" si="140"/>
        <v>0</v>
      </c>
      <c r="CN106" s="462">
        <f t="shared" ca="1" si="140"/>
        <v>0</v>
      </c>
      <c r="CO106" s="462">
        <f t="shared" ca="1" si="140"/>
        <v>0</v>
      </c>
      <c r="CP106" s="462">
        <f t="shared" ca="1" si="140"/>
        <v>0</v>
      </c>
      <c r="CQ106" s="462">
        <f t="shared" ca="1" si="140"/>
        <v>0</v>
      </c>
      <c r="CR106" s="462">
        <f t="shared" ca="1" si="140"/>
        <v>0</v>
      </c>
      <c r="CS106" s="462">
        <f t="shared" ca="1" si="140"/>
        <v>0</v>
      </c>
      <c r="CT106" s="462">
        <f t="shared" ca="1" si="141"/>
        <v>0</v>
      </c>
      <c r="CU106" s="462">
        <f t="shared" ca="1" si="141"/>
        <v>0</v>
      </c>
      <c r="CV106" s="462">
        <f t="shared" ca="1" si="141"/>
        <v>0</v>
      </c>
      <c r="CW106" s="462">
        <f t="shared" ca="1" si="141"/>
        <v>0</v>
      </c>
      <c r="CX106" s="462">
        <f t="shared" ca="1" si="141"/>
        <v>0</v>
      </c>
      <c r="CY106" s="462">
        <f t="shared" ca="1" si="141"/>
        <v>0</v>
      </c>
      <c r="CZ106" s="462">
        <f t="shared" ca="1" si="141"/>
        <v>0</v>
      </c>
      <c r="DA106" s="462">
        <f t="shared" ca="1" si="141"/>
        <v>0</v>
      </c>
      <c r="DB106" s="462">
        <f t="shared" ca="1" si="141"/>
        <v>0</v>
      </c>
      <c r="DC106" s="462">
        <f t="shared" ca="1" si="141"/>
        <v>0</v>
      </c>
      <c r="DE106" s="114" t="str">
        <f t="shared" ca="1" si="100"/>
        <v>H.6.</v>
      </c>
      <c r="DF106">
        <v>1</v>
      </c>
      <c r="DG106">
        <f t="shared" ca="1" si="142"/>
        <v>0</v>
      </c>
    </row>
    <row r="107" spans="1:111" hidden="1">
      <c r="A107" s="67">
        <v>95</v>
      </c>
      <c r="B107" s="458" t="str">
        <f t="shared" ca="1" si="97"/>
        <v>H.7.</v>
      </c>
      <c r="C107" s="459" t="str">
        <f t="shared" ca="1" si="98"/>
        <v>Veiklos pajamos 2 (privataus ir NVO sektoriaus)</v>
      </c>
      <c r="D107" s="342"/>
      <c r="E107" s="460" t="str">
        <f t="shared" ca="1" si="99"/>
        <v/>
      </c>
      <c r="F107" s="461">
        <f ca="1">H107+NPV(FD,I107:INDEX(I107:DC107,PAL))</f>
        <v>0</v>
      </c>
      <c r="G107" s="454">
        <f ca="1">SUMIF($H$5:$DC$5,"&lt;="&amp;PAL,$H107:$DC107)</f>
        <v>0</v>
      </c>
      <c r="H107" s="462">
        <f t="shared" ca="1" si="132"/>
        <v>0</v>
      </c>
      <c r="I107" s="462">
        <f t="shared" ca="1" si="132"/>
        <v>0</v>
      </c>
      <c r="J107" s="462">
        <f t="shared" ca="1" si="132"/>
        <v>0</v>
      </c>
      <c r="K107" s="462">
        <f t="shared" ca="1" si="132"/>
        <v>0</v>
      </c>
      <c r="L107" s="462">
        <f t="shared" ca="1" si="132"/>
        <v>0</v>
      </c>
      <c r="M107" s="462">
        <f t="shared" ca="1" si="132"/>
        <v>0</v>
      </c>
      <c r="N107" s="462">
        <f t="shared" ca="1" si="132"/>
        <v>0</v>
      </c>
      <c r="O107" s="462">
        <f t="shared" ca="1" si="132"/>
        <v>0</v>
      </c>
      <c r="P107" s="462">
        <f t="shared" ca="1" si="132"/>
        <v>0</v>
      </c>
      <c r="Q107" s="462">
        <f t="shared" ca="1" si="132"/>
        <v>0</v>
      </c>
      <c r="R107" s="462">
        <f t="shared" ca="1" si="133"/>
        <v>0</v>
      </c>
      <c r="S107" s="462">
        <f t="shared" ca="1" si="133"/>
        <v>0</v>
      </c>
      <c r="T107" s="462">
        <f t="shared" ca="1" si="133"/>
        <v>0</v>
      </c>
      <c r="U107" s="462">
        <f t="shared" ca="1" si="133"/>
        <v>0</v>
      </c>
      <c r="V107" s="462">
        <f t="shared" ca="1" si="133"/>
        <v>0</v>
      </c>
      <c r="W107" s="462">
        <f t="shared" ca="1" si="133"/>
        <v>0</v>
      </c>
      <c r="X107" s="462">
        <f t="shared" ca="1" si="133"/>
        <v>0</v>
      </c>
      <c r="Y107" s="462">
        <f t="shared" ca="1" si="133"/>
        <v>0</v>
      </c>
      <c r="Z107" s="462">
        <f t="shared" ca="1" si="133"/>
        <v>0</v>
      </c>
      <c r="AA107" s="462">
        <f t="shared" ca="1" si="133"/>
        <v>0</v>
      </c>
      <c r="AB107" s="462">
        <f t="shared" ca="1" si="134"/>
        <v>0</v>
      </c>
      <c r="AC107" s="462">
        <f t="shared" ca="1" si="134"/>
        <v>0</v>
      </c>
      <c r="AD107" s="462">
        <f t="shared" ca="1" si="134"/>
        <v>0</v>
      </c>
      <c r="AE107" s="462">
        <f t="shared" ca="1" si="134"/>
        <v>0</v>
      </c>
      <c r="AF107" s="462">
        <f t="shared" ca="1" si="134"/>
        <v>0</v>
      </c>
      <c r="AG107" s="462">
        <f t="shared" ca="1" si="134"/>
        <v>0</v>
      </c>
      <c r="AH107" s="462">
        <f t="shared" ca="1" si="134"/>
        <v>0</v>
      </c>
      <c r="AI107" s="462">
        <f t="shared" ca="1" si="134"/>
        <v>0</v>
      </c>
      <c r="AJ107" s="462">
        <f t="shared" ca="1" si="134"/>
        <v>0</v>
      </c>
      <c r="AK107" s="462">
        <f t="shared" ca="1" si="134"/>
        <v>0</v>
      </c>
      <c r="AL107" s="462">
        <f t="shared" ca="1" si="135"/>
        <v>0</v>
      </c>
      <c r="AM107" s="462">
        <f t="shared" ca="1" si="135"/>
        <v>0</v>
      </c>
      <c r="AN107" s="462">
        <f t="shared" ca="1" si="135"/>
        <v>0</v>
      </c>
      <c r="AO107" s="462">
        <f t="shared" ca="1" si="135"/>
        <v>0</v>
      </c>
      <c r="AP107" s="462">
        <f t="shared" ca="1" si="135"/>
        <v>0</v>
      </c>
      <c r="AQ107" s="462">
        <f t="shared" ca="1" si="135"/>
        <v>0</v>
      </c>
      <c r="AR107" s="462">
        <f t="shared" ca="1" si="135"/>
        <v>0</v>
      </c>
      <c r="AS107" s="462">
        <f t="shared" ca="1" si="135"/>
        <v>0</v>
      </c>
      <c r="AT107" s="462">
        <f t="shared" ca="1" si="135"/>
        <v>0</v>
      </c>
      <c r="AU107" s="462">
        <f t="shared" ca="1" si="135"/>
        <v>0</v>
      </c>
      <c r="AV107" s="462">
        <f t="shared" ca="1" si="136"/>
        <v>0</v>
      </c>
      <c r="AW107" s="462">
        <f t="shared" ca="1" si="136"/>
        <v>0</v>
      </c>
      <c r="AX107" s="462">
        <f t="shared" ca="1" si="136"/>
        <v>0</v>
      </c>
      <c r="AY107" s="462">
        <f t="shared" ca="1" si="136"/>
        <v>0</v>
      </c>
      <c r="AZ107" s="462">
        <f t="shared" ca="1" si="136"/>
        <v>0</v>
      </c>
      <c r="BA107" s="462">
        <f t="shared" ca="1" si="136"/>
        <v>0</v>
      </c>
      <c r="BB107" s="462">
        <f t="shared" ca="1" si="136"/>
        <v>0</v>
      </c>
      <c r="BC107" s="462">
        <f t="shared" ca="1" si="136"/>
        <v>0</v>
      </c>
      <c r="BD107" s="462">
        <f t="shared" ca="1" si="136"/>
        <v>0</v>
      </c>
      <c r="BE107" s="462">
        <f t="shared" ca="1" si="136"/>
        <v>0</v>
      </c>
      <c r="BF107" s="462">
        <f t="shared" ca="1" si="137"/>
        <v>0</v>
      </c>
      <c r="BG107" s="462">
        <f t="shared" ca="1" si="137"/>
        <v>0</v>
      </c>
      <c r="BH107" s="462">
        <f t="shared" ca="1" si="137"/>
        <v>0</v>
      </c>
      <c r="BI107" s="462">
        <f t="shared" ca="1" si="137"/>
        <v>0</v>
      </c>
      <c r="BJ107" s="462">
        <f t="shared" ca="1" si="137"/>
        <v>0</v>
      </c>
      <c r="BK107" s="462">
        <f t="shared" ca="1" si="137"/>
        <v>0</v>
      </c>
      <c r="BL107" s="462">
        <f t="shared" ca="1" si="137"/>
        <v>0</v>
      </c>
      <c r="BM107" s="462">
        <f t="shared" ca="1" si="137"/>
        <v>0</v>
      </c>
      <c r="BN107" s="462">
        <f t="shared" ca="1" si="137"/>
        <v>0</v>
      </c>
      <c r="BO107" s="462">
        <f t="shared" ca="1" si="137"/>
        <v>0</v>
      </c>
      <c r="BP107" s="462">
        <f t="shared" ca="1" si="138"/>
        <v>0</v>
      </c>
      <c r="BQ107" s="462">
        <f t="shared" ca="1" si="138"/>
        <v>0</v>
      </c>
      <c r="BR107" s="462">
        <f t="shared" ca="1" si="138"/>
        <v>0</v>
      </c>
      <c r="BS107" s="462">
        <f t="shared" ca="1" si="138"/>
        <v>0</v>
      </c>
      <c r="BT107" s="462">
        <f t="shared" ca="1" si="138"/>
        <v>0</v>
      </c>
      <c r="BU107" s="462">
        <f t="shared" ca="1" si="138"/>
        <v>0</v>
      </c>
      <c r="BV107" s="462">
        <f t="shared" ca="1" si="138"/>
        <v>0</v>
      </c>
      <c r="BW107" s="462">
        <f t="shared" ca="1" si="138"/>
        <v>0</v>
      </c>
      <c r="BX107" s="462">
        <f t="shared" ca="1" si="138"/>
        <v>0</v>
      </c>
      <c r="BY107" s="462">
        <f t="shared" ca="1" si="138"/>
        <v>0</v>
      </c>
      <c r="BZ107" s="462">
        <f t="shared" ca="1" si="139"/>
        <v>0</v>
      </c>
      <c r="CA107" s="462">
        <f t="shared" ca="1" si="139"/>
        <v>0</v>
      </c>
      <c r="CB107" s="462">
        <f t="shared" ca="1" si="139"/>
        <v>0</v>
      </c>
      <c r="CC107" s="462">
        <f t="shared" ca="1" si="139"/>
        <v>0</v>
      </c>
      <c r="CD107" s="462">
        <f t="shared" ca="1" si="139"/>
        <v>0</v>
      </c>
      <c r="CE107" s="462">
        <f t="shared" ca="1" si="139"/>
        <v>0</v>
      </c>
      <c r="CF107" s="462">
        <f t="shared" ca="1" si="139"/>
        <v>0</v>
      </c>
      <c r="CG107" s="462">
        <f t="shared" ca="1" si="139"/>
        <v>0</v>
      </c>
      <c r="CH107" s="462">
        <f t="shared" ca="1" si="139"/>
        <v>0</v>
      </c>
      <c r="CI107" s="462">
        <f t="shared" ca="1" si="139"/>
        <v>0</v>
      </c>
      <c r="CJ107" s="462">
        <f t="shared" ca="1" si="140"/>
        <v>0</v>
      </c>
      <c r="CK107" s="462">
        <f t="shared" ca="1" si="140"/>
        <v>0</v>
      </c>
      <c r="CL107" s="462">
        <f t="shared" ca="1" si="140"/>
        <v>0</v>
      </c>
      <c r="CM107" s="462">
        <f t="shared" ca="1" si="140"/>
        <v>0</v>
      </c>
      <c r="CN107" s="462">
        <f t="shared" ca="1" si="140"/>
        <v>0</v>
      </c>
      <c r="CO107" s="462">
        <f t="shared" ca="1" si="140"/>
        <v>0</v>
      </c>
      <c r="CP107" s="462">
        <f t="shared" ca="1" si="140"/>
        <v>0</v>
      </c>
      <c r="CQ107" s="462">
        <f t="shared" ca="1" si="140"/>
        <v>0</v>
      </c>
      <c r="CR107" s="462">
        <f t="shared" ca="1" si="140"/>
        <v>0</v>
      </c>
      <c r="CS107" s="462">
        <f t="shared" ca="1" si="140"/>
        <v>0</v>
      </c>
      <c r="CT107" s="462">
        <f t="shared" ca="1" si="141"/>
        <v>0</v>
      </c>
      <c r="CU107" s="462">
        <f t="shared" ca="1" si="141"/>
        <v>0</v>
      </c>
      <c r="CV107" s="462">
        <f t="shared" ca="1" si="141"/>
        <v>0</v>
      </c>
      <c r="CW107" s="462">
        <f t="shared" ca="1" si="141"/>
        <v>0</v>
      </c>
      <c r="CX107" s="462">
        <f t="shared" ca="1" si="141"/>
        <v>0</v>
      </c>
      <c r="CY107" s="462">
        <f t="shared" ca="1" si="141"/>
        <v>0</v>
      </c>
      <c r="CZ107" s="462">
        <f t="shared" ca="1" si="141"/>
        <v>0</v>
      </c>
      <c r="DA107" s="462">
        <f t="shared" ca="1" si="141"/>
        <v>0</v>
      </c>
      <c r="DB107" s="462">
        <f t="shared" ca="1" si="141"/>
        <v>0</v>
      </c>
      <c r="DC107" s="462">
        <f t="shared" ca="1" si="141"/>
        <v>0</v>
      </c>
      <c r="DE107" s="114" t="str">
        <f t="shared" ca="1" si="100"/>
        <v>H.7.</v>
      </c>
      <c r="DF107">
        <v>1</v>
      </c>
      <c r="DG107">
        <f t="shared" ca="1" si="142"/>
        <v>0</v>
      </c>
    </row>
    <row r="108" spans="1:111" hidden="1">
      <c r="A108" s="67">
        <v>96</v>
      </c>
      <c r="B108" s="458" t="str">
        <f t="shared" ref="B108:B129" ca="1" si="143">OFFSET(INDIRECT("'"&amp;Opt_alt&amp;"'!B12"),$A108,0)</f>
        <v>H.8.</v>
      </c>
      <c r="C108" s="459" t="str">
        <f t="shared" ref="C108:C129" ca="1" si="144">IF(OFFSET(INDIRECT("'"&amp;Opt_alt&amp;"'!C12"),$A108,0)="","",OFFSET(INDIRECT("'"&amp;Opt_alt&amp;"'!C12"),$A108,0))</f>
        <v>Veiklos pajamos 3 (privataus ir NVO sektoriaus)</v>
      </c>
      <c r="D108" s="342"/>
      <c r="E108" s="460" t="str">
        <f t="shared" ref="E108:E129" ca="1" si="145">IF(OFFSET(INDIRECT("'"&amp;Opt_alt&amp;"'!E12"),$A108,0)="","",OFFSET(INDIRECT("'"&amp;Opt_alt&amp;"'!E12"),$A108,0))</f>
        <v/>
      </c>
      <c r="F108" s="461">
        <f ca="1">H108+NPV(FD,I108:INDEX(I108:DC108,PAL))</f>
        <v>0</v>
      </c>
      <c r="G108" s="454">
        <f ca="1">SUMIF($H$5:$DC$5,"&lt;="&amp;PAL,$H108:$DC108)</f>
        <v>0</v>
      </c>
      <c r="H108" s="462">
        <f t="shared" ca="1" si="132"/>
        <v>0</v>
      </c>
      <c r="I108" s="462">
        <f t="shared" ca="1" si="132"/>
        <v>0</v>
      </c>
      <c r="J108" s="462">
        <f t="shared" ca="1" si="132"/>
        <v>0</v>
      </c>
      <c r="K108" s="462">
        <f t="shared" ca="1" si="132"/>
        <v>0</v>
      </c>
      <c r="L108" s="462">
        <f t="shared" ca="1" si="132"/>
        <v>0</v>
      </c>
      <c r="M108" s="462">
        <f t="shared" ca="1" si="132"/>
        <v>0</v>
      </c>
      <c r="N108" s="462">
        <f t="shared" ca="1" si="132"/>
        <v>0</v>
      </c>
      <c r="O108" s="462">
        <f t="shared" ca="1" si="132"/>
        <v>0</v>
      </c>
      <c r="P108" s="462">
        <f t="shared" ca="1" si="132"/>
        <v>0</v>
      </c>
      <c r="Q108" s="462">
        <f t="shared" ca="1" si="132"/>
        <v>0</v>
      </c>
      <c r="R108" s="462">
        <f t="shared" ca="1" si="133"/>
        <v>0</v>
      </c>
      <c r="S108" s="462">
        <f t="shared" ca="1" si="133"/>
        <v>0</v>
      </c>
      <c r="T108" s="462">
        <f t="shared" ca="1" si="133"/>
        <v>0</v>
      </c>
      <c r="U108" s="462">
        <f t="shared" ca="1" si="133"/>
        <v>0</v>
      </c>
      <c r="V108" s="462">
        <f t="shared" ca="1" si="133"/>
        <v>0</v>
      </c>
      <c r="W108" s="462">
        <f t="shared" ca="1" si="133"/>
        <v>0</v>
      </c>
      <c r="X108" s="462">
        <f t="shared" ca="1" si="133"/>
        <v>0</v>
      </c>
      <c r="Y108" s="462">
        <f t="shared" ca="1" si="133"/>
        <v>0</v>
      </c>
      <c r="Z108" s="462">
        <f t="shared" ca="1" si="133"/>
        <v>0</v>
      </c>
      <c r="AA108" s="462">
        <f t="shared" ca="1" si="133"/>
        <v>0</v>
      </c>
      <c r="AB108" s="462">
        <f t="shared" ca="1" si="134"/>
        <v>0</v>
      </c>
      <c r="AC108" s="462">
        <f t="shared" ca="1" si="134"/>
        <v>0</v>
      </c>
      <c r="AD108" s="462">
        <f t="shared" ca="1" si="134"/>
        <v>0</v>
      </c>
      <c r="AE108" s="462">
        <f t="shared" ca="1" si="134"/>
        <v>0</v>
      </c>
      <c r="AF108" s="462">
        <f t="shared" ca="1" si="134"/>
        <v>0</v>
      </c>
      <c r="AG108" s="462">
        <f t="shared" ca="1" si="134"/>
        <v>0</v>
      </c>
      <c r="AH108" s="462">
        <f t="shared" ca="1" si="134"/>
        <v>0</v>
      </c>
      <c r="AI108" s="462">
        <f t="shared" ca="1" si="134"/>
        <v>0</v>
      </c>
      <c r="AJ108" s="462">
        <f t="shared" ca="1" si="134"/>
        <v>0</v>
      </c>
      <c r="AK108" s="462">
        <f t="shared" ca="1" si="134"/>
        <v>0</v>
      </c>
      <c r="AL108" s="462">
        <f t="shared" ca="1" si="135"/>
        <v>0</v>
      </c>
      <c r="AM108" s="462">
        <f t="shared" ca="1" si="135"/>
        <v>0</v>
      </c>
      <c r="AN108" s="462">
        <f t="shared" ca="1" si="135"/>
        <v>0</v>
      </c>
      <c r="AO108" s="462">
        <f t="shared" ca="1" si="135"/>
        <v>0</v>
      </c>
      <c r="AP108" s="462">
        <f t="shared" ca="1" si="135"/>
        <v>0</v>
      </c>
      <c r="AQ108" s="462">
        <f t="shared" ca="1" si="135"/>
        <v>0</v>
      </c>
      <c r="AR108" s="462">
        <f t="shared" ca="1" si="135"/>
        <v>0</v>
      </c>
      <c r="AS108" s="462">
        <f t="shared" ca="1" si="135"/>
        <v>0</v>
      </c>
      <c r="AT108" s="462">
        <f t="shared" ca="1" si="135"/>
        <v>0</v>
      </c>
      <c r="AU108" s="462">
        <f t="shared" ca="1" si="135"/>
        <v>0</v>
      </c>
      <c r="AV108" s="462">
        <f t="shared" ca="1" si="136"/>
        <v>0</v>
      </c>
      <c r="AW108" s="462">
        <f t="shared" ca="1" si="136"/>
        <v>0</v>
      </c>
      <c r="AX108" s="462">
        <f t="shared" ca="1" si="136"/>
        <v>0</v>
      </c>
      <c r="AY108" s="462">
        <f t="shared" ca="1" si="136"/>
        <v>0</v>
      </c>
      <c r="AZ108" s="462">
        <f t="shared" ca="1" si="136"/>
        <v>0</v>
      </c>
      <c r="BA108" s="462">
        <f t="shared" ca="1" si="136"/>
        <v>0</v>
      </c>
      <c r="BB108" s="462">
        <f t="shared" ca="1" si="136"/>
        <v>0</v>
      </c>
      <c r="BC108" s="462">
        <f t="shared" ca="1" si="136"/>
        <v>0</v>
      </c>
      <c r="BD108" s="462">
        <f t="shared" ca="1" si="136"/>
        <v>0</v>
      </c>
      <c r="BE108" s="462">
        <f t="shared" ca="1" si="136"/>
        <v>0</v>
      </c>
      <c r="BF108" s="462">
        <f t="shared" ca="1" si="137"/>
        <v>0</v>
      </c>
      <c r="BG108" s="462">
        <f t="shared" ca="1" si="137"/>
        <v>0</v>
      </c>
      <c r="BH108" s="462">
        <f t="shared" ca="1" si="137"/>
        <v>0</v>
      </c>
      <c r="BI108" s="462">
        <f t="shared" ca="1" si="137"/>
        <v>0</v>
      </c>
      <c r="BJ108" s="462">
        <f t="shared" ca="1" si="137"/>
        <v>0</v>
      </c>
      <c r="BK108" s="462">
        <f t="shared" ca="1" si="137"/>
        <v>0</v>
      </c>
      <c r="BL108" s="462">
        <f t="shared" ca="1" si="137"/>
        <v>0</v>
      </c>
      <c r="BM108" s="462">
        <f t="shared" ca="1" si="137"/>
        <v>0</v>
      </c>
      <c r="BN108" s="462">
        <f t="shared" ca="1" si="137"/>
        <v>0</v>
      </c>
      <c r="BO108" s="462">
        <f t="shared" ca="1" si="137"/>
        <v>0</v>
      </c>
      <c r="BP108" s="462">
        <f t="shared" ca="1" si="138"/>
        <v>0</v>
      </c>
      <c r="BQ108" s="462">
        <f t="shared" ca="1" si="138"/>
        <v>0</v>
      </c>
      <c r="BR108" s="462">
        <f t="shared" ca="1" si="138"/>
        <v>0</v>
      </c>
      <c r="BS108" s="462">
        <f t="shared" ca="1" si="138"/>
        <v>0</v>
      </c>
      <c r="BT108" s="462">
        <f t="shared" ca="1" si="138"/>
        <v>0</v>
      </c>
      <c r="BU108" s="462">
        <f t="shared" ca="1" si="138"/>
        <v>0</v>
      </c>
      <c r="BV108" s="462">
        <f t="shared" ca="1" si="138"/>
        <v>0</v>
      </c>
      <c r="BW108" s="462">
        <f t="shared" ca="1" si="138"/>
        <v>0</v>
      </c>
      <c r="BX108" s="462">
        <f t="shared" ca="1" si="138"/>
        <v>0</v>
      </c>
      <c r="BY108" s="462">
        <f t="shared" ca="1" si="138"/>
        <v>0</v>
      </c>
      <c r="BZ108" s="462">
        <f t="shared" ca="1" si="139"/>
        <v>0</v>
      </c>
      <c r="CA108" s="462">
        <f t="shared" ca="1" si="139"/>
        <v>0</v>
      </c>
      <c r="CB108" s="462">
        <f t="shared" ca="1" si="139"/>
        <v>0</v>
      </c>
      <c r="CC108" s="462">
        <f t="shared" ca="1" si="139"/>
        <v>0</v>
      </c>
      <c r="CD108" s="462">
        <f t="shared" ca="1" si="139"/>
        <v>0</v>
      </c>
      <c r="CE108" s="462">
        <f t="shared" ca="1" si="139"/>
        <v>0</v>
      </c>
      <c r="CF108" s="462">
        <f t="shared" ca="1" si="139"/>
        <v>0</v>
      </c>
      <c r="CG108" s="462">
        <f t="shared" ca="1" si="139"/>
        <v>0</v>
      </c>
      <c r="CH108" s="462">
        <f t="shared" ca="1" si="139"/>
        <v>0</v>
      </c>
      <c r="CI108" s="462">
        <f t="shared" ca="1" si="139"/>
        <v>0</v>
      </c>
      <c r="CJ108" s="462">
        <f t="shared" ca="1" si="140"/>
        <v>0</v>
      </c>
      <c r="CK108" s="462">
        <f t="shared" ca="1" si="140"/>
        <v>0</v>
      </c>
      <c r="CL108" s="462">
        <f t="shared" ca="1" si="140"/>
        <v>0</v>
      </c>
      <c r="CM108" s="462">
        <f t="shared" ca="1" si="140"/>
        <v>0</v>
      </c>
      <c r="CN108" s="462">
        <f t="shared" ca="1" si="140"/>
        <v>0</v>
      </c>
      <c r="CO108" s="462">
        <f t="shared" ca="1" si="140"/>
        <v>0</v>
      </c>
      <c r="CP108" s="462">
        <f t="shared" ca="1" si="140"/>
        <v>0</v>
      </c>
      <c r="CQ108" s="462">
        <f t="shared" ca="1" si="140"/>
        <v>0</v>
      </c>
      <c r="CR108" s="462">
        <f t="shared" ca="1" si="140"/>
        <v>0</v>
      </c>
      <c r="CS108" s="462">
        <f t="shared" ca="1" si="140"/>
        <v>0</v>
      </c>
      <c r="CT108" s="462">
        <f t="shared" ca="1" si="141"/>
        <v>0</v>
      </c>
      <c r="CU108" s="462">
        <f t="shared" ca="1" si="141"/>
        <v>0</v>
      </c>
      <c r="CV108" s="462">
        <f t="shared" ca="1" si="141"/>
        <v>0</v>
      </c>
      <c r="CW108" s="462">
        <f t="shared" ca="1" si="141"/>
        <v>0</v>
      </c>
      <c r="CX108" s="462">
        <f t="shared" ca="1" si="141"/>
        <v>0</v>
      </c>
      <c r="CY108" s="462">
        <f t="shared" ca="1" si="141"/>
        <v>0</v>
      </c>
      <c r="CZ108" s="462">
        <f t="shared" ca="1" si="141"/>
        <v>0</v>
      </c>
      <c r="DA108" s="462">
        <f t="shared" ca="1" si="141"/>
        <v>0</v>
      </c>
      <c r="DB108" s="462">
        <f t="shared" ca="1" si="141"/>
        <v>0</v>
      </c>
      <c r="DC108" s="462">
        <f t="shared" ca="1" si="141"/>
        <v>0</v>
      </c>
      <c r="DE108" s="114" t="str">
        <f t="shared" ca="1" si="100"/>
        <v>H.8.</v>
      </c>
      <c r="DF108">
        <v>1</v>
      </c>
      <c r="DG108">
        <f t="shared" ca="1" si="142"/>
        <v>0</v>
      </c>
    </row>
    <row r="109" spans="1:111" hidden="1">
      <c r="A109" s="67">
        <v>97</v>
      </c>
      <c r="B109" s="458" t="str">
        <f t="shared" ca="1" si="143"/>
        <v>H.9.</v>
      </c>
      <c r="C109" s="459" t="str">
        <f t="shared" ca="1" si="144"/>
        <v>Veiklos pajamos 4 (privataus ir NVO sektoriaus)</v>
      </c>
      <c r="D109" s="342"/>
      <c r="E109" s="460" t="str">
        <f t="shared" ca="1" si="145"/>
        <v/>
      </c>
      <c r="F109" s="461">
        <f ca="1">H109+NPV(FD,I109:INDEX(I109:DC109,PAL))</f>
        <v>0</v>
      </c>
      <c r="G109" s="454">
        <f ca="1">SUMIF($H$5:$DC$5,"&lt;="&amp;PAL,$H109:$DC109)</f>
        <v>0</v>
      </c>
      <c r="H109" s="462">
        <f t="shared" ca="1" si="132"/>
        <v>0</v>
      </c>
      <c r="I109" s="462">
        <f t="shared" ca="1" si="132"/>
        <v>0</v>
      </c>
      <c r="J109" s="462">
        <f t="shared" ca="1" si="132"/>
        <v>0</v>
      </c>
      <c r="K109" s="462">
        <f t="shared" ca="1" si="132"/>
        <v>0</v>
      </c>
      <c r="L109" s="462">
        <f t="shared" ca="1" si="132"/>
        <v>0</v>
      </c>
      <c r="M109" s="462">
        <f t="shared" ca="1" si="132"/>
        <v>0</v>
      </c>
      <c r="N109" s="462">
        <f t="shared" ca="1" si="132"/>
        <v>0</v>
      </c>
      <c r="O109" s="462">
        <f t="shared" ca="1" si="132"/>
        <v>0</v>
      </c>
      <c r="P109" s="462">
        <f t="shared" ca="1" si="132"/>
        <v>0</v>
      </c>
      <c r="Q109" s="462">
        <f t="shared" ca="1" si="132"/>
        <v>0</v>
      </c>
      <c r="R109" s="462">
        <f t="shared" ca="1" si="133"/>
        <v>0</v>
      </c>
      <c r="S109" s="462">
        <f t="shared" ca="1" si="133"/>
        <v>0</v>
      </c>
      <c r="T109" s="462">
        <f t="shared" ca="1" si="133"/>
        <v>0</v>
      </c>
      <c r="U109" s="462">
        <f t="shared" ca="1" si="133"/>
        <v>0</v>
      </c>
      <c r="V109" s="462">
        <f t="shared" ca="1" si="133"/>
        <v>0</v>
      </c>
      <c r="W109" s="462">
        <f t="shared" ca="1" si="133"/>
        <v>0</v>
      </c>
      <c r="X109" s="462">
        <f t="shared" ca="1" si="133"/>
        <v>0</v>
      </c>
      <c r="Y109" s="462">
        <f t="shared" ca="1" si="133"/>
        <v>0</v>
      </c>
      <c r="Z109" s="462">
        <f t="shared" ca="1" si="133"/>
        <v>0</v>
      </c>
      <c r="AA109" s="462">
        <f t="shared" ca="1" si="133"/>
        <v>0</v>
      </c>
      <c r="AB109" s="462">
        <f t="shared" ca="1" si="134"/>
        <v>0</v>
      </c>
      <c r="AC109" s="462">
        <f t="shared" ca="1" si="134"/>
        <v>0</v>
      </c>
      <c r="AD109" s="462">
        <f t="shared" ca="1" si="134"/>
        <v>0</v>
      </c>
      <c r="AE109" s="462">
        <f t="shared" ca="1" si="134"/>
        <v>0</v>
      </c>
      <c r="AF109" s="462">
        <f t="shared" ca="1" si="134"/>
        <v>0</v>
      </c>
      <c r="AG109" s="462">
        <f t="shared" ca="1" si="134"/>
        <v>0</v>
      </c>
      <c r="AH109" s="462">
        <f t="shared" ca="1" si="134"/>
        <v>0</v>
      </c>
      <c r="AI109" s="462">
        <f t="shared" ca="1" si="134"/>
        <v>0</v>
      </c>
      <c r="AJ109" s="462">
        <f t="shared" ca="1" si="134"/>
        <v>0</v>
      </c>
      <c r="AK109" s="462">
        <f t="shared" ca="1" si="134"/>
        <v>0</v>
      </c>
      <c r="AL109" s="462">
        <f t="shared" ca="1" si="135"/>
        <v>0</v>
      </c>
      <c r="AM109" s="462">
        <f t="shared" ca="1" si="135"/>
        <v>0</v>
      </c>
      <c r="AN109" s="462">
        <f t="shared" ca="1" si="135"/>
        <v>0</v>
      </c>
      <c r="AO109" s="462">
        <f t="shared" ca="1" si="135"/>
        <v>0</v>
      </c>
      <c r="AP109" s="462">
        <f t="shared" ca="1" si="135"/>
        <v>0</v>
      </c>
      <c r="AQ109" s="462">
        <f t="shared" ca="1" si="135"/>
        <v>0</v>
      </c>
      <c r="AR109" s="462">
        <f t="shared" ca="1" si="135"/>
        <v>0</v>
      </c>
      <c r="AS109" s="462">
        <f t="shared" ca="1" si="135"/>
        <v>0</v>
      </c>
      <c r="AT109" s="462">
        <f t="shared" ca="1" si="135"/>
        <v>0</v>
      </c>
      <c r="AU109" s="462">
        <f t="shared" ca="1" si="135"/>
        <v>0</v>
      </c>
      <c r="AV109" s="462">
        <f t="shared" ca="1" si="136"/>
        <v>0</v>
      </c>
      <c r="AW109" s="462">
        <f t="shared" ca="1" si="136"/>
        <v>0</v>
      </c>
      <c r="AX109" s="462">
        <f t="shared" ca="1" si="136"/>
        <v>0</v>
      </c>
      <c r="AY109" s="462">
        <f t="shared" ca="1" si="136"/>
        <v>0</v>
      </c>
      <c r="AZ109" s="462">
        <f t="shared" ca="1" si="136"/>
        <v>0</v>
      </c>
      <c r="BA109" s="462">
        <f t="shared" ca="1" si="136"/>
        <v>0</v>
      </c>
      <c r="BB109" s="462">
        <f t="shared" ca="1" si="136"/>
        <v>0</v>
      </c>
      <c r="BC109" s="462">
        <f t="shared" ca="1" si="136"/>
        <v>0</v>
      </c>
      <c r="BD109" s="462">
        <f t="shared" ca="1" si="136"/>
        <v>0</v>
      </c>
      <c r="BE109" s="462">
        <f t="shared" ca="1" si="136"/>
        <v>0</v>
      </c>
      <c r="BF109" s="462">
        <f t="shared" ca="1" si="137"/>
        <v>0</v>
      </c>
      <c r="BG109" s="462">
        <f t="shared" ca="1" si="137"/>
        <v>0</v>
      </c>
      <c r="BH109" s="462">
        <f t="shared" ca="1" si="137"/>
        <v>0</v>
      </c>
      <c r="BI109" s="462">
        <f t="shared" ca="1" si="137"/>
        <v>0</v>
      </c>
      <c r="BJ109" s="462">
        <f t="shared" ca="1" si="137"/>
        <v>0</v>
      </c>
      <c r="BK109" s="462">
        <f t="shared" ca="1" si="137"/>
        <v>0</v>
      </c>
      <c r="BL109" s="462">
        <f t="shared" ca="1" si="137"/>
        <v>0</v>
      </c>
      <c r="BM109" s="462">
        <f t="shared" ca="1" si="137"/>
        <v>0</v>
      </c>
      <c r="BN109" s="462">
        <f t="shared" ca="1" si="137"/>
        <v>0</v>
      </c>
      <c r="BO109" s="462">
        <f t="shared" ca="1" si="137"/>
        <v>0</v>
      </c>
      <c r="BP109" s="462">
        <f t="shared" ca="1" si="138"/>
        <v>0</v>
      </c>
      <c r="BQ109" s="462">
        <f t="shared" ca="1" si="138"/>
        <v>0</v>
      </c>
      <c r="BR109" s="462">
        <f t="shared" ca="1" si="138"/>
        <v>0</v>
      </c>
      <c r="BS109" s="462">
        <f t="shared" ca="1" si="138"/>
        <v>0</v>
      </c>
      <c r="BT109" s="462">
        <f t="shared" ca="1" si="138"/>
        <v>0</v>
      </c>
      <c r="BU109" s="462">
        <f t="shared" ca="1" si="138"/>
        <v>0</v>
      </c>
      <c r="BV109" s="462">
        <f t="shared" ca="1" si="138"/>
        <v>0</v>
      </c>
      <c r="BW109" s="462">
        <f t="shared" ca="1" si="138"/>
        <v>0</v>
      </c>
      <c r="BX109" s="462">
        <f t="shared" ca="1" si="138"/>
        <v>0</v>
      </c>
      <c r="BY109" s="462">
        <f t="shared" ca="1" si="138"/>
        <v>0</v>
      </c>
      <c r="BZ109" s="462">
        <f t="shared" ca="1" si="139"/>
        <v>0</v>
      </c>
      <c r="CA109" s="462">
        <f t="shared" ca="1" si="139"/>
        <v>0</v>
      </c>
      <c r="CB109" s="462">
        <f t="shared" ca="1" si="139"/>
        <v>0</v>
      </c>
      <c r="CC109" s="462">
        <f t="shared" ca="1" si="139"/>
        <v>0</v>
      </c>
      <c r="CD109" s="462">
        <f t="shared" ca="1" si="139"/>
        <v>0</v>
      </c>
      <c r="CE109" s="462">
        <f t="shared" ca="1" si="139"/>
        <v>0</v>
      </c>
      <c r="CF109" s="462">
        <f t="shared" ca="1" si="139"/>
        <v>0</v>
      </c>
      <c r="CG109" s="462">
        <f t="shared" ca="1" si="139"/>
        <v>0</v>
      </c>
      <c r="CH109" s="462">
        <f t="shared" ca="1" si="139"/>
        <v>0</v>
      </c>
      <c r="CI109" s="462">
        <f t="shared" ca="1" si="139"/>
        <v>0</v>
      </c>
      <c r="CJ109" s="462">
        <f t="shared" ca="1" si="140"/>
        <v>0</v>
      </c>
      <c r="CK109" s="462">
        <f t="shared" ca="1" si="140"/>
        <v>0</v>
      </c>
      <c r="CL109" s="462">
        <f t="shared" ca="1" si="140"/>
        <v>0</v>
      </c>
      <c r="CM109" s="462">
        <f t="shared" ca="1" si="140"/>
        <v>0</v>
      </c>
      <c r="CN109" s="462">
        <f t="shared" ca="1" si="140"/>
        <v>0</v>
      </c>
      <c r="CO109" s="462">
        <f t="shared" ca="1" si="140"/>
        <v>0</v>
      </c>
      <c r="CP109" s="462">
        <f t="shared" ca="1" si="140"/>
        <v>0</v>
      </c>
      <c r="CQ109" s="462">
        <f t="shared" ca="1" si="140"/>
        <v>0</v>
      </c>
      <c r="CR109" s="462">
        <f t="shared" ca="1" si="140"/>
        <v>0</v>
      </c>
      <c r="CS109" s="462">
        <f t="shared" ca="1" si="140"/>
        <v>0</v>
      </c>
      <c r="CT109" s="462">
        <f t="shared" ca="1" si="141"/>
        <v>0</v>
      </c>
      <c r="CU109" s="462">
        <f t="shared" ca="1" si="141"/>
        <v>0</v>
      </c>
      <c r="CV109" s="462">
        <f t="shared" ca="1" si="141"/>
        <v>0</v>
      </c>
      <c r="CW109" s="462">
        <f t="shared" ca="1" si="141"/>
        <v>0</v>
      </c>
      <c r="CX109" s="462">
        <f t="shared" ca="1" si="141"/>
        <v>0</v>
      </c>
      <c r="CY109" s="462">
        <f t="shared" ca="1" si="141"/>
        <v>0</v>
      </c>
      <c r="CZ109" s="462">
        <f t="shared" ca="1" si="141"/>
        <v>0</v>
      </c>
      <c r="DA109" s="462">
        <f t="shared" ca="1" si="141"/>
        <v>0</v>
      </c>
      <c r="DB109" s="462">
        <f t="shared" ca="1" si="141"/>
        <v>0</v>
      </c>
      <c r="DC109" s="462">
        <f t="shared" ca="1" si="141"/>
        <v>0</v>
      </c>
      <c r="DE109" s="114" t="str">
        <f t="shared" ca="1" si="100"/>
        <v>H.9.</v>
      </c>
      <c r="DF109">
        <v>1</v>
      </c>
      <c r="DG109">
        <f t="shared" ca="1" si="142"/>
        <v>0</v>
      </c>
    </row>
    <row r="110" spans="1:111" hidden="1">
      <c r="A110" s="67">
        <v>98</v>
      </c>
      <c r="B110" s="458" t="str">
        <f t="shared" ca="1" si="143"/>
        <v>H.10.</v>
      </c>
      <c r="C110" s="459" t="str">
        <f t="shared" ca="1" si="144"/>
        <v>Veiklos pajamos 5 (privataus ir NVO sektoriaus)</v>
      </c>
      <c r="D110" s="342"/>
      <c r="E110" s="460" t="str">
        <f t="shared" ca="1" si="145"/>
        <v/>
      </c>
      <c r="F110" s="461">
        <f ca="1">H110+NPV(FD,I110:INDEX(I110:DC110,PAL))</f>
        <v>0</v>
      </c>
      <c r="G110" s="454">
        <f ca="1">SUMIF($H$5:$DC$5,"&lt;="&amp;PAL,$H110:$DC110)</f>
        <v>0</v>
      </c>
      <c r="H110" s="462">
        <f t="shared" ca="1" si="132"/>
        <v>0</v>
      </c>
      <c r="I110" s="462">
        <f t="shared" ca="1" si="132"/>
        <v>0</v>
      </c>
      <c r="J110" s="462">
        <f t="shared" ca="1" si="132"/>
        <v>0</v>
      </c>
      <c r="K110" s="462">
        <f t="shared" ca="1" si="132"/>
        <v>0</v>
      </c>
      <c r="L110" s="462">
        <f t="shared" ca="1" si="132"/>
        <v>0</v>
      </c>
      <c r="M110" s="462">
        <f t="shared" ca="1" si="132"/>
        <v>0</v>
      </c>
      <c r="N110" s="462">
        <f t="shared" ca="1" si="132"/>
        <v>0</v>
      </c>
      <c r="O110" s="462">
        <f t="shared" ca="1" si="132"/>
        <v>0</v>
      </c>
      <c r="P110" s="462">
        <f t="shared" ca="1" si="132"/>
        <v>0</v>
      </c>
      <c r="Q110" s="462">
        <f t="shared" ca="1" si="132"/>
        <v>0</v>
      </c>
      <c r="R110" s="462">
        <f t="shared" ca="1" si="133"/>
        <v>0</v>
      </c>
      <c r="S110" s="462">
        <f t="shared" ca="1" si="133"/>
        <v>0</v>
      </c>
      <c r="T110" s="462">
        <f t="shared" ca="1" si="133"/>
        <v>0</v>
      </c>
      <c r="U110" s="462">
        <f t="shared" ca="1" si="133"/>
        <v>0</v>
      </c>
      <c r="V110" s="462">
        <f t="shared" ca="1" si="133"/>
        <v>0</v>
      </c>
      <c r="W110" s="462">
        <f t="shared" ca="1" si="133"/>
        <v>0</v>
      </c>
      <c r="X110" s="462">
        <f t="shared" ca="1" si="133"/>
        <v>0</v>
      </c>
      <c r="Y110" s="462">
        <f t="shared" ca="1" si="133"/>
        <v>0</v>
      </c>
      <c r="Z110" s="462">
        <f t="shared" ca="1" si="133"/>
        <v>0</v>
      </c>
      <c r="AA110" s="462">
        <f t="shared" ca="1" si="133"/>
        <v>0</v>
      </c>
      <c r="AB110" s="462">
        <f t="shared" ca="1" si="134"/>
        <v>0</v>
      </c>
      <c r="AC110" s="462">
        <f t="shared" ca="1" si="134"/>
        <v>0</v>
      </c>
      <c r="AD110" s="462">
        <f t="shared" ca="1" si="134"/>
        <v>0</v>
      </c>
      <c r="AE110" s="462">
        <f t="shared" ca="1" si="134"/>
        <v>0</v>
      </c>
      <c r="AF110" s="462">
        <f t="shared" ca="1" si="134"/>
        <v>0</v>
      </c>
      <c r="AG110" s="462">
        <f t="shared" ca="1" si="134"/>
        <v>0</v>
      </c>
      <c r="AH110" s="462">
        <f t="shared" ca="1" si="134"/>
        <v>0</v>
      </c>
      <c r="AI110" s="462">
        <f t="shared" ca="1" si="134"/>
        <v>0</v>
      </c>
      <c r="AJ110" s="462">
        <f t="shared" ca="1" si="134"/>
        <v>0</v>
      </c>
      <c r="AK110" s="462">
        <f t="shared" ca="1" si="134"/>
        <v>0</v>
      </c>
      <c r="AL110" s="462">
        <f t="shared" ca="1" si="135"/>
        <v>0</v>
      </c>
      <c r="AM110" s="462">
        <f t="shared" ca="1" si="135"/>
        <v>0</v>
      </c>
      <c r="AN110" s="462">
        <f t="shared" ca="1" si="135"/>
        <v>0</v>
      </c>
      <c r="AO110" s="462">
        <f t="shared" ca="1" si="135"/>
        <v>0</v>
      </c>
      <c r="AP110" s="462">
        <f t="shared" ca="1" si="135"/>
        <v>0</v>
      </c>
      <c r="AQ110" s="462">
        <f t="shared" ca="1" si="135"/>
        <v>0</v>
      </c>
      <c r="AR110" s="462">
        <f t="shared" ca="1" si="135"/>
        <v>0</v>
      </c>
      <c r="AS110" s="462">
        <f t="shared" ca="1" si="135"/>
        <v>0</v>
      </c>
      <c r="AT110" s="462">
        <f t="shared" ca="1" si="135"/>
        <v>0</v>
      </c>
      <c r="AU110" s="462">
        <f t="shared" ca="1" si="135"/>
        <v>0</v>
      </c>
      <c r="AV110" s="462">
        <f t="shared" ca="1" si="136"/>
        <v>0</v>
      </c>
      <c r="AW110" s="462">
        <f t="shared" ca="1" si="136"/>
        <v>0</v>
      </c>
      <c r="AX110" s="462">
        <f t="shared" ca="1" si="136"/>
        <v>0</v>
      </c>
      <c r="AY110" s="462">
        <f t="shared" ca="1" si="136"/>
        <v>0</v>
      </c>
      <c r="AZ110" s="462">
        <f t="shared" ca="1" si="136"/>
        <v>0</v>
      </c>
      <c r="BA110" s="462">
        <f t="shared" ca="1" si="136"/>
        <v>0</v>
      </c>
      <c r="BB110" s="462">
        <f t="shared" ca="1" si="136"/>
        <v>0</v>
      </c>
      <c r="BC110" s="462">
        <f t="shared" ca="1" si="136"/>
        <v>0</v>
      </c>
      <c r="BD110" s="462">
        <f t="shared" ca="1" si="136"/>
        <v>0</v>
      </c>
      <c r="BE110" s="462">
        <f t="shared" ca="1" si="136"/>
        <v>0</v>
      </c>
      <c r="BF110" s="462">
        <f t="shared" ca="1" si="137"/>
        <v>0</v>
      </c>
      <c r="BG110" s="462">
        <f t="shared" ca="1" si="137"/>
        <v>0</v>
      </c>
      <c r="BH110" s="462">
        <f t="shared" ca="1" si="137"/>
        <v>0</v>
      </c>
      <c r="BI110" s="462">
        <f t="shared" ca="1" si="137"/>
        <v>0</v>
      </c>
      <c r="BJ110" s="462">
        <f t="shared" ca="1" si="137"/>
        <v>0</v>
      </c>
      <c r="BK110" s="462">
        <f t="shared" ca="1" si="137"/>
        <v>0</v>
      </c>
      <c r="BL110" s="462">
        <f t="shared" ca="1" si="137"/>
        <v>0</v>
      </c>
      <c r="BM110" s="462">
        <f t="shared" ca="1" si="137"/>
        <v>0</v>
      </c>
      <c r="BN110" s="462">
        <f t="shared" ca="1" si="137"/>
        <v>0</v>
      </c>
      <c r="BO110" s="462">
        <f t="shared" ca="1" si="137"/>
        <v>0</v>
      </c>
      <c r="BP110" s="462">
        <f t="shared" ca="1" si="138"/>
        <v>0</v>
      </c>
      <c r="BQ110" s="462">
        <f t="shared" ca="1" si="138"/>
        <v>0</v>
      </c>
      <c r="BR110" s="462">
        <f t="shared" ca="1" si="138"/>
        <v>0</v>
      </c>
      <c r="BS110" s="462">
        <f t="shared" ca="1" si="138"/>
        <v>0</v>
      </c>
      <c r="BT110" s="462">
        <f t="shared" ca="1" si="138"/>
        <v>0</v>
      </c>
      <c r="BU110" s="462">
        <f t="shared" ca="1" si="138"/>
        <v>0</v>
      </c>
      <c r="BV110" s="462">
        <f t="shared" ca="1" si="138"/>
        <v>0</v>
      </c>
      <c r="BW110" s="462">
        <f t="shared" ca="1" si="138"/>
        <v>0</v>
      </c>
      <c r="BX110" s="462">
        <f t="shared" ca="1" si="138"/>
        <v>0</v>
      </c>
      <c r="BY110" s="462">
        <f t="shared" ca="1" si="138"/>
        <v>0</v>
      </c>
      <c r="BZ110" s="462">
        <f t="shared" ca="1" si="139"/>
        <v>0</v>
      </c>
      <c r="CA110" s="462">
        <f t="shared" ca="1" si="139"/>
        <v>0</v>
      </c>
      <c r="CB110" s="462">
        <f t="shared" ca="1" si="139"/>
        <v>0</v>
      </c>
      <c r="CC110" s="462">
        <f t="shared" ca="1" si="139"/>
        <v>0</v>
      </c>
      <c r="CD110" s="462">
        <f t="shared" ca="1" si="139"/>
        <v>0</v>
      </c>
      <c r="CE110" s="462">
        <f t="shared" ca="1" si="139"/>
        <v>0</v>
      </c>
      <c r="CF110" s="462">
        <f t="shared" ca="1" si="139"/>
        <v>0</v>
      </c>
      <c r="CG110" s="462">
        <f t="shared" ca="1" si="139"/>
        <v>0</v>
      </c>
      <c r="CH110" s="462">
        <f t="shared" ca="1" si="139"/>
        <v>0</v>
      </c>
      <c r="CI110" s="462">
        <f t="shared" ca="1" si="139"/>
        <v>0</v>
      </c>
      <c r="CJ110" s="462">
        <f t="shared" ca="1" si="140"/>
        <v>0</v>
      </c>
      <c r="CK110" s="462">
        <f t="shared" ca="1" si="140"/>
        <v>0</v>
      </c>
      <c r="CL110" s="462">
        <f t="shared" ca="1" si="140"/>
        <v>0</v>
      </c>
      <c r="CM110" s="462">
        <f t="shared" ca="1" si="140"/>
        <v>0</v>
      </c>
      <c r="CN110" s="462">
        <f t="shared" ca="1" si="140"/>
        <v>0</v>
      </c>
      <c r="CO110" s="462">
        <f t="shared" ca="1" si="140"/>
        <v>0</v>
      </c>
      <c r="CP110" s="462">
        <f t="shared" ca="1" si="140"/>
        <v>0</v>
      </c>
      <c r="CQ110" s="462">
        <f t="shared" ca="1" si="140"/>
        <v>0</v>
      </c>
      <c r="CR110" s="462">
        <f t="shared" ca="1" si="140"/>
        <v>0</v>
      </c>
      <c r="CS110" s="462">
        <f t="shared" ca="1" si="140"/>
        <v>0</v>
      </c>
      <c r="CT110" s="462">
        <f t="shared" ca="1" si="141"/>
        <v>0</v>
      </c>
      <c r="CU110" s="462">
        <f t="shared" ca="1" si="141"/>
        <v>0</v>
      </c>
      <c r="CV110" s="462">
        <f t="shared" ca="1" si="141"/>
        <v>0</v>
      </c>
      <c r="CW110" s="462">
        <f t="shared" ca="1" si="141"/>
        <v>0</v>
      </c>
      <c r="CX110" s="462">
        <f t="shared" ca="1" si="141"/>
        <v>0</v>
      </c>
      <c r="CY110" s="462">
        <f t="shared" ca="1" si="141"/>
        <v>0</v>
      </c>
      <c r="CZ110" s="462">
        <f t="shared" ca="1" si="141"/>
        <v>0</v>
      </c>
      <c r="DA110" s="462">
        <f t="shared" ca="1" si="141"/>
        <v>0</v>
      </c>
      <c r="DB110" s="462">
        <f t="shared" ca="1" si="141"/>
        <v>0</v>
      </c>
      <c r="DC110" s="462">
        <f t="shared" ca="1" si="141"/>
        <v>0</v>
      </c>
      <c r="DE110" s="114" t="str">
        <f t="shared" ca="1" si="100"/>
        <v>H.10.</v>
      </c>
      <c r="DF110">
        <v>1</v>
      </c>
      <c r="DG110">
        <f t="shared" ca="1" si="142"/>
        <v>0</v>
      </c>
    </row>
    <row r="111" spans="1:111" hidden="1">
      <c r="A111" s="67">
        <v>99</v>
      </c>
      <c r="B111" s="458" t="str">
        <f t="shared" ca="1" si="143"/>
        <v>I.</v>
      </c>
      <c r="C111" s="465" t="str">
        <f t="shared" ca="1" si="144"/>
        <v>MOKESTINĖS PAJAMOS</v>
      </c>
      <c r="D111" s="446"/>
      <c r="E111" s="460" t="str">
        <f t="shared" ca="1" si="145"/>
        <v/>
      </c>
      <c r="F111" s="461">
        <f ca="1">H111+NPV(FD,I111:INDEX(I111:DC111,PAL))</f>
        <v>0</v>
      </c>
      <c r="G111" s="454">
        <f ca="1">SUMIF($H$5:$DC$5,"&lt;="&amp;PAL,$H111:$DC111)</f>
        <v>0</v>
      </c>
      <c r="H111" s="462">
        <f t="shared" ca="1" si="132"/>
        <v>0</v>
      </c>
      <c r="I111" s="462">
        <f t="shared" ca="1" si="132"/>
        <v>0</v>
      </c>
      <c r="J111" s="462">
        <f t="shared" ca="1" si="132"/>
        <v>0</v>
      </c>
      <c r="K111" s="462">
        <f t="shared" ca="1" si="132"/>
        <v>0</v>
      </c>
      <c r="L111" s="462">
        <f t="shared" ca="1" si="132"/>
        <v>0</v>
      </c>
      <c r="M111" s="462">
        <f t="shared" ca="1" si="132"/>
        <v>0</v>
      </c>
      <c r="N111" s="462">
        <f t="shared" ca="1" si="132"/>
        <v>0</v>
      </c>
      <c r="O111" s="462">
        <f t="shared" ca="1" si="132"/>
        <v>0</v>
      </c>
      <c r="P111" s="462">
        <f t="shared" ca="1" si="132"/>
        <v>0</v>
      </c>
      <c r="Q111" s="462">
        <f t="shared" ca="1" si="132"/>
        <v>0</v>
      </c>
      <c r="R111" s="462">
        <f t="shared" ca="1" si="133"/>
        <v>0</v>
      </c>
      <c r="S111" s="462">
        <f t="shared" ca="1" si="133"/>
        <v>0</v>
      </c>
      <c r="T111" s="462">
        <f t="shared" ca="1" si="133"/>
        <v>0</v>
      </c>
      <c r="U111" s="462">
        <f t="shared" ca="1" si="133"/>
        <v>0</v>
      </c>
      <c r="V111" s="462">
        <f t="shared" ca="1" si="133"/>
        <v>0</v>
      </c>
      <c r="W111" s="462">
        <f t="shared" ca="1" si="133"/>
        <v>0</v>
      </c>
      <c r="X111" s="462">
        <f t="shared" ca="1" si="133"/>
        <v>0</v>
      </c>
      <c r="Y111" s="462">
        <f t="shared" ca="1" si="133"/>
        <v>0</v>
      </c>
      <c r="Z111" s="462">
        <f t="shared" ca="1" si="133"/>
        <v>0</v>
      </c>
      <c r="AA111" s="462">
        <f t="shared" ca="1" si="133"/>
        <v>0</v>
      </c>
      <c r="AB111" s="462">
        <f t="shared" ca="1" si="134"/>
        <v>0</v>
      </c>
      <c r="AC111" s="462">
        <f t="shared" ca="1" si="134"/>
        <v>0</v>
      </c>
      <c r="AD111" s="462">
        <f t="shared" ca="1" si="134"/>
        <v>0</v>
      </c>
      <c r="AE111" s="462">
        <f t="shared" ca="1" si="134"/>
        <v>0</v>
      </c>
      <c r="AF111" s="462">
        <f t="shared" ca="1" si="134"/>
        <v>0</v>
      </c>
      <c r="AG111" s="462">
        <f t="shared" ca="1" si="134"/>
        <v>0</v>
      </c>
      <c r="AH111" s="462">
        <f t="shared" ca="1" si="134"/>
        <v>0</v>
      </c>
      <c r="AI111" s="462">
        <f t="shared" ca="1" si="134"/>
        <v>0</v>
      </c>
      <c r="AJ111" s="462">
        <f t="shared" ca="1" si="134"/>
        <v>0</v>
      </c>
      <c r="AK111" s="462">
        <f t="shared" ca="1" si="134"/>
        <v>0</v>
      </c>
      <c r="AL111" s="462">
        <f t="shared" ca="1" si="135"/>
        <v>0</v>
      </c>
      <c r="AM111" s="462">
        <f t="shared" ca="1" si="135"/>
        <v>0</v>
      </c>
      <c r="AN111" s="462">
        <f t="shared" ca="1" si="135"/>
        <v>0</v>
      </c>
      <c r="AO111" s="462">
        <f t="shared" ca="1" si="135"/>
        <v>0</v>
      </c>
      <c r="AP111" s="462">
        <f t="shared" ca="1" si="135"/>
        <v>0</v>
      </c>
      <c r="AQ111" s="462">
        <f t="shared" ca="1" si="135"/>
        <v>0</v>
      </c>
      <c r="AR111" s="462">
        <f t="shared" ca="1" si="135"/>
        <v>0</v>
      </c>
      <c r="AS111" s="462">
        <f t="shared" ca="1" si="135"/>
        <v>0</v>
      </c>
      <c r="AT111" s="462">
        <f t="shared" ca="1" si="135"/>
        <v>0</v>
      </c>
      <c r="AU111" s="462">
        <f t="shared" ca="1" si="135"/>
        <v>0</v>
      </c>
      <c r="AV111" s="462">
        <f t="shared" ca="1" si="136"/>
        <v>0</v>
      </c>
      <c r="AW111" s="462">
        <f t="shared" ca="1" si="136"/>
        <v>0</v>
      </c>
      <c r="AX111" s="462">
        <f t="shared" ca="1" si="136"/>
        <v>0</v>
      </c>
      <c r="AY111" s="462">
        <f t="shared" ca="1" si="136"/>
        <v>0</v>
      </c>
      <c r="AZ111" s="462">
        <f t="shared" ca="1" si="136"/>
        <v>0</v>
      </c>
      <c r="BA111" s="462">
        <f t="shared" ca="1" si="136"/>
        <v>0</v>
      </c>
      <c r="BB111" s="462">
        <f t="shared" ca="1" si="136"/>
        <v>0</v>
      </c>
      <c r="BC111" s="462">
        <f t="shared" ca="1" si="136"/>
        <v>0</v>
      </c>
      <c r="BD111" s="462">
        <f t="shared" ca="1" si="136"/>
        <v>0</v>
      </c>
      <c r="BE111" s="462">
        <f t="shared" ca="1" si="136"/>
        <v>0</v>
      </c>
      <c r="BF111" s="462">
        <f t="shared" ca="1" si="137"/>
        <v>0</v>
      </c>
      <c r="BG111" s="462">
        <f t="shared" ca="1" si="137"/>
        <v>0</v>
      </c>
      <c r="BH111" s="462">
        <f t="shared" ca="1" si="137"/>
        <v>0</v>
      </c>
      <c r="BI111" s="462">
        <f t="shared" ca="1" si="137"/>
        <v>0</v>
      </c>
      <c r="BJ111" s="462">
        <f t="shared" ca="1" si="137"/>
        <v>0</v>
      </c>
      <c r="BK111" s="462">
        <f t="shared" ca="1" si="137"/>
        <v>0</v>
      </c>
      <c r="BL111" s="462">
        <f t="shared" ca="1" si="137"/>
        <v>0</v>
      </c>
      <c r="BM111" s="462">
        <f t="shared" ca="1" si="137"/>
        <v>0</v>
      </c>
      <c r="BN111" s="462">
        <f t="shared" ca="1" si="137"/>
        <v>0</v>
      </c>
      <c r="BO111" s="462">
        <f t="shared" ca="1" si="137"/>
        <v>0</v>
      </c>
      <c r="BP111" s="462">
        <f t="shared" ca="1" si="138"/>
        <v>0</v>
      </c>
      <c r="BQ111" s="462">
        <f t="shared" ca="1" si="138"/>
        <v>0</v>
      </c>
      <c r="BR111" s="462">
        <f t="shared" ca="1" si="138"/>
        <v>0</v>
      </c>
      <c r="BS111" s="462">
        <f t="shared" ca="1" si="138"/>
        <v>0</v>
      </c>
      <c r="BT111" s="462">
        <f t="shared" ca="1" si="138"/>
        <v>0</v>
      </c>
      <c r="BU111" s="462">
        <f t="shared" ca="1" si="138"/>
        <v>0</v>
      </c>
      <c r="BV111" s="462">
        <f t="shared" ca="1" si="138"/>
        <v>0</v>
      </c>
      <c r="BW111" s="462">
        <f t="shared" ca="1" si="138"/>
        <v>0</v>
      </c>
      <c r="BX111" s="462">
        <f t="shared" ca="1" si="138"/>
        <v>0</v>
      </c>
      <c r="BY111" s="462">
        <f t="shared" ca="1" si="138"/>
        <v>0</v>
      </c>
      <c r="BZ111" s="462">
        <f t="shared" ca="1" si="139"/>
        <v>0</v>
      </c>
      <c r="CA111" s="462">
        <f t="shared" ca="1" si="139"/>
        <v>0</v>
      </c>
      <c r="CB111" s="462">
        <f t="shared" ca="1" si="139"/>
        <v>0</v>
      </c>
      <c r="CC111" s="462">
        <f t="shared" ca="1" si="139"/>
        <v>0</v>
      </c>
      <c r="CD111" s="462">
        <f t="shared" ca="1" si="139"/>
        <v>0</v>
      </c>
      <c r="CE111" s="462">
        <f t="shared" ca="1" si="139"/>
        <v>0</v>
      </c>
      <c r="CF111" s="462">
        <f t="shared" ca="1" si="139"/>
        <v>0</v>
      </c>
      <c r="CG111" s="462">
        <f t="shared" ca="1" si="139"/>
        <v>0</v>
      </c>
      <c r="CH111" s="462">
        <f t="shared" ca="1" si="139"/>
        <v>0</v>
      </c>
      <c r="CI111" s="462">
        <f t="shared" ca="1" si="139"/>
        <v>0</v>
      </c>
      <c r="CJ111" s="462">
        <f t="shared" ca="1" si="140"/>
        <v>0</v>
      </c>
      <c r="CK111" s="462">
        <f t="shared" ca="1" si="140"/>
        <v>0</v>
      </c>
      <c r="CL111" s="462">
        <f t="shared" ca="1" si="140"/>
        <v>0</v>
      </c>
      <c r="CM111" s="462">
        <f t="shared" ca="1" si="140"/>
        <v>0</v>
      </c>
      <c r="CN111" s="462">
        <f t="shared" ca="1" si="140"/>
        <v>0</v>
      </c>
      <c r="CO111" s="462">
        <f t="shared" ca="1" si="140"/>
        <v>0</v>
      </c>
      <c r="CP111" s="462">
        <f t="shared" ca="1" si="140"/>
        <v>0</v>
      </c>
      <c r="CQ111" s="462">
        <f t="shared" ca="1" si="140"/>
        <v>0</v>
      </c>
      <c r="CR111" s="462">
        <f t="shared" ca="1" si="140"/>
        <v>0</v>
      </c>
      <c r="CS111" s="462">
        <f t="shared" ca="1" si="140"/>
        <v>0</v>
      </c>
      <c r="CT111" s="462">
        <f t="shared" ca="1" si="141"/>
        <v>0</v>
      </c>
      <c r="CU111" s="462">
        <f t="shared" ca="1" si="141"/>
        <v>0</v>
      </c>
      <c r="CV111" s="462">
        <f t="shared" ca="1" si="141"/>
        <v>0</v>
      </c>
      <c r="CW111" s="462">
        <f t="shared" ca="1" si="141"/>
        <v>0</v>
      </c>
      <c r="CX111" s="462">
        <f t="shared" ca="1" si="141"/>
        <v>0</v>
      </c>
      <c r="CY111" s="462">
        <f t="shared" ca="1" si="141"/>
        <v>0</v>
      </c>
      <c r="CZ111" s="462">
        <f t="shared" ca="1" si="141"/>
        <v>0</v>
      </c>
      <c r="DA111" s="462">
        <f t="shared" ca="1" si="141"/>
        <v>0</v>
      </c>
      <c r="DB111" s="462">
        <f t="shared" ca="1" si="141"/>
        <v>0</v>
      </c>
      <c r="DC111" s="462">
        <f t="shared" ca="1" si="141"/>
        <v>0</v>
      </c>
      <c r="DE111" s="114" t="str">
        <f t="shared" ca="1" si="100"/>
        <v>I.</v>
      </c>
      <c r="DF111">
        <v>1</v>
      </c>
    </row>
    <row r="112" spans="1:111" ht="15" hidden="1" customHeight="1">
      <c r="A112" s="67">
        <v>100</v>
      </c>
      <c r="B112" s="458" t="str">
        <f t="shared" ca="1" si="143"/>
        <v>J.</v>
      </c>
      <c r="C112" s="465" t="str">
        <f t="shared" ca="1" si="144"/>
        <v>PVM (kuris įskaičiuotas į investicijas, veiklos sąnaudas ir pajamas) BALANSAS</v>
      </c>
      <c r="D112" s="446"/>
      <c r="E112" s="466" t="str">
        <f t="shared" ca="1" si="145"/>
        <v/>
      </c>
      <c r="F112" s="461">
        <f ca="1">H112+NPV(FD,I112:INDEX(I112:DC112,PAL))</f>
        <v>3670762.3538043103</v>
      </c>
      <c r="G112" s="454">
        <f ca="1">SUMIF($H$5:$DC$5,"&lt;="&amp;PAL,$H112:$DC112)</f>
        <v>2575477.1665289262</v>
      </c>
      <c r="H112" s="467">
        <f t="shared" ref="H112:Q112" ca="1" si="146">OFFSET(INDIRECT("'"&amp;Opt_alt&amp;"'!H12"),$A112,H$5)</f>
        <v>212.37768595041319</v>
      </c>
      <c r="I112" s="467">
        <f t="shared" ca="1" si="146"/>
        <v>-149713.37528925619</v>
      </c>
      <c r="J112" s="467">
        <f t="shared" ca="1" si="146"/>
        <v>2644725.8015702479</v>
      </c>
      <c r="K112" s="467">
        <f t="shared" ca="1" si="146"/>
        <v>864439.82950413227</v>
      </c>
      <c r="L112" s="467">
        <f t="shared" ca="1" si="146"/>
        <v>1688399.4776033058</v>
      </c>
      <c r="M112" s="467">
        <f t="shared" ca="1" si="146"/>
        <v>594597.84595041326</v>
      </c>
      <c r="N112" s="467">
        <f t="shared" ca="1" si="146"/>
        <v>1541116.1407438016</v>
      </c>
      <c r="O112" s="467">
        <f t="shared" ca="1" si="146"/>
        <v>1210955.2671074381</v>
      </c>
      <c r="P112" s="467">
        <f t="shared" ca="1" si="146"/>
        <v>-472933.88429752068</v>
      </c>
      <c r="Q112" s="467">
        <f t="shared" ca="1" si="146"/>
        <v>-523264.4628099174</v>
      </c>
      <c r="R112" s="467">
        <f t="shared" ref="R112:AA112" ca="1" si="147">OFFSET(INDIRECT("'"&amp;Opt_alt&amp;"'!H12"),$A112,R$5)</f>
        <v>-523264.4628099174</v>
      </c>
      <c r="S112" s="467">
        <f t="shared" ca="1" si="147"/>
        <v>-523264.4628099174</v>
      </c>
      <c r="T112" s="467">
        <f t="shared" ca="1" si="147"/>
        <v>-523264.4628099174</v>
      </c>
      <c r="U112" s="467">
        <f t="shared" ca="1" si="147"/>
        <v>-523264.4628099174</v>
      </c>
      <c r="V112" s="467">
        <f t="shared" ca="1" si="147"/>
        <v>-459917.35537190083</v>
      </c>
      <c r="W112" s="467">
        <f t="shared" ca="1" si="147"/>
        <v>-459917.35537190083</v>
      </c>
      <c r="X112" s="467">
        <f t="shared" ca="1" si="147"/>
        <v>-411322.31404958677</v>
      </c>
      <c r="Y112" s="467">
        <f t="shared" ca="1" si="147"/>
        <v>-411322.31404958677</v>
      </c>
      <c r="Z112" s="467">
        <f t="shared" ca="1" si="147"/>
        <v>-362727.27272727271</v>
      </c>
      <c r="AA112" s="467">
        <f t="shared" ca="1" si="147"/>
        <v>-312396.69421487604</v>
      </c>
      <c r="AB112" s="467">
        <f t="shared" ref="AB112:AK112" ca="1" si="148">OFFSET(INDIRECT("'"&amp;Opt_alt&amp;"'!H12"),$A112,AB$5)</f>
        <v>-312396.69421487604</v>
      </c>
      <c r="AC112" s="467">
        <f t="shared" ca="1" si="148"/>
        <v>0</v>
      </c>
      <c r="AD112" s="467">
        <f t="shared" ca="1" si="148"/>
        <v>0</v>
      </c>
      <c r="AE112" s="467">
        <f t="shared" ca="1" si="148"/>
        <v>0</v>
      </c>
      <c r="AF112" s="467">
        <f t="shared" ca="1" si="148"/>
        <v>0</v>
      </c>
      <c r="AG112" s="467">
        <f t="shared" ca="1" si="148"/>
        <v>0</v>
      </c>
      <c r="AH112" s="467">
        <f t="shared" ca="1" si="148"/>
        <v>0</v>
      </c>
      <c r="AI112" s="467">
        <f t="shared" ca="1" si="148"/>
        <v>0</v>
      </c>
      <c r="AJ112" s="467">
        <f t="shared" ca="1" si="148"/>
        <v>0</v>
      </c>
      <c r="AK112" s="467">
        <f t="shared" ca="1" si="148"/>
        <v>0</v>
      </c>
      <c r="AL112" s="467">
        <f t="shared" ref="AL112:AU112" ca="1" si="149">OFFSET(INDIRECT("'"&amp;Opt_alt&amp;"'!H12"),$A112,AL$5)</f>
        <v>0</v>
      </c>
      <c r="AM112" s="467">
        <f t="shared" ca="1" si="149"/>
        <v>0</v>
      </c>
      <c r="AN112" s="467">
        <f t="shared" ca="1" si="149"/>
        <v>0</v>
      </c>
      <c r="AO112" s="467">
        <f t="shared" ca="1" si="149"/>
        <v>0</v>
      </c>
      <c r="AP112" s="467">
        <f t="shared" ca="1" si="149"/>
        <v>0</v>
      </c>
      <c r="AQ112" s="467">
        <f t="shared" ca="1" si="149"/>
        <v>0</v>
      </c>
      <c r="AR112" s="467">
        <f t="shared" ca="1" si="149"/>
        <v>0</v>
      </c>
      <c r="AS112" s="467">
        <f t="shared" ca="1" si="149"/>
        <v>0</v>
      </c>
      <c r="AT112" s="467">
        <f t="shared" ca="1" si="149"/>
        <v>0</v>
      </c>
      <c r="AU112" s="467">
        <f t="shared" ca="1" si="149"/>
        <v>0</v>
      </c>
      <c r="AV112" s="467">
        <f t="shared" ref="AV112:BE112" ca="1" si="150">OFFSET(INDIRECT("'"&amp;Opt_alt&amp;"'!H12"),$A112,AV$5)</f>
        <v>0</v>
      </c>
      <c r="AW112" s="467">
        <f t="shared" ca="1" si="150"/>
        <v>0</v>
      </c>
      <c r="AX112" s="467">
        <f t="shared" ca="1" si="150"/>
        <v>0</v>
      </c>
      <c r="AY112" s="467">
        <f t="shared" ca="1" si="150"/>
        <v>0</v>
      </c>
      <c r="AZ112" s="467">
        <f t="shared" ca="1" si="150"/>
        <v>0</v>
      </c>
      <c r="BA112" s="467">
        <f t="shared" ca="1" si="150"/>
        <v>0</v>
      </c>
      <c r="BB112" s="467">
        <f t="shared" ca="1" si="150"/>
        <v>0</v>
      </c>
      <c r="BC112" s="467">
        <f t="shared" ca="1" si="150"/>
        <v>0</v>
      </c>
      <c r="BD112" s="467">
        <f t="shared" ca="1" si="150"/>
        <v>0</v>
      </c>
      <c r="BE112" s="467">
        <f t="shared" ca="1" si="150"/>
        <v>0</v>
      </c>
      <c r="BF112" s="467">
        <f t="shared" ref="BF112:BO112" ca="1" si="151">OFFSET(INDIRECT("'"&amp;Opt_alt&amp;"'!H12"),$A112,BF$5)</f>
        <v>0</v>
      </c>
      <c r="BG112" s="467">
        <f t="shared" ca="1" si="151"/>
        <v>0</v>
      </c>
      <c r="BH112" s="467">
        <f t="shared" ca="1" si="151"/>
        <v>0</v>
      </c>
      <c r="BI112" s="467">
        <f t="shared" ca="1" si="151"/>
        <v>0</v>
      </c>
      <c r="BJ112" s="467">
        <f t="shared" ca="1" si="151"/>
        <v>0</v>
      </c>
      <c r="BK112" s="467">
        <f t="shared" ca="1" si="151"/>
        <v>0</v>
      </c>
      <c r="BL112" s="467">
        <f t="shared" ca="1" si="151"/>
        <v>0</v>
      </c>
      <c r="BM112" s="467">
        <f t="shared" ca="1" si="151"/>
        <v>0</v>
      </c>
      <c r="BN112" s="467">
        <f t="shared" ca="1" si="151"/>
        <v>0</v>
      </c>
      <c r="BO112" s="467">
        <f t="shared" ca="1" si="151"/>
        <v>0</v>
      </c>
      <c r="BP112" s="467">
        <f t="shared" ref="BP112:BY112" ca="1" si="152">OFFSET(INDIRECT("'"&amp;Opt_alt&amp;"'!H12"),$A112,BP$5)</f>
        <v>0</v>
      </c>
      <c r="BQ112" s="467">
        <f t="shared" ca="1" si="152"/>
        <v>0</v>
      </c>
      <c r="BR112" s="467">
        <f t="shared" ca="1" si="152"/>
        <v>0</v>
      </c>
      <c r="BS112" s="467">
        <f t="shared" ca="1" si="152"/>
        <v>0</v>
      </c>
      <c r="BT112" s="467">
        <f t="shared" ca="1" si="152"/>
        <v>0</v>
      </c>
      <c r="BU112" s="467">
        <f t="shared" ca="1" si="152"/>
        <v>0</v>
      </c>
      <c r="BV112" s="467">
        <f t="shared" ca="1" si="152"/>
        <v>0</v>
      </c>
      <c r="BW112" s="467">
        <f t="shared" ca="1" si="152"/>
        <v>0</v>
      </c>
      <c r="BX112" s="467">
        <f t="shared" ca="1" si="152"/>
        <v>0</v>
      </c>
      <c r="BY112" s="467">
        <f t="shared" ca="1" si="152"/>
        <v>0</v>
      </c>
      <c r="BZ112" s="467">
        <f t="shared" ref="BZ112:CI112" ca="1" si="153">OFFSET(INDIRECT("'"&amp;Opt_alt&amp;"'!H12"),$A112,BZ$5)</f>
        <v>0</v>
      </c>
      <c r="CA112" s="467">
        <f t="shared" ca="1" si="153"/>
        <v>0</v>
      </c>
      <c r="CB112" s="467">
        <f t="shared" ca="1" si="153"/>
        <v>0</v>
      </c>
      <c r="CC112" s="467">
        <f t="shared" ca="1" si="153"/>
        <v>0</v>
      </c>
      <c r="CD112" s="467">
        <f t="shared" ca="1" si="153"/>
        <v>0</v>
      </c>
      <c r="CE112" s="467">
        <f t="shared" ca="1" si="153"/>
        <v>0</v>
      </c>
      <c r="CF112" s="467">
        <f t="shared" ca="1" si="153"/>
        <v>0</v>
      </c>
      <c r="CG112" s="467">
        <f t="shared" ca="1" si="153"/>
        <v>0</v>
      </c>
      <c r="CH112" s="467">
        <f t="shared" ca="1" si="153"/>
        <v>0</v>
      </c>
      <c r="CI112" s="467">
        <f t="shared" ca="1" si="153"/>
        <v>0</v>
      </c>
      <c r="CJ112" s="467">
        <f t="shared" ref="CJ112:CS112" ca="1" si="154">OFFSET(INDIRECT("'"&amp;Opt_alt&amp;"'!H12"),$A112,CJ$5)</f>
        <v>0</v>
      </c>
      <c r="CK112" s="467">
        <f t="shared" ca="1" si="154"/>
        <v>0</v>
      </c>
      <c r="CL112" s="467">
        <f t="shared" ca="1" si="154"/>
        <v>0</v>
      </c>
      <c r="CM112" s="467">
        <f t="shared" ca="1" si="154"/>
        <v>0</v>
      </c>
      <c r="CN112" s="467">
        <f t="shared" ca="1" si="154"/>
        <v>0</v>
      </c>
      <c r="CO112" s="467">
        <f t="shared" ca="1" si="154"/>
        <v>0</v>
      </c>
      <c r="CP112" s="467">
        <f t="shared" ca="1" si="154"/>
        <v>0</v>
      </c>
      <c r="CQ112" s="467">
        <f t="shared" ca="1" si="154"/>
        <v>0</v>
      </c>
      <c r="CR112" s="467">
        <f t="shared" ca="1" si="154"/>
        <v>0</v>
      </c>
      <c r="CS112" s="467">
        <f t="shared" ca="1" si="154"/>
        <v>0</v>
      </c>
      <c r="CT112" s="467">
        <f t="shared" ref="CT112:DC112" ca="1" si="155">OFFSET(INDIRECT("'"&amp;Opt_alt&amp;"'!H12"),$A112,CT$5)</f>
        <v>0</v>
      </c>
      <c r="CU112" s="467">
        <f t="shared" ca="1" si="155"/>
        <v>0</v>
      </c>
      <c r="CV112" s="467">
        <f t="shared" ca="1" si="155"/>
        <v>0</v>
      </c>
      <c r="CW112" s="467">
        <f t="shared" ca="1" si="155"/>
        <v>0</v>
      </c>
      <c r="CX112" s="467">
        <f t="shared" ca="1" si="155"/>
        <v>0</v>
      </c>
      <c r="CY112" s="467">
        <f t="shared" ca="1" si="155"/>
        <v>0</v>
      </c>
      <c r="CZ112" s="467">
        <f t="shared" ca="1" si="155"/>
        <v>0</v>
      </c>
      <c r="DA112" s="467">
        <f t="shared" ca="1" si="155"/>
        <v>0</v>
      </c>
      <c r="DB112" s="467">
        <f t="shared" ca="1" si="155"/>
        <v>0</v>
      </c>
      <c r="DC112" s="468">
        <f t="shared" ca="1" si="155"/>
        <v>0</v>
      </c>
      <c r="DE112" s="114" t="str">
        <f t="shared" ca="1" si="100"/>
        <v>J.</v>
      </c>
      <c r="DF112">
        <v>1</v>
      </c>
    </row>
    <row r="113" spans="1:110" hidden="1">
      <c r="A113" s="67">
        <v>101</v>
      </c>
      <c r="B113" s="458" t="str">
        <f t="shared" ca="1" si="143"/>
        <v>J.1.</v>
      </c>
      <c r="C113" s="459" t="str">
        <f t="shared" ca="1" si="144"/>
        <v>Bendra pirkimo PVM suma (investicijoms ir reinvesticijoms)</v>
      </c>
      <c r="D113" s="342"/>
      <c r="E113" s="460" t="str">
        <f t="shared" ca="1" si="145"/>
        <v/>
      </c>
      <c r="F113" s="461">
        <f ca="1">H113+NPV(FD,I113:INDEX(I113:DC113,PAL))</f>
        <v>7915640.0232073423</v>
      </c>
      <c r="G113" s="454">
        <f ca="1">SUMIF($H$5:$DC$5,"&lt;="&amp;PAL,$H113:$DC113)</f>
        <v>8822679.5739669427</v>
      </c>
      <c r="H113" s="369">
        <f ca="1">SUMPRODUCT($DG12:$DG20,H12:H20,1/($DG12:$DG20+100))+SUMPRODUCT($DG23:$DG31,H23:H31,1/($DG23:$DG31+100))+SUMPRODUCT($DG34:$DG42,H34:H42,1/($DG34:$DG42+100))+SUMPRODUCT($DG46:$DG54,H46:H54,1/($DG46:$DG54+100))+SUMPRODUCT($DG57:$DG65,H57:H65,1/($DG57:$DG65+100))+SUMPRODUCT($DG68:$DG76,H68:H76,1/($DG68:$DG76+100))+SUMPRODUCT($DG79:$DG87,H79:H87,1/($DG79:$DG87+100))</f>
        <v>209.82644628099172</v>
      </c>
      <c r="I113" s="369">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162173.07099173553</v>
      </c>
      <c r="J113" s="369">
        <f t="shared" ca="1" si="156"/>
        <v>2956903.8180991733</v>
      </c>
      <c r="K113" s="369">
        <f t="shared" ca="1" si="156"/>
        <v>1176836.5237190083</v>
      </c>
      <c r="L113" s="369">
        <f t="shared" ca="1" si="156"/>
        <v>2000796.1718181819</v>
      </c>
      <c r="M113" s="369">
        <f t="shared" ca="1" si="156"/>
        <v>906994.54016528931</v>
      </c>
      <c r="N113" s="369">
        <f t="shared" ca="1" si="156"/>
        <v>1853512.8349586776</v>
      </c>
      <c r="O113" s="369">
        <f t="shared" ca="1" si="156"/>
        <v>1523351.9613223141</v>
      </c>
      <c r="P113" s="369">
        <f t="shared" ca="1" si="156"/>
        <v>-160537.19008264464</v>
      </c>
      <c r="Q113" s="369">
        <f t="shared" ca="1" si="156"/>
        <v>-210867.76859504133</v>
      </c>
      <c r="R113" s="369">
        <f t="shared" ca="1" si="156"/>
        <v>-210867.76859504133</v>
      </c>
      <c r="S113" s="369">
        <f t="shared" ca="1" si="156"/>
        <v>-210867.76859504133</v>
      </c>
      <c r="T113" s="369">
        <f t="shared" ca="1" si="156"/>
        <v>-210867.76859504133</v>
      </c>
      <c r="U113" s="369">
        <f t="shared" ca="1" si="156"/>
        <v>-210867.76859504133</v>
      </c>
      <c r="V113" s="369">
        <f t="shared" ca="1" si="156"/>
        <v>-147520.66115702479</v>
      </c>
      <c r="W113" s="369">
        <f t="shared" ca="1" si="156"/>
        <v>-147520.66115702479</v>
      </c>
      <c r="X113" s="369">
        <f t="shared" ca="1" si="156"/>
        <v>-98925.619834710742</v>
      </c>
      <c r="Y113" s="369">
        <f t="shared" ca="1" si="156"/>
        <v>-98925.619834710742</v>
      </c>
      <c r="Z113" s="369">
        <f t="shared" ca="1" si="156"/>
        <v>-50330.578512396693</v>
      </c>
      <c r="AA113" s="369">
        <f t="shared" ca="1" si="156"/>
        <v>0</v>
      </c>
      <c r="AB113" s="369">
        <f t="shared" ca="1" si="156"/>
        <v>0</v>
      </c>
      <c r="AC113" s="369">
        <f t="shared" ca="1" si="156"/>
        <v>0</v>
      </c>
      <c r="AD113" s="369">
        <f t="shared" ca="1" si="156"/>
        <v>0</v>
      </c>
      <c r="AE113" s="369">
        <f t="shared" ca="1" si="156"/>
        <v>0</v>
      </c>
      <c r="AF113" s="369">
        <f t="shared" ca="1" si="156"/>
        <v>0</v>
      </c>
      <c r="AG113" s="369">
        <f t="shared" ca="1" si="156"/>
        <v>0</v>
      </c>
      <c r="AH113" s="369">
        <f t="shared" ca="1" si="156"/>
        <v>0</v>
      </c>
      <c r="AI113" s="369">
        <f t="shared" ca="1" si="156"/>
        <v>0</v>
      </c>
      <c r="AJ113" s="369">
        <f t="shared" ca="1" si="156"/>
        <v>0</v>
      </c>
      <c r="AK113" s="369">
        <f t="shared" ca="1" si="156"/>
        <v>0</v>
      </c>
      <c r="AL113" s="369">
        <f t="shared" ca="1" si="156"/>
        <v>0</v>
      </c>
      <c r="AM113" s="369">
        <f t="shared" ca="1" si="156"/>
        <v>0</v>
      </c>
      <c r="AN113" s="369">
        <f t="shared" ca="1" si="156"/>
        <v>0</v>
      </c>
      <c r="AO113" s="369">
        <f t="shared" ca="1" si="156"/>
        <v>0</v>
      </c>
      <c r="AP113" s="369">
        <f t="shared" ca="1" si="156"/>
        <v>0</v>
      </c>
      <c r="AQ113" s="369">
        <f t="shared" ca="1" si="156"/>
        <v>0</v>
      </c>
      <c r="AR113" s="369">
        <f t="shared" ca="1" si="156"/>
        <v>0</v>
      </c>
      <c r="AS113" s="369">
        <f t="shared" ca="1" si="156"/>
        <v>0</v>
      </c>
      <c r="AT113" s="369">
        <f t="shared" ca="1" si="156"/>
        <v>0</v>
      </c>
      <c r="AU113" s="369">
        <f t="shared" ca="1" si="156"/>
        <v>0</v>
      </c>
      <c r="AV113" s="369">
        <f t="shared" ca="1" si="156"/>
        <v>0</v>
      </c>
      <c r="AW113" s="369">
        <f t="shared" ca="1" si="156"/>
        <v>0</v>
      </c>
      <c r="AX113" s="369">
        <f t="shared" ca="1" si="156"/>
        <v>0</v>
      </c>
      <c r="AY113" s="369">
        <f t="shared" ca="1" si="156"/>
        <v>0</v>
      </c>
      <c r="AZ113" s="369">
        <f t="shared" ca="1" si="156"/>
        <v>0</v>
      </c>
      <c r="BA113" s="369">
        <f t="shared" ca="1" si="156"/>
        <v>0</v>
      </c>
      <c r="BB113" s="369">
        <f t="shared" ca="1" si="156"/>
        <v>0</v>
      </c>
      <c r="BC113" s="369">
        <f t="shared" ca="1" si="156"/>
        <v>0</v>
      </c>
      <c r="BD113" s="369">
        <f t="shared" ca="1" si="156"/>
        <v>0</v>
      </c>
      <c r="BE113" s="369">
        <f t="shared" ca="1" si="156"/>
        <v>0</v>
      </c>
      <c r="BF113" s="369">
        <f t="shared" ca="1" si="156"/>
        <v>0</v>
      </c>
      <c r="BG113" s="369">
        <f t="shared" ca="1" si="156"/>
        <v>0</v>
      </c>
      <c r="BH113" s="369">
        <f t="shared" ca="1" si="156"/>
        <v>0</v>
      </c>
      <c r="BI113" s="369">
        <f t="shared" ca="1" si="156"/>
        <v>0</v>
      </c>
      <c r="BJ113" s="369">
        <f t="shared" ca="1" si="156"/>
        <v>0</v>
      </c>
      <c r="BK113" s="369">
        <f t="shared" ca="1" si="156"/>
        <v>0</v>
      </c>
      <c r="BL113" s="369">
        <f t="shared" ca="1" si="156"/>
        <v>0</v>
      </c>
      <c r="BM113" s="369">
        <f t="shared" ca="1" si="156"/>
        <v>0</v>
      </c>
      <c r="BN113" s="369">
        <f t="shared" ca="1" si="156"/>
        <v>0</v>
      </c>
      <c r="BO113" s="369">
        <f t="shared" ca="1" si="156"/>
        <v>0</v>
      </c>
      <c r="BP113" s="369">
        <f t="shared" ca="1" si="156"/>
        <v>0</v>
      </c>
      <c r="BQ113" s="369">
        <f t="shared" ca="1" si="156"/>
        <v>0</v>
      </c>
      <c r="BR113" s="369">
        <f t="shared" ca="1" si="156"/>
        <v>0</v>
      </c>
      <c r="BS113" s="369">
        <f t="shared" ca="1" si="156"/>
        <v>0</v>
      </c>
      <c r="BT113" s="369">
        <f t="shared" ca="1" si="156"/>
        <v>0</v>
      </c>
      <c r="BU113" s="369">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369">
        <f t="shared" ca="1" si="157"/>
        <v>0</v>
      </c>
      <c r="BW113" s="369">
        <f t="shared" ca="1" si="157"/>
        <v>0</v>
      </c>
      <c r="BX113" s="369">
        <f t="shared" ca="1" si="157"/>
        <v>0</v>
      </c>
      <c r="BY113" s="369">
        <f t="shared" ca="1" si="157"/>
        <v>0</v>
      </c>
      <c r="BZ113" s="369">
        <f t="shared" ca="1" si="157"/>
        <v>0</v>
      </c>
      <c r="CA113" s="369">
        <f t="shared" ca="1" si="157"/>
        <v>0</v>
      </c>
      <c r="CB113" s="369">
        <f t="shared" ca="1" si="157"/>
        <v>0</v>
      </c>
      <c r="CC113" s="369">
        <f t="shared" ca="1" si="157"/>
        <v>0</v>
      </c>
      <c r="CD113" s="369">
        <f t="shared" ca="1" si="157"/>
        <v>0</v>
      </c>
      <c r="CE113" s="369">
        <f t="shared" ca="1" si="157"/>
        <v>0</v>
      </c>
      <c r="CF113" s="369">
        <f t="shared" ca="1" si="157"/>
        <v>0</v>
      </c>
      <c r="CG113" s="369">
        <f t="shared" ca="1" si="157"/>
        <v>0</v>
      </c>
      <c r="CH113" s="369">
        <f t="shared" ca="1" si="157"/>
        <v>0</v>
      </c>
      <c r="CI113" s="369">
        <f t="shared" ca="1" si="157"/>
        <v>0</v>
      </c>
      <c r="CJ113" s="369">
        <f t="shared" ca="1" si="157"/>
        <v>0</v>
      </c>
      <c r="CK113" s="369">
        <f t="shared" ca="1" si="157"/>
        <v>0</v>
      </c>
      <c r="CL113" s="369">
        <f t="shared" ca="1" si="157"/>
        <v>0</v>
      </c>
      <c r="CM113" s="369">
        <f t="shared" ca="1" si="157"/>
        <v>0</v>
      </c>
      <c r="CN113" s="369">
        <f t="shared" ca="1" si="157"/>
        <v>0</v>
      </c>
      <c r="CO113" s="369">
        <f t="shared" ca="1" si="157"/>
        <v>0</v>
      </c>
      <c r="CP113" s="369">
        <f t="shared" ca="1" si="157"/>
        <v>0</v>
      </c>
      <c r="CQ113" s="369">
        <f t="shared" ca="1" si="157"/>
        <v>0</v>
      </c>
      <c r="CR113" s="369">
        <f t="shared" ca="1" si="157"/>
        <v>0</v>
      </c>
      <c r="CS113" s="369">
        <f t="shared" ca="1" si="157"/>
        <v>0</v>
      </c>
      <c r="CT113" s="369">
        <f t="shared" ca="1" si="157"/>
        <v>0</v>
      </c>
      <c r="CU113" s="369">
        <f t="shared" ca="1" si="157"/>
        <v>0</v>
      </c>
      <c r="CV113" s="369">
        <f t="shared" ca="1" si="157"/>
        <v>0</v>
      </c>
      <c r="CW113" s="369">
        <f t="shared" ca="1" si="157"/>
        <v>0</v>
      </c>
      <c r="CX113" s="369">
        <f t="shared" ca="1" si="157"/>
        <v>0</v>
      </c>
      <c r="CY113" s="369">
        <f t="shared" ca="1" si="157"/>
        <v>0</v>
      </c>
      <c r="CZ113" s="369">
        <f t="shared" ca="1" si="157"/>
        <v>0</v>
      </c>
      <c r="DA113" s="369">
        <f t="shared" ca="1" si="157"/>
        <v>0</v>
      </c>
      <c r="DB113" s="369">
        <f t="shared" ca="1" si="157"/>
        <v>0</v>
      </c>
      <c r="DC113" s="369">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4" t="str">
        <f t="shared" ca="1" si="100"/>
        <v>J.1.</v>
      </c>
      <c r="DF113">
        <v>1</v>
      </c>
    </row>
    <row r="114" spans="1:110" hidden="1">
      <c r="A114" s="67">
        <v>102</v>
      </c>
      <c r="B114" s="458" t="str">
        <f t="shared" ca="1" si="143"/>
        <v>J.2.</v>
      </c>
      <c r="C114" s="459" t="str">
        <f t="shared" ca="1" si="144"/>
        <v>Bendra pirkimo PVM suma (veiklos sąnaudoms)</v>
      </c>
      <c r="D114" s="451"/>
      <c r="E114" s="460" t="str">
        <f t="shared" ca="1" si="145"/>
        <v/>
      </c>
      <c r="F114" s="461">
        <f ca="1">H114+NPV(FD,I114:INDEX(I114:DC114,PAL))</f>
        <v>-4244877.6694030296</v>
      </c>
      <c r="G114" s="456">
        <f ca="1">G115+G116-G117</f>
        <v>-1210725611.3920474</v>
      </c>
      <c r="H114" s="369">
        <f ca="1">SUMPRODUCT($DG90:$DG99,H90:H99,1/($DG90:$DG99+100))</f>
        <v>2.5512396694214874</v>
      </c>
      <c r="I114" s="369">
        <f t="shared" ref="I114:BT114" ca="1" si="158">SUMPRODUCT($DG90:$DG99,I90:I99,1/($DG90:$DG99+100))</f>
        <v>-311886.44628099172</v>
      </c>
      <c r="J114" s="369">
        <f t="shared" ca="1" si="158"/>
        <v>-312178.01652892563</v>
      </c>
      <c r="K114" s="369">
        <f t="shared" ca="1" si="158"/>
        <v>-312396.69421487604</v>
      </c>
      <c r="L114" s="369">
        <f t="shared" ca="1" si="158"/>
        <v>-312396.69421487604</v>
      </c>
      <c r="M114" s="369">
        <f t="shared" ca="1" si="158"/>
        <v>-312396.69421487604</v>
      </c>
      <c r="N114" s="369">
        <f t="shared" ca="1" si="158"/>
        <v>-312396.69421487604</v>
      </c>
      <c r="O114" s="369">
        <f t="shared" ca="1" si="158"/>
        <v>-312396.69421487604</v>
      </c>
      <c r="P114" s="369">
        <f t="shared" ca="1" si="158"/>
        <v>-312396.69421487604</v>
      </c>
      <c r="Q114" s="369">
        <f t="shared" ca="1" si="158"/>
        <v>-312396.69421487604</v>
      </c>
      <c r="R114" s="369">
        <f t="shared" ca="1" si="158"/>
        <v>-312396.69421487604</v>
      </c>
      <c r="S114" s="369">
        <f t="shared" ca="1" si="158"/>
        <v>-312396.69421487604</v>
      </c>
      <c r="T114" s="369">
        <f t="shared" ca="1" si="158"/>
        <v>-312396.69421487604</v>
      </c>
      <c r="U114" s="369">
        <f t="shared" ca="1" si="158"/>
        <v>-312396.69421487604</v>
      </c>
      <c r="V114" s="369">
        <f t="shared" ca="1" si="158"/>
        <v>-312396.69421487604</v>
      </c>
      <c r="W114" s="369">
        <f t="shared" ca="1" si="158"/>
        <v>-312396.69421487604</v>
      </c>
      <c r="X114" s="369">
        <f t="shared" ca="1" si="158"/>
        <v>-312396.69421487604</v>
      </c>
      <c r="Y114" s="369">
        <f t="shared" ca="1" si="158"/>
        <v>-312396.69421487604</v>
      </c>
      <c r="Z114" s="369">
        <f t="shared" ca="1" si="158"/>
        <v>-312396.69421487604</v>
      </c>
      <c r="AA114" s="369">
        <f t="shared" ca="1" si="158"/>
        <v>-312396.69421487604</v>
      </c>
      <c r="AB114" s="369">
        <f t="shared" ca="1" si="158"/>
        <v>-312396.69421487604</v>
      </c>
      <c r="AC114" s="369">
        <f t="shared" ca="1" si="158"/>
        <v>0</v>
      </c>
      <c r="AD114" s="369">
        <f t="shared" ca="1" si="158"/>
        <v>0</v>
      </c>
      <c r="AE114" s="369">
        <f t="shared" ca="1" si="158"/>
        <v>0</v>
      </c>
      <c r="AF114" s="369">
        <f t="shared" ca="1" si="158"/>
        <v>0</v>
      </c>
      <c r="AG114" s="369">
        <f t="shared" ca="1" si="158"/>
        <v>0</v>
      </c>
      <c r="AH114" s="369">
        <f t="shared" ca="1" si="158"/>
        <v>0</v>
      </c>
      <c r="AI114" s="369">
        <f t="shared" ca="1" si="158"/>
        <v>0</v>
      </c>
      <c r="AJ114" s="369">
        <f t="shared" ca="1" si="158"/>
        <v>0</v>
      </c>
      <c r="AK114" s="369">
        <f t="shared" ca="1" si="158"/>
        <v>0</v>
      </c>
      <c r="AL114" s="369">
        <f t="shared" ca="1" si="158"/>
        <v>0</v>
      </c>
      <c r="AM114" s="369">
        <f t="shared" ca="1" si="158"/>
        <v>0</v>
      </c>
      <c r="AN114" s="369">
        <f t="shared" ca="1" si="158"/>
        <v>0</v>
      </c>
      <c r="AO114" s="369">
        <f t="shared" ca="1" si="158"/>
        <v>0</v>
      </c>
      <c r="AP114" s="369">
        <f t="shared" ca="1" si="158"/>
        <v>0</v>
      </c>
      <c r="AQ114" s="369">
        <f t="shared" ca="1" si="158"/>
        <v>0</v>
      </c>
      <c r="AR114" s="369">
        <f t="shared" ca="1" si="158"/>
        <v>0</v>
      </c>
      <c r="AS114" s="369">
        <f t="shared" ca="1" si="158"/>
        <v>0</v>
      </c>
      <c r="AT114" s="369">
        <f t="shared" ca="1" si="158"/>
        <v>0</v>
      </c>
      <c r="AU114" s="369">
        <f t="shared" ca="1" si="158"/>
        <v>0</v>
      </c>
      <c r="AV114" s="369">
        <f t="shared" ca="1" si="158"/>
        <v>0</v>
      </c>
      <c r="AW114" s="369">
        <f t="shared" ca="1" si="158"/>
        <v>0</v>
      </c>
      <c r="AX114" s="369">
        <f t="shared" ca="1" si="158"/>
        <v>0</v>
      </c>
      <c r="AY114" s="369">
        <f t="shared" ca="1" si="158"/>
        <v>0</v>
      </c>
      <c r="AZ114" s="369">
        <f t="shared" ca="1" si="158"/>
        <v>0</v>
      </c>
      <c r="BA114" s="369">
        <f t="shared" ca="1" si="158"/>
        <v>0</v>
      </c>
      <c r="BB114" s="369">
        <f t="shared" ca="1" si="158"/>
        <v>0</v>
      </c>
      <c r="BC114" s="369">
        <f t="shared" ca="1" si="158"/>
        <v>0</v>
      </c>
      <c r="BD114" s="369">
        <f t="shared" ca="1" si="158"/>
        <v>0</v>
      </c>
      <c r="BE114" s="369">
        <f t="shared" ca="1" si="158"/>
        <v>0</v>
      </c>
      <c r="BF114" s="369">
        <f t="shared" ca="1" si="158"/>
        <v>0</v>
      </c>
      <c r="BG114" s="369">
        <f t="shared" ca="1" si="158"/>
        <v>0</v>
      </c>
      <c r="BH114" s="369">
        <f t="shared" ca="1" si="158"/>
        <v>0</v>
      </c>
      <c r="BI114" s="369">
        <f t="shared" ca="1" si="158"/>
        <v>0</v>
      </c>
      <c r="BJ114" s="369">
        <f t="shared" ca="1" si="158"/>
        <v>0</v>
      </c>
      <c r="BK114" s="369">
        <f t="shared" ca="1" si="158"/>
        <v>0</v>
      </c>
      <c r="BL114" s="369">
        <f t="shared" ca="1" si="158"/>
        <v>0</v>
      </c>
      <c r="BM114" s="369">
        <f t="shared" ca="1" si="158"/>
        <v>0</v>
      </c>
      <c r="BN114" s="369">
        <f t="shared" ca="1" si="158"/>
        <v>0</v>
      </c>
      <c r="BO114" s="369">
        <f t="shared" ca="1" si="158"/>
        <v>0</v>
      </c>
      <c r="BP114" s="369">
        <f t="shared" ca="1" si="158"/>
        <v>0</v>
      </c>
      <c r="BQ114" s="369">
        <f t="shared" ca="1" si="158"/>
        <v>0</v>
      </c>
      <c r="BR114" s="369">
        <f t="shared" ca="1" si="158"/>
        <v>0</v>
      </c>
      <c r="BS114" s="369">
        <f t="shared" ca="1" si="158"/>
        <v>0</v>
      </c>
      <c r="BT114" s="369">
        <f t="shared" ca="1" si="158"/>
        <v>0</v>
      </c>
      <c r="BU114" s="369">
        <f t="shared" ref="BU114:DC114" ca="1" si="159">SUMPRODUCT($DG90:$DG99,BU90:BU99,1/($DG90:$DG99+100))</f>
        <v>0</v>
      </c>
      <c r="BV114" s="369">
        <f t="shared" ca="1" si="159"/>
        <v>0</v>
      </c>
      <c r="BW114" s="369">
        <f t="shared" ca="1" si="159"/>
        <v>0</v>
      </c>
      <c r="BX114" s="369">
        <f t="shared" ca="1" si="159"/>
        <v>0</v>
      </c>
      <c r="BY114" s="369">
        <f t="shared" ca="1" si="159"/>
        <v>0</v>
      </c>
      <c r="BZ114" s="369">
        <f t="shared" ca="1" si="159"/>
        <v>0</v>
      </c>
      <c r="CA114" s="369">
        <f t="shared" ca="1" si="159"/>
        <v>0</v>
      </c>
      <c r="CB114" s="369">
        <f t="shared" ca="1" si="159"/>
        <v>0</v>
      </c>
      <c r="CC114" s="369">
        <f t="shared" ca="1" si="159"/>
        <v>0</v>
      </c>
      <c r="CD114" s="369">
        <f t="shared" ca="1" si="159"/>
        <v>0</v>
      </c>
      <c r="CE114" s="369">
        <f t="shared" ca="1" si="159"/>
        <v>0</v>
      </c>
      <c r="CF114" s="369">
        <f t="shared" ca="1" si="159"/>
        <v>0</v>
      </c>
      <c r="CG114" s="369">
        <f t="shared" ca="1" si="159"/>
        <v>0</v>
      </c>
      <c r="CH114" s="369">
        <f t="shared" ca="1" si="159"/>
        <v>0</v>
      </c>
      <c r="CI114" s="369">
        <f t="shared" ca="1" si="159"/>
        <v>0</v>
      </c>
      <c r="CJ114" s="369">
        <f t="shared" ca="1" si="159"/>
        <v>0</v>
      </c>
      <c r="CK114" s="369">
        <f t="shared" ca="1" si="159"/>
        <v>0</v>
      </c>
      <c r="CL114" s="369">
        <f t="shared" ca="1" si="159"/>
        <v>0</v>
      </c>
      <c r="CM114" s="369">
        <f t="shared" ca="1" si="159"/>
        <v>0</v>
      </c>
      <c r="CN114" s="369">
        <f t="shared" ca="1" si="159"/>
        <v>0</v>
      </c>
      <c r="CO114" s="369">
        <f t="shared" ca="1" si="159"/>
        <v>0</v>
      </c>
      <c r="CP114" s="369">
        <f t="shared" ca="1" si="159"/>
        <v>0</v>
      </c>
      <c r="CQ114" s="369">
        <f t="shared" ca="1" si="159"/>
        <v>0</v>
      </c>
      <c r="CR114" s="369">
        <f t="shared" ca="1" si="159"/>
        <v>0</v>
      </c>
      <c r="CS114" s="369">
        <f t="shared" ca="1" si="159"/>
        <v>0</v>
      </c>
      <c r="CT114" s="369">
        <f t="shared" ca="1" si="159"/>
        <v>0</v>
      </c>
      <c r="CU114" s="369">
        <f t="shared" ca="1" si="159"/>
        <v>0</v>
      </c>
      <c r="CV114" s="369">
        <f t="shared" ca="1" si="159"/>
        <v>0</v>
      </c>
      <c r="CW114" s="369">
        <f t="shared" ca="1" si="159"/>
        <v>0</v>
      </c>
      <c r="CX114" s="369">
        <f t="shared" ca="1" si="159"/>
        <v>0</v>
      </c>
      <c r="CY114" s="369">
        <f t="shared" ca="1" si="159"/>
        <v>0</v>
      </c>
      <c r="CZ114" s="369">
        <f t="shared" ca="1" si="159"/>
        <v>0</v>
      </c>
      <c r="DA114" s="369">
        <f t="shared" ca="1" si="159"/>
        <v>0</v>
      </c>
      <c r="DB114" s="369">
        <f t="shared" ca="1" si="159"/>
        <v>0</v>
      </c>
      <c r="DC114" s="369">
        <f t="shared" ca="1" si="159"/>
        <v>0</v>
      </c>
      <c r="DE114" s="114" t="str">
        <f t="shared" ca="1" si="100"/>
        <v>J.2.</v>
      </c>
      <c r="DF114">
        <v>1</v>
      </c>
    </row>
    <row r="115" spans="1:110" hidden="1">
      <c r="A115" s="67">
        <v>103</v>
      </c>
      <c r="B115" s="458" t="str">
        <f t="shared" ca="1" si="143"/>
        <v>J.3.</v>
      </c>
      <c r="C115" s="459" t="str">
        <f t="shared" ca="1" si="144"/>
        <v>Bendra pardavimo PVM suma</v>
      </c>
      <c r="D115" s="342"/>
      <c r="E115" s="460" t="str">
        <f t="shared" ca="1" si="145"/>
        <v/>
      </c>
      <c r="F115" s="461">
        <f ca="1">H115+NPV(FD,I115:INDEX(I115:DC115,PAL))</f>
        <v>0</v>
      </c>
      <c r="G115" s="454">
        <f ca="1">SUMIF($H$5:$DC$5,"&lt;="&amp;PAL,$H115:$DC115)</f>
        <v>0</v>
      </c>
      <c r="H115" s="369">
        <f ca="1">SUMPRODUCT($DG101:$DG110,H101:H110,1/($DG101:$DG110+100))</f>
        <v>0</v>
      </c>
      <c r="I115" s="369">
        <f t="shared" ref="I115:BT115" ca="1" si="160">SUMPRODUCT($DG101:$DG110,I101:I110,1/($DG101:$DG110+100))</f>
        <v>0</v>
      </c>
      <c r="J115" s="369">
        <f t="shared" ca="1" si="160"/>
        <v>0</v>
      </c>
      <c r="K115" s="369">
        <f t="shared" ca="1" si="160"/>
        <v>0</v>
      </c>
      <c r="L115" s="369">
        <f t="shared" ca="1" si="160"/>
        <v>0</v>
      </c>
      <c r="M115" s="369">
        <f t="shared" ca="1" si="160"/>
        <v>0</v>
      </c>
      <c r="N115" s="369">
        <f t="shared" ca="1" si="160"/>
        <v>0</v>
      </c>
      <c r="O115" s="369">
        <f t="shared" ca="1" si="160"/>
        <v>0</v>
      </c>
      <c r="P115" s="369">
        <f t="shared" ca="1" si="160"/>
        <v>0</v>
      </c>
      <c r="Q115" s="369">
        <f t="shared" ca="1" si="160"/>
        <v>0</v>
      </c>
      <c r="R115" s="369">
        <f t="shared" ca="1" si="160"/>
        <v>0</v>
      </c>
      <c r="S115" s="369">
        <f t="shared" ca="1" si="160"/>
        <v>0</v>
      </c>
      <c r="T115" s="369">
        <f t="shared" ca="1" si="160"/>
        <v>0</v>
      </c>
      <c r="U115" s="369">
        <f t="shared" ca="1" si="160"/>
        <v>0</v>
      </c>
      <c r="V115" s="369">
        <f t="shared" ca="1" si="160"/>
        <v>0</v>
      </c>
      <c r="W115" s="369">
        <f t="shared" ca="1" si="160"/>
        <v>0</v>
      </c>
      <c r="X115" s="369">
        <f t="shared" ca="1" si="160"/>
        <v>0</v>
      </c>
      <c r="Y115" s="369">
        <f t="shared" ca="1" si="160"/>
        <v>0</v>
      </c>
      <c r="Z115" s="369">
        <f t="shared" ca="1" si="160"/>
        <v>0</v>
      </c>
      <c r="AA115" s="369">
        <f t="shared" ca="1" si="160"/>
        <v>0</v>
      </c>
      <c r="AB115" s="369">
        <f t="shared" ca="1" si="160"/>
        <v>0</v>
      </c>
      <c r="AC115" s="369">
        <f t="shared" ca="1" si="160"/>
        <v>0</v>
      </c>
      <c r="AD115" s="369">
        <f t="shared" ca="1" si="160"/>
        <v>0</v>
      </c>
      <c r="AE115" s="369">
        <f t="shared" ca="1" si="160"/>
        <v>0</v>
      </c>
      <c r="AF115" s="369">
        <f t="shared" ca="1" si="160"/>
        <v>0</v>
      </c>
      <c r="AG115" s="369">
        <f t="shared" ca="1" si="160"/>
        <v>0</v>
      </c>
      <c r="AH115" s="369">
        <f t="shared" ca="1" si="160"/>
        <v>0</v>
      </c>
      <c r="AI115" s="369">
        <f t="shared" ca="1" si="160"/>
        <v>0</v>
      </c>
      <c r="AJ115" s="369">
        <f t="shared" ca="1" si="160"/>
        <v>0</v>
      </c>
      <c r="AK115" s="369">
        <f t="shared" ca="1" si="160"/>
        <v>0</v>
      </c>
      <c r="AL115" s="369">
        <f t="shared" ca="1" si="160"/>
        <v>0</v>
      </c>
      <c r="AM115" s="369">
        <f t="shared" ca="1" si="160"/>
        <v>0</v>
      </c>
      <c r="AN115" s="369">
        <f t="shared" ca="1" si="160"/>
        <v>0</v>
      </c>
      <c r="AO115" s="369">
        <f t="shared" ca="1" si="160"/>
        <v>0</v>
      </c>
      <c r="AP115" s="369">
        <f t="shared" ca="1" si="160"/>
        <v>0</v>
      </c>
      <c r="AQ115" s="369">
        <f t="shared" ca="1" si="160"/>
        <v>0</v>
      </c>
      <c r="AR115" s="369">
        <f t="shared" ca="1" si="160"/>
        <v>0</v>
      </c>
      <c r="AS115" s="369">
        <f t="shared" ca="1" si="160"/>
        <v>0</v>
      </c>
      <c r="AT115" s="369">
        <f t="shared" ca="1" si="160"/>
        <v>0</v>
      </c>
      <c r="AU115" s="369">
        <f t="shared" ca="1" si="160"/>
        <v>0</v>
      </c>
      <c r="AV115" s="369">
        <f t="shared" ca="1" si="160"/>
        <v>0</v>
      </c>
      <c r="AW115" s="369">
        <f t="shared" ca="1" si="160"/>
        <v>0</v>
      </c>
      <c r="AX115" s="369">
        <f t="shared" ca="1" si="160"/>
        <v>0</v>
      </c>
      <c r="AY115" s="369">
        <f t="shared" ca="1" si="160"/>
        <v>0</v>
      </c>
      <c r="AZ115" s="369">
        <f t="shared" ca="1" si="160"/>
        <v>0</v>
      </c>
      <c r="BA115" s="369">
        <f t="shared" ca="1" si="160"/>
        <v>0</v>
      </c>
      <c r="BB115" s="369">
        <f t="shared" ca="1" si="160"/>
        <v>0</v>
      </c>
      <c r="BC115" s="369">
        <f t="shared" ca="1" si="160"/>
        <v>0</v>
      </c>
      <c r="BD115" s="369">
        <f t="shared" ca="1" si="160"/>
        <v>0</v>
      </c>
      <c r="BE115" s="369">
        <f t="shared" ca="1" si="160"/>
        <v>0</v>
      </c>
      <c r="BF115" s="369">
        <f t="shared" ca="1" si="160"/>
        <v>0</v>
      </c>
      <c r="BG115" s="369">
        <f t="shared" ca="1" si="160"/>
        <v>0</v>
      </c>
      <c r="BH115" s="369">
        <f t="shared" ca="1" si="160"/>
        <v>0</v>
      </c>
      <c r="BI115" s="369">
        <f t="shared" ca="1" si="160"/>
        <v>0</v>
      </c>
      <c r="BJ115" s="369">
        <f t="shared" ca="1" si="160"/>
        <v>0</v>
      </c>
      <c r="BK115" s="369">
        <f t="shared" ca="1" si="160"/>
        <v>0</v>
      </c>
      <c r="BL115" s="369">
        <f t="shared" ca="1" si="160"/>
        <v>0</v>
      </c>
      <c r="BM115" s="369">
        <f t="shared" ca="1" si="160"/>
        <v>0</v>
      </c>
      <c r="BN115" s="369">
        <f t="shared" ca="1" si="160"/>
        <v>0</v>
      </c>
      <c r="BO115" s="369">
        <f t="shared" ca="1" si="160"/>
        <v>0</v>
      </c>
      <c r="BP115" s="369">
        <f t="shared" ca="1" si="160"/>
        <v>0</v>
      </c>
      <c r="BQ115" s="369">
        <f t="shared" ca="1" si="160"/>
        <v>0</v>
      </c>
      <c r="BR115" s="369">
        <f t="shared" ca="1" si="160"/>
        <v>0</v>
      </c>
      <c r="BS115" s="369">
        <f t="shared" ca="1" si="160"/>
        <v>0</v>
      </c>
      <c r="BT115" s="369">
        <f t="shared" ca="1" si="160"/>
        <v>0</v>
      </c>
      <c r="BU115" s="369">
        <f t="shared" ref="BU115:DC115" ca="1" si="161">SUMPRODUCT($DG101:$DG110,BU101:BU110,1/($DG101:$DG110+100))</f>
        <v>0</v>
      </c>
      <c r="BV115" s="369">
        <f t="shared" ca="1" si="161"/>
        <v>0</v>
      </c>
      <c r="BW115" s="369">
        <f t="shared" ca="1" si="161"/>
        <v>0</v>
      </c>
      <c r="BX115" s="369">
        <f t="shared" ca="1" si="161"/>
        <v>0</v>
      </c>
      <c r="BY115" s="369">
        <f t="shared" ca="1" si="161"/>
        <v>0</v>
      </c>
      <c r="BZ115" s="369">
        <f t="shared" ca="1" si="161"/>
        <v>0</v>
      </c>
      <c r="CA115" s="369">
        <f t="shared" ca="1" si="161"/>
        <v>0</v>
      </c>
      <c r="CB115" s="369">
        <f t="shared" ca="1" si="161"/>
        <v>0</v>
      </c>
      <c r="CC115" s="369">
        <f t="shared" ca="1" si="161"/>
        <v>0</v>
      </c>
      <c r="CD115" s="369">
        <f t="shared" ca="1" si="161"/>
        <v>0</v>
      </c>
      <c r="CE115" s="369">
        <f t="shared" ca="1" si="161"/>
        <v>0</v>
      </c>
      <c r="CF115" s="369">
        <f t="shared" ca="1" si="161"/>
        <v>0</v>
      </c>
      <c r="CG115" s="369">
        <f t="shared" ca="1" si="161"/>
        <v>0</v>
      </c>
      <c r="CH115" s="369">
        <f t="shared" ca="1" si="161"/>
        <v>0</v>
      </c>
      <c r="CI115" s="369">
        <f t="shared" ca="1" si="161"/>
        <v>0</v>
      </c>
      <c r="CJ115" s="369">
        <f t="shared" ca="1" si="161"/>
        <v>0</v>
      </c>
      <c r="CK115" s="369">
        <f t="shared" ca="1" si="161"/>
        <v>0</v>
      </c>
      <c r="CL115" s="369">
        <f t="shared" ca="1" si="161"/>
        <v>0</v>
      </c>
      <c r="CM115" s="369">
        <f t="shared" ca="1" si="161"/>
        <v>0</v>
      </c>
      <c r="CN115" s="369">
        <f t="shared" ca="1" si="161"/>
        <v>0</v>
      </c>
      <c r="CO115" s="369">
        <f t="shared" ca="1" si="161"/>
        <v>0</v>
      </c>
      <c r="CP115" s="369">
        <f t="shared" ca="1" si="161"/>
        <v>0</v>
      </c>
      <c r="CQ115" s="369">
        <f t="shared" ca="1" si="161"/>
        <v>0</v>
      </c>
      <c r="CR115" s="369">
        <f t="shared" ca="1" si="161"/>
        <v>0</v>
      </c>
      <c r="CS115" s="369">
        <f t="shared" ca="1" si="161"/>
        <v>0</v>
      </c>
      <c r="CT115" s="369">
        <f t="shared" ca="1" si="161"/>
        <v>0</v>
      </c>
      <c r="CU115" s="369">
        <f t="shared" ca="1" si="161"/>
        <v>0</v>
      </c>
      <c r="CV115" s="369">
        <f t="shared" ca="1" si="161"/>
        <v>0</v>
      </c>
      <c r="CW115" s="369">
        <f t="shared" ca="1" si="161"/>
        <v>0</v>
      </c>
      <c r="CX115" s="369">
        <f t="shared" ca="1" si="161"/>
        <v>0</v>
      </c>
      <c r="CY115" s="369">
        <f t="shared" ca="1" si="161"/>
        <v>0</v>
      </c>
      <c r="CZ115" s="369">
        <f t="shared" ca="1" si="161"/>
        <v>0</v>
      </c>
      <c r="DA115" s="369">
        <f t="shared" ca="1" si="161"/>
        <v>0</v>
      </c>
      <c r="DB115" s="369">
        <f t="shared" ca="1" si="161"/>
        <v>0</v>
      </c>
      <c r="DC115" s="369">
        <f t="shared" ca="1" si="161"/>
        <v>0</v>
      </c>
      <c r="DE115" s="114" t="str">
        <f t="shared" ca="1" si="100"/>
        <v>J.3.</v>
      </c>
      <c r="DF115">
        <v>1</v>
      </c>
    </row>
    <row r="116" spans="1:110" ht="30" hidden="1">
      <c r="A116" s="67">
        <v>104</v>
      </c>
      <c r="B116" s="458" t="str">
        <f t="shared" ca="1" si="143"/>
        <v>K.</v>
      </c>
      <c r="C116" s="465" t="str">
        <f t="shared" ca="1" si="144"/>
        <v>SIEKIAMAS REZULTATAS: Produktų ar procesų inovacijas diegiančios MVĮ, matavimo vienetas: proc.</v>
      </c>
      <c r="D116" s="342"/>
      <c r="E116" s="460" t="str">
        <f t="shared" ca="1" si="145"/>
        <v/>
      </c>
      <c r="F116" s="461">
        <f ca="1">H116+NPV(FD,I116:INDEX(I116:DC116,PAL))</f>
        <v>0</v>
      </c>
      <c r="G116" s="454">
        <f ca="1">SUMIF($H$5:$DC$5,"&lt;="&amp;PAL,$H116:$DC116)</f>
        <v>0</v>
      </c>
      <c r="H116" s="462">
        <f t="shared" ref="H116:AM116" ca="1" si="162">OFFSET(INDIRECT("'"&amp;Opt_alt&amp;"'!H12"),$A116,H$5)*$DF116</f>
        <v>0</v>
      </c>
      <c r="I116" s="462">
        <f t="shared" ca="1" si="162"/>
        <v>0</v>
      </c>
      <c r="J116" s="462">
        <f t="shared" ca="1" si="162"/>
        <v>0</v>
      </c>
      <c r="K116" s="462">
        <f t="shared" ca="1" si="162"/>
        <v>0</v>
      </c>
      <c r="L116" s="462">
        <f t="shared" ca="1" si="162"/>
        <v>0</v>
      </c>
      <c r="M116" s="462">
        <f t="shared" ca="1" si="162"/>
        <v>0</v>
      </c>
      <c r="N116" s="462">
        <f t="shared" ca="1" si="162"/>
        <v>0</v>
      </c>
      <c r="O116" s="462">
        <f t="shared" ca="1" si="162"/>
        <v>0</v>
      </c>
      <c r="P116" s="462">
        <f t="shared" ca="1" si="162"/>
        <v>0</v>
      </c>
      <c r="Q116" s="462">
        <f t="shared" ca="1" si="162"/>
        <v>0</v>
      </c>
      <c r="R116" s="462">
        <f t="shared" ca="1" si="162"/>
        <v>0</v>
      </c>
      <c r="S116" s="462">
        <f t="shared" ca="1" si="162"/>
        <v>0</v>
      </c>
      <c r="T116" s="462">
        <f t="shared" ca="1" si="162"/>
        <v>0</v>
      </c>
      <c r="U116" s="462">
        <f t="shared" ca="1" si="162"/>
        <v>0</v>
      </c>
      <c r="V116" s="462">
        <f t="shared" ca="1" si="162"/>
        <v>0</v>
      </c>
      <c r="W116" s="462">
        <f t="shared" ca="1" si="162"/>
        <v>0</v>
      </c>
      <c r="X116" s="462">
        <f t="shared" ca="1" si="162"/>
        <v>0</v>
      </c>
      <c r="Y116" s="462">
        <f t="shared" ca="1" si="162"/>
        <v>0</v>
      </c>
      <c r="Z116" s="462">
        <f t="shared" ca="1" si="162"/>
        <v>0</v>
      </c>
      <c r="AA116" s="462">
        <f t="shared" ca="1" si="162"/>
        <v>0</v>
      </c>
      <c r="AB116" s="462">
        <f t="shared" ca="1" si="162"/>
        <v>0</v>
      </c>
      <c r="AC116" s="462">
        <f t="shared" ca="1" si="162"/>
        <v>0</v>
      </c>
      <c r="AD116" s="462">
        <f t="shared" ca="1" si="162"/>
        <v>0</v>
      </c>
      <c r="AE116" s="462">
        <f t="shared" ca="1" si="162"/>
        <v>0</v>
      </c>
      <c r="AF116" s="462">
        <f t="shared" ca="1" si="162"/>
        <v>0</v>
      </c>
      <c r="AG116" s="462">
        <f t="shared" ca="1" si="162"/>
        <v>0</v>
      </c>
      <c r="AH116" s="462">
        <f t="shared" ca="1" si="162"/>
        <v>0</v>
      </c>
      <c r="AI116" s="462">
        <f t="shared" ca="1" si="162"/>
        <v>0</v>
      </c>
      <c r="AJ116" s="462">
        <f t="shared" ca="1" si="162"/>
        <v>0</v>
      </c>
      <c r="AK116" s="462">
        <f t="shared" ca="1" si="162"/>
        <v>0</v>
      </c>
      <c r="AL116" s="462">
        <f t="shared" ca="1" si="162"/>
        <v>0</v>
      </c>
      <c r="AM116" s="462">
        <f t="shared" ca="1" si="162"/>
        <v>0</v>
      </c>
      <c r="AN116" s="462">
        <f t="shared" ref="AN116:BS116" ca="1" si="163">OFFSET(INDIRECT("'"&amp;Opt_alt&amp;"'!H12"),$A116,AN$5)*$DF116</f>
        <v>0</v>
      </c>
      <c r="AO116" s="462">
        <f t="shared" ca="1" si="163"/>
        <v>0</v>
      </c>
      <c r="AP116" s="462">
        <f t="shared" ca="1" si="163"/>
        <v>0</v>
      </c>
      <c r="AQ116" s="462">
        <f t="shared" ca="1" si="163"/>
        <v>0</v>
      </c>
      <c r="AR116" s="462">
        <f t="shared" ca="1" si="163"/>
        <v>0</v>
      </c>
      <c r="AS116" s="462">
        <f t="shared" ca="1" si="163"/>
        <v>0</v>
      </c>
      <c r="AT116" s="462">
        <f t="shared" ca="1" si="163"/>
        <v>0</v>
      </c>
      <c r="AU116" s="462">
        <f t="shared" ca="1" si="163"/>
        <v>0</v>
      </c>
      <c r="AV116" s="462">
        <f t="shared" ca="1" si="163"/>
        <v>0</v>
      </c>
      <c r="AW116" s="462">
        <f t="shared" ca="1" si="163"/>
        <v>0</v>
      </c>
      <c r="AX116" s="462">
        <f t="shared" ca="1" si="163"/>
        <v>0</v>
      </c>
      <c r="AY116" s="462">
        <f t="shared" ca="1" si="163"/>
        <v>0</v>
      </c>
      <c r="AZ116" s="462">
        <f t="shared" ca="1" si="163"/>
        <v>0</v>
      </c>
      <c r="BA116" s="462">
        <f t="shared" ca="1" si="163"/>
        <v>0</v>
      </c>
      <c r="BB116" s="462">
        <f t="shared" ca="1" si="163"/>
        <v>0</v>
      </c>
      <c r="BC116" s="462">
        <f t="shared" ca="1" si="163"/>
        <v>0</v>
      </c>
      <c r="BD116" s="462">
        <f t="shared" ca="1" si="163"/>
        <v>0</v>
      </c>
      <c r="BE116" s="462">
        <f t="shared" ca="1" si="163"/>
        <v>0</v>
      </c>
      <c r="BF116" s="462">
        <f t="shared" ca="1" si="163"/>
        <v>0</v>
      </c>
      <c r="BG116" s="462">
        <f t="shared" ca="1" si="163"/>
        <v>0</v>
      </c>
      <c r="BH116" s="462">
        <f t="shared" ca="1" si="163"/>
        <v>0</v>
      </c>
      <c r="BI116" s="462">
        <f t="shared" ca="1" si="163"/>
        <v>0</v>
      </c>
      <c r="BJ116" s="462">
        <f t="shared" ca="1" si="163"/>
        <v>0</v>
      </c>
      <c r="BK116" s="462">
        <f t="shared" ca="1" si="163"/>
        <v>0</v>
      </c>
      <c r="BL116" s="462">
        <f t="shared" ca="1" si="163"/>
        <v>0</v>
      </c>
      <c r="BM116" s="462">
        <f t="shared" ca="1" si="163"/>
        <v>0</v>
      </c>
      <c r="BN116" s="462">
        <f t="shared" ca="1" si="163"/>
        <v>0</v>
      </c>
      <c r="BO116" s="462">
        <f t="shared" ca="1" si="163"/>
        <v>0</v>
      </c>
      <c r="BP116" s="462">
        <f t="shared" ca="1" si="163"/>
        <v>0</v>
      </c>
      <c r="BQ116" s="462">
        <f t="shared" ca="1" si="163"/>
        <v>0</v>
      </c>
      <c r="BR116" s="462">
        <f t="shared" ca="1" si="163"/>
        <v>0</v>
      </c>
      <c r="BS116" s="462">
        <f t="shared" ca="1" si="163"/>
        <v>0</v>
      </c>
      <c r="BT116" s="462">
        <f t="shared" ref="BT116:DC116" ca="1" si="164">OFFSET(INDIRECT("'"&amp;Opt_alt&amp;"'!H12"),$A116,BT$5)*$DF116</f>
        <v>0</v>
      </c>
      <c r="BU116" s="462">
        <f t="shared" ca="1" si="164"/>
        <v>0</v>
      </c>
      <c r="BV116" s="462">
        <f t="shared" ca="1" si="164"/>
        <v>0</v>
      </c>
      <c r="BW116" s="462">
        <f t="shared" ca="1" si="164"/>
        <v>0</v>
      </c>
      <c r="BX116" s="462">
        <f t="shared" ca="1" si="164"/>
        <v>0</v>
      </c>
      <c r="BY116" s="462">
        <f t="shared" ca="1" si="164"/>
        <v>0</v>
      </c>
      <c r="BZ116" s="462">
        <f t="shared" ca="1" si="164"/>
        <v>0</v>
      </c>
      <c r="CA116" s="462">
        <f t="shared" ca="1" si="164"/>
        <v>0</v>
      </c>
      <c r="CB116" s="462">
        <f t="shared" ca="1" si="164"/>
        <v>0</v>
      </c>
      <c r="CC116" s="462">
        <f t="shared" ca="1" si="164"/>
        <v>0</v>
      </c>
      <c r="CD116" s="462">
        <f t="shared" ca="1" si="164"/>
        <v>0</v>
      </c>
      <c r="CE116" s="462">
        <f t="shared" ca="1" si="164"/>
        <v>0</v>
      </c>
      <c r="CF116" s="462">
        <f t="shared" ca="1" si="164"/>
        <v>0</v>
      </c>
      <c r="CG116" s="462">
        <f t="shared" ca="1" si="164"/>
        <v>0</v>
      </c>
      <c r="CH116" s="462">
        <f t="shared" ca="1" si="164"/>
        <v>0</v>
      </c>
      <c r="CI116" s="462">
        <f t="shared" ca="1" si="164"/>
        <v>0</v>
      </c>
      <c r="CJ116" s="462">
        <f t="shared" ca="1" si="164"/>
        <v>0</v>
      </c>
      <c r="CK116" s="462">
        <f t="shared" ca="1" si="164"/>
        <v>0</v>
      </c>
      <c r="CL116" s="462">
        <f t="shared" ca="1" si="164"/>
        <v>0</v>
      </c>
      <c r="CM116" s="462">
        <f t="shared" ca="1" si="164"/>
        <v>0</v>
      </c>
      <c r="CN116" s="462">
        <f t="shared" ca="1" si="164"/>
        <v>0</v>
      </c>
      <c r="CO116" s="462">
        <f t="shared" ca="1" si="164"/>
        <v>0</v>
      </c>
      <c r="CP116" s="462">
        <f t="shared" ca="1" si="164"/>
        <v>0</v>
      </c>
      <c r="CQ116" s="462">
        <f t="shared" ca="1" si="164"/>
        <v>0</v>
      </c>
      <c r="CR116" s="462">
        <f t="shared" ca="1" si="164"/>
        <v>0</v>
      </c>
      <c r="CS116" s="462">
        <f t="shared" ca="1" si="164"/>
        <v>0</v>
      </c>
      <c r="CT116" s="462">
        <f t="shared" ca="1" si="164"/>
        <v>0</v>
      </c>
      <c r="CU116" s="462">
        <f t="shared" ca="1" si="164"/>
        <v>0</v>
      </c>
      <c r="CV116" s="462">
        <f t="shared" ca="1" si="164"/>
        <v>0</v>
      </c>
      <c r="CW116" s="462">
        <f t="shared" ca="1" si="164"/>
        <v>0</v>
      </c>
      <c r="CX116" s="462">
        <f t="shared" ca="1" si="164"/>
        <v>0</v>
      </c>
      <c r="CY116" s="462">
        <f t="shared" ca="1" si="164"/>
        <v>0</v>
      </c>
      <c r="CZ116" s="462">
        <f t="shared" ca="1" si="164"/>
        <v>0</v>
      </c>
      <c r="DA116" s="462">
        <f t="shared" ca="1" si="164"/>
        <v>0</v>
      </c>
      <c r="DB116" s="462">
        <f t="shared" ca="1" si="164"/>
        <v>0</v>
      </c>
      <c r="DC116" s="462">
        <f t="shared" ca="1" si="164"/>
        <v>0</v>
      </c>
      <c r="DD116" s="36"/>
      <c r="DE116" s="114" t="str">
        <f t="shared" ca="1" si="100"/>
        <v>K.</v>
      </c>
      <c r="DF116">
        <v>1</v>
      </c>
    </row>
    <row r="117" spans="1:110" hidden="1">
      <c r="A117" s="67">
        <v>105</v>
      </c>
      <c r="B117" s="458" t="str">
        <f t="shared" ca="1" si="143"/>
        <v>L.</v>
      </c>
      <c r="C117" s="465" t="str">
        <f t="shared" ca="1" si="144"/>
        <v>SOCIALINIS - EKONOMINIS POVEIKIS</v>
      </c>
      <c r="D117" s="451"/>
      <c r="E117" s="466" t="str">
        <f t="shared" ca="1" si="145"/>
        <v/>
      </c>
      <c r="F117" s="461">
        <f ca="1">H117+NPV(SD,I117:INDEX(I117:DC117,PAL))</f>
        <v>706007923.98872852</v>
      </c>
      <c r="G117" s="454">
        <f ca="1">SUMIF($H$5:$DC$5,"&lt;="&amp;PAL,$H117:$DC117)</f>
        <v>1210725611.3920474</v>
      </c>
      <c r="H117" s="467">
        <f ca="1">H118-H126</f>
        <v>0</v>
      </c>
      <c r="I117" s="467">
        <f t="shared" ref="I117:BT117" ca="1" si="165">I118-I126</f>
        <v>2384067.5065550003</v>
      </c>
      <c r="J117" s="467">
        <f t="shared" ca="1" si="165"/>
        <v>21172964.299157232</v>
      </c>
      <c r="K117" s="467">
        <f t="shared" ca="1" si="165"/>
        <v>35720471.579462633</v>
      </c>
      <c r="L117" s="467">
        <f t="shared" ca="1" si="165"/>
        <v>82998439.442058787</v>
      </c>
      <c r="M117" s="467">
        <f t="shared" ca="1" si="165"/>
        <v>80525496.340254784</v>
      </c>
      <c r="N117" s="467">
        <f t="shared" ca="1" si="165"/>
        <v>59265815.29510358</v>
      </c>
      <c r="O117" s="467">
        <f t="shared" ca="1" si="165"/>
        <v>57243367.483086124</v>
      </c>
      <c r="P117" s="467">
        <f t="shared" ca="1" si="165"/>
        <v>59577530.904537544</v>
      </c>
      <c r="Q117" s="467">
        <f t="shared" ca="1" si="165"/>
        <v>62520707.498347893</v>
      </c>
      <c r="R117" s="467">
        <f t="shared" ca="1" si="165"/>
        <v>60520422.226830304</v>
      </c>
      <c r="S117" s="467">
        <f t="shared" ca="1" si="165"/>
        <v>62666927.096388191</v>
      </c>
      <c r="T117" s="467">
        <f t="shared" ca="1" si="165"/>
        <v>52744430.552881911</v>
      </c>
      <c r="U117" s="467">
        <f t="shared" ca="1" si="165"/>
        <v>56248503.387921654</v>
      </c>
      <c r="V117" s="467">
        <f t="shared" ca="1" si="165"/>
        <v>60019501.601488844</v>
      </c>
      <c r="W117" s="467">
        <f t="shared" ca="1" si="165"/>
        <v>64078377.210417412</v>
      </c>
      <c r="X117" s="467">
        <f t="shared" ca="1" si="165"/>
        <v>68447746.332484558</v>
      </c>
      <c r="Y117" s="467">
        <f t="shared" ca="1" si="165"/>
        <v>73152021.952674076</v>
      </c>
      <c r="Z117" s="467">
        <f t="shared" ca="1" si="165"/>
        <v>78217557.29988648</v>
      </c>
      <c r="AA117" s="467">
        <f t="shared" ca="1" si="165"/>
        <v>83672800.682605848</v>
      </c>
      <c r="AB117" s="467">
        <f t="shared" ca="1" si="165"/>
        <v>89548462.699904606</v>
      </c>
      <c r="AC117" s="467">
        <f t="shared" ca="1" si="165"/>
        <v>0</v>
      </c>
      <c r="AD117" s="467" t="e">
        <f t="shared" ca="1" si="165"/>
        <v>#REF!</v>
      </c>
      <c r="AE117" s="467">
        <f t="shared" ca="1" si="165"/>
        <v>0</v>
      </c>
      <c r="AF117" s="467">
        <f t="shared" ca="1" si="165"/>
        <v>0</v>
      </c>
      <c r="AG117" s="467">
        <f t="shared" ca="1" si="165"/>
        <v>0</v>
      </c>
      <c r="AH117" s="467">
        <f t="shared" ca="1" si="165"/>
        <v>0</v>
      </c>
      <c r="AI117" s="467">
        <f t="shared" ca="1" si="165"/>
        <v>0</v>
      </c>
      <c r="AJ117" s="467">
        <f t="shared" ca="1" si="165"/>
        <v>0</v>
      </c>
      <c r="AK117" s="467">
        <f t="shared" ca="1" si="165"/>
        <v>0</v>
      </c>
      <c r="AL117" s="467">
        <f t="shared" ca="1" si="165"/>
        <v>0</v>
      </c>
      <c r="AM117" s="467">
        <f t="shared" ca="1" si="165"/>
        <v>0</v>
      </c>
      <c r="AN117" s="467">
        <f t="shared" ca="1" si="165"/>
        <v>0</v>
      </c>
      <c r="AO117" s="467">
        <f t="shared" ca="1" si="165"/>
        <v>0</v>
      </c>
      <c r="AP117" s="467">
        <f t="shared" ca="1" si="165"/>
        <v>0</v>
      </c>
      <c r="AQ117" s="467">
        <f t="shared" ca="1" si="165"/>
        <v>0</v>
      </c>
      <c r="AR117" s="467">
        <f t="shared" ca="1" si="165"/>
        <v>0</v>
      </c>
      <c r="AS117" s="467">
        <f t="shared" ca="1" si="165"/>
        <v>0</v>
      </c>
      <c r="AT117" s="467">
        <f t="shared" ca="1" si="165"/>
        <v>0</v>
      </c>
      <c r="AU117" s="467">
        <f t="shared" ca="1" si="165"/>
        <v>0</v>
      </c>
      <c r="AV117" s="467">
        <f t="shared" ca="1" si="165"/>
        <v>0</v>
      </c>
      <c r="AW117" s="467">
        <f t="shared" ca="1" si="165"/>
        <v>0</v>
      </c>
      <c r="AX117" s="467">
        <f t="shared" ca="1" si="165"/>
        <v>0</v>
      </c>
      <c r="AY117" s="467">
        <f t="shared" ca="1" si="165"/>
        <v>0</v>
      </c>
      <c r="AZ117" s="467">
        <f t="shared" ca="1" si="165"/>
        <v>0</v>
      </c>
      <c r="BA117" s="467">
        <f t="shared" ca="1" si="165"/>
        <v>0</v>
      </c>
      <c r="BB117" s="467">
        <f t="shared" ca="1" si="165"/>
        <v>0</v>
      </c>
      <c r="BC117" s="467">
        <f t="shared" ca="1" si="165"/>
        <v>0</v>
      </c>
      <c r="BD117" s="467">
        <f t="shared" ca="1" si="165"/>
        <v>0</v>
      </c>
      <c r="BE117" s="467">
        <f t="shared" ca="1" si="165"/>
        <v>0</v>
      </c>
      <c r="BF117" s="467">
        <f t="shared" ca="1" si="165"/>
        <v>0</v>
      </c>
      <c r="BG117" s="467">
        <f t="shared" ca="1" si="165"/>
        <v>0</v>
      </c>
      <c r="BH117" s="467">
        <f t="shared" ca="1" si="165"/>
        <v>0</v>
      </c>
      <c r="BI117" s="467">
        <f t="shared" ca="1" si="165"/>
        <v>0</v>
      </c>
      <c r="BJ117" s="467">
        <f t="shared" ca="1" si="165"/>
        <v>0</v>
      </c>
      <c r="BK117" s="467">
        <f t="shared" ca="1" si="165"/>
        <v>0</v>
      </c>
      <c r="BL117" s="467">
        <f t="shared" ca="1" si="165"/>
        <v>0</v>
      </c>
      <c r="BM117" s="467">
        <f t="shared" ca="1" si="165"/>
        <v>0</v>
      </c>
      <c r="BN117" s="467">
        <f t="shared" ca="1" si="165"/>
        <v>0</v>
      </c>
      <c r="BO117" s="467">
        <f t="shared" ca="1" si="165"/>
        <v>0</v>
      </c>
      <c r="BP117" s="467">
        <f t="shared" ca="1" si="165"/>
        <v>0</v>
      </c>
      <c r="BQ117" s="467">
        <f t="shared" ca="1" si="165"/>
        <v>0</v>
      </c>
      <c r="BR117" s="467">
        <f t="shared" ca="1" si="165"/>
        <v>0</v>
      </c>
      <c r="BS117" s="467">
        <f t="shared" ca="1" si="165"/>
        <v>0</v>
      </c>
      <c r="BT117" s="467">
        <f t="shared" ca="1" si="165"/>
        <v>0</v>
      </c>
      <c r="BU117" s="467">
        <f t="shared" ref="BU117:DC117" ca="1" si="166">BU118-BU126</f>
        <v>0</v>
      </c>
      <c r="BV117" s="467">
        <f t="shared" ca="1" si="166"/>
        <v>0</v>
      </c>
      <c r="BW117" s="467">
        <f t="shared" ca="1" si="166"/>
        <v>0</v>
      </c>
      <c r="BX117" s="467">
        <f t="shared" ca="1" si="166"/>
        <v>0</v>
      </c>
      <c r="BY117" s="467">
        <f t="shared" ca="1" si="166"/>
        <v>0</v>
      </c>
      <c r="BZ117" s="467">
        <f t="shared" ca="1" si="166"/>
        <v>0</v>
      </c>
      <c r="CA117" s="467">
        <f t="shared" ca="1" si="166"/>
        <v>0</v>
      </c>
      <c r="CB117" s="467">
        <f t="shared" ca="1" si="166"/>
        <v>0</v>
      </c>
      <c r="CC117" s="467">
        <f t="shared" ca="1" si="166"/>
        <v>0</v>
      </c>
      <c r="CD117" s="467">
        <f t="shared" ca="1" si="166"/>
        <v>0</v>
      </c>
      <c r="CE117" s="467">
        <f t="shared" ca="1" si="166"/>
        <v>0</v>
      </c>
      <c r="CF117" s="467">
        <f t="shared" ca="1" si="166"/>
        <v>0</v>
      </c>
      <c r="CG117" s="467">
        <f t="shared" ca="1" si="166"/>
        <v>0</v>
      </c>
      <c r="CH117" s="467">
        <f t="shared" ca="1" si="166"/>
        <v>0</v>
      </c>
      <c r="CI117" s="467">
        <f t="shared" ca="1" si="166"/>
        <v>0</v>
      </c>
      <c r="CJ117" s="467">
        <f t="shared" ca="1" si="166"/>
        <v>0</v>
      </c>
      <c r="CK117" s="467">
        <f t="shared" ca="1" si="166"/>
        <v>0</v>
      </c>
      <c r="CL117" s="467">
        <f t="shared" ca="1" si="166"/>
        <v>0</v>
      </c>
      <c r="CM117" s="467">
        <f t="shared" ca="1" si="166"/>
        <v>0</v>
      </c>
      <c r="CN117" s="467">
        <f t="shared" ca="1" si="166"/>
        <v>0</v>
      </c>
      <c r="CO117" s="467">
        <f t="shared" ca="1" si="166"/>
        <v>0</v>
      </c>
      <c r="CP117" s="467">
        <f t="shared" ca="1" si="166"/>
        <v>0</v>
      </c>
      <c r="CQ117" s="467">
        <f t="shared" ca="1" si="166"/>
        <v>0</v>
      </c>
      <c r="CR117" s="467">
        <f t="shared" ca="1" si="166"/>
        <v>0</v>
      </c>
      <c r="CS117" s="467">
        <f t="shared" ca="1" si="166"/>
        <v>0</v>
      </c>
      <c r="CT117" s="467">
        <f t="shared" ca="1" si="166"/>
        <v>0</v>
      </c>
      <c r="CU117" s="467">
        <f t="shared" ca="1" si="166"/>
        <v>0</v>
      </c>
      <c r="CV117" s="467">
        <f t="shared" ca="1" si="166"/>
        <v>0</v>
      </c>
      <c r="CW117" s="467">
        <f t="shared" ca="1" si="166"/>
        <v>0</v>
      </c>
      <c r="CX117" s="467">
        <f t="shared" ca="1" si="166"/>
        <v>0</v>
      </c>
      <c r="CY117" s="467">
        <f t="shared" ca="1" si="166"/>
        <v>0</v>
      </c>
      <c r="CZ117" s="467">
        <f t="shared" ca="1" si="166"/>
        <v>0</v>
      </c>
      <c r="DA117" s="467">
        <f t="shared" ca="1" si="166"/>
        <v>0</v>
      </c>
      <c r="DB117" s="467">
        <f t="shared" ca="1" si="166"/>
        <v>0</v>
      </c>
      <c r="DC117" s="467">
        <f t="shared" ca="1" si="166"/>
        <v>0</v>
      </c>
      <c r="DD117" s="36"/>
      <c r="DE117" s="114" t="str">
        <f t="shared" ca="1" si="100"/>
        <v>L.</v>
      </c>
      <c r="DF117">
        <v>1</v>
      </c>
    </row>
    <row r="118" spans="1:110" hidden="1">
      <c r="A118" s="67">
        <v>106</v>
      </c>
      <c r="B118" s="458" t="str">
        <f t="shared" ca="1" si="143"/>
        <v>L.1.</v>
      </c>
      <c r="C118" s="465" t="str">
        <f t="shared" ca="1" si="144"/>
        <v>Socialinio - ekonominio poveikio nauda</v>
      </c>
      <c r="D118" s="451" t="str">
        <f>IF(Result_mat=0,"",Result_mat)</f>
        <v>proc.</v>
      </c>
      <c r="E118" s="466" t="str">
        <f t="shared" ca="1" si="145"/>
        <v/>
      </c>
      <c r="F118" s="461">
        <f ca="1">H118+NPV(SD,I118:INDEX(I118:DC118,PAL))</f>
        <v>706007923.98872852</v>
      </c>
      <c r="G118" s="454">
        <f ca="1">SUMIF($H$5:$DC$5,"&lt;="&amp;PAL,$H118:$DC118)</f>
        <v>1210725611.3920474</v>
      </c>
      <c r="H118" s="467">
        <f ca="1">SUM(H119:H125)</f>
        <v>0</v>
      </c>
      <c r="I118" s="467">
        <f t="shared" ref="I118:BT118" ca="1" si="167">SUM(I119:I125)</f>
        <v>2384067.5065550003</v>
      </c>
      <c r="J118" s="467">
        <f t="shared" ca="1" si="167"/>
        <v>21172964.299157232</v>
      </c>
      <c r="K118" s="467">
        <f t="shared" ca="1" si="167"/>
        <v>35720471.579462633</v>
      </c>
      <c r="L118" s="467">
        <f t="shared" ca="1" si="167"/>
        <v>82998439.442058787</v>
      </c>
      <c r="M118" s="467">
        <f t="shared" ca="1" si="167"/>
        <v>80525496.340254784</v>
      </c>
      <c r="N118" s="467">
        <f t="shared" ca="1" si="167"/>
        <v>59265815.29510358</v>
      </c>
      <c r="O118" s="467">
        <f t="shared" ca="1" si="167"/>
        <v>57243367.483086124</v>
      </c>
      <c r="P118" s="467">
        <f t="shared" ca="1" si="167"/>
        <v>59577530.904537544</v>
      </c>
      <c r="Q118" s="467">
        <f t="shared" ca="1" si="167"/>
        <v>62520707.498347893</v>
      </c>
      <c r="R118" s="467">
        <f t="shared" ca="1" si="167"/>
        <v>60520422.226830304</v>
      </c>
      <c r="S118" s="467">
        <f t="shared" ca="1" si="167"/>
        <v>62666927.096388191</v>
      </c>
      <c r="T118" s="467">
        <f t="shared" ca="1" si="167"/>
        <v>52744430.552881911</v>
      </c>
      <c r="U118" s="467">
        <f t="shared" ca="1" si="167"/>
        <v>56248503.387921654</v>
      </c>
      <c r="V118" s="467">
        <f t="shared" ca="1" si="167"/>
        <v>60019501.601488844</v>
      </c>
      <c r="W118" s="467">
        <f t="shared" ca="1" si="167"/>
        <v>64078377.210417412</v>
      </c>
      <c r="X118" s="467">
        <f t="shared" ca="1" si="167"/>
        <v>68447746.332484558</v>
      </c>
      <c r="Y118" s="467">
        <f t="shared" ca="1" si="167"/>
        <v>73152021.952674076</v>
      </c>
      <c r="Z118" s="467">
        <f t="shared" ca="1" si="167"/>
        <v>78217557.29988648</v>
      </c>
      <c r="AA118" s="467">
        <f t="shared" ca="1" si="167"/>
        <v>83672800.682605848</v>
      </c>
      <c r="AB118" s="467">
        <f t="shared" ca="1" si="167"/>
        <v>89548462.699904606</v>
      </c>
      <c r="AC118" s="467">
        <f t="shared" ca="1" si="167"/>
        <v>0</v>
      </c>
      <c r="AD118" s="467" t="e">
        <f t="shared" ca="1" si="167"/>
        <v>#REF!</v>
      </c>
      <c r="AE118" s="467">
        <f t="shared" ca="1" si="167"/>
        <v>0</v>
      </c>
      <c r="AF118" s="467">
        <f t="shared" ca="1" si="167"/>
        <v>0</v>
      </c>
      <c r="AG118" s="467">
        <f t="shared" ca="1" si="167"/>
        <v>0</v>
      </c>
      <c r="AH118" s="467">
        <f t="shared" ca="1" si="167"/>
        <v>0</v>
      </c>
      <c r="AI118" s="467">
        <f t="shared" ca="1" si="167"/>
        <v>0</v>
      </c>
      <c r="AJ118" s="467">
        <f t="shared" ca="1" si="167"/>
        <v>0</v>
      </c>
      <c r="AK118" s="467">
        <f t="shared" ca="1" si="167"/>
        <v>0</v>
      </c>
      <c r="AL118" s="467">
        <f t="shared" ca="1" si="167"/>
        <v>0</v>
      </c>
      <c r="AM118" s="467">
        <f t="shared" ca="1" si="167"/>
        <v>0</v>
      </c>
      <c r="AN118" s="467">
        <f t="shared" ca="1" si="167"/>
        <v>0</v>
      </c>
      <c r="AO118" s="467">
        <f t="shared" ca="1" si="167"/>
        <v>0</v>
      </c>
      <c r="AP118" s="467">
        <f t="shared" ca="1" si="167"/>
        <v>0</v>
      </c>
      <c r="AQ118" s="467">
        <f t="shared" ca="1" si="167"/>
        <v>0</v>
      </c>
      <c r="AR118" s="467">
        <f t="shared" ca="1" si="167"/>
        <v>0</v>
      </c>
      <c r="AS118" s="467">
        <f t="shared" ca="1" si="167"/>
        <v>0</v>
      </c>
      <c r="AT118" s="467">
        <f t="shared" ca="1" si="167"/>
        <v>0</v>
      </c>
      <c r="AU118" s="467">
        <f t="shared" ca="1" si="167"/>
        <v>0</v>
      </c>
      <c r="AV118" s="467">
        <f t="shared" ca="1" si="167"/>
        <v>0</v>
      </c>
      <c r="AW118" s="467">
        <f t="shared" ca="1" si="167"/>
        <v>0</v>
      </c>
      <c r="AX118" s="467">
        <f t="shared" ca="1" si="167"/>
        <v>0</v>
      </c>
      <c r="AY118" s="467">
        <f t="shared" ca="1" si="167"/>
        <v>0</v>
      </c>
      <c r="AZ118" s="467">
        <f t="shared" ca="1" si="167"/>
        <v>0</v>
      </c>
      <c r="BA118" s="467">
        <f t="shared" ca="1" si="167"/>
        <v>0</v>
      </c>
      <c r="BB118" s="467">
        <f t="shared" ca="1" si="167"/>
        <v>0</v>
      </c>
      <c r="BC118" s="467">
        <f t="shared" ca="1" si="167"/>
        <v>0</v>
      </c>
      <c r="BD118" s="467">
        <f t="shared" ca="1" si="167"/>
        <v>0</v>
      </c>
      <c r="BE118" s="467">
        <f t="shared" ca="1" si="167"/>
        <v>0</v>
      </c>
      <c r="BF118" s="467">
        <f t="shared" ca="1" si="167"/>
        <v>0</v>
      </c>
      <c r="BG118" s="467">
        <f t="shared" ca="1" si="167"/>
        <v>0</v>
      </c>
      <c r="BH118" s="467">
        <f t="shared" ca="1" si="167"/>
        <v>0</v>
      </c>
      <c r="BI118" s="467">
        <f t="shared" ca="1" si="167"/>
        <v>0</v>
      </c>
      <c r="BJ118" s="467">
        <f t="shared" ca="1" si="167"/>
        <v>0</v>
      </c>
      <c r="BK118" s="467">
        <f t="shared" ca="1" si="167"/>
        <v>0</v>
      </c>
      <c r="BL118" s="467">
        <f t="shared" ca="1" si="167"/>
        <v>0</v>
      </c>
      <c r="BM118" s="467">
        <f t="shared" ca="1" si="167"/>
        <v>0</v>
      </c>
      <c r="BN118" s="467">
        <f t="shared" ca="1" si="167"/>
        <v>0</v>
      </c>
      <c r="BO118" s="467">
        <f t="shared" ca="1" si="167"/>
        <v>0</v>
      </c>
      <c r="BP118" s="467">
        <f t="shared" ca="1" si="167"/>
        <v>0</v>
      </c>
      <c r="BQ118" s="467">
        <f t="shared" ca="1" si="167"/>
        <v>0</v>
      </c>
      <c r="BR118" s="467">
        <f t="shared" ca="1" si="167"/>
        <v>0</v>
      </c>
      <c r="BS118" s="467">
        <f t="shared" ca="1" si="167"/>
        <v>0</v>
      </c>
      <c r="BT118" s="467">
        <f t="shared" ca="1" si="167"/>
        <v>0</v>
      </c>
      <c r="BU118" s="467">
        <f t="shared" ref="BU118:DC118" ca="1" si="168">SUM(BU119:BU125)</f>
        <v>0</v>
      </c>
      <c r="BV118" s="467">
        <f t="shared" ca="1" si="168"/>
        <v>0</v>
      </c>
      <c r="BW118" s="467">
        <f t="shared" ca="1" si="168"/>
        <v>0</v>
      </c>
      <c r="BX118" s="467">
        <f t="shared" ca="1" si="168"/>
        <v>0</v>
      </c>
      <c r="BY118" s="467">
        <f t="shared" ca="1" si="168"/>
        <v>0</v>
      </c>
      <c r="BZ118" s="467">
        <f t="shared" ca="1" si="168"/>
        <v>0</v>
      </c>
      <c r="CA118" s="467">
        <f t="shared" ca="1" si="168"/>
        <v>0</v>
      </c>
      <c r="CB118" s="467">
        <f t="shared" ca="1" si="168"/>
        <v>0</v>
      </c>
      <c r="CC118" s="467">
        <f t="shared" ca="1" si="168"/>
        <v>0</v>
      </c>
      <c r="CD118" s="467">
        <f t="shared" ca="1" si="168"/>
        <v>0</v>
      </c>
      <c r="CE118" s="467">
        <f t="shared" ca="1" si="168"/>
        <v>0</v>
      </c>
      <c r="CF118" s="467">
        <f t="shared" ca="1" si="168"/>
        <v>0</v>
      </c>
      <c r="CG118" s="467">
        <f t="shared" ca="1" si="168"/>
        <v>0</v>
      </c>
      <c r="CH118" s="467">
        <f t="shared" ca="1" si="168"/>
        <v>0</v>
      </c>
      <c r="CI118" s="467">
        <f t="shared" ca="1" si="168"/>
        <v>0</v>
      </c>
      <c r="CJ118" s="467">
        <f t="shared" ca="1" si="168"/>
        <v>0</v>
      </c>
      <c r="CK118" s="467">
        <f t="shared" ca="1" si="168"/>
        <v>0</v>
      </c>
      <c r="CL118" s="467">
        <f t="shared" ca="1" si="168"/>
        <v>0</v>
      </c>
      <c r="CM118" s="467">
        <f t="shared" ca="1" si="168"/>
        <v>0</v>
      </c>
      <c r="CN118" s="467">
        <f t="shared" ca="1" si="168"/>
        <v>0</v>
      </c>
      <c r="CO118" s="467">
        <f t="shared" ca="1" si="168"/>
        <v>0</v>
      </c>
      <c r="CP118" s="467">
        <f t="shared" ca="1" si="168"/>
        <v>0</v>
      </c>
      <c r="CQ118" s="467">
        <f t="shared" ca="1" si="168"/>
        <v>0</v>
      </c>
      <c r="CR118" s="467">
        <f t="shared" ca="1" si="168"/>
        <v>0</v>
      </c>
      <c r="CS118" s="467">
        <f t="shared" ca="1" si="168"/>
        <v>0</v>
      </c>
      <c r="CT118" s="467">
        <f t="shared" ca="1" si="168"/>
        <v>0</v>
      </c>
      <c r="CU118" s="467">
        <f t="shared" ca="1" si="168"/>
        <v>0</v>
      </c>
      <c r="CV118" s="467">
        <f t="shared" ca="1" si="168"/>
        <v>0</v>
      </c>
      <c r="CW118" s="467">
        <f t="shared" ca="1" si="168"/>
        <v>0</v>
      </c>
      <c r="CX118" s="467">
        <f t="shared" ca="1" si="168"/>
        <v>0</v>
      </c>
      <c r="CY118" s="467">
        <f t="shared" ca="1" si="168"/>
        <v>0</v>
      </c>
      <c r="CZ118" s="467">
        <f t="shared" ca="1" si="168"/>
        <v>0</v>
      </c>
      <c r="DA118" s="467">
        <f t="shared" ca="1" si="168"/>
        <v>0</v>
      </c>
      <c r="DB118" s="467">
        <f t="shared" ca="1" si="168"/>
        <v>0</v>
      </c>
      <c r="DC118" s="467">
        <f t="shared" ca="1" si="168"/>
        <v>0</v>
      </c>
      <c r="DE118" s="114" t="str">
        <f t="shared" ca="1" si="100"/>
        <v>L.1.</v>
      </c>
      <c r="DF118">
        <v>1</v>
      </c>
    </row>
    <row r="119" spans="1:110" hidden="1">
      <c r="A119" s="67">
        <v>107</v>
      </c>
      <c r="B119" s="458" t="str">
        <f t="shared" ca="1" si="143"/>
        <v>L.1.1.</v>
      </c>
      <c r="C119" s="459" t="str">
        <f t="shared" ca="1" si="144"/>
        <v>Sukurta pridėtinė vertė</v>
      </c>
      <c r="D119" s="437"/>
      <c r="E119" s="460" t="str">
        <f t="shared" ca="1" si="145"/>
        <v/>
      </c>
      <c r="F119" s="461">
        <f ca="1">H119+NPV(SD,I119:INDEX(I119:DC119,PAL))</f>
        <v>507564010.43204182</v>
      </c>
      <c r="G119" s="454">
        <f ca="1">SUMIF($H$5:$DC$5,"&lt;="&amp;PAL,$H119:$DC119)</f>
        <v>961249357.29174352</v>
      </c>
      <c r="H119" s="462">
        <f t="shared" ref="H119:Q125" ca="1" si="169">OFFSET(INDIRECT("'"&amp;Opt_alt&amp;"'!H12"),$A119,H$5)*$DF119</f>
        <v>0</v>
      </c>
      <c r="I119" s="462">
        <f t="shared" ca="1" si="169"/>
        <v>0</v>
      </c>
      <c r="J119" s="462">
        <f t="shared" ca="1" si="169"/>
        <v>12711.983094730516</v>
      </c>
      <c r="K119" s="462">
        <f t="shared" ca="1" si="169"/>
        <v>4508906.3635413768</v>
      </c>
      <c r="L119" s="462">
        <f t="shared" ca="1" si="169"/>
        <v>11770109.300658777</v>
      </c>
      <c r="M119" s="462">
        <f t="shared" ca="1" si="169"/>
        <v>29185437.417339768</v>
      </c>
      <c r="N119" s="462">
        <f t="shared" ca="1" si="169"/>
        <v>29754085.593141075</v>
      </c>
      <c r="O119" s="462">
        <f t="shared" ca="1" si="169"/>
        <v>36734010.32281363</v>
      </c>
      <c r="P119" s="462">
        <f t="shared" ca="1" si="169"/>
        <v>47595920.172062546</v>
      </c>
      <c r="Q119" s="462">
        <f t="shared" ca="1" si="169"/>
        <v>54228173.846607894</v>
      </c>
      <c r="R119" s="462">
        <f t="shared" ref="R119:AA125" ca="1" si="170">OFFSET(INDIRECT("'"&amp;Opt_alt&amp;"'!H12"),$A119,R$5)*$DF119</f>
        <v>58663673.475830309</v>
      </c>
      <c r="S119" s="462">
        <f t="shared" ca="1" si="170"/>
        <v>62666927.096388191</v>
      </c>
      <c r="T119" s="462">
        <f t="shared" ca="1" si="170"/>
        <v>52744430.552881911</v>
      </c>
      <c r="U119" s="462">
        <f t="shared" ca="1" si="170"/>
        <v>56248503.387921654</v>
      </c>
      <c r="V119" s="462">
        <f t="shared" ca="1" si="170"/>
        <v>60019501.601488844</v>
      </c>
      <c r="W119" s="462">
        <f t="shared" ca="1" si="170"/>
        <v>64078377.210417412</v>
      </c>
      <c r="X119" s="462">
        <f t="shared" ca="1" si="170"/>
        <v>68447746.332484558</v>
      </c>
      <c r="Y119" s="462">
        <f t="shared" ca="1" si="170"/>
        <v>73152021.952674076</v>
      </c>
      <c r="Z119" s="462">
        <f t="shared" ca="1" si="170"/>
        <v>78217557.29988648</v>
      </c>
      <c r="AA119" s="462">
        <f t="shared" ca="1" si="170"/>
        <v>83672800.682605848</v>
      </c>
      <c r="AB119" s="462">
        <f t="shared" ref="AB119:AK125" ca="1" si="171">OFFSET(INDIRECT("'"&amp;Opt_alt&amp;"'!H12"),$A119,AB$5)*$DF119</f>
        <v>89548462.699904606</v>
      </c>
      <c r="AC119" s="462">
        <f t="shared" ca="1" si="171"/>
        <v>0</v>
      </c>
      <c r="AD119" s="462" t="e">
        <f t="shared" ca="1" si="171"/>
        <v>#REF!</v>
      </c>
      <c r="AE119" s="462">
        <f t="shared" ca="1" si="171"/>
        <v>0</v>
      </c>
      <c r="AF119" s="462">
        <f t="shared" ca="1" si="171"/>
        <v>0</v>
      </c>
      <c r="AG119" s="462">
        <f t="shared" ca="1" si="171"/>
        <v>0</v>
      </c>
      <c r="AH119" s="462">
        <f t="shared" ca="1" si="171"/>
        <v>0</v>
      </c>
      <c r="AI119" s="462">
        <f t="shared" ca="1" si="171"/>
        <v>0</v>
      </c>
      <c r="AJ119" s="462">
        <f t="shared" ca="1" si="171"/>
        <v>0</v>
      </c>
      <c r="AK119" s="462">
        <f t="shared" ca="1" si="171"/>
        <v>0</v>
      </c>
      <c r="AL119" s="462">
        <f t="shared" ref="AL119:AU125" ca="1" si="172">OFFSET(INDIRECT("'"&amp;Opt_alt&amp;"'!H12"),$A119,AL$5)*$DF119</f>
        <v>0</v>
      </c>
      <c r="AM119" s="462">
        <f t="shared" ca="1" si="172"/>
        <v>0</v>
      </c>
      <c r="AN119" s="462">
        <f t="shared" ca="1" si="172"/>
        <v>0</v>
      </c>
      <c r="AO119" s="462">
        <f t="shared" ca="1" si="172"/>
        <v>0</v>
      </c>
      <c r="AP119" s="462">
        <f t="shared" ca="1" si="172"/>
        <v>0</v>
      </c>
      <c r="AQ119" s="462">
        <f t="shared" ca="1" si="172"/>
        <v>0</v>
      </c>
      <c r="AR119" s="462">
        <f t="shared" ca="1" si="172"/>
        <v>0</v>
      </c>
      <c r="AS119" s="462">
        <f t="shared" ca="1" si="172"/>
        <v>0</v>
      </c>
      <c r="AT119" s="462">
        <f t="shared" ca="1" si="172"/>
        <v>0</v>
      </c>
      <c r="AU119" s="462">
        <f t="shared" ca="1" si="172"/>
        <v>0</v>
      </c>
      <c r="AV119" s="462">
        <f t="shared" ref="AV119:BE125" ca="1" si="173">OFFSET(INDIRECT("'"&amp;Opt_alt&amp;"'!H12"),$A119,AV$5)*$DF119</f>
        <v>0</v>
      </c>
      <c r="AW119" s="462">
        <f t="shared" ca="1" si="173"/>
        <v>0</v>
      </c>
      <c r="AX119" s="462">
        <f t="shared" ca="1" si="173"/>
        <v>0</v>
      </c>
      <c r="AY119" s="462">
        <f t="shared" ca="1" si="173"/>
        <v>0</v>
      </c>
      <c r="AZ119" s="462">
        <f t="shared" ca="1" si="173"/>
        <v>0</v>
      </c>
      <c r="BA119" s="462">
        <f t="shared" ca="1" si="173"/>
        <v>0</v>
      </c>
      <c r="BB119" s="462">
        <f t="shared" ca="1" si="173"/>
        <v>0</v>
      </c>
      <c r="BC119" s="462">
        <f t="shared" ca="1" si="173"/>
        <v>0</v>
      </c>
      <c r="BD119" s="462">
        <f t="shared" ca="1" si="173"/>
        <v>0</v>
      </c>
      <c r="BE119" s="462">
        <f t="shared" ca="1" si="173"/>
        <v>0</v>
      </c>
      <c r="BF119" s="462">
        <f t="shared" ref="BF119:BO125" ca="1" si="174">OFFSET(INDIRECT("'"&amp;Opt_alt&amp;"'!H12"),$A119,BF$5)*$DF119</f>
        <v>0</v>
      </c>
      <c r="BG119" s="462">
        <f t="shared" ca="1" si="174"/>
        <v>0</v>
      </c>
      <c r="BH119" s="462">
        <f t="shared" ca="1" si="174"/>
        <v>0</v>
      </c>
      <c r="BI119" s="462">
        <f t="shared" ca="1" si="174"/>
        <v>0</v>
      </c>
      <c r="BJ119" s="462">
        <f t="shared" ca="1" si="174"/>
        <v>0</v>
      </c>
      <c r="BK119" s="462">
        <f t="shared" ca="1" si="174"/>
        <v>0</v>
      </c>
      <c r="BL119" s="462">
        <f t="shared" ca="1" si="174"/>
        <v>0</v>
      </c>
      <c r="BM119" s="462">
        <f t="shared" ca="1" si="174"/>
        <v>0</v>
      </c>
      <c r="BN119" s="462">
        <f t="shared" ca="1" si="174"/>
        <v>0</v>
      </c>
      <c r="BO119" s="462">
        <f t="shared" ca="1" si="174"/>
        <v>0</v>
      </c>
      <c r="BP119" s="462">
        <f t="shared" ref="BP119:BY125" ca="1" si="175">OFFSET(INDIRECT("'"&amp;Opt_alt&amp;"'!H12"),$A119,BP$5)*$DF119</f>
        <v>0</v>
      </c>
      <c r="BQ119" s="462">
        <f t="shared" ca="1" si="175"/>
        <v>0</v>
      </c>
      <c r="BR119" s="462">
        <f t="shared" ca="1" si="175"/>
        <v>0</v>
      </c>
      <c r="BS119" s="462">
        <f t="shared" ca="1" si="175"/>
        <v>0</v>
      </c>
      <c r="BT119" s="462">
        <f t="shared" ca="1" si="175"/>
        <v>0</v>
      </c>
      <c r="BU119" s="462">
        <f t="shared" ca="1" si="175"/>
        <v>0</v>
      </c>
      <c r="BV119" s="462">
        <f t="shared" ca="1" si="175"/>
        <v>0</v>
      </c>
      <c r="BW119" s="462">
        <f t="shared" ca="1" si="175"/>
        <v>0</v>
      </c>
      <c r="BX119" s="462">
        <f t="shared" ca="1" si="175"/>
        <v>0</v>
      </c>
      <c r="BY119" s="462">
        <f t="shared" ca="1" si="175"/>
        <v>0</v>
      </c>
      <c r="BZ119" s="462">
        <f t="shared" ref="BZ119:CI125" ca="1" si="176">OFFSET(INDIRECT("'"&amp;Opt_alt&amp;"'!H12"),$A119,BZ$5)*$DF119</f>
        <v>0</v>
      </c>
      <c r="CA119" s="462">
        <f t="shared" ca="1" si="176"/>
        <v>0</v>
      </c>
      <c r="CB119" s="462">
        <f t="shared" ca="1" si="176"/>
        <v>0</v>
      </c>
      <c r="CC119" s="462">
        <f t="shared" ca="1" si="176"/>
        <v>0</v>
      </c>
      <c r="CD119" s="462">
        <f t="shared" ca="1" si="176"/>
        <v>0</v>
      </c>
      <c r="CE119" s="462">
        <f t="shared" ca="1" si="176"/>
        <v>0</v>
      </c>
      <c r="CF119" s="462">
        <f t="shared" ca="1" si="176"/>
        <v>0</v>
      </c>
      <c r="CG119" s="462">
        <f t="shared" ca="1" si="176"/>
        <v>0</v>
      </c>
      <c r="CH119" s="462">
        <f t="shared" ca="1" si="176"/>
        <v>0</v>
      </c>
      <c r="CI119" s="462">
        <f t="shared" ca="1" si="176"/>
        <v>0</v>
      </c>
      <c r="CJ119" s="462">
        <f t="shared" ref="CJ119:CS125" ca="1" si="177">OFFSET(INDIRECT("'"&amp;Opt_alt&amp;"'!H12"),$A119,CJ$5)*$DF119</f>
        <v>0</v>
      </c>
      <c r="CK119" s="462">
        <f t="shared" ca="1" si="177"/>
        <v>0</v>
      </c>
      <c r="CL119" s="462">
        <f t="shared" ca="1" si="177"/>
        <v>0</v>
      </c>
      <c r="CM119" s="462">
        <f t="shared" ca="1" si="177"/>
        <v>0</v>
      </c>
      <c r="CN119" s="462">
        <f t="shared" ca="1" si="177"/>
        <v>0</v>
      </c>
      <c r="CO119" s="462">
        <f t="shared" ca="1" si="177"/>
        <v>0</v>
      </c>
      <c r="CP119" s="462">
        <f t="shared" ca="1" si="177"/>
        <v>0</v>
      </c>
      <c r="CQ119" s="462">
        <f t="shared" ca="1" si="177"/>
        <v>0</v>
      </c>
      <c r="CR119" s="462">
        <f t="shared" ca="1" si="177"/>
        <v>0</v>
      </c>
      <c r="CS119" s="462">
        <f t="shared" ca="1" si="177"/>
        <v>0</v>
      </c>
      <c r="CT119" s="462">
        <f t="shared" ref="CT119:DC125" ca="1" si="178">OFFSET(INDIRECT("'"&amp;Opt_alt&amp;"'!H12"),$A119,CT$5)*$DF119</f>
        <v>0</v>
      </c>
      <c r="CU119" s="462">
        <f t="shared" ca="1" si="178"/>
        <v>0</v>
      </c>
      <c r="CV119" s="462">
        <f t="shared" ca="1" si="178"/>
        <v>0</v>
      </c>
      <c r="CW119" s="462">
        <f t="shared" ca="1" si="178"/>
        <v>0</v>
      </c>
      <c r="CX119" s="462">
        <f t="shared" ca="1" si="178"/>
        <v>0</v>
      </c>
      <c r="CY119" s="462">
        <f t="shared" ca="1" si="178"/>
        <v>0</v>
      </c>
      <c r="CZ119" s="462">
        <f t="shared" ca="1" si="178"/>
        <v>0</v>
      </c>
      <c r="DA119" s="462">
        <f t="shared" ca="1" si="178"/>
        <v>0</v>
      </c>
      <c r="DB119" s="462">
        <f t="shared" ca="1" si="178"/>
        <v>0</v>
      </c>
      <c r="DC119" s="462">
        <f t="shared" ca="1" si="178"/>
        <v>0</v>
      </c>
      <c r="DE119" s="114" t="str">
        <f t="shared" ca="1" si="100"/>
        <v>L.1.1.</v>
      </c>
      <c r="DF119">
        <v>1</v>
      </c>
    </row>
    <row r="120" spans="1:110" hidden="1">
      <c r="A120" s="67">
        <v>108</v>
      </c>
      <c r="B120" s="458" t="str">
        <f t="shared" ca="1" si="143"/>
        <v>L.1.2.</v>
      </c>
      <c r="C120" s="459" t="str">
        <f t="shared" ca="1" si="144"/>
        <v>Išvengtos inovacijų kūrimo sąnaudos</v>
      </c>
      <c r="D120" s="437"/>
      <c r="E120" s="460" t="str">
        <f t="shared" ca="1" si="145"/>
        <v/>
      </c>
      <c r="F120" s="461">
        <f ca="1">H120+NPV(SD,I120:INDEX(I120:DC120,PAL))</f>
        <v>5628232.3797206376</v>
      </c>
      <c r="G120" s="454">
        <f ca="1">SUMIF($H$5:$DC$5,"&lt;="&amp;PAL,$H120:$DC120)</f>
        <v>6693000</v>
      </c>
      <c r="H120" s="462">
        <f t="shared" ca="1" si="169"/>
        <v>0</v>
      </c>
      <c r="I120" s="462">
        <f t="shared" ca="1" si="169"/>
        <v>0</v>
      </c>
      <c r="J120" s="462">
        <f t="shared" ca="1" si="169"/>
        <v>813000</v>
      </c>
      <c r="K120" s="462">
        <f t="shared" ca="1" si="169"/>
        <v>2400000</v>
      </c>
      <c r="L120" s="462">
        <f t="shared" ca="1" si="169"/>
        <v>2650000</v>
      </c>
      <c r="M120" s="462">
        <f t="shared" ca="1" si="169"/>
        <v>580000</v>
      </c>
      <c r="N120" s="462">
        <f t="shared" ca="1" si="169"/>
        <v>150000</v>
      </c>
      <c r="O120" s="462">
        <f t="shared" ca="1" si="169"/>
        <v>100000</v>
      </c>
      <c r="P120" s="462">
        <f t="shared" ca="1" si="169"/>
        <v>0</v>
      </c>
      <c r="Q120" s="462">
        <f t="shared" ca="1" si="169"/>
        <v>0</v>
      </c>
      <c r="R120" s="462">
        <f t="shared" ca="1" si="170"/>
        <v>0</v>
      </c>
      <c r="S120" s="462">
        <f t="shared" ca="1" si="170"/>
        <v>0</v>
      </c>
      <c r="T120" s="462">
        <f t="shared" ca="1" si="170"/>
        <v>0</v>
      </c>
      <c r="U120" s="462">
        <f t="shared" ca="1" si="170"/>
        <v>0</v>
      </c>
      <c r="V120" s="462">
        <f t="shared" ca="1" si="170"/>
        <v>0</v>
      </c>
      <c r="W120" s="462">
        <f t="shared" ca="1" si="170"/>
        <v>0</v>
      </c>
      <c r="X120" s="462">
        <f t="shared" ca="1" si="170"/>
        <v>0</v>
      </c>
      <c r="Y120" s="462">
        <f t="shared" ca="1" si="170"/>
        <v>0</v>
      </c>
      <c r="Z120" s="462">
        <f t="shared" ca="1" si="170"/>
        <v>0</v>
      </c>
      <c r="AA120" s="462">
        <f t="shared" ca="1" si="170"/>
        <v>0</v>
      </c>
      <c r="AB120" s="462">
        <f t="shared" ca="1" si="171"/>
        <v>0</v>
      </c>
      <c r="AC120" s="462">
        <f t="shared" ca="1" si="171"/>
        <v>0</v>
      </c>
      <c r="AD120" s="462">
        <f t="shared" ca="1" si="171"/>
        <v>0</v>
      </c>
      <c r="AE120" s="462">
        <f t="shared" ca="1" si="171"/>
        <v>0</v>
      </c>
      <c r="AF120" s="462">
        <f t="shared" ca="1" si="171"/>
        <v>0</v>
      </c>
      <c r="AG120" s="462">
        <f t="shared" ca="1" si="171"/>
        <v>0</v>
      </c>
      <c r="AH120" s="462">
        <f t="shared" ca="1" si="171"/>
        <v>0</v>
      </c>
      <c r="AI120" s="462">
        <f t="shared" ca="1" si="171"/>
        <v>0</v>
      </c>
      <c r="AJ120" s="462">
        <f t="shared" ca="1" si="171"/>
        <v>0</v>
      </c>
      <c r="AK120" s="462">
        <f t="shared" ca="1" si="171"/>
        <v>0</v>
      </c>
      <c r="AL120" s="462">
        <f t="shared" ca="1" si="172"/>
        <v>0</v>
      </c>
      <c r="AM120" s="462">
        <f t="shared" ca="1" si="172"/>
        <v>0</v>
      </c>
      <c r="AN120" s="462">
        <f t="shared" ca="1" si="172"/>
        <v>0</v>
      </c>
      <c r="AO120" s="462">
        <f t="shared" ca="1" si="172"/>
        <v>0</v>
      </c>
      <c r="AP120" s="462">
        <f t="shared" ca="1" si="172"/>
        <v>0</v>
      </c>
      <c r="AQ120" s="462">
        <f t="shared" ca="1" si="172"/>
        <v>0</v>
      </c>
      <c r="AR120" s="462">
        <f t="shared" ca="1" si="172"/>
        <v>0</v>
      </c>
      <c r="AS120" s="462">
        <f t="shared" ca="1" si="172"/>
        <v>0</v>
      </c>
      <c r="AT120" s="462">
        <f t="shared" ca="1" si="172"/>
        <v>0</v>
      </c>
      <c r="AU120" s="462">
        <f t="shared" ca="1" si="172"/>
        <v>0</v>
      </c>
      <c r="AV120" s="462">
        <f t="shared" ca="1" si="173"/>
        <v>0</v>
      </c>
      <c r="AW120" s="462">
        <f t="shared" ca="1" si="173"/>
        <v>0</v>
      </c>
      <c r="AX120" s="462">
        <f t="shared" ca="1" si="173"/>
        <v>0</v>
      </c>
      <c r="AY120" s="462">
        <f t="shared" ca="1" si="173"/>
        <v>0</v>
      </c>
      <c r="AZ120" s="462">
        <f t="shared" ca="1" si="173"/>
        <v>0</v>
      </c>
      <c r="BA120" s="462">
        <f t="shared" ca="1" si="173"/>
        <v>0</v>
      </c>
      <c r="BB120" s="462">
        <f t="shared" ca="1" si="173"/>
        <v>0</v>
      </c>
      <c r="BC120" s="462">
        <f t="shared" ca="1" si="173"/>
        <v>0</v>
      </c>
      <c r="BD120" s="462">
        <f t="shared" ca="1" si="173"/>
        <v>0</v>
      </c>
      <c r="BE120" s="462">
        <f t="shared" ca="1" si="173"/>
        <v>0</v>
      </c>
      <c r="BF120" s="462">
        <f t="shared" ca="1" si="174"/>
        <v>0</v>
      </c>
      <c r="BG120" s="462">
        <f t="shared" ca="1" si="174"/>
        <v>0</v>
      </c>
      <c r="BH120" s="462">
        <f t="shared" ca="1" si="174"/>
        <v>0</v>
      </c>
      <c r="BI120" s="462">
        <f t="shared" ca="1" si="174"/>
        <v>0</v>
      </c>
      <c r="BJ120" s="462">
        <f t="shared" ca="1" si="174"/>
        <v>0</v>
      </c>
      <c r="BK120" s="462">
        <f t="shared" ca="1" si="174"/>
        <v>0</v>
      </c>
      <c r="BL120" s="462">
        <f t="shared" ca="1" si="174"/>
        <v>0</v>
      </c>
      <c r="BM120" s="462">
        <f t="shared" ca="1" si="174"/>
        <v>0</v>
      </c>
      <c r="BN120" s="462">
        <f t="shared" ca="1" si="174"/>
        <v>0</v>
      </c>
      <c r="BO120" s="462">
        <f t="shared" ca="1" si="174"/>
        <v>0</v>
      </c>
      <c r="BP120" s="462">
        <f t="shared" ca="1" si="175"/>
        <v>0</v>
      </c>
      <c r="BQ120" s="462">
        <f t="shared" ca="1" si="175"/>
        <v>0</v>
      </c>
      <c r="BR120" s="462">
        <f t="shared" ca="1" si="175"/>
        <v>0</v>
      </c>
      <c r="BS120" s="462">
        <f t="shared" ca="1" si="175"/>
        <v>0</v>
      </c>
      <c r="BT120" s="462">
        <f t="shared" ca="1" si="175"/>
        <v>0</v>
      </c>
      <c r="BU120" s="462">
        <f t="shared" ca="1" si="175"/>
        <v>0</v>
      </c>
      <c r="BV120" s="462">
        <f t="shared" ca="1" si="175"/>
        <v>0</v>
      </c>
      <c r="BW120" s="462">
        <f t="shared" ca="1" si="175"/>
        <v>0</v>
      </c>
      <c r="BX120" s="462">
        <f t="shared" ca="1" si="175"/>
        <v>0</v>
      </c>
      <c r="BY120" s="462">
        <f t="shared" ca="1" si="175"/>
        <v>0</v>
      </c>
      <c r="BZ120" s="462">
        <f t="shared" ca="1" si="176"/>
        <v>0</v>
      </c>
      <c r="CA120" s="462">
        <f t="shared" ca="1" si="176"/>
        <v>0</v>
      </c>
      <c r="CB120" s="462">
        <f t="shared" ca="1" si="176"/>
        <v>0</v>
      </c>
      <c r="CC120" s="462">
        <f t="shared" ca="1" si="176"/>
        <v>0</v>
      </c>
      <c r="CD120" s="462">
        <f t="shared" ca="1" si="176"/>
        <v>0</v>
      </c>
      <c r="CE120" s="462">
        <f t="shared" ca="1" si="176"/>
        <v>0</v>
      </c>
      <c r="CF120" s="462">
        <f t="shared" ca="1" si="176"/>
        <v>0</v>
      </c>
      <c r="CG120" s="462">
        <f t="shared" ca="1" si="176"/>
        <v>0</v>
      </c>
      <c r="CH120" s="462">
        <f t="shared" ca="1" si="176"/>
        <v>0</v>
      </c>
      <c r="CI120" s="462">
        <f t="shared" ca="1" si="176"/>
        <v>0</v>
      </c>
      <c r="CJ120" s="462">
        <f t="shared" ca="1" si="177"/>
        <v>0</v>
      </c>
      <c r="CK120" s="462">
        <f t="shared" ca="1" si="177"/>
        <v>0</v>
      </c>
      <c r="CL120" s="462">
        <f t="shared" ca="1" si="177"/>
        <v>0</v>
      </c>
      <c r="CM120" s="462">
        <f t="shared" ca="1" si="177"/>
        <v>0</v>
      </c>
      <c r="CN120" s="462">
        <f t="shared" ca="1" si="177"/>
        <v>0</v>
      </c>
      <c r="CO120" s="462">
        <f t="shared" ca="1" si="177"/>
        <v>0</v>
      </c>
      <c r="CP120" s="462">
        <f t="shared" ca="1" si="177"/>
        <v>0</v>
      </c>
      <c r="CQ120" s="462">
        <f t="shared" ca="1" si="177"/>
        <v>0</v>
      </c>
      <c r="CR120" s="462">
        <f t="shared" ca="1" si="177"/>
        <v>0</v>
      </c>
      <c r="CS120" s="462">
        <f t="shared" ca="1" si="177"/>
        <v>0</v>
      </c>
      <c r="CT120" s="462">
        <f t="shared" ca="1" si="178"/>
        <v>0</v>
      </c>
      <c r="CU120" s="462">
        <f t="shared" ca="1" si="178"/>
        <v>0</v>
      </c>
      <c r="CV120" s="462">
        <f t="shared" ca="1" si="178"/>
        <v>0</v>
      </c>
      <c r="CW120" s="462">
        <f t="shared" ca="1" si="178"/>
        <v>0</v>
      </c>
      <c r="CX120" s="462">
        <f t="shared" ca="1" si="178"/>
        <v>0</v>
      </c>
      <c r="CY120" s="462">
        <f t="shared" ca="1" si="178"/>
        <v>0</v>
      </c>
      <c r="CZ120" s="462">
        <f t="shared" ca="1" si="178"/>
        <v>0</v>
      </c>
      <c r="DA120" s="462">
        <f t="shared" ca="1" si="178"/>
        <v>0</v>
      </c>
      <c r="DB120" s="462">
        <f t="shared" ca="1" si="178"/>
        <v>0</v>
      </c>
      <c r="DC120" s="462">
        <f t="shared" ca="1" si="178"/>
        <v>0</v>
      </c>
      <c r="DE120" s="114" t="str">
        <f t="shared" ca="1" si="100"/>
        <v>L.1.2.</v>
      </c>
      <c r="DF120">
        <v>1</v>
      </c>
    </row>
    <row r="121" spans="1:110" hidden="1">
      <c r="A121" s="67">
        <v>109</v>
      </c>
      <c r="B121" s="458" t="str">
        <f t="shared" ca="1" si="143"/>
        <v>L.1.3.</v>
      </c>
      <c r="C121" s="459" t="str">
        <f t="shared" ca="1" si="144"/>
        <v>Išvengtos konsultacijų sąnaudos</v>
      </c>
      <c r="D121" s="437"/>
      <c r="E121" s="460" t="str">
        <f t="shared" ca="1" si="145"/>
        <v/>
      </c>
      <c r="F121" s="461">
        <f ca="1">H121+NPV(SD,I121:INDEX(I121:DC121,PAL))</f>
        <v>45673584.827626742</v>
      </c>
      <c r="G121" s="454">
        <f ca="1">SUMIF($H$5:$DC$5,"&lt;="&amp;PAL,$H121:$DC121)</f>
        <v>56574575</v>
      </c>
      <c r="H121" s="462">
        <f t="shared" ca="1" si="169"/>
        <v>0</v>
      </c>
      <c r="I121" s="462">
        <f t="shared" ca="1" si="169"/>
        <v>0</v>
      </c>
      <c r="J121" s="462">
        <f t="shared" ca="1" si="169"/>
        <v>0</v>
      </c>
      <c r="K121" s="462">
        <f t="shared" ca="1" si="169"/>
        <v>2828728.75</v>
      </c>
      <c r="L121" s="462">
        <f t="shared" ca="1" si="169"/>
        <v>33944745</v>
      </c>
      <c r="M121" s="462">
        <f t="shared" ca="1" si="169"/>
        <v>14143643.75</v>
      </c>
      <c r="N121" s="462">
        <f t="shared" ca="1" si="169"/>
        <v>5657457.5</v>
      </c>
      <c r="O121" s="462">
        <f t="shared" ca="1" si="169"/>
        <v>0</v>
      </c>
      <c r="P121" s="462">
        <f t="shared" ca="1" si="169"/>
        <v>0</v>
      </c>
      <c r="Q121" s="462">
        <f t="shared" ca="1" si="169"/>
        <v>0</v>
      </c>
      <c r="R121" s="462">
        <f t="shared" ca="1" si="170"/>
        <v>0</v>
      </c>
      <c r="S121" s="462">
        <f t="shared" ca="1" si="170"/>
        <v>0</v>
      </c>
      <c r="T121" s="462">
        <f t="shared" ca="1" si="170"/>
        <v>0</v>
      </c>
      <c r="U121" s="462">
        <f t="shared" ca="1" si="170"/>
        <v>0</v>
      </c>
      <c r="V121" s="462">
        <f t="shared" ca="1" si="170"/>
        <v>0</v>
      </c>
      <c r="W121" s="462">
        <f t="shared" ca="1" si="170"/>
        <v>0</v>
      </c>
      <c r="X121" s="462">
        <f t="shared" ca="1" si="170"/>
        <v>0</v>
      </c>
      <c r="Y121" s="462">
        <f t="shared" ca="1" si="170"/>
        <v>0</v>
      </c>
      <c r="Z121" s="462">
        <f t="shared" ca="1" si="170"/>
        <v>0</v>
      </c>
      <c r="AA121" s="462">
        <f t="shared" ca="1" si="170"/>
        <v>0</v>
      </c>
      <c r="AB121" s="462">
        <f t="shared" ca="1" si="171"/>
        <v>0</v>
      </c>
      <c r="AC121" s="462">
        <f t="shared" ca="1" si="171"/>
        <v>0</v>
      </c>
      <c r="AD121" s="462">
        <f t="shared" ca="1" si="171"/>
        <v>0</v>
      </c>
      <c r="AE121" s="462">
        <f t="shared" ca="1" si="171"/>
        <v>0</v>
      </c>
      <c r="AF121" s="462">
        <f t="shared" ca="1" si="171"/>
        <v>0</v>
      </c>
      <c r="AG121" s="462">
        <f t="shared" ca="1" si="171"/>
        <v>0</v>
      </c>
      <c r="AH121" s="462">
        <f t="shared" ca="1" si="171"/>
        <v>0</v>
      </c>
      <c r="AI121" s="462">
        <f t="shared" ca="1" si="171"/>
        <v>0</v>
      </c>
      <c r="AJ121" s="462">
        <f t="shared" ca="1" si="171"/>
        <v>0</v>
      </c>
      <c r="AK121" s="462">
        <f t="shared" ca="1" si="171"/>
        <v>0</v>
      </c>
      <c r="AL121" s="462">
        <f t="shared" ca="1" si="172"/>
        <v>0</v>
      </c>
      <c r="AM121" s="462">
        <f t="shared" ca="1" si="172"/>
        <v>0</v>
      </c>
      <c r="AN121" s="462">
        <f t="shared" ca="1" si="172"/>
        <v>0</v>
      </c>
      <c r="AO121" s="462">
        <f t="shared" ca="1" si="172"/>
        <v>0</v>
      </c>
      <c r="AP121" s="462">
        <f t="shared" ca="1" si="172"/>
        <v>0</v>
      </c>
      <c r="AQ121" s="462">
        <f t="shared" ca="1" si="172"/>
        <v>0</v>
      </c>
      <c r="AR121" s="462">
        <f t="shared" ca="1" si="172"/>
        <v>0</v>
      </c>
      <c r="AS121" s="462">
        <f t="shared" ca="1" si="172"/>
        <v>0</v>
      </c>
      <c r="AT121" s="462">
        <f t="shared" ca="1" si="172"/>
        <v>0</v>
      </c>
      <c r="AU121" s="462">
        <f t="shared" ca="1" si="172"/>
        <v>0</v>
      </c>
      <c r="AV121" s="462">
        <f t="shared" ca="1" si="173"/>
        <v>0</v>
      </c>
      <c r="AW121" s="462">
        <f t="shared" ca="1" si="173"/>
        <v>0</v>
      </c>
      <c r="AX121" s="462">
        <f t="shared" ca="1" si="173"/>
        <v>0</v>
      </c>
      <c r="AY121" s="462">
        <f t="shared" ca="1" si="173"/>
        <v>0</v>
      </c>
      <c r="AZ121" s="462">
        <f t="shared" ca="1" si="173"/>
        <v>0</v>
      </c>
      <c r="BA121" s="462">
        <f t="shared" ca="1" si="173"/>
        <v>0</v>
      </c>
      <c r="BB121" s="462">
        <f t="shared" ca="1" si="173"/>
        <v>0</v>
      </c>
      <c r="BC121" s="462">
        <f t="shared" ca="1" si="173"/>
        <v>0</v>
      </c>
      <c r="BD121" s="462">
        <f t="shared" ca="1" si="173"/>
        <v>0</v>
      </c>
      <c r="BE121" s="462">
        <f t="shared" ca="1" si="173"/>
        <v>0</v>
      </c>
      <c r="BF121" s="462">
        <f t="shared" ca="1" si="174"/>
        <v>0</v>
      </c>
      <c r="BG121" s="462">
        <f t="shared" ca="1" si="174"/>
        <v>0</v>
      </c>
      <c r="BH121" s="462">
        <f t="shared" ca="1" si="174"/>
        <v>0</v>
      </c>
      <c r="BI121" s="462">
        <f t="shared" ca="1" si="174"/>
        <v>0</v>
      </c>
      <c r="BJ121" s="462">
        <f t="shared" ca="1" si="174"/>
        <v>0</v>
      </c>
      <c r="BK121" s="462">
        <f t="shared" ca="1" si="174"/>
        <v>0</v>
      </c>
      <c r="BL121" s="462">
        <f t="shared" ca="1" si="174"/>
        <v>0</v>
      </c>
      <c r="BM121" s="462">
        <f t="shared" ca="1" si="174"/>
        <v>0</v>
      </c>
      <c r="BN121" s="462">
        <f t="shared" ca="1" si="174"/>
        <v>0</v>
      </c>
      <c r="BO121" s="462">
        <f t="shared" ca="1" si="174"/>
        <v>0</v>
      </c>
      <c r="BP121" s="462">
        <f t="shared" ca="1" si="175"/>
        <v>0</v>
      </c>
      <c r="BQ121" s="462">
        <f t="shared" ca="1" si="175"/>
        <v>0</v>
      </c>
      <c r="BR121" s="462">
        <f t="shared" ca="1" si="175"/>
        <v>0</v>
      </c>
      <c r="BS121" s="462">
        <f t="shared" ca="1" si="175"/>
        <v>0</v>
      </c>
      <c r="BT121" s="462">
        <f t="shared" ca="1" si="175"/>
        <v>0</v>
      </c>
      <c r="BU121" s="462">
        <f t="shared" ca="1" si="175"/>
        <v>0</v>
      </c>
      <c r="BV121" s="462">
        <f t="shared" ca="1" si="175"/>
        <v>0</v>
      </c>
      <c r="BW121" s="462">
        <f t="shared" ca="1" si="175"/>
        <v>0</v>
      </c>
      <c r="BX121" s="462">
        <f t="shared" ca="1" si="175"/>
        <v>0</v>
      </c>
      <c r="BY121" s="462">
        <f t="shared" ca="1" si="175"/>
        <v>0</v>
      </c>
      <c r="BZ121" s="462">
        <f t="shared" ca="1" si="176"/>
        <v>0</v>
      </c>
      <c r="CA121" s="462">
        <f t="shared" ca="1" si="176"/>
        <v>0</v>
      </c>
      <c r="CB121" s="462">
        <f t="shared" ca="1" si="176"/>
        <v>0</v>
      </c>
      <c r="CC121" s="462">
        <f t="shared" ca="1" si="176"/>
        <v>0</v>
      </c>
      <c r="CD121" s="462">
        <f t="shared" ca="1" si="176"/>
        <v>0</v>
      </c>
      <c r="CE121" s="462">
        <f t="shared" ca="1" si="176"/>
        <v>0</v>
      </c>
      <c r="CF121" s="462">
        <f t="shared" ca="1" si="176"/>
        <v>0</v>
      </c>
      <c r="CG121" s="462">
        <f t="shared" ca="1" si="176"/>
        <v>0</v>
      </c>
      <c r="CH121" s="462">
        <f t="shared" ca="1" si="176"/>
        <v>0</v>
      </c>
      <c r="CI121" s="462">
        <f t="shared" ca="1" si="176"/>
        <v>0</v>
      </c>
      <c r="CJ121" s="462">
        <f t="shared" ca="1" si="177"/>
        <v>0</v>
      </c>
      <c r="CK121" s="462">
        <f t="shared" ca="1" si="177"/>
        <v>0</v>
      </c>
      <c r="CL121" s="462">
        <f t="shared" ca="1" si="177"/>
        <v>0</v>
      </c>
      <c r="CM121" s="462">
        <f t="shared" ca="1" si="177"/>
        <v>0</v>
      </c>
      <c r="CN121" s="462">
        <f t="shared" ca="1" si="177"/>
        <v>0</v>
      </c>
      <c r="CO121" s="462">
        <f t="shared" ca="1" si="177"/>
        <v>0</v>
      </c>
      <c r="CP121" s="462">
        <f t="shared" ca="1" si="177"/>
        <v>0</v>
      </c>
      <c r="CQ121" s="462">
        <f t="shared" ca="1" si="177"/>
        <v>0</v>
      </c>
      <c r="CR121" s="462">
        <f t="shared" ca="1" si="177"/>
        <v>0</v>
      </c>
      <c r="CS121" s="462">
        <f t="shared" ca="1" si="177"/>
        <v>0</v>
      </c>
      <c r="CT121" s="462">
        <f t="shared" ca="1" si="178"/>
        <v>0</v>
      </c>
      <c r="CU121" s="462">
        <f t="shared" ca="1" si="178"/>
        <v>0</v>
      </c>
      <c r="CV121" s="462">
        <f t="shared" ca="1" si="178"/>
        <v>0</v>
      </c>
      <c r="CW121" s="462">
        <f t="shared" ca="1" si="178"/>
        <v>0</v>
      </c>
      <c r="CX121" s="462">
        <f t="shared" ca="1" si="178"/>
        <v>0</v>
      </c>
      <c r="CY121" s="462">
        <f t="shared" ca="1" si="178"/>
        <v>0</v>
      </c>
      <c r="CZ121" s="462">
        <f t="shared" ca="1" si="178"/>
        <v>0</v>
      </c>
      <c r="DA121" s="462">
        <f t="shared" ca="1" si="178"/>
        <v>0</v>
      </c>
      <c r="DB121" s="462">
        <f t="shared" ca="1" si="178"/>
        <v>0</v>
      </c>
      <c r="DC121" s="462">
        <f t="shared" ca="1" si="178"/>
        <v>0</v>
      </c>
      <c r="DE121" s="114" t="str">
        <f t="shared" ca="1" si="100"/>
        <v>L.1.3.</v>
      </c>
      <c r="DF121">
        <v>1</v>
      </c>
    </row>
    <row r="122" spans="1:110" hidden="1">
      <c r="A122" s="67">
        <v>110</v>
      </c>
      <c r="B122" s="458" t="str">
        <f t="shared" ca="1" si="143"/>
        <v>L.1.4.</v>
      </c>
      <c r="C122" s="459" t="str">
        <f t="shared" ca="1" si="144"/>
        <v>Vieno darbuotojo sukuriamos pridėtinės vertės prieaugis</v>
      </c>
      <c r="D122" s="437"/>
      <c r="E122" s="460" t="str">
        <f t="shared" ca="1" si="145"/>
        <v/>
      </c>
      <c r="F122" s="461">
        <f ca="1">H122+NPV(SD,I122:INDEX(I122:DC122,PAL))</f>
        <v>147142096.34933963</v>
      </c>
      <c r="G122" s="454">
        <f ca="1">SUMIF($H$5:$DC$5,"&lt;="&amp;PAL,$H122:$DC122)</f>
        <v>186208679.10030374</v>
      </c>
      <c r="H122" s="462">
        <f t="shared" ca="1" si="169"/>
        <v>0</v>
      </c>
      <c r="I122" s="462">
        <f t="shared" ca="1" si="169"/>
        <v>2384067.5065550003</v>
      </c>
      <c r="J122" s="462">
        <f t="shared" ca="1" si="169"/>
        <v>20347252.316062503</v>
      </c>
      <c r="K122" s="462">
        <f t="shared" ca="1" si="169"/>
        <v>25982836.465921253</v>
      </c>
      <c r="L122" s="462">
        <f t="shared" ca="1" si="169"/>
        <v>34633585.141400009</v>
      </c>
      <c r="M122" s="462">
        <f t="shared" ca="1" si="169"/>
        <v>36616415.172915004</v>
      </c>
      <c r="N122" s="462">
        <f t="shared" ca="1" si="169"/>
        <v>23704272.201962501</v>
      </c>
      <c r="O122" s="462">
        <f t="shared" ca="1" si="169"/>
        <v>20409357.160272498</v>
      </c>
      <c r="P122" s="462">
        <f t="shared" ca="1" si="169"/>
        <v>11981610.732474998</v>
      </c>
      <c r="Q122" s="462">
        <f t="shared" ca="1" si="169"/>
        <v>8292533.6517399978</v>
      </c>
      <c r="R122" s="462">
        <f t="shared" ca="1" si="170"/>
        <v>1856748.7509999974</v>
      </c>
      <c r="S122" s="462">
        <f t="shared" ca="1" si="170"/>
        <v>-1.3487205876572262E-9</v>
      </c>
      <c r="T122" s="462">
        <f t="shared" ca="1" si="170"/>
        <v>-1.3891393564335885E-9</v>
      </c>
      <c r="U122" s="462">
        <f t="shared" ca="1" si="170"/>
        <v>0</v>
      </c>
      <c r="V122" s="462">
        <f t="shared" ca="1" si="170"/>
        <v>0</v>
      </c>
      <c r="W122" s="462">
        <f t="shared" ca="1" si="170"/>
        <v>0</v>
      </c>
      <c r="X122" s="462">
        <f t="shared" ca="1" si="170"/>
        <v>0</v>
      </c>
      <c r="Y122" s="462">
        <f t="shared" ca="1" si="170"/>
        <v>0</v>
      </c>
      <c r="Z122" s="462">
        <f t="shared" ca="1" si="170"/>
        <v>0</v>
      </c>
      <c r="AA122" s="462">
        <f t="shared" ca="1" si="170"/>
        <v>0</v>
      </c>
      <c r="AB122" s="462">
        <f t="shared" ca="1" si="171"/>
        <v>0</v>
      </c>
      <c r="AC122" s="462">
        <f t="shared" ca="1" si="171"/>
        <v>0</v>
      </c>
      <c r="AD122" s="462">
        <f t="shared" ca="1" si="171"/>
        <v>0</v>
      </c>
      <c r="AE122" s="462">
        <f t="shared" ca="1" si="171"/>
        <v>0</v>
      </c>
      <c r="AF122" s="462">
        <f t="shared" ca="1" si="171"/>
        <v>0</v>
      </c>
      <c r="AG122" s="462">
        <f t="shared" ca="1" si="171"/>
        <v>0</v>
      </c>
      <c r="AH122" s="462">
        <f t="shared" ca="1" si="171"/>
        <v>0</v>
      </c>
      <c r="AI122" s="462">
        <f t="shared" ca="1" si="171"/>
        <v>0</v>
      </c>
      <c r="AJ122" s="462">
        <f t="shared" ca="1" si="171"/>
        <v>0</v>
      </c>
      <c r="AK122" s="462">
        <f t="shared" ca="1" si="171"/>
        <v>0</v>
      </c>
      <c r="AL122" s="462">
        <f t="shared" ca="1" si="172"/>
        <v>0</v>
      </c>
      <c r="AM122" s="462">
        <f t="shared" ca="1" si="172"/>
        <v>0</v>
      </c>
      <c r="AN122" s="462">
        <f t="shared" ca="1" si="172"/>
        <v>0</v>
      </c>
      <c r="AO122" s="462">
        <f t="shared" ca="1" si="172"/>
        <v>0</v>
      </c>
      <c r="AP122" s="462">
        <f t="shared" ca="1" si="172"/>
        <v>0</v>
      </c>
      <c r="AQ122" s="462">
        <f t="shared" ca="1" si="172"/>
        <v>0</v>
      </c>
      <c r="AR122" s="462">
        <f t="shared" ca="1" si="172"/>
        <v>0</v>
      </c>
      <c r="AS122" s="462">
        <f t="shared" ca="1" si="172"/>
        <v>0</v>
      </c>
      <c r="AT122" s="462">
        <f t="shared" ca="1" si="172"/>
        <v>0</v>
      </c>
      <c r="AU122" s="462">
        <f t="shared" ca="1" si="172"/>
        <v>0</v>
      </c>
      <c r="AV122" s="462">
        <f t="shared" ca="1" si="173"/>
        <v>0</v>
      </c>
      <c r="AW122" s="462">
        <f t="shared" ca="1" si="173"/>
        <v>0</v>
      </c>
      <c r="AX122" s="462">
        <f t="shared" ca="1" si="173"/>
        <v>0</v>
      </c>
      <c r="AY122" s="462">
        <f t="shared" ca="1" si="173"/>
        <v>0</v>
      </c>
      <c r="AZ122" s="462">
        <f t="shared" ca="1" si="173"/>
        <v>0</v>
      </c>
      <c r="BA122" s="462">
        <f t="shared" ca="1" si="173"/>
        <v>0</v>
      </c>
      <c r="BB122" s="462">
        <f t="shared" ca="1" si="173"/>
        <v>0</v>
      </c>
      <c r="BC122" s="462">
        <f t="shared" ca="1" si="173"/>
        <v>0</v>
      </c>
      <c r="BD122" s="462">
        <f t="shared" ca="1" si="173"/>
        <v>0</v>
      </c>
      <c r="BE122" s="462">
        <f t="shared" ca="1" si="173"/>
        <v>0</v>
      </c>
      <c r="BF122" s="462">
        <f t="shared" ca="1" si="174"/>
        <v>0</v>
      </c>
      <c r="BG122" s="462">
        <f t="shared" ca="1" si="174"/>
        <v>0</v>
      </c>
      <c r="BH122" s="462">
        <f t="shared" ca="1" si="174"/>
        <v>0</v>
      </c>
      <c r="BI122" s="462">
        <f t="shared" ca="1" si="174"/>
        <v>0</v>
      </c>
      <c r="BJ122" s="462">
        <f t="shared" ca="1" si="174"/>
        <v>0</v>
      </c>
      <c r="BK122" s="462">
        <f t="shared" ca="1" si="174"/>
        <v>0</v>
      </c>
      <c r="BL122" s="462">
        <f t="shared" ca="1" si="174"/>
        <v>0</v>
      </c>
      <c r="BM122" s="462">
        <f t="shared" ca="1" si="174"/>
        <v>0</v>
      </c>
      <c r="BN122" s="462">
        <f t="shared" ca="1" si="174"/>
        <v>0</v>
      </c>
      <c r="BO122" s="462">
        <f t="shared" ca="1" si="174"/>
        <v>0</v>
      </c>
      <c r="BP122" s="462">
        <f t="shared" ca="1" si="175"/>
        <v>0</v>
      </c>
      <c r="BQ122" s="462">
        <f t="shared" ca="1" si="175"/>
        <v>0</v>
      </c>
      <c r="BR122" s="462">
        <f t="shared" ca="1" si="175"/>
        <v>0</v>
      </c>
      <c r="BS122" s="462">
        <f t="shared" ca="1" si="175"/>
        <v>0</v>
      </c>
      <c r="BT122" s="462">
        <f t="shared" ca="1" si="175"/>
        <v>0</v>
      </c>
      <c r="BU122" s="462">
        <f t="shared" ca="1" si="175"/>
        <v>0</v>
      </c>
      <c r="BV122" s="462">
        <f t="shared" ca="1" si="175"/>
        <v>0</v>
      </c>
      <c r="BW122" s="462">
        <f t="shared" ca="1" si="175"/>
        <v>0</v>
      </c>
      <c r="BX122" s="462">
        <f t="shared" ca="1" si="175"/>
        <v>0</v>
      </c>
      <c r="BY122" s="462">
        <f t="shared" ca="1" si="175"/>
        <v>0</v>
      </c>
      <c r="BZ122" s="462">
        <f t="shared" ca="1" si="176"/>
        <v>0</v>
      </c>
      <c r="CA122" s="462">
        <f t="shared" ca="1" si="176"/>
        <v>0</v>
      </c>
      <c r="CB122" s="462">
        <f t="shared" ca="1" si="176"/>
        <v>0</v>
      </c>
      <c r="CC122" s="462">
        <f t="shared" ca="1" si="176"/>
        <v>0</v>
      </c>
      <c r="CD122" s="462">
        <f t="shared" ca="1" si="176"/>
        <v>0</v>
      </c>
      <c r="CE122" s="462">
        <f t="shared" ca="1" si="176"/>
        <v>0</v>
      </c>
      <c r="CF122" s="462">
        <f t="shared" ca="1" si="176"/>
        <v>0</v>
      </c>
      <c r="CG122" s="462">
        <f t="shared" ca="1" si="176"/>
        <v>0</v>
      </c>
      <c r="CH122" s="462">
        <f t="shared" ca="1" si="176"/>
        <v>0</v>
      </c>
      <c r="CI122" s="462">
        <f t="shared" ca="1" si="176"/>
        <v>0</v>
      </c>
      <c r="CJ122" s="462">
        <f t="shared" ca="1" si="177"/>
        <v>0</v>
      </c>
      <c r="CK122" s="462">
        <f t="shared" ca="1" si="177"/>
        <v>0</v>
      </c>
      <c r="CL122" s="462">
        <f t="shared" ca="1" si="177"/>
        <v>0</v>
      </c>
      <c r="CM122" s="462">
        <f t="shared" ca="1" si="177"/>
        <v>0</v>
      </c>
      <c r="CN122" s="462">
        <f t="shared" ca="1" si="177"/>
        <v>0</v>
      </c>
      <c r="CO122" s="462">
        <f t="shared" ca="1" si="177"/>
        <v>0</v>
      </c>
      <c r="CP122" s="462">
        <f t="shared" ca="1" si="177"/>
        <v>0</v>
      </c>
      <c r="CQ122" s="462">
        <f t="shared" ca="1" si="177"/>
        <v>0</v>
      </c>
      <c r="CR122" s="462">
        <f t="shared" ca="1" si="177"/>
        <v>0</v>
      </c>
      <c r="CS122" s="462">
        <f t="shared" ca="1" si="177"/>
        <v>0</v>
      </c>
      <c r="CT122" s="462">
        <f t="shared" ca="1" si="178"/>
        <v>0</v>
      </c>
      <c r="CU122" s="462">
        <f t="shared" ca="1" si="178"/>
        <v>0</v>
      </c>
      <c r="CV122" s="462">
        <f t="shared" ca="1" si="178"/>
        <v>0</v>
      </c>
      <c r="CW122" s="462">
        <f t="shared" ca="1" si="178"/>
        <v>0</v>
      </c>
      <c r="CX122" s="462">
        <f t="shared" ca="1" si="178"/>
        <v>0</v>
      </c>
      <c r="CY122" s="462">
        <f t="shared" ca="1" si="178"/>
        <v>0</v>
      </c>
      <c r="CZ122" s="462">
        <f t="shared" ca="1" si="178"/>
        <v>0</v>
      </c>
      <c r="DA122" s="462">
        <f t="shared" ca="1" si="178"/>
        <v>0</v>
      </c>
      <c r="DB122" s="462">
        <f t="shared" ca="1" si="178"/>
        <v>0</v>
      </c>
      <c r="DC122" s="462">
        <f t="shared" ca="1" si="178"/>
        <v>0</v>
      </c>
      <c r="DE122" s="114" t="str">
        <f t="shared" ca="1" si="100"/>
        <v>L.1.4.</v>
      </c>
      <c r="DF122">
        <v>1</v>
      </c>
    </row>
    <row r="123" spans="1:110" hidden="1">
      <c r="A123" s="67">
        <v>111</v>
      </c>
      <c r="B123" s="458" t="str">
        <f t="shared" ca="1" si="143"/>
        <v>L.1.5.</v>
      </c>
      <c r="C123" s="459" t="str">
        <f t="shared" ca="1" si="144"/>
        <v/>
      </c>
      <c r="D123" s="437"/>
      <c r="E123" s="460" t="str">
        <f t="shared" ca="1" si="145"/>
        <v/>
      </c>
      <c r="F123" s="461">
        <f ca="1">H123+NPV(SD,I123:INDEX(I123:DC123,PAL))</f>
        <v>0</v>
      </c>
      <c r="G123" s="454">
        <f ca="1">SUMIF($H$5:$DC$5,"&lt;="&amp;PAL,$H123:$DC123)</f>
        <v>0</v>
      </c>
      <c r="H123" s="462">
        <f t="shared" ca="1" si="169"/>
        <v>0</v>
      </c>
      <c r="I123" s="462">
        <f t="shared" ca="1" si="169"/>
        <v>0</v>
      </c>
      <c r="J123" s="462">
        <f t="shared" ca="1" si="169"/>
        <v>0</v>
      </c>
      <c r="K123" s="462">
        <f t="shared" ca="1" si="169"/>
        <v>0</v>
      </c>
      <c r="L123" s="462">
        <f t="shared" ca="1" si="169"/>
        <v>0</v>
      </c>
      <c r="M123" s="462">
        <f t="shared" ca="1" si="169"/>
        <v>0</v>
      </c>
      <c r="N123" s="462">
        <f t="shared" ca="1" si="169"/>
        <v>0</v>
      </c>
      <c r="O123" s="462">
        <f t="shared" ca="1" si="169"/>
        <v>0</v>
      </c>
      <c r="P123" s="462">
        <f t="shared" ca="1" si="169"/>
        <v>0</v>
      </c>
      <c r="Q123" s="462">
        <f t="shared" ca="1" si="169"/>
        <v>0</v>
      </c>
      <c r="R123" s="462">
        <f t="shared" ca="1" si="170"/>
        <v>0</v>
      </c>
      <c r="S123" s="462">
        <f t="shared" ca="1" si="170"/>
        <v>0</v>
      </c>
      <c r="T123" s="462">
        <f t="shared" ca="1" si="170"/>
        <v>0</v>
      </c>
      <c r="U123" s="462">
        <f t="shared" ca="1" si="170"/>
        <v>0</v>
      </c>
      <c r="V123" s="462">
        <f t="shared" ca="1" si="170"/>
        <v>0</v>
      </c>
      <c r="W123" s="462">
        <f t="shared" ca="1" si="170"/>
        <v>0</v>
      </c>
      <c r="X123" s="462">
        <f t="shared" ca="1" si="170"/>
        <v>0</v>
      </c>
      <c r="Y123" s="462">
        <f t="shared" ca="1" si="170"/>
        <v>0</v>
      </c>
      <c r="Z123" s="462">
        <f t="shared" ca="1" si="170"/>
        <v>0</v>
      </c>
      <c r="AA123" s="462">
        <f t="shared" ca="1" si="170"/>
        <v>0</v>
      </c>
      <c r="AB123" s="462">
        <f t="shared" ca="1" si="171"/>
        <v>0</v>
      </c>
      <c r="AC123" s="462">
        <f t="shared" ca="1" si="171"/>
        <v>0</v>
      </c>
      <c r="AD123" s="462">
        <f t="shared" ca="1" si="171"/>
        <v>0</v>
      </c>
      <c r="AE123" s="462">
        <f t="shared" ca="1" si="171"/>
        <v>0</v>
      </c>
      <c r="AF123" s="462">
        <f t="shared" ca="1" si="171"/>
        <v>0</v>
      </c>
      <c r="AG123" s="462">
        <f t="shared" ca="1" si="171"/>
        <v>0</v>
      </c>
      <c r="AH123" s="462">
        <f t="shared" ca="1" si="171"/>
        <v>0</v>
      </c>
      <c r="AI123" s="462">
        <f t="shared" ca="1" si="171"/>
        <v>0</v>
      </c>
      <c r="AJ123" s="462">
        <f t="shared" ca="1" si="171"/>
        <v>0</v>
      </c>
      <c r="AK123" s="462">
        <f t="shared" ca="1" si="171"/>
        <v>0</v>
      </c>
      <c r="AL123" s="462">
        <f t="shared" ca="1" si="172"/>
        <v>0</v>
      </c>
      <c r="AM123" s="462">
        <f t="shared" ca="1" si="172"/>
        <v>0</v>
      </c>
      <c r="AN123" s="462">
        <f t="shared" ca="1" si="172"/>
        <v>0</v>
      </c>
      <c r="AO123" s="462">
        <f t="shared" ca="1" si="172"/>
        <v>0</v>
      </c>
      <c r="AP123" s="462">
        <f t="shared" ca="1" si="172"/>
        <v>0</v>
      </c>
      <c r="AQ123" s="462">
        <f t="shared" ca="1" si="172"/>
        <v>0</v>
      </c>
      <c r="AR123" s="462">
        <f t="shared" ca="1" si="172"/>
        <v>0</v>
      </c>
      <c r="AS123" s="462">
        <f t="shared" ca="1" si="172"/>
        <v>0</v>
      </c>
      <c r="AT123" s="462">
        <f t="shared" ca="1" si="172"/>
        <v>0</v>
      </c>
      <c r="AU123" s="462">
        <f t="shared" ca="1" si="172"/>
        <v>0</v>
      </c>
      <c r="AV123" s="462">
        <f t="shared" ca="1" si="173"/>
        <v>0</v>
      </c>
      <c r="AW123" s="462">
        <f t="shared" ca="1" si="173"/>
        <v>0</v>
      </c>
      <c r="AX123" s="462">
        <f t="shared" ca="1" si="173"/>
        <v>0</v>
      </c>
      <c r="AY123" s="462">
        <f t="shared" ca="1" si="173"/>
        <v>0</v>
      </c>
      <c r="AZ123" s="462">
        <f t="shared" ca="1" si="173"/>
        <v>0</v>
      </c>
      <c r="BA123" s="462">
        <f t="shared" ca="1" si="173"/>
        <v>0</v>
      </c>
      <c r="BB123" s="462">
        <f t="shared" ca="1" si="173"/>
        <v>0</v>
      </c>
      <c r="BC123" s="462">
        <f t="shared" ca="1" si="173"/>
        <v>0</v>
      </c>
      <c r="BD123" s="462">
        <f t="shared" ca="1" si="173"/>
        <v>0</v>
      </c>
      <c r="BE123" s="462">
        <f t="shared" ca="1" si="173"/>
        <v>0</v>
      </c>
      <c r="BF123" s="462">
        <f t="shared" ca="1" si="174"/>
        <v>0</v>
      </c>
      <c r="BG123" s="462">
        <f t="shared" ca="1" si="174"/>
        <v>0</v>
      </c>
      <c r="BH123" s="462">
        <f t="shared" ca="1" si="174"/>
        <v>0</v>
      </c>
      <c r="BI123" s="462">
        <f t="shared" ca="1" si="174"/>
        <v>0</v>
      </c>
      <c r="BJ123" s="462">
        <f t="shared" ca="1" si="174"/>
        <v>0</v>
      </c>
      <c r="BK123" s="462">
        <f t="shared" ca="1" si="174"/>
        <v>0</v>
      </c>
      <c r="BL123" s="462">
        <f t="shared" ca="1" si="174"/>
        <v>0</v>
      </c>
      <c r="BM123" s="462">
        <f t="shared" ca="1" si="174"/>
        <v>0</v>
      </c>
      <c r="BN123" s="462">
        <f t="shared" ca="1" si="174"/>
        <v>0</v>
      </c>
      <c r="BO123" s="462">
        <f t="shared" ca="1" si="174"/>
        <v>0</v>
      </c>
      <c r="BP123" s="462">
        <f t="shared" ca="1" si="175"/>
        <v>0</v>
      </c>
      <c r="BQ123" s="462">
        <f t="shared" ca="1" si="175"/>
        <v>0</v>
      </c>
      <c r="BR123" s="462">
        <f t="shared" ca="1" si="175"/>
        <v>0</v>
      </c>
      <c r="BS123" s="462">
        <f t="shared" ca="1" si="175"/>
        <v>0</v>
      </c>
      <c r="BT123" s="462">
        <f t="shared" ca="1" si="175"/>
        <v>0</v>
      </c>
      <c r="BU123" s="462">
        <f t="shared" ca="1" si="175"/>
        <v>0</v>
      </c>
      <c r="BV123" s="462">
        <f t="shared" ca="1" si="175"/>
        <v>0</v>
      </c>
      <c r="BW123" s="462">
        <f t="shared" ca="1" si="175"/>
        <v>0</v>
      </c>
      <c r="BX123" s="462">
        <f t="shared" ca="1" si="175"/>
        <v>0</v>
      </c>
      <c r="BY123" s="462">
        <f t="shared" ca="1" si="175"/>
        <v>0</v>
      </c>
      <c r="BZ123" s="462">
        <f t="shared" ca="1" si="176"/>
        <v>0</v>
      </c>
      <c r="CA123" s="462">
        <f t="shared" ca="1" si="176"/>
        <v>0</v>
      </c>
      <c r="CB123" s="462">
        <f t="shared" ca="1" si="176"/>
        <v>0</v>
      </c>
      <c r="CC123" s="462">
        <f t="shared" ca="1" si="176"/>
        <v>0</v>
      </c>
      <c r="CD123" s="462">
        <f t="shared" ca="1" si="176"/>
        <v>0</v>
      </c>
      <c r="CE123" s="462">
        <f t="shared" ca="1" si="176"/>
        <v>0</v>
      </c>
      <c r="CF123" s="462">
        <f t="shared" ca="1" si="176"/>
        <v>0</v>
      </c>
      <c r="CG123" s="462">
        <f t="shared" ca="1" si="176"/>
        <v>0</v>
      </c>
      <c r="CH123" s="462">
        <f t="shared" ca="1" si="176"/>
        <v>0</v>
      </c>
      <c r="CI123" s="462">
        <f t="shared" ca="1" si="176"/>
        <v>0</v>
      </c>
      <c r="CJ123" s="462">
        <f t="shared" ca="1" si="177"/>
        <v>0</v>
      </c>
      <c r="CK123" s="462">
        <f t="shared" ca="1" si="177"/>
        <v>0</v>
      </c>
      <c r="CL123" s="462">
        <f t="shared" ca="1" si="177"/>
        <v>0</v>
      </c>
      <c r="CM123" s="462">
        <f t="shared" ca="1" si="177"/>
        <v>0</v>
      </c>
      <c r="CN123" s="462">
        <f t="shared" ca="1" si="177"/>
        <v>0</v>
      </c>
      <c r="CO123" s="462">
        <f t="shared" ca="1" si="177"/>
        <v>0</v>
      </c>
      <c r="CP123" s="462">
        <f t="shared" ca="1" si="177"/>
        <v>0</v>
      </c>
      <c r="CQ123" s="462">
        <f t="shared" ca="1" si="177"/>
        <v>0</v>
      </c>
      <c r="CR123" s="462">
        <f t="shared" ca="1" si="177"/>
        <v>0</v>
      </c>
      <c r="CS123" s="462">
        <f t="shared" ca="1" si="177"/>
        <v>0</v>
      </c>
      <c r="CT123" s="462">
        <f t="shared" ca="1" si="178"/>
        <v>0</v>
      </c>
      <c r="CU123" s="462">
        <f t="shared" ca="1" si="178"/>
        <v>0</v>
      </c>
      <c r="CV123" s="462">
        <f t="shared" ca="1" si="178"/>
        <v>0</v>
      </c>
      <c r="CW123" s="462">
        <f t="shared" ca="1" si="178"/>
        <v>0</v>
      </c>
      <c r="CX123" s="462">
        <f t="shared" ca="1" si="178"/>
        <v>0</v>
      </c>
      <c r="CY123" s="462">
        <f t="shared" ca="1" si="178"/>
        <v>0</v>
      </c>
      <c r="CZ123" s="462">
        <f t="shared" ca="1" si="178"/>
        <v>0</v>
      </c>
      <c r="DA123" s="462">
        <f t="shared" ca="1" si="178"/>
        <v>0</v>
      </c>
      <c r="DB123" s="462">
        <f t="shared" ca="1" si="178"/>
        <v>0</v>
      </c>
      <c r="DC123" s="462">
        <f t="shared" ca="1" si="178"/>
        <v>0</v>
      </c>
      <c r="DE123" s="114" t="str">
        <f t="shared" ca="1" si="100"/>
        <v>L.1.5.</v>
      </c>
      <c r="DF123">
        <v>1</v>
      </c>
    </row>
    <row r="124" spans="1:110" hidden="1">
      <c r="A124" s="67">
        <v>112</v>
      </c>
      <c r="B124" s="458" t="str">
        <f t="shared" ca="1" si="143"/>
        <v>L.1.6.</v>
      </c>
      <c r="C124" s="459" t="str">
        <f t="shared" ca="1" si="144"/>
        <v/>
      </c>
      <c r="D124" s="437"/>
      <c r="E124" s="460" t="str">
        <f t="shared" ca="1" si="145"/>
        <v/>
      </c>
      <c r="F124" s="461">
        <f ca="1">H124+NPV(SD,I124:INDEX(I124:DC124,PAL))</f>
        <v>0</v>
      </c>
      <c r="G124" s="454">
        <f ca="1">SUMIF($H$5:$DC$5,"&lt;="&amp;PAL,$H124:$DC124)</f>
        <v>0</v>
      </c>
      <c r="H124" s="462">
        <f t="shared" ca="1" si="169"/>
        <v>0</v>
      </c>
      <c r="I124" s="462">
        <f t="shared" ca="1" si="169"/>
        <v>0</v>
      </c>
      <c r="J124" s="462">
        <f t="shared" ca="1" si="169"/>
        <v>0</v>
      </c>
      <c r="K124" s="462">
        <f t="shared" ca="1" si="169"/>
        <v>0</v>
      </c>
      <c r="L124" s="462">
        <f t="shared" ca="1" si="169"/>
        <v>0</v>
      </c>
      <c r="M124" s="462">
        <f t="shared" ca="1" si="169"/>
        <v>0</v>
      </c>
      <c r="N124" s="462">
        <f t="shared" ca="1" si="169"/>
        <v>0</v>
      </c>
      <c r="O124" s="462">
        <f t="shared" ca="1" si="169"/>
        <v>0</v>
      </c>
      <c r="P124" s="462">
        <f t="shared" ca="1" si="169"/>
        <v>0</v>
      </c>
      <c r="Q124" s="462">
        <f t="shared" ca="1" si="169"/>
        <v>0</v>
      </c>
      <c r="R124" s="462">
        <f t="shared" ca="1" si="170"/>
        <v>0</v>
      </c>
      <c r="S124" s="462">
        <f t="shared" ca="1" si="170"/>
        <v>0</v>
      </c>
      <c r="T124" s="462">
        <f t="shared" ca="1" si="170"/>
        <v>0</v>
      </c>
      <c r="U124" s="462">
        <f t="shared" ca="1" si="170"/>
        <v>0</v>
      </c>
      <c r="V124" s="462">
        <f t="shared" ca="1" si="170"/>
        <v>0</v>
      </c>
      <c r="W124" s="462">
        <f t="shared" ca="1" si="170"/>
        <v>0</v>
      </c>
      <c r="X124" s="462">
        <f t="shared" ca="1" si="170"/>
        <v>0</v>
      </c>
      <c r="Y124" s="462">
        <f t="shared" ca="1" si="170"/>
        <v>0</v>
      </c>
      <c r="Z124" s="462">
        <f t="shared" ca="1" si="170"/>
        <v>0</v>
      </c>
      <c r="AA124" s="462">
        <f t="shared" ca="1" si="170"/>
        <v>0</v>
      </c>
      <c r="AB124" s="462">
        <f t="shared" ca="1" si="171"/>
        <v>0</v>
      </c>
      <c r="AC124" s="462">
        <f t="shared" ca="1" si="171"/>
        <v>0</v>
      </c>
      <c r="AD124" s="462">
        <f t="shared" ca="1" si="171"/>
        <v>0</v>
      </c>
      <c r="AE124" s="462">
        <f t="shared" ca="1" si="171"/>
        <v>0</v>
      </c>
      <c r="AF124" s="462">
        <f t="shared" ca="1" si="171"/>
        <v>0</v>
      </c>
      <c r="AG124" s="462">
        <f t="shared" ca="1" si="171"/>
        <v>0</v>
      </c>
      <c r="AH124" s="462">
        <f t="shared" ca="1" si="171"/>
        <v>0</v>
      </c>
      <c r="AI124" s="462">
        <f t="shared" ca="1" si="171"/>
        <v>0</v>
      </c>
      <c r="AJ124" s="462">
        <f t="shared" ca="1" si="171"/>
        <v>0</v>
      </c>
      <c r="AK124" s="462">
        <f t="shared" ca="1" si="171"/>
        <v>0</v>
      </c>
      <c r="AL124" s="462">
        <f t="shared" ca="1" si="172"/>
        <v>0</v>
      </c>
      <c r="AM124" s="462">
        <f t="shared" ca="1" si="172"/>
        <v>0</v>
      </c>
      <c r="AN124" s="462">
        <f t="shared" ca="1" si="172"/>
        <v>0</v>
      </c>
      <c r="AO124" s="462">
        <f t="shared" ca="1" si="172"/>
        <v>0</v>
      </c>
      <c r="AP124" s="462">
        <f t="shared" ca="1" si="172"/>
        <v>0</v>
      </c>
      <c r="AQ124" s="462">
        <f t="shared" ca="1" si="172"/>
        <v>0</v>
      </c>
      <c r="AR124" s="462">
        <f t="shared" ca="1" si="172"/>
        <v>0</v>
      </c>
      <c r="AS124" s="462">
        <f t="shared" ca="1" si="172"/>
        <v>0</v>
      </c>
      <c r="AT124" s="462">
        <f t="shared" ca="1" si="172"/>
        <v>0</v>
      </c>
      <c r="AU124" s="462">
        <f t="shared" ca="1" si="172"/>
        <v>0</v>
      </c>
      <c r="AV124" s="462">
        <f t="shared" ca="1" si="173"/>
        <v>0</v>
      </c>
      <c r="AW124" s="462">
        <f t="shared" ca="1" si="173"/>
        <v>0</v>
      </c>
      <c r="AX124" s="462">
        <f t="shared" ca="1" si="173"/>
        <v>0</v>
      </c>
      <c r="AY124" s="462">
        <f t="shared" ca="1" si="173"/>
        <v>0</v>
      </c>
      <c r="AZ124" s="462">
        <f t="shared" ca="1" si="173"/>
        <v>0</v>
      </c>
      <c r="BA124" s="462">
        <f t="shared" ca="1" si="173"/>
        <v>0</v>
      </c>
      <c r="BB124" s="462">
        <f t="shared" ca="1" si="173"/>
        <v>0</v>
      </c>
      <c r="BC124" s="462">
        <f t="shared" ca="1" si="173"/>
        <v>0</v>
      </c>
      <c r="BD124" s="462">
        <f t="shared" ca="1" si="173"/>
        <v>0</v>
      </c>
      <c r="BE124" s="462">
        <f t="shared" ca="1" si="173"/>
        <v>0</v>
      </c>
      <c r="BF124" s="462">
        <f t="shared" ca="1" si="174"/>
        <v>0</v>
      </c>
      <c r="BG124" s="462">
        <f t="shared" ca="1" si="174"/>
        <v>0</v>
      </c>
      <c r="BH124" s="462">
        <f t="shared" ca="1" si="174"/>
        <v>0</v>
      </c>
      <c r="BI124" s="462">
        <f t="shared" ca="1" si="174"/>
        <v>0</v>
      </c>
      <c r="BJ124" s="462">
        <f t="shared" ca="1" si="174"/>
        <v>0</v>
      </c>
      <c r="BK124" s="462">
        <f t="shared" ca="1" si="174"/>
        <v>0</v>
      </c>
      <c r="BL124" s="462">
        <f t="shared" ca="1" si="174"/>
        <v>0</v>
      </c>
      <c r="BM124" s="462">
        <f t="shared" ca="1" si="174"/>
        <v>0</v>
      </c>
      <c r="BN124" s="462">
        <f t="shared" ca="1" si="174"/>
        <v>0</v>
      </c>
      <c r="BO124" s="462">
        <f t="shared" ca="1" si="174"/>
        <v>0</v>
      </c>
      <c r="BP124" s="462">
        <f t="shared" ca="1" si="175"/>
        <v>0</v>
      </c>
      <c r="BQ124" s="462">
        <f t="shared" ca="1" si="175"/>
        <v>0</v>
      </c>
      <c r="BR124" s="462">
        <f t="shared" ca="1" si="175"/>
        <v>0</v>
      </c>
      <c r="BS124" s="462">
        <f t="shared" ca="1" si="175"/>
        <v>0</v>
      </c>
      <c r="BT124" s="462">
        <f t="shared" ca="1" si="175"/>
        <v>0</v>
      </c>
      <c r="BU124" s="462">
        <f t="shared" ca="1" si="175"/>
        <v>0</v>
      </c>
      <c r="BV124" s="462">
        <f t="shared" ca="1" si="175"/>
        <v>0</v>
      </c>
      <c r="BW124" s="462">
        <f t="shared" ca="1" si="175"/>
        <v>0</v>
      </c>
      <c r="BX124" s="462">
        <f t="shared" ca="1" si="175"/>
        <v>0</v>
      </c>
      <c r="BY124" s="462">
        <f t="shared" ca="1" si="175"/>
        <v>0</v>
      </c>
      <c r="BZ124" s="462">
        <f t="shared" ca="1" si="176"/>
        <v>0</v>
      </c>
      <c r="CA124" s="462">
        <f t="shared" ca="1" si="176"/>
        <v>0</v>
      </c>
      <c r="CB124" s="462">
        <f t="shared" ca="1" si="176"/>
        <v>0</v>
      </c>
      <c r="CC124" s="462">
        <f t="shared" ca="1" si="176"/>
        <v>0</v>
      </c>
      <c r="CD124" s="462">
        <f t="shared" ca="1" si="176"/>
        <v>0</v>
      </c>
      <c r="CE124" s="462">
        <f t="shared" ca="1" si="176"/>
        <v>0</v>
      </c>
      <c r="CF124" s="462">
        <f t="shared" ca="1" si="176"/>
        <v>0</v>
      </c>
      <c r="CG124" s="462">
        <f t="shared" ca="1" si="176"/>
        <v>0</v>
      </c>
      <c r="CH124" s="462">
        <f t="shared" ca="1" si="176"/>
        <v>0</v>
      </c>
      <c r="CI124" s="462">
        <f t="shared" ca="1" si="176"/>
        <v>0</v>
      </c>
      <c r="CJ124" s="462">
        <f t="shared" ca="1" si="177"/>
        <v>0</v>
      </c>
      <c r="CK124" s="462">
        <f t="shared" ca="1" si="177"/>
        <v>0</v>
      </c>
      <c r="CL124" s="462">
        <f t="shared" ca="1" si="177"/>
        <v>0</v>
      </c>
      <c r="CM124" s="462">
        <f t="shared" ca="1" si="177"/>
        <v>0</v>
      </c>
      <c r="CN124" s="462">
        <f t="shared" ca="1" si="177"/>
        <v>0</v>
      </c>
      <c r="CO124" s="462">
        <f t="shared" ca="1" si="177"/>
        <v>0</v>
      </c>
      <c r="CP124" s="462">
        <f t="shared" ca="1" si="177"/>
        <v>0</v>
      </c>
      <c r="CQ124" s="462">
        <f t="shared" ca="1" si="177"/>
        <v>0</v>
      </c>
      <c r="CR124" s="462">
        <f t="shared" ca="1" si="177"/>
        <v>0</v>
      </c>
      <c r="CS124" s="462">
        <f t="shared" ca="1" si="177"/>
        <v>0</v>
      </c>
      <c r="CT124" s="462">
        <f t="shared" ca="1" si="178"/>
        <v>0</v>
      </c>
      <c r="CU124" s="462">
        <f t="shared" ca="1" si="178"/>
        <v>0</v>
      </c>
      <c r="CV124" s="462">
        <f t="shared" ca="1" si="178"/>
        <v>0</v>
      </c>
      <c r="CW124" s="462">
        <f t="shared" ca="1" si="178"/>
        <v>0</v>
      </c>
      <c r="CX124" s="462">
        <f t="shared" ca="1" si="178"/>
        <v>0</v>
      </c>
      <c r="CY124" s="462">
        <f t="shared" ca="1" si="178"/>
        <v>0</v>
      </c>
      <c r="CZ124" s="462">
        <f t="shared" ca="1" si="178"/>
        <v>0</v>
      </c>
      <c r="DA124" s="462">
        <f t="shared" ca="1" si="178"/>
        <v>0</v>
      </c>
      <c r="DB124" s="462">
        <f t="shared" ca="1" si="178"/>
        <v>0</v>
      </c>
      <c r="DC124" s="462">
        <f t="shared" ca="1" si="178"/>
        <v>0</v>
      </c>
      <c r="DE124" s="114" t="str">
        <f t="shared" ca="1" si="100"/>
        <v>L.1.6.</v>
      </c>
      <c r="DF124">
        <v>1</v>
      </c>
    </row>
    <row r="125" spans="1:110" hidden="1">
      <c r="A125" s="67">
        <v>113</v>
      </c>
      <c r="B125" s="458" t="str">
        <f t="shared" ca="1" si="143"/>
        <v>L.1.7.</v>
      </c>
      <c r="C125" s="459" t="str">
        <f t="shared" ca="1" si="144"/>
        <v/>
      </c>
      <c r="D125" s="437"/>
      <c r="E125" s="460" t="str">
        <f t="shared" ca="1" si="145"/>
        <v/>
      </c>
      <c r="F125" s="461">
        <f ca="1">H125+NPV(SD,I125:INDEX(I125:DC125,PAL))</f>
        <v>0</v>
      </c>
      <c r="G125" s="454">
        <f ca="1">SUMIF($H$5:$DC$5,"&lt;="&amp;PAL,$H125:$DC125)</f>
        <v>0</v>
      </c>
      <c r="H125" s="462">
        <f t="shared" ca="1" si="169"/>
        <v>0</v>
      </c>
      <c r="I125" s="462">
        <f t="shared" ca="1" si="169"/>
        <v>0</v>
      </c>
      <c r="J125" s="462">
        <f t="shared" ca="1" si="169"/>
        <v>0</v>
      </c>
      <c r="K125" s="462">
        <f t="shared" ca="1" si="169"/>
        <v>0</v>
      </c>
      <c r="L125" s="462">
        <f t="shared" ca="1" si="169"/>
        <v>0</v>
      </c>
      <c r="M125" s="462">
        <f t="shared" ca="1" si="169"/>
        <v>0</v>
      </c>
      <c r="N125" s="462">
        <f t="shared" ca="1" si="169"/>
        <v>0</v>
      </c>
      <c r="O125" s="462">
        <f t="shared" ca="1" si="169"/>
        <v>0</v>
      </c>
      <c r="P125" s="462">
        <f t="shared" ca="1" si="169"/>
        <v>0</v>
      </c>
      <c r="Q125" s="462">
        <f t="shared" ca="1" si="169"/>
        <v>0</v>
      </c>
      <c r="R125" s="462">
        <f t="shared" ca="1" si="170"/>
        <v>0</v>
      </c>
      <c r="S125" s="462">
        <f t="shared" ca="1" si="170"/>
        <v>0</v>
      </c>
      <c r="T125" s="462">
        <f t="shared" ca="1" si="170"/>
        <v>0</v>
      </c>
      <c r="U125" s="462">
        <f t="shared" ca="1" si="170"/>
        <v>0</v>
      </c>
      <c r="V125" s="462">
        <f t="shared" ca="1" si="170"/>
        <v>0</v>
      </c>
      <c r="W125" s="462">
        <f t="shared" ca="1" si="170"/>
        <v>0</v>
      </c>
      <c r="X125" s="462">
        <f t="shared" ca="1" si="170"/>
        <v>0</v>
      </c>
      <c r="Y125" s="462">
        <f t="shared" ca="1" si="170"/>
        <v>0</v>
      </c>
      <c r="Z125" s="462">
        <f t="shared" ca="1" si="170"/>
        <v>0</v>
      </c>
      <c r="AA125" s="462">
        <f t="shared" ca="1" si="170"/>
        <v>0</v>
      </c>
      <c r="AB125" s="462">
        <f t="shared" ca="1" si="171"/>
        <v>0</v>
      </c>
      <c r="AC125" s="462">
        <f t="shared" ca="1" si="171"/>
        <v>0</v>
      </c>
      <c r="AD125" s="462">
        <f t="shared" ca="1" si="171"/>
        <v>0</v>
      </c>
      <c r="AE125" s="462">
        <f t="shared" ca="1" si="171"/>
        <v>0</v>
      </c>
      <c r="AF125" s="462">
        <f t="shared" ca="1" si="171"/>
        <v>0</v>
      </c>
      <c r="AG125" s="462">
        <f t="shared" ca="1" si="171"/>
        <v>0</v>
      </c>
      <c r="AH125" s="462">
        <f t="shared" ca="1" si="171"/>
        <v>0</v>
      </c>
      <c r="AI125" s="462">
        <f t="shared" ca="1" si="171"/>
        <v>0</v>
      </c>
      <c r="AJ125" s="462">
        <f t="shared" ca="1" si="171"/>
        <v>0</v>
      </c>
      <c r="AK125" s="462">
        <f t="shared" ca="1" si="171"/>
        <v>0</v>
      </c>
      <c r="AL125" s="462">
        <f t="shared" ca="1" si="172"/>
        <v>0</v>
      </c>
      <c r="AM125" s="462">
        <f t="shared" ca="1" si="172"/>
        <v>0</v>
      </c>
      <c r="AN125" s="462">
        <f t="shared" ca="1" si="172"/>
        <v>0</v>
      </c>
      <c r="AO125" s="462">
        <f t="shared" ca="1" si="172"/>
        <v>0</v>
      </c>
      <c r="AP125" s="462">
        <f t="shared" ca="1" si="172"/>
        <v>0</v>
      </c>
      <c r="AQ125" s="462">
        <f t="shared" ca="1" si="172"/>
        <v>0</v>
      </c>
      <c r="AR125" s="462">
        <f t="shared" ca="1" si="172"/>
        <v>0</v>
      </c>
      <c r="AS125" s="462">
        <f t="shared" ca="1" si="172"/>
        <v>0</v>
      </c>
      <c r="AT125" s="462">
        <f t="shared" ca="1" si="172"/>
        <v>0</v>
      </c>
      <c r="AU125" s="462">
        <f t="shared" ca="1" si="172"/>
        <v>0</v>
      </c>
      <c r="AV125" s="462">
        <f t="shared" ca="1" si="173"/>
        <v>0</v>
      </c>
      <c r="AW125" s="462">
        <f t="shared" ca="1" si="173"/>
        <v>0</v>
      </c>
      <c r="AX125" s="462">
        <f t="shared" ca="1" si="173"/>
        <v>0</v>
      </c>
      <c r="AY125" s="462">
        <f t="shared" ca="1" si="173"/>
        <v>0</v>
      </c>
      <c r="AZ125" s="462">
        <f t="shared" ca="1" si="173"/>
        <v>0</v>
      </c>
      <c r="BA125" s="462">
        <f t="shared" ca="1" si="173"/>
        <v>0</v>
      </c>
      <c r="BB125" s="462">
        <f t="shared" ca="1" si="173"/>
        <v>0</v>
      </c>
      <c r="BC125" s="462">
        <f t="shared" ca="1" si="173"/>
        <v>0</v>
      </c>
      <c r="BD125" s="462">
        <f t="shared" ca="1" si="173"/>
        <v>0</v>
      </c>
      <c r="BE125" s="462">
        <f t="shared" ca="1" si="173"/>
        <v>0</v>
      </c>
      <c r="BF125" s="462">
        <f t="shared" ca="1" si="174"/>
        <v>0</v>
      </c>
      <c r="BG125" s="462">
        <f t="shared" ca="1" si="174"/>
        <v>0</v>
      </c>
      <c r="BH125" s="462">
        <f t="shared" ca="1" si="174"/>
        <v>0</v>
      </c>
      <c r="BI125" s="462">
        <f t="shared" ca="1" si="174"/>
        <v>0</v>
      </c>
      <c r="BJ125" s="462">
        <f t="shared" ca="1" si="174"/>
        <v>0</v>
      </c>
      <c r="BK125" s="462">
        <f t="shared" ca="1" si="174"/>
        <v>0</v>
      </c>
      <c r="BL125" s="462">
        <f t="shared" ca="1" si="174"/>
        <v>0</v>
      </c>
      <c r="BM125" s="462">
        <f t="shared" ca="1" si="174"/>
        <v>0</v>
      </c>
      <c r="BN125" s="462">
        <f t="shared" ca="1" si="174"/>
        <v>0</v>
      </c>
      <c r="BO125" s="462">
        <f t="shared" ca="1" si="174"/>
        <v>0</v>
      </c>
      <c r="BP125" s="462">
        <f t="shared" ca="1" si="175"/>
        <v>0</v>
      </c>
      <c r="BQ125" s="462">
        <f t="shared" ca="1" si="175"/>
        <v>0</v>
      </c>
      <c r="BR125" s="462">
        <f t="shared" ca="1" si="175"/>
        <v>0</v>
      </c>
      <c r="BS125" s="462">
        <f t="shared" ca="1" si="175"/>
        <v>0</v>
      </c>
      <c r="BT125" s="462">
        <f t="shared" ca="1" si="175"/>
        <v>0</v>
      </c>
      <c r="BU125" s="462">
        <f t="shared" ca="1" si="175"/>
        <v>0</v>
      </c>
      <c r="BV125" s="462">
        <f t="shared" ca="1" si="175"/>
        <v>0</v>
      </c>
      <c r="BW125" s="462">
        <f t="shared" ca="1" si="175"/>
        <v>0</v>
      </c>
      <c r="BX125" s="462">
        <f t="shared" ca="1" si="175"/>
        <v>0</v>
      </c>
      <c r="BY125" s="462">
        <f t="shared" ca="1" si="175"/>
        <v>0</v>
      </c>
      <c r="BZ125" s="462">
        <f t="shared" ca="1" si="176"/>
        <v>0</v>
      </c>
      <c r="CA125" s="462">
        <f t="shared" ca="1" si="176"/>
        <v>0</v>
      </c>
      <c r="CB125" s="462">
        <f t="shared" ca="1" si="176"/>
        <v>0</v>
      </c>
      <c r="CC125" s="462">
        <f t="shared" ca="1" si="176"/>
        <v>0</v>
      </c>
      <c r="CD125" s="462">
        <f t="shared" ca="1" si="176"/>
        <v>0</v>
      </c>
      <c r="CE125" s="462">
        <f t="shared" ca="1" si="176"/>
        <v>0</v>
      </c>
      <c r="CF125" s="462">
        <f t="shared" ca="1" si="176"/>
        <v>0</v>
      </c>
      <c r="CG125" s="462">
        <f t="shared" ca="1" si="176"/>
        <v>0</v>
      </c>
      <c r="CH125" s="462">
        <f t="shared" ca="1" si="176"/>
        <v>0</v>
      </c>
      <c r="CI125" s="462">
        <f t="shared" ca="1" si="176"/>
        <v>0</v>
      </c>
      <c r="CJ125" s="462">
        <f t="shared" ca="1" si="177"/>
        <v>0</v>
      </c>
      <c r="CK125" s="462">
        <f t="shared" ca="1" si="177"/>
        <v>0</v>
      </c>
      <c r="CL125" s="462">
        <f t="shared" ca="1" si="177"/>
        <v>0</v>
      </c>
      <c r="CM125" s="462">
        <f t="shared" ca="1" si="177"/>
        <v>0</v>
      </c>
      <c r="CN125" s="462">
        <f t="shared" ca="1" si="177"/>
        <v>0</v>
      </c>
      <c r="CO125" s="462">
        <f t="shared" ca="1" si="177"/>
        <v>0</v>
      </c>
      <c r="CP125" s="462">
        <f t="shared" ca="1" si="177"/>
        <v>0</v>
      </c>
      <c r="CQ125" s="462">
        <f t="shared" ca="1" si="177"/>
        <v>0</v>
      </c>
      <c r="CR125" s="462">
        <f t="shared" ca="1" si="177"/>
        <v>0</v>
      </c>
      <c r="CS125" s="462">
        <f t="shared" ca="1" si="177"/>
        <v>0</v>
      </c>
      <c r="CT125" s="462">
        <f t="shared" ca="1" si="178"/>
        <v>0</v>
      </c>
      <c r="CU125" s="462">
        <f t="shared" ca="1" si="178"/>
        <v>0</v>
      </c>
      <c r="CV125" s="462">
        <f t="shared" ca="1" si="178"/>
        <v>0</v>
      </c>
      <c r="CW125" s="462">
        <f t="shared" ca="1" si="178"/>
        <v>0</v>
      </c>
      <c r="CX125" s="462">
        <f t="shared" ca="1" si="178"/>
        <v>0</v>
      </c>
      <c r="CY125" s="462">
        <f t="shared" ca="1" si="178"/>
        <v>0</v>
      </c>
      <c r="CZ125" s="462">
        <f t="shared" ca="1" si="178"/>
        <v>0</v>
      </c>
      <c r="DA125" s="462">
        <f t="shared" ca="1" si="178"/>
        <v>0</v>
      </c>
      <c r="DB125" s="462">
        <f t="shared" ca="1" si="178"/>
        <v>0</v>
      </c>
      <c r="DC125" s="462">
        <f t="shared" ca="1" si="178"/>
        <v>0</v>
      </c>
      <c r="DE125" s="114" t="str">
        <f t="shared" ca="1" si="100"/>
        <v>L.1.7.</v>
      </c>
      <c r="DF125">
        <v>1</v>
      </c>
    </row>
    <row r="126" spans="1:110" hidden="1">
      <c r="A126" s="67">
        <v>114</v>
      </c>
      <c r="B126" s="458" t="str">
        <f t="shared" ca="1" si="143"/>
        <v>L.2.</v>
      </c>
      <c r="C126" s="465" t="str">
        <f t="shared" ca="1" si="144"/>
        <v>Socialinio - ekonominio poveikio žala</v>
      </c>
      <c r="D126" s="451"/>
      <c r="E126" s="466" t="str">
        <f t="shared" ca="1" si="145"/>
        <v/>
      </c>
      <c r="F126" s="461">
        <f ca="1">H126+NPV(SD,I126:INDEX(I126:DC126,PAL))</f>
        <v>0</v>
      </c>
      <c r="G126" s="454">
        <f ca="1">SUMIF($H$5:$DC$5,"&lt;="&amp;PAL,$H126:$DC126)</f>
        <v>0</v>
      </c>
      <c r="H126" s="467">
        <f ca="1">SUM(H127:H129)</f>
        <v>0</v>
      </c>
      <c r="I126" s="467">
        <f t="shared" ref="I126:BT126" ca="1" si="179">SUM(I127:I129)</f>
        <v>0</v>
      </c>
      <c r="J126" s="467">
        <f t="shared" ca="1" si="179"/>
        <v>0</v>
      </c>
      <c r="K126" s="467">
        <f t="shared" ca="1" si="179"/>
        <v>0</v>
      </c>
      <c r="L126" s="467">
        <f t="shared" ca="1" si="179"/>
        <v>0</v>
      </c>
      <c r="M126" s="467">
        <f t="shared" ca="1" si="179"/>
        <v>0</v>
      </c>
      <c r="N126" s="467">
        <f t="shared" ca="1" si="179"/>
        <v>0</v>
      </c>
      <c r="O126" s="467">
        <f t="shared" ca="1" si="179"/>
        <v>0</v>
      </c>
      <c r="P126" s="467">
        <f t="shared" ca="1" si="179"/>
        <v>0</v>
      </c>
      <c r="Q126" s="467">
        <f t="shared" ca="1" si="179"/>
        <v>0</v>
      </c>
      <c r="R126" s="467">
        <f t="shared" ca="1" si="179"/>
        <v>0</v>
      </c>
      <c r="S126" s="467">
        <f t="shared" ca="1" si="179"/>
        <v>0</v>
      </c>
      <c r="T126" s="467">
        <f t="shared" ca="1" si="179"/>
        <v>0</v>
      </c>
      <c r="U126" s="467">
        <f t="shared" ca="1" si="179"/>
        <v>0</v>
      </c>
      <c r="V126" s="467">
        <f t="shared" ca="1" si="179"/>
        <v>0</v>
      </c>
      <c r="W126" s="467">
        <f t="shared" ca="1" si="179"/>
        <v>0</v>
      </c>
      <c r="X126" s="467">
        <f t="shared" ca="1" si="179"/>
        <v>0</v>
      </c>
      <c r="Y126" s="467">
        <f t="shared" ca="1" si="179"/>
        <v>0</v>
      </c>
      <c r="Z126" s="467">
        <f t="shared" ca="1" si="179"/>
        <v>0</v>
      </c>
      <c r="AA126" s="467">
        <f t="shared" ca="1" si="179"/>
        <v>0</v>
      </c>
      <c r="AB126" s="467">
        <f t="shared" ca="1" si="179"/>
        <v>0</v>
      </c>
      <c r="AC126" s="467">
        <f t="shared" ca="1" si="179"/>
        <v>0</v>
      </c>
      <c r="AD126" s="467">
        <f t="shared" ca="1" si="179"/>
        <v>0</v>
      </c>
      <c r="AE126" s="467">
        <f t="shared" ca="1" si="179"/>
        <v>0</v>
      </c>
      <c r="AF126" s="467">
        <f t="shared" ca="1" si="179"/>
        <v>0</v>
      </c>
      <c r="AG126" s="467">
        <f t="shared" ca="1" si="179"/>
        <v>0</v>
      </c>
      <c r="AH126" s="467">
        <f t="shared" ca="1" si="179"/>
        <v>0</v>
      </c>
      <c r="AI126" s="467">
        <f t="shared" ca="1" si="179"/>
        <v>0</v>
      </c>
      <c r="AJ126" s="467">
        <f t="shared" ca="1" si="179"/>
        <v>0</v>
      </c>
      <c r="AK126" s="467">
        <f t="shared" ca="1" si="179"/>
        <v>0</v>
      </c>
      <c r="AL126" s="467">
        <f t="shared" ca="1" si="179"/>
        <v>0</v>
      </c>
      <c r="AM126" s="467">
        <f t="shared" ca="1" si="179"/>
        <v>0</v>
      </c>
      <c r="AN126" s="467">
        <f t="shared" ca="1" si="179"/>
        <v>0</v>
      </c>
      <c r="AO126" s="467">
        <f t="shared" ca="1" si="179"/>
        <v>0</v>
      </c>
      <c r="AP126" s="467">
        <f t="shared" ca="1" si="179"/>
        <v>0</v>
      </c>
      <c r="AQ126" s="467">
        <f t="shared" ca="1" si="179"/>
        <v>0</v>
      </c>
      <c r="AR126" s="467">
        <f t="shared" ca="1" si="179"/>
        <v>0</v>
      </c>
      <c r="AS126" s="467">
        <f t="shared" ca="1" si="179"/>
        <v>0</v>
      </c>
      <c r="AT126" s="467">
        <f t="shared" ca="1" si="179"/>
        <v>0</v>
      </c>
      <c r="AU126" s="467">
        <f t="shared" ca="1" si="179"/>
        <v>0</v>
      </c>
      <c r="AV126" s="467">
        <f t="shared" ca="1" si="179"/>
        <v>0</v>
      </c>
      <c r="AW126" s="467">
        <f t="shared" ca="1" si="179"/>
        <v>0</v>
      </c>
      <c r="AX126" s="467">
        <f t="shared" ca="1" si="179"/>
        <v>0</v>
      </c>
      <c r="AY126" s="467">
        <f t="shared" ca="1" si="179"/>
        <v>0</v>
      </c>
      <c r="AZ126" s="467">
        <f t="shared" ca="1" si="179"/>
        <v>0</v>
      </c>
      <c r="BA126" s="467">
        <f t="shared" ca="1" si="179"/>
        <v>0</v>
      </c>
      <c r="BB126" s="467">
        <f t="shared" ca="1" si="179"/>
        <v>0</v>
      </c>
      <c r="BC126" s="467">
        <f t="shared" ca="1" si="179"/>
        <v>0</v>
      </c>
      <c r="BD126" s="467">
        <f t="shared" ca="1" si="179"/>
        <v>0</v>
      </c>
      <c r="BE126" s="467">
        <f t="shared" ca="1" si="179"/>
        <v>0</v>
      </c>
      <c r="BF126" s="467">
        <f t="shared" ca="1" si="179"/>
        <v>0</v>
      </c>
      <c r="BG126" s="467">
        <f t="shared" ca="1" si="179"/>
        <v>0</v>
      </c>
      <c r="BH126" s="467">
        <f t="shared" ca="1" si="179"/>
        <v>0</v>
      </c>
      <c r="BI126" s="467">
        <f t="shared" ca="1" si="179"/>
        <v>0</v>
      </c>
      <c r="BJ126" s="467">
        <f t="shared" ca="1" si="179"/>
        <v>0</v>
      </c>
      <c r="BK126" s="467">
        <f t="shared" ca="1" si="179"/>
        <v>0</v>
      </c>
      <c r="BL126" s="467">
        <f t="shared" ca="1" si="179"/>
        <v>0</v>
      </c>
      <c r="BM126" s="467">
        <f t="shared" ca="1" si="179"/>
        <v>0</v>
      </c>
      <c r="BN126" s="467">
        <f t="shared" ca="1" si="179"/>
        <v>0</v>
      </c>
      <c r="BO126" s="467">
        <f t="shared" ca="1" si="179"/>
        <v>0</v>
      </c>
      <c r="BP126" s="467">
        <f t="shared" ca="1" si="179"/>
        <v>0</v>
      </c>
      <c r="BQ126" s="467">
        <f t="shared" ca="1" si="179"/>
        <v>0</v>
      </c>
      <c r="BR126" s="467">
        <f t="shared" ca="1" si="179"/>
        <v>0</v>
      </c>
      <c r="BS126" s="467">
        <f t="shared" ca="1" si="179"/>
        <v>0</v>
      </c>
      <c r="BT126" s="467">
        <f t="shared" ca="1" si="179"/>
        <v>0</v>
      </c>
      <c r="BU126" s="467">
        <f t="shared" ref="BU126:DC126" ca="1" si="180">SUM(BU127:BU129)</f>
        <v>0</v>
      </c>
      <c r="BV126" s="467">
        <f t="shared" ca="1" si="180"/>
        <v>0</v>
      </c>
      <c r="BW126" s="467">
        <f t="shared" ca="1" si="180"/>
        <v>0</v>
      </c>
      <c r="BX126" s="467">
        <f t="shared" ca="1" si="180"/>
        <v>0</v>
      </c>
      <c r="BY126" s="467">
        <f t="shared" ca="1" si="180"/>
        <v>0</v>
      </c>
      <c r="BZ126" s="467">
        <f t="shared" ca="1" si="180"/>
        <v>0</v>
      </c>
      <c r="CA126" s="467">
        <f t="shared" ca="1" si="180"/>
        <v>0</v>
      </c>
      <c r="CB126" s="467">
        <f t="shared" ca="1" si="180"/>
        <v>0</v>
      </c>
      <c r="CC126" s="467">
        <f t="shared" ca="1" si="180"/>
        <v>0</v>
      </c>
      <c r="CD126" s="467">
        <f t="shared" ca="1" si="180"/>
        <v>0</v>
      </c>
      <c r="CE126" s="467">
        <f t="shared" ca="1" si="180"/>
        <v>0</v>
      </c>
      <c r="CF126" s="467">
        <f t="shared" ca="1" si="180"/>
        <v>0</v>
      </c>
      <c r="CG126" s="467">
        <f t="shared" ca="1" si="180"/>
        <v>0</v>
      </c>
      <c r="CH126" s="467">
        <f t="shared" ca="1" si="180"/>
        <v>0</v>
      </c>
      <c r="CI126" s="467">
        <f t="shared" ca="1" si="180"/>
        <v>0</v>
      </c>
      <c r="CJ126" s="467">
        <f t="shared" ca="1" si="180"/>
        <v>0</v>
      </c>
      <c r="CK126" s="467">
        <f t="shared" ca="1" si="180"/>
        <v>0</v>
      </c>
      <c r="CL126" s="467">
        <f t="shared" ca="1" si="180"/>
        <v>0</v>
      </c>
      <c r="CM126" s="467">
        <f t="shared" ca="1" si="180"/>
        <v>0</v>
      </c>
      <c r="CN126" s="467">
        <f t="shared" ca="1" si="180"/>
        <v>0</v>
      </c>
      <c r="CO126" s="467">
        <f t="shared" ca="1" si="180"/>
        <v>0</v>
      </c>
      <c r="CP126" s="467">
        <f t="shared" ca="1" si="180"/>
        <v>0</v>
      </c>
      <c r="CQ126" s="467">
        <f t="shared" ca="1" si="180"/>
        <v>0</v>
      </c>
      <c r="CR126" s="467">
        <f t="shared" ca="1" si="180"/>
        <v>0</v>
      </c>
      <c r="CS126" s="467">
        <f t="shared" ca="1" si="180"/>
        <v>0</v>
      </c>
      <c r="CT126" s="467">
        <f t="shared" ca="1" si="180"/>
        <v>0</v>
      </c>
      <c r="CU126" s="467">
        <f t="shared" ca="1" si="180"/>
        <v>0</v>
      </c>
      <c r="CV126" s="467">
        <f t="shared" ca="1" si="180"/>
        <v>0</v>
      </c>
      <c r="CW126" s="467">
        <f t="shared" ca="1" si="180"/>
        <v>0</v>
      </c>
      <c r="CX126" s="467">
        <f t="shared" ca="1" si="180"/>
        <v>0</v>
      </c>
      <c r="CY126" s="467">
        <f t="shared" ca="1" si="180"/>
        <v>0</v>
      </c>
      <c r="CZ126" s="467">
        <f t="shared" ca="1" si="180"/>
        <v>0</v>
      </c>
      <c r="DA126" s="467">
        <f t="shared" ca="1" si="180"/>
        <v>0</v>
      </c>
      <c r="DB126" s="467">
        <f t="shared" ca="1" si="180"/>
        <v>0</v>
      </c>
      <c r="DC126" s="467">
        <f t="shared" ca="1" si="180"/>
        <v>0</v>
      </c>
      <c r="DE126" s="114" t="str">
        <f t="shared" ca="1" si="100"/>
        <v>L.2.</v>
      </c>
      <c r="DF126">
        <v>1</v>
      </c>
    </row>
    <row r="127" spans="1:110" hidden="1">
      <c r="A127" s="67">
        <v>115</v>
      </c>
      <c r="B127" s="458" t="str">
        <f t="shared" ca="1" si="143"/>
        <v>L.2.1.</v>
      </c>
      <c r="C127" s="459" t="str">
        <f t="shared" ca="1" si="144"/>
        <v/>
      </c>
      <c r="D127" s="437"/>
      <c r="E127" s="460" t="str">
        <f t="shared" ca="1" si="145"/>
        <v/>
      </c>
      <c r="F127" s="461">
        <f ca="1">H127+NPV(SD,I127:INDEX(I127:DC127,PAL))</f>
        <v>0</v>
      </c>
      <c r="G127" s="454">
        <f ca="1">SUMIF($H$5:$DC$5,"&lt;="&amp;PAL,$H127:$DC127)</f>
        <v>0</v>
      </c>
      <c r="H127" s="462">
        <f t="shared" ref="H127:Q129" ca="1" si="181">OFFSET(INDIRECT("'"&amp;Opt_alt&amp;"'!H12"),$A127,H$5)*$DF127</f>
        <v>0</v>
      </c>
      <c r="I127" s="462">
        <f t="shared" ca="1" si="181"/>
        <v>0</v>
      </c>
      <c r="J127" s="462">
        <f t="shared" ca="1" si="181"/>
        <v>0</v>
      </c>
      <c r="K127" s="462">
        <f t="shared" ca="1" si="181"/>
        <v>0</v>
      </c>
      <c r="L127" s="462">
        <f t="shared" ca="1" si="181"/>
        <v>0</v>
      </c>
      <c r="M127" s="462">
        <f t="shared" ca="1" si="181"/>
        <v>0</v>
      </c>
      <c r="N127" s="462">
        <f t="shared" ca="1" si="181"/>
        <v>0</v>
      </c>
      <c r="O127" s="462">
        <f t="shared" ca="1" si="181"/>
        <v>0</v>
      </c>
      <c r="P127" s="462">
        <f t="shared" ca="1" si="181"/>
        <v>0</v>
      </c>
      <c r="Q127" s="462">
        <f t="shared" ca="1" si="181"/>
        <v>0</v>
      </c>
      <c r="R127" s="462">
        <f t="shared" ref="R127:AA129" ca="1" si="182">OFFSET(INDIRECT("'"&amp;Opt_alt&amp;"'!H12"),$A127,R$5)*$DF127</f>
        <v>0</v>
      </c>
      <c r="S127" s="462">
        <f t="shared" ca="1" si="182"/>
        <v>0</v>
      </c>
      <c r="T127" s="462">
        <f t="shared" ca="1" si="182"/>
        <v>0</v>
      </c>
      <c r="U127" s="462">
        <f t="shared" ca="1" si="182"/>
        <v>0</v>
      </c>
      <c r="V127" s="462">
        <f t="shared" ca="1" si="182"/>
        <v>0</v>
      </c>
      <c r="W127" s="462">
        <f t="shared" ca="1" si="182"/>
        <v>0</v>
      </c>
      <c r="X127" s="462">
        <f t="shared" ca="1" si="182"/>
        <v>0</v>
      </c>
      <c r="Y127" s="462">
        <f t="shared" ca="1" si="182"/>
        <v>0</v>
      </c>
      <c r="Z127" s="462">
        <f t="shared" ca="1" si="182"/>
        <v>0</v>
      </c>
      <c r="AA127" s="462">
        <f t="shared" ca="1" si="182"/>
        <v>0</v>
      </c>
      <c r="AB127" s="462">
        <f t="shared" ref="AB127:AK129" ca="1" si="183">OFFSET(INDIRECT("'"&amp;Opt_alt&amp;"'!H12"),$A127,AB$5)*$DF127</f>
        <v>0</v>
      </c>
      <c r="AC127" s="462">
        <f t="shared" ca="1" si="183"/>
        <v>0</v>
      </c>
      <c r="AD127" s="462">
        <f t="shared" ca="1" si="183"/>
        <v>0</v>
      </c>
      <c r="AE127" s="462">
        <f t="shared" ca="1" si="183"/>
        <v>0</v>
      </c>
      <c r="AF127" s="462">
        <f t="shared" ca="1" si="183"/>
        <v>0</v>
      </c>
      <c r="AG127" s="462">
        <f t="shared" ca="1" si="183"/>
        <v>0</v>
      </c>
      <c r="AH127" s="462">
        <f t="shared" ca="1" si="183"/>
        <v>0</v>
      </c>
      <c r="AI127" s="462">
        <f t="shared" ca="1" si="183"/>
        <v>0</v>
      </c>
      <c r="AJ127" s="462">
        <f t="shared" ca="1" si="183"/>
        <v>0</v>
      </c>
      <c r="AK127" s="462">
        <f t="shared" ca="1" si="183"/>
        <v>0</v>
      </c>
      <c r="AL127" s="462">
        <f t="shared" ref="AL127:AU129" ca="1" si="184">OFFSET(INDIRECT("'"&amp;Opt_alt&amp;"'!H12"),$A127,AL$5)*$DF127</f>
        <v>0</v>
      </c>
      <c r="AM127" s="462">
        <f t="shared" ca="1" si="184"/>
        <v>0</v>
      </c>
      <c r="AN127" s="462">
        <f t="shared" ca="1" si="184"/>
        <v>0</v>
      </c>
      <c r="AO127" s="462">
        <f t="shared" ca="1" si="184"/>
        <v>0</v>
      </c>
      <c r="AP127" s="462">
        <f t="shared" ca="1" si="184"/>
        <v>0</v>
      </c>
      <c r="AQ127" s="462">
        <f t="shared" ca="1" si="184"/>
        <v>0</v>
      </c>
      <c r="AR127" s="462">
        <f t="shared" ca="1" si="184"/>
        <v>0</v>
      </c>
      <c r="AS127" s="462">
        <f t="shared" ca="1" si="184"/>
        <v>0</v>
      </c>
      <c r="AT127" s="462">
        <f t="shared" ca="1" si="184"/>
        <v>0</v>
      </c>
      <c r="AU127" s="462">
        <f t="shared" ca="1" si="184"/>
        <v>0</v>
      </c>
      <c r="AV127" s="462">
        <f t="shared" ref="AV127:BE129" ca="1" si="185">OFFSET(INDIRECT("'"&amp;Opt_alt&amp;"'!H12"),$A127,AV$5)*$DF127</f>
        <v>0</v>
      </c>
      <c r="AW127" s="462">
        <f t="shared" ca="1" si="185"/>
        <v>0</v>
      </c>
      <c r="AX127" s="462">
        <f t="shared" ca="1" si="185"/>
        <v>0</v>
      </c>
      <c r="AY127" s="462">
        <f t="shared" ca="1" si="185"/>
        <v>0</v>
      </c>
      <c r="AZ127" s="462">
        <f t="shared" ca="1" si="185"/>
        <v>0</v>
      </c>
      <c r="BA127" s="462">
        <f t="shared" ca="1" si="185"/>
        <v>0</v>
      </c>
      <c r="BB127" s="462">
        <f t="shared" ca="1" si="185"/>
        <v>0</v>
      </c>
      <c r="BC127" s="462">
        <f t="shared" ca="1" si="185"/>
        <v>0</v>
      </c>
      <c r="BD127" s="462">
        <f t="shared" ca="1" si="185"/>
        <v>0</v>
      </c>
      <c r="BE127" s="462">
        <f t="shared" ca="1" si="185"/>
        <v>0</v>
      </c>
      <c r="BF127" s="462">
        <f t="shared" ref="BF127:BO129" ca="1" si="186">OFFSET(INDIRECT("'"&amp;Opt_alt&amp;"'!H12"),$A127,BF$5)*$DF127</f>
        <v>0</v>
      </c>
      <c r="BG127" s="462">
        <f t="shared" ca="1" si="186"/>
        <v>0</v>
      </c>
      <c r="BH127" s="462">
        <f t="shared" ca="1" si="186"/>
        <v>0</v>
      </c>
      <c r="BI127" s="462">
        <f t="shared" ca="1" si="186"/>
        <v>0</v>
      </c>
      <c r="BJ127" s="462">
        <f t="shared" ca="1" si="186"/>
        <v>0</v>
      </c>
      <c r="BK127" s="462">
        <f t="shared" ca="1" si="186"/>
        <v>0</v>
      </c>
      <c r="BL127" s="462">
        <f t="shared" ca="1" si="186"/>
        <v>0</v>
      </c>
      <c r="BM127" s="462">
        <f t="shared" ca="1" si="186"/>
        <v>0</v>
      </c>
      <c r="BN127" s="462">
        <f t="shared" ca="1" si="186"/>
        <v>0</v>
      </c>
      <c r="BO127" s="462">
        <f t="shared" ca="1" si="186"/>
        <v>0</v>
      </c>
      <c r="BP127" s="462">
        <f t="shared" ref="BP127:BY129" ca="1" si="187">OFFSET(INDIRECT("'"&amp;Opt_alt&amp;"'!H12"),$A127,BP$5)*$DF127</f>
        <v>0</v>
      </c>
      <c r="BQ127" s="462">
        <f t="shared" ca="1" si="187"/>
        <v>0</v>
      </c>
      <c r="BR127" s="462">
        <f t="shared" ca="1" si="187"/>
        <v>0</v>
      </c>
      <c r="BS127" s="462">
        <f t="shared" ca="1" si="187"/>
        <v>0</v>
      </c>
      <c r="BT127" s="462">
        <f t="shared" ca="1" si="187"/>
        <v>0</v>
      </c>
      <c r="BU127" s="462">
        <f t="shared" ca="1" si="187"/>
        <v>0</v>
      </c>
      <c r="BV127" s="462">
        <f t="shared" ca="1" si="187"/>
        <v>0</v>
      </c>
      <c r="BW127" s="462">
        <f t="shared" ca="1" si="187"/>
        <v>0</v>
      </c>
      <c r="BX127" s="462">
        <f t="shared" ca="1" si="187"/>
        <v>0</v>
      </c>
      <c r="BY127" s="462">
        <f t="shared" ca="1" si="187"/>
        <v>0</v>
      </c>
      <c r="BZ127" s="462">
        <f t="shared" ref="BZ127:CI129" ca="1" si="188">OFFSET(INDIRECT("'"&amp;Opt_alt&amp;"'!H12"),$A127,BZ$5)*$DF127</f>
        <v>0</v>
      </c>
      <c r="CA127" s="462">
        <f t="shared" ca="1" si="188"/>
        <v>0</v>
      </c>
      <c r="CB127" s="462">
        <f t="shared" ca="1" si="188"/>
        <v>0</v>
      </c>
      <c r="CC127" s="462">
        <f t="shared" ca="1" si="188"/>
        <v>0</v>
      </c>
      <c r="CD127" s="462">
        <f t="shared" ca="1" si="188"/>
        <v>0</v>
      </c>
      <c r="CE127" s="462">
        <f t="shared" ca="1" si="188"/>
        <v>0</v>
      </c>
      <c r="CF127" s="462">
        <f t="shared" ca="1" si="188"/>
        <v>0</v>
      </c>
      <c r="CG127" s="462">
        <f t="shared" ca="1" si="188"/>
        <v>0</v>
      </c>
      <c r="CH127" s="462">
        <f t="shared" ca="1" si="188"/>
        <v>0</v>
      </c>
      <c r="CI127" s="462">
        <f t="shared" ca="1" si="188"/>
        <v>0</v>
      </c>
      <c r="CJ127" s="462">
        <f t="shared" ref="CJ127:CS129" ca="1" si="189">OFFSET(INDIRECT("'"&amp;Opt_alt&amp;"'!H12"),$A127,CJ$5)*$DF127</f>
        <v>0</v>
      </c>
      <c r="CK127" s="462">
        <f t="shared" ca="1" si="189"/>
        <v>0</v>
      </c>
      <c r="CL127" s="462">
        <f t="shared" ca="1" si="189"/>
        <v>0</v>
      </c>
      <c r="CM127" s="462">
        <f t="shared" ca="1" si="189"/>
        <v>0</v>
      </c>
      <c r="CN127" s="462">
        <f t="shared" ca="1" si="189"/>
        <v>0</v>
      </c>
      <c r="CO127" s="462">
        <f t="shared" ca="1" si="189"/>
        <v>0</v>
      </c>
      <c r="CP127" s="462">
        <f t="shared" ca="1" si="189"/>
        <v>0</v>
      </c>
      <c r="CQ127" s="462">
        <f t="shared" ca="1" si="189"/>
        <v>0</v>
      </c>
      <c r="CR127" s="462">
        <f t="shared" ca="1" si="189"/>
        <v>0</v>
      </c>
      <c r="CS127" s="462">
        <f t="shared" ca="1" si="189"/>
        <v>0</v>
      </c>
      <c r="CT127" s="462">
        <f t="shared" ref="CT127:DC129" ca="1" si="190">OFFSET(INDIRECT("'"&amp;Opt_alt&amp;"'!H12"),$A127,CT$5)*$DF127</f>
        <v>0</v>
      </c>
      <c r="CU127" s="462">
        <f t="shared" ca="1" si="190"/>
        <v>0</v>
      </c>
      <c r="CV127" s="462">
        <f t="shared" ca="1" si="190"/>
        <v>0</v>
      </c>
      <c r="CW127" s="462">
        <f t="shared" ca="1" si="190"/>
        <v>0</v>
      </c>
      <c r="CX127" s="462">
        <f t="shared" ca="1" si="190"/>
        <v>0</v>
      </c>
      <c r="CY127" s="462">
        <f t="shared" ca="1" si="190"/>
        <v>0</v>
      </c>
      <c r="CZ127" s="462">
        <f t="shared" ca="1" si="190"/>
        <v>0</v>
      </c>
      <c r="DA127" s="462">
        <f t="shared" ca="1" si="190"/>
        <v>0</v>
      </c>
      <c r="DB127" s="462">
        <f t="shared" ca="1" si="190"/>
        <v>0</v>
      </c>
      <c r="DC127" s="462">
        <f t="shared" ca="1" si="190"/>
        <v>0</v>
      </c>
      <c r="DE127" s="114" t="str">
        <f t="shared" ca="1" si="100"/>
        <v>L.2.1.</v>
      </c>
      <c r="DF127">
        <v>1</v>
      </c>
    </row>
    <row r="128" spans="1:110" hidden="1">
      <c r="A128" s="67">
        <v>116</v>
      </c>
      <c r="B128" s="458" t="str">
        <f t="shared" ca="1" si="143"/>
        <v>L.2.2.</v>
      </c>
      <c r="C128" s="459" t="str">
        <f t="shared" ca="1" si="144"/>
        <v/>
      </c>
      <c r="D128" s="437"/>
      <c r="E128" s="460" t="str">
        <f t="shared" ca="1" si="145"/>
        <v/>
      </c>
      <c r="F128" s="461">
        <f ca="1">H128+NPV(SD,I128:INDEX(I128:DC128,PAL))</f>
        <v>0</v>
      </c>
      <c r="G128" s="454">
        <f ca="1">SUMIF($H$5:$DC$5,"&lt;="&amp;PAL,$H128:$DC128)</f>
        <v>0</v>
      </c>
      <c r="H128" s="462">
        <f t="shared" ca="1" si="181"/>
        <v>0</v>
      </c>
      <c r="I128" s="462">
        <f t="shared" ca="1" si="181"/>
        <v>0</v>
      </c>
      <c r="J128" s="462">
        <f t="shared" ca="1" si="181"/>
        <v>0</v>
      </c>
      <c r="K128" s="462">
        <f t="shared" ca="1" si="181"/>
        <v>0</v>
      </c>
      <c r="L128" s="462">
        <f t="shared" ca="1" si="181"/>
        <v>0</v>
      </c>
      <c r="M128" s="462">
        <f t="shared" ca="1" si="181"/>
        <v>0</v>
      </c>
      <c r="N128" s="462">
        <f t="shared" ca="1" si="181"/>
        <v>0</v>
      </c>
      <c r="O128" s="462">
        <f t="shared" ca="1" si="181"/>
        <v>0</v>
      </c>
      <c r="P128" s="462">
        <f t="shared" ca="1" si="181"/>
        <v>0</v>
      </c>
      <c r="Q128" s="462">
        <f t="shared" ca="1" si="181"/>
        <v>0</v>
      </c>
      <c r="R128" s="462">
        <f t="shared" ca="1" si="182"/>
        <v>0</v>
      </c>
      <c r="S128" s="462">
        <f t="shared" ca="1" si="182"/>
        <v>0</v>
      </c>
      <c r="T128" s="462">
        <f t="shared" ca="1" si="182"/>
        <v>0</v>
      </c>
      <c r="U128" s="462">
        <f t="shared" ca="1" si="182"/>
        <v>0</v>
      </c>
      <c r="V128" s="462">
        <f t="shared" ca="1" si="182"/>
        <v>0</v>
      </c>
      <c r="W128" s="462">
        <f t="shared" ca="1" si="182"/>
        <v>0</v>
      </c>
      <c r="X128" s="462">
        <f t="shared" ca="1" si="182"/>
        <v>0</v>
      </c>
      <c r="Y128" s="462">
        <f t="shared" ca="1" si="182"/>
        <v>0</v>
      </c>
      <c r="Z128" s="462">
        <f t="shared" ca="1" si="182"/>
        <v>0</v>
      </c>
      <c r="AA128" s="462">
        <f t="shared" ca="1" si="182"/>
        <v>0</v>
      </c>
      <c r="AB128" s="462">
        <f t="shared" ca="1" si="183"/>
        <v>0</v>
      </c>
      <c r="AC128" s="462">
        <f t="shared" ca="1" si="183"/>
        <v>0</v>
      </c>
      <c r="AD128" s="462">
        <f t="shared" ca="1" si="183"/>
        <v>0</v>
      </c>
      <c r="AE128" s="462">
        <f t="shared" ca="1" si="183"/>
        <v>0</v>
      </c>
      <c r="AF128" s="462">
        <f t="shared" ca="1" si="183"/>
        <v>0</v>
      </c>
      <c r="AG128" s="462">
        <f t="shared" ca="1" si="183"/>
        <v>0</v>
      </c>
      <c r="AH128" s="462">
        <f t="shared" ca="1" si="183"/>
        <v>0</v>
      </c>
      <c r="AI128" s="462">
        <f t="shared" ca="1" si="183"/>
        <v>0</v>
      </c>
      <c r="AJ128" s="462">
        <f t="shared" ca="1" si="183"/>
        <v>0</v>
      </c>
      <c r="AK128" s="462">
        <f t="shared" ca="1" si="183"/>
        <v>0</v>
      </c>
      <c r="AL128" s="462">
        <f t="shared" ca="1" si="184"/>
        <v>0</v>
      </c>
      <c r="AM128" s="462">
        <f t="shared" ca="1" si="184"/>
        <v>0</v>
      </c>
      <c r="AN128" s="462">
        <f t="shared" ca="1" si="184"/>
        <v>0</v>
      </c>
      <c r="AO128" s="462">
        <f t="shared" ca="1" si="184"/>
        <v>0</v>
      </c>
      <c r="AP128" s="462">
        <f t="shared" ca="1" si="184"/>
        <v>0</v>
      </c>
      <c r="AQ128" s="462">
        <f t="shared" ca="1" si="184"/>
        <v>0</v>
      </c>
      <c r="AR128" s="462">
        <f t="shared" ca="1" si="184"/>
        <v>0</v>
      </c>
      <c r="AS128" s="462">
        <f t="shared" ca="1" si="184"/>
        <v>0</v>
      </c>
      <c r="AT128" s="462">
        <f t="shared" ca="1" si="184"/>
        <v>0</v>
      </c>
      <c r="AU128" s="462">
        <f t="shared" ca="1" si="184"/>
        <v>0</v>
      </c>
      <c r="AV128" s="462">
        <f t="shared" ca="1" si="185"/>
        <v>0</v>
      </c>
      <c r="AW128" s="462">
        <f t="shared" ca="1" si="185"/>
        <v>0</v>
      </c>
      <c r="AX128" s="462">
        <f t="shared" ca="1" si="185"/>
        <v>0</v>
      </c>
      <c r="AY128" s="462">
        <f t="shared" ca="1" si="185"/>
        <v>0</v>
      </c>
      <c r="AZ128" s="462">
        <f t="shared" ca="1" si="185"/>
        <v>0</v>
      </c>
      <c r="BA128" s="462">
        <f t="shared" ca="1" si="185"/>
        <v>0</v>
      </c>
      <c r="BB128" s="462">
        <f t="shared" ca="1" si="185"/>
        <v>0</v>
      </c>
      <c r="BC128" s="462">
        <f t="shared" ca="1" si="185"/>
        <v>0</v>
      </c>
      <c r="BD128" s="462">
        <f t="shared" ca="1" si="185"/>
        <v>0</v>
      </c>
      <c r="BE128" s="462">
        <f t="shared" ca="1" si="185"/>
        <v>0</v>
      </c>
      <c r="BF128" s="462">
        <f t="shared" ca="1" si="186"/>
        <v>0</v>
      </c>
      <c r="BG128" s="462">
        <f t="shared" ca="1" si="186"/>
        <v>0</v>
      </c>
      <c r="BH128" s="462">
        <f t="shared" ca="1" si="186"/>
        <v>0</v>
      </c>
      <c r="BI128" s="462">
        <f t="shared" ca="1" si="186"/>
        <v>0</v>
      </c>
      <c r="BJ128" s="462">
        <f t="shared" ca="1" si="186"/>
        <v>0</v>
      </c>
      <c r="BK128" s="462">
        <f t="shared" ca="1" si="186"/>
        <v>0</v>
      </c>
      <c r="BL128" s="462">
        <f t="shared" ca="1" si="186"/>
        <v>0</v>
      </c>
      <c r="BM128" s="462">
        <f t="shared" ca="1" si="186"/>
        <v>0</v>
      </c>
      <c r="BN128" s="462">
        <f t="shared" ca="1" si="186"/>
        <v>0</v>
      </c>
      <c r="BO128" s="462">
        <f t="shared" ca="1" si="186"/>
        <v>0</v>
      </c>
      <c r="BP128" s="462">
        <f t="shared" ca="1" si="187"/>
        <v>0</v>
      </c>
      <c r="BQ128" s="462">
        <f t="shared" ca="1" si="187"/>
        <v>0</v>
      </c>
      <c r="BR128" s="462">
        <f t="shared" ca="1" si="187"/>
        <v>0</v>
      </c>
      <c r="BS128" s="462">
        <f t="shared" ca="1" si="187"/>
        <v>0</v>
      </c>
      <c r="BT128" s="462">
        <f t="shared" ca="1" si="187"/>
        <v>0</v>
      </c>
      <c r="BU128" s="462">
        <f t="shared" ca="1" si="187"/>
        <v>0</v>
      </c>
      <c r="BV128" s="462">
        <f t="shared" ca="1" si="187"/>
        <v>0</v>
      </c>
      <c r="BW128" s="462">
        <f t="shared" ca="1" si="187"/>
        <v>0</v>
      </c>
      <c r="BX128" s="462">
        <f t="shared" ca="1" si="187"/>
        <v>0</v>
      </c>
      <c r="BY128" s="462">
        <f t="shared" ca="1" si="187"/>
        <v>0</v>
      </c>
      <c r="BZ128" s="462">
        <f t="shared" ca="1" si="188"/>
        <v>0</v>
      </c>
      <c r="CA128" s="462">
        <f t="shared" ca="1" si="188"/>
        <v>0</v>
      </c>
      <c r="CB128" s="462">
        <f t="shared" ca="1" si="188"/>
        <v>0</v>
      </c>
      <c r="CC128" s="462">
        <f t="shared" ca="1" si="188"/>
        <v>0</v>
      </c>
      <c r="CD128" s="462">
        <f t="shared" ca="1" si="188"/>
        <v>0</v>
      </c>
      <c r="CE128" s="462">
        <f t="shared" ca="1" si="188"/>
        <v>0</v>
      </c>
      <c r="CF128" s="462">
        <f t="shared" ca="1" si="188"/>
        <v>0</v>
      </c>
      <c r="CG128" s="462">
        <f t="shared" ca="1" si="188"/>
        <v>0</v>
      </c>
      <c r="CH128" s="462">
        <f t="shared" ca="1" si="188"/>
        <v>0</v>
      </c>
      <c r="CI128" s="462">
        <f t="shared" ca="1" si="188"/>
        <v>0</v>
      </c>
      <c r="CJ128" s="462">
        <f t="shared" ca="1" si="189"/>
        <v>0</v>
      </c>
      <c r="CK128" s="462">
        <f t="shared" ca="1" si="189"/>
        <v>0</v>
      </c>
      <c r="CL128" s="462">
        <f t="shared" ca="1" si="189"/>
        <v>0</v>
      </c>
      <c r="CM128" s="462">
        <f t="shared" ca="1" si="189"/>
        <v>0</v>
      </c>
      <c r="CN128" s="462">
        <f t="shared" ca="1" si="189"/>
        <v>0</v>
      </c>
      <c r="CO128" s="462">
        <f t="shared" ca="1" si="189"/>
        <v>0</v>
      </c>
      <c r="CP128" s="462">
        <f t="shared" ca="1" si="189"/>
        <v>0</v>
      </c>
      <c r="CQ128" s="462">
        <f t="shared" ca="1" si="189"/>
        <v>0</v>
      </c>
      <c r="CR128" s="462">
        <f t="shared" ca="1" si="189"/>
        <v>0</v>
      </c>
      <c r="CS128" s="462">
        <f t="shared" ca="1" si="189"/>
        <v>0</v>
      </c>
      <c r="CT128" s="462">
        <f t="shared" ca="1" si="190"/>
        <v>0</v>
      </c>
      <c r="CU128" s="462">
        <f t="shared" ca="1" si="190"/>
        <v>0</v>
      </c>
      <c r="CV128" s="462">
        <f t="shared" ca="1" si="190"/>
        <v>0</v>
      </c>
      <c r="CW128" s="462">
        <f t="shared" ca="1" si="190"/>
        <v>0</v>
      </c>
      <c r="CX128" s="462">
        <f t="shared" ca="1" si="190"/>
        <v>0</v>
      </c>
      <c r="CY128" s="462">
        <f t="shared" ca="1" si="190"/>
        <v>0</v>
      </c>
      <c r="CZ128" s="462">
        <f t="shared" ca="1" si="190"/>
        <v>0</v>
      </c>
      <c r="DA128" s="462">
        <f t="shared" ca="1" si="190"/>
        <v>0</v>
      </c>
      <c r="DB128" s="462">
        <f t="shared" ca="1" si="190"/>
        <v>0</v>
      </c>
      <c r="DC128" s="462">
        <f t="shared" ca="1" si="190"/>
        <v>0</v>
      </c>
      <c r="DE128" s="114" t="str">
        <f t="shared" ca="1" si="100"/>
        <v>L.2.2.</v>
      </c>
      <c r="DF128">
        <v>1</v>
      </c>
    </row>
    <row r="129" spans="1:110" ht="15.75" hidden="1" thickBot="1">
      <c r="A129" s="67">
        <v>117</v>
      </c>
      <c r="B129" s="469" t="str">
        <f t="shared" ca="1" si="143"/>
        <v>L.2.3.</v>
      </c>
      <c r="C129" s="470" t="str">
        <f t="shared" ca="1" si="144"/>
        <v/>
      </c>
      <c r="D129" s="471"/>
      <c r="E129" s="472" t="str">
        <f t="shared" ca="1" si="145"/>
        <v/>
      </c>
      <c r="F129" s="461">
        <f ca="1">H129+NPV(SD,I129:INDEX(I129:DC129,PAL))</f>
        <v>0</v>
      </c>
      <c r="G129" s="473">
        <f ca="1">SUMIF($H$5:$DC$5,"&lt;="&amp;PAL,$H129:$DC129)</f>
        <v>0</v>
      </c>
      <c r="H129" s="462">
        <f t="shared" ca="1" si="181"/>
        <v>0</v>
      </c>
      <c r="I129" s="462">
        <f t="shared" ca="1" si="181"/>
        <v>0</v>
      </c>
      <c r="J129" s="462">
        <f t="shared" ca="1" si="181"/>
        <v>0</v>
      </c>
      <c r="K129" s="462">
        <f t="shared" ca="1" si="181"/>
        <v>0</v>
      </c>
      <c r="L129" s="462">
        <f t="shared" ca="1" si="181"/>
        <v>0</v>
      </c>
      <c r="M129" s="462">
        <f t="shared" ca="1" si="181"/>
        <v>0</v>
      </c>
      <c r="N129" s="462">
        <f t="shared" ca="1" si="181"/>
        <v>0</v>
      </c>
      <c r="O129" s="462">
        <f t="shared" ca="1" si="181"/>
        <v>0</v>
      </c>
      <c r="P129" s="462">
        <f t="shared" ca="1" si="181"/>
        <v>0</v>
      </c>
      <c r="Q129" s="462">
        <f t="shared" ca="1" si="181"/>
        <v>0</v>
      </c>
      <c r="R129" s="462">
        <f t="shared" ca="1" si="182"/>
        <v>0</v>
      </c>
      <c r="S129" s="462">
        <f t="shared" ca="1" si="182"/>
        <v>0</v>
      </c>
      <c r="T129" s="462">
        <f t="shared" ca="1" si="182"/>
        <v>0</v>
      </c>
      <c r="U129" s="462">
        <f t="shared" ca="1" si="182"/>
        <v>0</v>
      </c>
      <c r="V129" s="462">
        <f t="shared" ca="1" si="182"/>
        <v>0</v>
      </c>
      <c r="W129" s="462">
        <f t="shared" ca="1" si="182"/>
        <v>0</v>
      </c>
      <c r="X129" s="462">
        <f t="shared" ca="1" si="182"/>
        <v>0</v>
      </c>
      <c r="Y129" s="462">
        <f t="shared" ca="1" si="182"/>
        <v>0</v>
      </c>
      <c r="Z129" s="462">
        <f t="shared" ca="1" si="182"/>
        <v>0</v>
      </c>
      <c r="AA129" s="462">
        <f t="shared" ca="1" si="182"/>
        <v>0</v>
      </c>
      <c r="AB129" s="462">
        <f t="shared" ca="1" si="183"/>
        <v>0</v>
      </c>
      <c r="AC129" s="462">
        <f t="shared" ca="1" si="183"/>
        <v>0</v>
      </c>
      <c r="AD129" s="462">
        <f t="shared" ca="1" si="183"/>
        <v>0</v>
      </c>
      <c r="AE129" s="462">
        <f t="shared" ca="1" si="183"/>
        <v>0</v>
      </c>
      <c r="AF129" s="462">
        <f t="shared" ca="1" si="183"/>
        <v>0</v>
      </c>
      <c r="AG129" s="462">
        <f t="shared" ca="1" si="183"/>
        <v>0</v>
      </c>
      <c r="AH129" s="462">
        <f t="shared" ca="1" si="183"/>
        <v>0</v>
      </c>
      <c r="AI129" s="462">
        <f t="shared" ca="1" si="183"/>
        <v>0</v>
      </c>
      <c r="AJ129" s="462">
        <f t="shared" ca="1" si="183"/>
        <v>0</v>
      </c>
      <c r="AK129" s="462">
        <f t="shared" ca="1" si="183"/>
        <v>0</v>
      </c>
      <c r="AL129" s="462">
        <f t="shared" ca="1" si="184"/>
        <v>0</v>
      </c>
      <c r="AM129" s="462">
        <f t="shared" ca="1" si="184"/>
        <v>0</v>
      </c>
      <c r="AN129" s="462">
        <f t="shared" ca="1" si="184"/>
        <v>0</v>
      </c>
      <c r="AO129" s="462">
        <f t="shared" ca="1" si="184"/>
        <v>0</v>
      </c>
      <c r="AP129" s="462">
        <f t="shared" ca="1" si="184"/>
        <v>0</v>
      </c>
      <c r="AQ129" s="462">
        <f t="shared" ca="1" si="184"/>
        <v>0</v>
      </c>
      <c r="AR129" s="462">
        <f t="shared" ca="1" si="184"/>
        <v>0</v>
      </c>
      <c r="AS129" s="462">
        <f t="shared" ca="1" si="184"/>
        <v>0</v>
      </c>
      <c r="AT129" s="462">
        <f t="shared" ca="1" si="184"/>
        <v>0</v>
      </c>
      <c r="AU129" s="462">
        <f t="shared" ca="1" si="184"/>
        <v>0</v>
      </c>
      <c r="AV129" s="462">
        <f t="shared" ca="1" si="185"/>
        <v>0</v>
      </c>
      <c r="AW129" s="462">
        <f t="shared" ca="1" si="185"/>
        <v>0</v>
      </c>
      <c r="AX129" s="462">
        <f t="shared" ca="1" si="185"/>
        <v>0</v>
      </c>
      <c r="AY129" s="462">
        <f t="shared" ca="1" si="185"/>
        <v>0</v>
      </c>
      <c r="AZ129" s="462">
        <f t="shared" ca="1" si="185"/>
        <v>0</v>
      </c>
      <c r="BA129" s="462">
        <f t="shared" ca="1" si="185"/>
        <v>0</v>
      </c>
      <c r="BB129" s="462">
        <f t="shared" ca="1" si="185"/>
        <v>0</v>
      </c>
      <c r="BC129" s="462">
        <f t="shared" ca="1" si="185"/>
        <v>0</v>
      </c>
      <c r="BD129" s="462">
        <f t="shared" ca="1" si="185"/>
        <v>0</v>
      </c>
      <c r="BE129" s="462">
        <f t="shared" ca="1" si="185"/>
        <v>0</v>
      </c>
      <c r="BF129" s="462">
        <f t="shared" ca="1" si="186"/>
        <v>0</v>
      </c>
      <c r="BG129" s="462">
        <f t="shared" ca="1" si="186"/>
        <v>0</v>
      </c>
      <c r="BH129" s="462">
        <f t="shared" ca="1" si="186"/>
        <v>0</v>
      </c>
      <c r="BI129" s="462">
        <f t="shared" ca="1" si="186"/>
        <v>0</v>
      </c>
      <c r="BJ129" s="462">
        <f t="shared" ca="1" si="186"/>
        <v>0</v>
      </c>
      <c r="BK129" s="462">
        <f t="shared" ca="1" si="186"/>
        <v>0</v>
      </c>
      <c r="BL129" s="462">
        <f t="shared" ca="1" si="186"/>
        <v>0</v>
      </c>
      <c r="BM129" s="462">
        <f t="shared" ca="1" si="186"/>
        <v>0</v>
      </c>
      <c r="BN129" s="462">
        <f t="shared" ca="1" si="186"/>
        <v>0</v>
      </c>
      <c r="BO129" s="462">
        <f t="shared" ca="1" si="186"/>
        <v>0</v>
      </c>
      <c r="BP129" s="462">
        <f t="shared" ca="1" si="187"/>
        <v>0</v>
      </c>
      <c r="BQ129" s="462">
        <f t="shared" ca="1" si="187"/>
        <v>0</v>
      </c>
      <c r="BR129" s="462">
        <f t="shared" ca="1" si="187"/>
        <v>0</v>
      </c>
      <c r="BS129" s="462">
        <f t="shared" ca="1" si="187"/>
        <v>0</v>
      </c>
      <c r="BT129" s="462">
        <f t="shared" ca="1" si="187"/>
        <v>0</v>
      </c>
      <c r="BU129" s="462">
        <f t="shared" ca="1" si="187"/>
        <v>0</v>
      </c>
      <c r="BV129" s="462">
        <f t="shared" ca="1" si="187"/>
        <v>0</v>
      </c>
      <c r="BW129" s="462">
        <f t="shared" ca="1" si="187"/>
        <v>0</v>
      </c>
      <c r="BX129" s="462">
        <f t="shared" ca="1" si="187"/>
        <v>0</v>
      </c>
      <c r="BY129" s="462">
        <f t="shared" ca="1" si="187"/>
        <v>0</v>
      </c>
      <c r="BZ129" s="462">
        <f t="shared" ca="1" si="188"/>
        <v>0</v>
      </c>
      <c r="CA129" s="462">
        <f t="shared" ca="1" si="188"/>
        <v>0</v>
      </c>
      <c r="CB129" s="462">
        <f t="shared" ca="1" si="188"/>
        <v>0</v>
      </c>
      <c r="CC129" s="462">
        <f t="shared" ca="1" si="188"/>
        <v>0</v>
      </c>
      <c r="CD129" s="462">
        <f t="shared" ca="1" si="188"/>
        <v>0</v>
      </c>
      <c r="CE129" s="462">
        <f t="shared" ca="1" si="188"/>
        <v>0</v>
      </c>
      <c r="CF129" s="462">
        <f t="shared" ca="1" si="188"/>
        <v>0</v>
      </c>
      <c r="CG129" s="462">
        <f t="shared" ca="1" si="188"/>
        <v>0</v>
      </c>
      <c r="CH129" s="462">
        <f t="shared" ca="1" si="188"/>
        <v>0</v>
      </c>
      <c r="CI129" s="462">
        <f t="shared" ca="1" si="188"/>
        <v>0</v>
      </c>
      <c r="CJ129" s="462">
        <f t="shared" ca="1" si="189"/>
        <v>0</v>
      </c>
      <c r="CK129" s="462">
        <f t="shared" ca="1" si="189"/>
        <v>0</v>
      </c>
      <c r="CL129" s="462">
        <f t="shared" ca="1" si="189"/>
        <v>0</v>
      </c>
      <c r="CM129" s="462">
        <f t="shared" ca="1" si="189"/>
        <v>0</v>
      </c>
      <c r="CN129" s="462">
        <f t="shared" ca="1" si="189"/>
        <v>0</v>
      </c>
      <c r="CO129" s="462">
        <f t="shared" ca="1" si="189"/>
        <v>0</v>
      </c>
      <c r="CP129" s="462">
        <f t="shared" ca="1" si="189"/>
        <v>0</v>
      </c>
      <c r="CQ129" s="462">
        <f t="shared" ca="1" si="189"/>
        <v>0</v>
      </c>
      <c r="CR129" s="462">
        <f t="shared" ca="1" si="189"/>
        <v>0</v>
      </c>
      <c r="CS129" s="462">
        <f t="shared" ca="1" si="189"/>
        <v>0</v>
      </c>
      <c r="CT129" s="462">
        <f t="shared" ca="1" si="190"/>
        <v>0</v>
      </c>
      <c r="CU129" s="462">
        <f t="shared" ca="1" si="190"/>
        <v>0</v>
      </c>
      <c r="CV129" s="462">
        <f t="shared" ca="1" si="190"/>
        <v>0</v>
      </c>
      <c r="CW129" s="462">
        <f t="shared" ca="1" si="190"/>
        <v>0</v>
      </c>
      <c r="CX129" s="462">
        <f t="shared" ca="1" si="190"/>
        <v>0</v>
      </c>
      <c r="CY129" s="462">
        <f t="shared" ca="1" si="190"/>
        <v>0</v>
      </c>
      <c r="CZ129" s="462">
        <f t="shared" ca="1" si="190"/>
        <v>0</v>
      </c>
      <c r="DA129" s="462">
        <f t="shared" ca="1" si="190"/>
        <v>0</v>
      </c>
      <c r="DB129" s="462">
        <f t="shared" ca="1" si="190"/>
        <v>0</v>
      </c>
      <c r="DC129" s="462">
        <f t="shared" ca="1" si="190"/>
        <v>0</v>
      </c>
      <c r="DE129" s="114" t="str">
        <f t="shared" ca="1" si="100"/>
        <v>L.2.3.</v>
      </c>
      <c r="DF129">
        <v>1</v>
      </c>
    </row>
    <row r="130" spans="1:110" ht="15" hidden="1" customHeight="1">
      <c r="B130" s="89" t="s">
        <v>488</v>
      </c>
      <c r="C130" s="106" t="s">
        <v>489</v>
      </c>
      <c r="D130" s="96"/>
      <c r="E130" s="97"/>
      <c r="F130" s="100">
        <f ca="1">H130+NPV(SD,I130:INDEX(I130:DC130,PAL))</f>
        <v>376235685.18741333</v>
      </c>
      <c r="G130" s="25">
        <f ca="1">SUMIF($H$5:$DC$5,"&lt;="&amp;PAL,$H130:$DC130)</f>
        <v>438221626.006033</v>
      </c>
      <c r="H130" s="99">
        <f ca="1">H$8+H$9-H$113</f>
        <v>10827999.173553718</v>
      </c>
      <c r="I130" s="95">
        <f t="shared" ref="I130:AM130" ca="1" si="191">I$8+I$9-I$113</f>
        <v>71156151.129008263</v>
      </c>
      <c r="J130" s="95">
        <f t="shared" ca="1" si="191"/>
        <v>80480754.871900827</v>
      </c>
      <c r="K130" s="95">
        <f t="shared" ca="1" si="191"/>
        <v>44096903.326280989</v>
      </c>
      <c r="L130" s="95">
        <f t="shared" ca="1" si="191"/>
        <v>62644942.67818182</v>
      </c>
      <c r="M130" s="95">
        <f t="shared" ca="1" si="191"/>
        <v>74616815.079834715</v>
      </c>
      <c r="N130" s="95">
        <f t="shared" ca="1" si="191"/>
        <v>96101195.465041324</v>
      </c>
      <c r="O130" s="95">
        <f t="shared" ca="1" si="191"/>
        <v>42010865.108677685</v>
      </c>
      <c r="P130" s="95">
        <f t="shared" ca="1" si="191"/>
        <v>-5779462.809917355</v>
      </c>
      <c r="Q130" s="95">
        <f t="shared" ca="1" si="191"/>
        <v>-6019132.2314049583</v>
      </c>
      <c r="R130" s="95">
        <f t="shared" ca="1" si="191"/>
        <v>-6019132.2314049583</v>
      </c>
      <c r="S130" s="95">
        <f t="shared" ca="1" si="191"/>
        <v>-6019132.2314049583</v>
      </c>
      <c r="T130" s="95">
        <f t="shared" ca="1" si="191"/>
        <v>-4896532.2314049583</v>
      </c>
      <c r="U130" s="95">
        <f t="shared" ca="1" si="191"/>
        <v>-4015432.2314049588</v>
      </c>
      <c r="V130" s="95">
        <f t="shared" ca="1" si="191"/>
        <v>-3262879.338842975</v>
      </c>
      <c r="W130" s="95">
        <f t="shared" ca="1" si="191"/>
        <v>-2819479.338842975</v>
      </c>
      <c r="X130" s="95">
        <f t="shared" ca="1" si="191"/>
        <v>-2142074.3801652892</v>
      </c>
      <c r="Y130" s="95">
        <f t="shared" ca="1" si="191"/>
        <v>-1701074.3801652892</v>
      </c>
      <c r="Z130" s="95">
        <f t="shared" ca="1" si="191"/>
        <v>-1039669.4214876033</v>
      </c>
      <c r="AA130" s="95">
        <f t="shared" ca="1" si="191"/>
        <v>0</v>
      </c>
      <c r="AB130" s="95">
        <f t="shared" ca="1" si="191"/>
        <v>0</v>
      </c>
      <c r="AC130" s="95">
        <f t="shared" ca="1" si="191"/>
        <v>0</v>
      </c>
      <c r="AD130" s="95">
        <f t="shared" ca="1" si="191"/>
        <v>0</v>
      </c>
      <c r="AE130" s="95">
        <f t="shared" ca="1" si="191"/>
        <v>0</v>
      </c>
      <c r="AF130" s="95">
        <f t="shared" ca="1" si="191"/>
        <v>0</v>
      </c>
      <c r="AG130" s="95">
        <f t="shared" ca="1" si="191"/>
        <v>0</v>
      </c>
      <c r="AH130" s="95">
        <f t="shared" ca="1" si="191"/>
        <v>0</v>
      </c>
      <c r="AI130" s="95">
        <f t="shared" ca="1" si="191"/>
        <v>0</v>
      </c>
      <c r="AJ130" s="95">
        <f t="shared" ca="1" si="191"/>
        <v>0</v>
      </c>
      <c r="AK130" s="95">
        <f t="shared" ca="1" si="191"/>
        <v>0</v>
      </c>
      <c r="AL130" s="95">
        <f t="shared" ca="1" si="191"/>
        <v>0</v>
      </c>
      <c r="AM130" s="95">
        <f t="shared" ca="1" si="191"/>
        <v>0</v>
      </c>
      <c r="AN130" s="95">
        <f t="shared" ref="AN130:BS130" ca="1" si="192">AN$8+AN$9-AN$113</f>
        <v>0</v>
      </c>
      <c r="AO130" s="95">
        <f t="shared" ca="1" si="192"/>
        <v>0</v>
      </c>
      <c r="AP130" s="95">
        <f t="shared" ca="1" si="192"/>
        <v>0</v>
      </c>
      <c r="AQ130" s="95">
        <f t="shared" ca="1" si="192"/>
        <v>0</v>
      </c>
      <c r="AR130" s="95">
        <f t="shared" ca="1" si="192"/>
        <v>0</v>
      </c>
      <c r="AS130" s="95">
        <f t="shared" ca="1" si="192"/>
        <v>0</v>
      </c>
      <c r="AT130" s="95">
        <f t="shared" ca="1" si="192"/>
        <v>0</v>
      </c>
      <c r="AU130" s="95">
        <f t="shared" ca="1" si="192"/>
        <v>0</v>
      </c>
      <c r="AV130" s="95">
        <f t="shared" ca="1" si="192"/>
        <v>0</v>
      </c>
      <c r="AW130" s="95">
        <f t="shared" ca="1" si="192"/>
        <v>0</v>
      </c>
      <c r="AX130" s="95">
        <f t="shared" ca="1" si="192"/>
        <v>0</v>
      </c>
      <c r="AY130" s="95">
        <f t="shared" ca="1" si="192"/>
        <v>0</v>
      </c>
      <c r="AZ130" s="95">
        <f t="shared" ca="1" si="192"/>
        <v>0</v>
      </c>
      <c r="BA130" s="95">
        <f t="shared" ca="1" si="192"/>
        <v>0</v>
      </c>
      <c r="BB130" s="95">
        <f t="shared" ca="1" si="192"/>
        <v>0</v>
      </c>
      <c r="BC130" s="95">
        <f t="shared" ca="1" si="192"/>
        <v>0</v>
      </c>
      <c r="BD130" s="95">
        <f t="shared" ca="1" si="192"/>
        <v>0</v>
      </c>
      <c r="BE130" s="95">
        <f t="shared" ca="1" si="192"/>
        <v>0</v>
      </c>
      <c r="BF130" s="95">
        <f t="shared" ca="1" si="192"/>
        <v>0</v>
      </c>
      <c r="BG130" s="95">
        <f t="shared" ca="1" si="192"/>
        <v>0</v>
      </c>
      <c r="BH130" s="95">
        <f t="shared" ca="1" si="192"/>
        <v>0</v>
      </c>
      <c r="BI130" s="95">
        <f t="shared" ca="1" si="192"/>
        <v>0</v>
      </c>
      <c r="BJ130" s="95">
        <f t="shared" ca="1" si="192"/>
        <v>0</v>
      </c>
      <c r="BK130" s="95">
        <f t="shared" ca="1" si="192"/>
        <v>0</v>
      </c>
      <c r="BL130" s="95">
        <f t="shared" ca="1" si="192"/>
        <v>0</v>
      </c>
      <c r="BM130" s="95">
        <f t="shared" ca="1" si="192"/>
        <v>0</v>
      </c>
      <c r="BN130" s="95">
        <f t="shared" ca="1" si="192"/>
        <v>0</v>
      </c>
      <c r="BO130" s="95">
        <f t="shared" ca="1" si="192"/>
        <v>0</v>
      </c>
      <c r="BP130" s="95">
        <f t="shared" ca="1" si="192"/>
        <v>0</v>
      </c>
      <c r="BQ130" s="95">
        <f t="shared" ca="1" si="192"/>
        <v>0</v>
      </c>
      <c r="BR130" s="95">
        <f t="shared" ca="1" si="192"/>
        <v>0</v>
      </c>
      <c r="BS130" s="95">
        <f t="shared" ca="1" si="192"/>
        <v>0</v>
      </c>
      <c r="BT130" s="95">
        <f t="shared" ref="BT130:DC130" ca="1" si="193">BT$8+BT$9-BT$113</f>
        <v>0</v>
      </c>
      <c r="BU130" s="95">
        <f t="shared" ca="1" si="193"/>
        <v>0</v>
      </c>
      <c r="BV130" s="95">
        <f t="shared" ca="1" si="193"/>
        <v>0</v>
      </c>
      <c r="BW130" s="95">
        <f t="shared" ca="1" si="193"/>
        <v>0</v>
      </c>
      <c r="BX130" s="95">
        <f t="shared" ca="1" si="193"/>
        <v>0</v>
      </c>
      <c r="BY130" s="95">
        <f t="shared" ca="1" si="193"/>
        <v>0</v>
      </c>
      <c r="BZ130" s="95">
        <f t="shared" ca="1" si="193"/>
        <v>0</v>
      </c>
      <c r="CA130" s="95">
        <f t="shared" ca="1" si="193"/>
        <v>0</v>
      </c>
      <c r="CB130" s="95">
        <f t="shared" ca="1" si="193"/>
        <v>0</v>
      </c>
      <c r="CC130" s="95">
        <f t="shared" ca="1" si="193"/>
        <v>0</v>
      </c>
      <c r="CD130" s="95">
        <f t="shared" ca="1" si="193"/>
        <v>0</v>
      </c>
      <c r="CE130" s="95">
        <f t="shared" ca="1" si="193"/>
        <v>0</v>
      </c>
      <c r="CF130" s="95">
        <f t="shared" ca="1" si="193"/>
        <v>0</v>
      </c>
      <c r="CG130" s="95">
        <f t="shared" ca="1" si="193"/>
        <v>0</v>
      </c>
      <c r="CH130" s="95">
        <f t="shared" ca="1" si="193"/>
        <v>0</v>
      </c>
      <c r="CI130" s="95">
        <f t="shared" ca="1" si="193"/>
        <v>0</v>
      </c>
      <c r="CJ130" s="95">
        <f t="shared" ca="1" si="193"/>
        <v>0</v>
      </c>
      <c r="CK130" s="95">
        <f t="shared" ca="1" si="193"/>
        <v>0</v>
      </c>
      <c r="CL130" s="95">
        <f t="shared" ca="1" si="193"/>
        <v>0</v>
      </c>
      <c r="CM130" s="95">
        <f t="shared" ca="1" si="193"/>
        <v>0</v>
      </c>
      <c r="CN130" s="95">
        <f t="shared" ca="1" si="193"/>
        <v>0</v>
      </c>
      <c r="CO130" s="95">
        <f t="shared" ca="1" si="193"/>
        <v>0</v>
      </c>
      <c r="CP130" s="95">
        <f t="shared" ca="1" si="193"/>
        <v>0</v>
      </c>
      <c r="CQ130" s="95">
        <f t="shared" ca="1" si="193"/>
        <v>0</v>
      </c>
      <c r="CR130" s="95">
        <f t="shared" ca="1" si="193"/>
        <v>0</v>
      </c>
      <c r="CS130" s="95">
        <f t="shared" ca="1" si="193"/>
        <v>0</v>
      </c>
      <c r="CT130" s="95">
        <f t="shared" ca="1" si="193"/>
        <v>0</v>
      </c>
      <c r="CU130" s="95">
        <f t="shared" ca="1" si="193"/>
        <v>0</v>
      </c>
      <c r="CV130" s="95">
        <f t="shared" ca="1" si="193"/>
        <v>0</v>
      </c>
      <c r="CW130" s="95">
        <f t="shared" ca="1" si="193"/>
        <v>0</v>
      </c>
      <c r="CX130" s="95">
        <f t="shared" ca="1" si="193"/>
        <v>0</v>
      </c>
      <c r="CY130" s="95">
        <f t="shared" ca="1" si="193"/>
        <v>0</v>
      </c>
      <c r="CZ130" s="95">
        <f t="shared" ca="1" si="193"/>
        <v>0</v>
      </c>
      <c r="DA130" s="95">
        <f t="shared" ca="1" si="193"/>
        <v>0</v>
      </c>
      <c r="DB130" s="95">
        <f t="shared" ca="1" si="193"/>
        <v>0</v>
      </c>
      <c r="DC130" s="25">
        <f t="shared" ca="1" si="193"/>
        <v>0</v>
      </c>
    </row>
    <row r="131" spans="1:110" ht="15" hidden="1" customHeight="1">
      <c r="B131" s="450" t="s">
        <v>490</v>
      </c>
      <c r="C131" s="474" t="s">
        <v>491</v>
      </c>
      <c r="D131" s="551"/>
      <c r="E131" s="475"/>
      <c r="F131" s="476">
        <f ca="1">H131+NPV(SD,I131:INDEX(I131:DC131,PAL))</f>
        <v>246603920.40049389</v>
      </c>
      <c r="G131" s="477">
        <f ca="1">SUMIF($H$5:$DC$5,"&lt;="&amp;PAL,$H131:$DC131)</f>
        <v>278977243.87214381</v>
      </c>
      <c r="H131" s="411">
        <f t="shared" ref="H131:AM131" ca="1" si="194">H$89-H$114</f>
        <v>7477901.3292719889</v>
      </c>
      <c r="I131" s="407">
        <f t="shared" ca="1" si="194"/>
        <v>47766787.219055392</v>
      </c>
      <c r="J131" s="407">
        <f t="shared" ca="1" si="194"/>
        <v>56134930.653508455</v>
      </c>
      <c r="K131" s="407">
        <f t="shared" ca="1" si="194"/>
        <v>29778140.584604733</v>
      </c>
      <c r="L131" s="407">
        <f t="shared" ca="1" si="194"/>
        <v>43156314.364496008</v>
      </c>
      <c r="M131" s="407">
        <f t="shared" ca="1" si="194"/>
        <v>50668637.752031572</v>
      </c>
      <c r="N131" s="407">
        <f t="shared" ca="1" si="194"/>
        <v>66159267.324135803</v>
      </c>
      <c r="O131" s="407">
        <f t="shared" ca="1" si="194"/>
        <v>28576837.712096866</v>
      </c>
      <c r="P131" s="407">
        <f t="shared" ca="1" si="194"/>
        <v>-5589727.8336954415</v>
      </c>
      <c r="Q131" s="407">
        <f t="shared" ca="1" si="194"/>
        <v>-5789999.9066068884</v>
      </c>
      <c r="R131" s="407">
        <f t="shared" ca="1" si="194"/>
        <v>-5789999.9066068884</v>
      </c>
      <c r="S131" s="407">
        <f t="shared" ca="1" si="194"/>
        <v>-5789999.9066068884</v>
      </c>
      <c r="T131" s="407">
        <f t="shared" ca="1" si="194"/>
        <v>-5014739.8064331301</v>
      </c>
      <c r="U131" s="407">
        <f t="shared" ca="1" si="194"/>
        <v>-4406258.0014597662</v>
      </c>
      <c r="V131" s="407">
        <f t="shared" ca="1" si="194"/>
        <v>-3842802.8832237348</v>
      </c>
      <c r="W131" s="407">
        <f t="shared" ca="1" si="194"/>
        <v>-3536593.7896756819</v>
      </c>
      <c r="X131" s="407">
        <f t="shared" ca="1" si="194"/>
        <v>-3035223.0140421987</v>
      </c>
      <c r="Y131" s="407">
        <f t="shared" ca="1" si="194"/>
        <v>-2730671.3445458263</v>
      </c>
      <c r="Z131" s="407">
        <f t="shared" ca="1" si="194"/>
        <v>-2240350.0625902163</v>
      </c>
      <c r="AA131" s="407">
        <f t="shared" ca="1" si="194"/>
        <v>-1487603.305785124</v>
      </c>
      <c r="AB131" s="407">
        <f t="shared" ca="1" si="194"/>
        <v>-1487603.305785124</v>
      </c>
      <c r="AC131" s="407">
        <f t="shared" ca="1" si="194"/>
        <v>0</v>
      </c>
      <c r="AD131" s="407">
        <f t="shared" ca="1" si="194"/>
        <v>0</v>
      </c>
      <c r="AE131" s="407">
        <f t="shared" ca="1" si="194"/>
        <v>0</v>
      </c>
      <c r="AF131" s="407">
        <f t="shared" ca="1" si="194"/>
        <v>0</v>
      </c>
      <c r="AG131" s="407">
        <f t="shared" ca="1" si="194"/>
        <v>0</v>
      </c>
      <c r="AH131" s="407">
        <f t="shared" ca="1" si="194"/>
        <v>0</v>
      </c>
      <c r="AI131" s="407">
        <f t="shared" ca="1" si="194"/>
        <v>0</v>
      </c>
      <c r="AJ131" s="407">
        <f t="shared" ca="1" si="194"/>
        <v>0</v>
      </c>
      <c r="AK131" s="407">
        <f t="shared" ca="1" si="194"/>
        <v>0</v>
      </c>
      <c r="AL131" s="407">
        <f t="shared" ca="1" si="194"/>
        <v>0</v>
      </c>
      <c r="AM131" s="407">
        <f t="shared" ca="1" si="194"/>
        <v>0</v>
      </c>
      <c r="AN131" s="407">
        <f t="shared" ref="AN131:BS131" ca="1" si="195">AN$89-AN$114</f>
        <v>0</v>
      </c>
      <c r="AO131" s="407">
        <f t="shared" ca="1" si="195"/>
        <v>0</v>
      </c>
      <c r="AP131" s="407">
        <f t="shared" ca="1" si="195"/>
        <v>0</v>
      </c>
      <c r="AQ131" s="407">
        <f t="shared" ca="1" si="195"/>
        <v>0</v>
      </c>
      <c r="AR131" s="407">
        <f t="shared" ca="1" si="195"/>
        <v>0</v>
      </c>
      <c r="AS131" s="407">
        <f t="shared" ca="1" si="195"/>
        <v>0</v>
      </c>
      <c r="AT131" s="407">
        <f t="shared" ca="1" si="195"/>
        <v>0</v>
      </c>
      <c r="AU131" s="407">
        <f t="shared" ca="1" si="195"/>
        <v>0</v>
      </c>
      <c r="AV131" s="407">
        <f t="shared" ca="1" si="195"/>
        <v>0</v>
      </c>
      <c r="AW131" s="407">
        <f t="shared" ca="1" si="195"/>
        <v>0</v>
      </c>
      <c r="AX131" s="407">
        <f t="shared" ca="1" si="195"/>
        <v>0</v>
      </c>
      <c r="AY131" s="407">
        <f t="shared" ca="1" si="195"/>
        <v>0</v>
      </c>
      <c r="AZ131" s="407">
        <f t="shared" ca="1" si="195"/>
        <v>0</v>
      </c>
      <c r="BA131" s="407">
        <f t="shared" ca="1" si="195"/>
        <v>0</v>
      </c>
      <c r="BB131" s="407">
        <f t="shared" ca="1" si="195"/>
        <v>0</v>
      </c>
      <c r="BC131" s="407">
        <f t="shared" ca="1" si="195"/>
        <v>0</v>
      </c>
      <c r="BD131" s="407">
        <f t="shared" ca="1" si="195"/>
        <v>0</v>
      </c>
      <c r="BE131" s="407">
        <f t="shared" ca="1" si="195"/>
        <v>0</v>
      </c>
      <c r="BF131" s="407">
        <f t="shared" ca="1" si="195"/>
        <v>0</v>
      </c>
      <c r="BG131" s="407">
        <f t="shared" ca="1" si="195"/>
        <v>0</v>
      </c>
      <c r="BH131" s="407">
        <f t="shared" ca="1" si="195"/>
        <v>0</v>
      </c>
      <c r="BI131" s="407">
        <f t="shared" ca="1" si="195"/>
        <v>0</v>
      </c>
      <c r="BJ131" s="407">
        <f t="shared" ca="1" si="195"/>
        <v>0</v>
      </c>
      <c r="BK131" s="407">
        <f t="shared" ca="1" si="195"/>
        <v>0</v>
      </c>
      <c r="BL131" s="407">
        <f t="shared" ca="1" si="195"/>
        <v>0</v>
      </c>
      <c r="BM131" s="407">
        <f t="shared" ca="1" si="195"/>
        <v>0</v>
      </c>
      <c r="BN131" s="407">
        <f t="shared" ca="1" si="195"/>
        <v>0</v>
      </c>
      <c r="BO131" s="407">
        <f t="shared" ca="1" si="195"/>
        <v>0</v>
      </c>
      <c r="BP131" s="407">
        <f t="shared" ca="1" si="195"/>
        <v>0</v>
      </c>
      <c r="BQ131" s="407">
        <f t="shared" ca="1" si="195"/>
        <v>0</v>
      </c>
      <c r="BR131" s="407">
        <f t="shared" ca="1" si="195"/>
        <v>0</v>
      </c>
      <c r="BS131" s="407">
        <f t="shared" ca="1" si="195"/>
        <v>0</v>
      </c>
      <c r="BT131" s="407">
        <f t="shared" ref="BT131:DC131" ca="1" si="196">BT$89-BT$114</f>
        <v>0</v>
      </c>
      <c r="BU131" s="407">
        <f t="shared" ca="1" si="196"/>
        <v>0</v>
      </c>
      <c r="BV131" s="407">
        <f t="shared" ca="1" si="196"/>
        <v>0</v>
      </c>
      <c r="BW131" s="407">
        <f t="shared" ca="1" si="196"/>
        <v>0</v>
      </c>
      <c r="BX131" s="407">
        <f t="shared" ca="1" si="196"/>
        <v>0</v>
      </c>
      <c r="BY131" s="407">
        <f t="shared" ca="1" si="196"/>
        <v>0</v>
      </c>
      <c r="BZ131" s="407">
        <f t="shared" ca="1" si="196"/>
        <v>0</v>
      </c>
      <c r="CA131" s="407">
        <f t="shared" ca="1" si="196"/>
        <v>0</v>
      </c>
      <c r="CB131" s="407">
        <f t="shared" ca="1" si="196"/>
        <v>0</v>
      </c>
      <c r="CC131" s="407">
        <f t="shared" ca="1" si="196"/>
        <v>0</v>
      </c>
      <c r="CD131" s="407">
        <f t="shared" ca="1" si="196"/>
        <v>0</v>
      </c>
      <c r="CE131" s="407">
        <f t="shared" ca="1" si="196"/>
        <v>0</v>
      </c>
      <c r="CF131" s="407">
        <f t="shared" ca="1" si="196"/>
        <v>0</v>
      </c>
      <c r="CG131" s="407">
        <f t="shared" ca="1" si="196"/>
        <v>0</v>
      </c>
      <c r="CH131" s="407">
        <f t="shared" ca="1" si="196"/>
        <v>0</v>
      </c>
      <c r="CI131" s="407">
        <f t="shared" ca="1" si="196"/>
        <v>0</v>
      </c>
      <c r="CJ131" s="407">
        <f t="shared" ca="1" si="196"/>
        <v>0</v>
      </c>
      <c r="CK131" s="407">
        <f t="shared" ca="1" si="196"/>
        <v>0</v>
      </c>
      <c r="CL131" s="407">
        <f t="shared" ca="1" si="196"/>
        <v>0</v>
      </c>
      <c r="CM131" s="407">
        <f t="shared" ca="1" si="196"/>
        <v>0</v>
      </c>
      <c r="CN131" s="407">
        <f t="shared" ca="1" si="196"/>
        <v>0</v>
      </c>
      <c r="CO131" s="407">
        <f t="shared" ca="1" si="196"/>
        <v>0</v>
      </c>
      <c r="CP131" s="407">
        <f t="shared" ca="1" si="196"/>
        <v>0</v>
      </c>
      <c r="CQ131" s="407">
        <f t="shared" ca="1" si="196"/>
        <v>0</v>
      </c>
      <c r="CR131" s="407">
        <f t="shared" ca="1" si="196"/>
        <v>0</v>
      </c>
      <c r="CS131" s="407">
        <f t="shared" ca="1" si="196"/>
        <v>0</v>
      </c>
      <c r="CT131" s="407">
        <f t="shared" ca="1" si="196"/>
        <v>0</v>
      </c>
      <c r="CU131" s="407">
        <f t="shared" ca="1" si="196"/>
        <v>0</v>
      </c>
      <c r="CV131" s="407">
        <f t="shared" ca="1" si="196"/>
        <v>0</v>
      </c>
      <c r="CW131" s="407">
        <f t="shared" ca="1" si="196"/>
        <v>0</v>
      </c>
      <c r="CX131" s="407">
        <f t="shared" ca="1" si="196"/>
        <v>0</v>
      </c>
      <c r="CY131" s="407">
        <f t="shared" ca="1" si="196"/>
        <v>0</v>
      </c>
      <c r="CZ131" s="407">
        <f t="shared" ca="1" si="196"/>
        <v>0</v>
      </c>
      <c r="DA131" s="407">
        <f t="shared" ca="1" si="196"/>
        <v>0</v>
      </c>
      <c r="DB131" s="407">
        <f t="shared" ca="1" si="196"/>
        <v>0</v>
      </c>
      <c r="DC131" s="477">
        <f t="shared" ca="1" si="196"/>
        <v>0</v>
      </c>
    </row>
    <row r="132" spans="1:110" ht="15" hidden="1" customHeight="1">
      <c r="B132" s="450" t="s">
        <v>492</v>
      </c>
      <c r="C132" s="474" t="s">
        <v>179</v>
      </c>
      <c r="D132" s="551"/>
      <c r="E132" s="475"/>
      <c r="F132" s="478">
        <f ca="1">H132+NPV(FD,I132:INDEX(I132:DC132,PAL))</f>
        <v>0</v>
      </c>
      <c r="G132" s="477">
        <f ca="1">SUMIF($H$5:$DC$5,"&lt;="&amp;PAL,$H132:$DC132)</f>
        <v>0</v>
      </c>
      <c r="H132" s="411">
        <f t="shared" ref="H132:AM132" ca="1" si="197">SUM(H$21,H$32,H$43,H$55,H$66,H$77,H$88)</f>
        <v>0</v>
      </c>
      <c r="I132" s="407">
        <f t="shared" ca="1" si="197"/>
        <v>0</v>
      </c>
      <c r="J132" s="407">
        <f t="shared" ca="1" si="197"/>
        <v>0</v>
      </c>
      <c r="K132" s="407">
        <f t="shared" ca="1" si="197"/>
        <v>0</v>
      </c>
      <c r="L132" s="407">
        <f t="shared" ca="1" si="197"/>
        <v>0</v>
      </c>
      <c r="M132" s="407">
        <f t="shared" ca="1" si="197"/>
        <v>0</v>
      </c>
      <c r="N132" s="407">
        <f t="shared" ca="1" si="197"/>
        <v>0</v>
      </c>
      <c r="O132" s="407">
        <f t="shared" ca="1" si="197"/>
        <v>0</v>
      </c>
      <c r="P132" s="407">
        <f t="shared" ca="1" si="197"/>
        <v>0</v>
      </c>
      <c r="Q132" s="407">
        <f t="shared" ca="1" si="197"/>
        <v>0</v>
      </c>
      <c r="R132" s="407">
        <f t="shared" ca="1" si="197"/>
        <v>0</v>
      </c>
      <c r="S132" s="407">
        <f t="shared" ca="1" si="197"/>
        <v>0</v>
      </c>
      <c r="T132" s="407">
        <f t="shared" ca="1" si="197"/>
        <v>0</v>
      </c>
      <c r="U132" s="407">
        <f t="shared" ca="1" si="197"/>
        <v>0</v>
      </c>
      <c r="V132" s="407">
        <f t="shared" ca="1" si="197"/>
        <v>0</v>
      </c>
      <c r="W132" s="407">
        <f t="shared" ca="1" si="197"/>
        <v>0</v>
      </c>
      <c r="X132" s="407">
        <f t="shared" ca="1" si="197"/>
        <v>0</v>
      </c>
      <c r="Y132" s="407">
        <f t="shared" ca="1" si="197"/>
        <v>0</v>
      </c>
      <c r="Z132" s="407">
        <f t="shared" ca="1" si="197"/>
        <v>0</v>
      </c>
      <c r="AA132" s="407">
        <f t="shared" ca="1" si="197"/>
        <v>0</v>
      </c>
      <c r="AB132" s="407">
        <f t="shared" ca="1" si="197"/>
        <v>0</v>
      </c>
      <c r="AC132" s="407">
        <f t="shared" ca="1" si="197"/>
        <v>0</v>
      </c>
      <c r="AD132" s="407">
        <f t="shared" ca="1" si="197"/>
        <v>0</v>
      </c>
      <c r="AE132" s="407">
        <f t="shared" ca="1" si="197"/>
        <v>0</v>
      </c>
      <c r="AF132" s="407">
        <f t="shared" ca="1" si="197"/>
        <v>0</v>
      </c>
      <c r="AG132" s="407">
        <f t="shared" ca="1" si="197"/>
        <v>0</v>
      </c>
      <c r="AH132" s="407">
        <f t="shared" ca="1" si="197"/>
        <v>0</v>
      </c>
      <c r="AI132" s="407">
        <f t="shared" ca="1" si="197"/>
        <v>0</v>
      </c>
      <c r="AJ132" s="407">
        <f t="shared" ca="1" si="197"/>
        <v>0</v>
      </c>
      <c r="AK132" s="407">
        <f t="shared" ca="1" si="197"/>
        <v>0</v>
      </c>
      <c r="AL132" s="407">
        <f t="shared" ca="1" si="197"/>
        <v>0</v>
      </c>
      <c r="AM132" s="407">
        <f t="shared" ca="1" si="197"/>
        <v>0</v>
      </c>
      <c r="AN132" s="407">
        <f t="shared" ref="AN132:BS132" ca="1" si="198">SUM(AN$21,AN$32,AN$43,AN$55,AN$66,AN$77,AN$88)</f>
        <v>0</v>
      </c>
      <c r="AO132" s="407">
        <f t="shared" ca="1" si="198"/>
        <v>0</v>
      </c>
      <c r="AP132" s="407">
        <f t="shared" ca="1" si="198"/>
        <v>0</v>
      </c>
      <c r="AQ132" s="407">
        <f t="shared" ca="1" si="198"/>
        <v>0</v>
      </c>
      <c r="AR132" s="407">
        <f t="shared" ca="1" si="198"/>
        <v>0</v>
      </c>
      <c r="AS132" s="407">
        <f t="shared" ca="1" si="198"/>
        <v>0</v>
      </c>
      <c r="AT132" s="407">
        <f t="shared" ca="1" si="198"/>
        <v>0</v>
      </c>
      <c r="AU132" s="407">
        <f t="shared" ca="1" si="198"/>
        <v>0</v>
      </c>
      <c r="AV132" s="407">
        <f t="shared" ca="1" si="198"/>
        <v>0</v>
      </c>
      <c r="AW132" s="407">
        <f t="shared" ca="1" si="198"/>
        <v>0</v>
      </c>
      <c r="AX132" s="407">
        <f t="shared" ca="1" si="198"/>
        <v>0</v>
      </c>
      <c r="AY132" s="407">
        <f t="shared" ca="1" si="198"/>
        <v>0</v>
      </c>
      <c r="AZ132" s="407">
        <f t="shared" ca="1" si="198"/>
        <v>0</v>
      </c>
      <c r="BA132" s="407">
        <f t="shared" ca="1" si="198"/>
        <v>0</v>
      </c>
      <c r="BB132" s="407">
        <f t="shared" ca="1" si="198"/>
        <v>0</v>
      </c>
      <c r="BC132" s="407">
        <f t="shared" ca="1" si="198"/>
        <v>0</v>
      </c>
      <c r="BD132" s="407">
        <f t="shared" ca="1" si="198"/>
        <v>0</v>
      </c>
      <c r="BE132" s="407">
        <f t="shared" ca="1" si="198"/>
        <v>0</v>
      </c>
      <c r="BF132" s="407">
        <f t="shared" ca="1" si="198"/>
        <v>0</v>
      </c>
      <c r="BG132" s="407">
        <f t="shared" ca="1" si="198"/>
        <v>0</v>
      </c>
      <c r="BH132" s="407">
        <f t="shared" ca="1" si="198"/>
        <v>0</v>
      </c>
      <c r="BI132" s="407">
        <f t="shared" ca="1" si="198"/>
        <v>0</v>
      </c>
      <c r="BJ132" s="407">
        <f t="shared" ca="1" si="198"/>
        <v>0</v>
      </c>
      <c r="BK132" s="407">
        <f t="shared" ca="1" si="198"/>
        <v>0</v>
      </c>
      <c r="BL132" s="407">
        <f t="shared" ca="1" si="198"/>
        <v>0</v>
      </c>
      <c r="BM132" s="407">
        <f t="shared" ca="1" si="198"/>
        <v>0</v>
      </c>
      <c r="BN132" s="407">
        <f t="shared" ca="1" si="198"/>
        <v>0</v>
      </c>
      <c r="BO132" s="407">
        <f t="shared" ca="1" si="198"/>
        <v>0</v>
      </c>
      <c r="BP132" s="407">
        <f t="shared" ca="1" si="198"/>
        <v>0</v>
      </c>
      <c r="BQ132" s="407">
        <f t="shared" ca="1" si="198"/>
        <v>0</v>
      </c>
      <c r="BR132" s="407">
        <f t="shared" ca="1" si="198"/>
        <v>0</v>
      </c>
      <c r="BS132" s="407">
        <f t="shared" ca="1" si="198"/>
        <v>0</v>
      </c>
      <c r="BT132" s="407">
        <f t="shared" ref="BT132:DC132" ca="1" si="199">SUM(BT$21,BT$32,BT$43,BT$55,BT$66,BT$77,BT$88)</f>
        <v>0</v>
      </c>
      <c r="BU132" s="407">
        <f t="shared" ca="1" si="199"/>
        <v>0</v>
      </c>
      <c r="BV132" s="407">
        <f t="shared" ca="1" si="199"/>
        <v>0</v>
      </c>
      <c r="BW132" s="407">
        <f t="shared" ca="1" si="199"/>
        <v>0</v>
      </c>
      <c r="BX132" s="407">
        <f t="shared" ca="1" si="199"/>
        <v>0</v>
      </c>
      <c r="BY132" s="407">
        <f t="shared" ca="1" si="199"/>
        <v>0</v>
      </c>
      <c r="BZ132" s="407">
        <f t="shared" ca="1" si="199"/>
        <v>0</v>
      </c>
      <c r="CA132" s="407">
        <f t="shared" ca="1" si="199"/>
        <v>0</v>
      </c>
      <c r="CB132" s="407">
        <f t="shared" ca="1" si="199"/>
        <v>0</v>
      </c>
      <c r="CC132" s="407">
        <f t="shared" ca="1" si="199"/>
        <v>0</v>
      </c>
      <c r="CD132" s="407">
        <f t="shared" ca="1" si="199"/>
        <v>0</v>
      </c>
      <c r="CE132" s="407">
        <f t="shared" ca="1" si="199"/>
        <v>0</v>
      </c>
      <c r="CF132" s="407">
        <f t="shared" ca="1" si="199"/>
        <v>0</v>
      </c>
      <c r="CG132" s="407">
        <f t="shared" ca="1" si="199"/>
        <v>0</v>
      </c>
      <c r="CH132" s="407">
        <f t="shared" ca="1" si="199"/>
        <v>0</v>
      </c>
      <c r="CI132" s="407">
        <f t="shared" ca="1" si="199"/>
        <v>0</v>
      </c>
      <c r="CJ132" s="407">
        <f t="shared" ca="1" si="199"/>
        <v>0</v>
      </c>
      <c r="CK132" s="407">
        <f t="shared" ca="1" si="199"/>
        <v>0</v>
      </c>
      <c r="CL132" s="407">
        <f t="shared" ca="1" si="199"/>
        <v>0</v>
      </c>
      <c r="CM132" s="407">
        <f t="shared" ca="1" si="199"/>
        <v>0</v>
      </c>
      <c r="CN132" s="407">
        <f t="shared" ca="1" si="199"/>
        <v>0</v>
      </c>
      <c r="CO132" s="407">
        <f t="shared" ca="1" si="199"/>
        <v>0</v>
      </c>
      <c r="CP132" s="407">
        <f t="shared" ca="1" si="199"/>
        <v>0</v>
      </c>
      <c r="CQ132" s="407">
        <f t="shared" ca="1" si="199"/>
        <v>0</v>
      </c>
      <c r="CR132" s="407">
        <f t="shared" ca="1" si="199"/>
        <v>0</v>
      </c>
      <c r="CS132" s="407">
        <f t="shared" ca="1" si="199"/>
        <v>0</v>
      </c>
      <c r="CT132" s="407">
        <f t="shared" ca="1" si="199"/>
        <v>0</v>
      </c>
      <c r="CU132" s="407">
        <f t="shared" ca="1" si="199"/>
        <v>0</v>
      </c>
      <c r="CV132" s="407">
        <f t="shared" ca="1" si="199"/>
        <v>0</v>
      </c>
      <c r="CW132" s="407">
        <f t="shared" ca="1" si="199"/>
        <v>0</v>
      </c>
      <c r="CX132" s="407">
        <f t="shared" ca="1" si="199"/>
        <v>0</v>
      </c>
      <c r="CY132" s="407">
        <f t="shared" ca="1" si="199"/>
        <v>0</v>
      </c>
      <c r="CZ132" s="407">
        <f t="shared" ca="1" si="199"/>
        <v>0</v>
      </c>
      <c r="DA132" s="407">
        <f t="shared" ca="1" si="199"/>
        <v>0</v>
      </c>
      <c r="DB132" s="407">
        <f t="shared" ca="1" si="199"/>
        <v>0</v>
      </c>
      <c r="DC132" s="477">
        <f t="shared" ca="1" si="199"/>
        <v>0</v>
      </c>
    </row>
    <row r="133" spans="1:110" ht="15" hidden="1" customHeight="1">
      <c r="B133" s="450" t="s">
        <v>493</v>
      </c>
      <c r="C133" s="474" t="s">
        <v>494</v>
      </c>
      <c r="D133" s="551"/>
      <c r="E133" s="475"/>
      <c r="F133" s="478">
        <f ca="1">H133+NPV(SD,I133:INDEX(I133:DC133,PAL))</f>
        <v>0</v>
      </c>
      <c r="G133" s="477">
        <f ca="1">SUMIF($H$5:$DC$5,"&lt;="&amp;PAL,$H133:$DC133)</f>
        <v>0</v>
      </c>
      <c r="H133" s="411">
        <f ca="1">H132-SUMPRODUCT(H$21:H$88,$DH$21:$DH$88)</f>
        <v>0</v>
      </c>
      <c r="I133" s="407">
        <f t="shared" ref="I133:AM133" ca="1" si="200">I132-SUMPRODUCT(I$21:I$88,$DI$21:$DI$88)</f>
        <v>0</v>
      </c>
      <c r="J133" s="407">
        <f t="shared" ca="1" si="200"/>
        <v>0</v>
      </c>
      <c r="K133" s="407">
        <f t="shared" ca="1" si="200"/>
        <v>0</v>
      </c>
      <c r="L133" s="407">
        <f t="shared" ca="1" si="200"/>
        <v>0</v>
      </c>
      <c r="M133" s="407">
        <f t="shared" ca="1" si="200"/>
        <v>0</v>
      </c>
      <c r="N133" s="407">
        <f t="shared" ca="1" si="200"/>
        <v>0</v>
      </c>
      <c r="O133" s="407">
        <f t="shared" ca="1" si="200"/>
        <v>0</v>
      </c>
      <c r="P133" s="407">
        <f t="shared" ca="1" si="200"/>
        <v>0</v>
      </c>
      <c r="Q133" s="407">
        <f t="shared" ca="1" si="200"/>
        <v>0</v>
      </c>
      <c r="R133" s="407">
        <f t="shared" ca="1" si="200"/>
        <v>0</v>
      </c>
      <c r="S133" s="407">
        <f t="shared" ca="1" si="200"/>
        <v>0</v>
      </c>
      <c r="T133" s="407">
        <f t="shared" ca="1" si="200"/>
        <v>0</v>
      </c>
      <c r="U133" s="407">
        <f t="shared" ca="1" si="200"/>
        <v>0</v>
      </c>
      <c r="V133" s="407">
        <f t="shared" ca="1" si="200"/>
        <v>0</v>
      </c>
      <c r="W133" s="407">
        <f ca="1">W132-SUMPRODUCT(W$21:W$88,$DH$21:$DH$88)</f>
        <v>0</v>
      </c>
      <c r="X133" s="407">
        <f t="shared" ca="1" si="200"/>
        <v>0</v>
      </c>
      <c r="Y133" s="407">
        <f t="shared" ca="1" si="200"/>
        <v>0</v>
      </c>
      <c r="Z133" s="407">
        <f t="shared" ca="1" si="200"/>
        <v>0</v>
      </c>
      <c r="AA133" s="407">
        <f t="shared" ca="1" si="200"/>
        <v>0</v>
      </c>
      <c r="AB133" s="407">
        <f t="shared" ca="1" si="200"/>
        <v>0</v>
      </c>
      <c r="AC133" s="407">
        <f t="shared" ca="1" si="200"/>
        <v>0</v>
      </c>
      <c r="AD133" s="407">
        <f t="shared" ca="1" si="200"/>
        <v>0</v>
      </c>
      <c r="AE133" s="407">
        <f t="shared" ca="1" si="200"/>
        <v>0</v>
      </c>
      <c r="AF133" s="407">
        <f t="shared" ca="1" si="200"/>
        <v>0</v>
      </c>
      <c r="AG133" s="407">
        <f t="shared" ca="1" si="200"/>
        <v>0</v>
      </c>
      <c r="AH133" s="407">
        <f t="shared" ca="1" si="200"/>
        <v>0</v>
      </c>
      <c r="AI133" s="407">
        <f t="shared" ca="1" si="200"/>
        <v>0</v>
      </c>
      <c r="AJ133" s="407">
        <f t="shared" ca="1" si="200"/>
        <v>0</v>
      </c>
      <c r="AK133" s="407">
        <f t="shared" ca="1" si="200"/>
        <v>0</v>
      </c>
      <c r="AL133" s="407">
        <f t="shared" ca="1" si="200"/>
        <v>0</v>
      </c>
      <c r="AM133" s="407">
        <f t="shared" ca="1" si="200"/>
        <v>0</v>
      </c>
      <c r="AN133" s="407">
        <f t="shared" ref="AN133:BS133" ca="1" si="201">AN132-SUMPRODUCT(AN$21:AN$88,$DI$21:$DI$88)</f>
        <v>0</v>
      </c>
      <c r="AO133" s="407">
        <f t="shared" ca="1" si="201"/>
        <v>0</v>
      </c>
      <c r="AP133" s="407">
        <f t="shared" ca="1" si="201"/>
        <v>0</v>
      </c>
      <c r="AQ133" s="407">
        <f t="shared" ca="1" si="201"/>
        <v>0</v>
      </c>
      <c r="AR133" s="407">
        <f t="shared" ca="1" si="201"/>
        <v>0</v>
      </c>
      <c r="AS133" s="407">
        <f t="shared" ca="1" si="201"/>
        <v>0</v>
      </c>
      <c r="AT133" s="407">
        <f t="shared" ca="1" si="201"/>
        <v>0</v>
      </c>
      <c r="AU133" s="407">
        <f t="shared" ca="1" si="201"/>
        <v>0</v>
      </c>
      <c r="AV133" s="407">
        <f t="shared" ca="1" si="201"/>
        <v>0</v>
      </c>
      <c r="AW133" s="407">
        <f t="shared" ca="1" si="201"/>
        <v>0</v>
      </c>
      <c r="AX133" s="407">
        <f t="shared" ca="1" si="201"/>
        <v>0</v>
      </c>
      <c r="AY133" s="407">
        <f t="shared" ca="1" si="201"/>
        <v>0</v>
      </c>
      <c r="AZ133" s="407">
        <f t="shared" ca="1" si="201"/>
        <v>0</v>
      </c>
      <c r="BA133" s="407">
        <f t="shared" ca="1" si="201"/>
        <v>0</v>
      </c>
      <c r="BB133" s="407">
        <f t="shared" ca="1" si="201"/>
        <v>0</v>
      </c>
      <c r="BC133" s="407">
        <f t="shared" ca="1" si="201"/>
        <v>0</v>
      </c>
      <c r="BD133" s="407">
        <f t="shared" ca="1" si="201"/>
        <v>0</v>
      </c>
      <c r="BE133" s="407">
        <f t="shared" ca="1" si="201"/>
        <v>0</v>
      </c>
      <c r="BF133" s="407">
        <f t="shared" ca="1" si="201"/>
        <v>0</v>
      </c>
      <c r="BG133" s="407">
        <f t="shared" ca="1" si="201"/>
        <v>0</v>
      </c>
      <c r="BH133" s="407">
        <f t="shared" ca="1" si="201"/>
        <v>0</v>
      </c>
      <c r="BI133" s="407">
        <f t="shared" ca="1" si="201"/>
        <v>0</v>
      </c>
      <c r="BJ133" s="407">
        <f t="shared" ca="1" si="201"/>
        <v>0</v>
      </c>
      <c r="BK133" s="407">
        <f t="shared" ca="1" si="201"/>
        <v>0</v>
      </c>
      <c r="BL133" s="407">
        <f t="shared" ca="1" si="201"/>
        <v>0</v>
      </c>
      <c r="BM133" s="407">
        <f t="shared" ca="1" si="201"/>
        <v>0</v>
      </c>
      <c r="BN133" s="407">
        <f t="shared" ca="1" si="201"/>
        <v>0</v>
      </c>
      <c r="BO133" s="407">
        <f t="shared" ca="1" si="201"/>
        <v>0</v>
      </c>
      <c r="BP133" s="407">
        <f t="shared" ca="1" si="201"/>
        <v>0</v>
      </c>
      <c r="BQ133" s="407">
        <f t="shared" ca="1" si="201"/>
        <v>0</v>
      </c>
      <c r="BR133" s="407">
        <f t="shared" ca="1" si="201"/>
        <v>0</v>
      </c>
      <c r="BS133" s="407">
        <f t="shared" ca="1" si="201"/>
        <v>0</v>
      </c>
      <c r="BT133" s="407">
        <f t="shared" ref="BT133:CY133" ca="1" si="202">BT132-SUMPRODUCT(BT$21:BT$88,$DI$21:$DI$88)</f>
        <v>0</v>
      </c>
      <c r="BU133" s="407">
        <f t="shared" ca="1" si="202"/>
        <v>0</v>
      </c>
      <c r="BV133" s="407">
        <f t="shared" ca="1" si="202"/>
        <v>0</v>
      </c>
      <c r="BW133" s="407">
        <f t="shared" ca="1" si="202"/>
        <v>0</v>
      </c>
      <c r="BX133" s="407">
        <f t="shared" ca="1" si="202"/>
        <v>0</v>
      </c>
      <c r="BY133" s="407">
        <f t="shared" ca="1" si="202"/>
        <v>0</v>
      </c>
      <c r="BZ133" s="407">
        <f t="shared" ca="1" si="202"/>
        <v>0</v>
      </c>
      <c r="CA133" s="407">
        <f t="shared" ca="1" si="202"/>
        <v>0</v>
      </c>
      <c r="CB133" s="407">
        <f t="shared" ca="1" si="202"/>
        <v>0</v>
      </c>
      <c r="CC133" s="407">
        <f t="shared" ca="1" si="202"/>
        <v>0</v>
      </c>
      <c r="CD133" s="407">
        <f t="shared" ca="1" si="202"/>
        <v>0</v>
      </c>
      <c r="CE133" s="407">
        <f t="shared" ca="1" si="202"/>
        <v>0</v>
      </c>
      <c r="CF133" s="407">
        <f t="shared" ca="1" si="202"/>
        <v>0</v>
      </c>
      <c r="CG133" s="407">
        <f t="shared" ca="1" si="202"/>
        <v>0</v>
      </c>
      <c r="CH133" s="407">
        <f t="shared" ca="1" si="202"/>
        <v>0</v>
      </c>
      <c r="CI133" s="407">
        <f t="shared" ca="1" si="202"/>
        <v>0</v>
      </c>
      <c r="CJ133" s="407">
        <f t="shared" ca="1" si="202"/>
        <v>0</v>
      </c>
      <c r="CK133" s="407">
        <f t="shared" ca="1" si="202"/>
        <v>0</v>
      </c>
      <c r="CL133" s="407">
        <f t="shared" ca="1" si="202"/>
        <v>0</v>
      </c>
      <c r="CM133" s="407">
        <f t="shared" ca="1" si="202"/>
        <v>0</v>
      </c>
      <c r="CN133" s="407">
        <f t="shared" ca="1" si="202"/>
        <v>0</v>
      </c>
      <c r="CO133" s="407">
        <f t="shared" ca="1" si="202"/>
        <v>0</v>
      </c>
      <c r="CP133" s="407">
        <f t="shared" ca="1" si="202"/>
        <v>0</v>
      </c>
      <c r="CQ133" s="407">
        <f t="shared" ca="1" si="202"/>
        <v>0</v>
      </c>
      <c r="CR133" s="407">
        <f t="shared" ca="1" si="202"/>
        <v>0</v>
      </c>
      <c r="CS133" s="407">
        <f t="shared" ca="1" si="202"/>
        <v>0</v>
      </c>
      <c r="CT133" s="407">
        <f t="shared" ca="1" si="202"/>
        <v>0</v>
      </c>
      <c r="CU133" s="407">
        <f t="shared" ca="1" si="202"/>
        <v>0</v>
      </c>
      <c r="CV133" s="407">
        <f t="shared" ca="1" si="202"/>
        <v>0</v>
      </c>
      <c r="CW133" s="407">
        <f t="shared" ca="1" si="202"/>
        <v>0</v>
      </c>
      <c r="CX133" s="407">
        <f t="shared" ca="1" si="202"/>
        <v>0</v>
      </c>
      <c r="CY133" s="407">
        <f t="shared" ca="1" si="202"/>
        <v>0</v>
      </c>
      <c r="CZ133" s="407">
        <f t="shared" ref="CZ133:DC133" ca="1" si="203">CZ132-SUMPRODUCT(CZ$21:CZ$88,$DI$21:$DI$88)</f>
        <v>0</v>
      </c>
      <c r="DA133" s="407">
        <f t="shared" ca="1" si="203"/>
        <v>0</v>
      </c>
      <c r="DB133" s="407">
        <f t="shared" ca="1" si="203"/>
        <v>0</v>
      </c>
      <c r="DC133" s="477">
        <f t="shared" ca="1" si="203"/>
        <v>0</v>
      </c>
    </row>
    <row r="134" spans="1:110" ht="15" hidden="1" customHeight="1" thickBot="1">
      <c r="B134" s="558" t="s">
        <v>495</v>
      </c>
      <c r="C134" s="562" t="s">
        <v>496</v>
      </c>
      <c r="D134" s="552"/>
      <c r="E134" s="563"/>
      <c r="F134" s="478">
        <f ca="1">H134+NPV(SD,I134:INDEX(I134:DC134,PAL))</f>
        <v>83168318.400821432</v>
      </c>
      <c r="G134" s="477">
        <f ca="1">SUMIF($H$5:$DC$5,"&lt;="&amp;PAL,$H134:$DC134)</f>
        <v>493526741.51387048</v>
      </c>
      <c r="H134" s="479">
        <f ca="1">H117-H130-H131+H133</f>
        <v>-18305900.502825707</v>
      </c>
      <c r="I134" s="480">
        <f t="shared" ref="I134:AK134" ca="1" si="204">I117-I130-I131+I133</f>
        <v>-116538870.84150866</v>
      </c>
      <c r="J134" s="480">
        <f t="shared" ca="1" si="204"/>
        <v>-115442721.22625205</v>
      </c>
      <c r="K134" s="480">
        <f t="shared" ca="1" si="204"/>
        <v>-38154572.331423089</v>
      </c>
      <c r="L134" s="480">
        <f t="shared" ca="1" si="204"/>
        <v>-22802817.60061904</v>
      </c>
      <c r="M134" s="480">
        <f t="shared" ca="1" si="204"/>
        <v>-44759956.491611503</v>
      </c>
      <c r="N134" s="480">
        <f t="shared" ca="1" si="204"/>
        <v>-102994647.49407354</v>
      </c>
      <c r="O134" s="480">
        <f t="shared" ca="1" si="204"/>
        <v>-13344335.337688427</v>
      </c>
      <c r="P134" s="480">
        <f t="shared" ca="1" si="204"/>
        <v>70946721.548150331</v>
      </c>
      <c r="Q134" s="480">
        <f t="shared" ca="1" si="204"/>
        <v>74329839.636359736</v>
      </c>
      <c r="R134" s="480">
        <f t="shared" ca="1" si="204"/>
        <v>72329554.364842147</v>
      </c>
      <c r="S134" s="480">
        <f t="shared" ca="1" si="204"/>
        <v>74476059.234400034</v>
      </c>
      <c r="T134" s="480">
        <f t="shared" ca="1" si="204"/>
        <v>62655702.590719998</v>
      </c>
      <c r="U134" s="480">
        <f t="shared" ca="1" si="204"/>
        <v>64670193.620786384</v>
      </c>
      <c r="V134" s="480">
        <f t="shared" ca="1" si="204"/>
        <v>67125183.823555559</v>
      </c>
      <c r="W134" s="480">
        <f t="shared" ca="1" si="204"/>
        <v>70434450.338936061</v>
      </c>
      <c r="X134" s="480">
        <f t="shared" ca="1" si="204"/>
        <v>73625043.726692051</v>
      </c>
      <c r="Y134" s="480">
        <f t="shared" ca="1" si="204"/>
        <v>77583767.677385196</v>
      </c>
      <c r="Z134" s="480">
        <f t="shared" ca="1" si="204"/>
        <v>81497576.783964291</v>
      </c>
      <c r="AA134" s="480">
        <f t="shared" ca="1" si="204"/>
        <v>85160403.988390967</v>
      </c>
      <c r="AB134" s="480">
        <f t="shared" ca="1" si="204"/>
        <v>91036066.005689725</v>
      </c>
      <c r="AC134" s="480">
        <f t="shared" ca="1" si="204"/>
        <v>0</v>
      </c>
      <c r="AD134" s="480" t="e">
        <f t="shared" ca="1" si="204"/>
        <v>#REF!</v>
      </c>
      <c r="AE134" s="480">
        <f t="shared" ca="1" si="204"/>
        <v>0</v>
      </c>
      <c r="AF134" s="480">
        <f t="shared" ca="1" si="204"/>
        <v>0</v>
      </c>
      <c r="AG134" s="480">
        <f t="shared" ca="1" si="204"/>
        <v>0</v>
      </c>
      <c r="AH134" s="480">
        <f t="shared" ca="1" si="204"/>
        <v>0</v>
      </c>
      <c r="AI134" s="480">
        <f t="shared" ca="1" si="204"/>
        <v>0</v>
      </c>
      <c r="AJ134" s="480">
        <f t="shared" ca="1" si="204"/>
        <v>0</v>
      </c>
      <c r="AK134" s="480">
        <f t="shared" ca="1" si="204"/>
        <v>0</v>
      </c>
      <c r="AL134" s="480">
        <f t="shared" ref="AL134:BQ134" ca="1" si="205">AL117-AL130-AL131+AL133</f>
        <v>0</v>
      </c>
      <c r="AM134" s="480">
        <f t="shared" ca="1" si="205"/>
        <v>0</v>
      </c>
      <c r="AN134" s="480">
        <f t="shared" ca="1" si="205"/>
        <v>0</v>
      </c>
      <c r="AO134" s="480">
        <f t="shared" ca="1" si="205"/>
        <v>0</v>
      </c>
      <c r="AP134" s="480">
        <f t="shared" ca="1" si="205"/>
        <v>0</v>
      </c>
      <c r="AQ134" s="480">
        <f t="shared" ca="1" si="205"/>
        <v>0</v>
      </c>
      <c r="AR134" s="480">
        <f t="shared" ca="1" si="205"/>
        <v>0</v>
      </c>
      <c r="AS134" s="480">
        <f t="shared" ca="1" si="205"/>
        <v>0</v>
      </c>
      <c r="AT134" s="480">
        <f t="shared" ca="1" si="205"/>
        <v>0</v>
      </c>
      <c r="AU134" s="480">
        <f t="shared" ca="1" si="205"/>
        <v>0</v>
      </c>
      <c r="AV134" s="480">
        <f t="shared" ca="1" si="205"/>
        <v>0</v>
      </c>
      <c r="AW134" s="480">
        <f t="shared" ca="1" si="205"/>
        <v>0</v>
      </c>
      <c r="AX134" s="480">
        <f t="shared" ca="1" si="205"/>
        <v>0</v>
      </c>
      <c r="AY134" s="480">
        <f t="shared" ca="1" si="205"/>
        <v>0</v>
      </c>
      <c r="AZ134" s="480">
        <f t="shared" ca="1" si="205"/>
        <v>0</v>
      </c>
      <c r="BA134" s="480">
        <f t="shared" ca="1" si="205"/>
        <v>0</v>
      </c>
      <c r="BB134" s="480">
        <f t="shared" ca="1" si="205"/>
        <v>0</v>
      </c>
      <c r="BC134" s="480">
        <f t="shared" ca="1" si="205"/>
        <v>0</v>
      </c>
      <c r="BD134" s="480">
        <f t="shared" ca="1" si="205"/>
        <v>0</v>
      </c>
      <c r="BE134" s="480">
        <f t="shared" ca="1" si="205"/>
        <v>0</v>
      </c>
      <c r="BF134" s="480">
        <f t="shared" ca="1" si="205"/>
        <v>0</v>
      </c>
      <c r="BG134" s="480">
        <f t="shared" ca="1" si="205"/>
        <v>0</v>
      </c>
      <c r="BH134" s="480">
        <f t="shared" ca="1" si="205"/>
        <v>0</v>
      </c>
      <c r="BI134" s="480">
        <f t="shared" ca="1" si="205"/>
        <v>0</v>
      </c>
      <c r="BJ134" s="480">
        <f t="shared" ca="1" si="205"/>
        <v>0</v>
      </c>
      <c r="BK134" s="480">
        <f t="shared" ca="1" si="205"/>
        <v>0</v>
      </c>
      <c r="BL134" s="480">
        <f t="shared" ca="1" si="205"/>
        <v>0</v>
      </c>
      <c r="BM134" s="480">
        <f t="shared" ca="1" si="205"/>
        <v>0</v>
      </c>
      <c r="BN134" s="480">
        <f t="shared" ca="1" si="205"/>
        <v>0</v>
      </c>
      <c r="BO134" s="480">
        <f t="shared" ca="1" si="205"/>
        <v>0</v>
      </c>
      <c r="BP134" s="480">
        <f t="shared" ca="1" si="205"/>
        <v>0</v>
      </c>
      <c r="BQ134" s="480">
        <f t="shared" ca="1" si="205"/>
        <v>0</v>
      </c>
      <c r="BR134" s="480">
        <f t="shared" ref="BR134:CW134" ca="1" si="206">BR117-BR130-BR131+BR133</f>
        <v>0</v>
      </c>
      <c r="BS134" s="480">
        <f t="shared" ca="1" si="206"/>
        <v>0</v>
      </c>
      <c r="BT134" s="480">
        <f t="shared" ca="1" si="206"/>
        <v>0</v>
      </c>
      <c r="BU134" s="480">
        <f t="shared" ca="1" si="206"/>
        <v>0</v>
      </c>
      <c r="BV134" s="480">
        <f t="shared" ca="1" si="206"/>
        <v>0</v>
      </c>
      <c r="BW134" s="480">
        <f t="shared" ca="1" si="206"/>
        <v>0</v>
      </c>
      <c r="BX134" s="480">
        <f t="shared" ca="1" si="206"/>
        <v>0</v>
      </c>
      <c r="BY134" s="480">
        <f t="shared" ca="1" si="206"/>
        <v>0</v>
      </c>
      <c r="BZ134" s="480">
        <f t="shared" ca="1" si="206"/>
        <v>0</v>
      </c>
      <c r="CA134" s="480">
        <f t="shared" ca="1" si="206"/>
        <v>0</v>
      </c>
      <c r="CB134" s="480">
        <f t="shared" ca="1" si="206"/>
        <v>0</v>
      </c>
      <c r="CC134" s="480">
        <f t="shared" ca="1" si="206"/>
        <v>0</v>
      </c>
      <c r="CD134" s="480">
        <f t="shared" ca="1" si="206"/>
        <v>0</v>
      </c>
      <c r="CE134" s="480">
        <f t="shared" ca="1" si="206"/>
        <v>0</v>
      </c>
      <c r="CF134" s="480">
        <f t="shared" ca="1" si="206"/>
        <v>0</v>
      </c>
      <c r="CG134" s="480">
        <f t="shared" ca="1" si="206"/>
        <v>0</v>
      </c>
      <c r="CH134" s="480">
        <f t="shared" ca="1" si="206"/>
        <v>0</v>
      </c>
      <c r="CI134" s="480">
        <f t="shared" ca="1" si="206"/>
        <v>0</v>
      </c>
      <c r="CJ134" s="480">
        <f t="shared" ca="1" si="206"/>
        <v>0</v>
      </c>
      <c r="CK134" s="480">
        <f t="shared" ca="1" si="206"/>
        <v>0</v>
      </c>
      <c r="CL134" s="480">
        <f t="shared" ca="1" si="206"/>
        <v>0</v>
      </c>
      <c r="CM134" s="480">
        <f t="shared" ca="1" si="206"/>
        <v>0</v>
      </c>
      <c r="CN134" s="480">
        <f t="shared" ca="1" si="206"/>
        <v>0</v>
      </c>
      <c r="CO134" s="480">
        <f t="shared" ca="1" si="206"/>
        <v>0</v>
      </c>
      <c r="CP134" s="480">
        <f t="shared" ca="1" si="206"/>
        <v>0</v>
      </c>
      <c r="CQ134" s="480">
        <f t="shared" ca="1" si="206"/>
        <v>0</v>
      </c>
      <c r="CR134" s="480">
        <f t="shared" ca="1" si="206"/>
        <v>0</v>
      </c>
      <c r="CS134" s="480">
        <f t="shared" ca="1" si="206"/>
        <v>0</v>
      </c>
      <c r="CT134" s="480">
        <f t="shared" ca="1" si="206"/>
        <v>0</v>
      </c>
      <c r="CU134" s="480">
        <f t="shared" ca="1" si="206"/>
        <v>0</v>
      </c>
      <c r="CV134" s="480">
        <f t="shared" ca="1" si="206"/>
        <v>0</v>
      </c>
      <c r="CW134" s="480">
        <f t="shared" ca="1" si="206"/>
        <v>0</v>
      </c>
      <c r="CX134" s="480">
        <f t="shared" ref="CX134:DC134" ca="1" si="207">CX117-CX130-CX131+CX133</f>
        <v>0</v>
      </c>
      <c r="CY134" s="480">
        <f t="shared" ca="1" si="207"/>
        <v>0</v>
      </c>
      <c r="CZ134" s="480">
        <f t="shared" ca="1" si="207"/>
        <v>0</v>
      </c>
      <c r="DA134" s="480">
        <f t="shared" ca="1" si="207"/>
        <v>0</v>
      </c>
      <c r="DB134" s="480">
        <f t="shared" ca="1" si="207"/>
        <v>0</v>
      </c>
      <c r="DC134" s="481">
        <f t="shared" ca="1" si="207"/>
        <v>0</v>
      </c>
    </row>
    <row r="135" spans="1:110" ht="15" hidden="1" customHeight="1">
      <c r="B135" s="89" t="s">
        <v>547</v>
      </c>
      <c r="C135" s="103" t="s">
        <v>548</v>
      </c>
      <c r="D135" s="103"/>
      <c r="E135" s="103"/>
      <c r="F135" s="100">
        <f ca="1">H135+NPV(FD,I135:INDEX(I135:DC135,PAL))</f>
        <v>640753307.57340229</v>
      </c>
      <c r="G135" s="25">
        <f ca="1">SUMIF($H$5:$DC$5,"&lt;="&amp;PAL,$H135:$DC135)</f>
        <v>717198869.87817693</v>
      </c>
      <c r="H135" s="112">
        <f ca="1">H$7-H$112</f>
        <v>18305900.502825707</v>
      </c>
      <c r="I135" s="107">
        <f t="shared" ref="I135:BT135" ca="1" si="208">I$7-I$112</f>
        <v>118922938.34806366</v>
      </c>
      <c r="J135" s="107">
        <f t="shared" ca="1" si="208"/>
        <v>136615685.52540928</v>
      </c>
      <c r="K135" s="107">
        <f t="shared" ca="1" si="208"/>
        <v>73875043.910885721</v>
      </c>
      <c r="L135" s="107">
        <f t="shared" ca="1" si="208"/>
        <v>105801257.04267783</v>
      </c>
      <c r="M135" s="107">
        <f t="shared" ca="1" si="208"/>
        <v>125285452.83186629</v>
      </c>
      <c r="N135" s="107">
        <f t="shared" ca="1" si="208"/>
        <v>162260462.78917712</v>
      </c>
      <c r="O135" s="107">
        <f t="shared" ca="1" si="208"/>
        <v>70587702.82077454</v>
      </c>
      <c r="P135" s="107">
        <f t="shared" ca="1" si="208"/>
        <v>-11369190.643612798</v>
      </c>
      <c r="Q135" s="107">
        <f t="shared" ca="1" si="208"/>
        <v>-11809132.138011847</v>
      </c>
      <c r="R135" s="107">
        <f t="shared" ca="1" si="208"/>
        <v>-11809132.138011847</v>
      </c>
      <c r="S135" s="107">
        <f t="shared" ca="1" si="208"/>
        <v>-11809132.138011847</v>
      </c>
      <c r="T135" s="107">
        <f t="shared" ca="1" si="208"/>
        <v>-9911272.0378380902</v>
      </c>
      <c r="U135" s="107">
        <f t="shared" ca="1" si="208"/>
        <v>-8421690.2328647263</v>
      </c>
      <c r="V135" s="107">
        <f t="shared" ca="1" si="208"/>
        <v>-7105682.2220667098</v>
      </c>
      <c r="W135" s="107">
        <f t="shared" ca="1" si="208"/>
        <v>-6356073.1285186568</v>
      </c>
      <c r="X135" s="107">
        <f t="shared" ca="1" si="208"/>
        <v>-5177297.3942074878</v>
      </c>
      <c r="Y135" s="107">
        <f t="shared" ca="1" si="208"/>
        <v>-4431745.7247111155</v>
      </c>
      <c r="Z135" s="107">
        <f t="shared" ca="1" si="208"/>
        <v>-3280019.4840778196</v>
      </c>
      <c r="AA135" s="107">
        <f t="shared" ca="1" si="208"/>
        <v>-1487603.305785124</v>
      </c>
      <c r="AB135" s="107">
        <f t="shared" ca="1" si="208"/>
        <v>-1487603.305785124</v>
      </c>
      <c r="AC135" s="107">
        <f t="shared" ca="1" si="208"/>
        <v>0</v>
      </c>
      <c r="AD135" s="107">
        <f t="shared" ca="1" si="208"/>
        <v>0</v>
      </c>
      <c r="AE135" s="107">
        <f t="shared" ca="1" si="208"/>
        <v>0</v>
      </c>
      <c r="AF135" s="107">
        <f t="shared" ca="1" si="208"/>
        <v>0</v>
      </c>
      <c r="AG135" s="107">
        <f t="shared" ca="1" si="208"/>
        <v>0</v>
      </c>
      <c r="AH135" s="107">
        <f t="shared" ca="1" si="208"/>
        <v>0</v>
      </c>
      <c r="AI135" s="107">
        <f t="shared" ca="1" si="208"/>
        <v>0</v>
      </c>
      <c r="AJ135" s="107">
        <f t="shared" ca="1" si="208"/>
        <v>0</v>
      </c>
      <c r="AK135" s="107">
        <f t="shared" ca="1" si="208"/>
        <v>0</v>
      </c>
      <c r="AL135" s="107">
        <f t="shared" ca="1" si="208"/>
        <v>0</v>
      </c>
      <c r="AM135" s="107">
        <f t="shared" ca="1" si="208"/>
        <v>0</v>
      </c>
      <c r="AN135" s="107">
        <f t="shared" ca="1" si="208"/>
        <v>0</v>
      </c>
      <c r="AO135" s="107">
        <f t="shared" ca="1" si="208"/>
        <v>0</v>
      </c>
      <c r="AP135" s="107">
        <f t="shared" ca="1" si="208"/>
        <v>0</v>
      </c>
      <c r="AQ135" s="107">
        <f t="shared" ca="1" si="208"/>
        <v>0</v>
      </c>
      <c r="AR135" s="107">
        <f t="shared" ca="1" si="208"/>
        <v>0</v>
      </c>
      <c r="AS135" s="107">
        <f t="shared" ca="1" si="208"/>
        <v>0</v>
      </c>
      <c r="AT135" s="107">
        <f t="shared" ca="1" si="208"/>
        <v>0</v>
      </c>
      <c r="AU135" s="107">
        <f t="shared" ca="1" si="208"/>
        <v>0</v>
      </c>
      <c r="AV135" s="107">
        <f t="shared" ca="1" si="208"/>
        <v>0</v>
      </c>
      <c r="AW135" s="107">
        <f t="shared" ca="1" si="208"/>
        <v>0</v>
      </c>
      <c r="AX135" s="107">
        <f t="shared" ca="1" si="208"/>
        <v>0</v>
      </c>
      <c r="AY135" s="107">
        <f t="shared" ca="1" si="208"/>
        <v>0</v>
      </c>
      <c r="AZ135" s="107">
        <f t="shared" ca="1" si="208"/>
        <v>0</v>
      </c>
      <c r="BA135" s="107">
        <f t="shared" ca="1" si="208"/>
        <v>0</v>
      </c>
      <c r="BB135" s="107">
        <f t="shared" ca="1" si="208"/>
        <v>0</v>
      </c>
      <c r="BC135" s="107">
        <f t="shared" ca="1" si="208"/>
        <v>0</v>
      </c>
      <c r="BD135" s="107">
        <f t="shared" ca="1" si="208"/>
        <v>0</v>
      </c>
      <c r="BE135" s="107">
        <f t="shared" ca="1" si="208"/>
        <v>0</v>
      </c>
      <c r="BF135" s="107">
        <f t="shared" ca="1" si="208"/>
        <v>0</v>
      </c>
      <c r="BG135" s="107">
        <f t="shared" ca="1" si="208"/>
        <v>0</v>
      </c>
      <c r="BH135" s="107">
        <f t="shared" ca="1" si="208"/>
        <v>0</v>
      </c>
      <c r="BI135" s="107">
        <f t="shared" ca="1" si="208"/>
        <v>0</v>
      </c>
      <c r="BJ135" s="107">
        <f t="shared" ca="1" si="208"/>
        <v>0</v>
      </c>
      <c r="BK135" s="107">
        <f t="shared" ca="1" si="208"/>
        <v>0</v>
      </c>
      <c r="BL135" s="107">
        <f t="shared" ca="1" si="208"/>
        <v>0</v>
      </c>
      <c r="BM135" s="107">
        <f t="shared" ca="1" si="208"/>
        <v>0</v>
      </c>
      <c r="BN135" s="107">
        <f t="shared" ca="1" si="208"/>
        <v>0</v>
      </c>
      <c r="BO135" s="107">
        <f t="shared" ca="1" si="208"/>
        <v>0</v>
      </c>
      <c r="BP135" s="107">
        <f t="shared" ca="1" si="208"/>
        <v>0</v>
      </c>
      <c r="BQ135" s="107">
        <f t="shared" ca="1" si="208"/>
        <v>0</v>
      </c>
      <c r="BR135" s="107">
        <f t="shared" ca="1" si="208"/>
        <v>0</v>
      </c>
      <c r="BS135" s="107">
        <f t="shared" ca="1" si="208"/>
        <v>0</v>
      </c>
      <c r="BT135" s="107">
        <f t="shared" ca="1" si="208"/>
        <v>0</v>
      </c>
      <c r="BU135" s="107">
        <f t="shared" ref="BU135:DC135" ca="1" si="209">BU$7-BU$112</f>
        <v>0</v>
      </c>
      <c r="BV135" s="107">
        <f t="shared" ca="1" si="209"/>
        <v>0</v>
      </c>
      <c r="BW135" s="107">
        <f t="shared" ca="1" si="209"/>
        <v>0</v>
      </c>
      <c r="BX135" s="107">
        <f t="shared" ca="1" si="209"/>
        <v>0</v>
      </c>
      <c r="BY135" s="107">
        <f t="shared" ca="1" si="209"/>
        <v>0</v>
      </c>
      <c r="BZ135" s="107">
        <f t="shared" ca="1" si="209"/>
        <v>0</v>
      </c>
      <c r="CA135" s="107">
        <f t="shared" ca="1" si="209"/>
        <v>0</v>
      </c>
      <c r="CB135" s="107">
        <f t="shared" ca="1" si="209"/>
        <v>0</v>
      </c>
      <c r="CC135" s="107">
        <f t="shared" ca="1" si="209"/>
        <v>0</v>
      </c>
      <c r="CD135" s="107">
        <f t="shared" ca="1" si="209"/>
        <v>0</v>
      </c>
      <c r="CE135" s="107">
        <f t="shared" ca="1" si="209"/>
        <v>0</v>
      </c>
      <c r="CF135" s="107">
        <f t="shared" ca="1" si="209"/>
        <v>0</v>
      </c>
      <c r="CG135" s="107">
        <f t="shared" ca="1" si="209"/>
        <v>0</v>
      </c>
      <c r="CH135" s="107">
        <f t="shared" ca="1" si="209"/>
        <v>0</v>
      </c>
      <c r="CI135" s="107">
        <f t="shared" ca="1" si="209"/>
        <v>0</v>
      </c>
      <c r="CJ135" s="107">
        <f t="shared" ca="1" si="209"/>
        <v>0</v>
      </c>
      <c r="CK135" s="107">
        <f t="shared" ca="1" si="209"/>
        <v>0</v>
      </c>
      <c r="CL135" s="107">
        <f t="shared" ca="1" si="209"/>
        <v>0</v>
      </c>
      <c r="CM135" s="107">
        <f t="shared" ca="1" si="209"/>
        <v>0</v>
      </c>
      <c r="CN135" s="107">
        <f t="shared" ca="1" si="209"/>
        <v>0</v>
      </c>
      <c r="CO135" s="107">
        <f t="shared" ca="1" si="209"/>
        <v>0</v>
      </c>
      <c r="CP135" s="107">
        <f t="shared" ca="1" si="209"/>
        <v>0</v>
      </c>
      <c r="CQ135" s="107">
        <f t="shared" ca="1" si="209"/>
        <v>0</v>
      </c>
      <c r="CR135" s="107">
        <f t="shared" ca="1" si="209"/>
        <v>0</v>
      </c>
      <c r="CS135" s="107">
        <f t="shared" ca="1" si="209"/>
        <v>0</v>
      </c>
      <c r="CT135" s="107">
        <f t="shared" ca="1" si="209"/>
        <v>0</v>
      </c>
      <c r="CU135" s="107">
        <f t="shared" ca="1" si="209"/>
        <v>0</v>
      </c>
      <c r="CV135" s="107">
        <f t="shared" ca="1" si="209"/>
        <v>0</v>
      </c>
      <c r="CW135" s="107">
        <f t="shared" ca="1" si="209"/>
        <v>0</v>
      </c>
      <c r="CX135" s="107">
        <f t="shared" ca="1" si="209"/>
        <v>0</v>
      </c>
      <c r="CY135" s="107">
        <f t="shared" ca="1" si="209"/>
        <v>0</v>
      </c>
      <c r="CZ135" s="107">
        <f t="shared" ca="1" si="209"/>
        <v>0</v>
      </c>
      <c r="DA135" s="107">
        <f t="shared" ca="1" si="209"/>
        <v>0</v>
      </c>
      <c r="DB135" s="107">
        <f t="shared" ca="1" si="209"/>
        <v>0</v>
      </c>
      <c r="DC135" s="108">
        <f t="shared" ca="1" si="209"/>
        <v>0</v>
      </c>
    </row>
    <row r="136" spans="1:110" ht="15" hidden="1" customHeight="1">
      <c r="B136" s="450" t="s">
        <v>549</v>
      </c>
      <c r="C136" s="482" t="s">
        <v>550</v>
      </c>
      <c r="D136" s="482"/>
      <c r="E136" s="482"/>
      <c r="F136" s="478">
        <f ca="1">H136+NPV(FD,I136:INDEX(I136:DC136,PAL))</f>
        <v>273233011.64506519</v>
      </c>
      <c r="G136" s="477">
        <f ca="1">SUMIF($H$5:$DC$5,"&lt;="&amp;PAL,$H136:$DC136)</f>
        <v>308725826.76470584</v>
      </c>
      <c r="H136" s="483">
        <f ca="1">SUMPRODUCT(H$95:H$99,100/($DG$95:$DG$99+100))-SUMPRODUCT(H$106:H$110,100/($DG$106:$DG$110+100))</f>
        <v>7477889.1805116581</v>
      </c>
      <c r="I136" s="408">
        <f t="shared" ref="I136:BT136" ca="1" si="210">SUMPRODUCT(I$95:I$99,100/($DG$95:$DG$99+100))-SUMPRODUCT(I$106:I$110,100/($DG$106:$DG$110+100))</f>
        <v>49251960.772774398</v>
      </c>
      <c r="J136" s="408">
        <f t="shared" ca="1" si="210"/>
        <v>57621492.636979528</v>
      </c>
      <c r="K136" s="408">
        <f t="shared" ca="1" si="210"/>
        <v>31265743.890389856</v>
      </c>
      <c r="L136" s="408">
        <f t="shared" ca="1" si="210"/>
        <v>44643917.670281135</v>
      </c>
      <c r="M136" s="408">
        <f t="shared" ca="1" si="210"/>
        <v>52156241.057816699</v>
      </c>
      <c r="N136" s="408">
        <f t="shared" ca="1" si="210"/>
        <v>67646870.62992093</v>
      </c>
      <c r="O136" s="408">
        <f t="shared" ca="1" si="210"/>
        <v>30064441.017881989</v>
      </c>
      <c r="P136" s="408">
        <f t="shared" ca="1" si="210"/>
        <v>-4102124.5279103173</v>
      </c>
      <c r="Q136" s="408">
        <f t="shared" ca="1" si="210"/>
        <v>-4302396.6008217642</v>
      </c>
      <c r="R136" s="408">
        <f t="shared" ca="1" si="210"/>
        <v>-4302396.6008217642</v>
      </c>
      <c r="S136" s="408">
        <f t="shared" ca="1" si="210"/>
        <v>-4302396.6008217642</v>
      </c>
      <c r="T136" s="408">
        <f t="shared" ca="1" si="210"/>
        <v>-3527136.5006480059</v>
      </c>
      <c r="U136" s="408">
        <f t="shared" ca="1" si="210"/>
        <v>-2918654.695674642</v>
      </c>
      <c r="V136" s="408">
        <f t="shared" ca="1" si="210"/>
        <v>-2355199.5774386106</v>
      </c>
      <c r="W136" s="408">
        <f t="shared" ca="1" si="210"/>
        <v>-2048990.4838905574</v>
      </c>
      <c r="X136" s="408">
        <f t="shared" ca="1" si="210"/>
        <v>-1547619.7082570742</v>
      </c>
      <c r="Y136" s="408">
        <f t="shared" ca="1" si="210"/>
        <v>-1243068.0387607024</v>
      </c>
      <c r="Z136" s="408">
        <f t="shared" ca="1" si="210"/>
        <v>-752746.75680509186</v>
      </c>
      <c r="AA136" s="408">
        <f t="shared" ca="1" si="210"/>
        <v>0</v>
      </c>
      <c r="AB136" s="408">
        <f t="shared" ca="1" si="210"/>
        <v>0</v>
      </c>
      <c r="AC136" s="408">
        <f t="shared" ca="1" si="210"/>
        <v>0</v>
      </c>
      <c r="AD136" s="408">
        <f t="shared" ca="1" si="210"/>
        <v>0</v>
      </c>
      <c r="AE136" s="408">
        <f t="shared" ca="1" si="210"/>
        <v>0</v>
      </c>
      <c r="AF136" s="408">
        <f t="shared" ca="1" si="210"/>
        <v>0</v>
      </c>
      <c r="AG136" s="408">
        <f t="shared" ca="1" si="210"/>
        <v>0</v>
      </c>
      <c r="AH136" s="408">
        <f t="shared" ca="1" si="210"/>
        <v>0</v>
      </c>
      <c r="AI136" s="408">
        <f t="shared" ca="1" si="210"/>
        <v>0</v>
      </c>
      <c r="AJ136" s="408">
        <f t="shared" ca="1" si="210"/>
        <v>0</v>
      </c>
      <c r="AK136" s="408">
        <f t="shared" ca="1" si="210"/>
        <v>0</v>
      </c>
      <c r="AL136" s="408">
        <f t="shared" ca="1" si="210"/>
        <v>0</v>
      </c>
      <c r="AM136" s="408">
        <f t="shared" ca="1" si="210"/>
        <v>0</v>
      </c>
      <c r="AN136" s="408">
        <f t="shared" ca="1" si="210"/>
        <v>0</v>
      </c>
      <c r="AO136" s="408">
        <f t="shared" ca="1" si="210"/>
        <v>0</v>
      </c>
      <c r="AP136" s="408">
        <f t="shared" ca="1" si="210"/>
        <v>0</v>
      </c>
      <c r="AQ136" s="408">
        <f t="shared" ca="1" si="210"/>
        <v>0</v>
      </c>
      <c r="AR136" s="408">
        <f t="shared" ca="1" si="210"/>
        <v>0</v>
      </c>
      <c r="AS136" s="408">
        <f t="shared" ca="1" si="210"/>
        <v>0</v>
      </c>
      <c r="AT136" s="408">
        <f t="shared" ca="1" si="210"/>
        <v>0</v>
      </c>
      <c r="AU136" s="408">
        <f t="shared" ca="1" si="210"/>
        <v>0</v>
      </c>
      <c r="AV136" s="408">
        <f t="shared" ca="1" si="210"/>
        <v>0</v>
      </c>
      <c r="AW136" s="408">
        <f t="shared" ca="1" si="210"/>
        <v>0</v>
      </c>
      <c r="AX136" s="408">
        <f t="shared" ca="1" si="210"/>
        <v>0</v>
      </c>
      <c r="AY136" s="408">
        <f t="shared" ca="1" si="210"/>
        <v>0</v>
      </c>
      <c r="AZ136" s="408">
        <f t="shared" ca="1" si="210"/>
        <v>0</v>
      </c>
      <c r="BA136" s="408">
        <f t="shared" ca="1" si="210"/>
        <v>0</v>
      </c>
      <c r="BB136" s="408">
        <f t="shared" ca="1" si="210"/>
        <v>0</v>
      </c>
      <c r="BC136" s="408">
        <f t="shared" ca="1" si="210"/>
        <v>0</v>
      </c>
      <c r="BD136" s="408">
        <f t="shared" ca="1" si="210"/>
        <v>0</v>
      </c>
      <c r="BE136" s="408">
        <f t="shared" ca="1" si="210"/>
        <v>0</v>
      </c>
      <c r="BF136" s="408">
        <f t="shared" ca="1" si="210"/>
        <v>0</v>
      </c>
      <c r="BG136" s="408">
        <f t="shared" ca="1" si="210"/>
        <v>0</v>
      </c>
      <c r="BH136" s="408">
        <f t="shared" ca="1" si="210"/>
        <v>0</v>
      </c>
      <c r="BI136" s="408">
        <f t="shared" ca="1" si="210"/>
        <v>0</v>
      </c>
      <c r="BJ136" s="408">
        <f t="shared" ca="1" si="210"/>
        <v>0</v>
      </c>
      <c r="BK136" s="408">
        <f t="shared" ca="1" si="210"/>
        <v>0</v>
      </c>
      <c r="BL136" s="408">
        <f t="shared" ca="1" si="210"/>
        <v>0</v>
      </c>
      <c r="BM136" s="408">
        <f t="shared" ca="1" si="210"/>
        <v>0</v>
      </c>
      <c r="BN136" s="408">
        <f t="shared" ca="1" si="210"/>
        <v>0</v>
      </c>
      <c r="BO136" s="408">
        <f t="shared" ca="1" si="210"/>
        <v>0</v>
      </c>
      <c r="BP136" s="408">
        <f t="shared" ca="1" si="210"/>
        <v>0</v>
      </c>
      <c r="BQ136" s="408">
        <f t="shared" ca="1" si="210"/>
        <v>0</v>
      </c>
      <c r="BR136" s="408">
        <f t="shared" ca="1" si="210"/>
        <v>0</v>
      </c>
      <c r="BS136" s="408">
        <f t="shared" ca="1" si="210"/>
        <v>0</v>
      </c>
      <c r="BT136" s="408">
        <f t="shared" ca="1" si="210"/>
        <v>0</v>
      </c>
      <c r="BU136" s="408">
        <f t="shared" ref="BU136:DC136" ca="1" si="211">SUMPRODUCT(BU$95:BU$99,100/($DG$95:$DG$99+100))-SUMPRODUCT(BU$106:BU$110,100/($DG$106:$DG$110+100))</f>
        <v>0</v>
      </c>
      <c r="BV136" s="408">
        <f t="shared" ca="1" si="211"/>
        <v>0</v>
      </c>
      <c r="BW136" s="408">
        <f t="shared" ca="1" si="211"/>
        <v>0</v>
      </c>
      <c r="BX136" s="408">
        <f t="shared" ca="1" si="211"/>
        <v>0</v>
      </c>
      <c r="BY136" s="408">
        <f t="shared" ca="1" si="211"/>
        <v>0</v>
      </c>
      <c r="BZ136" s="408">
        <f t="shared" ca="1" si="211"/>
        <v>0</v>
      </c>
      <c r="CA136" s="408">
        <f t="shared" ca="1" si="211"/>
        <v>0</v>
      </c>
      <c r="CB136" s="408">
        <f t="shared" ca="1" si="211"/>
        <v>0</v>
      </c>
      <c r="CC136" s="408">
        <f t="shared" ca="1" si="211"/>
        <v>0</v>
      </c>
      <c r="CD136" s="408">
        <f t="shared" ca="1" si="211"/>
        <v>0</v>
      </c>
      <c r="CE136" s="408">
        <f t="shared" ca="1" si="211"/>
        <v>0</v>
      </c>
      <c r="CF136" s="408">
        <f t="shared" ca="1" si="211"/>
        <v>0</v>
      </c>
      <c r="CG136" s="408">
        <f t="shared" ca="1" si="211"/>
        <v>0</v>
      </c>
      <c r="CH136" s="408">
        <f t="shared" ca="1" si="211"/>
        <v>0</v>
      </c>
      <c r="CI136" s="408">
        <f t="shared" ca="1" si="211"/>
        <v>0</v>
      </c>
      <c r="CJ136" s="408">
        <f t="shared" ca="1" si="211"/>
        <v>0</v>
      </c>
      <c r="CK136" s="408">
        <f t="shared" ca="1" si="211"/>
        <v>0</v>
      </c>
      <c r="CL136" s="408">
        <f t="shared" ca="1" si="211"/>
        <v>0</v>
      </c>
      <c r="CM136" s="408">
        <f t="shared" ca="1" si="211"/>
        <v>0</v>
      </c>
      <c r="CN136" s="408">
        <f t="shared" ca="1" si="211"/>
        <v>0</v>
      </c>
      <c r="CO136" s="408">
        <f t="shared" ca="1" si="211"/>
        <v>0</v>
      </c>
      <c r="CP136" s="408">
        <f t="shared" ca="1" si="211"/>
        <v>0</v>
      </c>
      <c r="CQ136" s="408">
        <f t="shared" ca="1" si="211"/>
        <v>0</v>
      </c>
      <c r="CR136" s="408">
        <f t="shared" ca="1" si="211"/>
        <v>0</v>
      </c>
      <c r="CS136" s="408">
        <f t="shared" ca="1" si="211"/>
        <v>0</v>
      </c>
      <c r="CT136" s="408">
        <f t="shared" ca="1" si="211"/>
        <v>0</v>
      </c>
      <c r="CU136" s="408">
        <f t="shared" ca="1" si="211"/>
        <v>0</v>
      </c>
      <c r="CV136" s="408">
        <f t="shared" ca="1" si="211"/>
        <v>0</v>
      </c>
      <c r="CW136" s="408">
        <f t="shared" ca="1" si="211"/>
        <v>0</v>
      </c>
      <c r="CX136" s="408">
        <f t="shared" ca="1" si="211"/>
        <v>0</v>
      </c>
      <c r="CY136" s="408">
        <f t="shared" ca="1" si="211"/>
        <v>0</v>
      </c>
      <c r="CZ136" s="408">
        <f t="shared" ca="1" si="211"/>
        <v>0</v>
      </c>
      <c r="DA136" s="408">
        <f t="shared" ca="1" si="211"/>
        <v>0</v>
      </c>
      <c r="DB136" s="408">
        <f t="shared" ca="1" si="211"/>
        <v>0</v>
      </c>
      <c r="DC136" s="484">
        <f t="shared" ca="1" si="211"/>
        <v>0</v>
      </c>
    </row>
    <row r="137" spans="1:110" ht="15" hidden="1" customHeight="1">
      <c r="B137" s="450" t="s">
        <v>551</v>
      </c>
      <c r="C137" s="482" t="s">
        <v>554</v>
      </c>
      <c r="D137" s="482"/>
      <c r="E137" s="482"/>
      <c r="F137" s="478">
        <f ca="1">H137+NPV(FD,I137:INDEX(I137:DC137,PAL))</f>
        <v>0</v>
      </c>
      <c r="G137" s="477">
        <f ca="1">SUMIF($H$5:$DC$5,"&lt;="&amp;PAL,$H137:$DC137)</f>
        <v>0</v>
      </c>
      <c r="H137" s="483">
        <f ca="1">SUMPRODUCT(H$106:H$110,100*$D$106:$D$110,1/($DG$106:$DG$110+100),$DH$106:$DH$110)</f>
        <v>0</v>
      </c>
      <c r="I137" s="435">
        <f t="shared" ref="I137:BT137" ca="1" si="212">SUMPRODUCT(I$106:I$110,100*$D$106:$D$110,1/($DG$106:$DG$110+100),$DH$106:$DH$110)</f>
        <v>0</v>
      </c>
      <c r="J137" s="435">
        <f t="shared" ca="1" si="212"/>
        <v>0</v>
      </c>
      <c r="K137" s="435">
        <f t="shared" ca="1" si="212"/>
        <v>0</v>
      </c>
      <c r="L137" s="435">
        <f t="shared" ca="1" si="212"/>
        <v>0</v>
      </c>
      <c r="M137" s="435">
        <f t="shared" ca="1" si="212"/>
        <v>0</v>
      </c>
      <c r="N137" s="435">
        <f t="shared" ca="1" si="212"/>
        <v>0</v>
      </c>
      <c r="O137" s="435">
        <f t="shared" ca="1" si="212"/>
        <v>0</v>
      </c>
      <c r="P137" s="435">
        <f t="shared" ca="1" si="212"/>
        <v>0</v>
      </c>
      <c r="Q137" s="435">
        <f t="shared" ca="1" si="212"/>
        <v>0</v>
      </c>
      <c r="R137" s="435">
        <f t="shared" ca="1" si="212"/>
        <v>0</v>
      </c>
      <c r="S137" s="435">
        <f t="shared" ca="1" si="212"/>
        <v>0</v>
      </c>
      <c r="T137" s="435">
        <f t="shared" ca="1" si="212"/>
        <v>0</v>
      </c>
      <c r="U137" s="435">
        <f t="shared" ca="1" si="212"/>
        <v>0</v>
      </c>
      <c r="V137" s="435">
        <f t="shared" ca="1" si="212"/>
        <v>0</v>
      </c>
      <c r="W137" s="435">
        <f t="shared" ca="1" si="212"/>
        <v>0</v>
      </c>
      <c r="X137" s="435">
        <f t="shared" ca="1" si="212"/>
        <v>0</v>
      </c>
      <c r="Y137" s="435">
        <f t="shared" ca="1" si="212"/>
        <v>0</v>
      </c>
      <c r="Z137" s="435">
        <f t="shared" ca="1" si="212"/>
        <v>0</v>
      </c>
      <c r="AA137" s="435">
        <f t="shared" ca="1" si="212"/>
        <v>0</v>
      </c>
      <c r="AB137" s="435">
        <f t="shared" ca="1" si="212"/>
        <v>0</v>
      </c>
      <c r="AC137" s="435">
        <f t="shared" ca="1" si="212"/>
        <v>0</v>
      </c>
      <c r="AD137" s="435">
        <f t="shared" ca="1" si="212"/>
        <v>0</v>
      </c>
      <c r="AE137" s="435">
        <f t="shared" ca="1" si="212"/>
        <v>0</v>
      </c>
      <c r="AF137" s="435">
        <f t="shared" ca="1" si="212"/>
        <v>0</v>
      </c>
      <c r="AG137" s="435">
        <f t="shared" ca="1" si="212"/>
        <v>0</v>
      </c>
      <c r="AH137" s="435">
        <f t="shared" ca="1" si="212"/>
        <v>0</v>
      </c>
      <c r="AI137" s="435">
        <f t="shared" ca="1" si="212"/>
        <v>0</v>
      </c>
      <c r="AJ137" s="435">
        <f t="shared" ca="1" si="212"/>
        <v>0</v>
      </c>
      <c r="AK137" s="435">
        <f t="shared" ca="1" si="212"/>
        <v>0</v>
      </c>
      <c r="AL137" s="435">
        <f t="shared" ca="1" si="212"/>
        <v>0</v>
      </c>
      <c r="AM137" s="435">
        <f t="shared" ca="1" si="212"/>
        <v>0</v>
      </c>
      <c r="AN137" s="435">
        <f t="shared" ca="1" si="212"/>
        <v>0</v>
      </c>
      <c r="AO137" s="435">
        <f t="shared" ca="1" si="212"/>
        <v>0</v>
      </c>
      <c r="AP137" s="435">
        <f t="shared" ca="1" si="212"/>
        <v>0</v>
      </c>
      <c r="AQ137" s="435">
        <f t="shared" ca="1" si="212"/>
        <v>0</v>
      </c>
      <c r="AR137" s="435">
        <f t="shared" ca="1" si="212"/>
        <v>0</v>
      </c>
      <c r="AS137" s="435">
        <f t="shared" ca="1" si="212"/>
        <v>0</v>
      </c>
      <c r="AT137" s="435">
        <f t="shared" ca="1" si="212"/>
        <v>0</v>
      </c>
      <c r="AU137" s="435">
        <f t="shared" ca="1" si="212"/>
        <v>0</v>
      </c>
      <c r="AV137" s="435">
        <f t="shared" ca="1" si="212"/>
        <v>0</v>
      </c>
      <c r="AW137" s="435">
        <f t="shared" ca="1" si="212"/>
        <v>0</v>
      </c>
      <c r="AX137" s="435">
        <f t="shared" ca="1" si="212"/>
        <v>0</v>
      </c>
      <c r="AY137" s="435">
        <f t="shared" ca="1" si="212"/>
        <v>0</v>
      </c>
      <c r="AZ137" s="435">
        <f t="shared" ca="1" si="212"/>
        <v>0</v>
      </c>
      <c r="BA137" s="435">
        <f t="shared" ca="1" si="212"/>
        <v>0</v>
      </c>
      <c r="BB137" s="435">
        <f t="shared" ca="1" si="212"/>
        <v>0</v>
      </c>
      <c r="BC137" s="435">
        <f t="shared" ca="1" si="212"/>
        <v>0</v>
      </c>
      <c r="BD137" s="435">
        <f t="shared" ca="1" si="212"/>
        <v>0</v>
      </c>
      <c r="BE137" s="435">
        <f t="shared" ca="1" si="212"/>
        <v>0</v>
      </c>
      <c r="BF137" s="435">
        <f t="shared" ca="1" si="212"/>
        <v>0</v>
      </c>
      <c r="BG137" s="435">
        <f t="shared" ca="1" si="212"/>
        <v>0</v>
      </c>
      <c r="BH137" s="435">
        <f t="shared" ca="1" si="212"/>
        <v>0</v>
      </c>
      <c r="BI137" s="435">
        <f t="shared" ca="1" si="212"/>
        <v>0</v>
      </c>
      <c r="BJ137" s="435">
        <f t="shared" ca="1" si="212"/>
        <v>0</v>
      </c>
      <c r="BK137" s="435">
        <f t="shared" ca="1" si="212"/>
        <v>0</v>
      </c>
      <c r="BL137" s="435">
        <f t="shared" ca="1" si="212"/>
        <v>0</v>
      </c>
      <c r="BM137" s="435">
        <f t="shared" ca="1" si="212"/>
        <v>0</v>
      </c>
      <c r="BN137" s="435">
        <f t="shared" ca="1" si="212"/>
        <v>0</v>
      </c>
      <c r="BO137" s="435">
        <f t="shared" ca="1" si="212"/>
        <v>0</v>
      </c>
      <c r="BP137" s="435">
        <f t="shared" ca="1" si="212"/>
        <v>0</v>
      </c>
      <c r="BQ137" s="435">
        <f t="shared" ca="1" si="212"/>
        <v>0</v>
      </c>
      <c r="BR137" s="435">
        <f t="shared" ca="1" si="212"/>
        <v>0</v>
      </c>
      <c r="BS137" s="435">
        <f t="shared" ca="1" si="212"/>
        <v>0</v>
      </c>
      <c r="BT137" s="435">
        <f t="shared" ca="1" si="212"/>
        <v>0</v>
      </c>
      <c r="BU137" s="435">
        <f t="shared" ref="BU137:DC137" ca="1" si="213">SUMPRODUCT(BU$106:BU$110,100*$D$106:$D$110,1/($DG$106:$DG$110+100),$DH$106:$DH$110)</f>
        <v>0</v>
      </c>
      <c r="BV137" s="435">
        <f t="shared" ca="1" si="213"/>
        <v>0</v>
      </c>
      <c r="BW137" s="435">
        <f t="shared" ca="1" si="213"/>
        <v>0</v>
      </c>
      <c r="BX137" s="435">
        <f t="shared" ca="1" si="213"/>
        <v>0</v>
      </c>
      <c r="BY137" s="435">
        <f t="shared" ca="1" si="213"/>
        <v>0</v>
      </c>
      <c r="BZ137" s="435">
        <f t="shared" ca="1" si="213"/>
        <v>0</v>
      </c>
      <c r="CA137" s="435">
        <f t="shared" ca="1" si="213"/>
        <v>0</v>
      </c>
      <c r="CB137" s="435">
        <f t="shared" ca="1" si="213"/>
        <v>0</v>
      </c>
      <c r="CC137" s="435">
        <f t="shared" ca="1" si="213"/>
        <v>0</v>
      </c>
      <c r="CD137" s="435">
        <f t="shared" ca="1" si="213"/>
        <v>0</v>
      </c>
      <c r="CE137" s="435">
        <f t="shared" ca="1" si="213"/>
        <v>0</v>
      </c>
      <c r="CF137" s="435">
        <f t="shared" ca="1" si="213"/>
        <v>0</v>
      </c>
      <c r="CG137" s="435">
        <f t="shared" ca="1" si="213"/>
        <v>0</v>
      </c>
      <c r="CH137" s="435">
        <f t="shared" ca="1" si="213"/>
        <v>0</v>
      </c>
      <c r="CI137" s="435">
        <f t="shared" ca="1" si="213"/>
        <v>0</v>
      </c>
      <c r="CJ137" s="435">
        <f t="shared" ca="1" si="213"/>
        <v>0</v>
      </c>
      <c r="CK137" s="435">
        <f t="shared" ca="1" si="213"/>
        <v>0</v>
      </c>
      <c r="CL137" s="435">
        <f t="shared" ca="1" si="213"/>
        <v>0</v>
      </c>
      <c r="CM137" s="435">
        <f t="shared" ca="1" si="213"/>
        <v>0</v>
      </c>
      <c r="CN137" s="435">
        <f t="shared" ca="1" si="213"/>
        <v>0</v>
      </c>
      <c r="CO137" s="435">
        <f t="shared" ca="1" si="213"/>
        <v>0</v>
      </c>
      <c r="CP137" s="435">
        <f t="shared" ca="1" si="213"/>
        <v>0</v>
      </c>
      <c r="CQ137" s="435">
        <f t="shared" ca="1" si="213"/>
        <v>0</v>
      </c>
      <c r="CR137" s="435">
        <f t="shared" ca="1" si="213"/>
        <v>0</v>
      </c>
      <c r="CS137" s="435">
        <f t="shared" ca="1" si="213"/>
        <v>0</v>
      </c>
      <c r="CT137" s="435">
        <f t="shared" ca="1" si="213"/>
        <v>0</v>
      </c>
      <c r="CU137" s="435">
        <f t="shared" ca="1" si="213"/>
        <v>0</v>
      </c>
      <c r="CV137" s="435">
        <f t="shared" ca="1" si="213"/>
        <v>0</v>
      </c>
      <c r="CW137" s="435">
        <f t="shared" ca="1" si="213"/>
        <v>0</v>
      </c>
      <c r="CX137" s="435">
        <f t="shared" ca="1" si="213"/>
        <v>0</v>
      </c>
      <c r="CY137" s="435">
        <f t="shared" ca="1" si="213"/>
        <v>0</v>
      </c>
      <c r="CZ137" s="435">
        <f t="shared" ca="1" si="213"/>
        <v>0</v>
      </c>
      <c r="DA137" s="435">
        <f t="shared" ca="1" si="213"/>
        <v>0</v>
      </c>
      <c r="DB137" s="435">
        <f t="shared" ca="1" si="213"/>
        <v>0</v>
      </c>
      <c r="DC137" s="485">
        <f t="shared" ca="1" si="213"/>
        <v>0</v>
      </c>
    </row>
    <row r="138" spans="1:110" ht="15" hidden="1" customHeight="1" thickBot="1">
      <c r="B138" s="109" t="s">
        <v>555</v>
      </c>
      <c r="C138" s="111" t="s">
        <v>556</v>
      </c>
      <c r="D138" s="110"/>
      <c r="E138" s="110"/>
      <c r="F138" s="486">
        <f ca="1">H138+NPV(FD,I138:INDEX(I138:DC138,PAL))</f>
        <v>-367520295.9283368</v>
      </c>
      <c r="G138" s="487">
        <f ca="1">SUMIF($H$5:$DC$5,"&lt;="&amp;PAL,$H138:$DC138)</f>
        <v>-408473043.11347115</v>
      </c>
      <c r="H138" s="488">
        <f ca="1">-H135+H136+H137</f>
        <v>-10828011.32231405</v>
      </c>
      <c r="I138" s="479">
        <f t="shared" ref="I138:BT138" ca="1" si="214">-I135+I136+I137</f>
        <v>-69670977.575289264</v>
      </c>
      <c r="J138" s="479">
        <f t="shared" ca="1" si="214"/>
        <v>-78994192.888429761</v>
      </c>
      <c r="K138" s="479">
        <f t="shared" ca="1" si="214"/>
        <v>-42609300.020495862</v>
      </c>
      <c r="L138" s="479">
        <f t="shared" ca="1" si="214"/>
        <v>-61157339.3723967</v>
      </c>
      <c r="M138" s="479">
        <f t="shared" ca="1" si="214"/>
        <v>-73129211.774049595</v>
      </c>
      <c r="N138" s="479">
        <f t="shared" ca="1" si="214"/>
        <v>-94613592.15925619</v>
      </c>
      <c r="O138" s="479">
        <f t="shared" ca="1" si="214"/>
        <v>-40523261.802892551</v>
      </c>
      <c r="P138" s="479">
        <f t="shared" ca="1" si="214"/>
        <v>7267066.115702481</v>
      </c>
      <c r="Q138" s="479">
        <f t="shared" ca="1" si="214"/>
        <v>7506735.5371900825</v>
      </c>
      <c r="R138" s="479">
        <f t="shared" ca="1" si="214"/>
        <v>7506735.5371900825</v>
      </c>
      <c r="S138" s="479">
        <f t="shared" ca="1" si="214"/>
        <v>7506735.5371900825</v>
      </c>
      <c r="T138" s="479">
        <f t="shared" ca="1" si="214"/>
        <v>6384135.5371900843</v>
      </c>
      <c r="U138" s="479">
        <f t="shared" ca="1" si="214"/>
        <v>5503035.5371900843</v>
      </c>
      <c r="V138" s="479">
        <f t="shared" ca="1" si="214"/>
        <v>4750482.6446280992</v>
      </c>
      <c r="W138" s="479">
        <f t="shared" ca="1" si="214"/>
        <v>4307082.6446280992</v>
      </c>
      <c r="X138" s="479">
        <f t="shared" ca="1" si="214"/>
        <v>3629677.6859504133</v>
      </c>
      <c r="Y138" s="479">
        <f t="shared" ca="1" si="214"/>
        <v>3188677.6859504133</v>
      </c>
      <c r="Z138" s="479">
        <f t="shared" ca="1" si="214"/>
        <v>2527272.7272727275</v>
      </c>
      <c r="AA138" s="479">
        <f t="shared" ca="1" si="214"/>
        <v>1487603.305785124</v>
      </c>
      <c r="AB138" s="479">
        <f t="shared" ca="1" si="214"/>
        <v>1487603.305785124</v>
      </c>
      <c r="AC138" s="479">
        <f t="shared" ca="1" si="214"/>
        <v>0</v>
      </c>
      <c r="AD138" s="479">
        <f t="shared" ca="1" si="214"/>
        <v>0</v>
      </c>
      <c r="AE138" s="479">
        <f t="shared" ca="1" si="214"/>
        <v>0</v>
      </c>
      <c r="AF138" s="479">
        <f t="shared" ca="1" si="214"/>
        <v>0</v>
      </c>
      <c r="AG138" s="479">
        <f t="shared" ca="1" si="214"/>
        <v>0</v>
      </c>
      <c r="AH138" s="479">
        <f t="shared" ca="1" si="214"/>
        <v>0</v>
      </c>
      <c r="AI138" s="479">
        <f t="shared" ca="1" si="214"/>
        <v>0</v>
      </c>
      <c r="AJ138" s="479">
        <f t="shared" ca="1" si="214"/>
        <v>0</v>
      </c>
      <c r="AK138" s="479">
        <f t="shared" ca="1" si="214"/>
        <v>0</v>
      </c>
      <c r="AL138" s="479">
        <f t="shared" ca="1" si="214"/>
        <v>0</v>
      </c>
      <c r="AM138" s="479">
        <f t="shared" ca="1" si="214"/>
        <v>0</v>
      </c>
      <c r="AN138" s="479">
        <f t="shared" ca="1" si="214"/>
        <v>0</v>
      </c>
      <c r="AO138" s="479">
        <f t="shared" ca="1" si="214"/>
        <v>0</v>
      </c>
      <c r="AP138" s="479">
        <f t="shared" ca="1" si="214"/>
        <v>0</v>
      </c>
      <c r="AQ138" s="479">
        <f t="shared" ca="1" si="214"/>
        <v>0</v>
      </c>
      <c r="AR138" s="479">
        <f t="shared" ca="1" si="214"/>
        <v>0</v>
      </c>
      <c r="AS138" s="479">
        <f t="shared" ca="1" si="214"/>
        <v>0</v>
      </c>
      <c r="AT138" s="479">
        <f t="shared" ca="1" si="214"/>
        <v>0</v>
      </c>
      <c r="AU138" s="479">
        <f t="shared" ca="1" si="214"/>
        <v>0</v>
      </c>
      <c r="AV138" s="479">
        <f t="shared" ca="1" si="214"/>
        <v>0</v>
      </c>
      <c r="AW138" s="479">
        <f t="shared" ca="1" si="214"/>
        <v>0</v>
      </c>
      <c r="AX138" s="479">
        <f t="shared" ca="1" si="214"/>
        <v>0</v>
      </c>
      <c r="AY138" s="479">
        <f t="shared" ca="1" si="214"/>
        <v>0</v>
      </c>
      <c r="AZ138" s="479">
        <f t="shared" ca="1" si="214"/>
        <v>0</v>
      </c>
      <c r="BA138" s="479">
        <f t="shared" ca="1" si="214"/>
        <v>0</v>
      </c>
      <c r="BB138" s="479">
        <f t="shared" ca="1" si="214"/>
        <v>0</v>
      </c>
      <c r="BC138" s="479">
        <f t="shared" ca="1" si="214"/>
        <v>0</v>
      </c>
      <c r="BD138" s="479">
        <f t="shared" ca="1" si="214"/>
        <v>0</v>
      </c>
      <c r="BE138" s="479">
        <f t="shared" ca="1" si="214"/>
        <v>0</v>
      </c>
      <c r="BF138" s="479">
        <f t="shared" ca="1" si="214"/>
        <v>0</v>
      </c>
      <c r="BG138" s="479">
        <f t="shared" ca="1" si="214"/>
        <v>0</v>
      </c>
      <c r="BH138" s="479">
        <f t="shared" ca="1" si="214"/>
        <v>0</v>
      </c>
      <c r="BI138" s="479">
        <f t="shared" ca="1" si="214"/>
        <v>0</v>
      </c>
      <c r="BJ138" s="479">
        <f t="shared" ca="1" si="214"/>
        <v>0</v>
      </c>
      <c r="BK138" s="479">
        <f t="shared" ca="1" si="214"/>
        <v>0</v>
      </c>
      <c r="BL138" s="479">
        <f t="shared" ca="1" si="214"/>
        <v>0</v>
      </c>
      <c r="BM138" s="479">
        <f t="shared" ca="1" si="214"/>
        <v>0</v>
      </c>
      <c r="BN138" s="479">
        <f t="shared" ca="1" si="214"/>
        <v>0</v>
      </c>
      <c r="BO138" s="479">
        <f t="shared" ca="1" si="214"/>
        <v>0</v>
      </c>
      <c r="BP138" s="479">
        <f t="shared" ca="1" si="214"/>
        <v>0</v>
      </c>
      <c r="BQ138" s="479">
        <f t="shared" ca="1" si="214"/>
        <v>0</v>
      </c>
      <c r="BR138" s="479">
        <f t="shared" ca="1" si="214"/>
        <v>0</v>
      </c>
      <c r="BS138" s="479">
        <f t="shared" ca="1" si="214"/>
        <v>0</v>
      </c>
      <c r="BT138" s="479">
        <f t="shared" ca="1" si="214"/>
        <v>0</v>
      </c>
      <c r="BU138" s="479">
        <f t="shared" ref="BU138:DC138" ca="1" si="215">-BU135+BU136+BU137</f>
        <v>0</v>
      </c>
      <c r="BV138" s="479">
        <f t="shared" ca="1" si="215"/>
        <v>0</v>
      </c>
      <c r="BW138" s="479">
        <f t="shared" ca="1" si="215"/>
        <v>0</v>
      </c>
      <c r="BX138" s="479">
        <f t="shared" ca="1" si="215"/>
        <v>0</v>
      </c>
      <c r="BY138" s="479">
        <f t="shared" ca="1" si="215"/>
        <v>0</v>
      </c>
      <c r="BZ138" s="479">
        <f t="shared" ca="1" si="215"/>
        <v>0</v>
      </c>
      <c r="CA138" s="479">
        <f t="shared" ca="1" si="215"/>
        <v>0</v>
      </c>
      <c r="CB138" s="479">
        <f t="shared" ca="1" si="215"/>
        <v>0</v>
      </c>
      <c r="CC138" s="479">
        <f t="shared" ca="1" si="215"/>
        <v>0</v>
      </c>
      <c r="CD138" s="479">
        <f t="shared" ca="1" si="215"/>
        <v>0</v>
      </c>
      <c r="CE138" s="479">
        <f t="shared" ca="1" si="215"/>
        <v>0</v>
      </c>
      <c r="CF138" s="479">
        <f t="shared" ca="1" si="215"/>
        <v>0</v>
      </c>
      <c r="CG138" s="479">
        <f t="shared" ca="1" si="215"/>
        <v>0</v>
      </c>
      <c r="CH138" s="479">
        <f t="shared" ca="1" si="215"/>
        <v>0</v>
      </c>
      <c r="CI138" s="479">
        <f t="shared" ca="1" si="215"/>
        <v>0</v>
      </c>
      <c r="CJ138" s="479">
        <f t="shared" ca="1" si="215"/>
        <v>0</v>
      </c>
      <c r="CK138" s="479">
        <f t="shared" ca="1" si="215"/>
        <v>0</v>
      </c>
      <c r="CL138" s="479">
        <f t="shared" ca="1" si="215"/>
        <v>0</v>
      </c>
      <c r="CM138" s="479">
        <f t="shared" ca="1" si="215"/>
        <v>0</v>
      </c>
      <c r="CN138" s="479">
        <f t="shared" ca="1" si="215"/>
        <v>0</v>
      </c>
      <c r="CO138" s="479">
        <f t="shared" ca="1" si="215"/>
        <v>0</v>
      </c>
      <c r="CP138" s="479">
        <f t="shared" ca="1" si="215"/>
        <v>0</v>
      </c>
      <c r="CQ138" s="479">
        <f t="shared" ca="1" si="215"/>
        <v>0</v>
      </c>
      <c r="CR138" s="479">
        <f t="shared" ca="1" si="215"/>
        <v>0</v>
      </c>
      <c r="CS138" s="479">
        <f t="shared" ca="1" si="215"/>
        <v>0</v>
      </c>
      <c r="CT138" s="479">
        <f t="shared" ca="1" si="215"/>
        <v>0</v>
      </c>
      <c r="CU138" s="479">
        <f t="shared" ca="1" si="215"/>
        <v>0</v>
      </c>
      <c r="CV138" s="479">
        <f t="shared" ca="1" si="215"/>
        <v>0</v>
      </c>
      <c r="CW138" s="479">
        <f t="shared" ca="1" si="215"/>
        <v>0</v>
      </c>
      <c r="CX138" s="479">
        <f t="shared" ca="1" si="215"/>
        <v>0</v>
      </c>
      <c r="CY138" s="479">
        <f t="shared" ca="1" si="215"/>
        <v>0</v>
      </c>
      <c r="CZ138" s="479">
        <f t="shared" ca="1" si="215"/>
        <v>0</v>
      </c>
      <c r="DA138" s="479">
        <f t="shared" ca="1" si="215"/>
        <v>0</v>
      </c>
      <c r="DB138" s="479">
        <f t="shared" ca="1" si="215"/>
        <v>0</v>
      </c>
      <c r="DC138" s="489">
        <f t="shared" ca="1" si="215"/>
        <v>0</v>
      </c>
    </row>
    <row r="139" spans="1:110" ht="15" hidden="1" customHeight="1" thickBot="1">
      <c r="C139" s="842" t="s">
        <v>557</v>
      </c>
      <c r="D139" s="843"/>
      <c r="E139" s="843"/>
      <c r="F139" s="844"/>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847" t="s">
        <v>499</v>
      </c>
      <c r="D140" s="848"/>
      <c r="E140" s="849"/>
      <c r="F140" s="119">
        <f ca="1">IF(Rezultatai!B$4=Data1!$G$2,'Jautrumo analizė'!G140,"")</f>
        <v>1.1335308764161161</v>
      </c>
      <c r="G140" s="117">
        <f ca="1">IFERROR(IF(F131&lt;0,(F117-F131)/(F130-F133),(F117)/(F130+F131-F133)),"")</f>
        <v>1.1335308764161161</v>
      </c>
    </row>
    <row r="141" spans="1:110" ht="15" hidden="1" customHeight="1">
      <c r="C141" s="831" t="s">
        <v>498</v>
      </c>
      <c r="D141" s="786"/>
      <c r="E141" s="832"/>
      <c r="F141" s="490">
        <f ca="1">IF(Rezultatai!B$4=Data1!$G$2,'Jautrumo analizė'!G141,"")</f>
        <v>83168318.400821432</v>
      </c>
      <c r="G141" s="117">
        <f ca="1">IFERROR(F134,"")</f>
        <v>83168318.400821432</v>
      </c>
    </row>
    <row r="142" spans="1:110" ht="15" hidden="1" customHeight="1">
      <c r="C142" s="831" t="s">
        <v>500</v>
      </c>
      <c r="D142" s="786"/>
      <c r="E142" s="832"/>
      <c r="F142" s="490">
        <f ca="1">IF(Rezultatai!B$4=Data1!$G$2,'Jautrumo analizė'!G142,"")</f>
        <v>6.8746885204273189E-2</v>
      </c>
      <c r="G142" s="117">
        <f ca="1">IFERROR(IRR(H134:INDEX(H134:DC134,PAL+1)),"")</f>
        <v>6.8746885204273189E-2</v>
      </c>
    </row>
    <row r="143" spans="1:110" ht="15" hidden="1" customHeight="1">
      <c r="C143" s="831" t="s">
        <v>509</v>
      </c>
      <c r="D143" s="786"/>
      <c r="E143" s="832"/>
      <c r="F143" s="490" t="str">
        <f>IF(Rezultatai!B$4=Data1!$G$3,'Jautrumo analizė'!G143,"")</f>
        <v/>
      </c>
      <c r="G143" s="117" t="str">
        <f ca="1">IFERROR((F7+F115-F132)/F116,"")</f>
        <v/>
      </c>
    </row>
    <row r="144" spans="1:110" ht="15" hidden="1" customHeight="1">
      <c r="C144" s="831" t="s">
        <v>558</v>
      </c>
      <c r="D144" s="786"/>
      <c r="E144" s="832"/>
      <c r="F144" s="490" t="str">
        <f>IF(Rezultatai!B$5&lt;&gt;"",'Jautrumo analizė'!G144,"")</f>
        <v/>
      </c>
      <c r="G144" s="117">
        <f ca="1">IFERROR(SUM(F152:F160),"")</f>
        <v>6</v>
      </c>
    </row>
    <row r="145" spans="3:107" ht="15" hidden="1" customHeight="1" thickBot="1">
      <c r="C145" s="837" t="s">
        <v>536</v>
      </c>
      <c r="D145" s="838"/>
      <c r="E145" s="839"/>
      <c r="F145" s="491">
        <f ca="1">IFERROR(F138,"")</f>
        <v>-367520295.9283368</v>
      </c>
      <c r="G145" s="118"/>
    </row>
    <row r="146" spans="3:107" ht="15" hidden="1" customHeight="1" thickBot="1">
      <c r="C146" s="834" t="s">
        <v>501</v>
      </c>
      <c r="D146" s="835"/>
      <c r="E146" s="835"/>
      <c r="F146" s="836"/>
      <c r="G146" s="347" t="s">
        <v>163</v>
      </c>
      <c r="H146" s="347" t="str">
        <f ca="1">H6</f>
        <v>2022</v>
      </c>
      <c r="I146" s="347">
        <f t="shared" ref="I146:BT146" ca="1" si="216">I6</f>
        <v>2023</v>
      </c>
      <c r="J146" s="347">
        <f t="shared" ca="1" si="216"/>
        <v>2024</v>
      </c>
      <c r="K146" s="347">
        <f t="shared" ca="1" si="216"/>
        <v>2025</v>
      </c>
      <c r="L146" s="347">
        <f t="shared" ca="1" si="216"/>
        <v>2026</v>
      </c>
      <c r="M146" s="347">
        <f t="shared" ca="1" si="216"/>
        <v>2027</v>
      </c>
      <c r="N146" s="347">
        <f t="shared" ca="1" si="216"/>
        <v>2028</v>
      </c>
      <c r="O146" s="347">
        <f t="shared" ca="1" si="216"/>
        <v>2029</v>
      </c>
      <c r="P146" s="347">
        <f t="shared" ca="1" si="216"/>
        <v>2030</v>
      </c>
      <c r="Q146" s="347">
        <f t="shared" ca="1" si="216"/>
        <v>2031</v>
      </c>
      <c r="R146" s="347">
        <f t="shared" ca="1" si="216"/>
        <v>2032</v>
      </c>
      <c r="S146" s="347">
        <f t="shared" ca="1" si="216"/>
        <v>2033</v>
      </c>
      <c r="T146" s="347">
        <f t="shared" ca="1" si="216"/>
        <v>2034</v>
      </c>
      <c r="U146" s="347">
        <f t="shared" ca="1" si="216"/>
        <v>2035</v>
      </c>
      <c r="V146" s="347">
        <f t="shared" ca="1" si="216"/>
        <v>2036</v>
      </c>
      <c r="W146" s="347">
        <f t="shared" ca="1" si="216"/>
        <v>2037</v>
      </c>
      <c r="X146" s="347">
        <f t="shared" ca="1" si="216"/>
        <v>2038</v>
      </c>
      <c r="Y146" s="347">
        <f t="shared" ca="1" si="216"/>
        <v>2039</v>
      </c>
      <c r="Z146" s="347">
        <f t="shared" ca="1" si="216"/>
        <v>2040</v>
      </c>
      <c r="AA146" s="347">
        <f t="shared" ca="1" si="216"/>
        <v>2041</v>
      </c>
      <c r="AB146" s="347">
        <f t="shared" ca="1" si="216"/>
        <v>2042</v>
      </c>
      <c r="AC146" s="347">
        <f t="shared" ca="1" si="216"/>
        <v>2043</v>
      </c>
      <c r="AD146" s="347">
        <f t="shared" ca="1" si="216"/>
        <v>2044</v>
      </c>
      <c r="AE146" s="347">
        <f t="shared" ca="1" si="216"/>
        <v>2045</v>
      </c>
      <c r="AF146" s="347">
        <f t="shared" ca="1" si="216"/>
        <v>2046</v>
      </c>
      <c r="AG146" s="347">
        <f t="shared" ca="1" si="216"/>
        <v>2047</v>
      </c>
      <c r="AH146" s="347">
        <f t="shared" ca="1" si="216"/>
        <v>2048</v>
      </c>
      <c r="AI146" s="347">
        <f t="shared" ca="1" si="216"/>
        <v>2049</v>
      </c>
      <c r="AJ146" s="347">
        <f t="shared" ca="1" si="216"/>
        <v>2050</v>
      </c>
      <c r="AK146" s="347">
        <f t="shared" ca="1" si="216"/>
        <v>2051</v>
      </c>
      <c r="AL146" s="347">
        <f t="shared" ca="1" si="216"/>
        <v>2052</v>
      </c>
      <c r="AM146" s="347">
        <f t="shared" ca="1" si="216"/>
        <v>2053</v>
      </c>
      <c r="AN146" s="347">
        <f t="shared" ca="1" si="216"/>
        <v>2054</v>
      </c>
      <c r="AO146" s="347">
        <f t="shared" ca="1" si="216"/>
        <v>2055</v>
      </c>
      <c r="AP146" s="347">
        <f t="shared" ca="1" si="216"/>
        <v>2056</v>
      </c>
      <c r="AQ146" s="347">
        <f t="shared" ca="1" si="216"/>
        <v>2057</v>
      </c>
      <c r="AR146" s="347">
        <f t="shared" ca="1" si="216"/>
        <v>2058</v>
      </c>
      <c r="AS146" s="347">
        <f t="shared" ca="1" si="216"/>
        <v>2059</v>
      </c>
      <c r="AT146" s="347">
        <f t="shared" ca="1" si="216"/>
        <v>2060</v>
      </c>
      <c r="AU146" s="347">
        <f t="shared" ca="1" si="216"/>
        <v>2061</v>
      </c>
      <c r="AV146" s="347">
        <f t="shared" ca="1" si="216"/>
        <v>2062</v>
      </c>
      <c r="AW146" s="347">
        <f t="shared" ca="1" si="216"/>
        <v>2063</v>
      </c>
      <c r="AX146" s="347">
        <f t="shared" ca="1" si="216"/>
        <v>2064</v>
      </c>
      <c r="AY146" s="347">
        <f t="shared" ca="1" si="216"/>
        <v>2065</v>
      </c>
      <c r="AZ146" s="347">
        <f t="shared" ca="1" si="216"/>
        <v>2066</v>
      </c>
      <c r="BA146" s="347">
        <f t="shared" ca="1" si="216"/>
        <v>2067</v>
      </c>
      <c r="BB146" s="347">
        <f t="shared" ca="1" si="216"/>
        <v>2068</v>
      </c>
      <c r="BC146" s="347">
        <f t="shared" ca="1" si="216"/>
        <v>2069</v>
      </c>
      <c r="BD146" s="347">
        <f t="shared" ca="1" si="216"/>
        <v>2070</v>
      </c>
      <c r="BE146" s="347">
        <f t="shared" ca="1" si="216"/>
        <v>2071</v>
      </c>
      <c r="BF146" s="347">
        <f t="shared" ca="1" si="216"/>
        <v>2072</v>
      </c>
      <c r="BG146" s="347">
        <f t="shared" ca="1" si="216"/>
        <v>2073</v>
      </c>
      <c r="BH146" s="347">
        <f t="shared" ca="1" si="216"/>
        <v>2074</v>
      </c>
      <c r="BI146" s="347">
        <f t="shared" ca="1" si="216"/>
        <v>2075</v>
      </c>
      <c r="BJ146" s="347">
        <f t="shared" ca="1" si="216"/>
        <v>2076</v>
      </c>
      <c r="BK146" s="347">
        <f t="shared" ca="1" si="216"/>
        <v>2077</v>
      </c>
      <c r="BL146" s="347">
        <f t="shared" ca="1" si="216"/>
        <v>2078</v>
      </c>
      <c r="BM146" s="347">
        <f t="shared" ca="1" si="216"/>
        <v>2079</v>
      </c>
      <c r="BN146" s="347">
        <f t="shared" ca="1" si="216"/>
        <v>2080</v>
      </c>
      <c r="BO146" s="347">
        <f t="shared" ca="1" si="216"/>
        <v>2081</v>
      </c>
      <c r="BP146" s="347">
        <f t="shared" ca="1" si="216"/>
        <v>2082</v>
      </c>
      <c r="BQ146" s="347">
        <f t="shared" ca="1" si="216"/>
        <v>2083</v>
      </c>
      <c r="BR146" s="347">
        <f t="shared" ca="1" si="216"/>
        <v>2084</v>
      </c>
      <c r="BS146" s="347">
        <f t="shared" ca="1" si="216"/>
        <v>2085</v>
      </c>
      <c r="BT146" s="347">
        <f t="shared" ca="1" si="216"/>
        <v>2086</v>
      </c>
      <c r="BU146" s="347">
        <f t="shared" ref="BU146:DC146" ca="1" si="217">BU6</f>
        <v>2087</v>
      </c>
      <c r="BV146" s="347">
        <f t="shared" ca="1" si="217"/>
        <v>2088</v>
      </c>
      <c r="BW146" s="347">
        <f t="shared" ca="1" si="217"/>
        <v>2089</v>
      </c>
      <c r="BX146" s="347">
        <f t="shared" ca="1" si="217"/>
        <v>2090</v>
      </c>
      <c r="BY146" s="347">
        <f t="shared" ca="1" si="217"/>
        <v>2091</v>
      </c>
      <c r="BZ146" s="347">
        <f t="shared" ca="1" si="217"/>
        <v>2092</v>
      </c>
      <c r="CA146" s="347">
        <f t="shared" ca="1" si="217"/>
        <v>2093</v>
      </c>
      <c r="CB146" s="347">
        <f t="shared" ca="1" si="217"/>
        <v>2094</v>
      </c>
      <c r="CC146" s="347">
        <f t="shared" ca="1" si="217"/>
        <v>2095</v>
      </c>
      <c r="CD146" s="347">
        <f t="shared" ca="1" si="217"/>
        <v>2096</v>
      </c>
      <c r="CE146" s="347">
        <f t="shared" ca="1" si="217"/>
        <v>2097</v>
      </c>
      <c r="CF146" s="347">
        <f t="shared" ca="1" si="217"/>
        <v>2098</v>
      </c>
      <c r="CG146" s="347">
        <f t="shared" ca="1" si="217"/>
        <v>2099</v>
      </c>
      <c r="CH146" s="347">
        <f t="shared" ca="1" si="217"/>
        <v>2100</v>
      </c>
      <c r="CI146" s="347">
        <f t="shared" ca="1" si="217"/>
        <v>2101</v>
      </c>
      <c r="CJ146" s="347">
        <f t="shared" ca="1" si="217"/>
        <v>2102</v>
      </c>
      <c r="CK146" s="347">
        <f t="shared" ca="1" si="217"/>
        <v>2103</v>
      </c>
      <c r="CL146" s="347">
        <f t="shared" ca="1" si="217"/>
        <v>2104</v>
      </c>
      <c r="CM146" s="347">
        <f t="shared" ca="1" si="217"/>
        <v>2105</v>
      </c>
      <c r="CN146" s="347">
        <f t="shared" ca="1" si="217"/>
        <v>2106</v>
      </c>
      <c r="CO146" s="347">
        <f t="shared" ca="1" si="217"/>
        <v>2107</v>
      </c>
      <c r="CP146" s="347">
        <f t="shared" ca="1" si="217"/>
        <v>2108</v>
      </c>
      <c r="CQ146" s="347">
        <f t="shared" ca="1" si="217"/>
        <v>2109</v>
      </c>
      <c r="CR146" s="347">
        <f t="shared" ca="1" si="217"/>
        <v>2110</v>
      </c>
      <c r="CS146" s="347">
        <f t="shared" ca="1" si="217"/>
        <v>2111</v>
      </c>
      <c r="CT146" s="347">
        <f t="shared" ca="1" si="217"/>
        <v>2112</v>
      </c>
      <c r="CU146" s="347">
        <f t="shared" ca="1" si="217"/>
        <v>2113</v>
      </c>
      <c r="CV146" s="347">
        <f t="shared" ca="1" si="217"/>
        <v>2114</v>
      </c>
      <c r="CW146" s="347">
        <f t="shared" ca="1" si="217"/>
        <v>2115</v>
      </c>
      <c r="CX146" s="347">
        <f t="shared" ca="1" si="217"/>
        <v>2116</v>
      </c>
      <c r="CY146" s="347">
        <f t="shared" ca="1" si="217"/>
        <v>2117</v>
      </c>
      <c r="CZ146" s="347">
        <f t="shared" ca="1" si="217"/>
        <v>2118</v>
      </c>
      <c r="DA146" s="347">
        <f t="shared" ca="1" si="217"/>
        <v>2119</v>
      </c>
      <c r="DB146" s="347">
        <f t="shared" ca="1" si="217"/>
        <v>2120</v>
      </c>
      <c r="DC146" s="347">
        <f t="shared" ca="1" si="217"/>
        <v>2121</v>
      </c>
    </row>
    <row r="147" spans="3:107" ht="15" hidden="1" customHeight="1">
      <c r="C147" s="760" t="s">
        <v>502</v>
      </c>
      <c r="D147" s="761"/>
      <c r="E147" s="762"/>
      <c r="F147" s="32"/>
      <c r="G147" s="411">
        <f>SUMIF($H$4:$DC$4,"&lt;="&amp;PAL,$H147:$DC147)</f>
        <v>0</v>
      </c>
      <c r="H147" s="408">
        <f ca="1">H132-H$7+H$115</f>
        <v>-18306112.880511656</v>
      </c>
      <c r="I147" s="408">
        <f ca="1">I132-I$7+I$115</f>
        <v>-118773224.9727744</v>
      </c>
      <c r="J147" s="408">
        <f t="shared" ref="J147:BT147" ca="1" si="218">J132-J$7+J$115</f>
        <v>-139260411.32697952</v>
      </c>
      <c r="K147" s="408">
        <f t="shared" ca="1" si="218"/>
        <v>-74739483.740389854</v>
      </c>
      <c r="L147" s="408">
        <f t="shared" ca="1" si="218"/>
        <v>-107489656.52028114</v>
      </c>
      <c r="M147" s="408">
        <f t="shared" ca="1" si="218"/>
        <v>-125880050.6778167</v>
      </c>
      <c r="N147" s="408">
        <f t="shared" ca="1" si="218"/>
        <v>-163801578.92992091</v>
      </c>
      <c r="O147" s="408">
        <f t="shared" ca="1" si="218"/>
        <v>-71798658.087881982</v>
      </c>
      <c r="P147" s="408">
        <f t="shared" ca="1" si="218"/>
        <v>11842124.527910318</v>
      </c>
      <c r="Q147" s="408">
        <f t="shared" ca="1" si="218"/>
        <v>12332396.600821763</v>
      </c>
      <c r="R147" s="408">
        <f t="shared" ca="1" si="218"/>
        <v>12332396.600821763</v>
      </c>
      <c r="S147" s="408">
        <f t="shared" ca="1" si="218"/>
        <v>12332396.600821763</v>
      </c>
      <c r="T147" s="408">
        <f t="shared" ca="1" si="218"/>
        <v>10434536.500648007</v>
      </c>
      <c r="U147" s="408">
        <f t="shared" ca="1" si="218"/>
        <v>8944954.6956746429</v>
      </c>
      <c r="V147" s="408">
        <f t="shared" ca="1" si="218"/>
        <v>7565599.5774386106</v>
      </c>
      <c r="W147" s="408">
        <f t="shared" ca="1" si="218"/>
        <v>6815990.4838905577</v>
      </c>
      <c r="X147" s="408">
        <f t="shared" ca="1" si="218"/>
        <v>5588619.7082570745</v>
      </c>
      <c r="Y147" s="408">
        <f t="shared" ca="1" si="218"/>
        <v>4843068.0387607021</v>
      </c>
      <c r="Z147" s="408">
        <f t="shared" ca="1" si="218"/>
        <v>3642746.7568050921</v>
      </c>
      <c r="AA147" s="408">
        <f t="shared" ca="1" si="218"/>
        <v>1800000</v>
      </c>
      <c r="AB147" s="408">
        <f t="shared" ca="1" si="218"/>
        <v>1800000</v>
      </c>
      <c r="AC147" s="408">
        <f t="shared" ca="1" si="218"/>
        <v>0</v>
      </c>
      <c r="AD147" s="408">
        <f t="shared" ca="1" si="218"/>
        <v>0</v>
      </c>
      <c r="AE147" s="408">
        <f t="shared" ca="1" si="218"/>
        <v>0</v>
      </c>
      <c r="AF147" s="408">
        <f t="shared" ca="1" si="218"/>
        <v>0</v>
      </c>
      <c r="AG147" s="408">
        <f t="shared" ca="1" si="218"/>
        <v>0</v>
      </c>
      <c r="AH147" s="408">
        <f t="shared" ca="1" si="218"/>
        <v>0</v>
      </c>
      <c r="AI147" s="408">
        <f t="shared" ca="1" si="218"/>
        <v>0</v>
      </c>
      <c r="AJ147" s="408">
        <f t="shared" ca="1" si="218"/>
        <v>0</v>
      </c>
      <c r="AK147" s="408">
        <f t="shared" ca="1" si="218"/>
        <v>0</v>
      </c>
      <c r="AL147" s="408">
        <f t="shared" ca="1" si="218"/>
        <v>0</v>
      </c>
      <c r="AM147" s="408">
        <f t="shared" ca="1" si="218"/>
        <v>0</v>
      </c>
      <c r="AN147" s="408">
        <f t="shared" ca="1" si="218"/>
        <v>0</v>
      </c>
      <c r="AO147" s="408">
        <f t="shared" ca="1" si="218"/>
        <v>0</v>
      </c>
      <c r="AP147" s="408">
        <f t="shared" ca="1" si="218"/>
        <v>0</v>
      </c>
      <c r="AQ147" s="408">
        <f t="shared" ca="1" si="218"/>
        <v>0</v>
      </c>
      <c r="AR147" s="408">
        <f t="shared" ca="1" si="218"/>
        <v>0</v>
      </c>
      <c r="AS147" s="408">
        <f t="shared" ca="1" si="218"/>
        <v>0</v>
      </c>
      <c r="AT147" s="408">
        <f t="shared" ca="1" si="218"/>
        <v>0</v>
      </c>
      <c r="AU147" s="408">
        <f t="shared" ca="1" si="218"/>
        <v>0</v>
      </c>
      <c r="AV147" s="408">
        <f t="shared" ca="1" si="218"/>
        <v>0</v>
      </c>
      <c r="AW147" s="408">
        <f t="shared" ca="1" si="218"/>
        <v>0</v>
      </c>
      <c r="AX147" s="408">
        <f t="shared" ca="1" si="218"/>
        <v>0</v>
      </c>
      <c r="AY147" s="408">
        <f t="shared" ca="1" si="218"/>
        <v>0</v>
      </c>
      <c r="AZ147" s="408">
        <f t="shared" ca="1" si="218"/>
        <v>0</v>
      </c>
      <c r="BA147" s="408">
        <f t="shared" ca="1" si="218"/>
        <v>0</v>
      </c>
      <c r="BB147" s="408">
        <f t="shared" ca="1" si="218"/>
        <v>0</v>
      </c>
      <c r="BC147" s="408">
        <f t="shared" ca="1" si="218"/>
        <v>0</v>
      </c>
      <c r="BD147" s="408">
        <f t="shared" ca="1" si="218"/>
        <v>0</v>
      </c>
      <c r="BE147" s="408">
        <f t="shared" ca="1" si="218"/>
        <v>0</v>
      </c>
      <c r="BF147" s="408">
        <f t="shared" ca="1" si="218"/>
        <v>0</v>
      </c>
      <c r="BG147" s="408">
        <f t="shared" ca="1" si="218"/>
        <v>0</v>
      </c>
      <c r="BH147" s="408">
        <f t="shared" ca="1" si="218"/>
        <v>0</v>
      </c>
      <c r="BI147" s="408">
        <f t="shared" ca="1" si="218"/>
        <v>0</v>
      </c>
      <c r="BJ147" s="408">
        <f t="shared" ca="1" si="218"/>
        <v>0</v>
      </c>
      <c r="BK147" s="408">
        <f t="shared" ca="1" si="218"/>
        <v>0</v>
      </c>
      <c r="BL147" s="408">
        <f t="shared" ca="1" si="218"/>
        <v>0</v>
      </c>
      <c r="BM147" s="408">
        <f t="shared" ca="1" si="218"/>
        <v>0</v>
      </c>
      <c r="BN147" s="408">
        <f t="shared" ca="1" si="218"/>
        <v>0</v>
      </c>
      <c r="BO147" s="408">
        <f t="shared" ca="1" si="218"/>
        <v>0</v>
      </c>
      <c r="BP147" s="408">
        <f t="shared" ca="1" si="218"/>
        <v>0</v>
      </c>
      <c r="BQ147" s="408">
        <f t="shared" ca="1" si="218"/>
        <v>0</v>
      </c>
      <c r="BR147" s="408">
        <f t="shared" ca="1" si="218"/>
        <v>0</v>
      </c>
      <c r="BS147" s="408">
        <f t="shared" ca="1" si="218"/>
        <v>0</v>
      </c>
      <c r="BT147" s="408">
        <f t="shared" ca="1" si="218"/>
        <v>0</v>
      </c>
      <c r="BU147" s="408">
        <f t="shared" ref="BU147:DC147" ca="1" si="219">BU132-BU$7+BU$115</f>
        <v>0</v>
      </c>
      <c r="BV147" s="408">
        <f t="shared" ca="1" si="219"/>
        <v>0</v>
      </c>
      <c r="BW147" s="408">
        <f t="shared" ca="1" si="219"/>
        <v>0</v>
      </c>
      <c r="BX147" s="408">
        <f t="shared" ca="1" si="219"/>
        <v>0</v>
      </c>
      <c r="BY147" s="408">
        <f t="shared" ca="1" si="219"/>
        <v>0</v>
      </c>
      <c r="BZ147" s="408">
        <f t="shared" ca="1" si="219"/>
        <v>0</v>
      </c>
      <c r="CA147" s="408">
        <f t="shared" ca="1" si="219"/>
        <v>0</v>
      </c>
      <c r="CB147" s="408">
        <f t="shared" ca="1" si="219"/>
        <v>0</v>
      </c>
      <c r="CC147" s="408">
        <f t="shared" ca="1" si="219"/>
        <v>0</v>
      </c>
      <c r="CD147" s="408">
        <f t="shared" ca="1" si="219"/>
        <v>0</v>
      </c>
      <c r="CE147" s="408">
        <f t="shared" ca="1" si="219"/>
        <v>0</v>
      </c>
      <c r="CF147" s="408">
        <f t="shared" ca="1" si="219"/>
        <v>0</v>
      </c>
      <c r="CG147" s="408">
        <f t="shared" ca="1" si="219"/>
        <v>0</v>
      </c>
      <c r="CH147" s="408">
        <f t="shared" ca="1" si="219"/>
        <v>0</v>
      </c>
      <c r="CI147" s="408">
        <f t="shared" ca="1" si="219"/>
        <v>0</v>
      </c>
      <c r="CJ147" s="408">
        <f t="shared" ca="1" si="219"/>
        <v>0</v>
      </c>
      <c r="CK147" s="408">
        <f t="shared" ca="1" si="219"/>
        <v>0</v>
      </c>
      <c r="CL147" s="408">
        <f t="shared" ca="1" si="219"/>
        <v>0</v>
      </c>
      <c r="CM147" s="408">
        <f t="shared" ca="1" si="219"/>
        <v>0</v>
      </c>
      <c r="CN147" s="408">
        <f t="shared" ca="1" si="219"/>
        <v>0</v>
      </c>
      <c r="CO147" s="408">
        <f t="shared" ca="1" si="219"/>
        <v>0</v>
      </c>
      <c r="CP147" s="408">
        <f t="shared" ca="1" si="219"/>
        <v>0</v>
      </c>
      <c r="CQ147" s="408">
        <f t="shared" ca="1" si="219"/>
        <v>0</v>
      </c>
      <c r="CR147" s="408">
        <f t="shared" ca="1" si="219"/>
        <v>0</v>
      </c>
      <c r="CS147" s="408">
        <f t="shared" ca="1" si="219"/>
        <v>0</v>
      </c>
      <c r="CT147" s="408">
        <f t="shared" ca="1" si="219"/>
        <v>0</v>
      </c>
      <c r="CU147" s="408">
        <f t="shared" ca="1" si="219"/>
        <v>0</v>
      </c>
      <c r="CV147" s="408">
        <f t="shared" ca="1" si="219"/>
        <v>0</v>
      </c>
      <c r="CW147" s="408">
        <f t="shared" ca="1" si="219"/>
        <v>0</v>
      </c>
      <c r="CX147" s="408">
        <f t="shared" ca="1" si="219"/>
        <v>0</v>
      </c>
      <c r="CY147" s="408">
        <f t="shared" ca="1" si="219"/>
        <v>0</v>
      </c>
      <c r="CZ147" s="408">
        <f t="shared" ca="1" si="219"/>
        <v>0</v>
      </c>
      <c r="DA147" s="408">
        <f t="shared" ca="1" si="219"/>
        <v>0</v>
      </c>
      <c r="DB147" s="408">
        <f t="shared" ca="1" si="219"/>
        <v>0</v>
      </c>
      <c r="DC147" s="408">
        <f t="shared" ca="1" si="219"/>
        <v>0</v>
      </c>
    </row>
    <row r="148" spans="3:107" ht="15" hidden="1" customHeight="1">
      <c r="C148" s="763" t="s">
        <v>503</v>
      </c>
      <c r="D148" s="764"/>
      <c r="E148" s="765"/>
      <c r="F148" s="27">
        <f ca="1">IFERROR(H147+NPV(FD,I147:INDEX(I147:DC147,PAL)),"")</f>
        <v>-644424069.92720664</v>
      </c>
      <c r="G148" s="26"/>
    </row>
    <row r="149" spans="3:107" ht="15" hidden="1" customHeight="1">
      <c r="C149" s="763" t="s">
        <v>504</v>
      </c>
      <c r="D149" s="764"/>
      <c r="E149" s="765"/>
      <c r="F149" s="412" t="str">
        <f ca="1">IFERROR(IRR(H147:INDEX(H147:DC147,PAL+1)),"")</f>
        <v/>
      </c>
      <c r="G149" s="22"/>
    </row>
    <row r="150" spans="3:107" ht="15" hidden="1" customHeight="1" thickBot="1">
      <c r="C150" s="769" t="s">
        <v>505</v>
      </c>
      <c r="D150" s="770"/>
      <c r="E150" s="771"/>
      <c r="F150" s="413">
        <f ca="1">IFERROR(IF(F$89&lt;0,SUM(F$100,-F$115,-F$89)/SUM(F$9,F$8,-SNA!F136),SUM(F$100,-F$115)/SUM(F$9,F$8,-SNA!F136,F$89)),"")</f>
        <v>0</v>
      </c>
      <c r="G150" s="22"/>
    </row>
    <row r="151" spans="3:107" ht="15" hidden="1" customHeight="1" thickBot="1">
      <c r="C151" s="834" t="s">
        <v>559</v>
      </c>
      <c r="D151" s="835"/>
      <c r="E151" s="835"/>
      <c r="F151" s="836"/>
      <c r="G151" s="22"/>
    </row>
    <row r="152" spans="3:107" ht="15" hidden="1" customHeight="1" thickBot="1">
      <c r="C152" s="113" t="str">
        <f>DA!C8</f>
        <v>Ekonominės naudos ir išlaidų santykis (ENIS)</v>
      </c>
      <c r="D152" s="98"/>
      <c r="E152" s="492">
        <f ca="1">INDIRECT(CONCATENATE("DA!","D",ROW(INDIRECT(VLOOKUP(Opt_alt,Data1!$P$2:$Q$6,2,FALSE)))-9))</f>
        <v>10</v>
      </c>
      <c r="F152" s="492">
        <f ca="1">IF(DA!$B$4=Data1!$G$2,IFERROR(10*F140/MAX(Rodikliai),"-"),IFERROR(10*MIN(Rodikliai)/F143,"-"))*DA!D8</f>
        <v>6</v>
      </c>
      <c r="G152" s="22"/>
    </row>
    <row r="153" spans="3:107" ht="15" hidden="1" customHeight="1" thickBot="1">
      <c r="C153" s="113" t="str">
        <f>DA!C9</f>
        <v>Nurodykite</v>
      </c>
      <c r="D153" s="553"/>
      <c r="E153" s="492" t="str">
        <f ca="1">INDIRECT(CONCATENATE("DA!","D",ROW(INDIRECT(VLOOKUP(Opt_alt,Data1!$P$2:$Q$6,2,FALSE)))-8))</f>
        <v>Nurodykite įvertinimą</v>
      </c>
      <c r="F153" s="492" t="str">
        <f ca="1">INDIRECT(CONCATENATE("DA!","E",ROW(INDIRECT(VLOOKUP(Opt_alt,Data1!$P$2:$Q$6,2,FALSE)))-8))</f>
        <v/>
      </c>
      <c r="G153" s="22"/>
    </row>
    <row r="154" spans="3:107" ht="15" hidden="1" customHeight="1" thickBot="1">
      <c r="C154" s="113" t="str">
        <f>DA!C10</f>
        <v>Nurodykite</v>
      </c>
      <c r="D154" s="553"/>
      <c r="E154" s="492" t="str">
        <f ca="1">INDIRECT(CONCATENATE("DA!","D",ROW(INDIRECT(VLOOKUP(Opt_alt,Data1!$P$2:$Q$6,2,FALSE)))-7))</f>
        <v>Nurodykite įvertinimą</v>
      </c>
      <c r="F154" s="492" t="str">
        <f ca="1">INDIRECT(CONCATENATE("DA!","E",ROW(INDIRECT(VLOOKUP(Opt_alt,Data1!$P$2:$Q$6,2,FALSE)))-7))</f>
        <v/>
      </c>
      <c r="G154" s="22"/>
    </row>
    <row r="155" spans="3:107" ht="15" hidden="1" customHeight="1" thickBot="1">
      <c r="C155" s="113" t="str">
        <f>DA!C11</f>
        <v>Nurodykite</v>
      </c>
      <c r="D155" s="30"/>
      <c r="E155" s="492" t="str">
        <f ca="1">INDIRECT(CONCATENATE("DA!","D",ROW(INDIRECT(VLOOKUP(Opt_alt,Data1!$P$2:$Q$6,2,FALSE)))-6))</f>
        <v>Nurodykite įvertinimą</v>
      </c>
      <c r="F155" s="492" t="str">
        <f ca="1">INDIRECT(CONCATENATE("DA!","E",ROW(INDIRECT(VLOOKUP(Opt_alt,Data1!$P$2:$Q$6,2,FALSE)))-6))</f>
        <v/>
      </c>
      <c r="G155" s="22"/>
    </row>
    <row r="156" spans="3:107" ht="15" hidden="1" customHeight="1" thickBot="1">
      <c r="C156" s="113" t="str">
        <f>DA!C12</f>
        <v>Nurodykite</v>
      </c>
      <c r="D156" s="30"/>
      <c r="E156" s="492" t="str">
        <f ca="1">INDIRECT(CONCATENATE("DA!","D",ROW(INDIRECT(VLOOKUP(Opt_alt,Data1!$P$2:$Q$6,2,FALSE)))-5))</f>
        <v>Nurodykite įvertinimą</v>
      </c>
      <c r="F156" s="492" t="str">
        <f ca="1">INDIRECT(CONCATENATE("DA!","E",ROW(INDIRECT(VLOOKUP(Opt_alt,Data1!$P$2:$Q$6,2,FALSE)))-5))</f>
        <v/>
      </c>
      <c r="G156" s="22"/>
    </row>
    <row r="157" spans="3:107" ht="15" hidden="1" customHeight="1" thickBot="1">
      <c r="C157" s="113" t="str">
        <f>DA!C13</f>
        <v>Nurodykite</v>
      </c>
      <c r="D157" s="30"/>
      <c r="E157" s="492" t="str">
        <f ca="1">INDIRECT(CONCATENATE("DA!","D",ROW(INDIRECT(VLOOKUP(Opt_alt,Data1!$P$2:$Q$6,2,FALSE)))-4))</f>
        <v>Nurodykite įvertinimą</v>
      </c>
      <c r="F157" s="492" t="str">
        <f ca="1">INDIRECT(CONCATENATE("DA!","E",ROW(INDIRECT(VLOOKUP(Opt_alt,Data1!$P$2:$Q$6,2,FALSE)))-4))</f>
        <v/>
      </c>
      <c r="G157" s="22"/>
    </row>
    <row r="158" spans="3:107" ht="15" hidden="1" customHeight="1" thickBot="1">
      <c r="C158" s="113" t="str">
        <f>DA!C14</f>
        <v>Nurodykite</v>
      </c>
      <c r="D158" s="30"/>
      <c r="E158" s="492" t="str">
        <f ca="1">INDIRECT(CONCATENATE("DA!","D",ROW(INDIRECT(VLOOKUP(Opt_alt,Data1!$P$2:$Q$6,2,FALSE)))-3))</f>
        <v>Nurodykite įvertinimą</v>
      </c>
      <c r="F158" s="492" t="str">
        <f ca="1">INDIRECT(CONCATENATE("DA!","E",ROW(INDIRECT(VLOOKUP(Opt_alt,Data1!$P$2:$Q$6,2,FALSE)))-3))</f>
        <v/>
      </c>
      <c r="G158" s="22"/>
    </row>
    <row r="159" spans="3:107" ht="15" hidden="1" customHeight="1" thickBot="1">
      <c r="C159" s="113" t="str">
        <f>DA!C15</f>
        <v>Nurodykite</v>
      </c>
      <c r="D159" s="30"/>
      <c r="E159" s="492" t="str">
        <f ca="1">INDIRECT(CONCATENATE("DA!","D",ROW(INDIRECT(VLOOKUP(Opt_alt,Data1!$P$2:$Q$6,2,FALSE)))-2))</f>
        <v>Nurodykite įvertinimą</v>
      </c>
      <c r="F159" s="492" t="str">
        <f ca="1">INDIRECT(CONCATENATE("DA!","E",ROW(INDIRECT(VLOOKUP(Opt_alt,Data1!$P$2:$Q$6,2,FALSE)))-2))</f>
        <v/>
      </c>
      <c r="G159" s="22"/>
    </row>
    <row r="160" spans="3:107" ht="21.75" hidden="1" customHeight="1">
      <c r="C160" s="113" t="str">
        <f>DA!C16</f>
        <v>Nurodykite</v>
      </c>
      <c r="D160" s="30"/>
      <c r="E160" s="492" t="str">
        <f ca="1">INDIRECT(CONCATENATE("DA!","D",ROW(INDIRECT(VLOOKUP(Opt_alt,Data1!$P$2:$Q$6,2,FALSE)))-1))</f>
        <v>Nurodykite įvertinimą</v>
      </c>
      <c r="F160" s="492" t="str">
        <f ca="1">INDIRECT(CONCATENATE("DA!","E",ROW(INDIRECT(VLOOKUP(Opt_alt,Data1!$P$2:$Q$6,2,FALSE)))-1))</f>
        <v/>
      </c>
      <c r="G160" s="22"/>
      <c r="H160" s="115"/>
    </row>
    <row r="161" spans="2:58" ht="0.75" hidden="1" customHeight="1">
      <c r="C161" s="30"/>
      <c r="D161" s="30"/>
      <c r="E161" s="30"/>
      <c r="F161" s="31"/>
      <c r="G161" s="22"/>
    </row>
    <row r="162" spans="2:58" ht="15.75" hidden="1" thickBot="1">
      <c r="AF162" s="6" t="s">
        <v>560</v>
      </c>
    </row>
    <row r="163" spans="2:58" ht="15" customHeight="1">
      <c r="E163" s="797" t="s">
        <v>561</v>
      </c>
      <c r="F163" s="655"/>
      <c r="G163" s="797" t="s">
        <v>562</v>
      </c>
      <c r="H163" s="655"/>
      <c r="I163" s="797" t="s">
        <v>563</v>
      </c>
      <c r="J163" s="655"/>
      <c r="K163" s="797" t="s">
        <v>509</v>
      </c>
      <c r="L163" s="655"/>
      <c r="M163" s="797" t="s">
        <v>558</v>
      </c>
      <c r="N163" s="655"/>
      <c r="O163" s="797" t="s">
        <v>536</v>
      </c>
      <c r="P163" s="655"/>
      <c r="Q163" s="797" t="s">
        <v>564</v>
      </c>
      <c r="R163" s="655"/>
      <c r="S163" s="797" t="s">
        <v>565</v>
      </c>
      <c r="T163" s="655"/>
      <c r="U163" s="790" t="s">
        <v>566</v>
      </c>
      <c r="V163" s="790"/>
      <c r="W163" s="833"/>
      <c r="X163" s="833"/>
      <c r="Y163" s="833"/>
      <c r="Z163" s="833"/>
      <c r="AA163" s="833"/>
      <c r="AB163" s="833"/>
      <c r="AC163" s="833"/>
      <c r="AD163" s="833"/>
      <c r="AE163" s="833"/>
      <c r="AF163" s="840" t="s">
        <v>561</v>
      </c>
      <c r="AG163" s="829"/>
      <c r="AH163" s="829"/>
      <c r="AI163" s="829" t="s">
        <v>562</v>
      </c>
      <c r="AJ163" s="829"/>
      <c r="AK163" s="829"/>
      <c r="AL163" s="829" t="s">
        <v>563</v>
      </c>
      <c r="AM163" s="829"/>
      <c r="AN163" s="829"/>
      <c r="AO163" s="829" t="s">
        <v>509</v>
      </c>
      <c r="AP163" s="829"/>
      <c r="AQ163" s="829"/>
      <c r="AR163" s="829" t="s">
        <v>558</v>
      </c>
      <c r="AS163" s="829"/>
      <c r="AT163" s="829"/>
      <c r="AU163" s="829" t="s">
        <v>536</v>
      </c>
      <c r="AV163" s="829"/>
      <c r="AW163" s="829"/>
      <c r="AX163" s="829" t="s">
        <v>564</v>
      </c>
      <c r="AY163" s="829"/>
      <c r="AZ163" s="829"/>
      <c r="BA163" s="829" t="s">
        <v>565</v>
      </c>
      <c r="BB163" s="829"/>
      <c r="BC163" s="829"/>
      <c r="BD163" s="829" t="s">
        <v>566</v>
      </c>
      <c r="BE163" s="829"/>
      <c r="BF163" s="830"/>
    </row>
    <row r="164" spans="2:58" ht="15.75" thickBot="1">
      <c r="C164" s="16" t="s">
        <v>553</v>
      </c>
      <c r="E164" s="493">
        <v>-0.01</v>
      </c>
      <c r="F164" s="493">
        <v>0.01</v>
      </c>
      <c r="G164" s="493">
        <v>-0.01</v>
      </c>
      <c r="H164" s="493">
        <v>0.01</v>
      </c>
      <c r="I164" s="493">
        <v>-0.01</v>
      </c>
      <c r="J164" s="493">
        <v>0.01</v>
      </c>
      <c r="K164" s="493">
        <v>-0.01</v>
      </c>
      <c r="L164" s="493">
        <v>0.01</v>
      </c>
      <c r="M164" s="493">
        <v>-0.01</v>
      </c>
      <c r="N164" s="493">
        <v>0.01</v>
      </c>
      <c r="O164" s="493">
        <v>-0.01</v>
      </c>
      <c r="P164" s="493">
        <v>0.01</v>
      </c>
      <c r="Q164" s="493">
        <v>-0.01</v>
      </c>
      <c r="R164" s="493">
        <v>0.01</v>
      </c>
      <c r="S164" s="493">
        <v>-0.01</v>
      </c>
      <c r="T164" s="493">
        <v>0.01</v>
      </c>
      <c r="U164" s="493">
        <v>-0.01</v>
      </c>
      <c r="V164" s="493">
        <v>0.01</v>
      </c>
      <c r="W164" s="35"/>
      <c r="X164" s="35"/>
      <c r="Y164" s="35"/>
      <c r="Z164" s="35"/>
      <c r="AA164" s="35"/>
      <c r="AB164" s="35"/>
      <c r="AC164" s="35"/>
      <c r="AD164" s="35"/>
      <c r="AE164" s="35"/>
      <c r="AF164" s="494">
        <v>-0.01</v>
      </c>
      <c r="AG164" s="495">
        <v>0</v>
      </c>
      <c r="AH164" s="495">
        <v>0.01</v>
      </c>
      <c r="AI164" s="495">
        <v>-0.01</v>
      </c>
      <c r="AJ164" s="495">
        <v>0</v>
      </c>
      <c r="AK164" s="495">
        <v>0.01</v>
      </c>
      <c r="AL164" s="495">
        <v>-0.01</v>
      </c>
      <c r="AM164" s="495">
        <v>0</v>
      </c>
      <c r="AN164" s="495">
        <v>0.01</v>
      </c>
      <c r="AO164" s="495">
        <v>-0.01</v>
      </c>
      <c r="AP164" s="495">
        <v>0</v>
      </c>
      <c r="AQ164" s="495">
        <v>0.01</v>
      </c>
      <c r="AR164" s="495">
        <v>-0.01</v>
      </c>
      <c r="AS164" s="495">
        <v>0</v>
      </c>
      <c r="AT164" s="495">
        <v>0.01</v>
      </c>
      <c r="AU164" s="495">
        <v>-0.01</v>
      </c>
      <c r="AV164" s="495">
        <v>0</v>
      </c>
      <c r="AW164" s="495">
        <v>0.01</v>
      </c>
      <c r="AX164" s="495">
        <v>-0.01</v>
      </c>
      <c r="AY164" s="495">
        <v>0</v>
      </c>
      <c r="AZ164" s="495">
        <v>0.01</v>
      </c>
      <c r="BA164" s="495">
        <v>-0.01</v>
      </c>
      <c r="BB164" s="495">
        <v>0</v>
      </c>
      <c r="BC164" s="495">
        <v>0.01</v>
      </c>
      <c r="BD164" s="495">
        <v>-0.01</v>
      </c>
      <c r="BE164" s="495">
        <v>0</v>
      </c>
      <c r="BF164" s="496">
        <v>0.01</v>
      </c>
    </row>
    <row r="165" spans="2:58">
      <c r="C165" s="497" t="s">
        <v>567</v>
      </c>
      <c r="E165" s="498">
        <f>IFERROR((AF165-$AG165)/$AG165,"-")</f>
        <v>0</v>
      </c>
      <c r="F165" s="498">
        <f>IFERROR((AH165-$AG165)/$AG165,"-")</f>
        <v>0</v>
      </c>
      <c r="G165" s="498">
        <f>IFERROR((AI165-$AJ165)/$AJ165,"-")</f>
        <v>0</v>
      </c>
      <c r="H165" s="498">
        <f>IFERROR((AK165-$AJ165)/$AJ165,"-")</f>
        <v>0</v>
      </c>
      <c r="I165" s="498">
        <f>IFERROR((AL165-$AM165)/$AM165,"-")</f>
        <v>0</v>
      </c>
      <c r="J165" s="498">
        <f>IFERROR((AN165-$AM165)/$AM165,"-")</f>
        <v>0</v>
      </c>
      <c r="K165" s="498" t="str">
        <f>IFERROR((AO165-$AP165)/$AP165,"-")</f>
        <v>-</v>
      </c>
      <c r="L165" s="498" t="str">
        <f>IFERROR((AQ165-$AP165)/$AP165,"-")</f>
        <v>-</v>
      </c>
      <c r="M165" s="498" t="str">
        <f>IFERROR((AR165-$AS165)/$AS165,"-")</f>
        <v>-</v>
      </c>
      <c r="N165" s="498" t="str">
        <f>IFERROR((AT165-$AS165)/$AS165,"-")</f>
        <v>-</v>
      </c>
      <c r="O165" s="498">
        <f>IFERROR((AU165-$AV165)/$AV165,"-")</f>
        <v>0</v>
      </c>
      <c r="P165" s="498">
        <f>IFERROR((AW165-$AV165)/$AV165,"-")</f>
        <v>0</v>
      </c>
      <c r="Q165" s="498">
        <f>IFERROR((AX165-$AY165)/$AY165,"-")</f>
        <v>0</v>
      </c>
      <c r="R165" s="498">
        <f>IFERROR((AZ165-$AY165)/$AY165,"-")</f>
        <v>0</v>
      </c>
      <c r="S165" s="498" t="str">
        <f>IFERROR((BA165-$BB165)/$BB165,"-")</f>
        <v>-</v>
      </c>
      <c r="T165" s="498" t="str">
        <f>IFERROR((BC165-$BB165)/$BB165,"-")</f>
        <v>-</v>
      </c>
      <c r="U165" s="498" t="str">
        <f>IFERROR((BD165-$BE165)/$BE165,"-")</f>
        <v>-</v>
      </c>
      <c r="V165" s="498" t="str">
        <f>IFERROR((BF165-$BE165)/$BE165,"-")</f>
        <v>-</v>
      </c>
      <c r="Y165" s="115"/>
      <c r="AA165" s="115"/>
      <c r="AD165" s="115"/>
      <c r="AF165" s="499">
        <v>1.3095400835696565</v>
      </c>
      <c r="AG165" s="499">
        <v>1.3095400835696565</v>
      </c>
      <c r="AH165" s="499">
        <v>1.3095400835696565</v>
      </c>
      <c r="AI165" s="499">
        <v>186208659.99117148</v>
      </c>
      <c r="AJ165" s="499">
        <v>186208659.99117148</v>
      </c>
      <c r="AK165" s="499">
        <v>186208659.99117148</v>
      </c>
      <c r="AL165" s="499">
        <v>8.5551239415316616E-2</v>
      </c>
      <c r="AM165" s="499">
        <v>8.5551239415316616E-2</v>
      </c>
      <c r="AN165" s="499">
        <v>8.5551239415316616E-2</v>
      </c>
      <c r="AO165" s="499" t="s">
        <v>151</v>
      </c>
      <c r="AP165" s="499" t="s">
        <v>151</v>
      </c>
      <c r="AQ165" s="499" t="s">
        <v>151</v>
      </c>
      <c r="AR165" s="499" t="s">
        <v>151</v>
      </c>
      <c r="AS165" s="499" t="s">
        <v>151</v>
      </c>
      <c r="AT165" s="499" t="s">
        <v>151</v>
      </c>
      <c r="AU165" s="499">
        <v>-326666088.06269288</v>
      </c>
      <c r="AV165" s="499">
        <v>-326666088.06269288</v>
      </c>
      <c r="AW165" s="499">
        <v>-326666088.06269288</v>
      </c>
      <c r="AX165" s="499">
        <v>-619610582.97000372</v>
      </c>
      <c r="AY165" s="499">
        <v>-619610582.97000372</v>
      </c>
      <c r="AZ165" s="499">
        <v>-619610582.97000372</v>
      </c>
      <c r="BA165" s="499" t="s">
        <v>151</v>
      </c>
      <c r="BB165" s="499" t="s">
        <v>151</v>
      </c>
      <c r="BC165" s="499" t="s">
        <v>151</v>
      </c>
      <c r="BD165" s="499">
        <v>0</v>
      </c>
      <c r="BE165" s="499">
        <v>0</v>
      </c>
      <c r="BF165" s="499">
        <v>0</v>
      </c>
    </row>
    <row r="166" spans="2:58">
      <c r="C166" s="497" t="s">
        <v>568</v>
      </c>
      <c r="E166" s="498">
        <f t="shared" ref="E166:E229" si="220">IFERROR((AF166-$AG166)/$AG166,"-")</f>
        <v>0</v>
      </c>
      <c r="F166" s="498">
        <f t="shared" ref="F166:F229" si="221">IFERROR((AH166-$AG166)/$AG166,"-")</f>
        <v>0</v>
      </c>
      <c r="G166" s="498">
        <f t="shared" ref="G166:G229" si="222">IFERROR((AI166-$AJ166)/$AJ166,"-")</f>
        <v>0</v>
      </c>
      <c r="H166" s="498">
        <f t="shared" ref="H166:H229" si="223">IFERROR((AK166-$AJ166)/$AJ166,"-")</f>
        <v>0</v>
      </c>
      <c r="I166" s="498">
        <f t="shared" ref="I166:I229" si="224">IFERROR((AL166-$AM166)/$AM166,"-")</f>
        <v>0</v>
      </c>
      <c r="J166" s="498">
        <f t="shared" ref="J166:J229" si="225">IFERROR((AN166-$AM166)/$AM166,"-")</f>
        <v>0</v>
      </c>
      <c r="K166" s="498" t="str">
        <f t="shared" ref="K166:K229" si="226">IFERROR((AO166-$AP166)/$AP166,"-")</f>
        <v>-</v>
      </c>
      <c r="L166" s="498" t="str">
        <f t="shared" ref="L166:L229" si="227">IFERROR((AQ166-$AP166)/$AP166,"-")</f>
        <v>-</v>
      </c>
      <c r="M166" s="498" t="str">
        <f t="shared" ref="M166:M229" si="228">IFERROR((AR166-$AS166)/$AS166,"-")</f>
        <v>-</v>
      </c>
      <c r="N166" s="498" t="str">
        <f t="shared" ref="N166:N229" si="229">IFERROR((AT166-$AS166)/$AS166,"-")</f>
        <v>-</v>
      </c>
      <c r="O166" s="498">
        <f t="shared" ref="O166:O229" si="230">IFERROR((AU166-$AV166)/$AV166,"-")</f>
        <v>8.522720079976949E-4</v>
      </c>
      <c r="P166" s="498">
        <f t="shared" ref="P166:P229" si="231">IFERROR((AW166-$AV166)/$AV166,"-")</f>
        <v>-8.5228039467217186E-4</v>
      </c>
      <c r="Q166" s="498">
        <f t="shared" ref="Q166:Q229" si="232">IFERROR((AX166-$AY166)/$AY166,"-")</f>
        <v>9.1323687192587644E-4</v>
      </c>
      <c r="R166" s="498">
        <f t="shared" ref="R166:R229" si="233">IFERROR((AZ166-$AY166)/$AY166,"-")</f>
        <v>-9.1285586938718211E-4</v>
      </c>
      <c r="S166" s="498" t="str">
        <f t="shared" ref="S166:S229" si="234">IFERROR((BA166-$BB166)/$BB166,"-")</f>
        <v>-</v>
      </c>
      <c r="T166" s="498" t="str">
        <f t="shared" ref="T166:T229" si="235">IFERROR((BC166-$BB166)/$BB166,"-")</f>
        <v>-</v>
      </c>
      <c r="U166" s="498" t="str">
        <f t="shared" ref="U166:U229" si="236">IFERROR((BD166-$BE166)/$BE166,"-")</f>
        <v>-</v>
      </c>
      <c r="V166" s="498" t="str">
        <f t="shared" ref="V166:V229" si="237">IFERROR((BF166-$BE166)/$BE166,"-")</f>
        <v>-</v>
      </c>
      <c r="W166" s="115"/>
      <c r="X166" s="115"/>
      <c r="Y166" s="115"/>
      <c r="Z166" s="115"/>
      <c r="AA166" s="115"/>
      <c r="AB166" s="115"/>
      <c r="AC166" s="115"/>
      <c r="AD166" s="115"/>
      <c r="AE166" s="115"/>
      <c r="AF166" s="499">
        <v>1.3095400835696565</v>
      </c>
      <c r="AG166" s="499">
        <v>1.3095400835696565</v>
      </c>
      <c r="AH166" s="499">
        <v>1.3095400835696565</v>
      </c>
      <c r="AI166" s="499">
        <v>186208659.99117148</v>
      </c>
      <c r="AJ166" s="499">
        <v>186208659.99117148</v>
      </c>
      <c r="AK166" s="499">
        <v>186208659.99117148</v>
      </c>
      <c r="AL166" s="499">
        <v>8.5551239415316616E-2</v>
      </c>
      <c r="AM166" s="499">
        <v>8.5551239415316616E-2</v>
      </c>
      <c r="AN166" s="499">
        <v>8.5551239415316616E-2</v>
      </c>
      <c r="AO166" s="499" t="s">
        <v>151</v>
      </c>
      <c r="AP166" s="499" t="s">
        <v>151</v>
      </c>
      <c r="AQ166" s="499" t="s">
        <v>151</v>
      </c>
      <c r="AR166" s="499" t="s">
        <v>151</v>
      </c>
      <c r="AS166" s="499" t="s">
        <v>151</v>
      </c>
      <c r="AT166" s="499" t="s">
        <v>151</v>
      </c>
      <c r="AU166" s="499">
        <v>-326944496.42551082</v>
      </c>
      <c r="AV166" s="499">
        <v>-326666088.06269288</v>
      </c>
      <c r="AW166" s="499">
        <v>-326387676.96023279</v>
      </c>
      <c r="AX166" s="499">
        <v>-620176434.20060742</v>
      </c>
      <c r="AY166" s="499">
        <v>-619610582.97000372</v>
      </c>
      <c r="AZ166" s="499">
        <v>-619044967.81260514</v>
      </c>
      <c r="BA166" s="499" t="s">
        <v>151</v>
      </c>
      <c r="BB166" s="499" t="s">
        <v>151</v>
      </c>
      <c r="BC166" s="499" t="s">
        <v>151</v>
      </c>
      <c r="BD166" s="499">
        <v>0</v>
      </c>
      <c r="BE166" s="499">
        <v>0</v>
      </c>
      <c r="BF166" s="499">
        <v>0</v>
      </c>
    </row>
    <row r="167" spans="2:58">
      <c r="C167" s="497" t="s">
        <v>569</v>
      </c>
      <c r="E167" s="498">
        <f t="shared" si="220"/>
        <v>4.1269785894060716E-3</v>
      </c>
      <c r="F167" s="498">
        <f t="shared" si="221"/>
        <v>-4.1005232770587987E-3</v>
      </c>
      <c r="G167" s="498">
        <f t="shared" si="222"/>
        <v>1.8649157075464027E-2</v>
      </c>
      <c r="H167" s="498">
        <f t="shared" si="223"/>
        <v>-1.8495539868310359E-2</v>
      </c>
      <c r="I167" s="498">
        <f t="shared" si="224"/>
        <v>0</v>
      </c>
      <c r="J167" s="498">
        <f t="shared" si="225"/>
        <v>0</v>
      </c>
      <c r="K167" s="498" t="str">
        <f t="shared" si="226"/>
        <v>-</v>
      </c>
      <c r="L167" s="498" t="str">
        <f t="shared" si="227"/>
        <v>-</v>
      </c>
      <c r="M167" s="498" t="str">
        <f t="shared" si="228"/>
        <v>-</v>
      </c>
      <c r="N167" s="498" t="str">
        <f t="shared" si="229"/>
        <v>-</v>
      </c>
      <c r="O167" s="498">
        <f t="shared" si="230"/>
        <v>0</v>
      </c>
      <c r="P167" s="498">
        <f t="shared" si="231"/>
        <v>0</v>
      </c>
      <c r="Q167" s="498">
        <f t="shared" si="232"/>
        <v>0</v>
      </c>
      <c r="R167" s="498">
        <f t="shared" si="233"/>
        <v>0</v>
      </c>
      <c r="S167" s="498" t="str">
        <f t="shared" si="234"/>
        <v>-</v>
      </c>
      <c r="T167" s="498" t="str">
        <f t="shared" si="235"/>
        <v>-</v>
      </c>
      <c r="U167" s="498" t="str">
        <f t="shared" si="236"/>
        <v>-</v>
      </c>
      <c r="V167" s="498" t="str">
        <f t="shared" si="237"/>
        <v>-</v>
      </c>
      <c r="W167" s="115"/>
      <c r="X167" s="115"/>
      <c r="Y167" s="115"/>
      <c r="Z167" s="115"/>
      <c r="AA167" s="115"/>
      <c r="AB167" s="115"/>
      <c r="AC167" s="115"/>
      <c r="AD167" s="115"/>
      <c r="AE167" s="115"/>
      <c r="AF167" s="499">
        <v>1.3149445274565175</v>
      </c>
      <c r="AG167" s="500">
        <v>1.3095400835696565</v>
      </c>
      <c r="AH167" s="500">
        <v>1.3041702839747376</v>
      </c>
      <c r="AI167" s="500">
        <v>189681294.54015851</v>
      </c>
      <c r="AJ167" s="500">
        <v>186208659.99117148</v>
      </c>
      <c r="AK167" s="500">
        <v>182764630.29648012</v>
      </c>
      <c r="AL167" s="500">
        <v>8.5551239415316616E-2</v>
      </c>
      <c r="AM167" s="500">
        <v>8.5551239415316616E-2</v>
      </c>
      <c r="AN167" s="500">
        <v>8.5551239415316616E-2</v>
      </c>
      <c r="AO167" s="500" t="s">
        <v>151</v>
      </c>
      <c r="AP167" s="500" t="s">
        <v>151</v>
      </c>
      <c r="AQ167" s="500" t="s">
        <v>151</v>
      </c>
      <c r="AR167" s="500" t="s">
        <v>151</v>
      </c>
      <c r="AS167" s="500" t="s">
        <v>151</v>
      </c>
      <c r="AT167" s="500" t="s">
        <v>151</v>
      </c>
      <c r="AU167" s="500">
        <v>-326666088.06269288</v>
      </c>
      <c r="AV167" s="500">
        <v>-326666088.06269288</v>
      </c>
      <c r="AW167" s="500">
        <v>-326666088.06269288</v>
      </c>
      <c r="AX167" s="500">
        <v>-619610582.97000372</v>
      </c>
      <c r="AY167" s="500">
        <v>-619610582.97000372</v>
      </c>
      <c r="AZ167" s="500">
        <v>-619610582.97000372</v>
      </c>
      <c r="BA167" s="500" t="s">
        <v>151</v>
      </c>
      <c r="BB167" s="500" t="s">
        <v>151</v>
      </c>
      <c r="BC167" s="500" t="s">
        <v>151</v>
      </c>
      <c r="BD167" s="500">
        <v>0</v>
      </c>
      <c r="BE167" s="500">
        <v>0</v>
      </c>
      <c r="BF167" s="501">
        <v>0</v>
      </c>
    </row>
    <row r="168" spans="2:58" hidden="1">
      <c r="B168" s="323" t="s">
        <v>570</v>
      </c>
      <c r="C168" s="323" t="str">
        <f ca="1">VLOOKUP(B168,$B$12:$C$129,2,FALSE)</f>
        <v>Peržiūrėti ir pakeisti inovacinę veiklą reglamentuojančius teisės aktus (1)</v>
      </c>
      <c r="D168" t="str">
        <f>IF(COUNTIF(E168:BF168,"-")&lt;18,"True","False")</f>
        <v>False</v>
      </c>
      <c r="E168" s="498" t="str">
        <f t="shared" si="220"/>
        <v>-</v>
      </c>
      <c r="F168" s="498" t="str">
        <f t="shared" si="221"/>
        <v>-</v>
      </c>
      <c r="G168" s="498" t="str">
        <f t="shared" si="222"/>
        <v>-</v>
      </c>
      <c r="H168" s="498" t="str">
        <f t="shared" si="223"/>
        <v>-</v>
      </c>
      <c r="I168" s="498" t="str">
        <f t="shared" si="224"/>
        <v>-</v>
      </c>
      <c r="J168" s="498" t="str">
        <f t="shared" si="225"/>
        <v>-</v>
      </c>
      <c r="K168" s="498" t="str">
        <f t="shared" si="226"/>
        <v>-</v>
      </c>
      <c r="L168" s="498" t="str">
        <f t="shared" si="227"/>
        <v>-</v>
      </c>
      <c r="M168" s="498" t="str">
        <f t="shared" si="228"/>
        <v>-</v>
      </c>
      <c r="N168" s="498" t="str">
        <f t="shared" si="229"/>
        <v>-</v>
      </c>
      <c r="O168" s="498" t="str">
        <f t="shared" si="230"/>
        <v>-</v>
      </c>
      <c r="P168" s="498" t="str">
        <f t="shared" si="231"/>
        <v>-</v>
      </c>
      <c r="Q168" s="498" t="str">
        <f t="shared" si="232"/>
        <v>-</v>
      </c>
      <c r="R168" s="498" t="str">
        <f t="shared" si="233"/>
        <v>-</v>
      </c>
      <c r="S168" s="498" t="str">
        <f t="shared" si="234"/>
        <v>-</v>
      </c>
      <c r="T168" s="498" t="str">
        <f t="shared" si="235"/>
        <v>-</v>
      </c>
      <c r="U168" s="498" t="str">
        <f t="shared" si="236"/>
        <v>-</v>
      </c>
      <c r="V168" s="498" t="str">
        <f t="shared" si="237"/>
        <v>-</v>
      </c>
      <c r="W168" s="115"/>
      <c r="X168" s="115"/>
      <c r="Y168" s="115"/>
      <c r="Z168" s="115"/>
      <c r="AA168" s="115"/>
      <c r="AB168" s="115"/>
      <c r="AC168" s="115"/>
      <c r="AD168" s="115"/>
      <c r="AE168" s="115"/>
      <c r="AF168" s="499" t="s">
        <v>571</v>
      </c>
      <c r="AG168" s="500" t="s">
        <v>571</v>
      </c>
      <c r="AH168" s="500" t="s">
        <v>571</v>
      </c>
      <c r="AI168" s="500" t="s">
        <v>571</v>
      </c>
      <c r="AJ168" s="500" t="s">
        <v>571</v>
      </c>
      <c r="AK168" s="500" t="s">
        <v>571</v>
      </c>
      <c r="AL168" s="500" t="s">
        <v>571</v>
      </c>
      <c r="AM168" s="500" t="s">
        <v>571</v>
      </c>
      <c r="AN168" s="500" t="s">
        <v>571</v>
      </c>
      <c r="AO168" s="500" t="s">
        <v>571</v>
      </c>
      <c r="AP168" s="500" t="s">
        <v>571</v>
      </c>
      <c r="AQ168" s="500" t="s">
        <v>571</v>
      </c>
      <c r="AR168" s="500" t="s">
        <v>571</v>
      </c>
      <c r="AS168" s="500" t="s">
        <v>571</v>
      </c>
      <c r="AT168" s="500" t="s">
        <v>571</v>
      </c>
      <c r="AU168" s="500" t="s">
        <v>571</v>
      </c>
      <c r="AV168" s="500" t="s">
        <v>571</v>
      </c>
      <c r="AW168" s="500" t="s">
        <v>571</v>
      </c>
      <c r="AX168" s="500" t="s">
        <v>571</v>
      </c>
      <c r="AY168" s="500" t="s">
        <v>571</v>
      </c>
      <c r="AZ168" s="500" t="s">
        <v>571</v>
      </c>
      <c r="BA168" s="500" t="s">
        <v>571</v>
      </c>
      <c r="BB168" s="500" t="s">
        <v>571</v>
      </c>
      <c r="BC168" s="500" t="s">
        <v>571</v>
      </c>
      <c r="BD168" s="500" t="s">
        <v>571</v>
      </c>
      <c r="BE168" s="500" t="s">
        <v>571</v>
      </c>
      <c r="BF168" s="501" t="s">
        <v>571</v>
      </c>
    </row>
    <row r="169" spans="2:58" hidden="1">
      <c r="B169" s="323" t="s">
        <v>572</v>
      </c>
      <c r="C169" s="323" t="str">
        <f t="shared" ref="C169:C232" ca="1" si="238">VLOOKUP(B169,$B$12:$C$129,2,FALSE)</f>
        <v>Atnaujinti Sumanios specializacijos koncepciją ir nustatyti sumanios specializacijos prioritetus, jų koordinavimo modelį, įgyvendinimo stebėsenos sistemą (2)</v>
      </c>
      <c r="D169" t="str">
        <f t="shared" ref="D169:D232" si="239">IF(COUNTIF(E169:BF169,"-")&lt;18,"True","False")</f>
        <v>False</v>
      </c>
      <c r="E169" s="498" t="str">
        <f t="shared" si="220"/>
        <v>-</v>
      </c>
      <c r="F169" s="498" t="str">
        <f t="shared" si="221"/>
        <v>-</v>
      </c>
      <c r="G169" s="498" t="str">
        <f t="shared" si="222"/>
        <v>-</v>
      </c>
      <c r="H169" s="498" t="str">
        <f t="shared" si="223"/>
        <v>-</v>
      </c>
      <c r="I169" s="498" t="str">
        <f t="shared" si="224"/>
        <v>-</v>
      </c>
      <c r="J169" s="498" t="str">
        <f t="shared" si="225"/>
        <v>-</v>
      </c>
      <c r="K169" s="498" t="str">
        <f t="shared" si="226"/>
        <v>-</v>
      </c>
      <c r="L169" s="498" t="str">
        <f t="shared" si="227"/>
        <v>-</v>
      </c>
      <c r="M169" s="498" t="str">
        <f t="shared" si="228"/>
        <v>-</v>
      </c>
      <c r="N169" s="498" t="str">
        <f t="shared" si="229"/>
        <v>-</v>
      </c>
      <c r="O169" s="498" t="str">
        <f t="shared" si="230"/>
        <v>-</v>
      </c>
      <c r="P169" s="498" t="str">
        <f t="shared" si="231"/>
        <v>-</v>
      </c>
      <c r="Q169" s="498" t="str">
        <f t="shared" si="232"/>
        <v>-</v>
      </c>
      <c r="R169" s="498" t="str">
        <f t="shared" si="233"/>
        <v>-</v>
      </c>
      <c r="S169" s="498" t="str">
        <f t="shared" si="234"/>
        <v>-</v>
      </c>
      <c r="T169" s="498" t="str">
        <f t="shared" si="235"/>
        <v>-</v>
      </c>
      <c r="U169" s="498" t="str">
        <f t="shared" si="236"/>
        <v>-</v>
      </c>
      <c r="V169" s="498" t="str">
        <f t="shared" si="237"/>
        <v>-</v>
      </c>
      <c r="W169" s="115"/>
      <c r="X169" s="115"/>
      <c r="Y169" s="115"/>
      <c r="Z169" s="115"/>
      <c r="AA169" s="115"/>
      <c r="AB169" s="115"/>
      <c r="AC169" s="115"/>
      <c r="AD169" s="115"/>
      <c r="AE169" s="115"/>
      <c r="AF169" s="499" t="s">
        <v>571</v>
      </c>
      <c r="AG169" s="500" t="s">
        <v>571</v>
      </c>
      <c r="AH169" s="500" t="s">
        <v>571</v>
      </c>
      <c r="AI169" s="500" t="s">
        <v>571</v>
      </c>
      <c r="AJ169" s="500" t="s">
        <v>571</v>
      </c>
      <c r="AK169" s="500" t="s">
        <v>571</v>
      </c>
      <c r="AL169" s="500" t="s">
        <v>571</v>
      </c>
      <c r="AM169" s="500" t="s">
        <v>571</v>
      </c>
      <c r="AN169" s="500" t="s">
        <v>571</v>
      </c>
      <c r="AO169" s="500" t="s">
        <v>571</v>
      </c>
      <c r="AP169" s="500" t="s">
        <v>571</v>
      </c>
      <c r="AQ169" s="500" t="s">
        <v>571</v>
      </c>
      <c r="AR169" s="500" t="s">
        <v>571</v>
      </c>
      <c r="AS169" s="500" t="s">
        <v>571</v>
      </c>
      <c r="AT169" s="500" t="s">
        <v>571</v>
      </c>
      <c r="AU169" s="500" t="s">
        <v>571</v>
      </c>
      <c r="AV169" s="500" t="s">
        <v>571</v>
      </c>
      <c r="AW169" s="500" t="s">
        <v>571</v>
      </c>
      <c r="AX169" s="500" t="s">
        <v>571</v>
      </c>
      <c r="AY169" s="500" t="s">
        <v>571</v>
      </c>
      <c r="AZ169" s="500" t="s">
        <v>571</v>
      </c>
      <c r="BA169" s="500" t="s">
        <v>571</v>
      </c>
      <c r="BB169" s="500" t="s">
        <v>571</v>
      </c>
      <c r="BC169" s="500" t="s">
        <v>571</v>
      </c>
      <c r="BD169" s="500" t="s">
        <v>571</v>
      </c>
      <c r="BE169" s="500" t="s">
        <v>571</v>
      </c>
      <c r="BF169" s="501" t="s">
        <v>571</v>
      </c>
    </row>
    <row r="170" spans="2:58" hidden="1">
      <c r="B170" s="323" t="s">
        <v>573</v>
      </c>
      <c r="C170" s="323" t="str">
        <f t="shared" ca="1" si="238"/>
        <v/>
      </c>
      <c r="D170" t="str">
        <f t="shared" si="239"/>
        <v>False</v>
      </c>
      <c r="E170" s="498" t="str">
        <f t="shared" si="220"/>
        <v>-</v>
      </c>
      <c r="F170" s="498" t="str">
        <f t="shared" si="221"/>
        <v>-</v>
      </c>
      <c r="G170" s="498" t="str">
        <f t="shared" si="222"/>
        <v>-</v>
      </c>
      <c r="H170" s="498" t="str">
        <f t="shared" si="223"/>
        <v>-</v>
      </c>
      <c r="I170" s="498" t="str">
        <f t="shared" si="224"/>
        <v>-</v>
      </c>
      <c r="J170" s="498" t="str">
        <f t="shared" si="225"/>
        <v>-</v>
      </c>
      <c r="K170" s="498" t="str">
        <f t="shared" si="226"/>
        <v>-</v>
      </c>
      <c r="L170" s="498" t="str">
        <f t="shared" si="227"/>
        <v>-</v>
      </c>
      <c r="M170" s="498" t="str">
        <f t="shared" si="228"/>
        <v>-</v>
      </c>
      <c r="N170" s="498" t="str">
        <f t="shared" si="229"/>
        <v>-</v>
      </c>
      <c r="O170" s="498" t="str">
        <f t="shared" si="230"/>
        <v>-</v>
      </c>
      <c r="P170" s="498" t="str">
        <f t="shared" si="231"/>
        <v>-</v>
      </c>
      <c r="Q170" s="498" t="str">
        <f t="shared" si="232"/>
        <v>-</v>
      </c>
      <c r="R170" s="498" t="str">
        <f t="shared" si="233"/>
        <v>-</v>
      </c>
      <c r="S170" s="498" t="str">
        <f t="shared" si="234"/>
        <v>-</v>
      </c>
      <c r="T170" s="498" t="str">
        <f t="shared" si="235"/>
        <v>-</v>
      </c>
      <c r="U170" s="498" t="str">
        <f t="shared" si="236"/>
        <v>-</v>
      </c>
      <c r="V170" s="498" t="str">
        <f t="shared" si="237"/>
        <v>-</v>
      </c>
      <c r="W170" s="115"/>
      <c r="X170" s="115"/>
      <c r="Y170" s="115"/>
      <c r="Z170" s="115"/>
      <c r="AA170" s="115"/>
      <c r="AB170" s="115"/>
      <c r="AC170" s="115"/>
      <c r="AD170" s="115"/>
      <c r="AE170" s="115"/>
      <c r="AF170" s="499" t="s">
        <v>571</v>
      </c>
      <c r="AG170" s="500" t="s">
        <v>571</v>
      </c>
      <c r="AH170" s="500" t="s">
        <v>571</v>
      </c>
      <c r="AI170" s="500" t="s">
        <v>571</v>
      </c>
      <c r="AJ170" s="500" t="s">
        <v>571</v>
      </c>
      <c r="AK170" s="500" t="s">
        <v>571</v>
      </c>
      <c r="AL170" s="500" t="s">
        <v>571</v>
      </c>
      <c r="AM170" s="500" t="s">
        <v>571</v>
      </c>
      <c r="AN170" s="500" t="s">
        <v>571</v>
      </c>
      <c r="AO170" s="500" t="s">
        <v>571</v>
      </c>
      <c r="AP170" s="500" t="s">
        <v>571</v>
      </c>
      <c r="AQ170" s="500" t="s">
        <v>571</v>
      </c>
      <c r="AR170" s="500" t="s">
        <v>571</v>
      </c>
      <c r="AS170" s="500" t="s">
        <v>571</v>
      </c>
      <c r="AT170" s="500" t="s">
        <v>571</v>
      </c>
      <c r="AU170" s="500" t="s">
        <v>571</v>
      </c>
      <c r="AV170" s="500" t="s">
        <v>571</v>
      </c>
      <c r="AW170" s="500" t="s">
        <v>571</v>
      </c>
      <c r="AX170" s="500" t="s">
        <v>571</v>
      </c>
      <c r="AY170" s="500" t="s">
        <v>571</v>
      </c>
      <c r="AZ170" s="500" t="s">
        <v>571</v>
      </c>
      <c r="BA170" s="500" t="s">
        <v>571</v>
      </c>
      <c r="BB170" s="500" t="s">
        <v>571</v>
      </c>
      <c r="BC170" s="500" t="s">
        <v>571</v>
      </c>
      <c r="BD170" s="500" t="s">
        <v>571</v>
      </c>
      <c r="BE170" s="500" t="s">
        <v>571</v>
      </c>
      <c r="BF170" s="501" t="s">
        <v>571</v>
      </c>
    </row>
    <row r="171" spans="2:58" hidden="1">
      <c r="B171" s="323" t="s">
        <v>574</v>
      </c>
      <c r="C171" s="323" t="str">
        <f t="shared" ca="1" si="238"/>
        <v/>
      </c>
      <c r="D171" t="str">
        <f t="shared" si="239"/>
        <v>False</v>
      </c>
      <c r="E171" s="498" t="str">
        <f t="shared" si="220"/>
        <v>-</v>
      </c>
      <c r="F171" s="498" t="str">
        <f t="shared" si="221"/>
        <v>-</v>
      </c>
      <c r="G171" s="498" t="str">
        <f t="shared" si="222"/>
        <v>-</v>
      </c>
      <c r="H171" s="498" t="str">
        <f t="shared" si="223"/>
        <v>-</v>
      </c>
      <c r="I171" s="498" t="str">
        <f t="shared" si="224"/>
        <v>-</v>
      </c>
      <c r="J171" s="498" t="str">
        <f t="shared" si="225"/>
        <v>-</v>
      </c>
      <c r="K171" s="498" t="str">
        <f t="shared" si="226"/>
        <v>-</v>
      </c>
      <c r="L171" s="498" t="str">
        <f t="shared" si="227"/>
        <v>-</v>
      </c>
      <c r="M171" s="498" t="str">
        <f t="shared" si="228"/>
        <v>-</v>
      </c>
      <c r="N171" s="498" t="str">
        <f t="shared" si="229"/>
        <v>-</v>
      </c>
      <c r="O171" s="498" t="str">
        <f t="shared" si="230"/>
        <v>-</v>
      </c>
      <c r="P171" s="498" t="str">
        <f t="shared" si="231"/>
        <v>-</v>
      </c>
      <c r="Q171" s="498" t="str">
        <f t="shared" si="232"/>
        <v>-</v>
      </c>
      <c r="R171" s="498" t="str">
        <f t="shared" si="233"/>
        <v>-</v>
      </c>
      <c r="S171" s="498" t="str">
        <f t="shared" si="234"/>
        <v>-</v>
      </c>
      <c r="T171" s="498" t="str">
        <f t="shared" si="235"/>
        <v>-</v>
      </c>
      <c r="U171" s="498" t="str">
        <f t="shared" si="236"/>
        <v>-</v>
      </c>
      <c r="V171" s="498" t="str">
        <f t="shared" si="237"/>
        <v>-</v>
      </c>
      <c r="W171" s="115"/>
      <c r="X171" s="115"/>
      <c r="Y171" s="115"/>
      <c r="Z171" s="115"/>
      <c r="AA171" s="115"/>
      <c r="AB171" s="115"/>
      <c r="AC171" s="115"/>
      <c r="AD171" s="115"/>
      <c r="AE171" s="115"/>
      <c r="AF171" s="499" t="s">
        <v>571</v>
      </c>
      <c r="AG171" s="500" t="s">
        <v>571</v>
      </c>
      <c r="AH171" s="500" t="s">
        <v>571</v>
      </c>
      <c r="AI171" s="500" t="s">
        <v>571</v>
      </c>
      <c r="AJ171" s="500" t="s">
        <v>571</v>
      </c>
      <c r="AK171" s="500" t="s">
        <v>571</v>
      </c>
      <c r="AL171" s="500" t="s">
        <v>571</v>
      </c>
      <c r="AM171" s="500" t="s">
        <v>571</v>
      </c>
      <c r="AN171" s="500" t="s">
        <v>571</v>
      </c>
      <c r="AO171" s="500" t="s">
        <v>571</v>
      </c>
      <c r="AP171" s="500" t="s">
        <v>571</v>
      </c>
      <c r="AQ171" s="500" t="s">
        <v>571</v>
      </c>
      <c r="AR171" s="500" t="s">
        <v>571</v>
      </c>
      <c r="AS171" s="500" t="s">
        <v>571</v>
      </c>
      <c r="AT171" s="500" t="s">
        <v>571</v>
      </c>
      <c r="AU171" s="500" t="s">
        <v>571</v>
      </c>
      <c r="AV171" s="500" t="s">
        <v>571</v>
      </c>
      <c r="AW171" s="500" t="s">
        <v>571</v>
      </c>
      <c r="AX171" s="500" t="s">
        <v>571</v>
      </c>
      <c r="AY171" s="500" t="s">
        <v>571</v>
      </c>
      <c r="AZ171" s="500" t="s">
        <v>571</v>
      </c>
      <c r="BA171" s="500" t="s">
        <v>571</v>
      </c>
      <c r="BB171" s="500" t="s">
        <v>571</v>
      </c>
      <c r="BC171" s="500" t="s">
        <v>571</v>
      </c>
      <c r="BD171" s="500" t="s">
        <v>571</v>
      </c>
      <c r="BE171" s="500" t="s">
        <v>571</v>
      </c>
      <c r="BF171" s="501" t="s">
        <v>571</v>
      </c>
    </row>
    <row r="172" spans="2:58" hidden="1">
      <c r="B172" s="323" t="s">
        <v>575</v>
      </c>
      <c r="C172" s="323" t="str">
        <f t="shared" ca="1" si="238"/>
        <v/>
      </c>
      <c r="D172" t="str">
        <f t="shared" si="239"/>
        <v>False</v>
      </c>
      <c r="E172" s="498" t="str">
        <f t="shared" si="220"/>
        <v>-</v>
      </c>
      <c r="F172" s="498" t="str">
        <f t="shared" si="221"/>
        <v>-</v>
      </c>
      <c r="G172" s="498" t="str">
        <f t="shared" si="222"/>
        <v>-</v>
      </c>
      <c r="H172" s="498" t="str">
        <f t="shared" si="223"/>
        <v>-</v>
      </c>
      <c r="I172" s="498" t="str">
        <f t="shared" si="224"/>
        <v>-</v>
      </c>
      <c r="J172" s="498" t="str">
        <f t="shared" si="225"/>
        <v>-</v>
      </c>
      <c r="K172" s="498" t="str">
        <f t="shared" si="226"/>
        <v>-</v>
      </c>
      <c r="L172" s="498" t="str">
        <f t="shared" si="227"/>
        <v>-</v>
      </c>
      <c r="M172" s="498" t="str">
        <f t="shared" si="228"/>
        <v>-</v>
      </c>
      <c r="N172" s="498" t="str">
        <f t="shared" si="229"/>
        <v>-</v>
      </c>
      <c r="O172" s="498" t="str">
        <f t="shared" si="230"/>
        <v>-</v>
      </c>
      <c r="P172" s="498" t="str">
        <f t="shared" si="231"/>
        <v>-</v>
      </c>
      <c r="Q172" s="498" t="str">
        <f t="shared" si="232"/>
        <v>-</v>
      </c>
      <c r="R172" s="498" t="str">
        <f t="shared" si="233"/>
        <v>-</v>
      </c>
      <c r="S172" s="498" t="str">
        <f t="shared" si="234"/>
        <v>-</v>
      </c>
      <c r="T172" s="498" t="str">
        <f t="shared" si="235"/>
        <v>-</v>
      </c>
      <c r="U172" s="498" t="str">
        <f t="shared" si="236"/>
        <v>-</v>
      </c>
      <c r="V172" s="498" t="str">
        <f t="shared" si="237"/>
        <v>-</v>
      </c>
      <c r="W172" s="115"/>
      <c r="X172" s="115"/>
      <c r="Y172" s="115"/>
      <c r="Z172" s="115"/>
      <c r="AA172" s="115"/>
      <c r="AB172" s="115"/>
      <c r="AC172" s="115"/>
      <c r="AD172" s="115"/>
      <c r="AE172" s="115"/>
      <c r="AF172" s="499" t="s">
        <v>571</v>
      </c>
      <c r="AG172" s="500" t="s">
        <v>571</v>
      </c>
      <c r="AH172" s="500" t="s">
        <v>571</v>
      </c>
      <c r="AI172" s="500" t="s">
        <v>571</v>
      </c>
      <c r="AJ172" s="500" t="s">
        <v>571</v>
      </c>
      <c r="AK172" s="500" t="s">
        <v>571</v>
      </c>
      <c r="AL172" s="500" t="s">
        <v>571</v>
      </c>
      <c r="AM172" s="500" t="s">
        <v>571</v>
      </c>
      <c r="AN172" s="500" t="s">
        <v>571</v>
      </c>
      <c r="AO172" s="500" t="s">
        <v>571</v>
      </c>
      <c r="AP172" s="500" t="s">
        <v>571</v>
      </c>
      <c r="AQ172" s="500" t="s">
        <v>571</v>
      </c>
      <c r="AR172" s="500" t="s">
        <v>571</v>
      </c>
      <c r="AS172" s="500" t="s">
        <v>571</v>
      </c>
      <c r="AT172" s="500" t="s">
        <v>571</v>
      </c>
      <c r="AU172" s="500" t="s">
        <v>571</v>
      </c>
      <c r="AV172" s="500" t="s">
        <v>571</v>
      </c>
      <c r="AW172" s="500" t="s">
        <v>571</v>
      </c>
      <c r="AX172" s="500" t="s">
        <v>571</v>
      </c>
      <c r="AY172" s="500" t="s">
        <v>571</v>
      </c>
      <c r="AZ172" s="500" t="s">
        <v>571</v>
      </c>
      <c r="BA172" s="500" t="s">
        <v>571</v>
      </c>
      <c r="BB172" s="500" t="s">
        <v>571</v>
      </c>
      <c r="BC172" s="500" t="s">
        <v>571</v>
      </c>
      <c r="BD172" s="500" t="s">
        <v>571</v>
      </c>
      <c r="BE172" s="500" t="s">
        <v>571</v>
      </c>
      <c r="BF172" s="501" t="s">
        <v>571</v>
      </c>
    </row>
    <row r="173" spans="2:58" hidden="1">
      <c r="B173" s="323" t="s">
        <v>576</v>
      </c>
      <c r="C173" s="323" t="str">
        <f t="shared" ca="1" si="238"/>
        <v/>
      </c>
      <c r="D173" t="str">
        <f t="shared" si="239"/>
        <v>False</v>
      </c>
      <c r="E173" s="498" t="str">
        <f t="shared" si="220"/>
        <v>-</v>
      </c>
      <c r="F173" s="498" t="str">
        <f t="shared" si="221"/>
        <v>-</v>
      </c>
      <c r="G173" s="498" t="str">
        <f t="shared" si="222"/>
        <v>-</v>
      </c>
      <c r="H173" s="498" t="str">
        <f t="shared" si="223"/>
        <v>-</v>
      </c>
      <c r="I173" s="498" t="str">
        <f t="shared" si="224"/>
        <v>-</v>
      </c>
      <c r="J173" s="498" t="str">
        <f t="shared" si="225"/>
        <v>-</v>
      </c>
      <c r="K173" s="498" t="str">
        <f t="shared" si="226"/>
        <v>-</v>
      </c>
      <c r="L173" s="498" t="str">
        <f t="shared" si="227"/>
        <v>-</v>
      </c>
      <c r="M173" s="498" t="str">
        <f t="shared" si="228"/>
        <v>-</v>
      </c>
      <c r="N173" s="498" t="str">
        <f t="shared" si="229"/>
        <v>-</v>
      </c>
      <c r="O173" s="498" t="str">
        <f t="shared" si="230"/>
        <v>-</v>
      </c>
      <c r="P173" s="498" t="str">
        <f t="shared" si="231"/>
        <v>-</v>
      </c>
      <c r="Q173" s="498" t="str">
        <f t="shared" si="232"/>
        <v>-</v>
      </c>
      <c r="R173" s="498" t="str">
        <f t="shared" si="233"/>
        <v>-</v>
      </c>
      <c r="S173" s="498" t="str">
        <f t="shared" si="234"/>
        <v>-</v>
      </c>
      <c r="T173" s="498" t="str">
        <f t="shared" si="235"/>
        <v>-</v>
      </c>
      <c r="U173" s="498" t="str">
        <f t="shared" si="236"/>
        <v>-</v>
      </c>
      <c r="V173" s="498" t="str">
        <f t="shared" si="237"/>
        <v>-</v>
      </c>
      <c r="W173" s="115"/>
      <c r="X173" s="115"/>
      <c r="Y173" s="115"/>
      <c r="Z173" s="115"/>
      <c r="AA173" s="115"/>
      <c r="AB173" s="115"/>
      <c r="AC173" s="115"/>
      <c r="AD173" s="115"/>
      <c r="AE173" s="115"/>
      <c r="AF173" s="499" t="s">
        <v>571</v>
      </c>
      <c r="AG173" s="500" t="s">
        <v>571</v>
      </c>
      <c r="AH173" s="500" t="s">
        <v>571</v>
      </c>
      <c r="AI173" s="500" t="s">
        <v>571</v>
      </c>
      <c r="AJ173" s="500" t="s">
        <v>571</v>
      </c>
      <c r="AK173" s="500" t="s">
        <v>571</v>
      </c>
      <c r="AL173" s="500" t="s">
        <v>571</v>
      </c>
      <c r="AM173" s="500" t="s">
        <v>571</v>
      </c>
      <c r="AN173" s="500" t="s">
        <v>571</v>
      </c>
      <c r="AO173" s="500" t="s">
        <v>571</v>
      </c>
      <c r="AP173" s="500" t="s">
        <v>571</v>
      </c>
      <c r="AQ173" s="500" t="s">
        <v>571</v>
      </c>
      <c r="AR173" s="500" t="s">
        <v>571</v>
      </c>
      <c r="AS173" s="500" t="s">
        <v>571</v>
      </c>
      <c r="AT173" s="500" t="s">
        <v>571</v>
      </c>
      <c r="AU173" s="500" t="s">
        <v>571</v>
      </c>
      <c r="AV173" s="500" t="s">
        <v>571</v>
      </c>
      <c r="AW173" s="500" t="s">
        <v>571</v>
      </c>
      <c r="AX173" s="500" t="s">
        <v>571</v>
      </c>
      <c r="AY173" s="500" t="s">
        <v>571</v>
      </c>
      <c r="AZ173" s="500" t="s">
        <v>571</v>
      </c>
      <c r="BA173" s="500" t="s">
        <v>571</v>
      </c>
      <c r="BB173" s="500" t="s">
        <v>571</v>
      </c>
      <c r="BC173" s="500" t="s">
        <v>571</v>
      </c>
      <c r="BD173" s="500" t="s">
        <v>571</v>
      </c>
      <c r="BE173" s="500" t="s">
        <v>571</v>
      </c>
      <c r="BF173" s="501" t="s">
        <v>571</v>
      </c>
    </row>
    <row r="174" spans="2:58" hidden="1">
      <c r="B174" s="323" t="s">
        <v>577</v>
      </c>
      <c r="C174" s="323" t="str">
        <f t="shared" ca="1" si="238"/>
        <v/>
      </c>
      <c r="D174" t="str">
        <f t="shared" si="239"/>
        <v>False</v>
      </c>
      <c r="E174" s="498" t="str">
        <f t="shared" si="220"/>
        <v>-</v>
      </c>
      <c r="F174" s="498" t="str">
        <f t="shared" si="221"/>
        <v>-</v>
      </c>
      <c r="G174" s="498" t="str">
        <f t="shared" si="222"/>
        <v>-</v>
      </c>
      <c r="H174" s="498" t="str">
        <f t="shared" si="223"/>
        <v>-</v>
      </c>
      <c r="I174" s="498" t="str">
        <f t="shared" si="224"/>
        <v>-</v>
      </c>
      <c r="J174" s="498" t="str">
        <f t="shared" si="225"/>
        <v>-</v>
      </c>
      <c r="K174" s="498" t="str">
        <f t="shared" si="226"/>
        <v>-</v>
      </c>
      <c r="L174" s="498" t="str">
        <f t="shared" si="227"/>
        <v>-</v>
      </c>
      <c r="M174" s="498" t="str">
        <f t="shared" si="228"/>
        <v>-</v>
      </c>
      <c r="N174" s="498" t="str">
        <f t="shared" si="229"/>
        <v>-</v>
      </c>
      <c r="O174" s="498" t="str">
        <f t="shared" si="230"/>
        <v>-</v>
      </c>
      <c r="P174" s="498" t="str">
        <f t="shared" si="231"/>
        <v>-</v>
      </c>
      <c r="Q174" s="498" t="str">
        <f t="shared" si="232"/>
        <v>-</v>
      </c>
      <c r="R174" s="498" t="str">
        <f t="shared" si="233"/>
        <v>-</v>
      </c>
      <c r="S174" s="498" t="str">
        <f t="shared" si="234"/>
        <v>-</v>
      </c>
      <c r="T174" s="498" t="str">
        <f t="shared" si="235"/>
        <v>-</v>
      </c>
      <c r="U174" s="498" t="str">
        <f t="shared" si="236"/>
        <v>-</v>
      </c>
      <c r="V174" s="498" t="str">
        <f t="shared" si="237"/>
        <v>-</v>
      </c>
      <c r="W174" s="115"/>
      <c r="X174" s="115"/>
      <c r="Y174" s="115"/>
      <c r="Z174" s="115"/>
      <c r="AA174" s="115"/>
      <c r="AB174" s="115"/>
      <c r="AC174" s="115"/>
      <c r="AD174" s="115"/>
      <c r="AE174" s="115"/>
      <c r="AF174" s="499" t="s">
        <v>571</v>
      </c>
      <c r="AG174" s="500" t="s">
        <v>571</v>
      </c>
      <c r="AH174" s="500" t="s">
        <v>571</v>
      </c>
      <c r="AI174" s="500" t="s">
        <v>571</v>
      </c>
      <c r="AJ174" s="500" t="s">
        <v>571</v>
      </c>
      <c r="AK174" s="500" t="s">
        <v>571</v>
      </c>
      <c r="AL174" s="500" t="s">
        <v>571</v>
      </c>
      <c r="AM174" s="500" t="s">
        <v>571</v>
      </c>
      <c r="AN174" s="500" t="s">
        <v>571</v>
      </c>
      <c r="AO174" s="500" t="s">
        <v>571</v>
      </c>
      <c r="AP174" s="500" t="s">
        <v>571</v>
      </c>
      <c r="AQ174" s="500" t="s">
        <v>571</v>
      </c>
      <c r="AR174" s="500" t="s">
        <v>571</v>
      </c>
      <c r="AS174" s="500" t="s">
        <v>571</v>
      </c>
      <c r="AT174" s="500" t="s">
        <v>571</v>
      </c>
      <c r="AU174" s="500" t="s">
        <v>571</v>
      </c>
      <c r="AV174" s="500" t="s">
        <v>571</v>
      </c>
      <c r="AW174" s="500" t="s">
        <v>571</v>
      </c>
      <c r="AX174" s="500" t="s">
        <v>571</v>
      </c>
      <c r="AY174" s="500" t="s">
        <v>571</v>
      </c>
      <c r="AZ174" s="500" t="s">
        <v>571</v>
      </c>
      <c r="BA174" s="500" t="s">
        <v>571</v>
      </c>
      <c r="BB174" s="500" t="s">
        <v>571</v>
      </c>
      <c r="BC174" s="500" t="s">
        <v>571</v>
      </c>
      <c r="BD174" s="500" t="s">
        <v>571</v>
      </c>
      <c r="BE174" s="500" t="s">
        <v>571</v>
      </c>
      <c r="BF174" s="501" t="s">
        <v>571</v>
      </c>
    </row>
    <row r="175" spans="2:58" hidden="1">
      <c r="B175" s="323" t="s">
        <v>578</v>
      </c>
      <c r="C175" s="323" t="str">
        <f t="shared" ca="1" si="238"/>
        <v/>
      </c>
      <c r="D175" t="str">
        <f t="shared" si="239"/>
        <v>False</v>
      </c>
      <c r="E175" s="498" t="str">
        <f t="shared" si="220"/>
        <v>-</v>
      </c>
      <c r="F175" s="498" t="str">
        <f t="shared" si="221"/>
        <v>-</v>
      </c>
      <c r="G175" s="498" t="str">
        <f t="shared" si="222"/>
        <v>-</v>
      </c>
      <c r="H175" s="498" t="str">
        <f t="shared" si="223"/>
        <v>-</v>
      </c>
      <c r="I175" s="498" t="str">
        <f t="shared" si="224"/>
        <v>-</v>
      </c>
      <c r="J175" s="498" t="str">
        <f t="shared" si="225"/>
        <v>-</v>
      </c>
      <c r="K175" s="498" t="str">
        <f t="shared" si="226"/>
        <v>-</v>
      </c>
      <c r="L175" s="498" t="str">
        <f t="shared" si="227"/>
        <v>-</v>
      </c>
      <c r="M175" s="498" t="str">
        <f t="shared" si="228"/>
        <v>-</v>
      </c>
      <c r="N175" s="498" t="str">
        <f t="shared" si="229"/>
        <v>-</v>
      </c>
      <c r="O175" s="498" t="str">
        <f t="shared" si="230"/>
        <v>-</v>
      </c>
      <c r="P175" s="498" t="str">
        <f t="shared" si="231"/>
        <v>-</v>
      </c>
      <c r="Q175" s="498" t="str">
        <f t="shared" si="232"/>
        <v>-</v>
      </c>
      <c r="R175" s="498" t="str">
        <f t="shared" si="233"/>
        <v>-</v>
      </c>
      <c r="S175" s="498" t="str">
        <f t="shared" si="234"/>
        <v>-</v>
      </c>
      <c r="T175" s="498" t="str">
        <f t="shared" si="235"/>
        <v>-</v>
      </c>
      <c r="U175" s="498" t="str">
        <f t="shared" si="236"/>
        <v>-</v>
      </c>
      <c r="V175" s="498" t="str">
        <f t="shared" si="237"/>
        <v>-</v>
      </c>
      <c r="W175" s="115"/>
      <c r="X175" s="115"/>
      <c r="Y175" s="115"/>
      <c r="Z175" s="115"/>
      <c r="AA175" s="115"/>
      <c r="AB175" s="115"/>
      <c r="AC175" s="115"/>
      <c r="AD175" s="115"/>
      <c r="AE175" s="115"/>
      <c r="AF175" s="499" t="s">
        <v>571</v>
      </c>
      <c r="AG175" s="500" t="s">
        <v>571</v>
      </c>
      <c r="AH175" s="500" t="s">
        <v>571</v>
      </c>
      <c r="AI175" s="500" t="s">
        <v>571</v>
      </c>
      <c r="AJ175" s="500" t="s">
        <v>571</v>
      </c>
      <c r="AK175" s="500" t="s">
        <v>571</v>
      </c>
      <c r="AL175" s="500" t="s">
        <v>571</v>
      </c>
      <c r="AM175" s="500" t="s">
        <v>571</v>
      </c>
      <c r="AN175" s="500" t="s">
        <v>571</v>
      </c>
      <c r="AO175" s="500" t="s">
        <v>571</v>
      </c>
      <c r="AP175" s="500" t="s">
        <v>571</v>
      </c>
      <c r="AQ175" s="500" t="s">
        <v>571</v>
      </c>
      <c r="AR175" s="500" t="s">
        <v>571</v>
      </c>
      <c r="AS175" s="500" t="s">
        <v>571</v>
      </c>
      <c r="AT175" s="500" t="s">
        <v>571</v>
      </c>
      <c r="AU175" s="500" t="s">
        <v>571</v>
      </c>
      <c r="AV175" s="500" t="s">
        <v>571</v>
      </c>
      <c r="AW175" s="500" t="s">
        <v>571</v>
      </c>
      <c r="AX175" s="500" t="s">
        <v>571</v>
      </c>
      <c r="AY175" s="500" t="s">
        <v>571</v>
      </c>
      <c r="AZ175" s="500" t="s">
        <v>571</v>
      </c>
      <c r="BA175" s="500" t="s">
        <v>571</v>
      </c>
      <c r="BB175" s="500" t="s">
        <v>571</v>
      </c>
      <c r="BC175" s="500" t="s">
        <v>571</v>
      </c>
      <c r="BD175" s="500" t="s">
        <v>571</v>
      </c>
      <c r="BE175" s="500" t="s">
        <v>571</v>
      </c>
      <c r="BF175" s="501" t="s">
        <v>571</v>
      </c>
    </row>
    <row r="176" spans="2:58" hidden="1">
      <c r="B176" s="323" t="s">
        <v>579</v>
      </c>
      <c r="C176" s="323" t="str">
        <f t="shared" ca="1" si="238"/>
        <v>Reinvesticijos (po priemonės įgyvendinimo)</v>
      </c>
      <c r="D176" t="str">
        <f t="shared" si="239"/>
        <v>False</v>
      </c>
      <c r="E176" s="498" t="str">
        <f t="shared" si="220"/>
        <v>-</v>
      </c>
      <c r="F176" s="498" t="str">
        <f t="shared" si="221"/>
        <v>-</v>
      </c>
      <c r="G176" s="498" t="str">
        <f t="shared" si="222"/>
        <v>-</v>
      </c>
      <c r="H176" s="498" t="str">
        <f t="shared" si="223"/>
        <v>-</v>
      </c>
      <c r="I176" s="498" t="str">
        <f t="shared" si="224"/>
        <v>-</v>
      </c>
      <c r="J176" s="498" t="str">
        <f t="shared" si="225"/>
        <v>-</v>
      </c>
      <c r="K176" s="498" t="str">
        <f t="shared" si="226"/>
        <v>-</v>
      </c>
      <c r="L176" s="498" t="str">
        <f t="shared" si="227"/>
        <v>-</v>
      </c>
      <c r="M176" s="498" t="str">
        <f t="shared" si="228"/>
        <v>-</v>
      </c>
      <c r="N176" s="498" t="str">
        <f t="shared" si="229"/>
        <v>-</v>
      </c>
      <c r="O176" s="498" t="str">
        <f t="shared" si="230"/>
        <v>-</v>
      </c>
      <c r="P176" s="498" t="str">
        <f t="shared" si="231"/>
        <v>-</v>
      </c>
      <c r="Q176" s="498" t="str">
        <f t="shared" si="232"/>
        <v>-</v>
      </c>
      <c r="R176" s="498" t="str">
        <f t="shared" si="233"/>
        <v>-</v>
      </c>
      <c r="S176" s="498" t="str">
        <f t="shared" si="234"/>
        <v>-</v>
      </c>
      <c r="T176" s="498" t="str">
        <f t="shared" si="235"/>
        <v>-</v>
      </c>
      <c r="U176" s="498" t="str">
        <f t="shared" si="236"/>
        <v>-</v>
      </c>
      <c r="V176" s="498" t="str">
        <f t="shared" si="237"/>
        <v>-</v>
      </c>
      <c r="W176" s="115"/>
      <c r="X176" s="115"/>
      <c r="Y176" s="115"/>
      <c r="Z176" s="115"/>
      <c r="AA176" s="115"/>
      <c r="AB176" s="115"/>
      <c r="AC176" s="115"/>
      <c r="AD176" s="115"/>
      <c r="AE176" s="115"/>
      <c r="AF176" s="499" t="s">
        <v>571</v>
      </c>
      <c r="AG176" s="500" t="s">
        <v>571</v>
      </c>
      <c r="AH176" s="500" t="s">
        <v>571</v>
      </c>
      <c r="AI176" s="500" t="s">
        <v>571</v>
      </c>
      <c r="AJ176" s="500" t="s">
        <v>571</v>
      </c>
      <c r="AK176" s="500" t="s">
        <v>571</v>
      </c>
      <c r="AL176" s="500" t="s">
        <v>571</v>
      </c>
      <c r="AM176" s="500" t="s">
        <v>571</v>
      </c>
      <c r="AN176" s="500" t="s">
        <v>571</v>
      </c>
      <c r="AO176" s="500" t="s">
        <v>571</v>
      </c>
      <c r="AP176" s="500" t="s">
        <v>571</v>
      </c>
      <c r="AQ176" s="500" t="s">
        <v>571</v>
      </c>
      <c r="AR176" s="500" t="s">
        <v>571</v>
      </c>
      <c r="AS176" s="500" t="s">
        <v>571</v>
      </c>
      <c r="AT176" s="500" t="s">
        <v>571</v>
      </c>
      <c r="AU176" s="500" t="s">
        <v>571</v>
      </c>
      <c r="AV176" s="500" t="s">
        <v>571</v>
      </c>
      <c r="AW176" s="500" t="s">
        <v>571</v>
      </c>
      <c r="AX176" s="500" t="s">
        <v>571</v>
      </c>
      <c r="AY176" s="500" t="s">
        <v>571</v>
      </c>
      <c r="AZ176" s="500" t="s">
        <v>571</v>
      </c>
      <c r="BA176" s="500" t="s">
        <v>571</v>
      </c>
      <c r="BB176" s="500" t="s">
        <v>571</v>
      </c>
      <c r="BC176" s="500" t="s">
        <v>571</v>
      </c>
      <c r="BD176" s="500" t="s">
        <v>571</v>
      </c>
      <c r="BE176" s="500" t="s">
        <v>571</v>
      </c>
      <c r="BF176" s="501" t="s">
        <v>571</v>
      </c>
    </row>
    <row r="177" spans="2:58" hidden="1">
      <c r="B177" s="323" t="s">
        <v>580</v>
      </c>
      <c r="C177" s="323" t="str">
        <f t="shared" ca="1" si="238"/>
        <v>Likutinė vertė</v>
      </c>
      <c r="D177" t="str">
        <f t="shared" si="239"/>
        <v>False</v>
      </c>
      <c r="E177" s="498" t="str">
        <f t="shared" si="220"/>
        <v>-</v>
      </c>
      <c r="F177" s="498" t="str">
        <f t="shared" si="221"/>
        <v>-</v>
      </c>
      <c r="G177" s="498" t="str">
        <f t="shared" si="222"/>
        <v>-</v>
      </c>
      <c r="H177" s="498" t="str">
        <f t="shared" si="223"/>
        <v>-</v>
      </c>
      <c r="I177" s="498" t="str">
        <f t="shared" si="224"/>
        <v>-</v>
      </c>
      <c r="J177" s="498" t="str">
        <f t="shared" si="225"/>
        <v>-</v>
      </c>
      <c r="K177" s="498" t="str">
        <f t="shared" si="226"/>
        <v>-</v>
      </c>
      <c r="L177" s="498" t="str">
        <f t="shared" si="227"/>
        <v>-</v>
      </c>
      <c r="M177" s="498" t="str">
        <f t="shared" si="228"/>
        <v>-</v>
      </c>
      <c r="N177" s="498" t="str">
        <f t="shared" si="229"/>
        <v>-</v>
      </c>
      <c r="O177" s="498" t="str">
        <f t="shared" si="230"/>
        <v>-</v>
      </c>
      <c r="P177" s="498" t="str">
        <f t="shared" si="231"/>
        <v>-</v>
      </c>
      <c r="Q177" s="498" t="str">
        <f t="shared" si="232"/>
        <v>-</v>
      </c>
      <c r="R177" s="498" t="str">
        <f t="shared" si="233"/>
        <v>-</v>
      </c>
      <c r="S177" s="498" t="str">
        <f t="shared" si="234"/>
        <v>-</v>
      </c>
      <c r="T177" s="498" t="str">
        <f t="shared" si="235"/>
        <v>-</v>
      </c>
      <c r="U177" s="498" t="str">
        <f t="shared" si="236"/>
        <v>-</v>
      </c>
      <c r="V177" s="498" t="str">
        <f t="shared" si="237"/>
        <v>-</v>
      </c>
      <c r="W177" s="115"/>
      <c r="X177" s="115"/>
      <c r="Y177" s="115"/>
      <c r="Z177" s="115"/>
      <c r="AA177" s="115"/>
      <c r="AB177" s="115"/>
      <c r="AC177" s="115"/>
      <c r="AD177" s="115"/>
      <c r="AE177" s="115"/>
      <c r="AF177" s="499" t="s">
        <v>571</v>
      </c>
      <c r="AG177" s="500" t="s">
        <v>571</v>
      </c>
      <c r="AH177" s="500" t="s">
        <v>571</v>
      </c>
      <c r="AI177" s="500" t="s">
        <v>571</v>
      </c>
      <c r="AJ177" s="500" t="s">
        <v>571</v>
      </c>
      <c r="AK177" s="500" t="s">
        <v>571</v>
      </c>
      <c r="AL177" s="500" t="s">
        <v>571</v>
      </c>
      <c r="AM177" s="500" t="s">
        <v>571</v>
      </c>
      <c r="AN177" s="500" t="s">
        <v>571</v>
      </c>
      <c r="AO177" s="500" t="s">
        <v>571</v>
      </c>
      <c r="AP177" s="500" t="s">
        <v>571</v>
      </c>
      <c r="AQ177" s="500" t="s">
        <v>571</v>
      </c>
      <c r="AR177" s="500" t="s">
        <v>571</v>
      </c>
      <c r="AS177" s="500" t="s">
        <v>571</v>
      </c>
      <c r="AT177" s="500" t="s">
        <v>571</v>
      </c>
      <c r="AU177" s="500" t="s">
        <v>571</v>
      </c>
      <c r="AV177" s="500" t="s">
        <v>571</v>
      </c>
      <c r="AW177" s="500" t="s">
        <v>571</v>
      </c>
      <c r="AX177" s="500" t="s">
        <v>571</v>
      </c>
      <c r="AY177" s="500" t="s">
        <v>571</v>
      </c>
      <c r="AZ177" s="500" t="s">
        <v>571</v>
      </c>
      <c r="BA177" s="500" t="s">
        <v>571</v>
      </c>
      <c r="BB177" s="500" t="s">
        <v>571</v>
      </c>
      <c r="BC177" s="500" t="s">
        <v>571</v>
      </c>
      <c r="BD177" s="500" t="s">
        <v>571</v>
      </c>
      <c r="BE177" s="500" t="s">
        <v>571</v>
      </c>
      <c r="BF177" s="501" t="s">
        <v>571</v>
      </c>
    </row>
    <row r="178" spans="2:58" hidden="1">
      <c r="B178" s="323" t="s">
        <v>581</v>
      </c>
      <c r="C178" s="323" t="str">
        <f t="shared" ca="1" si="238"/>
        <v>Veikla</v>
      </c>
      <c r="D178" t="str">
        <f t="shared" si="239"/>
        <v>False</v>
      </c>
      <c r="E178" s="498" t="str">
        <f t="shared" si="220"/>
        <v>-</v>
      </c>
      <c r="F178" s="498" t="str">
        <f t="shared" si="221"/>
        <v>-</v>
      </c>
      <c r="G178" s="498" t="str">
        <f t="shared" si="222"/>
        <v>-</v>
      </c>
      <c r="H178" s="498" t="str">
        <f t="shared" si="223"/>
        <v>-</v>
      </c>
      <c r="I178" s="498" t="str">
        <f t="shared" si="224"/>
        <v>-</v>
      </c>
      <c r="J178" s="498" t="str">
        <f t="shared" si="225"/>
        <v>-</v>
      </c>
      <c r="K178" s="498" t="str">
        <f t="shared" si="226"/>
        <v>-</v>
      </c>
      <c r="L178" s="498" t="str">
        <f t="shared" si="227"/>
        <v>-</v>
      </c>
      <c r="M178" s="498" t="str">
        <f t="shared" si="228"/>
        <v>-</v>
      </c>
      <c r="N178" s="498" t="str">
        <f t="shared" si="229"/>
        <v>-</v>
      </c>
      <c r="O178" s="498" t="str">
        <f t="shared" si="230"/>
        <v>-</v>
      </c>
      <c r="P178" s="498" t="str">
        <f t="shared" si="231"/>
        <v>-</v>
      </c>
      <c r="Q178" s="498" t="str">
        <f t="shared" si="232"/>
        <v>-</v>
      </c>
      <c r="R178" s="498" t="str">
        <f t="shared" si="233"/>
        <v>-</v>
      </c>
      <c r="S178" s="498" t="str">
        <f t="shared" si="234"/>
        <v>-</v>
      </c>
      <c r="T178" s="498" t="str">
        <f t="shared" si="235"/>
        <v>-</v>
      </c>
      <c r="U178" s="498" t="str">
        <f t="shared" si="236"/>
        <v>-</v>
      </c>
      <c r="V178" s="498" t="str">
        <f t="shared" si="237"/>
        <v>-</v>
      </c>
      <c r="W178" s="115"/>
      <c r="X178" s="115"/>
      <c r="Y178" s="115"/>
      <c r="Z178" s="115"/>
      <c r="AA178" s="115"/>
      <c r="AB178" s="115"/>
      <c r="AC178" s="115"/>
      <c r="AD178" s="115"/>
      <c r="AE178" s="115"/>
      <c r="AF178" s="499" t="s">
        <v>571</v>
      </c>
      <c r="AG178" s="500" t="s">
        <v>571</v>
      </c>
      <c r="AH178" s="500" t="s">
        <v>571</v>
      </c>
      <c r="AI178" s="500" t="s">
        <v>571</v>
      </c>
      <c r="AJ178" s="500" t="s">
        <v>571</v>
      </c>
      <c r="AK178" s="500" t="s">
        <v>571</v>
      </c>
      <c r="AL178" s="500" t="s">
        <v>571</v>
      </c>
      <c r="AM178" s="500" t="s">
        <v>571</v>
      </c>
      <c r="AN178" s="500" t="s">
        <v>571</v>
      </c>
      <c r="AO178" s="500" t="s">
        <v>571</v>
      </c>
      <c r="AP178" s="500" t="s">
        <v>571</v>
      </c>
      <c r="AQ178" s="500" t="s">
        <v>571</v>
      </c>
      <c r="AR178" s="500" t="s">
        <v>571</v>
      </c>
      <c r="AS178" s="500" t="s">
        <v>571</v>
      </c>
      <c r="AT178" s="500" t="s">
        <v>571</v>
      </c>
      <c r="AU178" s="500" t="s">
        <v>571</v>
      </c>
      <c r="AV178" s="500" t="s">
        <v>571</v>
      </c>
      <c r="AW178" s="500" t="s">
        <v>571</v>
      </c>
      <c r="AX178" s="500" t="s">
        <v>571</v>
      </c>
      <c r="AY178" s="500" t="s">
        <v>571</v>
      </c>
      <c r="AZ178" s="500" t="s">
        <v>571</v>
      </c>
      <c r="BA178" s="500" t="s">
        <v>571</v>
      </c>
      <c r="BB178" s="500" t="s">
        <v>571</v>
      </c>
      <c r="BC178" s="500" t="s">
        <v>571</v>
      </c>
      <c r="BD178" s="500" t="s">
        <v>571</v>
      </c>
      <c r="BE178" s="500" t="s">
        <v>571</v>
      </c>
      <c r="BF178" s="501" t="s">
        <v>571</v>
      </c>
    </row>
    <row r="179" spans="2:58" hidden="1">
      <c r="B179" s="323" t="s">
        <v>582</v>
      </c>
      <c r="C179" s="323" t="str">
        <f t="shared" ca="1" si="238"/>
        <v>Veikla</v>
      </c>
      <c r="D179" t="str">
        <f t="shared" si="239"/>
        <v>False</v>
      </c>
      <c r="E179" s="498" t="str">
        <f t="shared" si="220"/>
        <v>-</v>
      </c>
      <c r="F179" s="498" t="str">
        <f t="shared" si="221"/>
        <v>-</v>
      </c>
      <c r="G179" s="498" t="str">
        <f t="shared" si="222"/>
        <v>-</v>
      </c>
      <c r="H179" s="498" t="str">
        <f t="shared" si="223"/>
        <v>-</v>
      </c>
      <c r="I179" s="498" t="str">
        <f t="shared" si="224"/>
        <v>-</v>
      </c>
      <c r="J179" s="498" t="str">
        <f t="shared" si="225"/>
        <v>-</v>
      </c>
      <c r="K179" s="498" t="str">
        <f t="shared" si="226"/>
        <v>-</v>
      </c>
      <c r="L179" s="498" t="str">
        <f t="shared" si="227"/>
        <v>-</v>
      </c>
      <c r="M179" s="498" t="str">
        <f t="shared" si="228"/>
        <v>-</v>
      </c>
      <c r="N179" s="498" t="str">
        <f t="shared" si="229"/>
        <v>-</v>
      </c>
      <c r="O179" s="498" t="str">
        <f t="shared" si="230"/>
        <v>-</v>
      </c>
      <c r="P179" s="498" t="str">
        <f t="shared" si="231"/>
        <v>-</v>
      </c>
      <c r="Q179" s="498" t="str">
        <f t="shared" si="232"/>
        <v>-</v>
      </c>
      <c r="R179" s="498" t="str">
        <f t="shared" si="233"/>
        <v>-</v>
      </c>
      <c r="S179" s="498" t="str">
        <f t="shared" si="234"/>
        <v>-</v>
      </c>
      <c r="T179" s="498" t="str">
        <f t="shared" si="235"/>
        <v>-</v>
      </c>
      <c r="U179" s="498" t="str">
        <f t="shared" si="236"/>
        <v>-</v>
      </c>
      <c r="V179" s="498" t="str">
        <f t="shared" si="237"/>
        <v>-</v>
      </c>
      <c r="W179" s="115"/>
      <c r="X179" s="115"/>
      <c r="Y179" s="115"/>
      <c r="Z179" s="115"/>
      <c r="AA179" s="115"/>
      <c r="AB179" s="115"/>
      <c r="AC179" s="115"/>
      <c r="AD179" s="115"/>
      <c r="AE179" s="115"/>
      <c r="AF179" s="499" t="s">
        <v>571</v>
      </c>
      <c r="AG179" s="500" t="s">
        <v>571</v>
      </c>
      <c r="AH179" s="500" t="s">
        <v>571</v>
      </c>
      <c r="AI179" s="500" t="s">
        <v>571</v>
      </c>
      <c r="AJ179" s="500" t="s">
        <v>571</v>
      </c>
      <c r="AK179" s="500" t="s">
        <v>571</v>
      </c>
      <c r="AL179" s="500" t="s">
        <v>571</v>
      </c>
      <c r="AM179" s="500" t="s">
        <v>571</v>
      </c>
      <c r="AN179" s="500" t="s">
        <v>571</v>
      </c>
      <c r="AO179" s="500" t="s">
        <v>571</v>
      </c>
      <c r="AP179" s="500" t="s">
        <v>571</v>
      </c>
      <c r="AQ179" s="500" t="s">
        <v>571</v>
      </c>
      <c r="AR179" s="500" t="s">
        <v>571</v>
      </c>
      <c r="AS179" s="500" t="s">
        <v>571</v>
      </c>
      <c r="AT179" s="500" t="s">
        <v>571</v>
      </c>
      <c r="AU179" s="500" t="s">
        <v>571</v>
      </c>
      <c r="AV179" s="500" t="s">
        <v>571</v>
      </c>
      <c r="AW179" s="500" t="s">
        <v>571</v>
      </c>
      <c r="AX179" s="500" t="s">
        <v>571</v>
      </c>
      <c r="AY179" s="500" t="s">
        <v>571</v>
      </c>
      <c r="AZ179" s="500" t="s">
        <v>571</v>
      </c>
      <c r="BA179" s="500" t="s">
        <v>571</v>
      </c>
      <c r="BB179" s="500" t="s">
        <v>571</v>
      </c>
      <c r="BC179" s="500" t="s">
        <v>571</v>
      </c>
      <c r="BD179" s="500" t="s">
        <v>571</v>
      </c>
      <c r="BE179" s="500" t="s">
        <v>571</v>
      </c>
      <c r="BF179" s="501" t="s">
        <v>571</v>
      </c>
    </row>
    <row r="180" spans="2:58" hidden="1">
      <c r="B180" s="323" t="s">
        <v>583</v>
      </c>
      <c r="C180" s="323" t="str">
        <f t="shared" ca="1" si="238"/>
        <v>Veikla</v>
      </c>
      <c r="D180" t="str">
        <f t="shared" si="239"/>
        <v>False</v>
      </c>
      <c r="E180" s="498" t="str">
        <f t="shared" si="220"/>
        <v>-</v>
      </c>
      <c r="F180" s="498" t="str">
        <f t="shared" si="221"/>
        <v>-</v>
      </c>
      <c r="G180" s="498" t="str">
        <f t="shared" si="222"/>
        <v>-</v>
      </c>
      <c r="H180" s="498" t="str">
        <f t="shared" si="223"/>
        <v>-</v>
      </c>
      <c r="I180" s="498" t="str">
        <f t="shared" si="224"/>
        <v>-</v>
      </c>
      <c r="J180" s="498" t="str">
        <f t="shared" si="225"/>
        <v>-</v>
      </c>
      <c r="K180" s="498" t="str">
        <f t="shared" si="226"/>
        <v>-</v>
      </c>
      <c r="L180" s="498" t="str">
        <f t="shared" si="227"/>
        <v>-</v>
      </c>
      <c r="M180" s="498" t="str">
        <f t="shared" si="228"/>
        <v>-</v>
      </c>
      <c r="N180" s="498" t="str">
        <f t="shared" si="229"/>
        <v>-</v>
      </c>
      <c r="O180" s="498" t="str">
        <f t="shared" si="230"/>
        <v>-</v>
      </c>
      <c r="P180" s="498" t="str">
        <f t="shared" si="231"/>
        <v>-</v>
      </c>
      <c r="Q180" s="498" t="str">
        <f t="shared" si="232"/>
        <v>-</v>
      </c>
      <c r="R180" s="498" t="str">
        <f t="shared" si="233"/>
        <v>-</v>
      </c>
      <c r="S180" s="498" t="str">
        <f t="shared" si="234"/>
        <v>-</v>
      </c>
      <c r="T180" s="498" t="str">
        <f t="shared" si="235"/>
        <v>-</v>
      </c>
      <c r="U180" s="498" t="str">
        <f t="shared" si="236"/>
        <v>-</v>
      </c>
      <c r="V180" s="498" t="str">
        <f t="shared" si="237"/>
        <v>-</v>
      </c>
      <c r="W180" s="115"/>
      <c r="X180" s="115"/>
      <c r="Y180" s="115"/>
      <c r="Z180" s="115"/>
      <c r="AA180" s="115"/>
      <c r="AB180" s="115"/>
      <c r="AC180" s="115"/>
      <c r="AD180" s="115"/>
      <c r="AE180" s="115"/>
      <c r="AF180" s="499" t="s">
        <v>571</v>
      </c>
      <c r="AG180" s="500" t="s">
        <v>571</v>
      </c>
      <c r="AH180" s="500" t="s">
        <v>571</v>
      </c>
      <c r="AI180" s="500" t="s">
        <v>571</v>
      </c>
      <c r="AJ180" s="500" t="s">
        <v>571</v>
      </c>
      <c r="AK180" s="500" t="s">
        <v>571</v>
      </c>
      <c r="AL180" s="500" t="s">
        <v>571</v>
      </c>
      <c r="AM180" s="500" t="s">
        <v>571</v>
      </c>
      <c r="AN180" s="500" t="s">
        <v>571</v>
      </c>
      <c r="AO180" s="500" t="s">
        <v>571</v>
      </c>
      <c r="AP180" s="500" t="s">
        <v>571</v>
      </c>
      <c r="AQ180" s="500" t="s">
        <v>571</v>
      </c>
      <c r="AR180" s="500" t="s">
        <v>571</v>
      </c>
      <c r="AS180" s="500" t="s">
        <v>571</v>
      </c>
      <c r="AT180" s="500" t="s">
        <v>571</v>
      </c>
      <c r="AU180" s="500" t="s">
        <v>571</v>
      </c>
      <c r="AV180" s="500" t="s">
        <v>571</v>
      </c>
      <c r="AW180" s="500" t="s">
        <v>571</v>
      </c>
      <c r="AX180" s="500" t="s">
        <v>571</v>
      </c>
      <c r="AY180" s="500" t="s">
        <v>571</v>
      </c>
      <c r="AZ180" s="500" t="s">
        <v>571</v>
      </c>
      <c r="BA180" s="500" t="s">
        <v>571</v>
      </c>
      <c r="BB180" s="500" t="s">
        <v>571</v>
      </c>
      <c r="BC180" s="500" t="s">
        <v>571</v>
      </c>
      <c r="BD180" s="500" t="s">
        <v>571</v>
      </c>
      <c r="BE180" s="500" t="s">
        <v>571</v>
      </c>
      <c r="BF180" s="501" t="s">
        <v>571</v>
      </c>
    </row>
    <row r="181" spans="2:58" hidden="1">
      <c r="B181" s="323" t="s">
        <v>584</v>
      </c>
      <c r="C181" s="323" t="str">
        <f t="shared" ca="1" si="238"/>
        <v>Veikla</v>
      </c>
      <c r="D181" t="str">
        <f t="shared" si="239"/>
        <v>False</v>
      </c>
      <c r="E181" s="498" t="str">
        <f t="shared" si="220"/>
        <v>-</v>
      </c>
      <c r="F181" s="498" t="str">
        <f t="shared" si="221"/>
        <v>-</v>
      </c>
      <c r="G181" s="498" t="str">
        <f t="shared" si="222"/>
        <v>-</v>
      </c>
      <c r="H181" s="498" t="str">
        <f t="shared" si="223"/>
        <v>-</v>
      </c>
      <c r="I181" s="498" t="str">
        <f t="shared" si="224"/>
        <v>-</v>
      </c>
      <c r="J181" s="498" t="str">
        <f t="shared" si="225"/>
        <v>-</v>
      </c>
      <c r="K181" s="498" t="str">
        <f t="shared" si="226"/>
        <v>-</v>
      </c>
      <c r="L181" s="498" t="str">
        <f t="shared" si="227"/>
        <v>-</v>
      </c>
      <c r="M181" s="498" t="str">
        <f t="shared" si="228"/>
        <v>-</v>
      </c>
      <c r="N181" s="498" t="str">
        <f t="shared" si="229"/>
        <v>-</v>
      </c>
      <c r="O181" s="498" t="str">
        <f t="shared" si="230"/>
        <v>-</v>
      </c>
      <c r="P181" s="498" t="str">
        <f t="shared" si="231"/>
        <v>-</v>
      </c>
      <c r="Q181" s="498" t="str">
        <f t="shared" si="232"/>
        <v>-</v>
      </c>
      <c r="R181" s="498" t="str">
        <f t="shared" si="233"/>
        <v>-</v>
      </c>
      <c r="S181" s="498" t="str">
        <f t="shared" si="234"/>
        <v>-</v>
      </c>
      <c r="T181" s="498" t="str">
        <f t="shared" si="235"/>
        <v>-</v>
      </c>
      <c r="U181" s="498" t="str">
        <f t="shared" si="236"/>
        <v>-</v>
      </c>
      <c r="V181" s="498" t="str">
        <f t="shared" si="237"/>
        <v>-</v>
      </c>
      <c r="W181" s="115"/>
      <c r="X181" s="115"/>
      <c r="Y181" s="115"/>
      <c r="Z181" s="115"/>
      <c r="AA181" s="115"/>
      <c r="AB181" s="115"/>
      <c r="AC181" s="115"/>
      <c r="AD181" s="115"/>
      <c r="AE181" s="115"/>
      <c r="AF181" s="499" t="s">
        <v>571</v>
      </c>
      <c r="AG181" s="500" t="s">
        <v>571</v>
      </c>
      <c r="AH181" s="500" t="s">
        <v>571</v>
      </c>
      <c r="AI181" s="500" t="s">
        <v>571</v>
      </c>
      <c r="AJ181" s="500" t="s">
        <v>571</v>
      </c>
      <c r="AK181" s="500" t="s">
        <v>571</v>
      </c>
      <c r="AL181" s="500" t="s">
        <v>571</v>
      </c>
      <c r="AM181" s="500" t="s">
        <v>571</v>
      </c>
      <c r="AN181" s="500" t="s">
        <v>571</v>
      </c>
      <c r="AO181" s="500" t="s">
        <v>571</v>
      </c>
      <c r="AP181" s="500" t="s">
        <v>571</v>
      </c>
      <c r="AQ181" s="500" t="s">
        <v>571</v>
      </c>
      <c r="AR181" s="500" t="s">
        <v>571</v>
      </c>
      <c r="AS181" s="500" t="s">
        <v>571</v>
      </c>
      <c r="AT181" s="500" t="s">
        <v>571</v>
      </c>
      <c r="AU181" s="500" t="s">
        <v>571</v>
      </c>
      <c r="AV181" s="500" t="s">
        <v>571</v>
      </c>
      <c r="AW181" s="500" t="s">
        <v>571</v>
      </c>
      <c r="AX181" s="500" t="s">
        <v>571</v>
      </c>
      <c r="AY181" s="500" t="s">
        <v>571</v>
      </c>
      <c r="AZ181" s="500" t="s">
        <v>571</v>
      </c>
      <c r="BA181" s="500" t="s">
        <v>571</v>
      </c>
      <c r="BB181" s="500" t="s">
        <v>571</v>
      </c>
      <c r="BC181" s="500" t="s">
        <v>571</v>
      </c>
      <c r="BD181" s="500" t="s">
        <v>571</v>
      </c>
      <c r="BE181" s="500" t="s">
        <v>571</v>
      </c>
      <c r="BF181" s="501" t="s">
        <v>571</v>
      </c>
    </row>
    <row r="182" spans="2:58" hidden="1">
      <c r="B182" s="323" t="s">
        <v>585</v>
      </c>
      <c r="C182" s="323" t="str">
        <f t="shared" ca="1" si="238"/>
        <v>Veikla</v>
      </c>
      <c r="D182" t="str">
        <f t="shared" si="239"/>
        <v>False</v>
      </c>
      <c r="E182" s="498" t="str">
        <f t="shared" si="220"/>
        <v>-</v>
      </c>
      <c r="F182" s="498" t="str">
        <f t="shared" si="221"/>
        <v>-</v>
      </c>
      <c r="G182" s="498" t="str">
        <f t="shared" si="222"/>
        <v>-</v>
      </c>
      <c r="H182" s="498" t="str">
        <f t="shared" si="223"/>
        <v>-</v>
      </c>
      <c r="I182" s="498" t="str">
        <f t="shared" si="224"/>
        <v>-</v>
      </c>
      <c r="J182" s="498" t="str">
        <f t="shared" si="225"/>
        <v>-</v>
      </c>
      <c r="K182" s="498" t="str">
        <f t="shared" si="226"/>
        <v>-</v>
      </c>
      <c r="L182" s="498" t="str">
        <f t="shared" si="227"/>
        <v>-</v>
      </c>
      <c r="M182" s="498" t="str">
        <f t="shared" si="228"/>
        <v>-</v>
      </c>
      <c r="N182" s="498" t="str">
        <f t="shared" si="229"/>
        <v>-</v>
      </c>
      <c r="O182" s="498" t="str">
        <f t="shared" si="230"/>
        <v>-</v>
      </c>
      <c r="P182" s="498" t="str">
        <f t="shared" si="231"/>
        <v>-</v>
      </c>
      <c r="Q182" s="498" t="str">
        <f t="shared" si="232"/>
        <v>-</v>
      </c>
      <c r="R182" s="498" t="str">
        <f t="shared" si="233"/>
        <v>-</v>
      </c>
      <c r="S182" s="498" t="str">
        <f t="shared" si="234"/>
        <v>-</v>
      </c>
      <c r="T182" s="498" t="str">
        <f t="shared" si="235"/>
        <v>-</v>
      </c>
      <c r="U182" s="498" t="str">
        <f t="shared" si="236"/>
        <v>-</v>
      </c>
      <c r="V182" s="498" t="str">
        <f t="shared" si="237"/>
        <v>-</v>
      </c>
      <c r="W182" s="115"/>
      <c r="X182" s="115"/>
      <c r="Y182" s="115"/>
      <c r="Z182" s="115"/>
      <c r="AA182" s="115"/>
      <c r="AB182" s="115"/>
      <c r="AC182" s="115"/>
      <c r="AD182" s="115"/>
      <c r="AE182" s="115"/>
      <c r="AF182" s="499" t="s">
        <v>571</v>
      </c>
      <c r="AG182" s="500" t="s">
        <v>571</v>
      </c>
      <c r="AH182" s="500" t="s">
        <v>571</v>
      </c>
      <c r="AI182" s="500" t="s">
        <v>571</v>
      </c>
      <c r="AJ182" s="500" t="s">
        <v>571</v>
      </c>
      <c r="AK182" s="500" t="s">
        <v>571</v>
      </c>
      <c r="AL182" s="500" t="s">
        <v>571</v>
      </c>
      <c r="AM182" s="500" t="s">
        <v>571</v>
      </c>
      <c r="AN182" s="500" t="s">
        <v>571</v>
      </c>
      <c r="AO182" s="500" t="s">
        <v>571</v>
      </c>
      <c r="AP182" s="500" t="s">
        <v>571</v>
      </c>
      <c r="AQ182" s="500" t="s">
        <v>571</v>
      </c>
      <c r="AR182" s="500" t="s">
        <v>571</v>
      </c>
      <c r="AS182" s="500" t="s">
        <v>571</v>
      </c>
      <c r="AT182" s="500" t="s">
        <v>571</v>
      </c>
      <c r="AU182" s="500" t="s">
        <v>571</v>
      </c>
      <c r="AV182" s="500" t="s">
        <v>571</v>
      </c>
      <c r="AW182" s="500" t="s">
        <v>571</v>
      </c>
      <c r="AX182" s="500" t="s">
        <v>571</v>
      </c>
      <c r="AY182" s="500" t="s">
        <v>571</v>
      </c>
      <c r="AZ182" s="500" t="s">
        <v>571</v>
      </c>
      <c r="BA182" s="500" t="s">
        <v>571</v>
      </c>
      <c r="BB182" s="500" t="s">
        <v>571</v>
      </c>
      <c r="BC182" s="500" t="s">
        <v>571</v>
      </c>
      <c r="BD182" s="500" t="s">
        <v>571</v>
      </c>
      <c r="BE182" s="500" t="s">
        <v>571</v>
      </c>
      <c r="BF182" s="501" t="s">
        <v>571</v>
      </c>
    </row>
    <row r="183" spans="2:58" hidden="1">
      <c r="B183" s="323" t="s">
        <v>586</v>
      </c>
      <c r="C183" s="323" t="str">
        <f t="shared" ca="1" si="238"/>
        <v>Veikla</v>
      </c>
      <c r="D183" t="str">
        <f t="shared" si="239"/>
        <v>False</v>
      </c>
      <c r="E183" s="498" t="str">
        <f t="shared" si="220"/>
        <v>-</v>
      </c>
      <c r="F183" s="498" t="str">
        <f t="shared" si="221"/>
        <v>-</v>
      </c>
      <c r="G183" s="498" t="str">
        <f t="shared" si="222"/>
        <v>-</v>
      </c>
      <c r="H183" s="498" t="str">
        <f t="shared" si="223"/>
        <v>-</v>
      </c>
      <c r="I183" s="498" t="str">
        <f t="shared" si="224"/>
        <v>-</v>
      </c>
      <c r="J183" s="498" t="str">
        <f t="shared" si="225"/>
        <v>-</v>
      </c>
      <c r="K183" s="498" t="str">
        <f t="shared" si="226"/>
        <v>-</v>
      </c>
      <c r="L183" s="498" t="str">
        <f t="shared" si="227"/>
        <v>-</v>
      </c>
      <c r="M183" s="498" t="str">
        <f t="shared" si="228"/>
        <v>-</v>
      </c>
      <c r="N183" s="498" t="str">
        <f t="shared" si="229"/>
        <v>-</v>
      </c>
      <c r="O183" s="498" t="str">
        <f t="shared" si="230"/>
        <v>-</v>
      </c>
      <c r="P183" s="498" t="str">
        <f t="shared" si="231"/>
        <v>-</v>
      </c>
      <c r="Q183" s="498" t="str">
        <f t="shared" si="232"/>
        <v>-</v>
      </c>
      <c r="R183" s="498" t="str">
        <f t="shared" si="233"/>
        <v>-</v>
      </c>
      <c r="S183" s="498" t="str">
        <f t="shared" si="234"/>
        <v>-</v>
      </c>
      <c r="T183" s="498" t="str">
        <f t="shared" si="235"/>
        <v>-</v>
      </c>
      <c r="U183" s="498" t="str">
        <f t="shared" si="236"/>
        <v>-</v>
      </c>
      <c r="V183" s="498" t="str">
        <f t="shared" si="237"/>
        <v>-</v>
      </c>
      <c r="W183" s="115"/>
      <c r="X183" s="115"/>
      <c r="Y183" s="115"/>
      <c r="Z183" s="115"/>
      <c r="AA183" s="115"/>
      <c r="AB183" s="115"/>
      <c r="AC183" s="115"/>
      <c r="AD183" s="115"/>
      <c r="AE183" s="115"/>
      <c r="AF183" s="499" t="s">
        <v>571</v>
      </c>
      <c r="AG183" s="500" t="s">
        <v>571</v>
      </c>
      <c r="AH183" s="500" t="s">
        <v>571</v>
      </c>
      <c r="AI183" s="500" t="s">
        <v>571</v>
      </c>
      <c r="AJ183" s="500" t="s">
        <v>571</v>
      </c>
      <c r="AK183" s="500" t="s">
        <v>571</v>
      </c>
      <c r="AL183" s="500" t="s">
        <v>571</v>
      </c>
      <c r="AM183" s="500" t="s">
        <v>571</v>
      </c>
      <c r="AN183" s="500" t="s">
        <v>571</v>
      </c>
      <c r="AO183" s="500" t="s">
        <v>571</v>
      </c>
      <c r="AP183" s="500" t="s">
        <v>571</v>
      </c>
      <c r="AQ183" s="500" t="s">
        <v>571</v>
      </c>
      <c r="AR183" s="500" t="s">
        <v>571</v>
      </c>
      <c r="AS183" s="500" t="s">
        <v>571</v>
      </c>
      <c r="AT183" s="500" t="s">
        <v>571</v>
      </c>
      <c r="AU183" s="500" t="s">
        <v>571</v>
      </c>
      <c r="AV183" s="500" t="s">
        <v>571</v>
      </c>
      <c r="AW183" s="500" t="s">
        <v>571</v>
      </c>
      <c r="AX183" s="500" t="s">
        <v>571</v>
      </c>
      <c r="AY183" s="500" t="s">
        <v>571</v>
      </c>
      <c r="AZ183" s="500" t="s">
        <v>571</v>
      </c>
      <c r="BA183" s="500" t="s">
        <v>571</v>
      </c>
      <c r="BB183" s="500" t="s">
        <v>571</v>
      </c>
      <c r="BC183" s="500" t="s">
        <v>571</v>
      </c>
      <c r="BD183" s="500" t="s">
        <v>571</v>
      </c>
      <c r="BE183" s="500" t="s">
        <v>571</v>
      </c>
      <c r="BF183" s="501" t="s">
        <v>571</v>
      </c>
    </row>
    <row r="184" spans="2:58" hidden="1">
      <c r="B184" s="323" t="s">
        <v>587</v>
      </c>
      <c r="C184" s="323" t="str">
        <f t="shared" ca="1" si="238"/>
        <v>Veikla</v>
      </c>
      <c r="D184" t="str">
        <f t="shared" si="239"/>
        <v>False</v>
      </c>
      <c r="E184" s="498" t="str">
        <f t="shared" si="220"/>
        <v>-</v>
      </c>
      <c r="F184" s="498" t="str">
        <f t="shared" si="221"/>
        <v>-</v>
      </c>
      <c r="G184" s="498" t="str">
        <f t="shared" si="222"/>
        <v>-</v>
      </c>
      <c r="H184" s="498" t="str">
        <f t="shared" si="223"/>
        <v>-</v>
      </c>
      <c r="I184" s="498" t="str">
        <f t="shared" si="224"/>
        <v>-</v>
      </c>
      <c r="J184" s="498" t="str">
        <f t="shared" si="225"/>
        <v>-</v>
      </c>
      <c r="K184" s="498" t="str">
        <f t="shared" si="226"/>
        <v>-</v>
      </c>
      <c r="L184" s="498" t="str">
        <f t="shared" si="227"/>
        <v>-</v>
      </c>
      <c r="M184" s="498" t="str">
        <f t="shared" si="228"/>
        <v>-</v>
      </c>
      <c r="N184" s="498" t="str">
        <f t="shared" si="229"/>
        <v>-</v>
      </c>
      <c r="O184" s="498" t="str">
        <f t="shared" si="230"/>
        <v>-</v>
      </c>
      <c r="P184" s="498" t="str">
        <f t="shared" si="231"/>
        <v>-</v>
      </c>
      <c r="Q184" s="498" t="str">
        <f t="shared" si="232"/>
        <v>-</v>
      </c>
      <c r="R184" s="498" t="str">
        <f t="shared" si="233"/>
        <v>-</v>
      </c>
      <c r="S184" s="498" t="str">
        <f t="shared" si="234"/>
        <v>-</v>
      </c>
      <c r="T184" s="498" t="str">
        <f t="shared" si="235"/>
        <v>-</v>
      </c>
      <c r="U184" s="498" t="str">
        <f t="shared" si="236"/>
        <v>-</v>
      </c>
      <c r="V184" s="498" t="str">
        <f t="shared" si="237"/>
        <v>-</v>
      </c>
      <c r="W184" s="115"/>
      <c r="X184" s="115"/>
      <c r="Y184" s="115"/>
      <c r="Z184" s="115"/>
      <c r="AA184" s="115"/>
      <c r="AB184" s="115"/>
      <c r="AC184" s="115"/>
      <c r="AD184" s="115"/>
      <c r="AE184" s="115"/>
      <c r="AF184" s="499" t="s">
        <v>571</v>
      </c>
      <c r="AG184" s="500" t="s">
        <v>571</v>
      </c>
      <c r="AH184" s="500" t="s">
        <v>571</v>
      </c>
      <c r="AI184" s="500" t="s">
        <v>571</v>
      </c>
      <c r="AJ184" s="500" t="s">
        <v>571</v>
      </c>
      <c r="AK184" s="500" t="s">
        <v>571</v>
      </c>
      <c r="AL184" s="500" t="s">
        <v>571</v>
      </c>
      <c r="AM184" s="500" t="s">
        <v>571</v>
      </c>
      <c r="AN184" s="500" t="s">
        <v>571</v>
      </c>
      <c r="AO184" s="500" t="s">
        <v>571</v>
      </c>
      <c r="AP184" s="500" t="s">
        <v>571</v>
      </c>
      <c r="AQ184" s="500" t="s">
        <v>571</v>
      </c>
      <c r="AR184" s="500" t="s">
        <v>571</v>
      </c>
      <c r="AS184" s="500" t="s">
        <v>571</v>
      </c>
      <c r="AT184" s="500" t="s">
        <v>571</v>
      </c>
      <c r="AU184" s="500" t="s">
        <v>571</v>
      </c>
      <c r="AV184" s="500" t="s">
        <v>571</v>
      </c>
      <c r="AW184" s="500" t="s">
        <v>571</v>
      </c>
      <c r="AX184" s="500" t="s">
        <v>571</v>
      </c>
      <c r="AY184" s="500" t="s">
        <v>571</v>
      </c>
      <c r="AZ184" s="500" t="s">
        <v>571</v>
      </c>
      <c r="BA184" s="500" t="s">
        <v>571</v>
      </c>
      <c r="BB184" s="500" t="s">
        <v>571</v>
      </c>
      <c r="BC184" s="500" t="s">
        <v>571</v>
      </c>
      <c r="BD184" s="500" t="s">
        <v>571</v>
      </c>
      <c r="BE184" s="500" t="s">
        <v>571</v>
      </c>
      <c r="BF184" s="501" t="s">
        <v>571</v>
      </c>
    </row>
    <row r="185" spans="2:58" hidden="1">
      <c r="B185" s="323" t="s">
        <v>588</v>
      </c>
      <c r="C185" s="323" t="str">
        <f t="shared" ca="1" si="238"/>
        <v>Veikla</v>
      </c>
      <c r="D185" t="str">
        <f t="shared" si="239"/>
        <v>False</v>
      </c>
      <c r="E185" s="498" t="str">
        <f t="shared" si="220"/>
        <v>-</v>
      </c>
      <c r="F185" s="498" t="str">
        <f t="shared" si="221"/>
        <v>-</v>
      </c>
      <c r="G185" s="498" t="str">
        <f t="shared" si="222"/>
        <v>-</v>
      </c>
      <c r="H185" s="498" t="str">
        <f t="shared" si="223"/>
        <v>-</v>
      </c>
      <c r="I185" s="498" t="str">
        <f t="shared" si="224"/>
        <v>-</v>
      </c>
      <c r="J185" s="498" t="str">
        <f t="shared" si="225"/>
        <v>-</v>
      </c>
      <c r="K185" s="498" t="str">
        <f t="shared" si="226"/>
        <v>-</v>
      </c>
      <c r="L185" s="498" t="str">
        <f t="shared" si="227"/>
        <v>-</v>
      </c>
      <c r="M185" s="498" t="str">
        <f t="shared" si="228"/>
        <v>-</v>
      </c>
      <c r="N185" s="498" t="str">
        <f t="shared" si="229"/>
        <v>-</v>
      </c>
      <c r="O185" s="498" t="str">
        <f t="shared" si="230"/>
        <v>-</v>
      </c>
      <c r="P185" s="498" t="str">
        <f t="shared" si="231"/>
        <v>-</v>
      </c>
      <c r="Q185" s="498" t="str">
        <f t="shared" si="232"/>
        <v>-</v>
      </c>
      <c r="R185" s="498" t="str">
        <f t="shared" si="233"/>
        <v>-</v>
      </c>
      <c r="S185" s="498" t="str">
        <f t="shared" si="234"/>
        <v>-</v>
      </c>
      <c r="T185" s="498" t="str">
        <f t="shared" si="235"/>
        <v>-</v>
      </c>
      <c r="U185" s="498" t="str">
        <f t="shared" si="236"/>
        <v>-</v>
      </c>
      <c r="V185" s="498" t="str">
        <f t="shared" si="237"/>
        <v>-</v>
      </c>
      <c r="W185" s="115"/>
      <c r="X185" s="115"/>
      <c r="Y185" s="115"/>
      <c r="Z185" s="115"/>
      <c r="AA185" s="115"/>
      <c r="AB185" s="115"/>
      <c r="AC185" s="115"/>
      <c r="AD185" s="115"/>
      <c r="AE185" s="115"/>
      <c r="AF185" s="499" t="s">
        <v>571</v>
      </c>
      <c r="AG185" s="500" t="s">
        <v>571</v>
      </c>
      <c r="AH185" s="500" t="s">
        <v>571</v>
      </c>
      <c r="AI185" s="500" t="s">
        <v>571</v>
      </c>
      <c r="AJ185" s="500" t="s">
        <v>571</v>
      </c>
      <c r="AK185" s="500" t="s">
        <v>571</v>
      </c>
      <c r="AL185" s="500" t="s">
        <v>571</v>
      </c>
      <c r="AM185" s="500" t="s">
        <v>571</v>
      </c>
      <c r="AN185" s="500" t="s">
        <v>571</v>
      </c>
      <c r="AO185" s="500" t="s">
        <v>571</v>
      </c>
      <c r="AP185" s="500" t="s">
        <v>571</v>
      </c>
      <c r="AQ185" s="500" t="s">
        <v>571</v>
      </c>
      <c r="AR185" s="500" t="s">
        <v>571</v>
      </c>
      <c r="AS185" s="500" t="s">
        <v>571</v>
      </c>
      <c r="AT185" s="500" t="s">
        <v>571</v>
      </c>
      <c r="AU185" s="500" t="s">
        <v>571</v>
      </c>
      <c r="AV185" s="500" t="s">
        <v>571</v>
      </c>
      <c r="AW185" s="500" t="s">
        <v>571</v>
      </c>
      <c r="AX185" s="500" t="s">
        <v>571</v>
      </c>
      <c r="AY185" s="500" t="s">
        <v>571</v>
      </c>
      <c r="AZ185" s="500" t="s">
        <v>571</v>
      </c>
      <c r="BA185" s="500" t="s">
        <v>571</v>
      </c>
      <c r="BB185" s="500" t="s">
        <v>571</v>
      </c>
      <c r="BC185" s="500" t="s">
        <v>571</v>
      </c>
      <c r="BD185" s="500" t="s">
        <v>571</v>
      </c>
      <c r="BE185" s="500" t="s">
        <v>571</v>
      </c>
      <c r="BF185" s="501" t="s">
        <v>571</v>
      </c>
    </row>
    <row r="186" spans="2:58" hidden="1">
      <c r="B186" s="323" t="s">
        <v>589</v>
      </c>
      <c r="C186" s="323" t="str">
        <f t="shared" ca="1" si="238"/>
        <v>Reinvesticijos (po priemonės įgyvendinimo)</v>
      </c>
      <c r="D186" t="str">
        <f t="shared" si="239"/>
        <v>False</v>
      </c>
      <c r="E186" s="498" t="str">
        <f t="shared" si="220"/>
        <v>-</v>
      </c>
      <c r="F186" s="498" t="str">
        <f t="shared" si="221"/>
        <v>-</v>
      </c>
      <c r="G186" s="498" t="str">
        <f t="shared" si="222"/>
        <v>-</v>
      </c>
      <c r="H186" s="498" t="str">
        <f t="shared" si="223"/>
        <v>-</v>
      </c>
      <c r="I186" s="498" t="str">
        <f t="shared" si="224"/>
        <v>-</v>
      </c>
      <c r="J186" s="498" t="str">
        <f t="shared" si="225"/>
        <v>-</v>
      </c>
      <c r="K186" s="498" t="str">
        <f t="shared" si="226"/>
        <v>-</v>
      </c>
      <c r="L186" s="498" t="str">
        <f t="shared" si="227"/>
        <v>-</v>
      </c>
      <c r="M186" s="498" t="str">
        <f t="shared" si="228"/>
        <v>-</v>
      </c>
      <c r="N186" s="498" t="str">
        <f t="shared" si="229"/>
        <v>-</v>
      </c>
      <c r="O186" s="498" t="str">
        <f t="shared" si="230"/>
        <v>-</v>
      </c>
      <c r="P186" s="498" t="str">
        <f t="shared" si="231"/>
        <v>-</v>
      </c>
      <c r="Q186" s="498" t="str">
        <f t="shared" si="232"/>
        <v>-</v>
      </c>
      <c r="R186" s="498" t="str">
        <f t="shared" si="233"/>
        <v>-</v>
      </c>
      <c r="S186" s="498" t="str">
        <f t="shared" si="234"/>
        <v>-</v>
      </c>
      <c r="T186" s="498" t="str">
        <f t="shared" si="235"/>
        <v>-</v>
      </c>
      <c r="U186" s="498" t="str">
        <f t="shared" si="236"/>
        <v>-</v>
      </c>
      <c r="V186" s="498" t="str">
        <f t="shared" si="237"/>
        <v>-</v>
      </c>
      <c r="W186" s="115"/>
      <c r="X186" s="115"/>
      <c r="Y186" s="115"/>
      <c r="Z186" s="115"/>
      <c r="AA186" s="115"/>
      <c r="AB186" s="115"/>
      <c r="AC186" s="115"/>
      <c r="AD186" s="115"/>
      <c r="AE186" s="115"/>
      <c r="AF186" s="499" t="s">
        <v>571</v>
      </c>
      <c r="AG186" s="500" t="s">
        <v>571</v>
      </c>
      <c r="AH186" s="500" t="s">
        <v>571</v>
      </c>
      <c r="AI186" s="500" t="s">
        <v>571</v>
      </c>
      <c r="AJ186" s="500" t="s">
        <v>571</v>
      </c>
      <c r="AK186" s="500" t="s">
        <v>571</v>
      </c>
      <c r="AL186" s="500" t="s">
        <v>571</v>
      </c>
      <c r="AM186" s="500" t="s">
        <v>571</v>
      </c>
      <c r="AN186" s="500" t="s">
        <v>571</v>
      </c>
      <c r="AO186" s="500" t="s">
        <v>571</v>
      </c>
      <c r="AP186" s="500" t="s">
        <v>571</v>
      </c>
      <c r="AQ186" s="500" t="s">
        <v>571</v>
      </c>
      <c r="AR186" s="500" t="s">
        <v>571</v>
      </c>
      <c r="AS186" s="500" t="s">
        <v>571</v>
      </c>
      <c r="AT186" s="500" t="s">
        <v>571</v>
      </c>
      <c r="AU186" s="500" t="s">
        <v>571</v>
      </c>
      <c r="AV186" s="500" t="s">
        <v>571</v>
      </c>
      <c r="AW186" s="500" t="s">
        <v>571</v>
      </c>
      <c r="AX186" s="500" t="s">
        <v>571</v>
      </c>
      <c r="AY186" s="500" t="s">
        <v>571</v>
      </c>
      <c r="AZ186" s="500" t="s">
        <v>571</v>
      </c>
      <c r="BA186" s="500" t="s">
        <v>571</v>
      </c>
      <c r="BB186" s="500" t="s">
        <v>571</v>
      </c>
      <c r="BC186" s="500" t="s">
        <v>571</v>
      </c>
      <c r="BD186" s="500" t="s">
        <v>571</v>
      </c>
      <c r="BE186" s="500" t="s">
        <v>571</v>
      </c>
      <c r="BF186" s="501" t="s">
        <v>571</v>
      </c>
    </row>
    <row r="187" spans="2:58" hidden="1">
      <c r="B187" s="323" t="s">
        <v>590</v>
      </c>
      <c r="C187" s="323" t="str">
        <f t="shared" ca="1" si="238"/>
        <v>Likutinė vertė</v>
      </c>
      <c r="D187" t="str">
        <f t="shared" si="239"/>
        <v>False</v>
      </c>
      <c r="E187" s="498" t="str">
        <f t="shared" si="220"/>
        <v>-</v>
      </c>
      <c r="F187" s="498" t="str">
        <f t="shared" si="221"/>
        <v>-</v>
      </c>
      <c r="G187" s="498" t="str">
        <f t="shared" si="222"/>
        <v>-</v>
      </c>
      <c r="H187" s="498" t="str">
        <f t="shared" si="223"/>
        <v>-</v>
      </c>
      <c r="I187" s="498" t="str">
        <f t="shared" si="224"/>
        <v>-</v>
      </c>
      <c r="J187" s="498" t="str">
        <f t="shared" si="225"/>
        <v>-</v>
      </c>
      <c r="K187" s="498" t="str">
        <f t="shared" si="226"/>
        <v>-</v>
      </c>
      <c r="L187" s="498" t="str">
        <f t="shared" si="227"/>
        <v>-</v>
      </c>
      <c r="M187" s="498" t="str">
        <f t="shared" si="228"/>
        <v>-</v>
      </c>
      <c r="N187" s="498" t="str">
        <f t="shared" si="229"/>
        <v>-</v>
      </c>
      <c r="O187" s="498" t="str">
        <f t="shared" si="230"/>
        <v>-</v>
      </c>
      <c r="P187" s="498" t="str">
        <f t="shared" si="231"/>
        <v>-</v>
      </c>
      <c r="Q187" s="498" t="str">
        <f t="shared" si="232"/>
        <v>-</v>
      </c>
      <c r="R187" s="498" t="str">
        <f t="shared" si="233"/>
        <v>-</v>
      </c>
      <c r="S187" s="498" t="str">
        <f t="shared" si="234"/>
        <v>-</v>
      </c>
      <c r="T187" s="498" t="str">
        <f t="shared" si="235"/>
        <v>-</v>
      </c>
      <c r="U187" s="498" t="str">
        <f t="shared" si="236"/>
        <v>-</v>
      </c>
      <c r="V187" s="498" t="str">
        <f t="shared" si="237"/>
        <v>-</v>
      </c>
      <c r="W187" s="115"/>
      <c r="X187" s="115"/>
      <c r="Y187" s="115"/>
      <c r="Z187" s="115"/>
      <c r="AA187" s="115"/>
      <c r="AB187" s="115"/>
      <c r="AC187" s="115"/>
      <c r="AD187" s="115"/>
      <c r="AE187" s="115"/>
      <c r="AF187" s="499" t="s">
        <v>571</v>
      </c>
      <c r="AG187" s="500" t="s">
        <v>571</v>
      </c>
      <c r="AH187" s="500" t="s">
        <v>571</v>
      </c>
      <c r="AI187" s="500" t="s">
        <v>571</v>
      </c>
      <c r="AJ187" s="500" t="s">
        <v>571</v>
      </c>
      <c r="AK187" s="500" t="s">
        <v>571</v>
      </c>
      <c r="AL187" s="500" t="s">
        <v>571</v>
      </c>
      <c r="AM187" s="500" t="s">
        <v>571</v>
      </c>
      <c r="AN187" s="500" t="s">
        <v>571</v>
      </c>
      <c r="AO187" s="500" t="s">
        <v>571</v>
      </c>
      <c r="AP187" s="500" t="s">
        <v>571</v>
      </c>
      <c r="AQ187" s="500" t="s">
        <v>571</v>
      </c>
      <c r="AR187" s="500" t="s">
        <v>571</v>
      </c>
      <c r="AS187" s="500" t="s">
        <v>571</v>
      </c>
      <c r="AT187" s="500" t="s">
        <v>571</v>
      </c>
      <c r="AU187" s="500" t="s">
        <v>571</v>
      </c>
      <c r="AV187" s="500" t="s">
        <v>571</v>
      </c>
      <c r="AW187" s="500" t="s">
        <v>571</v>
      </c>
      <c r="AX187" s="500" t="s">
        <v>571</v>
      </c>
      <c r="AY187" s="500" t="s">
        <v>571</v>
      </c>
      <c r="AZ187" s="500" t="s">
        <v>571</v>
      </c>
      <c r="BA187" s="500" t="s">
        <v>571</v>
      </c>
      <c r="BB187" s="500" t="s">
        <v>571</v>
      </c>
      <c r="BC187" s="500" t="s">
        <v>571</v>
      </c>
      <c r="BD187" s="500" t="s">
        <v>571</v>
      </c>
      <c r="BE187" s="500" t="s">
        <v>571</v>
      </c>
      <c r="BF187" s="501" t="s">
        <v>571</v>
      </c>
    </row>
    <row r="188" spans="2:58">
      <c r="B188" s="323" t="s">
        <v>591</v>
      </c>
      <c r="C188" s="323" t="str">
        <f t="shared" ca="1" si="238"/>
        <v>Inovatyviųjų viešųjų pirkimų skatinimo veikla (10)</v>
      </c>
      <c r="D188" t="str">
        <f t="shared" si="239"/>
        <v>True</v>
      </c>
      <c r="E188" s="498">
        <f t="shared" si="220"/>
        <v>7.7730385073455696E-5</v>
      </c>
      <c r="F188" s="498">
        <f t="shared" si="221"/>
        <v>-7.7718302926552241E-5</v>
      </c>
      <c r="G188" s="498">
        <f t="shared" si="222"/>
        <v>2.5109621550200212E-4</v>
      </c>
      <c r="H188" s="498">
        <f t="shared" si="223"/>
        <v>-2.5109621550200212E-4</v>
      </c>
      <c r="I188" s="498">
        <f t="shared" si="224"/>
        <v>1.3539214475321085E-4</v>
      </c>
      <c r="J188" s="498">
        <f t="shared" si="225"/>
        <v>-1.3537039342570301E-4</v>
      </c>
      <c r="K188" s="498" t="str">
        <f t="shared" si="226"/>
        <v>-</v>
      </c>
      <c r="L188" s="498" t="str">
        <f t="shared" si="227"/>
        <v>-</v>
      </c>
      <c r="M188" s="498" t="str">
        <f t="shared" si="228"/>
        <v>-</v>
      </c>
      <c r="N188" s="498" t="str">
        <f t="shared" si="229"/>
        <v>-</v>
      </c>
      <c r="O188" s="498">
        <f t="shared" si="230"/>
        <v>-1.4499911891250065E-4</v>
      </c>
      <c r="P188" s="498">
        <f t="shared" si="231"/>
        <v>1.4499911891231818E-4</v>
      </c>
      <c r="Q188" s="498">
        <f t="shared" si="232"/>
        <v>-7.6445264573213507E-5</v>
      </c>
      <c r="R188" s="498">
        <f t="shared" si="233"/>
        <v>7.6445264573598304E-5</v>
      </c>
      <c r="S188" s="498" t="str">
        <f t="shared" si="234"/>
        <v>-</v>
      </c>
      <c r="T188" s="498" t="str">
        <f t="shared" si="235"/>
        <v>-</v>
      </c>
      <c r="U188" s="498" t="str">
        <f t="shared" si="236"/>
        <v>-</v>
      </c>
      <c r="V188" s="498" t="str">
        <f t="shared" si="237"/>
        <v>-</v>
      </c>
      <c r="W188" s="115"/>
      <c r="X188" s="115"/>
      <c r="Y188" s="115"/>
      <c r="Z188" s="115"/>
      <c r="AA188" s="115"/>
      <c r="AB188" s="115"/>
      <c r="AC188" s="115"/>
      <c r="AD188" s="115"/>
      <c r="AE188" s="115"/>
      <c r="AF188" s="499">
        <v>1.3096418746246214</v>
      </c>
      <c r="AG188" s="500">
        <v>1.3095400835696565</v>
      </c>
      <c r="AH188" s="500">
        <v>1.3094383083367471</v>
      </c>
      <c r="AI188" s="500">
        <v>186255416.28098896</v>
      </c>
      <c r="AJ188" s="500">
        <v>186208659.99117148</v>
      </c>
      <c r="AK188" s="500">
        <v>186161903.701354</v>
      </c>
      <c r="AL188" s="500">
        <v>8.5562822381107351E-2</v>
      </c>
      <c r="AM188" s="500">
        <v>8.5551239415316616E-2</v>
      </c>
      <c r="AN188" s="500">
        <v>8.5539658310378908E-2</v>
      </c>
      <c r="AO188" s="500" t="s">
        <v>151</v>
      </c>
      <c r="AP188" s="500" t="s">
        <v>151</v>
      </c>
      <c r="AQ188" s="500" t="s">
        <v>151</v>
      </c>
      <c r="AR188" s="500" t="s">
        <v>151</v>
      </c>
      <c r="AS188" s="500" t="s">
        <v>151</v>
      </c>
      <c r="AT188" s="500" t="s">
        <v>151</v>
      </c>
      <c r="AU188" s="500">
        <v>-326618721.7677452</v>
      </c>
      <c r="AV188" s="500">
        <v>-326666088.06269288</v>
      </c>
      <c r="AW188" s="500">
        <v>-326713454.3576405</v>
      </c>
      <c r="AX188" s="500">
        <v>-619563216.67505622</v>
      </c>
      <c r="AY188" s="500">
        <v>-619610582.97000372</v>
      </c>
      <c r="AZ188" s="500">
        <v>-619657949.26495147</v>
      </c>
      <c r="BA188" s="500" t="s">
        <v>151</v>
      </c>
      <c r="BB188" s="500" t="s">
        <v>151</v>
      </c>
      <c r="BC188" s="500" t="s">
        <v>151</v>
      </c>
      <c r="BD188" s="500">
        <v>0</v>
      </c>
      <c r="BE188" s="500">
        <v>0</v>
      </c>
      <c r="BF188" s="501">
        <v>0</v>
      </c>
    </row>
    <row r="189" spans="2:58">
      <c r="B189" s="323" t="s">
        <v>592</v>
      </c>
      <c r="C189" s="323" t="str">
        <f t="shared" ca="1" si="238"/>
        <v>Skatinti inovacijas viešajame sektoriuje: ikiprekybinius pirkimus: Stiprinti PO gebėjimus inicijuoti ir vykdyti ikiprekybinius pirkimus, sudarytos paskatos (čekiai) verslui dalyvauti ikiprekybiniuose pirkimuose  (14.1)</v>
      </c>
      <c r="D189" t="str">
        <f t="shared" si="239"/>
        <v>True</v>
      </c>
      <c r="E189" s="498">
        <f t="shared" si="220"/>
        <v>2.2056146749506969E-5</v>
      </c>
      <c r="F189" s="498">
        <f t="shared" si="221"/>
        <v>-2.2055173845450041E-5</v>
      </c>
      <c r="G189" s="498">
        <f t="shared" si="222"/>
        <v>7.1253002301209032E-5</v>
      </c>
      <c r="H189" s="498">
        <f t="shared" si="223"/>
        <v>-7.1253002300088699E-5</v>
      </c>
      <c r="I189" s="498">
        <f t="shared" si="224"/>
        <v>3.6859232351850136E-5</v>
      </c>
      <c r="J189" s="498">
        <f t="shared" si="225"/>
        <v>-3.6857888361672008E-5</v>
      </c>
      <c r="K189" s="498" t="str">
        <f t="shared" si="226"/>
        <v>-</v>
      </c>
      <c r="L189" s="498" t="str">
        <f t="shared" si="227"/>
        <v>-</v>
      </c>
      <c r="M189" s="498" t="str">
        <f t="shared" si="228"/>
        <v>-</v>
      </c>
      <c r="N189" s="498" t="str">
        <f t="shared" si="229"/>
        <v>-</v>
      </c>
      <c r="O189" s="498">
        <f t="shared" si="230"/>
        <v>-4.1633807219324369E-5</v>
      </c>
      <c r="P189" s="498">
        <f t="shared" si="231"/>
        <v>4.163380721895944E-5</v>
      </c>
      <c r="Q189" s="498">
        <f t="shared" si="232"/>
        <v>-2.1949839639991753E-5</v>
      </c>
      <c r="R189" s="498">
        <f t="shared" si="233"/>
        <v>2.1949839640184148E-5</v>
      </c>
      <c r="S189" s="498" t="str">
        <f t="shared" si="234"/>
        <v>-</v>
      </c>
      <c r="T189" s="498" t="str">
        <f t="shared" si="235"/>
        <v>-</v>
      </c>
      <c r="U189" s="498" t="str">
        <f t="shared" si="236"/>
        <v>-</v>
      </c>
      <c r="V189" s="498" t="str">
        <f t="shared" si="237"/>
        <v>-</v>
      </c>
      <c r="W189" s="115"/>
      <c r="X189" s="115"/>
      <c r="Y189" s="115"/>
      <c r="Z189" s="115"/>
      <c r="AA189" s="115"/>
      <c r="AB189" s="115"/>
      <c r="AC189" s="115"/>
      <c r="AD189" s="115"/>
      <c r="AE189" s="115"/>
      <c r="AF189" s="499">
        <v>1.309568966977914</v>
      </c>
      <c r="AG189" s="500">
        <v>1.3095400835696565</v>
      </c>
      <c r="AH189" s="500">
        <v>1.3095112014354557</v>
      </c>
      <c r="AI189" s="500">
        <v>186221927.91725034</v>
      </c>
      <c r="AJ189" s="500">
        <v>186208659.99117148</v>
      </c>
      <c r="AK189" s="500">
        <v>186195392.06509283</v>
      </c>
      <c r="AL189" s="500">
        <v>8.5554392768328213E-2</v>
      </c>
      <c r="AM189" s="500">
        <v>8.5551239415316616E-2</v>
      </c>
      <c r="AN189" s="500">
        <v>8.5548086177285043E-2</v>
      </c>
      <c r="AO189" s="500" t="s">
        <v>151</v>
      </c>
      <c r="AP189" s="500" t="s">
        <v>151</v>
      </c>
      <c r="AQ189" s="500" t="s">
        <v>151</v>
      </c>
      <c r="AR189" s="500" t="s">
        <v>151</v>
      </c>
      <c r="AS189" s="500" t="s">
        <v>151</v>
      </c>
      <c r="AT189" s="500" t="s">
        <v>151</v>
      </c>
      <c r="AU189" s="500">
        <v>-326652487.70975739</v>
      </c>
      <c r="AV189" s="500">
        <v>-326666088.06269288</v>
      </c>
      <c r="AW189" s="500">
        <v>-326679688.41562825</v>
      </c>
      <c r="AX189" s="500">
        <v>-619596982.61706829</v>
      </c>
      <c r="AY189" s="500">
        <v>-619610582.97000372</v>
      </c>
      <c r="AZ189" s="500">
        <v>-619624183.32293928</v>
      </c>
      <c r="BA189" s="500" t="s">
        <v>151</v>
      </c>
      <c r="BB189" s="500" t="s">
        <v>151</v>
      </c>
      <c r="BC189" s="500" t="s">
        <v>151</v>
      </c>
      <c r="BD189" s="500">
        <v>0</v>
      </c>
      <c r="BE189" s="500">
        <v>0</v>
      </c>
      <c r="BF189" s="501">
        <v>0</v>
      </c>
    </row>
    <row r="190" spans="2:58">
      <c r="B190" s="323" t="s">
        <v>593</v>
      </c>
      <c r="C190" s="323" t="str">
        <f t="shared" ca="1" si="238"/>
        <v>Skatinti inovacijas viešajame sektoriuje: ikiprekybinius pirkimus: paskatų verslui kurti naujus produktus viešojo sektoriaus poreikiams tenkinti sukūrimas  (14.2)</v>
      </c>
      <c r="D190" t="str">
        <f t="shared" si="239"/>
        <v>True</v>
      </c>
      <c r="E190" s="498">
        <f t="shared" si="220"/>
        <v>1.8725012058980688E-4</v>
      </c>
      <c r="F190" s="498">
        <f t="shared" si="221"/>
        <v>-1.8718002162677866E-4</v>
      </c>
      <c r="G190" s="498">
        <f t="shared" si="222"/>
        <v>6.0481687020149516E-4</v>
      </c>
      <c r="H190" s="498">
        <f t="shared" si="223"/>
        <v>-6.0481687020085505E-4</v>
      </c>
      <c r="I190" s="498">
        <f t="shared" si="224"/>
        <v>3.006595109214918E-4</v>
      </c>
      <c r="J190" s="498">
        <f t="shared" si="225"/>
        <v>-3.0058717644788712E-4</v>
      </c>
      <c r="K190" s="498" t="str">
        <f t="shared" si="226"/>
        <v>-</v>
      </c>
      <c r="L190" s="498" t="str">
        <f t="shared" si="227"/>
        <v>-</v>
      </c>
      <c r="M190" s="498" t="str">
        <f t="shared" si="228"/>
        <v>-</v>
      </c>
      <c r="N190" s="498" t="str">
        <f t="shared" si="229"/>
        <v>-</v>
      </c>
      <c r="O190" s="498">
        <f t="shared" si="230"/>
        <v>-3.5747956746376821E-4</v>
      </c>
      <c r="P190" s="498">
        <f t="shared" si="231"/>
        <v>3.5747956746395068E-4</v>
      </c>
      <c r="Q190" s="498">
        <f t="shared" si="232"/>
        <v>-1.8846749083239461E-4</v>
      </c>
      <c r="R190" s="498">
        <f t="shared" si="233"/>
        <v>1.8846749083316418E-4</v>
      </c>
      <c r="S190" s="498" t="str">
        <f t="shared" si="234"/>
        <v>-</v>
      </c>
      <c r="T190" s="498" t="str">
        <f t="shared" si="235"/>
        <v>-</v>
      </c>
      <c r="U190" s="498" t="str">
        <f t="shared" si="236"/>
        <v>-</v>
      </c>
      <c r="V190" s="498" t="str">
        <f t="shared" si="237"/>
        <v>-</v>
      </c>
      <c r="W190" s="115"/>
      <c r="X190" s="115"/>
      <c r="Y190" s="115"/>
      <c r="Z190" s="115"/>
      <c r="AA190" s="115"/>
      <c r="AB190" s="115"/>
      <c r="AC190" s="115"/>
      <c r="AD190" s="115"/>
      <c r="AE190" s="115"/>
      <c r="AF190" s="499">
        <v>1.3097852951082221</v>
      </c>
      <c r="AG190" s="500">
        <v>1.3095400835696565</v>
      </c>
      <c r="AH190" s="500">
        <v>1.3092949638284928</v>
      </c>
      <c r="AI190" s="500">
        <v>186321282.13011175</v>
      </c>
      <c r="AJ190" s="500">
        <v>186208659.99117148</v>
      </c>
      <c r="AK190" s="500">
        <v>186096037.85223132</v>
      </c>
      <c r="AL190" s="500">
        <v>8.5576961209117952E-2</v>
      </c>
      <c r="AM190" s="500">
        <v>8.5551239415316616E-2</v>
      </c>
      <c r="AN190" s="500">
        <v>8.5525523809819148E-2</v>
      </c>
      <c r="AO190" s="500" t="s">
        <v>151</v>
      </c>
      <c r="AP190" s="500" t="s">
        <v>151</v>
      </c>
      <c r="AQ190" s="500" t="s">
        <v>151</v>
      </c>
      <c r="AR190" s="500" t="s">
        <v>151</v>
      </c>
      <c r="AS190" s="500" t="s">
        <v>151</v>
      </c>
      <c r="AT190" s="500" t="s">
        <v>151</v>
      </c>
      <c r="AU190" s="500">
        <v>-326549311.61082715</v>
      </c>
      <c r="AV190" s="500">
        <v>-326666088.06269288</v>
      </c>
      <c r="AW190" s="500">
        <v>-326782864.51455867</v>
      </c>
      <c r="AX190" s="500">
        <v>-619493806.51813817</v>
      </c>
      <c r="AY190" s="500">
        <v>-619610582.97000372</v>
      </c>
      <c r="AZ190" s="500">
        <v>-619727359.42186975</v>
      </c>
      <c r="BA190" s="500" t="s">
        <v>151</v>
      </c>
      <c r="BB190" s="500" t="s">
        <v>151</v>
      </c>
      <c r="BC190" s="500" t="s">
        <v>151</v>
      </c>
      <c r="BD190" s="500">
        <v>0</v>
      </c>
      <c r="BE190" s="500">
        <v>0</v>
      </c>
      <c r="BF190" s="501">
        <v>0</v>
      </c>
    </row>
    <row r="191" spans="2:58">
      <c r="B191" s="323" t="s">
        <v>594</v>
      </c>
      <c r="C191" s="323" t="str">
        <f t="shared" ca="1" si="238"/>
        <v>Skatinti tiesioginių užsienio investicijų pritraukimą į MTEPI: TUI paieškos ir pritraukimo veiklos (16.1.) ir Skatinti tiesioginių užsienio investicijų pritraukimą į MTEPI: MTEPI projektai (16.2.)</v>
      </c>
      <c r="D191" t="str">
        <f t="shared" si="239"/>
        <v>True</v>
      </c>
      <c r="E191" s="498">
        <f t="shared" si="220"/>
        <v>4.39096032840914E-5</v>
      </c>
      <c r="F191" s="498">
        <f t="shared" si="221"/>
        <v>-4.3905747516414687E-5</v>
      </c>
      <c r="G191" s="498">
        <f t="shared" si="222"/>
        <v>1.4184810835948694E-4</v>
      </c>
      <c r="H191" s="498">
        <f t="shared" si="223"/>
        <v>-1.4184810835884674E-4</v>
      </c>
      <c r="I191" s="498">
        <f t="shared" si="224"/>
        <v>7.4764026106865548E-5</v>
      </c>
      <c r="J191" s="498">
        <f t="shared" si="225"/>
        <v>-7.4758002356300517E-5</v>
      </c>
      <c r="K191" s="498" t="str">
        <f t="shared" si="226"/>
        <v>-</v>
      </c>
      <c r="L191" s="498" t="str">
        <f t="shared" si="227"/>
        <v>-</v>
      </c>
      <c r="M191" s="498" t="str">
        <f t="shared" si="228"/>
        <v>-</v>
      </c>
      <c r="N191" s="498" t="str">
        <f t="shared" si="229"/>
        <v>-</v>
      </c>
      <c r="O191" s="498">
        <f t="shared" si="230"/>
        <v>-9.975144593665429E-5</v>
      </c>
      <c r="P191" s="498">
        <f t="shared" si="231"/>
        <v>9.9751445936289361E-5</v>
      </c>
      <c r="Q191" s="498">
        <f t="shared" si="232"/>
        <v>-5.2590151811919518E-5</v>
      </c>
      <c r="R191" s="498">
        <f t="shared" si="233"/>
        <v>5.2590151811727126E-5</v>
      </c>
      <c r="S191" s="498" t="str">
        <f t="shared" si="234"/>
        <v>-</v>
      </c>
      <c r="T191" s="498" t="str">
        <f t="shared" si="235"/>
        <v>-</v>
      </c>
      <c r="U191" s="498" t="str">
        <f t="shared" si="236"/>
        <v>-</v>
      </c>
      <c r="V191" s="498" t="str">
        <f t="shared" si="237"/>
        <v>-</v>
      </c>
      <c r="W191" s="115"/>
      <c r="X191" s="115"/>
      <c r="Y191" s="115"/>
      <c r="Z191" s="115"/>
      <c r="AA191" s="115"/>
      <c r="AB191" s="115"/>
      <c r="AC191" s="115"/>
      <c r="AD191" s="115"/>
      <c r="AE191" s="115"/>
      <c r="AF191" s="499">
        <v>1.3095975849552106</v>
      </c>
      <c r="AG191" s="500">
        <v>1.3095400835696565</v>
      </c>
      <c r="AH191" s="500">
        <v>1.3094825872333846</v>
      </c>
      <c r="AI191" s="500">
        <v>186235073.33735138</v>
      </c>
      <c r="AJ191" s="500">
        <v>186208659.99117148</v>
      </c>
      <c r="AK191" s="500">
        <v>186182246.6449917</v>
      </c>
      <c r="AL191" s="500">
        <v>8.5557635570413737E-2</v>
      </c>
      <c r="AM191" s="500">
        <v>8.5551239415316616E-2</v>
      </c>
      <c r="AN191" s="500">
        <v>8.5544843775558821E-2</v>
      </c>
      <c r="AO191" s="500" t="s">
        <v>151</v>
      </c>
      <c r="AP191" s="500" t="s">
        <v>151</v>
      </c>
      <c r="AQ191" s="500" t="s">
        <v>151</v>
      </c>
      <c r="AR191" s="500" t="s">
        <v>151</v>
      </c>
      <c r="AS191" s="500" t="s">
        <v>151</v>
      </c>
      <c r="AT191" s="500" t="s">
        <v>151</v>
      </c>
      <c r="AU191" s="500">
        <v>-326633502.64807016</v>
      </c>
      <c r="AV191" s="500">
        <v>-326666088.06269288</v>
      </c>
      <c r="AW191" s="500">
        <v>-326698673.47731549</v>
      </c>
      <c r="AX191" s="500">
        <v>-619577997.55538106</v>
      </c>
      <c r="AY191" s="500">
        <v>-619610582.97000372</v>
      </c>
      <c r="AZ191" s="500">
        <v>-619643168.38462627</v>
      </c>
      <c r="BA191" s="500" t="s">
        <v>151</v>
      </c>
      <c r="BB191" s="500" t="s">
        <v>151</v>
      </c>
      <c r="BC191" s="500" t="s">
        <v>151</v>
      </c>
      <c r="BD191" s="500">
        <v>0</v>
      </c>
      <c r="BE191" s="500">
        <v>0</v>
      </c>
      <c r="BF191" s="501">
        <v>0</v>
      </c>
    </row>
    <row r="192" spans="2:58">
      <c r="B192" s="323" t="s">
        <v>595</v>
      </c>
      <c r="C192" s="323" t="str">
        <f t="shared" ca="1" si="238"/>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192" t="str">
        <f t="shared" si="239"/>
        <v>True</v>
      </c>
      <c r="E192" s="498">
        <f t="shared" si="220"/>
        <v>3.0010315563345596E-4</v>
      </c>
      <c r="F192" s="498">
        <f t="shared" si="221"/>
        <v>-2.9992313987238831E-4</v>
      </c>
      <c r="G192" s="498">
        <f t="shared" si="222"/>
        <v>9.6922219988381441E-4</v>
      </c>
      <c r="H192" s="498">
        <f t="shared" si="223"/>
        <v>-9.6922219988333422E-4</v>
      </c>
      <c r="I192" s="498">
        <f t="shared" si="224"/>
        <v>4.7412805748150267E-4</v>
      </c>
      <c r="J192" s="498">
        <f t="shared" si="225"/>
        <v>-4.7396434007468581E-4</v>
      </c>
      <c r="K192" s="498" t="str">
        <f t="shared" si="226"/>
        <v>-</v>
      </c>
      <c r="L192" s="498" t="str">
        <f t="shared" si="227"/>
        <v>-</v>
      </c>
      <c r="M192" s="498" t="str">
        <f t="shared" si="228"/>
        <v>-</v>
      </c>
      <c r="N192" s="498" t="str">
        <f t="shared" si="229"/>
        <v>-</v>
      </c>
      <c r="O192" s="498">
        <f t="shared" si="230"/>
        <v>-6.9662684819685216E-4</v>
      </c>
      <c r="P192" s="498">
        <f t="shared" si="231"/>
        <v>6.9662684819666969E-4</v>
      </c>
      <c r="Q192" s="498">
        <f t="shared" si="232"/>
        <v>-3.6726998149233709E-4</v>
      </c>
      <c r="R192" s="498">
        <f t="shared" si="233"/>
        <v>3.6726998149272188E-4</v>
      </c>
      <c r="S192" s="498" t="str">
        <f t="shared" si="234"/>
        <v>-</v>
      </c>
      <c r="T192" s="498" t="str">
        <f t="shared" si="235"/>
        <v>-</v>
      </c>
      <c r="U192" s="498" t="str">
        <f t="shared" si="236"/>
        <v>-</v>
      </c>
      <c r="V192" s="498" t="str">
        <f t="shared" si="237"/>
        <v>-</v>
      </c>
      <c r="W192" s="115"/>
      <c r="X192" s="115"/>
      <c r="Y192" s="115"/>
      <c r="Z192" s="115"/>
      <c r="AA192" s="115"/>
      <c r="AB192" s="115"/>
      <c r="AC192" s="115"/>
      <c r="AD192" s="115"/>
      <c r="AE192" s="115"/>
      <c r="AF192" s="499">
        <v>1.3099330806811642</v>
      </c>
      <c r="AG192" s="500">
        <v>1.3095400835696565</v>
      </c>
      <c r="AH192" s="500">
        <v>1.3091473221960035</v>
      </c>
      <c r="AI192" s="500">
        <v>186389137.55824554</v>
      </c>
      <c r="AJ192" s="500">
        <v>186208659.99117148</v>
      </c>
      <c r="AK192" s="500">
        <v>186028182.42409751</v>
      </c>
      <c r="AL192" s="500">
        <v>8.5591801658275735E-2</v>
      </c>
      <c r="AM192" s="500">
        <v>8.5551239415316616E-2</v>
      </c>
      <c r="AN192" s="500">
        <v>8.5510691178584564E-2</v>
      </c>
      <c r="AO192" s="500" t="s">
        <v>151</v>
      </c>
      <c r="AP192" s="500" t="s">
        <v>151</v>
      </c>
      <c r="AQ192" s="500" t="s">
        <v>151</v>
      </c>
      <c r="AR192" s="500" t="s">
        <v>151</v>
      </c>
      <c r="AS192" s="500" t="s">
        <v>151</v>
      </c>
      <c r="AT192" s="500" t="s">
        <v>151</v>
      </c>
      <c r="AU192" s="500">
        <v>-326438523.69535297</v>
      </c>
      <c r="AV192" s="500">
        <v>-326666088.06269288</v>
      </c>
      <c r="AW192" s="500">
        <v>-326893652.43003273</v>
      </c>
      <c r="AX192" s="500">
        <v>-619383018.60266387</v>
      </c>
      <c r="AY192" s="500">
        <v>-619610582.97000372</v>
      </c>
      <c r="AZ192" s="500">
        <v>-619838147.33734381</v>
      </c>
      <c r="BA192" s="500" t="s">
        <v>151</v>
      </c>
      <c r="BB192" s="500" t="s">
        <v>151</v>
      </c>
      <c r="BC192" s="500" t="s">
        <v>151</v>
      </c>
      <c r="BD192" s="500">
        <v>0</v>
      </c>
      <c r="BE192" s="500">
        <v>0</v>
      </c>
      <c r="BF192" s="501">
        <v>0</v>
      </c>
    </row>
    <row r="193" spans="2:58">
      <c r="B193" s="323" t="s">
        <v>596</v>
      </c>
      <c r="C193" s="323" t="str">
        <f t="shared" ca="1" si="238"/>
        <v>Inovatyviųjų viešųjų pirkimų skatinimo veikla (10) (PVM)</v>
      </c>
      <c r="D193" t="str">
        <f t="shared" si="239"/>
        <v>True</v>
      </c>
      <c r="E193" s="498">
        <f t="shared" si="220"/>
        <v>1.3489348944289663E-8</v>
      </c>
      <c r="F193" s="498">
        <f t="shared" si="221"/>
        <v>-1.3489348774730436E-8</v>
      </c>
      <c r="G193" s="498">
        <f t="shared" si="222"/>
        <v>4.3578682450803793E-8</v>
      </c>
      <c r="H193" s="498">
        <f t="shared" si="223"/>
        <v>-4.3578681650563831E-8</v>
      </c>
      <c r="I193" s="498">
        <f t="shared" si="224"/>
        <v>2.3495923953744639E-8</v>
      </c>
      <c r="J193" s="498">
        <f t="shared" si="225"/>
        <v>-2.3495923953744639E-8</v>
      </c>
      <c r="K193" s="498" t="str">
        <f t="shared" si="226"/>
        <v>-</v>
      </c>
      <c r="L193" s="498" t="str">
        <f t="shared" si="227"/>
        <v>-</v>
      </c>
      <c r="M193" s="498" t="str">
        <f t="shared" si="228"/>
        <v>-</v>
      </c>
      <c r="N193" s="498" t="str">
        <f t="shared" si="229"/>
        <v>-</v>
      </c>
      <c r="O193" s="498">
        <f t="shared" si="230"/>
        <v>-3.0449814988782182E-8</v>
      </c>
      <c r="P193" s="498">
        <f t="shared" si="231"/>
        <v>3.0449814623855136E-8</v>
      </c>
      <c r="Q193" s="498">
        <f t="shared" si="232"/>
        <v>-1.6053505569480841E-8</v>
      </c>
      <c r="R193" s="498">
        <f t="shared" si="233"/>
        <v>1.6053505569480841E-8</v>
      </c>
      <c r="S193" s="498" t="str">
        <f t="shared" si="234"/>
        <v>-</v>
      </c>
      <c r="T193" s="498" t="str">
        <f t="shared" si="235"/>
        <v>-</v>
      </c>
      <c r="U193" s="498" t="str">
        <f t="shared" si="236"/>
        <v>-</v>
      </c>
      <c r="V193" s="498" t="str">
        <f t="shared" si="237"/>
        <v>-</v>
      </c>
      <c r="W193" s="115"/>
      <c r="X193" s="115"/>
      <c r="Y193" s="115"/>
      <c r="Z193" s="115"/>
      <c r="AA193" s="115"/>
      <c r="AB193" s="115"/>
      <c r="AC193" s="115"/>
      <c r="AD193" s="115"/>
      <c r="AE193" s="115"/>
      <c r="AF193" s="499">
        <v>1.3095401012344996</v>
      </c>
      <c r="AG193" s="500">
        <v>1.3095400835696565</v>
      </c>
      <c r="AH193" s="500">
        <v>1.3095400659048135</v>
      </c>
      <c r="AI193" s="500">
        <v>186208668.10589954</v>
      </c>
      <c r="AJ193" s="500">
        <v>186208659.99117148</v>
      </c>
      <c r="AK193" s="500">
        <v>186208651.87644356</v>
      </c>
      <c r="AL193" s="500">
        <v>8.5551241425422031E-2</v>
      </c>
      <c r="AM193" s="500">
        <v>8.5551239415316616E-2</v>
      </c>
      <c r="AN193" s="500">
        <v>8.55512374052112E-2</v>
      </c>
      <c r="AO193" s="500" t="s">
        <v>151</v>
      </c>
      <c r="AP193" s="500" t="s">
        <v>151</v>
      </c>
      <c r="AQ193" s="500" t="s">
        <v>151</v>
      </c>
      <c r="AR193" s="500" t="s">
        <v>151</v>
      </c>
      <c r="AS193" s="500" t="s">
        <v>151</v>
      </c>
      <c r="AT193" s="500" t="s">
        <v>151</v>
      </c>
      <c r="AU193" s="500">
        <v>-326666078.11577094</v>
      </c>
      <c r="AV193" s="500">
        <v>-326666088.06269288</v>
      </c>
      <c r="AW193" s="500">
        <v>-326666098.00961471</v>
      </c>
      <c r="AX193" s="500">
        <v>-619610573.02308178</v>
      </c>
      <c r="AY193" s="500">
        <v>-619610582.97000372</v>
      </c>
      <c r="AZ193" s="500">
        <v>-619610592.91692567</v>
      </c>
      <c r="BA193" s="500" t="s">
        <v>151</v>
      </c>
      <c r="BB193" s="500" t="s">
        <v>151</v>
      </c>
      <c r="BC193" s="500" t="s">
        <v>151</v>
      </c>
      <c r="BD193" s="500">
        <v>0</v>
      </c>
      <c r="BE193" s="500">
        <v>0</v>
      </c>
      <c r="BF193" s="501">
        <v>0</v>
      </c>
    </row>
    <row r="194" spans="2:58">
      <c r="B194" s="323" t="s">
        <v>597</v>
      </c>
      <c r="C194" s="323" t="str">
        <f t="shared" ca="1" si="238"/>
        <v>Lietuvos dalyvavimas NATO (DIANA)(22) ir Lietuvos dalyvavimas NATO inovacijų fonde (23)</v>
      </c>
      <c r="D194" t="str">
        <f t="shared" si="239"/>
        <v>True</v>
      </c>
      <c r="E194" s="498">
        <f t="shared" si="220"/>
        <v>1.4307159938094655E-4</v>
      </c>
      <c r="F194" s="498">
        <f t="shared" si="221"/>
        <v>-1.4303067212737057E-4</v>
      </c>
      <c r="G194" s="498">
        <f t="shared" si="222"/>
        <v>4.6214090006482236E-4</v>
      </c>
      <c r="H194" s="498">
        <f t="shared" si="223"/>
        <v>-4.6214090006418214E-4</v>
      </c>
      <c r="I194" s="498">
        <f t="shared" si="224"/>
        <v>2.440787463819367E-4</v>
      </c>
      <c r="J194" s="498">
        <f t="shared" si="225"/>
        <v>-2.440139743784641E-4</v>
      </c>
      <c r="K194" s="498" t="str">
        <f t="shared" si="226"/>
        <v>-</v>
      </c>
      <c r="L194" s="498" t="str">
        <f t="shared" si="227"/>
        <v>-</v>
      </c>
      <c r="M194" s="498" t="str">
        <f t="shared" si="228"/>
        <v>-</v>
      </c>
      <c r="N194" s="498" t="str">
        <f t="shared" si="229"/>
        <v>-</v>
      </c>
      <c r="O194" s="498">
        <f t="shared" si="230"/>
        <v>-2.6844805706677943E-4</v>
      </c>
      <c r="P194" s="498">
        <f t="shared" si="231"/>
        <v>2.6844805706659701E-4</v>
      </c>
      <c r="Q194" s="498">
        <f t="shared" si="232"/>
        <v>-1.4152901686978112E-4</v>
      </c>
      <c r="R194" s="498">
        <f t="shared" si="233"/>
        <v>1.415290168701659E-4</v>
      </c>
      <c r="S194" s="498" t="str">
        <f t="shared" si="234"/>
        <v>-</v>
      </c>
      <c r="T194" s="498" t="str">
        <f t="shared" si="235"/>
        <v>-</v>
      </c>
      <c r="U194" s="498" t="str">
        <f t="shared" si="236"/>
        <v>-</v>
      </c>
      <c r="V194" s="498" t="str">
        <f t="shared" si="237"/>
        <v>-</v>
      </c>
      <c r="W194" s="115"/>
      <c r="X194" s="115"/>
      <c r="Y194" s="115"/>
      <c r="Z194" s="115"/>
      <c r="AA194" s="115"/>
      <c r="AB194" s="115"/>
      <c r="AC194" s="115"/>
      <c r="AD194" s="115"/>
      <c r="AE194" s="115"/>
      <c r="AF194" s="499">
        <v>1.3097274415638662</v>
      </c>
      <c r="AG194" s="500">
        <v>1.3095400835696565</v>
      </c>
      <c r="AH194" s="500">
        <v>1.3093527791713258</v>
      </c>
      <c r="AI194" s="500">
        <v>186294714.62889966</v>
      </c>
      <c r="AJ194" s="500">
        <v>186208659.99117148</v>
      </c>
      <c r="AK194" s="500">
        <v>186122605.35344341</v>
      </c>
      <c r="AL194" s="500">
        <v>8.5572120654584527E-2</v>
      </c>
      <c r="AM194" s="500">
        <v>8.5551239415316616E-2</v>
      </c>
      <c r="AN194" s="500">
        <v>8.5530363717373881E-2</v>
      </c>
      <c r="AO194" s="500" t="s">
        <v>151</v>
      </c>
      <c r="AP194" s="500" t="s">
        <v>151</v>
      </c>
      <c r="AQ194" s="500" t="s">
        <v>151</v>
      </c>
      <c r="AR194" s="500" t="s">
        <v>151</v>
      </c>
      <c r="AS194" s="500" t="s">
        <v>151</v>
      </c>
      <c r="AT194" s="500" t="s">
        <v>151</v>
      </c>
      <c r="AU194" s="500">
        <v>-326578395.18604285</v>
      </c>
      <c r="AV194" s="500">
        <v>-326666088.06269288</v>
      </c>
      <c r="AW194" s="500">
        <v>-326753780.93934286</v>
      </c>
      <c r="AX194" s="500">
        <v>-619522890.09335387</v>
      </c>
      <c r="AY194" s="500">
        <v>-619610582.97000372</v>
      </c>
      <c r="AZ194" s="500">
        <v>-619698275.84665382</v>
      </c>
      <c r="BA194" s="500" t="s">
        <v>151</v>
      </c>
      <c r="BB194" s="500" t="s">
        <v>151</v>
      </c>
      <c r="BC194" s="500" t="s">
        <v>151</v>
      </c>
      <c r="BD194" s="500">
        <v>0</v>
      </c>
      <c r="BE194" s="500">
        <v>0</v>
      </c>
      <c r="BF194" s="501">
        <v>0</v>
      </c>
    </row>
    <row r="195" spans="2:58">
      <c r="B195" s="323" t="s">
        <v>598</v>
      </c>
      <c r="C195" s="323" t="str">
        <f t="shared" ca="1" si="238"/>
        <v>Inovacijų skatinimo fondo finansinių priemonių išplėtimas (PVM)</v>
      </c>
      <c r="D195" t="str">
        <f t="shared" si="239"/>
        <v>True</v>
      </c>
      <c r="E195" s="498">
        <f t="shared" si="220"/>
        <v>5.1014567116067377E-6</v>
      </c>
      <c r="F195" s="498">
        <f t="shared" si="221"/>
        <v>-5.1014046626889149E-6</v>
      </c>
      <c r="G195" s="498">
        <f t="shared" si="222"/>
        <v>1.6480678780327357E-5</v>
      </c>
      <c r="H195" s="498">
        <f t="shared" si="223"/>
        <v>-1.6480678780327357E-5</v>
      </c>
      <c r="I195" s="498">
        <f t="shared" si="224"/>
        <v>8.6092541514642817E-6</v>
      </c>
      <c r="J195" s="498">
        <f t="shared" si="225"/>
        <v>-8.6091772636316654E-6</v>
      </c>
      <c r="K195" s="498" t="str">
        <f t="shared" si="226"/>
        <v>-</v>
      </c>
      <c r="L195" s="498" t="str">
        <f t="shared" si="227"/>
        <v>-</v>
      </c>
      <c r="M195" s="498" t="str">
        <f t="shared" si="228"/>
        <v>-</v>
      </c>
      <c r="N195" s="498" t="str">
        <f t="shared" si="229"/>
        <v>-</v>
      </c>
      <c r="O195" s="498">
        <f t="shared" si="230"/>
        <v>-1.1620915111799244E-5</v>
      </c>
      <c r="P195" s="498">
        <f t="shared" si="231"/>
        <v>1.1620915111616781E-5</v>
      </c>
      <c r="Q195" s="498">
        <f t="shared" si="232"/>
        <v>-6.126685023430998E-6</v>
      </c>
      <c r="R195" s="498">
        <f t="shared" si="233"/>
        <v>6.1266850238157856E-6</v>
      </c>
      <c r="S195" s="498" t="str">
        <f t="shared" si="234"/>
        <v>-</v>
      </c>
      <c r="T195" s="498" t="str">
        <f t="shared" si="235"/>
        <v>-</v>
      </c>
      <c r="U195" s="498" t="str">
        <f t="shared" si="236"/>
        <v>-</v>
      </c>
      <c r="V195" s="498" t="str">
        <f t="shared" si="237"/>
        <v>-</v>
      </c>
      <c r="W195" s="115"/>
      <c r="X195" s="115"/>
      <c r="Y195" s="115"/>
      <c r="Z195" s="115"/>
      <c r="AA195" s="115"/>
      <c r="AB195" s="115"/>
      <c r="AC195" s="115"/>
      <c r="AD195" s="115"/>
      <c r="AE195" s="115"/>
      <c r="AF195" s="499">
        <v>1.3095467641317049</v>
      </c>
      <c r="AG195" s="500">
        <v>1.3095400835696565</v>
      </c>
      <c r="AH195" s="500">
        <v>1.3095334030757682</v>
      </c>
      <c r="AI195" s="500">
        <v>186211728.83628291</v>
      </c>
      <c r="AJ195" s="500">
        <v>186208659.99117148</v>
      </c>
      <c r="AK195" s="500">
        <v>186205591.14606005</v>
      </c>
      <c r="AL195" s="500">
        <v>8.5551975947679715E-2</v>
      </c>
      <c r="AM195" s="500">
        <v>8.5551239415316616E-2</v>
      </c>
      <c r="AN195" s="500">
        <v>8.5550502889531366E-2</v>
      </c>
      <c r="AO195" s="500" t="s">
        <v>151</v>
      </c>
      <c r="AP195" s="500" t="s">
        <v>151</v>
      </c>
      <c r="AQ195" s="500" t="s">
        <v>151</v>
      </c>
      <c r="AR195" s="500" t="s">
        <v>151</v>
      </c>
      <c r="AS195" s="500" t="s">
        <v>151</v>
      </c>
      <c r="AT195" s="500" t="s">
        <v>151</v>
      </c>
      <c r="AU195" s="500">
        <v>-326662291.9038136</v>
      </c>
      <c r="AV195" s="500">
        <v>-326666088.06269288</v>
      </c>
      <c r="AW195" s="500">
        <v>-326669884.2215721</v>
      </c>
      <c r="AX195" s="500">
        <v>-619606786.81112468</v>
      </c>
      <c r="AY195" s="500">
        <v>-619610582.97000372</v>
      </c>
      <c r="AZ195" s="500">
        <v>-619614379.128883</v>
      </c>
      <c r="BA195" s="500" t="s">
        <v>151</v>
      </c>
      <c r="BB195" s="500" t="s">
        <v>151</v>
      </c>
      <c r="BC195" s="500" t="s">
        <v>151</v>
      </c>
      <c r="BD195" s="500">
        <v>0</v>
      </c>
      <c r="BE195" s="500">
        <v>0</v>
      </c>
      <c r="BF195" s="501">
        <v>0</v>
      </c>
    </row>
    <row r="196" spans="2:58" hidden="1">
      <c r="B196" s="323" t="s">
        <v>599</v>
      </c>
      <c r="C196" s="323" t="str">
        <f t="shared" ca="1" si="238"/>
        <v>Reinvesticijos (po priemonės įgyvendinimo)</v>
      </c>
      <c r="D196" t="str">
        <f t="shared" si="239"/>
        <v>False</v>
      </c>
      <c r="E196" s="498" t="str">
        <f t="shared" si="220"/>
        <v>-</v>
      </c>
      <c r="F196" s="498" t="str">
        <f t="shared" si="221"/>
        <v>-</v>
      </c>
      <c r="G196" s="498" t="str">
        <f t="shared" si="222"/>
        <v>-</v>
      </c>
      <c r="H196" s="498" t="str">
        <f t="shared" si="223"/>
        <v>-</v>
      </c>
      <c r="I196" s="498" t="str">
        <f t="shared" si="224"/>
        <v>-</v>
      </c>
      <c r="J196" s="498" t="str">
        <f t="shared" si="225"/>
        <v>-</v>
      </c>
      <c r="K196" s="498" t="str">
        <f t="shared" si="226"/>
        <v>-</v>
      </c>
      <c r="L196" s="498" t="str">
        <f t="shared" si="227"/>
        <v>-</v>
      </c>
      <c r="M196" s="498" t="str">
        <f t="shared" si="228"/>
        <v>-</v>
      </c>
      <c r="N196" s="498" t="str">
        <f t="shared" si="229"/>
        <v>-</v>
      </c>
      <c r="O196" s="498" t="str">
        <f t="shared" si="230"/>
        <v>-</v>
      </c>
      <c r="P196" s="498" t="str">
        <f t="shared" si="231"/>
        <v>-</v>
      </c>
      <c r="Q196" s="498" t="str">
        <f t="shared" si="232"/>
        <v>-</v>
      </c>
      <c r="R196" s="498" t="str">
        <f t="shared" si="233"/>
        <v>-</v>
      </c>
      <c r="S196" s="498" t="str">
        <f t="shared" si="234"/>
        <v>-</v>
      </c>
      <c r="T196" s="498" t="str">
        <f t="shared" si="235"/>
        <v>-</v>
      </c>
      <c r="U196" s="498" t="str">
        <f t="shared" si="236"/>
        <v>-</v>
      </c>
      <c r="V196" s="498" t="str">
        <f t="shared" si="237"/>
        <v>-</v>
      </c>
      <c r="W196" s="115"/>
      <c r="X196" s="115"/>
      <c r="Y196" s="115"/>
      <c r="Z196" s="115"/>
      <c r="AA196" s="115"/>
      <c r="AB196" s="115"/>
      <c r="AC196" s="115"/>
      <c r="AD196" s="115"/>
      <c r="AE196" s="115"/>
      <c r="AF196" s="499" t="s">
        <v>571</v>
      </c>
      <c r="AG196" s="500" t="s">
        <v>571</v>
      </c>
      <c r="AH196" s="500" t="s">
        <v>571</v>
      </c>
      <c r="AI196" s="500" t="s">
        <v>571</v>
      </c>
      <c r="AJ196" s="500" t="s">
        <v>571</v>
      </c>
      <c r="AK196" s="500" t="s">
        <v>571</v>
      </c>
      <c r="AL196" s="500" t="s">
        <v>571</v>
      </c>
      <c r="AM196" s="500" t="s">
        <v>571</v>
      </c>
      <c r="AN196" s="500" t="s">
        <v>571</v>
      </c>
      <c r="AO196" s="500" t="s">
        <v>571</v>
      </c>
      <c r="AP196" s="500" t="s">
        <v>571</v>
      </c>
      <c r="AQ196" s="500" t="s">
        <v>571</v>
      </c>
      <c r="AR196" s="500" t="s">
        <v>571</v>
      </c>
      <c r="AS196" s="500" t="s">
        <v>571</v>
      </c>
      <c r="AT196" s="500" t="s">
        <v>571</v>
      </c>
      <c r="AU196" s="500" t="s">
        <v>571</v>
      </c>
      <c r="AV196" s="500" t="s">
        <v>571</v>
      </c>
      <c r="AW196" s="500" t="s">
        <v>571</v>
      </c>
      <c r="AX196" s="500" t="s">
        <v>571</v>
      </c>
      <c r="AY196" s="500" t="s">
        <v>571</v>
      </c>
      <c r="AZ196" s="500" t="s">
        <v>571</v>
      </c>
      <c r="BA196" s="500" t="s">
        <v>571</v>
      </c>
      <c r="BB196" s="500" t="s">
        <v>571</v>
      </c>
      <c r="BC196" s="500" t="s">
        <v>571</v>
      </c>
      <c r="BD196" s="500" t="s">
        <v>571</v>
      </c>
      <c r="BE196" s="500" t="s">
        <v>571</v>
      </c>
      <c r="BF196" s="501" t="s">
        <v>571</v>
      </c>
    </row>
    <row r="197" spans="2:58" hidden="1">
      <c r="B197" s="323" t="s">
        <v>600</v>
      </c>
      <c r="C197" s="323" t="str">
        <f t="shared" ca="1" si="238"/>
        <v>Likutinė vertė</v>
      </c>
      <c r="D197" t="str">
        <f t="shared" si="239"/>
        <v>False</v>
      </c>
      <c r="E197" s="498" t="str">
        <f t="shared" si="220"/>
        <v>-</v>
      </c>
      <c r="F197" s="498" t="str">
        <f t="shared" si="221"/>
        <v>-</v>
      </c>
      <c r="G197" s="498" t="str">
        <f t="shared" si="222"/>
        <v>-</v>
      </c>
      <c r="H197" s="498" t="str">
        <f t="shared" si="223"/>
        <v>-</v>
      </c>
      <c r="I197" s="498" t="str">
        <f t="shared" si="224"/>
        <v>-</v>
      </c>
      <c r="J197" s="498" t="str">
        <f t="shared" si="225"/>
        <v>-</v>
      </c>
      <c r="K197" s="498" t="str">
        <f t="shared" si="226"/>
        <v>-</v>
      </c>
      <c r="L197" s="498" t="str">
        <f t="shared" si="227"/>
        <v>-</v>
      </c>
      <c r="M197" s="498" t="str">
        <f t="shared" si="228"/>
        <v>-</v>
      </c>
      <c r="N197" s="498" t="str">
        <f t="shared" si="229"/>
        <v>-</v>
      </c>
      <c r="O197" s="498" t="str">
        <f t="shared" si="230"/>
        <v>-</v>
      </c>
      <c r="P197" s="498" t="str">
        <f t="shared" si="231"/>
        <v>-</v>
      </c>
      <c r="Q197" s="498" t="str">
        <f t="shared" si="232"/>
        <v>-</v>
      </c>
      <c r="R197" s="498" t="str">
        <f t="shared" si="233"/>
        <v>-</v>
      </c>
      <c r="S197" s="498" t="str">
        <f t="shared" si="234"/>
        <v>-</v>
      </c>
      <c r="T197" s="498" t="str">
        <f t="shared" si="235"/>
        <v>-</v>
      </c>
      <c r="U197" s="498" t="str">
        <f t="shared" si="236"/>
        <v>-</v>
      </c>
      <c r="V197" s="498" t="str">
        <f t="shared" si="237"/>
        <v>-</v>
      </c>
      <c r="W197" s="115"/>
      <c r="X197" s="115"/>
      <c r="Y197" s="115"/>
      <c r="Z197" s="115"/>
      <c r="AA197" s="115"/>
      <c r="AB197" s="115"/>
      <c r="AC197" s="115"/>
      <c r="AD197" s="115"/>
      <c r="AE197" s="115"/>
      <c r="AF197" s="499" t="s">
        <v>571</v>
      </c>
      <c r="AG197" s="500" t="s">
        <v>571</v>
      </c>
      <c r="AH197" s="500" t="s">
        <v>571</v>
      </c>
      <c r="AI197" s="500" t="s">
        <v>571</v>
      </c>
      <c r="AJ197" s="500" t="s">
        <v>571</v>
      </c>
      <c r="AK197" s="500" t="s">
        <v>571</v>
      </c>
      <c r="AL197" s="500" t="s">
        <v>571</v>
      </c>
      <c r="AM197" s="500" t="s">
        <v>571</v>
      </c>
      <c r="AN197" s="500" t="s">
        <v>571</v>
      </c>
      <c r="AO197" s="500" t="s">
        <v>571</v>
      </c>
      <c r="AP197" s="500" t="s">
        <v>571</v>
      </c>
      <c r="AQ197" s="500" t="s">
        <v>571</v>
      </c>
      <c r="AR197" s="500" t="s">
        <v>571</v>
      </c>
      <c r="AS197" s="500" t="s">
        <v>571</v>
      </c>
      <c r="AT197" s="500" t="s">
        <v>571</v>
      </c>
      <c r="AU197" s="500" t="s">
        <v>571</v>
      </c>
      <c r="AV197" s="500" t="s">
        <v>571</v>
      </c>
      <c r="AW197" s="500" t="s">
        <v>571</v>
      </c>
      <c r="AX197" s="500" t="s">
        <v>571</v>
      </c>
      <c r="AY197" s="500" t="s">
        <v>571</v>
      </c>
      <c r="AZ197" s="500" t="s">
        <v>571</v>
      </c>
      <c r="BA197" s="500" t="s">
        <v>571</v>
      </c>
      <c r="BB197" s="500" t="s">
        <v>571</v>
      </c>
      <c r="BC197" s="500" t="s">
        <v>571</v>
      </c>
      <c r="BD197" s="500" t="s">
        <v>571</v>
      </c>
      <c r="BE197" s="500" t="s">
        <v>571</v>
      </c>
      <c r="BF197" s="501" t="s">
        <v>571</v>
      </c>
    </row>
    <row r="198" spans="2:58">
      <c r="B198" s="323" t="s">
        <v>601</v>
      </c>
      <c r="C198" s="323" t="str">
        <f t="shared" ca="1" si="238"/>
        <v>Skatinti startuolių vystymą, akceleravimą ir plėrą (Rizikos kapitalas) (11.1.)</v>
      </c>
      <c r="D198" t="str">
        <f t="shared" si="239"/>
        <v>True</v>
      </c>
      <c r="E198" s="498">
        <f t="shared" si="220"/>
        <v>3.2708596569191946E-4</v>
      </c>
      <c r="F198" s="498">
        <f t="shared" si="221"/>
        <v>-3.2687213511647142E-4</v>
      </c>
      <c r="G198" s="498">
        <f t="shared" si="222"/>
        <v>1.0563382023886863E-3</v>
      </c>
      <c r="H198" s="498">
        <f t="shared" si="223"/>
        <v>-1.0563382023882062E-3</v>
      </c>
      <c r="I198" s="498">
        <f t="shared" si="224"/>
        <v>5.7208906881685577E-4</v>
      </c>
      <c r="J198" s="498">
        <f t="shared" si="225"/>
        <v>-5.7171059042296693E-4</v>
      </c>
      <c r="K198" s="498" t="str">
        <f t="shared" si="226"/>
        <v>-</v>
      </c>
      <c r="L198" s="498" t="str">
        <f t="shared" si="227"/>
        <v>-</v>
      </c>
      <c r="M198" s="498" t="str">
        <f t="shared" si="228"/>
        <v>-</v>
      </c>
      <c r="N198" s="498" t="str">
        <f t="shared" si="229"/>
        <v>-</v>
      </c>
      <c r="O198" s="498">
        <f t="shared" si="230"/>
        <v>-6.0631462011713575E-4</v>
      </c>
      <c r="P198" s="498">
        <f t="shared" si="231"/>
        <v>6.0631462011713575E-4</v>
      </c>
      <c r="Q198" s="498">
        <f t="shared" si="232"/>
        <v>-3.1965629789482234E-4</v>
      </c>
      <c r="R198" s="498">
        <f t="shared" si="233"/>
        <v>3.1965629789501473E-4</v>
      </c>
      <c r="S198" s="498" t="str">
        <f t="shared" si="234"/>
        <v>-</v>
      </c>
      <c r="T198" s="498" t="str">
        <f t="shared" si="235"/>
        <v>-</v>
      </c>
      <c r="U198" s="498" t="str">
        <f t="shared" si="236"/>
        <v>-</v>
      </c>
      <c r="V198" s="498" t="str">
        <f t="shared" si="237"/>
        <v>-</v>
      </c>
      <c r="W198" s="115"/>
      <c r="X198" s="115"/>
      <c r="Y198" s="115"/>
      <c r="Z198" s="115"/>
      <c r="AA198" s="115"/>
      <c r="AB198" s="115"/>
      <c r="AC198" s="115"/>
      <c r="AD198" s="115"/>
      <c r="AE198" s="115"/>
      <c r="AF198" s="499">
        <v>1.3099684157525031</v>
      </c>
      <c r="AG198" s="500">
        <v>1.3095400835696565</v>
      </c>
      <c r="AH198" s="500">
        <v>1.3091120314065194</v>
      </c>
      <c r="AI198" s="500">
        <v>186405359.31233576</v>
      </c>
      <c r="AJ198" s="500">
        <v>186208659.99117148</v>
      </c>
      <c r="AK198" s="500">
        <v>186011960.67000729</v>
      </c>
      <c r="AL198" s="500">
        <v>8.5600182344209852E-2</v>
      </c>
      <c r="AM198" s="500">
        <v>8.5551239415316616E-2</v>
      </c>
      <c r="AN198" s="500">
        <v>8.5502328865719068E-2</v>
      </c>
      <c r="AO198" s="500" t="s">
        <v>151</v>
      </c>
      <c r="AP198" s="500" t="s">
        <v>151</v>
      </c>
      <c r="AQ198" s="500" t="s">
        <v>151</v>
      </c>
      <c r="AR198" s="500" t="s">
        <v>151</v>
      </c>
      <c r="AS198" s="500" t="s">
        <v>151</v>
      </c>
      <c r="AT198" s="500" t="s">
        <v>151</v>
      </c>
      <c r="AU198" s="500">
        <v>-326468025.637604</v>
      </c>
      <c r="AV198" s="500">
        <v>-326666088.06269288</v>
      </c>
      <c r="AW198" s="500">
        <v>-326864150.48778176</v>
      </c>
      <c r="AX198" s="500">
        <v>-619412520.54491508</v>
      </c>
      <c r="AY198" s="500">
        <v>-619610582.97000372</v>
      </c>
      <c r="AZ198" s="500">
        <v>-619808645.39509249</v>
      </c>
      <c r="BA198" s="500" t="s">
        <v>151</v>
      </c>
      <c r="BB198" s="500" t="s">
        <v>151</v>
      </c>
      <c r="BC198" s="500" t="s">
        <v>151</v>
      </c>
      <c r="BD198" s="500">
        <v>0</v>
      </c>
      <c r="BE198" s="500">
        <v>0</v>
      </c>
      <c r="BF198" s="501">
        <v>0</v>
      </c>
    </row>
    <row r="199" spans="2:58">
      <c r="B199" s="323" t="s">
        <v>602</v>
      </c>
      <c r="C199" s="323" t="str">
        <f t="shared" ca="1" si="238"/>
        <v>Skatinti startuolių vystymą, akceleravimą ir plėrą (Subsidijos) (11.2.)</v>
      </c>
      <c r="D199" t="str">
        <f t="shared" si="239"/>
        <v>True</v>
      </c>
      <c r="E199" s="498">
        <f t="shared" si="220"/>
        <v>2.4692746388291182E-4</v>
      </c>
      <c r="F199" s="498">
        <f t="shared" si="221"/>
        <v>-2.4680557773266694E-4</v>
      </c>
      <c r="G199" s="498">
        <f t="shared" si="222"/>
        <v>7.9752677881394184E-4</v>
      </c>
      <c r="H199" s="498">
        <f t="shared" si="223"/>
        <v>-7.9752677881330162E-4</v>
      </c>
      <c r="I199" s="498">
        <f t="shared" si="224"/>
        <v>4.1080581890864519E-4</v>
      </c>
      <c r="J199" s="498">
        <f t="shared" si="225"/>
        <v>-4.1064203134142155E-4</v>
      </c>
      <c r="K199" s="498" t="str">
        <f t="shared" si="226"/>
        <v>-</v>
      </c>
      <c r="L199" s="498" t="str">
        <f t="shared" si="227"/>
        <v>-</v>
      </c>
      <c r="M199" s="498" t="str">
        <f t="shared" si="228"/>
        <v>-</v>
      </c>
      <c r="N199" s="498" t="str">
        <f t="shared" si="229"/>
        <v>-</v>
      </c>
      <c r="O199" s="498">
        <f t="shared" si="230"/>
        <v>-4.6669578280882616E-4</v>
      </c>
      <c r="P199" s="498">
        <f t="shared" si="231"/>
        <v>4.6669578280864374E-4</v>
      </c>
      <c r="Q199" s="498">
        <f t="shared" si="232"/>
        <v>-2.4604758194173308E-4</v>
      </c>
      <c r="R199" s="498">
        <f t="shared" si="233"/>
        <v>2.4604758194211786E-4</v>
      </c>
      <c r="S199" s="498" t="str">
        <f t="shared" si="234"/>
        <v>-</v>
      </c>
      <c r="T199" s="498" t="str">
        <f t="shared" si="235"/>
        <v>-</v>
      </c>
      <c r="U199" s="498" t="str">
        <f t="shared" si="236"/>
        <v>-</v>
      </c>
      <c r="V199" s="498" t="str">
        <f t="shared" si="237"/>
        <v>-</v>
      </c>
      <c r="W199" s="115"/>
      <c r="X199" s="115"/>
      <c r="Y199" s="115"/>
      <c r="Z199" s="115"/>
      <c r="AA199" s="115"/>
      <c r="AB199" s="115"/>
      <c r="AC199" s="115"/>
      <c r="AD199" s="115"/>
      <c r="AE199" s="115"/>
      <c r="AF199" s="499">
        <v>1.3098634449813453</v>
      </c>
      <c r="AG199" s="500">
        <v>1.3095400835696565</v>
      </c>
      <c r="AH199" s="500">
        <v>1.309216881772767</v>
      </c>
      <c r="AI199" s="500">
        <v>186357166.3839615</v>
      </c>
      <c r="AJ199" s="500">
        <v>186208659.99117148</v>
      </c>
      <c r="AK199" s="500">
        <v>186060153.59838158</v>
      </c>
      <c r="AL199" s="500">
        <v>8.5586384362283274E-2</v>
      </c>
      <c r="AM199" s="500">
        <v>8.5551239415316616E-2</v>
      </c>
      <c r="AN199" s="500">
        <v>8.5516108480579334E-2</v>
      </c>
      <c r="AO199" s="500" t="s">
        <v>151</v>
      </c>
      <c r="AP199" s="500" t="s">
        <v>151</v>
      </c>
      <c r="AQ199" s="500" t="s">
        <v>151</v>
      </c>
      <c r="AR199" s="500" t="s">
        <v>151</v>
      </c>
      <c r="AS199" s="500" t="s">
        <v>151</v>
      </c>
      <c r="AT199" s="500" t="s">
        <v>151</v>
      </c>
      <c r="AU199" s="500">
        <v>-326513634.37700737</v>
      </c>
      <c r="AV199" s="500">
        <v>-326666088.06269288</v>
      </c>
      <c r="AW199" s="500">
        <v>-326818541.74837834</v>
      </c>
      <c r="AX199" s="500">
        <v>-619458129.28431845</v>
      </c>
      <c r="AY199" s="500">
        <v>-619610582.97000372</v>
      </c>
      <c r="AZ199" s="500">
        <v>-619763036.65568924</v>
      </c>
      <c r="BA199" s="500" t="s">
        <v>151</v>
      </c>
      <c r="BB199" s="500" t="s">
        <v>151</v>
      </c>
      <c r="BC199" s="500" t="s">
        <v>151</v>
      </c>
      <c r="BD199" s="500">
        <v>0</v>
      </c>
      <c r="BE199" s="500">
        <v>0</v>
      </c>
      <c r="BF199" s="501">
        <v>0</v>
      </c>
    </row>
    <row r="200" spans="2:58">
      <c r="B200" s="323" t="s">
        <v>603</v>
      </c>
      <c r="C200" s="323" t="str">
        <f t="shared" ca="1" si="238"/>
        <v>Skatinti inovacijų pasiūlą (MTEP, FI) (12.1.)</v>
      </c>
      <c r="D200" t="str">
        <f t="shared" si="239"/>
        <v>True</v>
      </c>
      <c r="E200" s="498">
        <f t="shared" si="220"/>
        <v>3.5065610950757025E-4</v>
      </c>
      <c r="F200" s="498">
        <f t="shared" si="221"/>
        <v>-3.5041036243926794E-4</v>
      </c>
      <c r="G200" s="498">
        <f t="shared" si="222"/>
        <v>1.1324323133205302E-3</v>
      </c>
      <c r="H200" s="498">
        <f t="shared" si="223"/>
        <v>-1.1324323133200499E-3</v>
      </c>
      <c r="I200" s="498">
        <f t="shared" si="224"/>
        <v>6.7755115123356384E-4</v>
      </c>
      <c r="J200" s="498">
        <f t="shared" si="225"/>
        <v>-6.7684033050128254E-4</v>
      </c>
      <c r="K200" s="498" t="str">
        <f t="shared" si="226"/>
        <v>-</v>
      </c>
      <c r="L200" s="498" t="str">
        <f t="shared" si="227"/>
        <v>-</v>
      </c>
      <c r="M200" s="498" t="str">
        <f t="shared" si="228"/>
        <v>-</v>
      </c>
      <c r="N200" s="498" t="str">
        <f t="shared" si="229"/>
        <v>-</v>
      </c>
      <c r="O200" s="498">
        <f t="shared" si="230"/>
        <v>-6.2659138758691885E-4</v>
      </c>
      <c r="P200" s="498">
        <f t="shared" si="231"/>
        <v>6.2659138758691885E-4</v>
      </c>
      <c r="Q200" s="498">
        <f t="shared" si="232"/>
        <v>-3.3034645150091654E-4</v>
      </c>
      <c r="R200" s="498">
        <f t="shared" si="233"/>
        <v>3.3034645150168611E-4</v>
      </c>
      <c r="S200" s="498" t="str">
        <f t="shared" si="234"/>
        <v>-</v>
      </c>
      <c r="T200" s="498" t="str">
        <f t="shared" si="235"/>
        <v>-</v>
      </c>
      <c r="U200" s="498" t="str">
        <f t="shared" si="236"/>
        <v>-</v>
      </c>
      <c r="V200" s="498" t="str">
        <f t="shared" si="237"/>
        <v>-</v>
      </c>
      <c r="W200" s="115"/>
      <c r="X200" s="115"/>
      <c r="Y200" s="115"/>
      <c r="Z200" s="115"/>
      <c r="AA200" s="115"/>
      <c r="AB200" s="115"/>
      <c r="AC200" s="115"/>
      <c r="AD200" s="115"/>
      <c r="AE200" s="115"/>
      <c r="AF200" s="499">
        <v>1.3099992818006052</v>
      </c>
      <c r="AG200" s="500">
        <v>1.3095400835696565</v>
      </c>
      <c r="AH200" s="500">
        <v>1.3090812071543441</v>
      </c>
      <c r="AI200" s="500">
        <v>186419528.6947656</v>
      </c>
      <c r="AJ200" s="500">
        <v>186208659.99117148</v>
      </c>
      <c r="AK200" s="500">
        <v>185997791.28757745</v>
      </c>
      <c r="AL200" s="500">
        <v>8.5609204756071922E-2</v>
      </c>
      <c r="AM200" s="500">
        <v>8.5551239415316616E-2</v>
      </c>
      <c r="AN200" s="500">
        <v>8.5493334886155958E-2</v>
      </c>
      <c r="AO200" s="500" t="s">
        <v>151</v>
      </c>
      <c r="AP200" s="500" t="s">
        <v>151</v>
      </c>
      <c r="AQ200" s="500" t="s">
        <v>151</v>
      </c>
      <c r="AR200" s="500" t="s">
        <v>151</v>
      </c>
      <c r="AS200" s="500" t="s">
        <v>151</v>
      </c>
      <c r="AT200" s="500" t="s">
        <v>151</v>
      </c>
      <c r="AU200" s="500">
        <v>-326461401.90529609</v>
      </c>
      <c r="AV200" s="500">
        <v>-326666088.06269288</v>
      </c>
      <c r="AW200" s="500">
        <v>-326870774.22008967</v>
      </c>
      <c r="AX200" s="500">
        <v>-619405896.81260717</v>
      </c>
      <c r="AY200" s="500">
        <v>-619610582.97000372</v>
      </c>
      <c r="AZ200" s="500">
        <v>-619815269.12740076</v>
      </c>
      <c r="BA200" s="500" t="s">
        <v>151</v>
      </c>
      <c r="BB200" s="500" t="s">
        <v>151</v>
      </c>
      <c r="BC200" s="500" t="s">
        <v>151</v>
      </c>
      <c r="BD200" s="500">
        <v>0</v>
      </c>
      <c r="BE200" s="500">
        <v>0</v>
      </c>
      <c r="BF200" s="501">
        <v>0</v>
      </c>
    </row>
    <row r="201" spans="2:58">
      <c r="B201" s="323" t="s">
        <v>604</v>
      </c>
      <c r="C201" s="323" t="str">
        <f t="shared" ca="1" si="238"/>
        <v>Skatinti inovacijų pasiūlą (MTEP, subsidija) (12.2.)</v>
      </c>
      <c r="D201" t="str">
        <f t="shared" si="239"/>
        <v>True</v>
      </c>
      <c r="E201" s="498">
        <f t="shared" si="220"/>
        <v>1.8441018782075112E-3</v>
      </c>
      <c r="F201" s="498">
        <f t="shared" si="221"/>
        <v>-1.8373254475904347E-3</v>
      </c>
      <c r="G201" s="498">
        <f t="shared" si="222"/>
        <v>5.9465882575157848E-3</v>
      </c>
      <c r="H201" s="498">
        <f t="shared" si="223"/>
        <v>-5.9465882575153043E-3</v>
      </c>
      <c r="I201" s="498">
        <f t="shared" si="224"/>
        <v>2.9473033332208295E-3</v>
      </c>
      <c r="J201" s="498">
        <f t="shared" si="225"/>
        <v>-2.9404756711636994E-3</v>
      </c>
      <c r="K201" s="498" t="str">
        <f t="shared" si="226"/>
        <v>-</v>
      </c>
      <c r="L201" s="498" t="str">
        <f t="shared" si="227"/>
        <v>-</v>
      </c>
      <c r="M201" s="498" t="str">
        <f t="shared" si="228"/>
        <v>-</v>
      </c>
      <c r="N201" s="498" t="str">
        <f t="shared" si="229"/>
        <v>-</v>
      </c>
      <c r="O201" s="498">
        <f t="shared" si="230"/>
        <v>-3.5205940577981683E-3</v>
      </c>
      <c r="P201" s="498">
        <f t="shared" si="231"/>
        <v>3.520594057797621E-3</v>
      </c>
      <c r="Q201" s="498">
        <f t="shared" si="232"/>
        <v>-1.8560991695860175E-3</v>
      </c>
      <c r="R201" s="498">
        <f t="shared" si="233"/>
        <v>1.8560991695865947E-3</v>
      </c>
      <c r="S201" s="498" t="str">
        <f t="shared" si="234"/>
        <v>-</v>
      </c>
      <c r="T201" s="498" t="str">
        <f t="shared" si="235"/>
        <v>-</v>
      </c>
      <c r="U201" s="498" t="str">
        <f t="shared" si="236"/>
        <v>-</v>
      </c>
      <c r="V201" s="498" t="str">
        <f t="shared" si="237"/>
        <v>-</v>
      </c>
      <c r="W201" s="115"/>
      <c r="X201" s="115"/>
      <c r="Y201" s="115"/>
      <c r="Z201" s="115"/>
      <c r="AA201" s="115"/>
      <c r="AB201" s="115"/>
      <c r="AC201" s="115"/>
      <c r="AD201" s="115"/>
      <c r="AE201" s="115"/>
      <c r="AF201" s="499">
        <v>1.3119550088973553</v>
      </c>
      <c r="AG201" s="500">
        <v>1.3095400835696565</v>
      </c>
      <c r="AH201" s="500">
        <v>1.3071340322494742</v>
      </c>
      <c r="AI201" s="500">
        <v>187315966.22212273</v>
      </c>
      <c r="AJ201" s="500">
        <v>186208659.99117148</v>
      </c>
      <c r="AK201" s="500">
        <v>185101353.76022032</v>
      </c>
      <c r="AL201" s="500">
        <v>8.5803384868406551E-2</v>
      </c>
      <c r="AM201" s="500">
        <v>8.5551239415316616E-2</v>
      </c>
      <c r="AN201" s="500">
        <v>8.5299678077177976E-2</v>
      </c>
      <c r="AO201" s="500" t="s">
        <v>151</v>
      </c>
      <c r="AP201" s="500" t="s">
        <v>151</v>
      </c>
      <c r="AQ201" s="500" t="s">
        <v>151</v>
      </c>
      <c r="AR201" s="500" t="s">
        <v>151</v>
      </c>
      <c r="AS201" s="500" t="s">
        <v>151</v>
      </c>
      <c r="AT201" s="500" t="s">
        <v>151</v>
      </c>
      <c r="AU201" s="500">
        <v>-325516029.37417519</v>
      </c>
      <c r="AV201" s="500">
        <v>-326666088.06269288</v>
      </c>
      <c r="AW201" s="500">
        <v>-327816146.75121039</v>
      </c>
      <c r="AX201" s="500">
        <v>-618460524.28148639</v>
      </c>
      <c r="AY201" s="500">
        <v>-619610582.97000372</v>
      </c>
      <c r="AZ201" s="500">
        <v>-620760641.65852141</v>
      </c>
      <c r="BA201" s="500" t="s">
        <v>151</v>
      </c>
      <c r="BB201" s="500" t="s">
        <v>151</v>
      </c>
      <c r="BC201" s="500" t="s">
        <v>151</v>
      </c>
      <c r="BD201" s="500">
        <v>0</v>
      </c>
      <c r="BE201" s="500">
        <v>0</v>
      </c>
      <c r="BF201" s="501">
        <v>0</v>
      </c>
    </row>
    <row r="202" spans="2:58">
      <c r="B202" s="323" t="s">
        <v>605</v>
      </c>
      <c r="C202" s="323" t="str">
        <f t="shared" ca="1" si="238"/>
        <v>Teikti kaupiamąjį/alternatyvųjį finansavimą; skatinti STEP technologijų kūrimą arba gamybą (25)</v>
      </c>
      <c r="D202" t="str">
        <f t="shared" si="239"/>
        <v>True</v>
      </c>
      <c r="E202" s="498">
        <f t="shared" si="220"/>
        <v>1.0140918141827746E-4</v>
      </c>
      <c r="F202" s="498">
        <f t="shared" si="221"/>
        <v>-1.0138861794526668E-4</v>
      </c>
      <c r="G202" s="498">
        <f t="shared" si="222"/>
        <v>3.275792184005253E-4</v>
      </c>
      <c r="H202" s="498">
        <f t="shared" si="223"/>
        <v>-3.2757921839988513E-4</v>
      </c>
      <c r="I202" s="498">
        <f t="shared" si="224"/>
        <v>1.6693411838662538E-4</v>
      </c>
      <c r="J202" s="498">
        <f t="shared" si="225"/>
        <v>-1.6690842648761859E-4</v>
      </c>
      <c r="K202" s="498" t="str">
        <f t="shared" si="226"/>
        <v>-</v>
      </c>
      <c r="L202" s="498" t="str">
        <f t="shared" si="227"/>
        <v>-</v>
      </c>
      <c r="M202" s="498" t="str">
        <f t="shared" si="228"/>
        <v>-</v>
      </c>
      <c r="N202" s="498" t="str">
        <f t="shared" si="229"/>
        <v>-</v>
      </c>
      <c r="O202" s="498">
        <f t="shared" si="230"/>
        <v>-1.9229965791721983E-4</v>
      </c>
      <c r="P202" s="498">
        <f t="shared" si="231"/>
        <v>1.9229965791703736E-4</v>
      </c>
      <c r="Q202" s="498">
        <f t="shared" si="232"/>
        <v>-1.0138267278529319E-4</v>
      </c>
      <c r="R202" s="498">
        <f t="shared" si="233"/>
        <v>1.0138267278587036E-4</v>
      </c>
      <c r="S202" s="498" t="str">
        <f t="shared" si="234"/>
        <v>-</v>
      </c>
      <c r="T202" s="498" t="str">
        <f t="shared" si="235"/>
        <v>-</v>
      </c>
      <c r="U202" s="498" t="str">
        <f t="shared" si="236"/>
        <v>-</v>
      </c>
      <c r="V202" s="498" t="str">
        <f t="shared" si="237"/>
        <v>-</v>
      </c>
      <c r="W202" s="115"/>
      <c r="X202" s="115"/>
      <c r="Y202" s="115"/>
      <c r="Z202" s="115"/>
      <c r="AA202" s="115"/>
      <c r="AB202" s="115"/>
      <c r="AC202" s="115"/>
      <c r="AD202" s="115"/>
      <c r="AE202" s="115"/>
      <c r="AF202" s="499">
        <v>1.3096728829575657</v>
      </c>
      <c r="AG202" s="500">
        <v>1.3095400835696565</v>
      </c>
      <c r="AH202" s="500">
        <v>1.3094073111104394</v>
      </c>
      <c r="AI202" s="500">
        <v>186269658.0784708</v>
      </c>
      <c r="AJ202" s="500">
        <v>186208659.99117148</v>
      </c>
      <c r="AK202" s="500">
        <v>186147661.90387228</v>
      </c>
      <c r="AL202" s="500">
        <v>8.5565520836045295E-2</v>
      </c>
      <c r="AM202" s="500">
        <v>8.5551239415316616E-2</v>
      </c>
      <c r="AN202" s="500">
        <v>8.553696019256174E-2</v>
      </c>
      <c r="AO202" s="500" t="s">
        <v>151</v>
      </c>
      <c r="AP202" s="500" t="s">
        <v>151</v>
      </c>
      <c r="AQ202" s="500" t="s">
        <v>151</v>
      </c>
      <c r="AR202" s="500" t="s">
        <v>151</v>
      </c>
      <c r="AS202" s="500" t="s">
        <v>151</v>
      </c>
      <c r="AT202" s="500" t="s">
        <v>151</v>
      </c>
      <c r="AU202" s="500">
        <v>-326603270.28570527</v>
      </c>
      <c r="AV202" s="500">
        <v>-326666088.06269288</v>
      </c>
      <c r="AW202" s="500">
        <v>-326728905.83968043</v>
      </c>
      <c r="AX202" s="500">
        <v>-619547765.19301617</v>
      </c>
      <c r="AY202" s="500">
        <v>-619610582.97000372</v>
      </c>
      <c r="AZ202" s="500">
        <v>-619673400.74699163</v>
      </c>
      <c r="BA202" s="500" t="s">
        <v>151</v>
      </c>
      <c r="BB202" s="500" t="s">
        <v>151</v>
      </c>
      <c r="BC202" s="500" t="s">
        <v>151</v>
      </c>
      <c r="BD202" s="500">
        <v>0</v>
      </c>
      <c r="BE202" s="500">
        <v>0</v>
      </c>
      <c r="BF202" s="501">
        <v>0</v>
      </c>
    </row>
    <row r="203" spans="2:58">
      <c r="B203" s="323" t="s">
        <v>606</v>
      </c>
      <c r="C203" s="323" t="str">
        <f t="shared" ca="1" si="238"/>
        <v>Skatinti trumpų vertės kūrimo grandinių formavimąsi ir plėtrą tarp MVĮ (paskolos) (19.1.)</v>
      </c>
      <c r="D203" t="str">
        <f t="shared" si="239"/>
        <v>True</v>
      </c>
      <c r="E203" s="498">
        <f t="shared" si="220"/>
        <v>1.7335986718047434E-4</v>
      </c>
      <c r="F203" s="498">
        <f t="shared" si="221"/>
        <v>-1.7329978072696232E-4</v>
      </c>
      <c r="G203" s="498">
        <f t="shared" si="222"/>
        <v>5.5995920382144991E-4</v>
      </c>
      <c r="H203" s="498">
        <f t="shared" si="223"/>
        <v>-5.5995920382048963E-4</v>
      </c>
      <c r="I203" s="498">
        <f t="shared" si="224"/>
        <v>3.0143791206682939E-4</v>
      </c>
      <c r="J203" s="498">
        <f t="shared" si="225"/>
        <v>-3.0133679165453769E-4</v>
      </c>
      <c r="K203" s="498" t="str">
        <f t="shared" si="226"/>
        <v>-</v>
      </c>
      <c r="L203" s="498" t="str">
        <f t="shared" si="227"/>
        <v>-</v>
      </c>
      <c r="M203" s="498" t="str">
        <f t="shared" si="228"/>
        <v>-</v>
      </c>
      <c r="N203" s="498" t="str">
        <f t="shared" si="229"/>
        <v>-</v>
      </c>
      <c r="O203" s="498">
        <f t="shared" si="230"/>
        <v>-3.8896041027214291E-4</v>
      </c>
      <c r="P203" s="498">
        <f t="shared" si="231"/>
        <v>3.8896041027269032E-4</v>
      </c>
      <c r="Q203" s="498">
        <f t="shared" si="232"/>
        <v>-2.0506456656381962E-4</v>
      </c>
      <c r="R203" s="498">
        <f t="shared" si="233"/>
        <v>2.0506456656362723E-4</v>
      </c>
      <c r="S203" s="498" t="str">
        <f t="shared" si="234"/>
        <v>-</v>
      </c>
      <c r="T203" s="498" t="str">
        <f t="shared" si="235"/>
        <v>-</v>
      </c>
      <c r="U203" s="498" t="str">
        <f t="shared" si="236"/>
        <v>-</v>
      </c>
      <c r="V203" s="498" t="str">
        <f t="shared" si="237"/>
        <v>-</v>
      </c>
      <c r="W203" s="115"/>
      <c r="X203" s="115"/>
      <c r="Y203" s="115"/>
      <c r="Z203" s="115"/>
      <c r="AA203" s="115"/>
      <c r="AB203" s="115"/>
      <c r="AC203" s="115"/>
      <c r="AD203" s="115"/>
      <c r="AE203" s="115"/>
      <c r="AF203" s="499">
        <v>1.3097671052646116</v>
      </c>
      <c r="AG203" s="500">
        <v>1.3095400835696565</v>
      </c>
      <c r="AH203" s="500">
        <v>1.3093131405603207</v>
      </c>
      <c r="AI203" s="500">
        <v>186312929.24416479</v>
      </c>
      <c r="AJ203" s="500">
        <v>186208659.99117148</v>
      </c>
      <c r="AK203" s="500">
        <v>186104390.73817834</v>
      </c>
      <c r="AL203" s="500">
        <v>8.5577027802300698E-2</v>
      </c>
      <c r="AM203" s="500">
        <v>8.5551239415316616E-2</v>
      </c>
      <c r="AN203" s="500">
        <v>8.5525459679309135E-2</v>
      </c>
      <c r="AO203" s="500" t="s">
        <v>151</v>
      </c>
      <c r="AP203" s="500" t="s">
        <v>151</v>
      </c>
      <c r="AQ203" s="500" t="s">
        <v>151</v>
      </c>
      <c r="AR203" s="500" t="s">
        <v>151</v>
      </c>
      <c r="AS203" s="500" t="s">
        <v>151</v>
      </c>
      <c r="AT203" s="500" t="s">
        <v>151</v>
      </c>
      <c r="AU203" s="500">
        <v>-326539027.88705802</v>
      </c>
      <c r="AV203" s="500">
        <v>-326666088.06269288</v>
      </c>
      <c r="AW203" s="500">
        <v>-326793148.23832792</v>
      </c>
      <c r="AX203" s="500">
        <v>-619483522.79436862</v>
      </c>
      <c r="AY203" s="500">
        <v>-619610582.97000372</v>
      </c>
      <c r="AZ203" s="500">
        <v>-619737643.1456387</v>
      </c>
      <c r="BA203" s="500" t="s">
        <v>151</v>
      </c>
      <c r="BB203" s="500" t="s">
        <v>151</v>
      </c>
      <c r="BC203" s="500" t="s">
        <v>151</v>
      </c>
      <c r="BD203" s="500">
        <v>0</v>
      </c>
      <c r="BE203" s="500">
        <v>0</v>
      </c>
      <c r="BF203" s="501">
        <v>0</v>
      </c>
    </row>
    <row r="204" spans="2:58">
      <c r="B204" s="323" t="s">
        <v>607</v>
      </c>
      <c r="C204" s="323" t="str">
        <f t="shared" ca="1" si="238"/>
        <v>Skatinti trumpų vertės kūrimo grandinių formavimąsi ir plėtrą tarp MVĮ (dalinis palūkanų kompensavimas, dalinis paskolos gavėjų darbuotojų DU kompensavimas) (19.2)</v>
      </c>
      <c r="D204" t="str">
        <f t="shared" si="239"/>
        <v>True</v>
      </c>
      <c r="E204" s="498">
        <f t="shared" si="220"/>
        <v>8.3651955981581036E-5</v>
      </c>
      <c r="F204" s="498">
        <f t="shared" si="221"/>
        <v>-8.3637963023588295E-5</v>
      </c>
      <c r="G204" s="498">
        <f t="shared" si="222"/>
        <v>2.7022335186092591E-4</v>
      </c>
      <c r="H204" s="498">
        <f t="shared" si="223"/>
        <v>-2.7022335186044577E-4</v>
      </c>
      <c r="I204" s="498">
        <f t="shared" si="224"/>
        <v>1.3381312952512724E-4</v>
      </c>
      <c r="J204" s="498">
        <f t="shared" si="225"/>
        <v>-1.3379899493876757E-4</v>
      </c>
      <c r="K204" s="498" t="str">
        <f t="shared" si="226"/>
        <v>-</v>
      </c>
      <c r="L204" s="498" t="str">
        <f t="shared" si="227"/>
        <v>-</v>
      </c>
      <c r="M204" s="498" t="str">
        <f t="shared" si="228"/>
        <v>-</v>
      </c>
      <c r="N204" s="498" t="str">
        <f t="shared" si="229"/>
        <v>-</v>
      </c>
      <c r="O204" s="498">
        <f t="shared" si="230"/>
        <v>-1.9357504267510789E-4</v>
      </c>
      <c r="P204" s="498">
        <f t="shared" si="231"/>
        <v>1.9357504267492542E-4</v>
      </c>
      <c r="Q204" s="498">
        <f t="shared" si="232"/>
        <v>-1.0205507083804792E-4</v>
      </c>
      <c r="R204" s="498">
        <f t="shared" si="233"/>
        <v>1.0205507083843272E-4</v>
      </c>
      <c r="S204" s="498" t="str">
        <f t="shared" si="234"/>
        <v>-</v>
      </c>
      <c r="T204" s="498" t="str">
        <f t="shared" si="235"/>
        <v>-</v>
      </c>
      <c r="U204" s="498" t="str">
        <f t="shared" si="236"/>
        <v>-</v>
      </c>
      <c r="V204" s="498" t="str">
        <f t="shared" si="237"/>
        <v>-</v>
      </c>
      <c r="W204" s="115"/>
      <c r="X204" s="115"/>
      <c r="Y204" s="115"/>
      <c r="Z204" s="115"/>
      <c r="AA204" s="115"/>
      <c r="AB204" s="115"/>
      <c r="AC204" s="115"/>
      <c r="AD204" s="115"/>
      <c r="AE204" s="115"/>
      <c r="AF204" s="499">
        <v>1.3096496291590833</v>
      </c>
      <c r="AG204" s="500">
        <v>1.3095400835696565</v>
      </c>
      <c r="AH204" s="500">
        <v>1.3094305563045689</v>
      </c>
      <c r="AI204" s="500">
        <v>186258977.91941983</v>
      </c>
      <c r="AJ204" s="500">
        <v>186208659.99117148</v>
      </c>
      <c r="AK204" s="500">
        <v>186158342.06292322</v>
      </c>
      <c r="AL204" s="500">
        <v>8.5562687294397533E-2</v>
      </c>
      <c r="AM204" s="500">
        <v>8.5551239415316616E-2</v>
      </c>
      <c r="AN204" s="500">
        <v>8.553979274546708E-2</v>
      </c>
      <c r="AO204" s="500" t="s">
        <v>151</v>
      </c>
      <c r="AP204" s="500" t="s">
        <v>151</v>
      </c>
      <c r="AQ204" s="500" t="s">
        <v>151</v>
      </c>
      <c r="AR204" s="500" t="s">
        <v>151</v>
      </c>
      <c r="AS204" s="500" t="s">
        <v>151</v>
      </c>
      <c r="AT204" s="500" t="s">
        <v>151</v>
      </c>
      <c r="AU204" s="500">
        <v>-326602853.66075563</v>
      </c>
      <c r="AV204" s="500">
        <v>-326666088.06269288</v>
      </c>
      <c r="AW204" s="500">
        <v>-326729322.46463007</v>
      </c>
      <c r="AX204" s="500">
        <v>-619547348.56806672</v>
      </c>
      <c r="AY204" s="500">
        <v>-619610582.97000372</v>
      </c>
      <c r="AZ204" s="500">
        <v>-619673817.37194097</v>
      </c>
      <c r="BA204" s="500" t="s">
        <v>151</v>
      </c>
      <c r="BB204" s="500" t="s">
        <v>151</v>
      </c>
      <c r="BC204" s="500" t="s">
        <v>151</v>
      </c>
      <c r="BD204" s="500">
        <v>0</v>
      </c>
      <c r="BE204" s="500">
        <v>0</v>
      </c>
      <c r="BF204" s="501">
        <v>0</v>
      </c>
    </row>
    <row r="205" spans="2:58">
      <c r="B205" s="323" t="s">
        <v>608</v>
      </c>
      <c r="C205" s="323" t="str">
        <f t="shared" ca="1" si="238"/>
        <v>GovTech sprendimų skatinimas(21)</v>
      </c>
      <c r="D205" t="str">
        <f t="shared" si="239"/>
        <v>True</v>
      </c>
      <c r="E205" s="498">
        <f t="shared" si="220"/>
        <v>1.5078042767416628E-5</v>
      </c>
      <c r="F205" s="498">
        <f t="shared" si="221"/>
        <v>-1.5077588086717973E-5</v>
      </c>
      <c r="G205" s="498">
        <f t="shared" si="222"/>
        <v>4.8710381058730264E-5</v>
      </c>
      <c r="H205" s="498">
        <f t="shared" si="223"/>
        <v>-4.8710381058730264E-5</v>
      </c>
      <c r="I205" s="498">
        <f t="shared" si="224"/>
        <v>2.5685916492856378E-5</v>
      </c>
      <c r="J205" s="498">
        <f t="shared" si="225"/>
        <v>-2.5685204678258539E-5</v>
      </c>
      <c r="K205" s="498" t="str">
        <f t="shared" si="226"/>
        <v>-</v>
      </c>
      <c r="L205" s="498" t="str">
        <f t="shared" si="227"/>
        <v>-</v>
      </c>
      <c r="M205" s="498" t="str">
        <f t="shared" si="228"/>
        <v>-</v>
      </c>
      <c r="N205" s="498" t="str">
        <f t="shared" si="229"/>
        <v>-</v>
      </c>
      <c r="O205" s="498">
        <f t="shared" si="230"/>
        <v>-2.830279134587855E-5</v>
      </c>
      <c r="P205" s="498">
        <f t="shared" si="231"/>
        <v>2.8302791345513621E-5</v>
      </c>
      <c r="Q205" s="498">
        <f t="shared" si="232"/>
        <v>-1.4921569102153918E-5</v>
      </c>
      <c r="R205" s="498">
        <f t="shared" si="233"/>
        <v>1.4921569102153918E-5</v>
      </c>
      <c r="S205" s="498" t="str">
        <f t="shared" si="234"/>
        <v>-</v>
      </c>
      <c r="T205" s="498" t="str">
        <f t="shared" si="235"/>
        <v>-</v>
      </c>
      <c r="U205" s="498" t="str">
        <f t="shared" si="236"/>
        <v>-</v>
      </c>
      <c r="V205" s="498" t="str">
        <f t="shared" si="237"/>
        <v>-</v>
      </c>
      <c r="W205" s="115"/>
      <c r="X205" s="115"/>
      <c r="Y205" s="115"/>
      <c r="Z205" s="115"/>
      <c r="AA205" s="115"/>
      <c r="AB205" s="115"/>
      <c r="AC205" s="115"/>
      <c r="AD205" s="115"/>
      <c r="AE205" s="115"/>
      <c r="AF205" s="499">
        <v>1.3095598288710422</v>
      </c>
      <c r="AG205" s="500">
        <v>1.3095400835696565</v>
      </c>
      <c r="AH205" s="500">
        <v>1.3095203388636933</v>
      </c>
      <c r="AI205" s="500">
        <v>186217730.28595608</v>
      </c>
      <c r="AJ205" s="500">
        <v>186208659.99117148</v>
      </c>
      <c r="AK205" s="500">
        <v>186199589.69638687</v>
      </c>
      <c r="AL205" s="500">
        <v>8.5553436877308098E-2</v>
      </c>
      <c r="AM205" s="500">
        <v>8.5551239415316616E-2</v>
      </c>
      <c r="AN205" s="500">
        <v>8.5549042014221754E-2</v>
      </c>
      <c r="AO205" s="500" t="s">
        <v>151</v>
      </c>
      <c r="AP205" s="500" t="s">
        <v>151</v>
      </c>
      <c r="AQ205" s="500" t="s">
        <v>151</v>
      </c>
      <c r="AR205" s="500" t="s">
        <v>151</v>
      </c>
      <c r="AS205" s="500" t="s">
        <v>151</v>
      </c>
      <c r="AT205" s="500" t="s">
        <v>151</v>
      </c>
      <c r="AU205" s="500">
        <v>-326656842.50056267</v>
      </c>
      <c r="AV205" s="500">
        <v>-326666088.06269288</v>
      </c>
      <c r="AW205" s="500">
        <v>-326675333.62482297</v>
      </c>
      <c r="AX205" s="500">
        <v>-619601337.40787351</v>
      </c>
      <c r="AY205" s="500">
        <v>-619610582.97000372</v>
      </c>
      <c r="AZ205" s="500">
        <v>-619619828.53213394</v>
      </c>
      <c r="BA205" s="500" t="s">
        <v>151</v>
      </c>
      <c r="BB205" s="500" t="s">
        <v>151</v>
      </c>
      <c r="BC205" s="500" t="s">
        <v>151</v>
      </c>
      <c r="BD205" s="500">
        <v>0</v>
      </c>
      <c r="BE205" s="500">
        <v>0</v>
      </c>
      <c r="BF205" s="501">
        <v>0</v>
      </c>
    </row>
    <row r="206" spans="2:58" hidden="1">
      <c r="B206" s="323" t="s">
        <v>609</v>
      </c>
      <c r="C206" s="323" t="str">
        <f t="shared" ca="1" si="238"/>
        <v>Reinvesticijos (po priemonės įgyvendinimo)</v>
      </c>
      <c r="D206" t="str">
        <f t="shared" si="239"/>
        <v>False</v>
      </c>
      <c r="E206" s="498" t="str">
        <f t="shared" si="220"/>
        <v>-</v>
      </c>
      <c r="F206" s="498" t="str">
        <f t="shared" si="221"/>
        <v>-</v>
      </c>
      <c r="G206" s="498" t="str">
        <f t="shared" si="222"/>
        <v>-</v>
      </c>
      <c r="H206" s="498" t="str">
        <f t="shared" si="223"/>
        <v>-</v>
      </c>
      <c r="I206" s="498" t="str">
        <f t="shared" si="224"/>
        <v>-</v>
      </c>
      <c r="J206" s="498" t="str">
        <f t="shared" si="225"/>
        <v>-</v>
      </c>
      <c r="K206" s="498" t="str">
        <f t="shared" si="226"/>
        <v>-</v>
      </c>
      <c r="L206" s="498" t="str">
        <f t="shared" si="227"/>
        <v>-</v>
      </c>
      <c r="M206" s="498" t="str">
        <f t="shared" si="228"/>
        <v>-</v>
      </c>
      <c r="N206" s="498" t="str">
        <f t="shared" si="229"/>
        <v>-</v>
      </c>
      <c r="O206" s="498" t="str">
        <f t="shared" si="230"/>
        <v>-</v>
      </c>
      <c r="P206" s="498" t="str">
        <f t="shared" si="231"/>
        <v>-</v>
      </c>
      <c r="Q206" s="498" t="str">
        <f t="shared" si="232"/>
        <v>-</v>
      </c>
      <c r="R206" s="498" t="str">
        <f t="shared" si="233"/>
        <v>-</v>
      </c>
      <c r="S206" s="498" t="str">
        <f t="shared" si="234"/>
        <v>-</v>
      </c>
      <c r="T206" s="498" t="str">
        <f t="shared" si="235"/>
        <v>-</v>
      </c>
      <c r="U206" s="498" t="str">
        <f t="shared" si="236"/>
        <v>-</v>
      </c>
      <c r="V206" s="498" t="str">
        <f t="shared" si="237"/>
        <v>-</v>
      </c>
      <c r="W206" s="115"/>
      <c r="X206" s="115"/>
      <c r="Y206" s="115"/>
      <c r="Z206" s="115"/>
      <c r="AA206" s="115"/>
      <c r="AB206" s="115"/>
      <c r="AC206" s="115"/>
      <c r="AD206" s="115"/>
      <c r="AE206" s="115"/>
      <c r="AF206" s="499" t="s">
        <v>571</v>
      </c>
      <c r="AG206" s="500" t="s">
        <v>571</v>
      </c>
      <c r="AH206" s="500" t="s">
        <v>571</v>
      </c>
      <c r="AI206" s="500" t="s">
        <v>571</v>
      </c>
      <c r="AJ206" s="500" t="s">
        <v>571</v>
      </c>
      <c r="AK206" s="500" t="s">
        <v>571</v>
      </c>
      <c r="AL206" s="500" t="s">
        <v>571</v>
      </c>
      <c r="AM206" s="500" t="s">
        <v>571</v>
      </c>
      <c r="AN206" s="500" t="s">
        <v>571</v>
      </c>
      <c r="AO206" s="500" t="s">
        <v>571</v>
      </c>
      <c r="AP206" s="500" t="s">
        <v>571</v>
      </c>
      <c r="AQ206" s="500" t="s">
        <v>571</v>
      </c>
      <c r="AR206" s="500" t="s">
        <v>571</v>
      </c>
      <c r="AS206" s="500" t="s">
        <v>571</v>
      </c>
      <c r="AT206" s="500" t="s">
        <v>571</v>
      </c>
      <c r="AU206" s="500" t="s">
        <v>571</v>
      </c>
      <c r="AV206" s="500" t="s">
        <v>571</v>
      </c>
      <c r="AW206" s="500" t="s">
        <v>571</v>
      </c>
      <c r="AX206" s="500" t="s">
        <v>571</v>
      </c>
      <c r="AY206" s="500" t="s">
        <v>571</v>
      </c>
      <c r="AZ206" s="500" t="s">
        <v>571</v>
      </c>
      <c r="BA206" s="500" t="s">
        <v>571</v>
      </c>
      <c r="BB206" s="500" t="s">
        <v>571</v>
      </c>
      <c r="BC206" s="500" t="s">
        <v>571</v>
      </c>
      <c r="BD206" s="500" t="s">
        <v>571</v>
      </c>
      <c r="BE206" s="500" t="s">
        <v>571</v>
      </c>
      <c r="BF206" s="501" t="s">
        <v>571</v>
      </c>
    </row>
    <row r="207" spans="2:58" hidden="1">
      <c r="B207" s="323" t="s">
        <v>610</v>
      </c>
      <c r="C207" s="323" t="str">
        <f t="shared" ca="1" si="238"/>
        <v>Likutinė vertė</v>
      </c>
      <c r="D207" t="str">
        <f t="shared" si="239"/>
        <v>False</v>
      </c>
      <c r="E207" s="498" t="str">
        <f t="shared" si="220"/>
        <v>-</v>
      </c>
      <c r="F207" s="498" t="str">
        <f t="shared" si="221"/>
        <v>-</v>
      </c>
      <c r="G207" s="498" t="str">
        <f t="shared" si="222"/>
        <v>-</v>
      </c>
      <c r="H207" s="498" t="str">
        <f t="shared" si="223"/>
        <v>-</v>
      </c>
      <c r="I207" s="498" t="str">
        <f t="shared" si="224"/>
        <v>-</v>
      </c>
      <c r="J207" s="498" t="str">
        <f t="shared" si="225"/>
        <v>-</v>
      </c>
      <c r="K207" s="498" t="str">
        <f t="shared" si="226"/>
        <v>-</v>
      </c>
      <c r="L207" s="498" t="str">
        <f t="shared" si="227"/>
        <v>-</v>
      </c>
      <c r="M207" s="498" t="str">
        <f t="shared" si="228"/>
        <v>-</v>
      </c>
      <c r="N207" s="498" t="str">
        <f t="shared" si="229"/>
        <v>-</v>
      </c>
      <c r="O207" s="498" t="str">
        <f t="shared" si="230"/>
        <v>-</v>
      </c>
      <c r="P207" s="498" t="str">
        <f t="shared" si="231"/>
        <v>-</v>
      </c>
      <c r="Q207" s="498" t="str">
        <f t="shared" si="232"/>
        <v>-</v>
      </c>
      <c r="R207" s="498" t="str">
        <f t="shared" si="233"/>
        <v>-</v>
      </c>
      <c r="S207" s="498" t="str">
        <f t="shared" si="234"/>
        <v>-</v>
      </c>
      <c r="T207" s="498" t="str">
        <f t="shared" si="235"/>
        <v>-</v>
      </c>
      <c r="U207" s="498" t="str">
        <f t="shared" si="236"/>
        <v>-</v>
      </c>
      <c r="V207" s="498" t="str">
        <f t="shared" si="237"/>
        <v>-</v>
      </c>
      <c r="W207" s="115"/>
      <c r="X207" s="115"/>
      <c r="Y207" s="115"/>
      <c r="Z207" s="115"/>
      <c r="AA207" s="115"/>
      <c r="AB207" s="115"/>
      <c r="AC207" s="115"/>
      <c r="AD207" s="115"/>
      <c r="AE207" s="115"/>
      <c r="AF207" s="499" t="s">
        <v>571</v>
      </c>
      <c r="AG207" s="500" t="s">
        <v>571</v>
      </c>
      <c r="AH207" s="500" t="s">
        <v>571</v>
      </c>
      <c r="AI207" s="500" t="s">
        <v>571</v>
      </c>
      <c r="AJ207" s="500" t="s">
        <v>571</v>
      </c>
      <c r="AK207" s="500" t="s">
        <v>571</v>
      </c>
      <c r="AL207" s="500" t="s">
        <v>571</v>
      </c>
      <c r="AM207" s="500" t="s">
        <v>571</v>
      </c>
      <c r="AN207" s="500" t="s">
        <v>571</v>
      </c>
      <c r="AO207" s="500" t="s">
        <v>571</v>
      </c>
      <c r="AP207" s="500" t="s">
        <v>571</v>
      </c>
      <c r="AQ207" s="500" t="s">
        <v>571</v>
      </c>
      <c r="AR207" s="500" t="s">
        <v>571</v>
      </c>
      <c r="AS207" s="500" t="s">
        <v>571</v>
      </c>
      <c r="AT207" s="500" t="s">
        <v>571</v>
      </c>
      <c r="AU207" s="500" t="s">
        <v>571</v>
      </c>
      <c r="AV207" s="500" t="s">
        <v>571</v>
      </c>
      <c r="AW207" s="500" t="s">
        <v>571</v>
      </c>
      <c r="AX207" s="500" t="s">
        <v>571</v>
      </c>
      <c r="AY207" s="500" t="s">
        <v>571</v>
      </c>
      <c r="AZ207" s="500" t="s">
        <v>571</v>
      </c>
      <c r="BA207" s="500" t="s">
        <v>571</v>
      </c>
      <c r="BB207" s="500" t="s">
        <v>571</v>
      </c>
      <c r="BC207" s="500" t="s">
        <v>571</v>
      </c>
      <c r="BD207" s="500" t="s">
        <v>571</v>
      </c>
      <c r="BE207" s="500" t="s">
        <v>571</v>
      </c>
      <c r="BF207" s="501" t="s">
        <v>571</v>
      </c>
    </row>
    <row r="208" spans="2:58">
      <c r="B208" s="323" t="s">
        <v>611</v>
      </c>
      <c r="C208" s="323" t="str">
        <f t="shared" ca="1" si="238"/>
        <v>Įsteigti inovacijų agentūrą (3)</v>
      </c>
      <c r="D208" t="str">
        <f t="shared" si="239"/>
        <v>True</v>
      </c>
      <c r="E208" s="498">
        <f t="shared" si="220"/>
        <v>8.3123366442239478E-5</v>
      </c>
      <c r="F208" s="498">
        <f t="shared" si="221"/>
        <v>-8.3109549751237256E-5</v>
      </c>
      <c r="G208" s="498">
        <f t="shared" si="222"/>
        <v>2.6851597558551037E-4</v>
      </c>
      <c r="H208" s="498">
        <f t="shared" si="223"/>
        <v>-2.6851597558551037E-4</v>
      </c>
      <c r="I208" s="498">
        <f t="shared" si="224"/>
        <v>1.5135805166917302E-4</v>
      </c>
      <c r="J208" s="498">
        <f t="shared" si="225"/>
        <v>-1.5132611937936015E-4</v>
      </c>
      <c r="K208" s="498" t="str">
        <f t="shared" si="226"/>
        <v>-</v>
      </c>
      <c r="L208" s="498" t="str">
        <f t="shared" si="227"/>
        <v>-</v>
      </c>
      <c r="M208" s="498" t="str">
        <f t="shared" si="228"/>
        <v>-</v>
      </c>
      <c r="N208" s="498" t="str">
        <f t="shared" si="229"/>
        <v>-</v>
      </c>
      <c r="O208" s="498">
        <f t="shared" si="230"/>
        <v>-1.530614955979273E-4</v>
      </c>
      <c r="P208" s="498">
        <f t="shared" si="231"/>
        <v>1.530614955979273E-4</v>
      </c>
      <c r="Q208" s="498">
        <f t="shared" si="232"/>
        <v>-8.069584570414056E-5</v>
      </c>
      <c r="R208" s="498">
        <f t="shared" si="233"/>
        <v>8.069584570414056E-5</v>
      </c>
      <c r="S208" s="498" t="str">
        <f t="shared" si="234"/>
        <v>-</v>
      </c>
      <c r="T208" s="498" t="str">
        <f t="shared" si="235"/>
        <v>-</v>
      </c>
      <c r="U208" s="498" t="str">
        <f t="shared" si="236"/>
        <v>-</v>
      </c>
      <c r="V208" s="498" t="str">
        <f t="shared" si="237"/>
        <v>-</v>
      </c>
      <c r="W208" s="115"/>
      <c r="X208" s="115"/>
      <c r="Y208" s="115"/>
      <c r="Z208" s="115"/>
      <c r="AA208" s="115"/>
      <c r="AB208" s="115"/>
      <c r="AC208" s="115"/>
      <c r="AD208" s="115"/>
      <c r="AE208" s="115"/>
      <c r="AF208" s="499">
        <v>1.3096489369498938</v>
      </c>
      <c r="AG208" s="500">
        <v>1.3095400835696565</v>
      </c>
      <c r="AH208" s="500">
        <v>1.3094312482829298</v>
      </c>
      <c r="AI208" s="500">
        <v>186258659.99117148</v>
      </c>
      <c r="AJ208" s="500">
        <v>186208659.99117148</v>
      </c>
      <c r="AK208" s="500">
        <v>186158659.99117148</v>
      </c>
      <c r="AL208" s="500">
        <v>8.5564188284232401E-2</v>
      </c>
      <c r="AM208" s="500">
        <v>8.5551239415316616E-2</v>
      </c>
      <c r="AN208" s="500">
        <v>8.5538293278247801E-2</v>
      </c>
      <c r="AO208" s="500" t="s">
        <v>151</v>
      </c>
      <c r="AP208" s="500" t="s">
        <v>151</v>
      </c>
      <c r="AQ208" s="500" t="s">
        <v>151</v>
      </c>
      <c r="AR208" s="500" t="s">
        <v>151</v>
      </c>
      <c r="AS208" s="500" t="s">
        <v>151</v>
      </c>
      <c r="AT208" s="500" t="s">
        <v>151</v>
      </c>
      <c r="AU208" s="500">
        <v>-326616088.06269288</v>
      </c>
      <c r="AV208" s="500">
        <v>-326666088.06269288</v>
      </c>
      <c r="AW208" s="500">
        <v>-326716088.06269288</v>
      </c>
      <c r="AX208" s="500">
        <v>-619560582.97000372</v>
      </c>
      <c r="AY208" s="500">
        <v>-619610582.97000372</v>
      </c>
      <c r="AZ208" s="500">
        <v>-619660582.97000372</v>
      </c>
      <c r="BA208" s="500" t="s">
        <v>151</v>
      </c>
      <c r="BB208" s="500" t="s">
        <v>151</v>
      </c>
      <c r="BC208" s="500" t="s">
        <v>151</v>
      </c>
      <c r="BD208" s="500">
        <v>0</v>
      </c>
      <c r="BE208" s="500">
        <v>0</v>
      </c>
      <c r="BF208" s="501">
        <v>0</v>
      </c>
    </row>
    <row r="209" spans="2:58">
      <c r="B209" s="323" t="s">
        <v>612</v>
      </c>
      <c r="C209" s="323" t="str">
        <f t="shared" ca="1" si="238"/>
        <v>Vykdyti startuolių inkubavimo veiklas Europos kosmoso agentūros verslo inkubavimo centre(7)</v>
      </c>
      <c r="D209" t="str">
        <f t="shared" si="239"/>
        <v>True</v>
      </c>
      <c r="E209" s="498">
        <f t="shared" si="220"/>
        <v>7.7366395219979957E-6</v>
      </c>
      <c r="F209" s="498">
        <f t="shared" si="221"/>
        <v>-7.7365198128442765E-6</v>
      </c>
      <c r="G209" s="498">
        <f t="shared" si="222"/>
        <v>2.4993789424342081E-5</v>
      </c>
      <c r="H209" s="498">
        <f t="shared" si="223"/>
        <v>-2.499378942370189E-5</v>
      </c>
      <c r="I209" s="498">
        <f t="shared" si="224"/>
        <v>1.3437390458123123E-5</v>
      </c>
      <c r="J209" s="498">
        <f t="shared" si="225"/>
        <v>-1.3437178505278303E-5</v>
      </c>
      <c r="K209" s="498" t="str">
        <f t="shared" si="226"/>
        <v>-</v>
      </c>
      <c r="L209" s="498" t="str">
        <f t="shared" si="227"/>
        <v>-</v>
      </c>
      <c r="M209" s="498" t="str">
        <f t="shared" si="228"/>
        <v>-</v>
      </c>
      <c r="N209" s="498" t="str">
        <f t="shared" si="229"/>
        <v>-</v>
      </c>
      <c r="O209" s="498">
        <f t="shared" si="230"/>
        <v>-1.4445526989075562E-5</v>
      </c>
      <c r="P209" s="498">
        <f t="shared" si="231"/>
        <v>1.4445526989258024E-5</v>
      </c>
      <c r="Q209" s="498">
        <f t="shared" si="232"/>
        <v>-7.6158540882995317E-6</v>
      </c>
      <c r="R209" s="498">
        <f t="shared" si="233"/>
        <v>7.6158540886843201E-6</v>
      </c>
      <c r="S209" s="498" t="str">
        <f t="shared" si="234"/>
        <v>-</v>
      </c>
      <c r="T209" s="498" t="str">
        <f t="shared" si="235"/>
        <v>-</v>
      </c>
      <c r="U209" s="498" t="str">
        <f t="shared" si="236"/>
        <v>-</v>
      </c>
      <c r="V209" s="498" t="str">
        <f t="shared" si="237"/>
        <v>-</v>
      </c>
      <c r="W209" s="115"/>
      <c r="X209" s="115"/>
      <c r="Y209" s="115"/>
      <c r="Z209" s="115"/>
      <c r="AA209" s="115"/>
      <c r="AB209" s="115"/>
      <c r="AC209" s="115"/>
      <c r="AD209" s="115"/>
      <c r="AE209" s="115"/>
      <c r="AF209" s="499">
        <v>1.3095502150092226</v>
      </c>
      <c r="AG209" s="500">
        <v>1.3095400835696565</v>
      </c>
      <c r="AH209" s="500">
        <v>1.3095299522868542</v>
      </c>
      <c r="AI209" s="500">
        <v>186213314.05120829</v>
      </c>
      <c r="AJ209" s="500">
        <v>186208659.99117148</v>
      </c>
      <c r="AK209" s="500">
        <v>186204005.93113479</v>
      </c>
      <c r="AL209" s="500">
        <v>8.5552389000724816E-2</v>
      </c>
      <c r="AM209" s="500">
        <v>8.5551239415316616E-2</v>
      </c>
      <c r="AN209" s="500">
        <v>8.5550089848041244E-2</v>
      </c>
      <c r="AO209" s="500" t="s">
        <v>151</v>
      </c>
      <c r="AP209" s="500" t="s">
        <v>151</v>
      </c>
      <c r="AQ209" s="500" t="s">
        <v>151</v>
      </c>
      <c r="AR209" s="500" t="s">
        <v>151</v>
      </c>
      <c r="AS209" s="500" t="s">
        <v>151</v>
      </c>
      <c r="AT209" s="500" t="s">
        <v>151</v>
      </c>
      <c r="AU209" s="500">
        <v>-326661369.19890136</v>
      </c>
      <c r="AV209" s="500">
        <v>-326666088.06269288</v>
      </c>
      <c r="AW209" s="500">
        <v>-326670806.92648447</v>
      </c>
      <c r="AX209" s="500">
        <v>-619605864.10621226</v>
      </c>
      <c r="AY209" s="500">
        <v>-619610582.97000372</v>
      </c>
      <c r="AZ209" s="500">
        <v>-619615301.83379543</v>
      </c>
      <c r="BA209" s="500" t="s">
        <v>151</v>
      </c>
      <c r="BB209" s="500" t="s">
        <v>151</v>
      </c>
      <c r="BC209" s="500" t="s">
        <v>151</v>
      </c>
      <c r="BD209" s="500">
        <v>0</v>
      </c>
      <c r="BE209" s="500">
        <v>0</v>
      </c>
      <c r="BF209" s="501">
        <v>0</v>
      </c>
    </row>
    <row r="210" spans="2:58">
      <c r="B210" s="323" t="s">
        <v>613</v>
      </c>
      <c r="C210" s="323" t="str">
        <f t="shared" ca="1" si="238"/>
        <v>Įsteigti Space Hub (8)</v>
      </c>
      <c r="D210" t="str">
        <f t="shared" si="239"/>
        <v>True</v>
      </c>
      <c r="E210" s="498">
        <f t="shared" si="220"/>
        <v>2.3297691815549621E-5</v>
      </c>
      <c r="F210" s="498">
        <f t="shared" si="221"/>
        <v>-2.329660630161427E-5</v>
      </c>
      <c r="G210" s="498">
        <f t="shared" si="222"/>
        <v>7.5263755108050877E-5</v>
      </c>
      <c r="H210" s="498">
        <f t="shared" si="223"/>
        <v>-7.5263755108050877E-5</v>
      </c>
      <c r="I210" s="498">
        <f t="shared" si="224"/>
        <v>4.0570762217996191E-5</v>
      </c>
      <c r="J210" s="498">
        <f t="shared" si="225"/>
        <v>-4.05688095800599E-5</v>
      </c>
      <c r="K210" s="498" t="str">
        <f t="shared" si="226"/>
        <v>-</v>
      </c>
      <c r="L210" s="498" t="str">
        <f t="shared" si="227"/>
        <v>-</v>
      </c>
      <c r="M210" s="498" t="str">
        <f t="shared" si="228"/>
        <v>-</v>
      </c>
      <c r="N210" s="498" t="str">
        <f t="shared" si="229"/>
        <v>-</v>
      </c>
      <c r="O210" s="498">
        <f t="shared" si="230"/>
        <v>-4.3467395598150859E-5</v>
      </c>
      <c r="P210" s="498">
        <f t="shared" si="231"/>
        <v>4.3467395597968394E-5</v>
      </c>
      <c r="Q210" s="498">
        <f t="shared" si="232"/>
        <v>-2.2916529298161533E-5</v>
      </c>
      <c r="R210" s="498">
        <f t="shared" si="233"/>
        <v>2.2916529298546323E-5</v>
      </c>
      <c r="S210" s="498" t="str">
        <f t="shared" si="234"/>
        <v>-</v>
      </c>
      <c r="T210" s="498" t="str">
        <f t="shared" si="235"/>
        <v>-</v>
      </c>
      <c r="U210" s="498" t="str">
        <f t="shared" si="236"/>
        <v>-</v>
      </c>
      <c r="V210" s="498" t="str">
        <f t="shared" si="237"/>
        <v>-</v>
      </c>
      <c r="W210" s="115"/>
      <c r="X210" s="115"/>
      <c r="Y210" s="115"/>
      <c r="Z210" s="115"/>
      <c r="AA210" s="115"/>
      <c r="AB210" s="115"/>
      <c r="AC210" s="115"/>
      <c r="AD210" s="115"/>
      <c r="AE210" s="115"/>
      <c r="AF210" s="499">
        <v>1.3095705928309436</v>
      </c>
      <c r="AG210" s="500">
        <v>1.3095400835696565</v>
      </c>
      <c r="AH210" s="500">
        <v>1.3095095757298933</v>
      </c>
      <c r="AI210" s="500">
        <v>186222674.75415605</v>
      </c>
      <c r="AJ210" s="500">
        <v>186208659.99117148</v>
      </c>
      <c r="AK210" s="500">
        <v>186194645.22818691</v>
      </c>
      <c r="AL210" s="500">
        <v>8.5554710294308389E-2</v>
      </c>
      <c r="AM210" s="500">
        <v>8.5551239415316616E-2</v>
      </c>
      <c r="AN210" s="500">
        <v>8.5547768703375437E-2</v>
      </c>
      <c r="AO210" s="500" t="s">
        <v>151</v>
      </c>
      <c r="AP210" s="500" t="s">
        <v>151</v>
      </c>
      <c r="AQ210" s="500" t="s">
        <v>151</v>
      </c>
      <c r="AR210" s="500" t="s">
        <v>151</v>
      </c>
      <c r="AS210" s="500" t="s">
        <v>151</v>
      </c>
      <c r="AT210" s="500" t="s">
        <v>151</v>
      </c>
      <c r="AU210" s="500">
        <v>-326651888.73861456</v>
      </c>
      <c r="AV210" s="500">
        <v>-326666088.06269288</v>
      </c>
      <c r="AW210" s="500">
        <v>-326680287.38677114</v>
      </c>
      <c r="AX210" s="500">
        <v>-619596383.64592564</v>
      </c>
      <c r="AY210" s="500">
        <v>-619610582.97000372</v>
      </c>
      <c r="AZ210" s="500">
        <v>-619624782.29408205</v>
      </c>
      <c r="BA210" s="500" t="s">
        <v>151</v>
      </c>
      <c r="BB210" s="500" t="s">
        <v>151</v>
      </c>
      <c r="BC210" s="500" t="s">
        <v>151</v>
      </c>
      <c r="BD210" s="500">
        <v>0</v>
      </c>
      <c r="BE210" s="500">
        <v>0</v>
      </c>
      <c r="BF210" s="501">
        <v>0</v>
      </c>
    </row>
    <row r="211" spans="2:58">
      <c r="B211" s="323" t="s">
        <v>614</v>
      </c>
      <c r="C211" s="323" t="str">
        <f t="shared" ca="1" si="238"/>
        <v>Esamos etalonų sistemos įvertinimo studija, pateikiant rekomendacijas dėl jos tobulinimo ir plėtros. Analitinė (20)</v>
      </c>
      <c r="D211" t="str">
        <f t="shared" si="239"/>
        <v>True</v>
      </c>
      <c r="E211" s="498">
        <f t="shared" si="220"/>
        <v>7.8504389881159955E-7</v>
      </c>
      <c r="F211" s="498">
        <f t="shared" si="221"/>
        <v>-7.8504266628557502E-7</v>
      </c>
      <c r="G211" s="498">
        <f t="shared" si="222"/>
        <v>2.5361603363657002E-6</v>
      </c>
      <c r="H211" s="498">
        <f t="shared" si="223"/>
        <v>-2.5361603357255085E-6</v>
      </c>
      <c r="I211" s="498">
        <f t="shared" si="224"/>
        <v>1.3826288913051705E-6</v>
      </c>
      <c r="J211" s="498">
        <f t="shared" si="225"/>
        <v>-1.3826265268433992E-6</v>
      </c>
      <c r="K211" s="498" t="str">
        <f t="shared" si="226"/>
        <v>-</v>
      </c>
      <c r="L211" s="498" t="str">
        <f t="shared" si="227"/>
        <v>-</v>
      </c>
      <c r="M211" s="498" t="str">
        <f t="shared" si="228"/>
        <v>-</v>
      </c>
      <c r="N211" s="498" t="str">
        <f t="shared" si="229"/>
        <v>-</v>
      </c>
      <c r="O211" s="498">
        <f t="shared" si="230"/>
        <v>-1.76609417999012E-6</v>
      </c>
      <c r="P211" s="498">
        <f t="shared" si="231"/>
        <v>1.76609417999012E-6</v>
      </c>
      <c r="Q211" s="498">
        <f t="shared" si="232"/>
        <v>-9.3110591207444924E-7</v>
      </c>
      <c r="R211" s="498">
        <f t="shared" si="233"/>
        <v>9.3110591188205535E-7</v>
      </c>
      <c r="S211" s="498" t="str">
        <f t="shared" si="234"/>
        <v>-</v>
      </c>
      <c r="T211" s="498" t="str">
        <f t="shared" si="235"/>
        <v>-</v>
      </c>
      <c r="U211" s="498" t="str">
        <f t="shared" si="236"/>
        <v>-</v>
      </c>
      <c r="V211" s="498" t="str">
        <f t="shared" si="237"/>
        <v>-</v>
      </c>
      <c r="W211" s="115"/>
      <c r="X211" s="115"/>
      <c r="Y211" s="115"/>
      <c r="Z211" s="115"/>
      <c r="AA211" s="115"/>
      <c r="AB211" s="115"/>
      <c r="AC211" s="115"/>
      <c r="AD211" s="115"/>
      <c r="AE211" s="115"/>
      <c r="AF211" s="499">
        <v>1.3095411116161093</v>
      </c>
      <c r="AG211" s="500">
        <v>1.3095400835696565</v>
      </c>
      <c r="AH211" s="500">
        <v>1.3095390555248176</v>
      </c>
      <c r="AI211" s="500">
        <v>186209132.24618924</v>
      </c>
      <c r="AJ211" s="500">
        <v>186208659.99117148</v>
      </c>
      <c r="AK211" s="500">
        <v>186208187.73615384</v>
      </c>
      <c r="AL211" s="500">
        <v>8.5551357700931918E-2</v>
      </c>
      <c r="AM211" s="500">
        <v>8.5551239415316616E-2</v>
      </c>
      <c r="AN211" s="500">
        <v>8.5551121129903596E-2</v>
      </c>
      <c r="AO211" s="500" t="s">
        <v>151</v>
      </c>
      <c r="AP211" s="500" t="s">
        <v>151</v>
      </c>
      <c r="AQ211" s="500" t="s">
        <v>151</v>
      </c>
      <c r="AR211" s="500" t="s">
        <v>151</v>
      </c>
      <c r="AS211" s="500" t="s">
        <v>151</v>
      </c>
      <c r="AT211" s="500" t="s">
        <v>151</v>
      </c>
      <c r="AU211" s="500">
        <v>-326665511.13961595</v>
      </c>
      <c r="AV211" s="500">
        <v>-326666088.06269288</v>
      </c>
      <c r="AW211" s="500">
        <v>-326666664.98576981</v>
      </c>
      <c r="AX211" s="500">
        <v>-619610006.04692674</v>
      </c>
      <c r="AY211" s="500">
        <v>-619610582.97000372</v>
      </c>
      <c r="AZ211" s="500">
        <v>-619611159.89308059</v>
      </c>
      <c r="BA211" s="500" t="s">
        <v>151</v>
      </c>
      <c r="BB211" s="500" t="s">
        <v>151</v>
      </c>
      <c r="BC211" s="500" t="s">
        <v>151</v>
      </c>
      <c r="BD211" s="500">
        <v>0</v>
      </c>
      <c r="BE211" s="500">
        <v>0</v>
      </c>
      <c r="BF211" s="501">
        <v>0</v>
      </c>
    </row>
    <row r="212" spans="2:58">
      <c r="B212" s="323" t="s">
        <v>615</v>
      </c>
      <c r="C212" s="323" t="str">
        <f t="shared" ca="1" si="238"/>
        <v>Skatinti MVĮ dalyvavimą tarptautinėse MTEPI iniciatyvose: įmonių tarptautinė tinklaveika, įsitraukimas į MTEPI partnerystės tinklus (15.1)</v>
      </c>
      <c r="D212" t="str">
        <f t="shared" si="239"/>
        <v>True</v>
      </c>
      <c r="E212" s="498">
        <f t="shared" si="220"/>
        <v>1.6845988852691559E-5</v>
      </c>
      <c r="F212" s="498">
        <f t="shared" si="221"/>
        <v>-1.6845421297432523E-5</v>
      </c>
      <c r="G212" s="498">
        <f t="shared" si="222"/>
        <v>5.4421724243228106E-5</v>
      </c>
      <c r="H212" s="498">
        <f t="shared" si="223"/>
        <v>-5.4421724242587919E-5</v>
      </c>
      <c r="I212" s="498">
        <f t="shared" si="224"/>
        <v>2.6830814367327404E-5</v>
      </c>
      <c r="J212" s="498">
        <f t="shared" si="225"/>
        <v>-2.6830261719159998E-5</v>
      </c>
      <c r="K212" s="498" t="str">
        <f t="shared" si="226"/>
        <v>-</v>
      </c>
      <c r="L212" s="498" t="str">
        <f t="shared" si="227"/>
        <v>-</v>
      </c>
      <c r="M212" s="498" t="str">
        <f t="shared" si="228"/>
        <v>-</v>
      </c>
      <c r="N212" s="498" t="str">
        <f t="shared" si="229"/>
        <v>-</v>
      </c>
      <c r="O212" s="498">
        <f t="shared" si="230"/>
        <v>-3.9030338940334774E-5</v>
      </c>
      <c r="P212" s="498">
        <f t="shared" si="231"/>
        <v>3.9030338940152309E-5</v>
      </c>
      <c r="Q212" s="498">
        <f t="shared" si="232"/>
        <v>-2.0577260117325299E-5</v>
      </c>
      <c r="R212" s="498">
        <f t="shared" si="233"/>
        <v>2.0577260118094876E-5</v>
      </c>
      <c r="S212" s="498" t="str">
        <f t="shared" si="234"/>
        <v>-</v>
      </c>
      <c r="T212" s="498" t="str">
        <f t="shared" si="235"/>
        <v>-</v>
      </c>
      <c r="U212" s="498" t="str">
        <f t="shared" si="236"/>
        <v>-</v>
      </c>
      <c r="V212" s="498" t="str">
        <f t="shared" si="237"/>
        <v>-</v>
      </c>
      <c r="W212" s="115"/>
      <c r="X212" s="115"/>
      <c r="Y212" s="115"/>
      <c r="Z212" s="115"/>
      <c r="AA212" s="115"/>
      <c r="AB212" s="115"/>
      <c r="AC212" s="115"/>
      <c r="AD212" s="115"/>
      <c r="AE212" s="115"/>
      <c r="AF212" s="499">
        <v>1.3095621440673064</v>
      </c>
      <c r="AG212" s="500">
        <v>1.3095400835696565</v>
      </c>
      <c r="AH212" s="500">
        <v>1.3095180238152428</v>
      </c>
      <c r="AI212" s="500">
        <v>186218793.78751722</v>
      </c>
      <c r="AJ212" s="500">
        <v>186208659.99117148</v>
      </c>
      <c r="AK212" s="500">
        <v>186198526.19482586</v>
      </c>
      <c r="AL212" s="500">
        <v>8.5553534824740263E-2</v>
      </c>
      <c r="AM212" s="500">
        <v>8.5551239415316616E-2</v>
      </c>
      <c r="AN212" s="500">
        <v>8.5548944053172704E-2</v>
      </c>
      <c r="AO212" s="500" t="s">
        <v>151</v>
      </c>
      <c r="AP212" s="500" t="s">
        <v>151</v>
      </c>
      <c r="AQ212" s="500" t="s">
        <v>151</v>
      </c>
      <c r="AR212" s="500" t="s">
        <v>151</v>
      </c>
      <c r="AS212" s="500" t="s">
        <v>151</v>
      </c>
      <c r="AT212" s="500" t="s">
        <v>151</v>
      </c>
      <c r="AU212" s="500">
        <v>-326653338.17455548</v>
      </c>
      <c r="AV212" s="500">
        <v>-326666088.06269288</v>
      </c>
      <c r="AW212" s="500">
        <v>-326678837.95083022</v>
      </c>
      <c r="AX212" s="500">
        <v>-619597833.0818665</v>
      </c>
      <c r="AY212" s="500">
        <v>-619610582.97000372</v>
      </c>
      <c r="AZ212" s="500">
        <v>-619623332.85814142</v>
      </c>
      <c r="BA212" s="500" t="s">
        <v>151</v>
      </c>
      <c r="BB212" s="500" t="s">
        <v>151</v>
      </c>
      <c r="BC212" s="500" t="s">
        <v>151</v>
      </c>
      <c r="BD212" s="500">
        <v>0</v>
      </c>
      <c r="BE212" s="500">
        <v>0</v>
      </c>
      <c r="BF212" s="501">
        <v>0</v>
      </c>
    </row>
    <row r="213" spans="2:58">
      <c r="B213" s="323" t="s">
        <v>616</v>
      </c>
      <c r="C213" s="323" t="str">
        <f t="shared" ca="1" si="238"/>
        <v>Įsteigti inovacijų agentūrą (3) (PVM)</v>
      </c>
      <c r="D213" t="str">
        <f t="shared" si="239"/>
        <v>True</v>
      </c>
      <c r="E213" s="498">
        <f t="shared" si="220"/>
        <v>1.2117143080200264E-8</v>
      </c>
      <c r="F213" s="498">
        <f t="shared" si="221"/>
        <v>-1.2117143249759491E-8</v>
      </c>
      <c r="G213" s="498">
        <f t="shared" si="222"/>
        <v>3.9145634877782368E-8</v>
      </c>
      <c r="H213" s="498">
        <f t="shared" si="223"/>
        <v>-3.9145634717734375E-8</v>
      </c>
      <c r="I213" s="498">
        <f t="shared" si="224"/>
        <v>2.2063423484371992E-8</v>
      </c>
      <c r="J213" s="498">
        <f t="shared" si="225"/>
        <v>-2.2063426079829478E-8</v>
      </c>
      <c r="K213" s="498" t="str">
        <f t="shared" si="226"/>
        <v>-</v>
      </c>
      <c r="L213" s="498" t="str">
        <f t="shared" si="227"/>
        <v>-</v>
      </c>
      <c r="M213" s="498" t="str">
        <f t="shared" si="228"/>
        <v>-</v>
      </c>
      <c r="N213" s="498" t="str">
        <f t="shared" si="229"/>
        <v>-</v>
      </c>
      <c r="O213" s="498">
        <f t="shared" si="230"/>
        <v>-2.7000047801578753E-8</v>
      </c>
      <c r="P213" s="498">
        <f t="shared" si="231"/>
        <v>2.7000047984042275E-8</v>
      </c>
      <c r="Q213" s="498">
        <f t="shared" si="232"/>
        <v>-1.4234747266863706E-8</v>
      </c>
      <c r="R213" s="498">
        <f t="shared" si="233"/>
        <v>1.4234747074469817E-8</v>
      </c>
      <c r="S213" s="498" t="str">
        <f t="shared" si="234"/>
        <v>-</v>
      </c>
      <c r="T213" s="498" t="str">
        <f t="shared" si="235"/>
        <v>-</v>
      </c>
      <c r="U213" s="498" t="str">
        <f t="shared" si="236"/>
        <v>-</v>
      </c>
      <c r="V213" s="498" t="str">
        <f t="shared" si="237"/>
        <v>-</v>
      </c>
      <c r="W213" s="115"/>
      <c r="X213" s="115"/>
      <c r="Y213" s="115"/>
      <c r="Z213" s="115"/>
      <c r="AA213" s="115"/>
      <c r="AB213" s="115"/>
      <c r="AC213" s="115"/>
      <c r="AD213" s="115"/>
      <c r="AE213" s="115"/>
      <c r="AF213" s="499">
        <v>1.309540099437541</v>
      </c>
      <c r="AG213" s="500">
        <v>1.3095400835696565</v>
      </c>
      <c r="AH213" s="500">
        <v>1.3095400677017717</v>
      </c>
      <c r="AI213" s="500">
        <v>186208667.28042769</v>
      </c>
      <c r="AJ213" s="500">
        <v>186208659.99117148</v>
      </c>
      <c r="AK213" s="500">
        <v>186208652.70191529</v>
      </c>
      <c r="AL213" s="500">
        <v>8.555124130286984E-2</v>
      </c>
      <c r="AM213" s="500">
        <v>8.5551239415316616E-2</v>
      </c>
      <c r="AN213" s="500">
        <v>8.5551237527763169E-2</v>
      </c>
      <c r="AO213" s="500" t="s">
        <v>151</v>
      </c>
      <c r="AP213" s="500" t="s">
        <v>151</v>
      </c>
      <c r="AQ213" s="500" t="s">
        <v>151</v>
      </c>
      <c r="AR213" s="500" t="s">
        <v>151</v>
      </c>
      <c r="AS213" s="500" t="s">
        <v>151</v>
      </c>
      <c r="AT213" s="500" t="s">
        <v>151</v>
      </c>
      <c r="AU213" s="500">
        <v>-326666079.24269289</v>
      </c>
      <c r="AV213" s="500">
        <v>-326666088.06269288</v>
      </c>
      <c r="AW213" s="500">
        <v>-326666096.88269293</v>
      </c>
      <c r="AX213" s="500">
        <v>-619610574.15000367</v>
      </c>
      <c r="AY213" s="500">
        <v>-619610582.97000372</v>
      </c>
      <c r="AZ213" s="500">
        <v>-619610591.79000366</v>
      </c>
      <c r="BA213" s="500" t="s">
        <v>151</v>
      </c>
      <c r="BB213" s="500" t="s">
        <v>151</v>
      </c>
      <c r="BC213" s="500" t="s">
        <v>151</v>
      </c>
      <c r="BD213" s="500">
        <v>0</v>
      </c>
      <c r="BE213" s="500">
        <v>0</v>
      </c>
      <c r="BF213" s="501">
        <v>0</v>
      </c>
    </row>
    <row r="214" spans="2:58">
      <c r="B214" s="323" t="s">
        <v>617</v>
      </c>
      <c r="C214" s="323" t="str">
        <f t="shared" ca="1" si="238"/>
        <v>Vykdyti startuolių inkubavimo veiklas Europos kosmoso agentūros verslo inkubavimo centre (7) (PVM) ir Įsteigti Space Hub (8) (PVM)</v>
      </c>
      <c r="D214" t="str">
        <f t="shared" si="239"/>
        <v>True</v>
      </c>
      <c r="E214" s="498">
        <f t="shared" si="220"/>
        <v>5.3860569997661182E-9</v>
      </c>
      <c r="F214" s="498">
        <f t="shared" si="221"/>
        <v>-5.3860571693253456E-9</v>
      </c>
      <c r="G214" s="498">
        <f t="shared" si="222"/>
        <v>1.7400192656325721E-8</v>
      </c>
      <c r="H214" s="498">
        <f t="shared" si="223"/>
        <v>-1.7400192496277727E-8</v>
      </c>
      <c r="I214" s="498">
        <f t="shared" si="224"/>
        <v>9.3732403621016576E-9</v>
      </c>
      <c r="J214" s="498">
        <f t="shared" si="225"/>
        <v>-9.3732403621016576E-9</v>
      </c>
      <c r="K214" s="498" t="str">
        <f t="shared" si="226"/>
        <v>-</v>
      </c>
      <c r="L214" s="498" t="str">
        <f t="shared" si="227"/>
        <v>-</v>
      </c>
      <c r="M214" s="498" t="str">
        <f t="shared" si="228"/>
        <v>-</v>
      </c>
      <c r="N214" s="498" t="str">
        <f t="shared" si="229"/>
        <v>-</v>
      </c>
      <c r="O214" s="498">
        <f t="shared" si="230"/>
        <v>-1.2161782698761994E-8</v>
      </c>
      <c r="P214" s="498">
        <f t="shared" si="231"/>
        <v>1.2161782698761994E-8</v>
      </c>
      <c r="Q214" s="498">
        <f t="shared" si="232"/>
        <v>-6.4118368653904214E-9</v>
      </c>
      <c r="R214" s="498">
        <f t="shared" si="233"/>
        <v>6.4118366729965324E-9</v>
      </c>
      <c r="S214" s="498" t="str">
        <f t="shared" si="234"/>
        <v>-</v>
      </c>
      <c r="T214" s="498" t="str">
        <f t="shared" si="235"/>
        <v>-</v>
      </c>
      <c r="U214" s="498" t="str">
        <f t="shared" si="236"/>
        <v>-</v>
      </c>
      <c r="V214" s="498" t="str">
        <f t="shared" si="237"/>
        <v>-</v>
      </c>
      <c r="W214" s="115"/>
      <c r="X214" s="115"/>
      <c r="Y214" s="115"/>
      <c r="Z214" s="115"/>
      <c r="AA214" s="115"/>
      <c r="AB214" s="115"/>
      <c r="AC214" s="115"/>
      <c r="AD214" s="115"/>
      <c r="AE214" s="115"/>
      <c r="AF214" s="499">
        <v>1.309540090622914</v>
      </c>
      <c r="AG214" s="500">
        <v>1.3095400835696565</v>
      </c>
      <c r="AH214" s="500">
        <v>1.3095400765163987</v>
      </c>
      <c r="AI214" s="500">
        <v>186208663.23123804</v>
      </c>
      <c r="AJ214" s="500">
        <v>186208659.99117148</v>
      </c>
      <c r="AK214" s="500">
        <v>186208656.75110495</v>
      </c>
      <c r="AL214" s="500">
        <v>8.5551240217208946E-2</v>
      </c>
      <c r="AM214" s="500">
        <v>8.5551239415316616E-2</v>
      </c>
      <c r="AN214" s="500">
        <v>8.5551238613424285E-2</v>
      </c>
      <c r="AO214" s="500" t="s">
        <v>151</v>
      </c>
      <c r="AP214" s="500" t="s">
        <v>151</v>
      </c>
      <c r="AQ214" s="500" t="s">
        <v>151</v>
      </c>
      <c r="AR214" s="500" t="s">
        <v>151</v>
      </c>
      <c r="AS214" s="500" t="s">
        <v>151</v>
      </c>
      <c r="AT214" s="500" t="s">
        <v>151</v>
      </c>
      <c r="AU214" s="500">
        <v>-326666084.0898509</v>
      </c>
      <c r="AV214" s="500">
        <v>-326666088.06269288</v>
      </c>
      <c r="AW214" s="500">
        <v>-326666092.03553486</v>
      </c>
      <c r="AX214" s="500">
        <v>-619610578.99716175</v>
      </c>
      <c r="AY214" s="500">
        <v>-619610582.97000372</v>
      </c>
      <c r="AZ214" s="500">
        <v>-619610586.94284558</v>
      </c>
      <c r="BA214" s="500" t="s">
        <v>151</v>
      </c>
      <c r="BB214" s="500" t="s">
        <v>151</v>
      </c>
      <c r="BC214" s="500" t="s">
        <v>151</v>
      </c>
      <c r="BD214" s="500">
        <v>0</v>
      </c>
      <c r="BE214" s="500">
        <v>0</v>
      </c>
      <c r="BF214" s="501">
        <v>0</v>
      </c>
    </row>
    <row r="215" spans="2:58">
      <c r="B215" s="323" t="s">
        <v>618</v>
      </c>
      <c r="C215" s="323" t="str">
        <f t="shared" ca="1" si="238"/>
        <v>Dalyvavimas dvišalio bendradarbiavimo programų remiamuose MTEPI projektuose (24)</v>
      </c>
      <c r="D215" t="str">
        <f t="shared" si="239"/>
        <v>True</v>
      </c>
      <c r="E215" s="498">
        <f t="shared" si="220"/>
        <v>1.0971492765301444E-5</v>
      </c>
      <c r="F215" s="498">
        <f t="shared" si="221"/>
        <v>-1.0971252023245115E-5</v>
      </c>
      <c r="G215" s="498">
        <f t="shared" si="222"/>
        <v>3.544410877728737E-5</v>
      </c>
      <c r="H215" s="498">
        <f t="shared" si="223"/>
        <v>-3.544410877728737E-5</v>
      </c>
      <c r="I215" s="498">
        <f t="shared" si="224"/>
        <v>1.9323144392409932E-5</v>
      </c>
      <c r="J215" s="498">
        <f t="shared" si="225"/>
        <v>-1.9322682699454727E-5</v>
      </c>
      <c r="K215" s="498" t="str">
        <f t="shared" si="226"/>
        <v>-</v>
      </c>
      <c r="L215" s="498" t="str">
        <f t="shared" si="227"/>
        <v>-</v>
      </c>
      <c r="M215" s="498" t="str">
        <f t="shared" si="228"/>
        <v>-</v>
      </c>
      <c r="N215" s="498" t="str">
        <f t="shared" si="229"/>
        <v>-</v>
      </c>
      <c r="O215" s="498">
        <f t="shared" si="230"/>
        <v>-2.0398387778639559E-5</v>
      </c>
      <c r="P215" s="498">
        <f t="shared" si="231"/>
        <v>2.0398387778822023E-5</v>
      </c>
      <c r="Q215" s="498">
        <f t="shared" si="232"/>
        <v>-1.0754273283218948E-5</v>
      </c>
      <c r="R215" s="498">
        <f t="shared" si="233"/>
        <v>1.0754273283218948E-5</v>
      </c>
      <c r="S215" s="498" t="str">
        <f t="shared" si="234"/>
        <v>-</v>
      </c>
      <c r="T215" s="498" t="str">
        <f t="shared" si="235"/>
        <v>-</v>
      </c>
      <c r="U215" s="498" t="str">
        <f t="shared" si="236"/>
        <v>-</v>
      </c>
      <c r="V215" s="498" t="str">
        <f t="shared" si="237"/>
        <v>-</v>
      </c>
      <c r="W215" s="115"/>
      <c r="X215" s="115"/>
      <c r="Y215" s="115"/>
      <c r="Z215" s="115"/>
      <c r="AA215" s="115"/>
      <c r="AB215" s="115"/>
      <c r="AC215" s="115"/>
      <c r="AD215" s="115"/>
      <c r="AE215" s="115"/>
      <c r="AF215" s="499">
        <v>1.3095544511792092</v>
      </c>
      <c r="AG215" s="500">
        <v>1.3095400835696565</v>
      </c>
      <c r="AH215" s="500">
        <v>1.3095257162753651</v>
      </c>
      <c r="AI215" s="500">
        <v>186215259.99117148</v>
      </c>
      <c r="AJ215" s="500">
        <v>186208659.99117148</v>
      </c>
      <c r="AK215" s="500">
        <v>186202059.99117148</v>
      </c>
      <c r="AL215" s="500">
        <v>8.5552892534268787E-2</v>
      </c>
      <c r="AM215" s="500">
        <v>8.5551239415316616E-2</v>
      </c>
      <c r="AN215" s="500">
        <v>8.5549586335862848E-2</v>
      </c>
      <c r="AO215" s="500" t="s">
        <v>151</v>
      </c>
      <c r="AP215" s="500" t="s">
        <v>151</v>
      </c>
      <c r="AQ215" s="500" t="s">
        <v>151</v>
      </c>
      <c r="AR215" s="500" t="s">
        <v>151</v>
      </c>
      <c r="AS215" s="500" t="s">
        <v>151</v>
      </c>
      <c r="AT215" s="500" t="s">
        <v>151</v>
      </c>
      <c r="AU215" s="500">
        <v>-326659424.60115445</v>
      </c>
      <c r="AV215" s="500">
        <v>-326666088.06269288</v>
      </c>
      <c r="AW215" s="500">
        <v>-326672751.52423137</v>
      </c>
      <c r="AX215" s="500">
        <v>-619603919.50846529</v>
      </c>
      <c r="AY215" s="500">
        <v>-619610582.97000372</v>
      </c>
      <c r="AZ215" s="500">
        <v>-619617246.43154216</v>
      </c>
      <c r="BA215" s="500" t="s">
        <v>151</v>
      </c>
      <c r="BB215" s="500" t="s">
        <v>151</v>
      </c>
      <c r="BC215" s="500" t="s">
        <v>151</v>
      </c>
      <c r="BD215" s="500">
        <v>0</v>
      </c>
      <c r="BE215" s="500">
        <v>0</v>
      </c>
      <c r="BF215" s="501">
        <v>0</v>
      </c>
    </row>
    <row r="216" spans="2:58" hidden="1">
      <c r="B216" s="323" t="s">
        <v>619</v>
      </c>
      <c r="C216" s="323" t="str">
        <f t="shared" ca="1" si="238"/>
        <v>Reinvesticijos (po priemonės įgyvendinimo)</v>
      </c>
      <c r="D216" t="str">
        <f t="shared" si="239"/>
        <v>False</v>
      </c>
      <c r="E216" s="498" t="str">
        <f t="shared" si="220"/>
        <v>-</v>
      </c>
      <c r="F216" s="498" t="str">
        <f t="shared" si="221"/>
        <v>-</v>
      </c>
      <c r="G216" s="498" t="str">
        <f t="shared" si="222"/>
        <v>-</v>
      </c>
      <c r="H216" s="498" t="str">
        <f t="shared" si="223"/>
        <v>-</v>
      </c>
      <c r="I216" s="498" t="str">
        <f t="shared" si="224"/>
        <v>-</v>
      </c>
      <c r="J216" s="498" t="str">
        <f t="shared" si="225"/>
        <v>-</v>
      </c>
      <c r="K216" s="498" t="str">
        <f t="shared" si="226"/>
        <v>-</v>
      </c>
      <c r="L216" s="498" t="str">
        <f t="shared" si="227"/>
        <v>-</v>
      </c>
      <c r="M216" s="498" t="str">
        <f t="shared" si="228"/>
        <v>-</v>
      </c>
      <c r="N216" s="498" t="str">
        <f t="shared" si="229"/>
        <v>-</v>
      </c>
      <c r="O216" s="498" t="str">
        <f t="shared" si="230"/>
        <v>-</v>
      </c>
      <c r="P216" s="498" t="str">
        <f t="shared" si="231"/>
        <v>-</v>
      </c>
      <c r="Q216" s="498" t="str">
        <f t="shared" si="232"/>
        <v>-</v>
      </c>
      <c r="R216" s="498" t="str">
        <f t="shared" si="233"/>
        <v>-</v>
      </c>
      <c r="S216" s="498" t="str">
        <f t="shared" si="234"/>
        <v>-</v>
      </c>
      <c r="T216" s="498" t="str">
        <f t="shared" si="235"/>
        <v>-</v>
      </c>
      <c r="U216" s="498" t="str">
        <f t="shared" si="236"/>
        <v>-</v>
      </c>
      <c r="V216" s="498" t="str">
        <f t="shared" si="237"/>
        <v>-</v>
      </c>
      <c r="W216" s="115"/>
      <c r="X216" s="115"/>
      <c r="Y216" s="115"/>
      <c r="Z216" s="115"/>
      <c r="AA216" s="115"/>
      <c r="AB216" s="115"/>
      <c r="AC216" s="115"/>
      <c r="AD216" s="115"/>
      <c r="AE216" s="115"/>
      <c r="AF216" s="499" t="s">
        <v>571</v>
      </c>
      <c r="AG216" s="500" t="s">
        <v>571</v>
      </c>
      <c r="AH216" s="500" t="s">
        <v>571</v>
      </c>
      <c r="AI216" s="500" t="s">
        <v>571</v>
      </c>
      <c r="AJ216" s="500" t="s">
        <v>571</v>
      </c>
      <c r="AK216" s="500" t="s">
        <v>571</v>
      </c>
      <c r="AL216" s="500" t="s">
        <v>571</v>
      </c>
      <c r="AM216" s="500" t="s">
        <v>571</v>
      </c>
      <c r="AN216" s="500" t="s">
        <v>571</v>
      </c>
      <c r="AO216" s="500" t="s">
        <v>571</v>
      </c>
      <c r="AP216" s="500" t="s">
        <v>571</v>
      </c>
      <c r="AQ216" s="500" t="s">
        <v>571</v>
      </c>
      <c r="AR216" s="500" t="s">
        <v>571</v>
      </c>
      <c r="AS216" s="500" t="s">
        <v>571</v>
      </c>
      <c r="AT216" s="500" t="s">
        <v>571</v>
      </c>
      <c r="AU216" s="500" t="s">
        <v>571</v>
      </c>
      <c r="AV216" s="500" t="s">
        <v>571</v>
      </c>
      <c r="AW216" s="500" t="s">
        <v>571</v>
      </c>
      <c r="AX216" s="500" t="s">
        <v>571</v>
      </c>
      <c r="AY216" s="500" t="s">
        <v>571</v>
      </c>
      <c r="AZ216" s="500" t="s">
        <v>571</v>
      </c>
      <c r="BA216" s="500" t="s">
        <v>571</v>
      </c>
      <c r="BB216" s="500" t="s">
        <v>571</v>
      </c>
      <c r="BC216" s="500" t="s">
        <v>571</v>
      </c>
      <c r="BD216" s="500" t="s">
        <v>571</v>
      </c>
      <c r="BE216" s="500" t="s">
        <v>571</v>
      </c>
      <c r="BF216" s="501" t="s">
        <v>571</v>
      </c>
    </row>
    <row r="217" spans="2:58" hidden="1">
      <c r="B217" s="323" t="s">
        <v>620</v>
      </c>
      <c r="C217" s="323" t="str">
        <f t="shared" ca="1" si="238"/>
        <v>Likutinė vertė</v>
      </c>
      <c r="D217" t="str">
        <f t="shared" si="239"/>
        <v>False</v>
      </c>
      <c r="E217" s="498" t="str">
        <f t="shared" si="220"/>
        <v>-</v>
      </c>
      <c r="F217" s="498" t="str">
        <f t="shared" si="221"/>
        <v>-</v>
      </c>
      <c r="G217" s="498" t="str">
        <f t="shared" si="222"/>
        <v>-</v>
      </c>
      <c r="H217" s="498" t="str">
        <f t="shared" si="223"/>
        <v>-</v>
      </c>
      <c r="I217" s="498" t="str">
        <f t="shared" si="224"/>
        <v>-</v>
      </c>
      <c r="J217" s="498" t="str">
        <f t="shared" si="225"/>
        <v>-</v>
      </c>
      <c r="K217" s="498" t="str">
        <f t="shared" si="226"/>
        <v>-</v>
      </c>
      <c r="L217" s="498" t="str">
        <f t="shared" si="227"/>
        <v>-</v>
      </c>
      <c r="M217" s="498" t="str">
        <f t="shared" si="228"/>
        <v>-</v>
      </c>
      <c r="N217" s="498" t="str">
        <f t="shared" si="229"/>
        <v>-</v>
      </c>
      <c r="O217" s="498" t="str">
        <f t="shared" si="230"/>
        <v>-</v>
      </c>
      <c r="P217" s="498" t="str">
        <f t="shared" si="231"/>
        <v>-</v>
      </c>
      <c r="Q217" s="498" t="str">
        <f t="shared" si="232"/>
        <v>-</v>
      </c>
      <c r="R217" s="498" t="str">
        <f t="shared" si="233"/>
        <v>-</v>
      </c>
      <c r="S217" s="498" t="str">
        <f t="shared" si="234"/>
        <v>-</v>
      </c>
      <c r="T217" s="498" t="str">
        <f t="shared" si="235"/>
        <v>-</v>
      </c>
      <c r="U217" s="498" t="str">
        <f t="shared" si="236"/>
        <v>-</v>
      </c>
      <c r="V217" s="498" t="str">
        <f t="shared" si="237"/>
        <v>-</v>
      </c>
      <c r="W217" s="115"/>
      <c r="X217" s="115"/>
      <c r="Y217" s="115"/>
      <c r="Z217" s="115"/>
      <c r="AA217" s="115"/>
      <c r="AB217" s="115"/>
      <c r="AC217" s="115"/>
      <c r="AD217" s="115"/>
      <c r="AE217" s="115"/>
      <c r="AF217" s="499" t="s">
        <v>571</v>
      </c>
      <c r="AG217" s="500" t="s">
        <v>571</v>
      </c>
      <c r="AH217" s="500" t="s">
        <v>571</v>
      </c>
      <c r="AI217" s="500" t="s">
        <v>571</v>
      </c>
      <c r="AJ217" s="500" t="s">
        <v>571</v>
      </c>
      <c r="AK217" s="500" t="s">
        <v>571</v>
      </c>
      <c r="AL217" s="500" t="s">
        <v>571</v>
      </c>
      <c r="AM217" s="500" t="s">
        <v>571</v>
      </c>
      <c r="AN217" s="500" t="s">
        <v>571</v>
      </c>
      <c r="AO217" s="500" t="s">
        <v>571</v>
      </c>
      <c r="AP217" s="500" t="s">
        <v>571</v>
      </c>
      <c r="AQ217" s="500" t="s">
        <v>571</v>
      </c>
      <c r="AR217" s="500" t="s">
        <v>571</v>
      </c>
      <c r="AS217" s="500" t="s">
        <v>571</v>
      </c>
      <c r="AT217" s="500" t="s">
        <v>571</v>
      </c>
      <c r="AU217" s="500" t="s">
        <v>571</v>
      </c>
      <c r="AV217" s="500" t="s">
        <v>571</v>
      </c>
      <c r="AW217" s="500" t="s">
        <v>571</v>
      </c>
      <c r="AX217" s="500" t="s">
        <v>571</v>
      </c>
      <c r="AY217" s="500" t="s">
        <v>571</v>
      </c>
      <c r="AZ217" s="500" t="s">
        <v>571</v>
      </c>
      <c r="BA217" s="500" t="s">
        <v>571</v>
      </c>
      <c r="BB217" s="500" t="s">
        <v>571</v>
      </c>
      <c r="BC217" s="500" t="s">
        <v>571</v>
      </c>
      <c r="BD217" s="500" t="s">
        <v>571</v>
      </c>
      <c r="BE217" s="500" t="s">
        <v>571</v>
      </c>
      <c r="BF217" s="501" t="s">
        <v>571</v>
      </c>
    </row>
    <row r="218" spans="2:58">
      <c r="B218" s="323" t="s">
        <v>621</v>
      </c>
      <c r="C218" s="323" t="str">
        <f t="shared" ca="1" si="238"/>
        <v>Inovacijų skatinimo fondo finansinių priemonių išplėtimas (4)</v>
      </c>
      <c r="D218" t="str">
        <f t="shared" si="239"/>
        <v>True</v>
      </c>
      <c r="E218" s="498">
        <f t="shared" si="220"/>
        <v>3.1511108647249802E-4</v>
      </c>
      <c r="F218" s="498">
        <f t="shared" si="221"/>
        <v>-3.1491262155601974E-4</v>
      </c>
      <c r="G218" s="498">
        <f t="shared" si="222"/>
        <v>1.0176769971831684E-3</v>
      </c>
      <c r="H218" s="498">
        <f t="shared" si="223"/>
        <v>-1.0176769971825283E-3</v>
      </c>
      <c r="I218" s="498">
        <f t="shared" si="224"/>
        <v>5.5350178055293064E-4</v>
      </c>
      <c r="J218" s="498">
        <f t="shared" si="225"/>
        <v>-5.5312662216444174E-4</v>
      </c>
      <c r="K218" s="498" t="str">
        <f t="shared" si="226"/>
        <v>-</v>
      </c>
      <c r="L218" s="498" t="str">
        <f t="shared" si="227"/>
        <v>-</v>
      </c>
      <c r="M218" s="498" t="str">
        <f t="shared" si="228"/>
        <v>-</v>
      </c>
      <c r="N218" s="498" t="str">
        <f t="shared" si="229"/>
        <v>-</v>
      </c>
      <c r="O218" s="498">
        <f t="shared" si="230"/>
        <v>-5.8620602098523376E-4</v>
      </c>
      <c r="P218" s="498">
        <f t="shared" si="231"/>
        <v>5.8620602098541624E-4</v>
      </c>
      <c r="Q218" s="498">
        <f t="shared" si="232"/>
        <v>-3.0905480464231075E-4</v>
      </c>
      <c r="R218" s="498">
        <f t="shared" si="233"/>
        <v>3.0905480464269553E-4</v>
      </c>
      <c r="S218" s="498" t="str">
        <f t="shared" si="234"/>
        <v>-</v>
      </c>
      <c r="T218" s="498" t="str">
        <f t="shared" si="235"/>
        <v>-</v>
      </c>
      <c r="U218" s="498" t="str">
        <f t="shared" si="236"/>
        <v>-</v>
      </c>
      <c r="V218" s="498" t="str">
        <f t="shared" si="237"/>
        <v>-</v>
      </c>
      <c r="W218" s="115"/>
      <c r="X218" s="115"/>
      <c r="Y218" s="115"/>
      <c r="Z218" s="115"/>
      <c r="AA218" s="115"/>
      <c r="AB218" s="115"/>
      <c r="AC218" s="115"/>
      <c r="AD218" s="115"/>
      <c r="AE218" s="115"/>
      <c r="AF218" s="499">
        <v>1.3099527341681694</v>
      </c>
      <c r="AG218" s="500">
        <v>1.3095400835696565</v>
      </c>
      <c r="AH218" s="500">
        <v>1.3091276928689068</v>
      </c>
      <c r="AI218" s="500">
        <v>186398160.2611208</v>
      </c>
      <c r="AJ218" s="500">
        <v>186208659.99117148</v>
      </c>
      <c r="AK218" s="500">
        <v>186019159.72122228</v>
      </c>
      <c r="AL218" s="500">
        <v>8.5598592178661503E-2</v>
      </c>
      <c r="AM218" s="500">
        <v>8.5551239415316616E-2</v>
      </c>
      <c r="AN218" s="500">
        <v>8.550391874723684E-2</v>
      </c>
      <c r="AO218" s="500" t="s">
        <v>151</v>
      </c>
      <c r="AP218" s="500" t="s">
        <v>151</v>
      </c>
      <c r="AQ218" s="500" t="s">
        <v>151</v>
      </c>
      <c r="AR218" s="500" t="s">
        <v>151</v>
      </c>
      <c r="AS218" s="500" t="s">
        <v>151</v>
      </c>
      <c r="AT218" s="500" t="s">
        <v>151</v>
      </c>
      <c r="AU218" s="500">
        <v>-326474594.43501884</v>
      </c>
      <c r="AV218" s="500">
        <v>-326666088.06269288</v>
      </c>
      <c r="AW218" s="500">
        <v>-326857581.69036698</v>
      </c>
      <c r="AX218" s="500">
        <v>-619419089.34232962</v>
      </c>
      <c r="AY218" s="500">
        <v>-619610582.97000372</v>
      </c>
      <c r="AZ218" s="500">
        <v>-619802076.59767807</v>
      </c>
      <c r="BA218" s="500" t="s">
        <v>151</v>
      </c>
      <c r="BB218" s="500" t="s">
        <v>151</v>
      </c>
      <c r="BC218" s="500" t="s">
        <v>151</v>
      </c>
      <c r="BD218" s="500">
        <v>0</v>
      </c>
      <c r="BE218" s="500">
        <v>0</v>
      </c>
      <c r="BF218" s="501">
        <v>0</v>
      </c>
    </row>
    <row r="219" spans="2:58">
      <c r="B219" s="323" t="s">
        <v>622</v>
      </c>
      <c r="C219" s="323" t="str">
        <f t="shared" ca="1" si="238"/>
        <v>Įgyvendinti specializuotas startuolių akceleravimo programas (5)</v>
      </c>
      <c r="D219" t="str">
        <f t="shared" si="239"/>
        <v>True</v>
      </c>
      <c r="E219" s="498">
        <f t="shared" si="220"/>
        <v>1.8549153043680351E-4</v>
      </c>
      <c r="F219" s="498">
        <f t="shared" si="221"/>
        <v>-1.8542274174084049E-4</v>
      </c>
      <c r="G219" s="498">
        <f t="shared" si="222"/>
        <v>5.9913768702110181E-4</v>
      </c>
      <c r="H219" s="498">
        <f t="shared" si="223"/>
        <v>-5.991376870204617E-4</v>
      </c>
      <c r="I219" s="498">
        <f t="shared" si="224"/>
        <v>3.2147129699257201E-4</v>
      </c>
      <c r="J219" s="498">
        <f t="shared" si="225"/>
        <v>-3.2135136380897637E-4</v>
      </c>
      <c r="K219" s="498" t="str">
        <f t="shared" si="226"/>
        <v>-</v>
      </c>
      <c r="L219" s="498" t="str">
        <f t="shared" si="227"/>
        <v>-</v>
      </c>
      <c r="M219" s="498" t="str">
        <f t="shared" si="228"/>
        <v>-</v>
      </c>
      <c r="N219" s="498" t="str">
        <f t="shared" si="229"/>
        <v>-</v>
      </c>
      <c r="O219" s="498">
        <f t="shared" si="230"/>
        <v>-3.4642616607209373E-4</v>
      </c>
      <c r="P219" s="498">
        <f t="shared" si="231"/>
        <v>3.464261660722762E-4</v>
      </c>
      <c r="Q219" s="498">
        <f t="shared" si="232"/>
        <v>-1.8264000580959437E-4</v>
      </c>
      <c r="R219" s="498">
        <f t="shared" si="233"/>
        <v>1.8264000580959437E-4</v>
      </c>
      <c r="S219" s="498" t="str">
        <f t="shared" si="234"/>
        <v>-</v>
      </c>
      <c r="T219" s="498" t="str">
        <f t="shared" si="235"/>
        <v>-</v>
      </c>
      <c r="U219" s="498" t="str">
        <f t="shared" si="236"/>
        <v>-</v>
      </c>
      <c r="V219" s="498" t="str">
        <f t="shared" si="237"/>
        <v>-</v>
      </c>
      <c r="W219" s="115"/>
      <c r="X219" s="115"/>
      <c r="Y219" s="115"/>
      <c r="Z219" s="115"/>
      <c r="AA219" s="115"/>
      <c r="AB219" s="115"/>
      <c r="AC219" s="115"/>
      <c r="AD219" s="115"/>
      <c r="AE219" s="115"/>
      <c r="AF219" s="499">
        <v>1.3097829921639261</v>
      </c>
      <c r="AG219" s="500">
        <v>1.3095400835696565</v>
      </c>
      <c r="AH219" s="500">
        <v>1.3092972650569414</v>
      </c>
      <c r="AI219" s="500">
        <v>186320224.61702189</v>
      </c>
      <c r="AJ219" s="500">
        <v>186208659.99117148</v>
      </c>
      <c r="AK219" s="500">
        <v>186097095.36532119</v>
      </c>
      <c r="AL219" s="500">
        <v>8.5578741683210779E-2</v>
      </c>
      <c r="AM219" s="500">
        <v>8.5551239415316616E-2</v>
      </c>
      <c r="AN219" s="500">
        <v>8.5523747407854955E-2</v>
      </c>
      <c r="AO219" s="500" t="s">
        <v>151</v>
      </c>
      <c r="AP219" s="500" t="s">
        <v>151</v>
      </c>
      <c r="AQ219" s="500" t="s">
        <v>151</v>
      </c>
      <c r="AR219" s="500" t="s">
        <v>151</v>
      </c>
      <c r="AS219" s="500" t="s">
        <v>151</v>
      </c>
      <c r="AT219" s="500" t="s">
        <v>151</v>
      </c>
      <c r="AU219" s="500">
        <v>-326552922.38221955</v>
      </c>
      <c r="AV219" s="500">
        <v>-326666088.06269288</v>
      </c>
      <c r="AW219" s="500">
        <v>-326779253.74316627</v>
      </c>
      <c r="AX219" s="500">
        <v>-619497417.2895304</v>
      </c>
      <c r="AY219" s="500">
        <v>-619610582.97000372</v>
      </c>
      <c r="AZ219" s="500">
        <v>-619723748.65047705</v>
      </c>
      <c r="BA219" s="500" t="s">
        <v>151</v>
      </c>
      <c r="BB219" s="500" t="s">
        <v>151</v>
      </c>
      <c r="BC219" s="500" t="s">
        <v>151</v>
      </c>
      <c r="BD219" s="500">
        <v>0</v>
      </c>
      <c r="BE219" s="500">
        <v>0</v>
      </c>
      <c r="BF219" s="501">
        <v>0</v>
      </c>
    </row>
    <row r="220" spans="2:58">
      <c r="B220" s="323" t="s">
        <v>623</v>
      </c>
      <c r="C220" s="323" t="str">
        <f t="shared" ca="1" si="238"/>
        <v>Pritraukti tarptautinį akceleratorių (6)</v>
      </c>
      <c r="D220" t="str">
        <f t="shared" si="239"/>
        <v>True</v>
      </c>
      <c r="E220" s="498">
        <f t="shared" si="220"/>
        <v>1.266696927368114E-4</v>
      </c>
      <c r="F220" s="498">
        <f t="shared" si="221"/>
        <v>-1.2663761044284037E-4</v>
      </c>
      <c r="G220" s="498">
        <f t="shared" si="222"/>
        <v>4.0916720089221388E-4</v>
      </c>
      <c r="H220" s="498">
        <f t="shared" si="223"/>
        <v>-4.0916720089221388E-4</v>
      </c>
      <c r="I220" s="498">
        <f t="shared" si="224"/>
        <v>2.2309470592527103E-4</v>
      </c>
      <c r="J220" s="498">
        <f t="shared" si="225"/>
        <v>-2.2303317898336345E-4</v>
      </c>
      <c r="K220" s="498" t="str">
        <f t="shared" si="226"/>
        <v>-</v>
      </c>
      <c r="L220" s="498" t="str">
        <f t="shared" si="227"/>
        <v>-</v>
      </c>
      <c r="M220" s="498" t="str">
        <f t="shared" si="228"/>
        <v>-</v>
      </c>
      <c r="N220" s="498" t="str">
        <f t="shared" si="229"/>
        <v>-</v>
      </c>
      <c r="O220" s="498">
        <f t="shared" si="230"/>
        <v>-2.3547922399679721E-4</v>
      </c>
      <c r="P220" s="498">
        <f t="shared" si="231"/>
        <v>2.3547922399679721E-4</v>
      </c>
      <c r="Q220" s="498">
        <f t="shared" si="232"/>
        <v>-1.2414745492953582E-4</v>
      </c>
      <c r="R220" s="498">
        <f t="shared" si="233"/>
        <v>1.241474549293434E-4</v>
      </c>
      <c r="S220" s="498" t="str">
        <f t="shared" si="234"/>
        <v>-</v>
      </c>
      <c r="T220" s="498" t="str">
        <f t="shared" si="235"/>
        <v>-</v>
      </c>
      <c r="U220" s="498" t="str">
        <f t="shared" si="236"/>
        <v>-</v>
      </c>
      <c r="V220" s="498" t="str">
        <f t="shared" si="237"/>
        <v>-</v>
      </c>
      <c r="W220" s="115"/>
      <c r="X220" s="115"/>
      <c r="Y220" s="115"/>
      <c r="Z220" s="115"/>
      <c r="AA220" s="115"/>
      <c r="AB220" s="115"/>
      <c r="AC220" s="115"/>
      <c r="AD220" s="115"/>
      <c r="AE220" s="115"/>
      <c r="AF220" s="499">
        <v>1.3097059626096688</v>
      </c>
      <c r="AG220" s="500">
        <v>1.3095400835696565</v>
      </c>
      <c r="AH220" s="500">
        <v>1.3093742465426941</v>
      </c>
      <c r="AI220" s="500">
        <v>186284850.46736196</v>
      </c>
      <c r="AJ220" s="500">
        <v>186208659.99117148</v>
      </c>
      <c r="AK220" s="500">
        <v>186132469.514981</v>
      </c>
      <c r="AL220" s="500">
        <v>8.5570325443915518E-2</v>
      </c>
      <c r="AM220" s="500">
        <v>8.5551239415316616E-2</v>
      </c>
      <c r="AN220" s="500">
        <v>8.5532158650423851E-2</v>
      </c>
      <c r="AO220" s="500" t="s">
        <v>151</v>
      </c>
      <c r="AP220" s="500" t="s">
        <v>151</v>
      </c>
      <c r="AQ220" s="500" t="s">
        <v>151</v>
      </c>
      <c r="AR220" s="500" t="s">
        <v>151</v>
      </c>
      <c r="AS220" s="500" t="s">
        <v>151</v>
      </c>
      <c r="AT220" s="500" t="s">
        <v>151</v>
      </c>
      <c r="AU220" s="500">
        <v>-326589164.98576981</v>
      </c>
      <c r="AV220" s="500">
        <v>-326666088.06269288</v>
      </c>
      <c r="AW220" s="500">
        <v>-326743011.13961595</v>
      </c>
      <c r="AX220" s="500">
        <v>-619533659.89308059</v>
      </c>
      <c r="AY220" s="500">
        <v>-619610582.97000372</v>
      </c>
      <c r="AZ220" s="500">
        <v>-619687506.04692674</v>
      </c>
      <c r="BA220" s="500" t="s">
        <v>151</v>
      </c>
      <c r="BB220" s="500" t="s">
        <v>151</v>
      </c>
      <c r="BC220" s="500" t="s">
        <v>151</v>
      </c>
      <c r="BD220" s="500">
        <v>0</v>
      </c>
      <c r="BE220" s="500">
        <v>0</v>
      </c>
      <c r="BF220" s="501">
        <v>0</v>
      </c>
    </row>
    <row r="221" spans="2:58">
      <c r="B221" s="323" t="s">
        <v>624</v>
      </c>
      <c r="C221" s="323" t="str">
        <f t="shared" ca="1" si="238"/>
        <v>Esamų paskatų verslui investuoti į MTEP sistemas studija (9)</v>
      </c>
      <c r="D221" t="str">
        <f t="shared" si="239"/>
        <v>True</v>
      </c>
      <c r="E221" s="498">
        <f t="shared" si="220"/>
        <v>1.1636317593232846E-6</v>
      </c>
      <c r="F221" s="498">
        <f t="shared" si="221"/>
        <v>-1.1636290512928625E-6</v>
      </c>
      <c r="G221" s="498">
        <f t="shared" si="222"/>
        <v>3.7592236581971448E-6</v>
      </c>
      <c r="H221" s="498">
        <f t="shared" si="223"/>
        <v>-3.7592236581971448E-6</v>
      </c>
      <c r="I221" s="498">
        <f t="shared" si="224"/>
        <v>2.1187922960019223E-6</v>
      </c>
      <c r="J221" s="498">
        <f t="shared" si="225"/>
        <v>-2.1187860357584615E-6</v>
      </c>
      <c r="K221" s="498" t="str">
        <f t="shared" si="226"/>
        <v>-</v>
      </c>
      <c r="L221" s="498" t="str">
        <f t="shared" si="227"/>
        <v>-</v>
      </c>
      <c r="M221" s="498" t="str">
        <f t="shared" si="228"/>
        <v>-</v>
      </c>
      <c r="N221" s="498" t="str">
        <f t="shared" si="229"/>
        <v>-</v>
      </c>
      <c r="O221" s="498">
        <f t="shared" si="230"/>
        <v>-2.1428609383709825E-6</v>
      </c>
      <c r="P221" s="498">
        <f t="shared" si="231"/>
        <v>2.1428609383709825E-6</v>
      </c>
      <c r="Q221" s="498">
        <f t="shared" si="232"/>
        <v>-1.1297418398579677E-6</v>
      </c>
      <c r="R221" s="498">
        <f t="shared" si="233"/>
        <v>1.1297418398579677E-6</v>
      </c>
      <c r="S221" s="498" t="str">
        <f t="shared" si="234"/>
        <v>-</v>
      </c>
      <c r="T221" s="498" t="str">
        <f t="shared" si="235"/>
        <v>-</v>
      </c>
      <c r="U221" s="498" t="str">
        <f t="shared" si="236"/>
        <v>-</v>
      </c>
      <c r="V221" s="498" t="str">
        <f t="shared" si="237"/>
        <v>-</v>
      </c>
      <c r="W221" s="115"/>
      <c r="X221" s="115"/>
      <c r="Y221" s="115"/>
      <c r="Z221" s="115"/>
      <c r="AA221" s="115"/>
      <c r="AB221" s="115"/>
      <c r="AC221" s="115"/>
      <c r="AD221" s="115"/>
      <c r="AE221" s="115"/>
      <c r="AF221" s="499">
        <v>1.3095416073920878</v>
      </c>
      <c r="AG221" s="500">
        <v>1.3095400835696565</v>
      </c>
      <c r="AH221" s="500">
        <v>1.3095385597507714</v>
      </c>
      <c r="AI221" s="500">
        <v>186209359.99117148</v>
      </c>
      <c r="AJ221" s="500">
        <v>186208659.99117148</v>
      </c>
      <c r="AK221" s="500">
        <v>186207959.99117148</v>
      </c>
      <c r="AL221" s="500">
        <v>8.5551420680623602E-2</v>
      </c>
      <c r="AM221" s="500">
        <v>8.5551239415316616E-2</v>
      </c>
      <c r="AN221" s="500">
        <v>8.5551058150545201E-2</v>
      </c>
      <c r="AO221" s="500" t="s">
        <v>151</v>
      </c>
      <c r="AP221" s="500" t="s">
        <v>151</v>
      </c>
      <c r="AQ221" s="500" t="s">
        <v>151</v>
      </c>
      <c r="AR221" s="500" t="s">
        <v>151</v>
      </c>
      <c r="AS221" s="500" t="s">
        <v>151</v>
      </c>
      <c r="AT221" s="500" t="s">
        <v>151</v>
      </c>
      <c r="AU221" s="500">
        <v>-326665388.06269288</v>
      </c>
      <c r="AV221" s="500">
        <v>-326666088.06269288</v>
      </c>
      <c r="AW221" s="500">
        <v>-326666788.06269288</v>
      </c>
      <c r="AX221" s="500">
        <v>-619609882.97000372</v>
      </c>
      <c r="AY221" s="500">
        <v>-619610582.97000372</v>
      </c>
      <c r="AZ221" s="500">
        <v>-619611282.97000372</v>
      </c>
      <c r="BA221" s="500" t="s">
        <v>151</v>
      </c>
      <c r="BB221" s="500" t="s">
        <v>151</v>
      </c>
      <c r="BC221" s="500" t="s">
        <v>151</v>
      </c>
      <c r="BD221" s="500">
        <v>0</v>
      </c>
      <c r="BE221" s="500">
        <v>0</v>
      </c>
      <c r="BF221" s="501">
        <v>0</v>
      </c>
    </row>
    <row r="222" spans="2:58">
      <c r="B222" s="323" t="s">
        <v>625</v>
      </c>
      <c r="C222" s="323" t="str">
        <f t="shared" ca="1" si="238"/>
        <v>Skatinti netechnologinių inovacijų plėtrą (13)</v>
      </c>
      <c r="D222" t="str">
        <f t="shared" si="239"/>
        <v>True</v>
      </c>
      <c r="E222" s="498">
        <f t="shared" si="220"/>
        <v>2.0310231126562472E-4</v>
      </c>
      <c r="F222" s="498">
        <f t="shared" si="221"/>
        <v>-2.0301984366723539E-4</v>
      </c>
      <c r="G222" s="498">
        <f t="shared" si="222"/>
        <v>6.5600896256069968E-4</v>
      </c>
      <c r="H222" s="498">
        <f t="shared" si="223"/>
        <v>-6.5600896256005946E-4</v>
      </c>
      <c r="I222" s="498">
        <f t="shared" si="224"/>
        <v>3.2274163495218136E-4</v>
      </c>
      <c r="J222" s="498">
        <f t="shared" si="225"/>
        <v>-3.2266272017368071E-4</v>
      </c>
      <c r="K222" s="498" t="str">
        <f t="shared" si="226"/>
        <v>-</v>
      </c>
      <c r="L222" s="498" t="str">
        <f t="shared" si="227"/>
        <v>-</v>
      </c>
      <c r="M222" s="498" t="str">
        <f t="shared" si="228"/>
        <v>-</v>
      </c>
      <c r="N222" s="498" t="str">
        <f t="shared" si="229"/>
        <v>-</v>
      </c>
      <c r="O222" s="498">
        <f t="shared" si="230"/>
        <v>-3.8909384686518846E-4</v>
      </c>
      <c r="P222" s="498">
        <f t="shared" si="231"/>
        <v>3.8909384686500599E-4</v>
      </c>
      <c r="Q222" s="498">
        <f t="shared" si="232"/>
        <v>-2.0513491592620209E-4</v>
      </c>
      <c r="R222" s="498">
        <f t="shared" si="233"/>
        <v>2.0513491592677926E-4</v>
      </c>
      <c r="S222" s="498" t="str">
        <f t="shared" si="234"/>
        <v>-</v>
      </c>
      <c r="T222" s="498" t="str">
        <f t="shared" si="235"/>
        <v>-</v>
      </c>
      <c r="U222" s="498" t="str">
        <f t="shared" si="236"/>
        <v>-</v>
      </c>
      <c r="V222" s="498" t="str">
        <f t="shared" si="237"/>
        <v>-</v>
      </c>
      <c r="W222" s="115"/>
      <c r="X222" s="115"/>
      <c r="Y222" s="115"/>
      <c r="Z222" s="115"/>
      <c r="AA222" s="115"/>
      <c r="AB222" s="115"/>
      <c r="AC222" s="115"/>
      <c r="AD222" s="115"/>
      <c r="AE222" s="115"/>
      <c r="AF222" s="499">
        <v>1.3098060541873244</v>
      </c>
      <c r="AG222" s="500">
        <v>1.3095400835696565</v>
      </c>
      <c r="AH222" s="500">
        <v>1.3092742209466142</v>
      </c>
      <c r="AI222" s="500">
        <v>186330814.54103211</v>
      </c>
      <c r="AJ222" s="500">
        <v>186208659.99117148</v>
      </c>
      <c r="AK222" s="500">
        <v>186086505.44131097</v>
      </c>
      <c r="AL222" s="500">
        <v>8.55788503621977E-2</v>
      </c>
      <c r="AM222" s="500">
        <v>8.5551239415316616E-2</v>
      </c>
      <c r="AN222" s="500">
        <v>8.552363521969264E-2</v>
      </c>
      <c r="AO222" s="500" t="s">
        <v>151</v>
      </c>
      <c r="AP222" s="500" t="s">
        <v>151</v>
      </c>
      <c r="AQ222" s="500" t="s">
        <v>151</v>
      </c>
      <c r="AR222" s="500" t="s">
        <v>151</v>
      </c>
      <c r="AS222" s="500" t="s">
        <v>151</v>
      </c>
      <c r="AT222" s="500" t="s">
        <v>151</v>
      </c>
      <c r="AU222" s="500">
        <v>-326538984.29784817</v>
      </c>
      <c r="AV222" s="500">
        <v>-326666088.06269288</v>
      </c>
      <c r="AW222" s="500">
        <v>-326793191.82753754</v>
      </c>
      <c r="AX222" s="500">
        <v>-619483479.20515919</v>
      </c>
      <c r="AY222" s="500">
        <v>-619610582.97000372</v>
      </c>
      <c r="AZ222" s="500">
        <v>-619737686.73484862</v>
      </c>
      <c r="BA222" s="500" t="s">
        <v>151</v>
      </c>
      <c r="BB222" s="500" t="s">
        <v>151</v>
      </c>
      <c r="BC222" s="500" t="s">
        <v>151</v>
      </c>
      <c r="BD222" s="500">
        <v>0</v>
      </c>
      <c r="BE222" s="500">
        <v>0</v>
      </c>
      <c r="BF222" s="501">
        <v>0</v>
      </c>
    </row>
    <row r="223" spans="2:58">
      <c r="B223" s="323" t="s">
        <v>626</v>
      </c>
      <c r="C223" s="323" t="str">
        <f t="shared" ca="1" si="238"/>
        <v>Skatinti MVĮ dalyvavimą tarptautinėse MTEPI iniciatyvose: dalyvavimas tarptautinėse programose, įsitraukimas į BJR, kitų tarptautinių MTEPI projektų rengimą ir dalyvavimą juose (15.2)</v>
      </c>
      <c r="D223" t="str">
        <f t="shared" si="239"/>
        <v>True</v>
      </c>
      <c r="E223" s="498">
        <f t="shared" si="220"/>
        <v>2.7262756198302224E-4</v>
      </c>
      <c r="F223" s="498">
        <f t="shared" si="221"/>
        <v>-2.7247899141730593E-4</v>
      </c>
      <c r="G223" s="498">
        <f t="shared" si="222"/>
        <v>8.8051037949785798E-4</v>
      </c>
      <c r="H223" s="498">
        <f t="shared" si="223"/>
        <v>-8.8051037949721776E-4</v>
      </c>
      <c r="I223" s="498">
        <f t="shared" si="224"/>
        <v>4.2980305923374311E-4</v>
      </c>
      <c r="J223" s="498">
        <f t="shared" si="225"/>
        <v>-4.29670048629959E-4</v>
      </c>
      <c r="K223" s="498" t="str">
        <f t="shared" si="226"/>
        <v>-</v>
      </c>
      <c r="L223" s="498" t="str">
        <f t="shared" si="227"/>
        <v>-</v>
      </c>
      <c r="M223" s="498" t="str">
        <f t="shared" si="228"/>
        <v>-</v>
      </c>
      <c r="N223" s="498" t="str">
        <f t="shared" si="229"/>
        <v>-</v>
      </c>
      <c r="O223" s="498">
        <f t="shared" si="230"/>
        <v>-5.2342622022843479E-4</v>
      </c>
      <c r="P223" s="498">
        <f t="shared" si="231"/>
        <v>5.2342622022825231E-4</v>
      </c>
      <c r="Q223" s="498">
        <f t="shared" si="232"/>
        <v>-2.7595654504752577E-4</v>
      </c>
      <c r="R223" s="498">
        <f t="shared" si="233"/>
        <v>2.75956545048103E-4</v>
      </c>
      <c r="S223" s="498" t="str">
        <f t="shared" si="234"/>
        <v>-</v>
      </c>
      <c r="T223" s="498" t="str">
        <f t="shared" si="235"/>
        <v>-</v>
      </c>
      <c r="U223" s="498" t="str">
        <f t="shared" si="236"/>
        <v>-</v>
      </c>
      <c r="V223" s="498" t="str">
        <f t="shared" si="237"/>
        <v>-</v>
      </c>
      <c r="W223" s="115"/>
      <c r="X223" s="115"/>
      <c r="Y223" s="115"/>
      <c r="Z223" s="115"/>
      <c r="AA223" s="115"/>
      <c r="AB223" s="115"/>
      <c r="AC223" s="115"/>
      <c r="AD223" s="115"/>
      <c r="AE223" s="115"/>
      <c r="AF223" s="499">
        <v>1.3098971002899591</v>
      </c>
      <c r="AG223" s="500">
        <v>1.3095400835696565</v>
      </c>
      <c r="AH223" s="500">
        <v>1.3091832614084649</v>
      </c>
      <c r="AI223" s="500">
        <v>186372618.64904609</v>
      </c>
      <c r="AJ223" s="500">
        <v>186208659.99117148</v>
      </c>
      <c r="AK223" s="500">
        <v>186044701.33329698</v>
      </c>
      <c r="AL223" s="500">
        <v>8.5588009599738557E-2</v>
      </c>
      <c r="AM223" s="500">
        <v>8.5551239415316616E-2</v>
      </c>
      <c r="AN223" s="500">
        <v>8.5514480610116683E-2</v>
      </c>
      <c r="AO223" s="500" t="s">
        <v>151</v>
      </c>
      <c r="AP223" s="500" t="s">
        <v>151</v>
      </c>
      <c r="AQ223" s="500" t="s">
        <v>151</v>
      </c>
      <c r="AR223" s="500" t="s">
        <v>151</v>
      </c>
      <c r="AS223" s="500" t="s">
        <v>151</v>
      </c>
      <c r="AT223" s="500" t="s">
        <v>151</v>
      </c>
      <c r="AU223" s="500">
        <v>-326495102.46694142</v>
      </c>
      <c r="AV223" s="500">
        <v>-326666088.06269288</v>
      </c>
      <c r="AW223" s="500">
        <v>-326837073.65844429</v>
      </c>
      <c r="AX223" s="500">
        <v>-619439597.37425244</v>
      </c>
      <c r="AY223" s="500">
        <v>-619610582.97000372</v>
      </c>
      <c r="AZ223" s="500">
        <v>-619781568.56575537</v>
      </c>
      <c r="BA223" s="500" t="s">
        <v>151</v>
      </c>
      <c r="BB223" s="500" t="s">
        <v>151</v>
      </c>
      <c r="BC223" s="500" t="s">
        <v>151</v>
      </c>
      <c r="BD223" s="500">
        <v>0</v>
      </c>
      <c r="BE223" s="500">
        <v>0</v>
      </c>
      <c r="BF223" s="501">
        <v>0</v>
      </c>
    </row>
    <row r="224" spans="2:58">
      <c r="B224" s="323" t="s">
        <v>627</v>
      </c>
      <c r="C224" s="323" t="str">
        <f t="shared" ca="1" si="238"/>
        <v>Ugdyti MVĮ reikalingus darbuotojų įgūdžius, taikomus Sumaniosios specializacijos srityse (17)</v>
      </c>
      <c r="D224" t="str">
        <f t="shared" si="239"/>
        <v>True</v>
      </c>
      <c r="E224" s="498">
        <f t="shared" si="220"/>
        <v>2.772826633252186E-4</v>
      </c>
      <c r="F224" s="498">
        <f t="shared" si="221"/>
        <v>-2.7712897720389882E-4</v>
      </c>
      <c r="G224" s="498">
        <f t="shared" si="222"/>
        <v>8.9554088041449002E-4</v>
      </c>
      <c r="H224" s="498">
        <f t="shared" si="223"/>
        <v>-8.9554088041320968E-4</v>
      </c>
      <c r="I224" s="498">
        <f t="shared" si="224"/>
        <v>4.4779960214371648E-4</v>
      </c>
      <c r="J224" s="498">
        <f t="shared" si="225"/>
        <v>-4.476324641912629E-4</v>
      </c>
      <c r="K224" s="498" t="str">
        <f t="shared" si="226"/>
        <v>-</v>
      </c>
      <c r="L224" s="498" t="str">
        <f t="shared" si="227"/>
        <v>-</v>
      </c>
      <c r="M224" s="498" t="str">
        <f t="shared" si="228"/>
        <v>-</v>
      </c>
      <c r="N224" s="498" t="str">
        <f t="shared" si="229"/>
        <v>-</v>
      </c>
      <c r="O224" s="498">
        <f t="shared" si="230"/>
        <v>-5.2868038712701199E-4</v>
      </c>
      <c r="P224" s="498">
        <f t="shared" si="231"/>
        <v>5.2868038712646458E-4</v>
      </c>
      <c r="Q224" s="498">
        <f t="shared" si="232"/>
        <v>-2.7872660449124864E-4</v>
      </c>
      <c r="R224" s="498">
        <f t="shared" si="233"/>
        <v>2.7872660449144103E-4</v>
      </c>
      <c r="S224" s="498" t="str">
        <f t="shared" si="234"/>
        <v>-</v>
      </c>
      <c r="T224" s="498" t="str">
        <f t="shared" si="235"/>
        <v>-</v>
      </c>
      <c r="U224" s="498" t="str">
        <f t="shared" si="236"/>
        <v>-</v>
      </c>
      <c r="V224" s="498" t="str">
        <f t="shared" si="237"/>
        <v>-</v>
      </c>
      <c r="W224" s="115"/>
      <c r="X224" s="115"/>
      <c r="Y224" s="115"/>
      <c r="Z224" s="115"/>
      <c r="AA224" s="115"/>
      <c r="AB224" s="115"/>
      <c r="AC224" s="115"/>
      <c r="AD224" s="115"/>
      <c r="AE224" s="115"/>
      <c r="AF224" s="499">
        <v>1.3099031963317598</v>
      </c>
      <c r="AG224" s="500">
        <v>1.3095400835696565</v>
      </c>
      <c r="AH224" s="500">
        <v>1.3091771720656893</v>
      </c>
      <c r="AI224" s="500">
        <v>186375417.45848078</v>
      </c>
      <c r="AJ224" s="500">
        <v>186208659.99117148</v>
      </c>
      <c r="AK224" s="500">
        <v>186041902.52386242</v>
      </c>
      <c r="AL224" s="500">
        <v>8.5589549226289696E-2</v>
      </c>
      <c r="AM224" s="500">
        <v>8.5551239415316616E-2</v>
      </c>
      <c r="AN224" s="500">
        <v>8.5512943903202521E-2</v>
      </c>
      <c r="AO224" s="500" t="s">
        <v>151</v>
      </c>
      <c r="AP224" s="500" t="s">
        <v>151</v>
      </c>
      <c r="AQ224" s="500" t="s">
        <v>151</v>
      </c>
      <c r="AR224" s="500" t="s">
        <v>151</v>
      </c>
      <c r="AS224" s="500" t="s">
        <v>151</v>
      </c>
      <c r="AT224" s="500" t="s">
        <v>151</v>
      </c>
      <c r="AU224" s="500">
        <v>-326493386.10879463</v>
      </c>
      <c r="AV224" s="500">
        <v>-326666088.06269288</v>
      </c>
      <c r="AW224" s="500">
        <v>-326838790.01659095</v>
      </c>
      <c r="AX224" s="500">
        <v>-619437881.01610565</v>
      </c>
      <c r="AY224" s="500">
        <v>-619610582.97000372</v>
      </c>
      <c r="AZ224" s="500">
        <v>-619783284.92390192</v>
      </c>
      <c r="BA224" s="500" t="s">
        <v>151</v>
      </c>
      <c r="BB224" s="500" t="s">
        <v>151</v>
      </c>
      <c r="BC224" s="500" t="s">
        <v>151</v>
      </c>
      <c r="BD224" s="500">
        <v>0</v>
      </c>
      <c r="BE224" s="500">
        <v>0</v>
      </c>
      <c r="BF224" s="501">
        <v>0</v>
      </c>
    </row>
    <row r="225" spans="2:58">
      <c r="B225" s="323" t="s">
        <v>628</v>
      </c>
      <c r="C225" s="323" t="str">
        <f t="shared" ca="1" si="238"/>
        <v>Ugdyti MVĮ ir kitų verslumo galimybių paieškos procese dalyvaujančių subjektų darbuotojų gebėjimus (18)</v>
      </c>
      <c r="D225" t="str">
        <f t="shared" si="239"/>
        <v>True</v>
      </c>
      <c r="E225" s="498">
        <f t="shared" si="220"/>
        <v>1.8133714648084441E-4</v>
      </c>
      <c r="F225" s="498">
        <f t="shared" si="221"/>
        <v>-1.8127140400287829E-4</v>
      </c>
      <c r="G225" s="498">
        <f t="shared" si="222"/>
        <v>5.8572145872467628E-4</v>
      </c>
      <c r="H225" s="498">
        <f t="shared" si="223"/>
        <v>-5.8572145872403617E-4</v>
      </c>
      <c r="I225" s="498">
        <f t="shared" si="224"/>
        <v>3.1124809858723226E-4</v>
      </c>
      <c r="J225" s="498">
        <f t="shared" si="225"/>
        <v>-3.1114004036653933E-4</v>
      </c>
      <c r="K225" s="498" t="str">
        <f t="shared" si="226"/>
        <v>-</v>
      </c>
      <c r="L225" s="498" t="str">
        <f t="shared" si="227"/>
        <v>-</v>
      </c>
      <c r="M225" s="498" t="str">
        <f t="shared" si="228"/>
        <v>-</v>
      </c>
      <c r="N225" s="498" t="str">
        <f t="shared" si="229"/>
        <v>-</v>
      </c>
      <c r="O225" s="498">
        <f t="shared" si="230"/>
        <v>-3.3962575700753714E-4</v>
      </c>
      <c r="P225" s="498">
        <f t="shared" si="231"/>
        <v>3.3962575700698973E-4</v>
      </c>
      <c r="Q225" s="498">
        <f t="shared" si="232"/>
        <v>-1.7905474905727074E-4</v>
      </c>
      <c r="R225" s="498">
        <f t="shared" si="233"/>
        <v>1.7905474905727074E-4</v>
      </c>
      <c r="S225" s="498" t="str">
        <f t="shared" si="234"/>
        <v>-</v>
      </c>
      <c r="T225" s="498" t="str">
        <f t="shared" si="235"/>
        <v>-</v>
      </c>
      <c r="U225" s="498" t="str">
        <f t="shared" si="236"/>
        <v>-</v>
      </c>
      <c r="V225" s="498" t="str">
        <f t="shared" si="237"/>
        <v>-</v>
      </c>
      <c r="W225" s="115"/>
      <c r="X225" s="115"/>
      <c r="Y225" s="115"/>
      <c r="Z225" s="115"/>
      <c r="AA225" s="115"/>
      <c r="AB225" s="115"/>
      <c r="AC225" s="115"/>
      <c r="AD225" s="115"/>
      <c r="AE225" s="115"/>
      <c r="AF225" s="499">
        <v>1.3097775518316133</v>
      </c>
      <c r="AG225" s="500">
        <v>1.3095400835696565</v>
      </c>
      <c r="AH225" s="500">
        <v>1.3093027014001097</v>
      </c>
      <c r="AI225" s="500">
        <v>186317726.39912868</v>
      </c>
      <c r="AJ225" s="500">
        <v>186208659.99117148</v>
      </c>
      <c r="AK225" s="500">
        <v>186099593.5832144</v>
      </c>
      <c r="AL225" s="500">
        <v>8.5577867075916414E-2</v>
      </c>
      <c r="AM225" s="500">
        <v>8.5551239415316616E-2</v>
      </c>
      <c r="AN225" s="500">
        <v>8.5524620999231526E-2</v>
      </c>
      <c r="AO225" s="500" t="s">
        <v>151</v>
      </c>
      <c r="AP225" s="500" t="s">
        <v>151</v>
      </c>
      <c r="AQ225" s="500" t="s">
        <v>151</v>
      </c>
      <c r="AR225" s="500" t="s">
        <v>151</v>
      </c>
      <c r="AS225" s="500" t="s">
        <v>151</v>
      </c>
      <c r="AT225" s="500" t="s">
        <v>151</v>
      </c>
      <c r="AU225" s="500">
        <v>-326555143.8452459</v>
      </c>
      <c r="AV225" s="500">
        <v>-326666088.06269288</v>
      </c>
      <c r="AW225" s="500">
        <v>-326777032.28013968</v>
      </c>
      <c r="AX225" s="500">
        <v>-619499638.7525568</v>
      </c>
      <c r="AY225" s="500">
        <v>-619610582.97000372</v>
      </c>
      <c r="AZ225" s="500">
        <v>-619721527.18745065</v>
      </c>
      <c r="BA225" s="500" t="s">
        <v>151</v>
      </c>
      <c r="BB225" s="500" t="s">
        <v>151</v>
      </c>
      <c r="BC225" s="500" t="s">
        <v>151</v>
      </c>
      <c r="BD225" s="500">
        <v>0</v>
      </c>
      <c r="BE225" s="500">
        <v>0</v>
      </c>
      <c r="BF225" s="501">
        <v>0</v>
      </c>
    </row>
    <row r="226" spans="2:58" hidden="1">
      <c r="B226" s="323" t="s">
        <v>629</v>
      </c>
      <c r="C226" s="323" t="str">
        <f t="shared" ca="1" si="238"/>
        <v>Reinvesticijos (po priemonės įgyvendinimo)</v>
      </c>
      <c r="D226" t="str">
        <f t="shared" si="239"/>
        <v>False</v>
      </c>
      <c r="E226" s="498" t="str">
        <f t="shared" si="220"/>
        <v>-</v>
      </c>
      <c r="F226" s="498" t="str">
        <f t="shared" si="221"/>
        <v>-</v>
      </c>
      <c r="G226" s="498" t="str">
        <f t="shared" si="222"/>
        <v>-</v>
      </c>
      <c r="H226" s="498" t="str">
        <f t="shared" si="223"/>
        <v>-</v>
      </c>
      <c r="I226" s="498" t="str">
        <f t="shared" si="224"/>
        <v>-</v>
      </c>
      <c r="J226" s="498" t="str">
        <f t="shared" si="225"/>
        <v>-</v>
      </c>
      <c r="K226" s="498" t="str">
        <f t="shared" si="226"/>
        <v>-</v>
      </c>
      <c r="L226" s="498" t="str">
        <f t="shared" si="227"/>
        <v>-</v>
      </c>
      <c r="M226" s="498" t="str">
        <f t="shared" si="228"/>
        <v>-</v>
      </c>
      <c r="N226" s="498" t="str">
        <f t="shared" si="229"/>
        <v>-</v>
      </c>
      <c r="O226" s="498" t="str">
        <f t="shared" si="230"/>
        <v>-</v>
      </c>
      <c r="P226" s="498" t="str">
        <f t="shared" si="231"/>
        <v>-</v>
      </c>
      <c r="Q226" s="498" t="str">
        <f t="shared" si="232"/>
        <v>-</v>
      </c>
      <c r="R226" s="498" t="str">
        <f t="shared" si="233"/>
        <v>-</v>
      </c>
      <c r="S226" s="498" t="str">
        <f t="shared" si="234"/>
        <v>-</v>
      </c>
      <c r="T226" s="498" t="str">
        <f t="shared" si="235"/>
        <v>-</v>
      </c>
      <c r="U226" s="498" t="str">
        <f t="shared" si="236"/>
        <v>-</v>
      </c>
      <c r="V226" s="498" t="str">
        <f t="shared" si="237"/>
        <v>-</v>
      </c>
      <c r="W226" s="115"/>
      <c r="X226" s="115"/>
      <c r="Y226" s="115"/>
      <c r="Z226" s="115"/>
      <c r="AA226" s="115"/>
      <c r="AB226" s="115"/>
      <c r="AC226" s="115"/>
      <c r="AD226" s="115"/>
      <c r="AE226" s="115"/>
      <c r="AF226" s="499" t="s">
        <v>571</v>
      </c>
      <c r="AG226" s="500" t="s">
        <v>571</v>
      </c>
      <c r="AH226" s="500" t="s">
        <v>571</v>
      </c>
      <c r="AI226" s="500" t="s">
        <v>571</v>
      </c>
      <c r="AJ226" s="500" t="s">
        <v>571</v>
      </c>
      <c r="AK226" s="500" t="s">
        <v>571</v>
      </c>
      <c r="AL226" s="500" t="s">
        <v>571</v>
      </c>
      <c r="AM226" s="500" t="s">
        <v>571</v>
      </c>
      <c r="AN226" s="500" t="s">
        <v>571</v>
      </c>
      <c r="AO226" s="500" t="s">
        <v>571</v>
      </c>
      <c r="AP226" s="500" t="s">
        <v>571</v>
      </c>
      <c r="AQ226" s="500" t="s">
        <v>571</v>
      </c>
      <c r="AR226" s="500" t="s">
        <v>571</v>
      </c>
      <c r="AS226" s="500" t="s">
        <v>571</v>
      </c>
      <c r="AT226" s="500" t="s">
        <v>571</v>
      </c>
      <c r="AU226" s="500" t="s">
        <v>571</v>
      </c>
      <c r="AV226" s="500" t="s">
        <v>571</v>
      </c>
      <c r="AW226" s="500" t="s">
        <v>571</v>
      </c>
      <c r="AX226" s="500" t="s">
        <v>571</v>
      </c>
      <c r="AY226" s="500" t="s">
        <v>571</v>
      </c>
      <c r="AZ226" s="500" t="s">
        <v>571</v>
      </c>
      <c r="BA226" s="500" t="s">
        <v>571</v>
      </c>
      <c r="BB226" s="500" t="s">
        <v>571</v>
      </c>
      <c r="BC226" s="500" t="s">
        <v>571</v>
      </c>
      <c r="BD226" s="500" t="s">
        <v>571</v>
      </c>
      <c r="BE226" s="500" t="s">
        <v>571</v>
      </c>
      <c r="BF226" s="501" t="s">
        <v>571</v>
      </c>
    </row>
    <row r="227" spans="2:58" hidden="1">
      <c r="B227" s="323" t="s">
        <v>630</v>
      </c>
      <c r="C227" s="323" t="str">
        <f t="shared" ca="1" si="238"/>
        <v>Likutinė vertė</v>
      </c>
      <c r="D227" t="str">
        <f t="shared" si="239"/>
        <v>False</v>
      </c>
      <c r="E227" s="498" t="str">
        <f t="shared" si="220"/>
        <v>-</v>
      </c>
      <c r="F227" s="498" t="str">
        <f t="shared" si="221"/>
        <v>-</v>
      </c>
      <c r="G227" s="498" t="str">
        <f t="shared" si="222"/>
        <v>-</v>
      </c>
      <c r="H227" s="498" t="str">
        <f t="shared" si="223"/>
        <v>-</v>
      </c>
      <c r="I227" s="498" t="str">
        <f t="shared" si="224"/>
        <v>-</v>
      </c>
      <c r="J227" s="498" t="str">
        <f t="shared" si="225"/>
        <v>-</v>
      </c>
      <c r="K227" s="498" t="str">
        <f t="shared" si="226"/>
        <v>-</v>
      </c>
      <c r="L227" s="498" t="str">
        <f t="shared" si="227"/>
        <v>-</v>
      </c>
      <c r="M227" s="498" t="str">
        <f t="shared" si="228"/>
        <v>-</v>
      </c>
      <c r="N227" s="498" t="str">
        <f t="shared" si="229"/>
        <v>-</v>
      </c>
      <c r="O227" s="498" t="str">
        <f t="shared" si="230"/>
        <v>-</v>
      </c>
      <c r="P227" s="498" t="str">
        <f t="shared" si="231"/>
        <v>-</v>
      </c>
      <c r="Q227" s="498" t="str">
        <f t="shared" si="232"/>
        <v>-</v>
      </c>
      <c r="R227" s="498" t="str">
        <f t="shared" si="233"/>
        <v>-</v>
      </c>
      <c r="S227" s="498" t="str">
        <f t="shared" si="234"/>
        <v>-</v>
      </c>
      <c r="T227" s="498" t="str">
        <f t="shared" si="235"/>
        <v>-</v>
      </c>
      <c r="U227" s="498" t="str">
        <f t="shared" si="236"/>
        <v>-</v>
      </c>
      <c r="V227" s="498" t="str">
        <f t="shared" si="237"/>
        <v>-</v>
      </c>
      <c r="W227" s="115"/>
      <c r="X227" s="115"/>
      <c r="Y227" s="115"/>
      <c r="Z227" s="115"/>
      <c r="AA227" s="115"/>
      <c r="AB227" s="115"/>
      <c r="AC227" s="115"/>
      <c r="AD227" s="115"/>
      <c r="AE227" s="115"/>
      <c r="AF227" s="499" t="s">
        <v>571</v>
      </c>
      <c r="AG227" s="500" t="s">
        <v>571</v>
      </c>
      <c r="AH227" s="500" t="s">
        <v>571</v>
      </c>
      <c r="AI227" s="500" t="s">
        <v>571</v>
      </c>
      <c r="AJ227" s="500" t="s">
        <v>571</v>
      </c>
      <c r="AK227" s="500" t="s">
        <v>571</v>
      </c>
      <c r="AL227" s="500" t="s">
        <v>571</v>
      </c>
      <c r="AM227" s="500" t="s">
        <v>571</v>
      </c>
      <c r="AN227" s="500" t="s">
        <v>571</v>
      </c>
      <c r="AO227" s="500" t="s">
        <v>571</v>
      </c>
      <c r="AP227" s="500" t="s">
        <v>571</v>
      </c>
      <c r="AQ227" s="500" t="s">
        <v>571</v>
      </c>
      <c r="AR227" s="500" t="s">
        <v>571</v>
      </c>
      <c r="AS227" s="500" t="s">
        <v>571</v>
      </c>
      <c r="AT227" s="500" t="s">
        <v>571</v>
      </c>
      <c r="AU227" s="500" t="s">
        <v>571</v>
      </c>
      <c r="AV227" s="500" t="s">
        <v>571</v>
      </c>
      <c r="AW227" s="500" t="s">
        <v>571</v>
      </c>
      <c r="AX227" s="500" t="s">
        <v>571</v>
      </c>
      <c r="AY227" s="500" t="s">
        <v>571</v>
      </c>
      <c r="AZ227" s="500" t="s">
        <v>571</v>
      </c>
      <c r="BA227" s="500" t="s">
        <v>571</v>
      </c>
      <c r="BB227" s="500" t="s">
        <v>571</v>
      </c>
      <c r="BC227" s="500" t="s">
        <v>571</v>
      </c>
      <c r="BD227" s="500" t="s">
        <v>571</v>
      </c>
      <c r="BE227" s="500" t="s">
        <v>571</v>
      </c>
      <c r="BF227" s="501" t="s">
        <v>571</v>
      </c>
    </row>
    <row r="228" spans="2:58" hidden="1">
      <c r="B228" s="323" t="s">
        <v>631</v>
      </c>
      <c r="C228" s="323" t="str">
        <f t="shared" ca="1" si="238"/>
        <v>Veikla</v>
      </c>
      <c r="D228" t="str">
        <f t="shared" si="239"/>
        <v>False</v>
      </c>
      <c r="E228" s="498" t="str">
        <f t="shared" si="220"/>
        <v>-</v>
      </c>
      <c r="F228" s="498" t="str">
        <f t="shared" si="221"/>
        <v>-</v>
      </c>
      <c r="G228" s="498" t="str">
        <f t="shared" si="222"/>
        <v>-</v>
      </c>
      <c r="H228" s="498" t="str">
        <f t="shared" si="223"/>
        <v>-</v>
      </c>
      <c r="I228" s="498" t="str">
        <f t="shared" si="224"/>
        <v>-</v>
      </c>
      <c r="J228" s="498" t="str">
        <f t="shared" si="225"/>
        <v>-</v>
      </c>
      <c r="K228" s="498" t="str">
        <f t="shared" si="226"/>
        <v>-</v>
      </c>
      <c r="L228" s="498" t="str">
        <f t="shared" si="227"/>
        <v>-</v>
      </c>
      <c r="M228" s="498" t="str">
        <f t="shared" si="228"/>
        <v>-</v>
      </c>
      <c r="N228" s="498" t="str">
        <f t="shared" si="229"/>
        <v>-</v>
      </c>
      <c r="O228" s="498" t="str">
        <f t="shared" si="230"/>
        <v>-</v>
      </c>
      <c r="P228" s="498" t="str">
        <f t="shared" si="231"/>
        <v>-</v>
      </c>
      <c r="Q228" s="498" t="str">
        <f t="shared" si="232"/>
        <v>-</v>
      </c>
      <c r="R228" s="498" t="str">
        <f t="shared" si="233"/>
        <v>-</v>
      </c>
      <c r="S228" s="498" t="str">
        <f t="shared" si="234"/>
        <v>-</v>
      </c>
      <c r="T228" s="498" t="str">
        <f t="shared" si="235"/>
        <v>-</v>
      </c>
      <c r="U228" s="498" t="str">
        <f t="shared" si="236"/>
        <v>-</v>
      </c>
      <c r="V228" s="498" t="str">
        <f t="shared" si="237"/>
        <v>-</v>
      </c>
      <c r="W228" s="115"/>
      <c r="X228" s="115"/>
      <c r="Y228" s="115"/>
      <c r="Z228" s="115"/>
      <c r="AA228" s="115"/>
      <c r="AB228" s="115"/>
      <c r="AC228" s="115"/>
      <c r="AD228" s="115"/>
      <c r="AE228" s="115"/>
      <c r="AF228" s="499" t="s">
        <v>571</v>
      </c>
      <c r="AG228" s="500" t="s">
        <v>571</v>
      </c>
      <c r="AH228" s="500" t="s">
        <v>571</v>
      </c>
      <c r="AI228" s="500" t="s">
        <v>571</v>
      </c>
      <c r="AJ228" s="500" t="s">
        <v>571</v>
      </c>
      <c r="AK228" s="500" t="s">
        <v>571</v>
      </c>
      <c r="AL228" s="500" t="s">
        <v>571</v>
      </c>
      <c r="AM228" s="500" t="s">
        <v>571</v>
      </c>
      <c r="AN228" s="500" t="s">
        <v>571</v>
      </c>
      <c r="AO228" s="500" t="s">
        <v>571</v>
      </c>
      <c r="AP228" s="500" t="s">
        <v>571</v>
      </c>
      <c r="AQ228" s="500" t="s">
        <v>571</v>
      </c>
      <c r="AR228" s="500" t="s">
        <v>571</v>
      </c>
      <c r="AS228" s="500" t="s">
        <v>571</v>
      </c>
      <c r="AT228" s="500" t="s">
        <v>571</v>
      </c>
      <c r="AU228" s="500" t="s">
        <v>571</v>
      </c>
      <c r="AV228" s="500" t="s">
        <v>571</v>
      </c>
      <c r="AW228" s="500" t="s">
        <v>571</v>
      </c>
      <c r="AX228" s="500" t="s">
        <v>571</v>
      </c>
      <c r="AY228" s="500" t="s">
        <v>571</v>
      </c>
      <c r="AZ228" s="500" t="s">
        <v>571</v>
      </c>
      <c r="BA228" s="500" t="s">
        <v>571</v>
      </c>
      <c r="BB228" s="500" t="s">
        <v>571</v>
      </c>
      <c r="BC228" s="500" t="s">
        <v>571</v>
      </c>
      <c r="BD228" s="500" t="s">
        <v>571</v>
      </c>
      <c r="BE228" s="500" t="s">
        <v>571</v>
      </c>
      <c r="BF228" s="501" t="s">
        <v>571</v>
      </c>
    </row>
    <row r="229" spans="2:58" hidden="1">
      <c r="B229" s="323" t="s">
        <v>632</v>
      </c>
      <c r="C229" s="323" t="str">
        <f t="shared" ca="1" si="238"/>
        <v>Veikla</v>
      </c>
      <c r="D229" t="str">
        <f t="shared" si="239"/>
        <v>False</v>
      </c>
      <c r="E229" s="498" t="str">
        <f t="shared" si="220"/>
        <v>-</v>
      </c>
      <c r="F229" s="498" t="str">
        <f t="shared" si="221"/>
        <v>-</v>
      </c>
      <c r="G229" s="498" t="str">
        <f t="shared" si="222"/>
        <v>-</v>
      </c>
      <c r="H229" s="498" t="str">
        <f t="shared" si="223"/>
        <v>-</v>
      </c>
      <c r="I229" s="498" t="str">
        <f t="shared" si="224"/>
        <v>-</v>
      </c>
      <c r="J229" s="498" t="str">
        <f t="shared" si="225"/>
        <v>-</v>
      </c>
      <c r="K229" s="498" t="str">
        <f t="shared" si="226"/>
        <v>-</v>
      </c>
      <c r="L229" s="498" t="str">
        <f t="shared" si="227"/>
        <v>-</v>
      </c>
      <c r="M229" s="498" t="str">
        <f t="shared" si="228"/>
        <v>-</v>
      </c>
      <c r="N229" s="498" t="str">
        <f t="shared" si="229"/>
        <v>-</v>
      </c>
      <c r="O229" s="498" t="str">
        <f t="shared" si="230"/>
        <v>-</v>
      </c>
      <c r="P229" s="498" t="str">
        <f t="shared" si="231"/>
        <v>-</v>
      </c>
      <c r="Q229" s="498" t="str">
        <f t="shared" si="232"/>
        <v>-</v>
      </c>
      <c r="R229" s="498" t="str">
        <f t="shared" si="233"/>
        <v>-</v>
      </c>
      <c r="S229" s="498" t="str">
        <f t="shared" si="234"/>
        <v>-</v>
      </c>
      <c r="T229" s="498" t="str">
        <f t="shared" si="235"/>
        <v>-</v>
      </c>
      <c r="U229" s="498" t="str">
        <f t="shared" si="236"/>
        <v>-</v>
      </c>
      <c r="V229" s="498" t="str">
        <f t="shared" si="237"/>
        <v>-</v>
      </c>
      <c r="W229" s="115"/>
      <c r="X229" s="115"/>
      <c r="Y229" s="115"/>
      <c r="Z229" s="115"/>
      <c r="AA229" s="115"/>
      <c r="AB229" s="115"/>
      <c r="AC229" s="115"/>
      <c r="AD229" s="115"/>
      <c r="AE229" s="115"/>
      <c r="AF229" s="499" t="s">
        <v>571</v>
      </c>
      <c r="AG229" s="500" t="s">
        <v>571</v>
      </c>
      <c r="AH229" s="500" t="s">
        <v>571</v>
      </c>
      <c r="AI229" s="500" t="s">
        <v>571</v>
      </c>
      <c r="AJ229" s="500" t="s">
        <v>571</v>
      </c>
      <c r="AK229" s="500" t="s">
        <v>571</v>
      </c>
      <c r="AL229" s="500" t="s">
        <v>571</v>
      </c>
      <c r="AM229" s="500" t="s">
        <v>571</v>
      </c>
      <c r="AN229" s="500" t="s">
        <v>571</v>
      </c>
      <c r="AO229" s="500" t="s">
        <v>571</v>
      </c>
      <c r="AP229" s="500" t="s">
        <v>571</v>
      </c>
      <c r="AQ229" s="500" t="s">
        <v>571</v>
      </c>
      <c r="AR229" s="500" t="s">
        <v>571</v>
      </c>
      <c r="AS229" s="500" t="s">
        <v>571</v>
      </c>
      <c r="AT229" s="500" t="s">
        <v>571</v>
      </c>
      <c r="AU229" s="500" t="s">
        <v>571</v>
      </c>
      <c r="AV229" s="500" t="s">
        <v>571</v>
      </c>
      <c r="AW229" s="500" t="s">
        <v>571</v>
      </c>
      <c r="AX229" s="500" t="s">
        <v>571</v>
      </c>
      <c r="AY229" s="500" t="s">
        <v>571</v>
      </c>
      <c r="AZ229" s="500" t="s">
        <v>571</v>
      </c>
      <c r="BA229" s="500" t="s">
        <v>571</v>
      </c>
      <c r="BB229" s="500" t="s">
        <v>571</v>
      </c>
      <c r="BC229" s="500" t="s">
        <v>571</v>
      </c>
      <c r="BD229" s="500" t="s">
        <v>571</v>
      </c>
      <c r="BE229" s="500" t="s">
        <v>571</v>
      </c>
      <c r="BF229" s="501" t="s">
        <v>571</v>
      </c>
    </row>
    <row r="230" spans="2:58" hidden="1">
      <c r="B230" s="323" t="s">
        <v>633</v>
      </c>
      <c r="C230" s="323" t="str">
        <f t="shared" ca="1" si="238"/>
        <v>Veikla</v>
      </c>
      <c r="D230" t="str">
        <f t="shared" si="239"/>
        <v>False</v>
      </c>
      <c r="E230" s="498" t="str">
        <f t="shared" ref="E230:E269" si="240">IFERROR((AF230-$AG230)/$AG230,"-")</f>
        <v>-</v>
      </c>
      <c r="F230" s="498" t="str">
        <f t="shared" ref="F230:F269" si="241">IFERROR((AH230-$AG230)/$AG230,"-")</f>
        <v>-</v>
      </c>
      <c r="G230" s="498" t="str">
        <f t="shared" ref="G230:G269" si="242">IFERROR((AI230-$AJ230)/$AJ230,"-")</f>
        <v>-</v>
      </c>
      <c r="H230" s="498" t="str">
        <f t="shared" ref="H230:H269" si="243">IFERROR((AK230-$AJ230)/$AJ230,"-")</f>
        <v>-</v>
      </c>
      <c r="I230" s="498" t="str">
        <f t="shared" ref="I230:I269" si="244">IFERROR((AL230-$AM230)/$AM230,"-")</f>
        <v>-</v>
      </c>
      <c r="J230" s="498" t="str">
        <f t="shared" ref="J230:J269" si="245">IFERROR((AN230-$AM230)/$AM230,"-")</f>
        <v>-</v>
      </c>
      <c r="K230" s="498" t="str">
        <f t="shared" ref="K230:K269" si="246">IFERROR((AO230-$AP230)/$AP230,"-")</f>
        <v>-</v>
      </c>
      <c r="L230" s="498" t="str">
        <f t="shared" ref="L230:L269" si="247">IFERROR((AQ230-$AP230)/$AP230,"-")</f>
        <v>-</v>
      </c>
      <c r="M230" s="498" t="str">
        <f t="shared" ref="M230:M269" si="248">IFERROR((AR230-$AS230)/$AS230,"-")</f>
        <v>-</v>
      </c>
      <c r="N230" s="498" t="str">
        <f t="shared" ref="N230:N269" si="249">IFERROR((AT230-$AS230)/$AS230,"-")</f>
        <v>-</v>
      </c>
      <c r="O230" s="498" t="str">
        <f t="shared" ref="O230:O269" si="250">IFERROR((AU230-$AV230)/$AV230,"-")</f>
        <v>-</v>
      </c>
      <c r="P230" s="498" t="str">
        <f t="shared" ref="P230:P269" si="251">IFERROR((AW230-$AV230)/$AV230,"-")</f>
        <v>-</v>
      </c>
      <c r="Q230" s="498" t="str">
        <f t="shared" ref="Q230:Q269" si="252">IFERROR((AX230-$AY230)/$AY230,"-")</f>
        <v>-</v>
      </c>
      <c r="R230" s="498" t="str">
        <f t="shared" ref="R230:R269" si="253">IFERROR((AZ230-$AY230)/$AY230,"-")</f>
        <v>-</v>
      </c>
      <c r="S230" s="498" t="str">
        <f t="shared" ref="S230:S269" si="254">IFERROR((BA230-$BB230)/$BB230,"-")</f>
        <v>-</v>
      </c>
      <c r="T230" s="498" t="str">
        <f t="shared" ref="T230:T269" si="255">IFERROR((BC230-$BB230)/$BB230,"-")</f>
        <v>-</v>
      </c>
      <c r="U230" s="498" t="str">
        <f t="shared" ref="U230:U269" si="256">IFERROR((BD230-$BE230)/$BE230,"-")</f>
        <v>-</v>
      </c>
      <c r="V230" s="498" t="str">
        <f t="shared" ref="V230:V269" si="257">IFERROR((BF230-$BE230)/$BE230,"-")</f>
        <v>-</v>
      </c>
      <c r="W230" s="115"/>
      <c r="X230" s="115"/>
      <c r="Y230" s="115"/>
      <c r="Z230" s="115"/>
      <c r="AA230" s="115"/>
      <c r="AB230" s="115"/>
      <c r="AC230" s="115"/>
      <c r="AD230" s="115"/>
      <c r="AE230" s="115"/>
      <c r="AF230" s="499" t="s">
        <v>571</v>
      </c>
      <c r="AG230" s="500" t="s">
        <v>571</v>
      </c>
      <c r="AH230" s="500" t="s">
        <v>571</v>
      </c>
      <c r="AI230" s="500" t="s">
        <v>571</v>
      </c>
      <c r="AJ230" s="500" t="s">
        <v>571</v>
      </c>
      <c r="AK230" s="500" t="s">
        <v>571</v>
      </c>
      <c r="AL230" s="500" t="s">
        <v>571</v>
      </c>
      <c r="AM230" s="500" t="s">
        <v>571</v>
      </c>
      <c r="AN230" s="500" t="s">
        <v>571</v>
      </c>
      <c r="AO230" s="500" t="s">
        <v>571</v>
      </c>
      <c r="AP230" s="500" t="s">
        <v>571</v>
      </c>
      <c r="AQ230" s="500" t="s">
        <v>571</v>
      </c>
      <c r="AR230" s="500" t="s">
        <v>571</v>
      </c>
      <c r="AS230" s="500" t="s">
        <v>571</v>
      </c>
      <c r="AT230" s="500" t="s">
        <v>571</v>
      </c>
      <c r="AU230" s="500" t="s">
        <v>571</v>
      </c>
      <c r="AV230" s="500" t="s">
        <v>571</v>
      </c>
      <c r="AW230" s="500" t="s">
        <v>571</v>
      </c>
      <c r="AX230" s="500" t="s">
        <v>571</v>
      </c>
      <c r="AY230" s="500" t="s">
        <v>571</v>
      </c>
      <c r="AZ230" s="500" t="s">
        <v>571</v>
      </c>
      <c r="BA230" s="500" t="s">
        <v>571</v>
      </c>
      <c r="BB230" s="500" t="s">
        <v>571</v>
      </c>
      <c r="BC230" s="500" t="s">
        <v>571</v>
      </c>
      <c r="BD230" s="500" t="s">
        <v>571</v>
      </c>
      <c r="BE230" s="500" t="s">
        <v>571</v>
      </c>
      <c r="BF230" s="501" t="s">
        <v>571</v>
      </c>
    </row>
    <row r="231" spans="2:58" hidden="1">
      <c r="B231" s="323" t="s">
        <v>634</v>
      </c>
      <c r="C231" s="323" t="str">
        <f t="shared" ca="1" si="238"/>
        <v>Veikla</v>
      </c>
      <c r="D231" t="str">
        <f t="shared" si="239"/>
        <v>False</v>
      </c>
      <c r="E231" s="498" t="str">
        <f t="shared" si="240"/>
        <v>-</v>
      </c>
      <c r="F231" s="498" t="str">
        <f t="shared" si="241"/>
        <v>-</v>
      </c>
      <c r="G231" s="498" t="str">
        <f t="shared" si="242"/>
        <v>-</v>
      </c>
      <c r="H231" s="498" t="str">
        <f t="shared" si="243"/>
        <v>-</v>
      </c>
      <c r="I231" s="498" t="str">
        <f t="shared" si="244"/>
        <v>-</v>
      </c>
      <c r="J231" s="498" t="str">
        <f t="shared" si="245"/>
        <v>-</v>
      </c>
      <c r="K231" s="498" t="str">
        <f t="shared" si="246"/>
        <v>-</v>
      </c>
      <c r="L231" s="498" t="str">
        <f t="shared" si="247"/>
        <v>-</v>
      </c>
      <c r="M231" s="498" t="str">
        <f t="shared" si="248"/>
        <v>-</v>
      </c>
      <c r="N231" s="498" t="str">
        <f t="shared" si="249"/>
        <v>-</v>
      </c>
      <c r="O231" s="498" t="str">
        <f t="shared" si="250"/>
        <v>-</v>
      </c>
      <c r="P231" s="498" t="str">
        <f t="shared" si="251"/>
        <v>-</v>
      </c>
      <c r="Q231" s="498" t="str">
        <f t="shared" si="252"/>
        <v>-</v>
      </c>
      <c r="R231" s="498" t="str">
        <f t="shared" si="253"/>
        <v>-</v>
      </c>
      <c r="S231" s="498" t="str">
        <f t="shared" si="254"/>
        <v>-</v>
      </c>
      <c r="T231" s="498" t="str">
        <f t="shared" si="255"/>
        <v>-</v>
      </c>
      <c r="U231" s="498" t="str">
        <f t="shared" si="256"/>
        <v>-</v>
      </c>
      <c r="V231" s="498" t="str">
        <f t="shared" si="257"/>
        <v>-</v>
      </c>
      <c r="W231" s="115"/>
      <c r="X231" s="115"/>
      <c r="Y231" s="115"/>
      <c r="Z231" s="115"/>
      <c r="AA231" s="115"/>
      <c r="AB231" s="115"/>
      <c r="AC231" s="115"/>
      <c r="AD231" s="115"/>
      <c r="AE231" s="115"/>
      <c r="AF231" s="499" t="s">
        <v>571</v>
      </c>
      <c r="AG231" s="500" t="s">
        <v>571</v>
      </c>
      <c r="AH231" s="500" t="s">
        <v>571</v>
      </c>
      <c r="AI231" s="500" t="s">
        <v>571</v>
      </c>
      <c r="AJ231" s="500" t="s">
        <v>571</v>
      </c>
      <c r="AK231" s="500" t="s">
        <v>571</v>
      </c>
      <c r="AL231" s="500" t="s">
        <v>571</v>
      </c>
      <c r="AM231" s="500" t="s">
        <v>571</v>
      </c>
      <c r="AN231" s="500" t="s">
        <v>571</v>
      </c>
      <c r="AO231" s="500" t="s">
        <v>571</v>
      </c>
      <c r="AP231" s="500" t="s">
        <v>571</v>
      </c>
      <c r="AQ231" s="500" t="s">
        <v>571</v>
      </c>
      <c r="AR231" s="500" t="s">
        <v>571</v>
      </c>
      <c r="AS231" s="500" t="s">
        <v>571</v>
      </c>
      <c r="AT231" s="500" t="s">
        <v>571</v>
      </c>
      <c r="AU231" s="500" t="s">
        <v>571</v>
      </c>
      <c r="AV231" s="500" t="s">
        <v>571</v>
      </c>
      <c r="AW231" s="500" t="s">
        <v>571</v>
      </c>
      <c r="AX231" s="500" t="s">
        <v>571</v>
      </c>
      <c r="AY231" s="500" t="s">
        <v>571</v>
      </c>
      <c r="AZ231" s="500" t="s">
        <v>571</v>
      </c>
      <c r="BA231" s="500" t="s">
        <v>571</v>
      </c>
      <c r="BB231" s="500" t="s">
        <v>571</v>
      </c>
      <c r="BC231" s="500" t="s">
        <v>571</v>
      </c>
      <c r="BD231" s="500" t="s">
        <v>571</v>
      </c>
      <c r="BE231" s="500" t="s">
        <v>571</v>
      </c>
      <c r="BF231" s="501" t="s">
        <v>571</v>
      </c>
    </row>
    <row r="232" spans="2:58" hidden="1">
      <c r="B232" s="323" t="s">
        <v>635</v>
      </c>
      <c r="C232" s="323" t="str">
        <f t="shared" ca="1" si="238"/>
        <v>Veikla</v>
      </c>
      <c r="D232" t="str">
        <f t="shared" si="239"/>
        <v>False</v>
      </c>
      <c r="E232" s="498" t="str">
        <f t="shared" si="240"/>
        <v>-</v>
      </c>
      <c r="F232" s="498" t="str">
        <f t="shared" si="241"/>
        <v>-</v>
      </c>
      <c r="G232" s="498" t="str">
        <f t="shared" si="242"/>
        <v>-</v>
      </c>
      <c r="H232" s="498" t="str">
        <f t="shared" si="243"/>
        <v>-</v>
      </c>
      <c r="I232" s="498" t="str">
        <f t="shared" si="244"/>
        <v>-</v>
      </c>
      <c r="J232" s="498" t="str">
        <f t="shared" si="245"/>
        <v>-</v>
      </c>
      <c r="K232" s="498" t="str">
        <f t="shared" si="246"/>
        <v>-</v>
      </c>
      <c r="L232" s="498" t="str">
        <f t="shared" si="247"/>
        <v>-</v>
      </c>
      <c r="M232" s="498" t="str">
        <f t="shared" si="248"/>
        <v>-</v>
      </c>
      <c r="N232" s="498" t="str">
        <f t="shared" si="249"/>
        <v>-</v>
      </c>
      <c r="O232" s="498" t="str">
        <f t="shared" si="250"/>
        <v>-</v>
      </c>
      <c r="P232" s="498" t="str">
        <f t="shared" si="251"/>
        <v>-</v>
      </c>
      <c r="Q232" s="498" t="str">
        <f t="shared" si="252"/>
        <v>-</v>
      </c>
      <c r="R232" s="498" t="str">
        <f t="shared" si="253"/>
        <v>-</v>
      </c>
      <c r="S232" s="498" t="str">
        <f t="shared" si="254"/>
        <v>-</v>
      </c>
      <c r="T232" s="498" t="str">
        <f t="shared" si="255"/>
        <v>-</v>
      </c>
      <c r="U232" s="498" t="str">
        <f t="shared" si="256"/>
        <v>-</v>
      </c>
      <c r="V232" s="498" t="str">
        <f t="shared" si="257"/>
        <v>-</v>
      </c>
      <c r="W232" s="115"/>
      <c r="X232" s="115"/>
      <c r="Y232" s="115"/>
      <c r="Z232" s="115"/>
      <c r="AA232" s="115"/>
      <c r="AB232" s="115"/>
      <c r="AC232" s="115"/>
      <c r="AD232" s="115"/>
      <c r="AE232" s="115"/>
      <c r="AF232" s="499" t="s">
        <v>571</v>
      </c>
      <c r="AG232" s="500" t="s">
        <v>571</v>
      </c>
      <c r="AH232" s="500" t="s">
        <v>571</v>
      </c>
      <c r="AI232" s="500" t="s">
        <v>571</v>
      </c>
      <c r="AJ232" s="500" t="s">
        <v>571</v>
      </c>
      <c r="AK232" s="500" t="s">
        <v>571</v>
      </c>
      <c r="AL232" s="500" t="s">
        <v>571</v>
      </c>
      <c r="AM232" s="500" t="s">
        <v>571</v>
      </c>
      <c r="AN232" s="500" t="s">
        <v>571</v>
      </c>
      <c r="AO232" s="500" t="s">
        <v>571</v>
      </c>
      <c r="AP232" s="500" t="s">
        <v>571</v>
      </c>
      <c r="AQ232" s="500" t="s">
        <v>571</v>
      </c>
      <c r="AR232" s="500" t="s">
        <v>571</v>
      </c>
      <c r="AS232" s="500" t="s">
        <v>571</v>
      </c>
      <c r="AT232" s="500" t="s">
        <v>571</v>
      </c>
      <c r="AU232" s="500" t="s">
        <v>571</v>
      </c>
      <c r="AV232" s="500" t="s">
        <v>571</v>
      </c>
      <c r="AW232" s="500" t="s">
        <v>571</v>
      </c>
      <c r="AX232" s="500" t="s">
        <v>571</v>
      </c>
      <c r="AY232" s="500" t="s">
        <v>571</v>
      </c>
      <c r="AZ232" s="500" t="s">
        <v>571</v>
      </c>
      <c r="BA232" s="500" t="s">
        <v>571</v>
      </c>
      <c r="BB232" s="500" t="s">
        <v>571</v>
      </c>
      <c r="BC232" s="500" t="s">
        <v>571</v>
      </c>
      <c r="BD232" s="500" t="s">
        <v>571</v>
      </c>
      <c r="BE232" s="500" t="s">
        <v>571</v>
      </c>
      <c r="BF232" s="501" t="s">
        <v>571</v>
      </c>
    </row>
    <row r="233" spans="2:58" hidden="1">
      <c r="B233" s="323" t="s">
        <v>636</v>
      </c>
      <c r="C233" s="323" t="str">
        <f t="shared" ref="C233:C269" ca="1" si="258">VLOOKUP(B233,$B$12:$C$129,2,FALSE)</f>
        <v>Veikla</v>
      </c>
      <c r="D233" t="str">
        <f t="shared" ref="D233:D269" si="259">IF(COUNTIF(E233:BF233,"-")&lt;18,"True","False")</f>
        <v>False</v>
      </c>
      <c r="E233" s="498" t="str">
        <f t="shared" si="240"/>
        <v>-</v>
      </c>
      <c r="F233" s="498" t="str">
        <f t="shared" si="241"/>
        <v>-</v>
      </c>
      <c r="G233" s="498" t="str">
        <f t="shared" si="242"/>
        <v>-</v>
      </c>
      <c r="H233" s="498" t="str">
        <f t="shared" si="243"/>
        <v>-</v>
      </c>
      <c r="I233" s="498" t="str">
        <f t="shared" si="244"/>
        <v>-</v>
      </c>
      <c r="J233" s="498" t="str">
        <f t="shared" si="245"/>
        <v>-</v>
      </c>
      <c r="K233" s="498" t="str">
        <f t="shared" si="246"/>
        <v>-</v>
      </c>
      <c r="L233" s="498" t="str">
        <f t="shared" si="247"/>
        <v>-</v>
      </c>
      <c r="M233" s="498" t="str">
        <f t="shared" si="248"/>
        <v>-</v>
      </c>
      <c r="N233" s="498" t="str">
        <f t="shared" si="249"/>
        <v>-</v>
      </c>
      <c r="O233" s="498" t="str">
        <f t="shared" si="250"/>
        <v>-</v>
      </c>
      <c r="P233" s="498" t="str">
        <f t="shared" si="251"/>
        <v>-</v>
      </c>
      <c r="Q233" s="498" t="str">
        <f t="shared" si="252"/>
        <v>-</v>
      </c>
      <c r="R233" s="498" t="str">
        <f t="shared" si="253"/>
        <v>-</v>
      </c>
      <c r="S233" s="498" t="str">
        <f t="shared" si="254"/>
        <v>-</v>
      </c>
      <c r="T233" s="498" t="str">
        <f t="shared" si="255"/>
        <v>-</v>
      </c>
      <c r="U233" s="498" t="str">
        <f t="shared" si="256"/>
        <v>-</v>
      </c>
      <c r="V233" s="498" t="str">
        <f t="shared" si="257"/>
        <v>-</v>
      </c>
      <c r="W233" s="115"/>
      <c r="X233" s="115"/>
      <c r="Y233" s="115"/>
      <c r="Z233" s="115"/>
      <c r="AA233" s="115"/>
      <c r="AB233" s="115"/>
      <c r="AC233" s="115"/>
      <c r="AD233" s="115"/>
      <c r="AE233" s="115"/>
      <c r="AF233" s="499" t="s">
        <v>571</v>
      </c>
      <c r="AG233" s="500" t="s">
        <v>571</v>
      </c>
      <c r="AH233" s="500" t="s">
        <v>571</v>
      </c>
      <c r="AI233" s="500" t="s">
        <v>571</v>
      </c>
      <c r="AJ233" s="500" t="s">
        <v>571</v>
      </c>
      <c r="AK233" s="500" t="s">
        <v>571</v>
      </c>
      <c r="AL233" s="500" t="s">
        <v>571</v>
      </c>
      <c r="AM233" s="500" t="s">
        <v>571</v>
      </c>
      <c r="AN233" s="500" t="s">
        <v>571</v>
      </c>
      <c r="AO233" s="500" t="s">
        <v>571</v>
      </c>
      <c r="AP233" s="500" t="s">
        <v>571</v>
      </c>
      <c r="AQ233" s="500" t="s">
        <v>571</v>
      </c>
      <c r="AR233" s="500" t="s">
        <v>571</v>
      </c>
      <c r="AS233" s="500" t="s">
        <v>571</v>
      </c>
      <c r="AT233" s="500" t="s">
        <v>571</v>
      </c>
      <c r="AU233" s="500" t="s">
        <v>571</v>
      </c>
      <c r="AV233" s="500" t="s">
        <v>571</v>
      </c>
      <c r="AW233" s="500" t="s">
        <v>571</v>
      </c>
      <c r="AX233" s="500" t="s">
        <v>571</v>
      </c>
      <c r="AY233" s="500" t="s">
        <v>571</v>
      </c>
      <c r="AZ233" s="500" t="s">
        <v>571</v>
      </c>
      <c r="BA233" s="500" t="s">
        <v>571</v>
      </c>
      <c r="BB233" s="500" t="s">
        <v>571</v>
      </c>
      <c r="BC233" s="500" t="s">
        <v>571</v>
      </c>
      <c r="BD233" s="500" t="s">
        <v>571</v>
      </c>
      <c r="BE233" s="500" t="s">
        <v>571</v>
      </c>
      <c r="BF233" s="501" t="s">
        <v>571</v>
      </c>
    </row>
    <row r="234" spans="2:58" hidden="1">
      <c r="B234" s="323" t="s">
        <v>637</v>
      </c>
      <c r="C234" s="323" t="str">
        <f t="shared" ca="1" si="258"/>
        <v>Veikla</v>
      </c>
      <c r="D234" t="str">
        <f t="shared" si="259"/>
        <v>False</v>
      </c>
      <c r="E234" s="498" t="str">
        <f t="shared" si="240"/>
        <v>-</v>
      </c>
      <c r="F234" s="498" t="str">
        <f t="shared" si="241"/>
        <v>-</v>
      </c>
      <c r="G234" s="498" t="str">
        <f t="shared" si="242"/>
        <v>-</v>
      </c>
      <c r="H234" s="498" t="str">
        <f t="shared" si="243"/>
        <v>-</v>
      </c>
      <c r="I234" s="498" t="str">
        <f t="shared" si="244"/>
        <v>-</v>
      </c>
      <c r="J234" s="498" t="str">
        <f t="shared" si="245"/>
        <v>-</v>
      </c>
      <c r="K234" s="498" t="str">
        <f t="shared" si="246"/>
        <v>-</v>
      </c>
      <c r="L234" s="498" t="str">
        <f t="shared" si="247"/>
        <v>-</v>
      </c>
      <c r="M234" s="498" t="str">
        <f t="shared" si="248"/>
        <v>-</v>
      </c>
      <c r="N234" s="498" t="str">
        <f t="shared" si="249"/>
        <v>-</v>
      </c>
      <c r="O234" s="498" t="str">
        <f t="shared" si="250"/>
        <v>-</v>
      </c>
      <c r="P234" s="498" t="str">
        <f t="shared" si="251"/>
        <v>-</v>
      </c>
      <c r="Q234" s="498" t="str">
        <f t="shared" si="252"/>
        <v>-</v>
      </c>
      <c r="R234" s="498" t="str">
        <f t="shared" si="253"/>
        <v>-</v>
      </c>
      <c r="S234" s="498" t="str">
        <f t="shared" si="254"/>
        <v>-</v>
      </c>
      <c r="T234" s="498" t="str">
        <f t="shared" si="255"/>
        <v>-</v>
      </c>
      <c r="U234" s="498" t="str">
        <f t="shared" si="256"/>
        <v>-</v>
      </c>
      <c r="V234" s="498" t="str">
        <f t="shared" si="257"/>
        <v>-</v>
      </c>
      <c r="W234" s="115"/>
      <c r="X234" s="115"/>
      <c r="Y234" s="115"/>
      <c r="Z234" s="115"/>
      <c r="AA234" s="115"/>
      <c r="AB234" s="115"/>
      <c r="AC234" s="115"/>
      <c r="AD234" s="115"/>
      <c r="AE234" s="115"/>
      <c r="AF234" s="499" t="s">
        <v>571</v>
      </c>
      <c r="AG234" s="500" t="s">
        <v>571</v>
      </c>
      <c r="AH234" s="500" t="s">
        <v>571</v>
      </c>
      <c r="AI234" s="500" t="s">
        <v>571</v>
      </c>
      <c r="AJ234" s="500" t="s">
        <v>571</v>
      </c>
      <c r="AK234" s="500" t="s">
        <v>571</v>
      </c>
      <c r="AL234" s="500" t="s">
        <v>571</v>
      </c>
      <c r="AM234" s="500" t="s">
        <v>571</v>
      </c>
      <c r="AN234" s="500" t="s">
        <v>571</v>
      </c>
      <c r="AO234" s="500" t="s">
        <v>571</v>
      </c>
      <c r="AP234" s="500" t="s">
        <v>571</v>
      </c>
      <c r="AQ234" s="500" t="s">
        <v>571</v>
      </c>
      <c r="AR234" s="500" t="s">
        <v>571</v>
      </c>
      <c r="AS234" s="500" t="s">
        <v>571</v>
      </c>
      <c r="AT234" s="500" t="s">
        <v>571</v>
      </c>
      <c r="AU234" s="500" t="s">
        <v>571</v>
      </c>
      <c r="AV234" s="500" t="s">
        <v>571</v>
      </c>
      <c r="AW234" s="500" t="s">
        <v>571</v>
      </c>
      <c r="AX234" s="500" t="s">
        <v>571</v>
      </c>
      <c r="AY234" s="500" t="s">
        <v>571</v>
      </c>
      <c r="AZ234" s="500" t="s">
        <v>571</v>
      </c>
      <c r="BA234" s="500" t="s">
        <v>571</v>
      </c>
      <c r="BB234" s="500" t="s">
        <v>571</v>
      </c>
      <c r="BC234" s="500" t="s">
        <v>571</v>
      </c>
      <c r="BD234" s="500" t="s">
        <v>571</v>
      </c>
      <c r="BE234" s="500" t="s">
        <v>571</v>
      </c>
      <c r="BF234" s="501" t="s">
        <v>571</v>
      </c>
    </row>
    <row r="235" spans="2:58" hidden="1">
      <c r="B235" s="323" t="s">
        <v>638</v>
      </c>
      <c r="C235" s="323" t="str">
        <f t="shared" ca="1" si="258"/>
        <v>Veikla</v>
      </c>
      <c r="D235" t="str">
        <f t="shared" si="259"/>
        <v>False</v>
      </c>
      <c r="E235" s="498" t="str">
        <f t="shared" si="240"/>
        <v>-</v>
      </c>
      <c r="F235" s="498" t="str">
        <f t="shared" si="241"/>
        <v>-</v>
      </c>
      <c r="G235" s="498" t="str">
        <f t="shared" si="242"/>
        <v>-</v>
      </c>
      <c r="H235" s="498" t="str">
        <f t="shared" si="243"/>
        <v>-</v>
      </c>
      <c r="I235" s="498" t="str">
        <f t="shared" si="244"/>
        <v>-</v>
      </c>
      <c r="J235" s="498" t="str">
        <f t="shared" si="245"/>
        <v>-</v>
      </c>
      <c r="K235" s="498" t="str">
        <f t="shared" si="246"/>
        <v>-</v>
      </c>
      <c r="L235" s="498" t="str">
        <f t="shared" si="247"/>
        <v>-</v>
      </c>
      <c r="M235" s="498" t="str">
        <f t="shared" si="248"/>
        <v>-</v>
      </c>
      <c r="N235" s="498" t="str">
        <f t="shared" si="249"/>
        <v>-</v>
      </c>
      <c r="O235" s="498" t="str">
        <f t="shared" si="250"/>
        <v>-</v>
      </c>
      <c r="P235" s="498" t="str">
        <f t="shared" si="251"/>
        <v>-</v>
      </c>
      <c r="Q235" s="498" t="str">
        <f t="shared" si="252"/>
        <v>-</v>
      </c>
      <c r="R235" s="498" t="str">
        <f t="shared" si="253"/>
        <v>-</v>
      </c>
      <c r="S235" s="498" t="str">
        <f t="shared" si="254"/>
        <v>-</v>
      </c>
      <c r="T235" s="498" t="str">
        <f t="shared" si="255"/>
        <v>-</v>
      </c>
      <c r="U235" s="498" t="str">
        <f t="shared" si="256"/>
        <v>-</v>
      </c>
      <c r="V235" s="498" t="str">
        <f t="shared" si="257"/>
        <v>-</v>
      </c>
      <c r="W235" s="115"/>
      <c r="X235" s="115"/>
      <c r="Y235" s="115"/>
      <c r="Z235" s="115"/>
      <c r="AA235" s="115"/>
      <c r="AB235" s="115"/>
      <c r="AC235" s="115"/>
      <c r="AD235" s="115"/>
      <c r="AE235" s="115"/>
      <c r="AF235" s="499" t="s">
        <v>571</v>
      </c>
      <c r="AG235" s="500" t="s">
        <v>571</v>
      </c>
      <c r="AH235" s="500" t="s">
        <v>571</v>
      </c>
      <c r="AI235" s="500" t="s">
        <v>571</v>
      </c>
      <c r="AJ235" s="500" t="s">
        <v>571</v>
      </c>
      <c r="AK235" s="500" t="s">
        <v>571</v>
      </c>
      <c r="AL235" s="500" t="s">
        <v>571</v>
      </c>
      <c r="AM235" s="500" t="s">
        <v>571</v>
      </c>
      <c r="AN235" s="500" t="s">
        <v>571</v>
      </c>
      <c r="AO235" s="500" t="s">
        <v>571</v>
      </c>
      <c r="AP235" s="500" t="s">
        <v>571</v>
      </c>
      <c r="AQ235" s="500" t="s">
        <v>571</v>
      </c>
      <c r="AR235" s="500" t="s">
        <v>571</v>
      </c>
      <c r="AS235" s="500" t="s">
        <v>571</v>
      </c>
      <c r="AT235" s="500" t="s">
        <v>571</v>
      </c>
      <c r="AU235" s="500" t="s">
        <v>571</v>
      </c>
      <c r="AV235" s="500" t="s">
        <v>571</v>
      </c>
      <c r="AW235" s="500" t="s">
        <v>571</v>
      </c>
      <c r="AX235" s="500" t="s">
        <v>571</v>
      </c>
      <c r="AY235" s="500" t="s">
        <v>571</v>
      </c>
      <c r="AZ235" s="500" t="s">
        <v>571</v>
      </c>
      <c r="BA235" s="500" t="s">
        <v>571</v>
      </c>
      <c r="BB235" s="500" t="s">
        <v>571</v>
      </c>
      <c r="BC235" s="500" t="s">
        <v>571</v>
      </c>
      <c r="BD235" s="500" t="s">
        <v>571</v>
      </c>
      <c r="BE235" s="500" t="s">
        <v>571</v>
      </c>
      <c r="BF235" s="501" t="s">
        <v>571</v>
      </c>
    </row>
    <row r="236" spans="2:58" hidden="1">
      <c r="B236" s="323" t="s">
        <v>639</v>
      </c>
      <c r="C236" s="323" t="str">
        <f t="shared" ca="1" si="258"/>
        <v>Reinvesticijos (po priemonės įgyvendinimo)</v>
      </c>
      <c r="D236" t="str">
        <f t="shared" si="259"/>
        <v>False</v>
      </c>
      <c r="E236" s="498" t="str">
        <f t="shared" si="240"/>
        <v>-</v>
      </c>
      <c r="F236" s="498" t="str">
        <f t="shared" si="241"/>
        <v>-</v>
      </c>
      <c r="G236" s="498" t="str">
        <f t="shared" si="242"/>
        <v>-</v>
      </c>
      <c r="H236" s="498" t="str">
        <f t="shared" si="243"/>
        <v>-</v>
      </c>
      <c r="I236" s="498" t="str">
        <f t="shared" si="244"/>
        <v>-</v>
      </c>
      <c r="J236" s="498" t="str">
        <f t="shared" si="245"/>
        <v>-</v>
      </c>
      <c r="K236" s="498" t="str">
        <f t="shared" si="246"/>
        <v>-</v>
      </c>
      <c r="L236" s="498" t="str">
        <f t="shared" si="247"/>
        <v>-</v>
      </c>
      <c r="M236" s="498" t="str">
        <f t="shared" si="248"/>
        <v>-</v>
      </c>
      <c r="N236" s="498" t="str">
        <f t="shared" si="249"/>
        <v>-</v>
      </c>
      <c r="O236" s="498" t="str">
        <f t="shared" si="250"/>
        <v>-</v>
      </c>
      <c r="P236" s="498" t="str">
        <f t="shared" si="251"/>
        <v>-</v>
      </c>
      <c r="Q236" s="498" t="str">
        <f t="shared" si="252"/>
        <v>-</v>
      </c>
      <c r="R236" s="498" t="str">
        <f t="shared" si="253"/>
        <v>-</v>
      </c>
      <c r="S236" s="498" t="str">
        <f t="shared" si="254"/>
        <v>-</v>
      </c>
      <c r="T236" s="498" t="str">
        <f t="shared" si="255"/>
        <v>-</v>
      </c>
      <c r="U236" s="498" t="str">
        <f t="shared" si="256"/>
        <v>-</v>
      </c>
      <c r="V236" s="498" t="str">
        <f t="shared" si="257"/>
        <v>-</v>
      </c>
      <c r="W236" s="115"/>
      <c r="X236" s="115"/>
      <c r="Y236" s="115"/>
      <c r="Z236" s="115"/>
      <c r="AA236" s="115"/>
      <c r="AB236" s="115"/>
      <c r="AC236" s="115"/>
      <c r="AD236" s="115"/>
      <c r="AE236" s="115"/>
      <c r="AF236" s="499" t="s">
        <v>571</v>
      </c>
      <c r="AG236" s="500" t="s">
        <v>571</v>
      </c>
      <c r="AH236" s="500" t="s">
        <v>571</v>
      </c>
      <c r="AI236" s="500" t="s">
        <v>571</v>
      </c>
      <c r="AJ236" s="500" t="s">
        <v>571</v>
      </c>
      <c r="AK236" s="500" t="s">
        <v>571</v>
      </c>
      <c r="AL236" s="500" t="s">
        <v>571</v>
      </c>
      <c r="AM236" s="500" t="s">
        <v>571</v>
      </c>
      <c r="AN236" s="500" t="s">
        <v>571</v>
      </c>
      <c r="AO236" s="500" t="s">
        <v>571</v>
      </c>
      <c r="AP236" s="500" t="s">
        <v>571</v>
      </c>
      <c r="AQ236" s="500" t="s">
        <v>571</v>
      </c>
      <c r="AR236" s="500" t="s">
        <v>571</v>
      </c>
      <c r="AS236" s="500" t="s">
        <v>571</v>
      </c>
      <c r="AT236" s="500" t="s">
        <v>571</v>
      </c>
      <c r="AU236" s="500" t="s">
        <v>571</v>
      </c>
      <c r="AV236" s="500" t="s">
        <v>571</v>
      </c>
      <c r="AW236" s="500" t="s">
        <v>571</v>
      </c>
      <c r="AX236" s="500" t="s">
        <v>571</v>
      </c>
      <c r="AY236" s="500" t="s">
        <v>571</v>
      </c>
      <c r="AZ236" s="500" t="s">
        <v>571</v>
      </c>
      <c r="BA236" s="500" t="s">
        <v>571</v>
      </c>
      <c r="BB236" s="500" t="s">
        <v>571</v>
      </c>
      <c r="BC236" s="500" t="s">
        <v>571</v>
      </c>
      <c r="BD236" s="500" t="s">
        <v>571</v>
      </c>
      <c r="BE236" s="500" t="s">
        <v>571</v>
      </c>
      <c r="BF236" s="501" t="s">
        <v>571</v>
      </c>
    </row>
    <row r="237" spans="2:58" hidden="1">
      <c r="B237" s="323" t="s">
        <v>640</v>
      </c>
      <c r="C237" s="323" t="str">
        <f t="shared" ca="1" si="258"/>
        <v>Likutinė vertė</v>
      </c>
      <c r="D237" t="str">
        <f t="shared" si="259"/>
        <v>False</v>
      </c>
      <c r="E237" s="498" t="str">
        <f t="shared" si="240"/>
        <v>-</v>
      </c>
      <c r="F237" s="498" t="str">
        <f t="shared" si="241"/>
        <v>-</v>
      </c>
      <c r="G237" s="498" t="str">
        <f t="shared" si="242"/>
        <v>-</v>
      </c>
      <c r="H237" s="498" t="str">
        <f t="shared" si="243"/>
        <v>-</v>
      </c>
      <c r="I237" s="498" t="str">
        <f t="shared" si="244"/>
        <v>-</v>
      </c>
      <c r="J237" s="498" t="str">
        <f t="shared" si="245"/>
        <v>-</v>
      </c>
      <c r="K237" s="498" t="str">
        <f t="shared" si="246"/>
        <v>-</v>
      </c>
      <c r="L237" s="498" t="str">
        <f t="shared" si="247"/>
        <v>-</v>
      </c>
      <c r="M237" s="498" t="str">
        <f t="shared" si="248"/>
        <v>-</v>
      </c>
      <c r="N237" s="498" t="str">
        <f t="shared" si="249"/>
        <v>-</v>
      </c>
      <c r="O237" s="498" t="str">
        <f t="shared" si="250"/>
        <v>-</v>
      </c>
      <c r="P237" s="498" t="str">
        <f t="shared" si="251"/>
        <v>-</v>
      </c>
      <c r="Q237" s="498" t="str">
        <f t="shared" si="252"/>
        <v>-</v>
      </c>
      <c r="R237" s="498" t="str">
        <f t="shared" si="253"/>
        <v>-</v>
      </c>
      <c r="S237" s="498" t="str">
        <f t="shared" si="254"/>
        <v>-</v>
      </c>
      <c r="T237" s="498" t="str">
        <f t="shared" si="255"/>
        <v>-</v>
      </c>
      <c r="U237" s="498" t="str">
        <f t="shared" si="256"/>
        <v>-</v>
      </c>
      <c r="V237" s="498" t="str">
        <f t="shared" si="257"/>
        <v>-</v>
      </c>
      <c r="W237" s="115"/>
      <c r="X237" s="115"/>
      <c r="Y237" s="115"/>
      <c r="Z237" s="115"/>
      <c r="AA237" s="115"/>
      <c r="AB237" s="115"/>
      <c r="AC237" s="115"/>
      <c r="AD237" s="115"/>
      <c r="AE237" s="115"/>
      <c r="AF237" s="499" t="s">
        <v>571</v>
      </c>
      <c r="AG237" s="500" t="s">
        <v>571</v>
      </c>
      <c r="AH237" s="500" t="s">
        <v>571</v>
      </c>
      <c r="AI237" s="500" t="s">
        <v>571</v>
      </c>
      <c r="AJ237" s="500" t="s">
        <v>571</v>
      </c>
      <c r="AK237" s="500" t="s">
        <v>571</v>
      </c>
      <c r="AL237" s="500" t="s">
        <v>571</v>
      </c>
      <c r="AM237" s="500" t="s">
        <v>571</v>
      </c>
      <c r="AN237" s="500" t="s">
        <v>571</v>
      </c>
      <c r="AO237" s="500" t="s">
        <v>571</v>
      </c>
      <c r="AP237" s="500" t="s">
        <v>571</v>
      </c>
      <c r="AQ237" s="500" t="s">
        <v>571</v>
      </c>
      <c r="AR237" s="500" t="s">
        <v>571</v>
      </c>
      <c r="AS237" s="500" t="s">
        <v>571</v>
      </c>
      <c r="AT237" s="500" t="s">
        <v>571</v>
      </c>
      <c r="AU237" s="500" t="s">
        <v>571</v>
      </c>
      <c r="AV237" s="500" t="s">
        <v>571</v>
      </c>
      <c r="AW237" s="500" t="s">
        <v>571</v>
      </c>
      <c r="AX237" s="500" t="s">
        <v>571</v>
      </c>
      <c r="AY237" s="500" t="s">
        <v>571</v>
      </c>
      <c r="AZ237" s="500" t="s">
        <v>571</v>
      </c>
      <c r="BA237" s="500" t="s">
        <v>571</v>
      </c>
      <c r="BB237" s="500" t="s">
        <v>571</v>
      </c>
      <c r="BC237" s="500" t="s">
        <v>571</v>
      </c>
      <c r="BD237" s="500" t="s">
        <v>571</v>
      </c>
      <c r="BE237" s="500" t="s">
        <v>571</v>
      </c>
      <c r="BF237" s="501" t="s">
        <v>571</v>
      </c>
    </row>
    <row r="238" spans="2:58">
      <c r="B238" s="323" t="s">
        <v>641</v>
      </c>
      <c r="C238" s="323" t="str">
        <f t="shared" ca="1" si="258"/>
        <v>Trijų agentūrų apjungimo į Inovacijų agentūrą išlaikymo sąnaudų pokytis</v>
      </c>
      <c r="D238" t="str">
        <f t="shared" si="259"/>
        <v>True</v>
      </c>
      <c r="E238" s="498">
        <f t="shared" si="240"/>
        <v>-3.0808135379138788E-4</v>
      </c>
      <c r="F238" s="498">
        <f t="shared" si="241"/>
        <v>3.0827129906968177E-4</v>
      </c>
      <c r="G238" s="498">
        <f t="shared" si="242"/>
        <v>-9.9559415248584842E-4</v>
      </c>
      <c r="H238" s="498">
        <f t="shared" si="243"/>
        <v>9.955941524863285E-4</v>
      </c>
      <c r="I238" s="498">
        <f t="shared" si="244"/>
        <v>-4.243908102751242E-4</v>
      </c>
      <c r="J238" s="498">
        <f t="shared" si="245"/>
        <v>4.2441803723929393E-4</v>
      </c>
      <c r="K238" s="498" t="str">
        <f t="shared" si="246"/>
        <v>-</v>
      </c>
      <c r="L238" s="498" t="str">
        <f t="shared" si="247"/>
        <v>-</v>
      </c>
      <c r="M238" s="498" t="str">
        <f t="shared" si="248"/>
        <v>-</v>
      </c>
      <c r="N238" s="498" t="str">
        <f t="shared" si="249"/>
        <v>-</v>
      </c>
      <c r="O238" s="498">
        <f t="shared" si="250"/>
        <v>7.4885604336920113E-4</v>
      </c>
      <c r="P238" s="498">
        <f t="shared" si="251"/>
        <v>-7.4885604336865372E-4</v>
      </c>
      <c r="Q238" s="498">
        <f t="shared" si="252"/>
        <v>3.9480583600923599E-4</v>
      </c>
      <c r="R238" s="498">
        <f t="shared" si="253"/>
        <v>-3.948058360088512E-4</v>
      </c>
      <c r="S238" s="498" t="str">
        <f t="shared" si="254"/>
        <v>-</v>
      </c>
      <c r="T238" s="498" t="str">
        <f t="shared" si="255"/>
        <v>-</v>
      </c>
      <c r="U238" s="498" t="str">
        <f t="shared" si="256"/>
        <v>-</v>
      </c>
      <c r="V238" s="498" t="str">
        <f t="shared" si="257"/>
        <v>-</v>
      </c>
      <c r="W238" s="115"/>
      <c r="X238" s="115"/>
      <c r="Y238" s="115"/>
      <c r="Z238" s="115"/>
      <c r="AA238" s="115"/>
      <c r="AB238" s="115"/>
      <c r="AC238" s="115"/>
      <c r="AD238" s="115"/>
      <c r="AE238" s="115"/>
      <c r="AF238" s="499">
        <v>1.3091366386878662</v>
      </c>
      <c r="AG238" s="500">
        <v>1.3095400835696565</v>
      </c>
      <c r="AH238" s="500">
        <v>1.3099437771924023</v>
      </c>
      <c r="AI238" s="500">
        <v>186023271.73814204</v>
      </c>
      <c r="AJ238" s="500">
        <v>186208659.99117148</v>
      </c>
      <c r="AK238" s="500">
        <v>186394048.244201</v>
      </c>
      <c r="AL238" s="500">
        <v>8.5514932255501108E-2</v>
      </c>
      <c r="AM238" s="500">
        <v>8.5551239415316616E-2</v>
      </c>
      <c r="AN238" s="500">
        <v>8.5587548904432653E-2</v>
      </c>
      <c r="AO238" s="500" t="s">
        <v>151</v>
      </c>
      <c r="AP238" s="500" t="s">
        <v>151</v>
      </c>
      <c r="AQ238" s="500" t="s">
        <v>151</v>
      </c>
      <c r="AR238" s="500" t="s">
        <v>151</v>
      </c>
      <c r="AS238" s="500" t="s">
        <v>151</v>
      </c>
      <c r="AT238" s="500" t="s">
        <v>151</v>
      </c>
      <c r="AU238" s="500">
        <v>-326910713.9369024</v>
      </c>
      <c r="AV238" s="500">
        <v>-326666088.06269288</v>
      </c>
      <c r="AW238" s="500">
        <v>-326421462.18848354</v>
      </c>
      <c r="AX238" s="500">
        <v>-619855208.84421337</v>
      </c>
      <c r="AY238" s="500">
        <v>-619610582.97000372</v>
      </c>
      <c r="AZ238" s="500">
        <v>-619365957.09579432</v>
      </c>
      <c r="BA238" s="500" t="s">
        <v>151</v>
      </c>
      <c r="BB238" s="500" t="s">
        <v>151</v>
      </c>
      <c r="BC238" s="500" t="s">
        <v>151</v>
      </c>
      <c r="BD238" s="500">
        <v>0</v>
      </c>
      <c r="BE238" s="500">
        <v>0</v>
      </c>
      <c r="BF238" s="501">
        <v>0</v>
      </c>
    </row>
    <row r="239" spans="2:58">
      <c r="B239" s="323" t="s">
        <v>642</v>
      </c>
      <c r="C239" s="323" t="str">
        <f t="shared" ca="1" si="258"/>
        <v>Įgyvendinti specializuotas startuolių akceleravimo programas (5) (PVM)</v>
      </c>
      <c r="D239" t="str">
        <f t="shared" si="259"/>
        <v>True</v>
      </c>
      <c r="E239" s="498">
        <f t="shared" si="240"/>
        <v>3.2186775349628096E-8</v>
      </c>
      <c r="F239" s="498">
        <f t="shared" si="241"/>
        <v>-3.2186773823595049E-8</v>
      </c>
      <c r="G239" s="498">
        <f t="shared" si="242"/>
        <v>1.0398257409828585E-7</v>
      </c>
      <c r="H239" s="498">
        <f t="shared" si="243"/>
        <v>-1.0398257345809388E-7</v>
      </c>
      <c r="I239" s="498">
        <f t="shared" si="244"/>
        <v>5.5782130349644452E-8</v>
      </c>
      <c r="J239" s="498">
        <f t="shared" si="245"/>
        <v>-5.5782127754186966E-8</v>
      </c>
      <c r="K239" s="498" t="str">
        <f t="shared" si="246"/>
        <v>-</v>
      </c>
      <c r="L239" s="498" t="str">
        <f t="shared" si="247"/>
        <v>-</v>
      </c>
      <c r="M239" s="498" t="str">
        <f t="shared" si="248"/>
        <v>-</v>
      </c>
      <c r="N239" s="498" t="str">
        <f t="shared" si="249"/>
        <v>-</v>
      </c>
      <c r="O239" s="498">
        <f t="shared" si="250"/>
        <v>-7.2749495118093513E-8</v>
      </c>
      <c r="P239" s="498">
        <f t="shared" si="251"/>
        <v>7.274949493562999E-8</v>
      </c>
      <c r="Q239" s="498">
        <f t="shared" si="252"/>
        <v>-3.8354401059512144E-8</v>
      </c>
      <c r="R239" s="498">
        <f t="shared" si="253"/>
        <v>3.8354401444299915E-8</v>
      </c>
      <c r="S239" s="498" t="str">
        <f t="shared" si="254"/>
        <v>-</v>
      </c>
      <c r="T239" s="498" t="str">
        <f t="shared" si="255"/>
        <v>-</v>
      </c>
      <c r="U239" s="498" t="str">
        <f t="shared" si="256"/>
        <v>-</v>
      </c>
      <c r="V239" s="498" t="str">
        <f t="shared" si="257"/>
        <v>-</v>
      </c>
      <c r="W239" s="115"/>
      <c r="X239" s="115"/>
      <c r="Y239" s="115"/>
      <c r="Z239" s="115"/>
      <c r="AA239" s="115"/>
      <c r="AB239" s="115"/>
      <c r="AC239" s="115"/>
      <c r="AD239" s="115"/>
      <c r="AE239" s="115"/>
      <c r="AF239" s="499">
        <v>1.3095401257195289</v>
      </c>
      <c r="AG239" s="500">
        <v>1.3095400835696565</v>
      </c>
      <c r="AH239" s="500">
        <v>1.309540041419786</v>
      </c>
      <c r="AI239" s="500">
        <v>186208679.35362726</v>
      </c>
      <c r="AJ239" s="500">
        <v>186208659.99117148</v>
      </c>
      <c r="AK239" s="500">
        <v>186208640.62871581</v>
      </c>
      <c r="AL239" s="500">
        <v>8.5551244187547004E-2</v>
      </c>
      <c r="AM239" s="500">
        <v>8.5551239415316616E-2</v>
      </c>
      <c r="AN239" s="500">
        <v>8.5551234643086449E-2</v>
      </c>
      <c r="AO239" s="500" t="s">
        <v>151</v>
      </c>
      <c r="AP239" s="500" t="s">
        <v>151</v>
      </c>
      <c r="AQ239" s="500" t="s">
        <v>151</v>
      </c>
      <c r="AR239" s="500" t="s">
        <v>151</v>
      </c>
      <c r="AS239" s="500" t="s">
        <v>151</v>
      </c>
      <c r="AT239" s="500" t="s">
        <v>151</v>
      </c>
      <c r="AU239" s="500">
        <v>-326666064.2978999</v>
      </c>
      <c r="AV239" s="500">
        <v>-326666088.06269288</v>
      </c>
      <c r="AW239" s="500">
        <v>-326666111.8274858</v>
      </c>
      <c r="AX239" s="500">
        <v>-619610559.20521092</v>
      </c>
      <c r="AY239" s="500">
        <v>-619610582.97000372</v>
      </c>
      <c r="AZ239" s="500">
        <v>-619610606.73479676</v>
      </c>
      <c r="BA239" s="500" t="s">
        <v>151</v>
      </c>
      <c r="BB239" s="500" t="s">
        <v>151</v>
      </c>
      <c r="BC239" s="500" t="s">
        <v>151</v>
      </c>
      <c r="BD239" s="500">
        <v>0</v>
      </c>
      <c r="BE239" s="500">
        <v>0</v>
      </c>
      <c r="BF239" s="501">
        <v>0</v>
      </c>
    </row>
    <row r="240" spans="2:58">
      <c r="B240" s="323" t="s">
        <v>643</v>
      </c>
      <c r="C240" s="323" t="str">
        <f t="shared" ca="1" si="258"/>
        <v>Pritraukti tarptautinį akceleratorių (6) (PVM)</v>
      </c>
      <c r="D240" t="str">
        <f t="shared" si="259"/>
        <v>True</v>
      </c>
      <c r="E240" s="498">
        <f t="shared" si="240"/>
        <v>2.1981212309824629E-8</v>
      </c>
      <c r="F240" s="498">
        <f t="shared" si="241"/>
        <v>-2.1981211462028492E-8</v>
      </c>
      <c r="G240" s="498">
        <f t="shared" si="242"/>
        <v>7.1012489795952878E-8</v>
      </c>
      <c r="H240" s="498">
        <f t="shared" si="243"/>
        <v>-7.101248931580889E-8</v>
      </c>
      <c r="I240" s="498">
        <f t="shared" si="244"/>
        <v>3.8713576554853494E-8</v>
      </c>
      <c r="J240" s="498">
        <f t="shared" si="245"/>
        <v>-3.8713576554853494E-8</v>
      </c>
      <c r="K240" s="498" t="str">
        <f t="shared" si="246"/>
        <v>-</v>
      </c>
      <c r="L240" s="498" t="str">
        <f t="shared" si="247"/>
        <v>-</v>
      </c>
      <c r="M240" s="498" t="str">
        <f t="shared" si="248"/>
        <v>-</v>
      </c>
      <c r="N240" s="498" t="str">
        <f t="shared" si="249"/>
        <v>-</v>
      </c>
      <c r="O240" s="498">
        <f t="shared" si="250"/>
        <v>-4.9450637193722573E-8</v>
      </c>
      <c r="P240" s="498">
        <f t="shared" si="251"/>
        <v>4.945063701125905E-8</v>
      </c>
      <c r="Q240" s="498">
        <f t="shared" si="252"/>
        <v>-2.607096552038434E-8</v>
      </c>
      <c r="R240" s="498">
        <f t="shared" si="253"/>
        <v>2.6070965905172119E-8</v>
      </c>
      <c r="S240" s="498" t="str">
        <f t="shared" si="254"/>
        <v>-</v>
      </c>
      <c r="T240" s="498" t="str">
        <f t="shared" si="255"/>
        <v>-</v>
      </c>
      <c r="U240" s="498" t="str">
        <f t="shared" si="256"/>
        <v>-</v>
      </c>
      <c r="V240" s="498" t="str">
        <f t="shared" si="257"/>
        <v>-</v>
      </c>
      <c r="W240" s="115"/>
      <c r="X240" s="115"/>
      <c r="Y240" s="115"/>
      <c r="Z240" s="115"/>
      <c r="AA240" s="115"/>
      <c r="AB240" s="115"/>
      <c r="AC240" s="115"/>
      <c r="AD240" s="115"/>
      <c r="AE240" s="115"/>
      <c r="AF240" s="499">
        <v>1.3095401123549351</v>
      </c>
      <c r="AG240" s="500">
        <v>1.3095400835696565</v>
      </c>
      <c r="AH240" s="500">
        <v>1.309540054784379</v>
      </c>
      <c r="AI240" s="500">
        <v>186208673.21431205</v>
      </c>
      <c r="AJ240" s="500">
        <v>186208659.99117148</v>
      </c>
      <c r="AK240" s="500">
        <v>186208646.768031</v>
      </c>
      <c r="AL240" s="500">
        <v>8.5551242727311072E-2</v>
      </c>
      <c r="AM240" s="500">
        <v>8.5551239415316616E-2</v>
      </c>
      <c r="AN240" s="500">
        <v>8.5551236103322159E-2</v>
      </c>
      <c r="AO240" s="500" t="s">
        <v>151</v>
      </c>
      <c r="AP240" s="500" t="s">
        <v>151</v>
      </c>
      <c r="AQ240" s="500" t="s">
        <v>151</v>
      </c>
      <c r="AR240" s="500" t="s">
        <v>151</v>
      </c>
      <c r="AS240" s="500" t="s">
        <v>151</v>
      </c>
      <c r="AT240" s="500" t="s">
        <v>151</v>
      </c>
      <c r="AU240" s="500">
        <v>-326666071.90884668</v>
      </c>
      <c r="AV240" s="500">
        <v>-326666088.06269288</v>
      </c>
      <c r="AW240" s="500">
        <v>-326666104.21653903</v>
      </c>
      <c r="AX240" s="500">
        <v>-619610566.81615758</v>
      </c>
      <c r="AY240" s="500">
        <v>-619610582.97000372</v>
      </c>
      <c r="AZ240" s="500">
        <v>-619610599.12385011</v>
      </c>
      <c r="BA240" s="500" t="s">
        <v>151</v>
      </c>
      <c r="BB240" s="500" t="s">
        <v>151</v>
      </c>
      <c r="BC240" s="500" t="s">
        <v>151</v>
      </c>
      <c r="BD240" s="500">
        <v>0</v>
      </c>
      <c r="BE240" s="500">
        <v>0</v>
      </c>
      <c r="BF240" s="501">
        <v>0</v>
      </c>
    </row>
    <row r="241" spans="2:58">
      <c r="B241" s="323" t="s">
        <v>644</v>
      </c>
      <c r="C241" s="323" t="str">
        <f t="shared" ca="1" si="258"/>
        <v>Esamų paskatų verslui investuoti į MTEP sistemas studija (9) (PVM)</v>
      </c>
      <c r="D241" t="str">
        <f t="shared" si="259"/>
        <v>True</v>
      </c>
      <c r="E241" s="498">
        <f t="shared" si="240"/>
        <v>2.0195216141702154E-10</v>
      </c>
      <c r="F241" s="498">
        <f t="shared" si="241"/>
        <v>-2.0195250053547651E-10</v>
      </c>
      <c r="G241" s="498">
        <f t="shared" si="242"/>
        <v>6.5242732265210301E-10</v>
      </c>
      <c r="H241" s="498">
        <f t="shared" si="243"/>
        <v>-6.5242716260410959E-10</v>
      </c>
      <c r="I241" s="498">
        <f t="shared" si="244"/>
        <v>3.6772441686152992E-10</v>
      </c>
      <c r="J241" s="498">
        <f t="shared" si="245"/>
        <v>-3.6772441686152992E-10</v>
      </c>
      <c r="K241" s="498" t="str">
        <f t="shared" si="246"/>
        <v>-</v>
      </c>
      <c r="L241" s="498" t="str">
        <f t="shared" si="247"/>
        <v>-</v>
      </c>
      <c r="M241" s="498" t="str">
        <f t="shared" si="248"/>
        <v>-</v>
      </c>
      <c r="N241" s="498" t="str">
        <f t="shared" si="249"/>
        <v>-</v>
      </c>
      <c r="O241" s="498">
        <f t="shared" si="250"/>
        <v>-4.500006598453381E-10</v>
      </c>
      <c r="P241" s="498">
        <f t="shared" si="251"/>
        <v>4.5000084230885963E-10</v>
      </c>
      <c r="Q241" s="498">
        <f t="shared" si="252"/>
        <v>-2.3724590642395977E-10</v>
      </c>
      <c r="R241" s="498">
        <f t="shared" si="253"/>
        <v>2.3724571403007109E-10</v>
      </c>
      <c r="S241" s="498" t="str">
        <f t="shared" si="254"/>
        <v>-</v>
      </c>
      <c r="T241" s="498" t="str">
        <f t="shared" si="255"/>
        <v>-</v>
      </c>
      <c r="U241" s="498" t="str">
        <f t="shared" si="256"/>
        <v>-</v>
      </c>
      <c r="V241" s="498" t="str">
        <f t="shared" si="257"/>
        <v>-</v>
      </c>
      <c r="W241" s="115"/>
      <c r="X241" s="115"/>
      <c r="Y241" s="115"/>
      <c r="Z241" s="115"/>
      <c r="AA241" s="115"/>
      <c r="AB241" s="115"/>
      <c r="AC241" s="115"/>
      <c r="AD241" s="115"/>
      <c r="AE241" s="115"/>
      <c r="AF241" s="499">
        <v>1.3095400838341209</v>
      </c>
      <c r="AG241" s="500">
        <v>1.3095400835696565</v>
      </c>
      <c r="AH241" s="500">
        <v>1.3095400833051916</v>
      </c>
      <c r="AI241" s="500">
        <v>186208660.1126591</v>
      </c>
      <c r="AJ241" s="500">
        <v>186208659.99117148</v>
      </c>
      <c r="AK241" s="500">
        <v>186208659.86968389</v>
      </c>
      <c r="AL241" s="500">
        <v>8.5551239446775895E-2</v>
      </c>
      <c r="AM241" s="500">
        <v>8.5551239415316616E-2</v>
      </c>
      <c r="AN241" s="500">
        <v>8.5551239383857336E-2</v>
      </c>
      <c r="AO241" s="500" t="s">
        <v>151</v>
      </c>
      <c r="AP241" s="500" t="s">
        <v>151</v>
      </c>
      <c r="AQ241" s="500" t="s">
        <v>151</v>
      </c>
      <c r="AR241" s="500" t="s">
        <v>151</v>
      </c>
      <c r="AS241" s="500" t="s">
        <v>151</v>
      </c>
      <c r="AT241" s="500" t="s">
        <v>151</v>
      </c>
      <c r="AU241" s="500">
        <v>-326666087.91569293</v>
      </c>
      <c r="AV241" s="500">
        <v>-326666088.06269288</v>
      </c>
      <c r="AW241" s="500">
        <v>-326666088.2096929</v>
      </c>
      <c r="AX241" s="500">
        <v>-619610582.82300365</v>
      </c>
      <c r="AY241" s="500">
        <v>-619610582.97000372</v>
      </c>
      <c r="AZ241" s="500">
        <v>-619610583.11700368</v>
      </c>
      <c r="BA241" s="500" t="s">
        <v>151</v>
      </c>
      <c r="BB241" s="500" t="s">
        <v>151</v>
      </c>
      <c r="BC241" s="500" t="s">
        <v>151</v>
      </c>
      <c r="BD241" s="500">
        <v>0</v>
      </c>
      <c r="BE241" s="500">
        <v>0</v>
      </c>
      <c r="BF241" s="501">
        <v>0</v>
      </c>
    </row>
    <row r="242" spans="2:58" hidden="1">
      <c r="B242" s="323" t="s">
        <v>645</v>
      </c>
      <c r="C242" s="323" t="str">
        <f t="shared" ca="1" si="258"/>
        <v/>
      </c>
      <c r="D242" t="str">
        <f t="shared" si="259"/>
        <v>False</v>
      </c>
      <c r="E242" s="498" t="str">
        <f t="shared" si="240"/>
        <v>-</v>
      </c>
      <c r="F242" s="498" t="str">
        <f t="shared" si="241"/>
        <v>-</v>
      </c>
      <c r="G242" s="498" t="str">
        <f t="shared" si="242"/>
        <v>-</v>
      </c>
      <c r="H242" s="498" t="str">
        <f t="shared" si="243"/>
        <v>-</v>
      </c>
      <c r="I242" s="498" t="str">
        <f t="shared" si="244"/>
        <v>-</v>
      </c>
      <c r="J242" s="498" t="str">
        <f t="shared" si="245"/>
        <v>-</v>
      </c>
      <c r="K242" s="498" t="str">
        <f t="shared" si="246"/>
        <v>-</v>
      </c>
      <c r="L242" s="498" t="str">
        <f t="shared" si="247"/>
        <v>-</v>
      </c>
      <c r="M242" s="498" t="str">
        <f t="shared" si="248"/>
        <v>-</v>
      </c>
      <c r="N242" s="498" t="str">
        <f t="shared" si="249"/>
        <v>-</v>
      </c>
      <c r="O242" s="498" t="str">
        <f t="shared" si="250"/>
        <v>-</v>
      </c>
      <c r="P242" s="498" t="str">
        <f t="shared" si="251"/>
        <v>-</v>
      </c>
      <c r="Q242" s="498" t="str">
        <f t="shared" si="252"/>
        <v>-</v>
      </c>
      <c r="R242" s="498" t="str">
        <f t="shared" si="253"/>
        <v>-</v>
      </c>
      <c r="S242" s="498" t="str">
        <f t="shared" si="254"/>
        <v>-</v>
      </c>
      <c r="T242" s="498" t="str">
        <f t="shared" si="255"/>
        <v>-</v>
      </c>
      <c r="U242" s="498" t="str">
        <f t="shared" si="256"/>
        <v>-</v>
      </c>
      <c r="V242" s="498" t="str">
        <f t="shared" si="257"/>
        <v>-</v>
      </c>
      <c r="W242" s="115"/>
      <c r="X242" s="115"/>
      <c r="Y242" s="115"/>
      <c r="Z242" s="115"/>
      <c r="AA242" s="115"/>
      <c r="AB242" s="115"/>
      <c r="AC242" s="115"/>
      <c r="AD242" s="115"/>
      <c r="AE242" s="115"/>
      <c r="AF242" s="499" t="s">
        <v>571</v>
      </c>
      <c r="AG242" s="500" t="s">
        <v>571</v>
      </c>
      <c r="AH242" s="500" t="s">
        <v>571</v>
      </c>
      <c r="AI242" s="500" t="s">
        <v>571</v>
      </c>
      <c r="AJ242" s="500" t="s">
        <v>571</v>
      </c>
      <c r="AK242" s="500" t="s">
        <v>571</v>
      </c>
      <c r="AL242" s="500" t="s">
        <v>571</v>
      </c>
      <c r="AM242" s="500" t="s">
        <v>571</v>
      </c>
      <c r="AN242" s="500" t="s">
        <v>571</v>
      </c>
      <c r="AO242" s="500" t="s">
        <v>571</v>
      </c>
      <c r="AP242" s="500" t="s">
        <v>571</v>
      </c>
      <c r="AQ242" s="500" t="s">
        <v>571</v>
      </c>
      <c r="AR242" s="500" t="s">
        <v>571</v>
      </c>
      <c r="AS242" s="500" t="s">
        <v>571</v>
      </c>
      <c r="AT242" s="500" t="s">
        <v>571</v>
      </c>
      <c r="AU242" s="500" t="s">
        <v>571</v>
      </c>
      <c r="AV242" s="500" t="s">
        <v>571</v>
      </c>
      <c r="AW242" s="500" t="s">
        <v>571</v>
      </c>
      <c r="AX242" s="500" t="s">
        <v>571</v>
      </c>
      <c r="AY242" s="500" t="s">
        <v>571</v>
      </c>
      <c r="AZ242" s="500" t="s">
        <v>571</v>
      </c>
      <c r="BA242" s="500" t="s">
        <v>571</v>
      </c>
      <c r="BB242" s="500" t="s">
        <v>571</v>
      </c>
      <c r="BC242" s="500" t="s">
        <v>571</v>
      </c>
      <c r="BD242" s="500" t="s">
        <v>571</v>
      </c>
      <c r="BE242" s="500" t="s">
        <v>571</v>
      </c>
      <c r="BF242" s="501" t="s">
        <v>571</v>
      </c>
    </row>
    <row r="243" spans="2:58">
      <c r="B243" s="323" t="s">
        <v>646</v>
      </c>
      <c r="C243" s="323" t="str">
        <f t="shared" ca="1" si="258"/>
        <v>Privataus sektoriaus investicijos</v>
      </c>
      <c r="D243" t="str">
        <f t="shared" si="259"/>
        <v>True</v>
      </c>
      <c r="E243" s="498">
        <f t="shared" si="240"/>
        <v>4.7073775206914279E-3</v>
      </c>
      <c r="F243" s="498">
        <f t="shared" si="241"/>
        <v>-4.6634720734774612E-3</v>
      </c>
      <c r="G243" s="498">
        <f t="shared" si="242"/>
        <v>1.5136398128071788E-2</v>
      </c>
      <c r="H243" s="498">
        <f t="shared" si="243"/>
        <v>-1.5136398128071627E-2</v>
      </c>
      <c r="I243" s="498">
        <f t="shared" si="244"/>
        <v>7.8343335805397575E-3</v>
      </c>
      <c r="J243" s="498">
        <f t="shared" si="245"/>
        <v>-7.7751978389908362E-3</v>
      </c>
      <c r="K243" s="498" t="str">
        <f t="shared" si="246"/>
        <v>-</v>
      </c>
      <c r="L243" s="498" t="str">
        <f t="shared" si="247"/>
        <v>-</v>
      </c>
      <c r="M243" s="498" t="str">
        <f t="shared" si="248"/>
        <v>-</v>
      </c>
      <c r="N243" s="498" t="str">
        <f t="shared" si="249"/>
        <v>-</v>
      </c>
      <c r="O243" s="498">
        <f t="shared" si="250"/>
        <v>0</v>
      </c>
      <c r="P243" s="498">
        <f t="shared" si="251"/>
        <v>-1.8246352147808946E-16</v>
      </c>
      <c r="Q243" s="498">
        <f t="shared" si="252"/>
        <v>-4.6654169727001048E-3</v>
      </c>
      <c r="R243" s="498">
        <f t="shared" si="253"/>
        <v>4.66541697270049E-3</v>
      </c>
      <c r="S243" s="498" t="str">
        <f t="shared" si="254"/>
        <v>-</v>
      </c>
      <c r="T243" s="498" t="str">
        <f t="shared" si="255"/>
        <v>-</v>
      </c>
      <c r="U243" s="498" t="str">
        <f t="shared" si="256"/>
        <v>-</v>
      </c>
      <c r="V243" s="498" t="str">
        <f t="shared" si="257"/>
        <v>-</v>
      </c>
      <c r="W243" s="115"/>
      <c r="X243" s="115"/>
      <c r="Y243" s="115"/>
      <c r="Z243" s="115"/>
      <c r="AA243" s="115"/>
      <c r="AB243" s="115"/>
      <c r="AC243" s="115"/>
      <c r="AD243" s="115"/>
      <c r="AE243" s="115"/>
      <c r="AF243" s="499">
        <v>1.3157045831214966</v>
      </c>
      <c r="AG243" s="500">
        <v>1.3095400835696565</v>
      </c>
      <c r="AH243" s="500">
        <v>1.30343307996083</v>
      </c>
      <c r="AI243" s="500">
        <v>189027188.4036926</v>
      </c>
      <c r="AJ243" s="500">
        <v>186208659.99117148</v>
      </c>
      <c r="AK243" s="500">
        <v>183390131.57865039</v>
      </c>
      <c r="AL243" s="500">
        <v>8.6221476363124827E-2</v>
      </c>
      <c r="AM243" s="500">
        <v>8.5551239415316616E-2</v>
      </c>
      <c r="AN243" s="500">
        <v>8.4886061603491658E-2</v>
      </c>
      <c r="AO243" s="500" t="s">
        <v>151</v>
      </c>
      <c r="AP243" s="500" t="s">
        <v>151</v>
      </c>
      <c r="AQ243" s="500" t="s">
        <v>151</v>
      </c>
      <c r="AR243" s="500" t="s">
        <v>151</v>
      </c>
      <c r="AS243" s="500" t="s">
        <v>151</v>
      </c>
      <c r="AT243" s="500" t="s">
        <v>151</v>
      </c>
      <c r="AU243" s="500">
        <v>-326666088.06269288</v>
      </c>
      <c r="AV243" s="500">
        <v>-326666088.06269288</v>
      </c>
      <c r="AW243" s="500">
        <v>-326666088.06269282</v>
      </c>
      <c r="AX243" s="500">
        <v>-616719841.23975086</v>
      </c>
      <c r="AY243" s="500">
        <v>-619610582.97000372</v>
      </c>
      <c r="AZ243" s="500">
        <v>-622501324.70025682</v>
      </c>
      <c r="BA243" s="500" t="s">
        <v>151</v>
      </c>
      <c r="BB243" s="500" t="s">
        <v>151</v>
      </c>
      <c r="BC243" s="500" t="s">
        <v>151</v>
      </c>
      <c r="BD243" s="500">
        <v>0</v>
      </c>
      <c r="BE243" s="500">
        <v>0</v>
      </c>
      <c r="BF243" s="501">
        <v>0</v>
      </c>
    </row>
    <row r="244" spans="2:58" hidden="1">
      <c r="B244" s="323" t="s">
        <v>647</v>
      </c>
      <c r="C244" s="323" t="str">
        <f t="shared" ca="1" si="258"/>
        <v/>
      </c>
      <c r="D244" t="str">
        <f t="shared" si="259"/>
        <v>False</v>
      </c>
      <c r="E244" s="498" t="str">
        <f t="shared" si="240"/>
        <v>-</v>
      </c>
      <c r="F244" s="498" t="str">
        <f t="shared" si="241"/>
        <v>-</v>
      </c>
      <c r="G244" s="498" t="str">
        <f t="shared" si="242"/>
        <v>-</v>
      </c>
      <c r="H244" s="498" t="str">
        <f t="shared" si="243"/>
        <v>-</v>
      </c>
      <c r="I244" s="498" t="str">
        <f t="shared" si="244"/>
        <v>-</v>
      </c>
      <c r="J244" s="498" t="str">
        <f t="shared" si="245"/>
        <v>-</v>
      </c>
      <c r="K244" s="498" t="str">
        <f t="shared" si="246"/>
        <v>-</v>
      </c>
      <c r="L244" s="498" t="str">
        <f t="shared" si="247"/>
        <v>-</v>
      </c>
      <c r="M244" s="498" t="str">
        <f t="shared" si="248"/>
        <v>-</v>
      </c>
      <c r="N244" s="498" t="str">
        <f t="shared" si="249"/>
        <v>-</v>
      </c>
      <c r="O244" s="498" t="str">
        <f t="shared" si="250"/>
        <v>-</v>
      </c>
      <c r="P244" s="498" t="str">
        <f t="shared" si="251"/>
        <v>-</v>
      </c>
      <c r="Q244" s="498" t="str">
        <f t="shared" si="252"/>
        <v>-</v>
      </c>
      <c r="R244" s="498" t="str">
        <f t="shared" si="253"/>
        <v>-</v>
      </c>
      <c r="S244" s="498" t="str">
        <f t="shared" si="254"/>
        <v>-</v>
      </c>
      <c r="T244" s="498" t="str">
        <f t="shared" si="255"/>
        <v>-</v>
      </c>
      <c r="U244" s="498" t="str">
        <f t="shared" si="256"/>
        <v>-</v>
      </c>
      <c r="V244" s="498" t="str">
        <f t="shared" si="257"/>
        <v>-</v>
      </c>
      <c r="W244" s="115"/>
      <c r="X244" s="115"/>
      <c r="Y244" s="115"/>
      <c r="Z244" s="115"/>
      <c r="AA244" s="115"/>
      <c r="AB244" s="115"/>
      <c r="AC244" s="115"/>
      <c r="AD244" s="115"/>
      <c r="AE244" s="115"/>
      <c r="AF244" s="499" t="s">
        <v>571</v>
      </c>
      <c r="AG244" s="500" t="s">
        <v>571</v>
      </c>
      <c r="AH244" s="500" t="s">
        <v>571</v>
      </c>
      <c r="AI244" s="500" t="s">
        <v>571</v>
      </c>
      <c r="AJ244" s="500" t="s">
        <v>571</v>
      </c>
      <c r="AK244" s="500" t="s">
        <v>571</v>
      </c>
      <c r="AL244" s="500" t="s">
        <v>571</v>
      </c>
      <c r="AM244" s="500" t="s">
        <v>571</v>
      </c>
      <c r="AN244" s="500" t="s">
        <v>571</v>
      </c>
      <c r="AO244" s="500" t="s">
        <v>571</v>
      </c>
      <c r="AP244" s="500" t="s">
        <v>571</v>
      </c>
      <c r="AQ244" s="500" t="s">
        <v>571</v>
      </c>
      <c r="AR244" s="500" t="s">
        <v>571</v>
      </c>
      <c r="AS244" s="500" t="s">
        <v>571</v>
      </c>
      <c r="AT244" s="500" t="s">
        <v>571</v>
      </c>
      <c r="AU244" s="500" t="s">
        <v>571</v>
      </c>
      <c r="AV244" s="500" t="s">
        <v>571</v>
      </c>
      <c r="AW244" s="500" t="s">
        <v>571</v>
      </c>
      <c r="AX244" s="500" t="s">
        <v>571</v>
      </c>
      <c r="AY244" s="500" t="s">
        <v>571</v>
      </c>
      <c r="AZ244" s="500" t="s">
        <v>571</v>
      </c>
      <c r="BA244" s="500" t="s">
        <v>571</v>
      </c>
      <c r="BB244" s="500" t="s">
        <v>571</v>
      </c>
      <c r="BC244" s="500" t="s">
        <v>571</v>
      </c>
      <c r="BD244" s="500" t="s">
        <v>571</v>
      </c>
      <c r="BE244" s="500" t="s">
        <v>571</v>
      </c>
      <c r="BF244" s="501" t="s">
        <v>571</v>
      </c>
    </row>
    <row r="245" spans="2:58" hidden="1">
      <c r="B245" s="323" t="s">
        <v>648</v>
      </c>
      <c r="C245" s="323" t="str">
        <f t="shared" ca="1" si="258"/>
        <v/>
      </c>
      <c r="D245" t="str">
        <f t="shared" si="259"/>
        <v>False</v>
      </c>
      <c r="E245" s="498" t="str">
        <f t="shared" si="240"/>
        <v>-</v>
      </c>
      <c r="F245" s="498" t="str">
        <f t="shared" si="241"/>
        <v>-</v>
      </c>
      <c r="G245" s="498" t="str">
        <f t="shared" si="242"/>
        <v>-</v>
      </c>
      <c r="H245" s="498" t="str">
        <f t="shared" si="243"/>
        <v>-</v>
      </c>
      <c r="I245" s="498" t="str">
        <f t="shared" si="244"/>
        <v>-</v>
      </c>
      <c r="J245" s="498" t="str">
        <f t="shared" si="245"/>
        <v>-</v>
      </c>
      <c r="K245" s="498" t="str">
        <f t="shared" si="246"/>
        <v>-</v>
      </c>
      <c r="L245" s="498" t="str">
        <f t="shared" si="247"/>
        <v>-</v>
      </c>
      <c r="M245" s="498" t="str">
        <f t="shared" si="248"/>
        <v>-</v>
      </c>
      <c r="N245" s="498" t="str">
        <f t="shared" si="249"/>
        <v>-</v>
      </c>
      <c r="O245" s="498" t="str">
        <f t="shared" si="250"/>
        <v>-</v>
      </c>
      <c r="P245" s="498" t="str">
        <f t="shared" si="251"/>
        <v>-</v>
      </c>
      <c r="Q245" s="498" t="str">
        <f t="shared" si="252"/>
        <v>-</v>
      </c>
      <c r="R245" s="498" t="str">
        <f t="shared" si="253"/>
        <v>-</v>
      </c>
      <c r="S245" s="498" t="str">
        <f t="shared" si="254"/>
        <v>-</v>
      </c>
      <c r="T245" s="498" t="str">
        <f t="shared" si="255"/>
        <v>-</v>
      </c>
      <c r="U245" s="498" t="str">
        <f t="shared" si="256"/>
        <v>-</v>
      </c>
      <c r="V245" s="498" t="str">
        <f t="shared" si="257"/>
        <v>-</v>
      </c>
      <c r="W245" s="115"/>
      <c r="X245" s="115"/>
      <c r="Y245" s="115"/>
      <c r="Z245" s="115"/>
      <c r="AA245" s="115"/>
      <c r="AB245" s="115"/>
      <c r="AC245" s="115"/>
      <c r="AD245" s="115"/>
      <c r="AE245" s="115"/>
      <c r="AF245" s="499" t="s">
        <v>571</v>
      </c>
      <c r="AG245" s="500" t="s">
        <v>571</v>
      </c>
      <c r="AH245" s="500" t="s">
        <v>571</v>
      </c>
      <c r="AI245" s="500" t="s">
        <v>571</v>
      </c>
      <c r="AJ245" s="500" t="s">
        <v>571</v>
      </c>
      <c r="AK245" s="500" t="s">
        <v>571</v>
      </c>
      <c r="AL245" s="500" t="s">
        <v>571</v>
      </c>
      <c r="AM245" s="500" t="s">
        <v>571</v>
      </c>
      <c r="AN245" s="500" t="s">
        <v>571</v>
      </c>
      <c r="AO245" s="500" t="s">
        <v>571</v>
      </c>
      <c r="AP245" s="500" t="s">
        <v>571</v>
      </c>
      <c r="AQ245" s="500" t="s">
        <v>571</v>
      </c>
      <c r="AR245" s="500" t="s">
        <v>571</v>
      </c>
      <c r="AS245" s="500" t="s">
        <v>571</v>
      </c>
      <c r="AT245" s="500" t="s">
        <v>571</v>
      </c>
      <c r="AU245" s="500" t="s">
        <v>571</v>
      </c>
      <c r="AV245" s="500" t="s">
        <v>571</v>
      </c>
      <c r="AW245" s="500" t="s">
        <v>571</v>
      </c>
      <c r="AX245" s="500" t="s">
        <v>571</v>
      </c>
      <c r="AY245" s="500" t="s">
        <v>571</v>
      </c>
      <c r="AZ245" s="500" t="s">
        <v>571</v>
      </c>
      <c r="BA245" s="500" t="s">
        <v>571</v>
      </c>
      <c r="BB245" s="500" t="s">
        <v>571</v>
      </c>
      <c r="BC245" s="500" t="s">
        <v>571</v>
      </c>
      <c r="BD245" s="500" t="s">
        <v>571</v>
      </c>
      <c r="BE245" s="500" t="s">
        <v>571</v>
      </c>
      <c r="BF245" s="501" t="s">
        <v>571</v>
      </c>
    </row>
    <row r="246" spans="2:58" hidden="1">
      <c r="B246" s="323" t="s">
        <v>649</v>
      </c>
      <c r="C246" s="323" t="str">
        <f t="shared" ca="1" si="258"/>
        <v/>
      </c>
      <c r="D246" t="str">
        <f t="shared" si="259"/>
        <v>False</v>
      </c>
      <c r="E246" s="498" t="str">
        <f t="shared" si="240"/>
        <v>-</v>
      </c>
      <c r="F246" s="498" t="str">
        <f t="shared" si="241"/>
        <v>-</v>
      </c>
      <c r="G246" s="498" t="str">
        <f t="shared" si="242"/>
        <v>-</v>
      </c>
      <c r="H246" s="498" t="str">
        <f t="shared" si="243"/>
        <v>-</v>
      </c>
      <c r="I246" s="498" t="str">
        <f t="shared" si="244"/>
        <v>-</v>
      </c>
      <c r="J246" s="498" t="str">
        <f t="shared" si="245"/>
        <v>-</v>
      </c>
      <c r="K246" s="498" t="str">
        <f t="shared" si="246"/>
        <v>-</v>
      </c>
      <c r="L246" s="498" t="str">
        <f t="shared" si="247"/>
        <v>-</v>
      </c>
      <c r="M246" s="498" t="str">
        <f t="shared" si="248"/>
        <v>-</v>
      </c>
      <c r="N246" s="498" t="str">
        <f t="shared" si="249"/>
        <v>-</v>
      </c>
      <c r="O246" s="498" t="str">
        <f t="shared" si="250"/>
        <v>-</v>
      </c>
      <c r="P246" s="498" t="str">
        <f t="shared" si="251"/>
        <v>-</v>
      </c>
      <c r="Q246" s="498" t="str">
        <f t="shared" si="252"/>
        <v>-</v>
      </c>
      <c r="R246" s="498" t="str">
        <f t="shared" si="253"/>
        <v>-</v>
      </c>
      <c r="S246" s="498" t="str">
        <f t="shared" si="254"/>
        <v>-</v>
      </c>
      <c r="T246" s="498" t="str">
        <f t="shared" si="255"/>
        <v>-</v>
      </c>
      <c r="U246" s="498" t="str">
        <f t="shared" si="256"/>
        <v>-</v>
      </c>
      <c r="V246" s="498" t="str">
        <f t="shared" si="257"/>
        <v>-</v>
      </c>
      <c r="W246" s="115"/>
      <c r="X246" s="115"/>
      <c r="Y246" s="115"/>
      <c r="Z246" s="115"/>
      <c r="AA246" s="115"/>
      <c r="AB246" s="115"/>
      <c r="AC246" s="115"/>
      <c r="AD246" s="115"/>
      <c r="AE246" s="115"/>
      <c r="AF246" s="499" t="s">
        <v>571</v>
      </c>
      <c r="AG246" s="500" t="s">
        <v>571</v>
      </c>
      <c r="AH246" s="500" t="s">
        <v>571</v>
      </c>
      <c r="AI246" s="500" t="s">
        <v>571</v>
      </c>
      <c r="AJ246" s="500" t="s">
        <v>571</v>
      </c>
      <c r="AK246" s="500" t="s">
        <v>571</v>
      </c>
      <c r="AL246" s="500" t="s">
        <v>571</v>
      </c>
      <c r="AM246" s="500" t="s">
        <v>571</v>
      </c>
      <c r="AN246" s="500" t="s">
        <v>571</v>
      </c>
      <c r="AO246" s="500" t="s">
        <v>571</v>
      </c>
      <c r="AP246" s="500" t="s">
        <v>571</v>
      </c>
      <c r="AQ246" s="500" t="s">
        <v>571</v>
      </c>
      <c r="AR246" s="500" t="s">
        <v>571</v>
      </c>
      <c r="AS246" s="500" t="s">
        <v>571</v>
      </c>
      <c r="AT246" s="500" t="s">
        <v>571</v>
      </c>
      <c r="AU246" s="500" t="s">
        <v>571</v>
      </c>
      <c r="AV246" s="500" t="s">
        <v>571</v>
      </c>
      <c r="AW246" s="500" t="s">
        <v>571</v>
      </c>
      <c r="AX246" s="500" t="s">
        <v>571</v>
      </c>
      <c r="AY246" s="500" t="s">
        <v>571</v>
      </c>
      <c r="AZ246" s="500" t="s">
        <v>571</v>
      </c>
      <c r="BA246" s="500" t="s">
        <v>571</v>
      </c>
      <c r="BB246" s="500" t="s">
        <v>571</v>
      </c>
      <c r="BC246" s="500" t="s">
        <v>571</v>
      </c>
      <c r="BD246" s="500" t="s">
        <v>571</v>
      </c>
      <c r="BE246" s="500" t="s">
        <v>571</v>
      </c>
      <c r="BF246" s="501" t="s">
        <v>571</v>
      </c>
    </row>
    <row r="247" spans="2:58" hidden="1">
      <c r="B247" s="323" t="s">
        <v>650</v>
      </c>
      <c r="C247" s="323" t="str">
        <f t="shared" ca="1" si="258"/>
        <v/>
      </c>
      <c r="D247" t="str">
        <f t="shared" si="259"/>
        <v>False</v>
      </c>
      <c r="E247" s="498" t="str">
        <f t="shared" si="240"/>
        <v>-</v>
      </c>
      <c r="F247" s="498" t="str">
        <f t="shared" si="241"/>
        <v>-</v>
      </c>
      <c r="G247" s="498" t="str">
        <f t="shared" si="242"/>
        <v>-</v>
      </c>
      <c r="H247" s="498" t="str">
        <f t="shared" si="243"/>
        <v>-</v>
      </c>
      <c r="I247" s="498" t="str">
        <f t="shared" si="244"/>
        <v>-</v>
      </c>
      <c r="J247" s="498" t="str">
        <f t="shared" si="245"/>
        <v>-</v>
      </c>
      <c r="K247" s="498" t="str">
        <f t="shared" si="246"/>
        <v>-</v>
      </c>
      <c r="L247" s="498" t="str">
        <f t="shared" si="247"/>
        <v>-</v>
      </c>
      <c r="M247" s="498" t="str">
        <f t="shared" si="248"/>
        <v>-</v>
      </c>
      <c r="N247" s="498" t="str">
        <f t="shared" si="249"/>
        <v>-</v>
      </c>
      <c r="O247" s="498" t="str">
        <f t="shared" si="250"/>
        <v>-</v>
      </c>
      <c r="P247" s="498" t="str">
        <f t="shared" si="251"/>
        <v>-</v>
      </c>
      <c r="Q247" s="498" t="str">
        <f t="shared" si="252"/>
        <v>-</v>
      </c>
      <c r="R247" s="498" t="str">
        <f t="shared" si="253"/>
        <v>-</v>
      </c>
      <c r="S247" s="498" t="str">
        <f t="shared" si="254"/>
        <v>-</v>
      </c>
      <c r="T247" s="498" t="str">
        <f t="shared" si="255"/>
        <v>-</v>
      </c>
      <c r="U247" s="498" t="str">
        <f t="shared" si="256"/>
        <v>-</v>
      </c>
      <c r="V247" s="498" t="str">
        <f t="shared" si="257"/>
        <v>-</v>
      </c>
      <c r="W247" s="115"/>
      <c r="X247" s="115"/>
      <c r="Y247" s="115"/>
      <c r="Z247" s="115"/>
      <c r="AA247" s="115"/>
      <c r="AB247" s="115"/>
      <c r="AC247" s="115"/>
      <c r="AD247" s="115"/>
      <c r="AE247" s="115"/>
      <c r="AF247" s="499" t="s">
        <v>571</v>
      </c>
      <c r="AG247" s="500" t="s">
        <v>571</v>
      </c>
      <c r="AH247" s="500" t="s">
        <v>571</v>
      </c>
      <c r="AI247" s="500" t="s">
        <v>571</v>
      </c>
      <c r="AJ247" s="500" t="s">
        <v>571</v>
      </c>
      <c r="AK247" s="500" t="s">
        <v>571</v>
      </c>
      <c r="AL247" s="500" t="s">
        <v>571</v>
      </c>
      <c r="AM247" s="500" t="s">
        <v>571</v>
      </c>
      <c r="AN247" s="500" t="s">
        <v>571</v>
      </c>
      <c r="AO247" s="500" t="s">
        <v>571</v>
      </c>
      <c r="AP247" s="500" t="s">
        <v>571</v>
      </c>
      <c r="AQ247" s="500" t="s">
        <v>571</v>
      </c>
      <c r="AR247" s="500" t="s">
        <v>571</v>
      </c>
      <c r="AS247" s="500" t="s">
        <v>571</v>
      </c>
      <c r="AT247" s="500" t="s">
        <v>571</v>
      </c>
      <c r="AU247" s="500" t="s">
        <v>571</v>
      </c>
      <c r="AV247" s="500" t="s">
        <v>571</v>
      </c>
      <c r="AW247" s="500" t="s">
        <v>571</v>
      </c>
      <c r="AX247" s="500" t="s">
        <v>571</v>
      </c>
      <c r="AY247" s="500" t="s">
        <v>571</v>
      </c>
      <c r="AZ247" s="500" t="s">
        <v>571</v>
      </c>
      <c r="BA247" s="500" t="s">
        <v>571</v>
      </c>
      <c r="BB247" s="500" t="s">
        <v>571</v>
      </c>
      <c r="BC247" s="500" t="s">
        <v>571</v>
      </c>
      <c r="BD247" s="500" t="s">
        <v>571</v>
      </c>
      <c r="BE247" s="500" t="s">
        <v>571</v>
      </c>
      <c r="BF247" s="501" t="s">
        <v>571</v>
      </c>
    </row>
    <row r="248" spans="2:58" hidden="1">
      <c r="B248" s="323" t="s">
        <v>651</v>
      </c>
      <c r="C248" s="323" t="str">
        <f t="shared" ca="1" si="258"/>
        <v>Veiklos pajamos 1 (viešojo sektoriaus)</v>
      </c>
      <c r="D248" t="str">
        <f t="shared" si="259"/>
        <v>False</v>
      </c>
      <c r="E248" s="498" t="str">
        <f t="shared" si="240"/>
        <v>-</v>
      </c>
      <c r="F248" s="498" t="str">
        <f t="shared" si="241"/>
        <v>-</v>
      </c>
      <c r="G248" s="498" t="str">
        <f t="shared" si="242"/>
        <v>-</v>
      </c>
      <c r="H248" s="498" t="str">
        <f t="shared" si="243"/>
        <v>-</v>
      </c>
      <c r="I248" s="498" t="str">
        <f t="shared" si="244"/>
        <v>-</v>
      </c>
      <c r="J248" s="498" t="str">
        <f t="shared" si="245"/>
        <v>-</v>
      </c>
      <c r="K248" s="498" t="str">
        <f t="shared" si="246"/>
        <v>-</v>
      </c>
      <c r="L248" s="498" t="str">
        <f t="shared" si="247"/>
        <v>-</v>
      </c>
      <c r="M248" s="498" t="str">
        <f t="shared" si="248"/>
        <v>-</v>
      </c>
      <c r="N248" s="498" t="str">
        <f t="shared" si="249"/>
        <v>-</v>
      </c>
      <c r="O248" s="498" t="str">
        <f t="shared" si="250"/>
        <v>-</v>
      </c>
      <c r="P248" s="498" t="str">
        <f t="shared" si="251"/>
        <v>-</v>
      </c>
      <c r="Q248" s="498" t="str">
        <f t="shared" si="252"/>
        <v>-</v>
      </c>
      <c r="R248" s="498" t="str">
        <f t="shared" si="253"/>
        <v>-</v>
      </c>
      <c r="S248" s="498" t="str">
        <f t="shared" si="254"/>
        <v>-</v>
      </c>
      <c r="T248" s="498" t="str">
        <f t="shared" si="255"/>
        <v>-</v>
      </c>
      <c r="U248" s="498" t="str">
        <f t="shared" si="256"/>
        <v>-</v>
      </c>
      <c r="V248" s="498" t="str">
        <f t="shared" si="257"/>
        <v>-</v>
      </c>
      <c r="W248" s="115"/>
      <c r="X248" s="115"/>
      <c r="Y248" s="115"/>
      <c r="Z248" s="115"/>
      <c r="AA248" s="115"/>
      <c r="AB248" s="115"/>
      <c r="AC248" s="115"/>
      <c r="AD248" s="115"/>
      <c r="AE248" s="115"/>
      <c r="AF248" s="499" t="s">
        <v>571</v>
      </c>
      <c r="AG248" s="500" t="s">
        <v>571</v>
      </c>
      <c r="AH248" s="500" t="s">
        <v>571</v>
      </c>
      <c r="AI248" s="500" t="s">
        <v>571</v>
      </c>
      <c r="AJ248" s="500" t="s">
        <v>571</v>
      </c>
      <c r="AK248" s="500" t="s">
        <v>571</v>
      </c>
      <c r="AL248" s="500" t="s">
        <v>571</v>
      </c>
      <c r="AM248" s="500" t="s">
        <v>571</v>
      </c>
      <c r="AN248" s="500" t="s">
        <v>571</v>
      </c>
      <c r="AO248" s="500" t="s">
        <v>571</v>
      </c>
      <c r="AP248" s="500" t="s">
        <v>571</v>
      </c>
      <c r="AQ248" s="500" t="s">
        <v>571</v>
      </c>
      <c r="AR248" s="500" t="s">
        <v>571</v>
      </c>
      <c r="AS248" s="500" t="s">
        <v>571</v>
      </c>
      <c r="AT248" s="500" t="s">
        <v>571</v>
      </c>
      <c r="AU248" s="500" t="s">
        <v>571</v>
      </c>
      <c r="AV248" s="500" t="s">
        <v>571</v>
      </c>
      <c r="AW248" s="500" t="s">
        <v>571</v>
      </c>
      <c r="AX248" s="500" t="s">
        <v>571</v>
      </c>
      <c r="AY248" s="500" t="s">
        <v>571</v>
      </c>
      <c r="AZ248" s="500" t="s">
        <v>571</v>
      </c>
      <c r="BA248" s="500" t="s">
        <v>571</v>
      </c>
      <c r="BB248" s="500" t="s">
        <v>571</v>
      </c>
      <c r="BC248" s="500" t="s">
        <v>571</v>
      </c>
      <c r="BD248" s="500" t="s">
        <v>571</v>
      </c>
      <c r="BE248" s="500" t="s">
        <v>571</v>
      </c>
      <c r="BF248" s="501" t="s">
        <v>571</v>
      </c>
    </row>
    <row r="249" spans="2:58" hidden="1">
      <c r="B249" s="323" t="s">
        <v>652</v>
      </c>
      <c r="C249" s="323" t="str">
        <f t="shared" ca="1" si="258"/>
        <v>Veiklos pajamos 2 (viešojo sektoriaus)</v>
      </c>
      <c r="D249" t="str">
        <f t="shared" si="259"/>
        <v>False</v>
      </c>
      <c r="E249" s="498" t="str">
        <f t="shared" si="240"/>
        <v>-</v>
      </c>
      <c r="F249" s="498" t="str">
        <f t="shared" si="241"/>
        <v>-</v>
      </c>
      <c r="G249" s="498" t="str">
        <f t="shared" si="242"/>
        <v>-</v>
      </c>
      <c r="H249" s="498" t="str">
        <f t="shared" si="243"/>
        <v>-</v>
      </c>
      <c r="I249" s="498" t="str">
        <f t="shared" si="244"/>
        <v>-</v>
      </c>
      <c r="J249" s="498" t="str">
        <f t="shared" si="245"/>
        <v>-</v>
      </c>
      <c r="K249" s="498" t="str">
        <f t="shared" si="246"/>
        <v>-</v>
      </c>
      <c r="L249" s="498" t="str">
        <f t="shared" si="247"/>
        <v>-</v>
      </c>
      <c r="M249" s="498" t="str">
        <f t="shared" si="248"/>
        <v>-</v>
      </c>
      <c r="N249" s="498" t="str">
        <f t="shared" si="249"/>
        <v>-</v>
      </c>
      <c r="O249" s="498" t="str">
        <f t="shared" si="250"/>
        <v>-</v>
      </c>
      <c r="P249" s="498" t="str">
        <f t="shared" si="251"/>
        <v>-</v>
      </c>
      <c r="Q249" s="498" t="str">
        <f t="shared" si="252"/>
        <v>-</v>
      </c>
      <c r="R249" s="498" t="str">
        <f t="shared" si="253"/>
        <v>-</v>
      </c>
      <c r="S249" s="498" t="str">
        <f t="shared" si="254"/>
        <v>-</v>
      </c>
      <c r="T249" s="498" t="str">
        <f t="shared" si="255"/>
        <v>-</v>
      </c>
      <c r="U249" s="498" t="str">
        <f t="shared" si="256"/>
        <v>-</v>
      </c>
      <c r="V249" s="498" t="str">
        <f t="shared" si="257"/>
        <v>-</v>
      </c>
      <c r="W249" s="115"/>
      <c r="X249" s="115"/>
      <c r="Y249" s="115"/>
      <c r="Z249" s="115"/>
      <c r="AA249" s="115"/>
      <c r="AB249" s="115"/>
      <c r="AC249" s="115"/>
      <c r="AD249" s="115"/>
      <c r="AE249" s="115"/>
      <c r="AF249" s="499" t="s">
        <v>571</v>
      </c>
      <c r="AG249" s="500" t="s">
        <v>571</v>
      </c>
      <c r="AH249" s="500" t="s">
        <v>571</v>
      </c>
      <c r="AI249" s="500" t="s">
        <v>571</v>
      </c>
      <c r="AJ249" s="500" t="s">
        <v>571</v>
      </c>
      <c r="AK249" s="500" t="s">
        <v>571</v>
      </c>
      <c r="AL249" s="500" t="s">
        <v>571</v>
      </c>
      <c r="AM249" s="500" t="s">
        <v>571</v>
      </c>
      <c r="AN249" s="500" t="s">
        <v>571</v>
      </c>
      <c r="AO249" s="500" t="s">
        <v>571</v>
      </c>
      <c r="AP249" s="500" t="s">
        <v>571</v>
      </c>
      <c r="AQ249" s="500" t="s">
        <v>571</v>
      </c>
      <c r="AR249" s="500" t="s">
        <v>571</v>
      </c>
      <c r="AS249" s="500" t="s">
        <v>571</v>
      </c>
      <c r="AT249" s="500" t="s">
        <v>571</v>
      </c>
      <c r="AU249" s="500" t="s">
        <v>571</v>
      </c>
      <c r="AV249" s="500" t="s">
        <v>571</v>
      </c>
      <c r="AW249" s="500" t="s">
        <v>571</v>
      </c>
      <c r="AX249" s="500" t="s">
        <v>571</v>
      </c>
      <c r="AY249" s="500" t="s">
        <v>571</v>
      </c>
      <c r="AZ249" s="500" t="s">
        <v>571</v>
      </c>
      <c r="BA249" s="500" t="s">
        <v>571</v>
      </c>
      <c r="BB249" s="500" t="s">
        <v>571</v>
      </c>
      <c r="BC249" s="500" t="s">
        <v>571</v>
      </c>
      <c r="BD249" s="500" t="s">
        <v>571</v>
      </c>
      <c r="BE249" s="500" t="s">
        <v>571</v>
      </c>
      <c r="BF249" s="501" t="s">
        <v>571</v>
      </c>
    </row>
    <row r="250" spans="2:58" hidden="1">
      <c r="B250" s="323" t="s">
        <v>653</v>
      </c>
      <c r="C250" s="323" t="str">
        <f t="shared" ca="1" si="258"/>
        <v>Veiklos pajamos 3 (viešojo sektoriaus)</v>
      </c>
      <c r="D250" t="str">
        <f t="shared" si="259"/>
        <v>False</v>
      </c>
      <c r="E250" s="498" t="str">
        <f t="shared" si="240"/>
        <v>-</v>
      </c>
      <c r="F250" s="498" t="str">
        <f t="shared" si="241"/>
        <v>-</v>
      </c>
      <c r="G250" s="498" t="str">
        <f t="shared" si="242"/>
        <v>-</v>
      </c>
      <c r="H250" s="498" t="str">
        <f t="shared" si="243"/>
        <v>-</v>
      </c>
      <c r="I250" s="498" t="str">
        <f t="shared" si="244"/>
        <v>-</v>
      </c>
      <c r="J250" s="498" t="str">
        <f t="shared" si="245"/>
        <v>-</v>
      </c>
      <c r="K250" s="498" t="str">
        <f t="shared" si="246"/>
        <v>-</v>
      </c>
      <c r="L250" s="498" t="str">
        <f t="shared" si="247"/>
        <v>-</v>
      </c>
      <c r="M250" s="498" t="str">
        <f t="shared" si="248"/>
        <v>-</v>
      </c>
      <c r="N250" s="498" t="str">
        <f t="shared" si="249"/>
        <v>-</v>
      </c>
      <c r="O250" s="498" t="str">
        <f t="shared" si="250"/>
        <v>-</v>
      </c>
      <c r="P250" s="498" t="str">
        <f t="shared" si="251"/>
        <v>-</v>
      </c>
      <c r="Q250" s="498" t="str">
        <f t="shared" si="252"/>
        <v>-</v>
      </c>
      <c r="R250" s="498" t="str">
        <f t="shared" si="253"/>
        <v>-</v>
      </c>
      <c r="S250" s="498" t="str">
        <f t="shared" si="254"/>
        <v>-</v>
      </c>
      <c r="T250" s="498" t="str">
        <f t="shared" si="255"/>
        <v>-</v>
      </c>
      <c r="U250" s="498" t="str">
        <f t="shared" si="256"/>
        <v>-</v>
      </c>
      <c r="V250" s="498" t="str">
        <f t="shared" si="257"/>
        <v>-</v>
      </c>
      <c r="W250" s="115"/>
      <c r="X250" s="115"/>
      <c r="Y250" s="115"/>
      <c r="Z250" s="115"/>
      <c r="AA250" s="115"/>
      <c r="AB250" s="115"/>
      <c r="AC250" s="115"/>
      <c r="AD250" s="115"/>
      <c r="AE250" s="115"/>
      <c r="AF250" s="499" t="s">
        <v>571</v>
      </c>
      <c r="AG250" s="500" t="s">
        <v>571</v>
      </c>
      <c r="AH250" s="500" t="s">
        <v>571</v>
      </c>
      <c r="AI250" s="500" t="s">
        <v>571</v>
      </c>
      <c r="AJ250" s="500" t="s">
        <v>571</v>
      </c>
      <c r="AK250" s="500" t="s">
        <v>571</v>
      </c>
      <c r="AL250" s="500" t="s">
        <v>571</v>
      </c>
      <c r="AM250" s="500" t="s">
        <v>571</v>
      </c>
      <c r="AN250" s="500" t="s">
        <v>571</v>
      </c>
      <c r="AO250" s="500" t="s">
        <v>571</v>
      </c>
      <c r="AP250" s="500" t="s">
        <v>571</v>
      </c>
      <c r="AQ250" s="500" t="s">
        <v>571</v>
      </c>
      <c r="AR250" s="500" t="s">
        <v>571</v>
      </c>
      <c r="AS250" s="500" t="s">
        <v>571</v>
      </c>
      <c r="AT250" s="500" t="s">
        <v>571</v>
      </c>
      <c r="AU250" s="500" t="s">
        <v>571</v>
      </c>
      <c r="AV250" s="500" t="s">
        <v>571</v>
      </c>
      <c r="AW250" s="500" t="s">
        <v>571</v>
      </c>
      <c r="AX250" s="500" t="s">
        <v>571</v>
      </c>
      <c r="AY250" s="500" t="s">
        <v>571</v>
      </c>
      <c r="AZ250" s="500" t="s">
        <v>571</v>
      </c>
      <c r="BA250" s="500" t="s">
        <v>571</v>
      </c>
      <c r="BB250" s="500" t="s">
        <v>571</v>
      </c>
      <c r="BC250" s="500" t="s">
        <v>571</v>
      </c>
      <c r="BD250" s="500" t="s">
        <v>571</v>
      </c>
      <c r="BE250" s="500" t="s">
        <v>571</v>
      </c>
      <c r="BF250" s="501" t="s">
        <v>571</v>
      </c>
    </row>
    <row r="251" spans="2:58" hidden="1">
      <c r="B251" s="323" t="s">
        <v>654</v>
      </c>
      <c r="C251" s="323" t="str">
        <f t="shared" ca="1" si="258"/>
        <v>Veiklos pajamos 4 (viešojo sektoriaus)</v>
      </c>
      <c r="D251" t="str">
        <f t="shared" si="259"/>
        <v>False</v>
      </c>
      <c r="E251" s="498" t="str">
        <f t="shared" si="240"/>
        <v>-</v>
      </c>
      <c r="F251" s="498" t="str">
        <f t="shared" si="241"/>
        <v>-</v>
      </c>
      <c r="G251" s="498" t="str">
        <f t="shared" si="242"/>
        <v>-</v>
      </c>
      <c r="H251" s="498" t="str">
        <f t="shared" si="243"/>
        <v>-</v>
      </c>
      <c r="I251" s="498" t="str">
        <f t="shared" si="244"/>
        <v>-</v>
      </c>
      <c r="J251" s="498" t="str">
        <f t="shared" si="245"/>
        <v>-</v>
      </c>
      <c r="K251" s="498" t="str">
        <f t="shared" si="246"/>
        <v>-</v>
      </c>
      <c r="L251" s="498" t="str">
        <f t="shared" si="247"/>
        <v>-</v>
      </c>
      <c r="M251" s="498" t="str">
        <f t="shared" si="248"/>
        <v>-</v>
      </c>
      <c r="N251" s="498" t="str">
        <f t="shared" si="249"/>
        <v>-</v>
      </c>
      <c r="O251" s="498" t="str">
        <f t="shared" si="250"/>
        <v>-</v>
      </c>
      <c r="P251" s="498" t="str">
        <f t="shared" si="251"/>
        <v>-</v>
      </c>
      <c r="Q251" s="498" t="str">
        <f t="shared" si="252"/>
        <v>-</v>
      </c>
      <c r="R251" s="498" t="str">
        <f t="shared" si="253"/>
        <v>-</v>
      </c>
      <c r="S251" s="498" t="str">
        <f t="shared" si="254"/>
        <v>-</v>
      </c>
      <c r="T251" s="498" t="str">
        <f t="shared" si="255"/>
        <v>-</v>
      </c>
      <c r="U251" s="498" t="str">
        <f t="shared" si="256"/>
        <v>-</v>
      </c>
      <c r="V251" s="498" t="str">
        <f t="shared" si="257"/>
        <v>-</v>
      </c>
      <c r="W251" s="115"/>
      <c r="X251" s="115"/>
      <c r="Y251" s="115"/>
      <c r="Z251" s="115"/>
      <c r="AA251" s="115"/>
      <c r="AB251" s="115"/>
      <c r="AC251" s="115"/>
      <c r="AD251" s="115"/>
      <c r="AE251" s="115"/>
      <c r="AF251" s="499" t="s">
        <v>571</v>
      </c>
      <c r="AG251" s="500" t="s">
        <v>571</v>
      </c>
      <c r="AH251" s="500" t="s">
        <v>571</v>
      </c>
      <c r="AI251" s="500" t="s">
        <v>571</v>
      </c>
      <c r="AJ251" s="500" t="s">
        <v>571</v>
      </c>
      <c r="AK251" s="500" t="s">
        <v>571</v>
      </c>
      <c r="AL251" s="500" t="s">
        <v>571</v>
      </c>
      <c r="AM251" s="500" t="s">
        <v>571</v>
      </c>
      <c r="AN251" s="500" t="s">
        <v>571</v>
      </c>
      <c r="AO251" s="500" t="s">
        <v>571</v>
      </c>
      <c r="AP251" s="500" t="s">
        <v>571</v>
      </c>
      <c r="AQ251" s="500" t="s">
        <v>571</v>
      </c>
      <c r="AR251" s="500" t="s">
        <v>571</v>
      </c>
      <c r="AS251" s="500" t="s">
        <v>571</v>
      </c>
      <c r="AT251" s="500" t="s">
        <v>571</v>
      </c>
      <c r="AU251" s="500" t="s">
        <v>571</v>
      </c>
      <c r="AV251" s="500" t="s">
        <v>571</v>
      </c>
      <c r="AW251" s="500" t="s">
        <v>571</v>
      </c>
      <c r="AX251" s="500" t="s">
        <v>571</v>
      </c>
      <c r="AY251" s="500" t="s">
        <v>571</v>
      </c>
      <c r="AZ251" s="500" t="s">
        <v>571</v>
      </c>
      <c r="BA251" s="500" t="s">
        <v>571</v>
      </c>
      <c r="BB251" s="500" t="s">
        <v>571</v>
      </c>
      <c r="BC251" s="500" t="s">
        <v>571</v>
      </c>
      <c r="BD251" s="500" t="s">
        <v>571</v>
      </c>
      <c r="BE251" s="500" t="s">
        <v>571</v>
      </c>
      <c r="BF251" s="501" t="s">
        <v>571</v>
      </c>
    </row>
    <row r="252" spans="2:58" hidden="1">
      <c r="B252" s="323" t="s">
        <v>655</v>
      </c>
      <c r="C252" s="323" t="str">
        <f t="shared" ca="1" si="258"/>
        <v>Veiklos pajamos 5 (viešojo sektoriaus)</v>
      </c>
      <c r="D252" t="str">
        <f t="shared" si="259"/>
        <v>False</v>
      </c>
      <c r="E252" s="498" t="str">
        <f t="shared" si="240"/>
        <v>-</v>
      </c>
      <c r="F252" s="498" t="str">
        <f t="shared" si="241"/>
        <v>-</v>
      </c>
      <c r="G252" s="498" t="str">
        <f t="shared" si="242"/>
        <v>-</v>
      </c>
      <c r="H252" s="498" t="str">
        <f t="shared" si="243"/>
        <v>-</v>
      </c>
      <c r="I252" s="498" t="str">
        <f t="shared" si="244"/>
        <v>-</v>
      </c>
      <c r="J252" s="498" t="str">
        <f t="shared" si="245"/>
        <v>-</v>
      </c>
      <c r="K252" s="498" t="str">
        <f t="shared" si="246"/>
        <v>-</v>
      </c>
      <c r="L252" s="498" t="str">
        <f t="shared" si="247"/>
        <v>-</v>
      </c>
      <c r="M252" s="498" t="str">
        <f t="shared" si="248"/>
        <v>-</v>
      </c>
      <c r="N252" s="498" t="str">
        <f t="shared" si="249"/>
        <v>-</v>
      </c>
      <c r="O252" s="498" t="str">
        <f t="shared" si="250"/>
        <v>-</v>
      </c>
      <c r="P252" s="498" t="str">
        <f t="shared" si="251"/>
        <v>-</v>
      </c>
      <c r="Q252" s="498" t="str">
        <f t="shared" si="252"/>
        <v>-</v>
      </c>
      <c r="R252" s="498" t="str">
        <f t="shared" si="253"/>
        <v>-</v>
      </c>
      <c r="S252" s="498" t="str">
        <f t="shared" si="254"/>
        <v>-</v>
      </c>
      <c r="T252" s="498" t="str">
        <f t="shared" si="255"/>
        <v>-</v>
      </c>
      <c r="U252" s="498" t="str">
        <f t="shared" si="256"/>
        <v>-</v>
      </c>
      <c r="V252" s="498" t="str">
        <f t="shared" si="257"/>
        <v>-</v>
      </c>
      <c r="W252" s="115"/>
      <c r="X252" s="115"/>
      <c r="Y252" s="115"/>
      <c r="Z252" s="115"/>
      <c r="AA252" s="115"/>
      <c r="AB252" s="115"/>
      <c r="AC252" s="115"/>
      <c r="AD252" s="115"/>
      <c r="AE252" s="115"/>
      <c r="AF252" s="499" t="s">
        <v>571</v>
      </c>
      <c r="AG252" s="500" t="s">
        <v>571</v>
      </c>
      <c r="AH252" s="500" t="s">
        <v>571</v>
      </c>
      <c r="AI252" s="500" t="s">
        <v>571</v>
      </c>
      <c r="AJ252" s="500" t="s">
        <v>571</v>
      </c>
      <c r="AK252" s="500" t="s">
        <v>571</v>
      </c>
      <c r="AL252" s="500" t="s">
        <v>571</v>
      </c>
      <c r="AM252" s="500" t="s">
        <v>571</v>
      </c>
      <c r="AN252" s="500" t="s">
        <v>571</v>
      </c>
      <c r="AO252" s="500" t="s">
        <v>571</v>
      </c>
      <c r="AP252" s="500" t="s">
        <v>571</v>
      </c>
      <c r="AQ252" s="500" t="s">
        <v>571</v>
      </c>
      <c r="AR252" s="500" t="s">
        <v>571</v>
      </c>
      <c r="AS252" s="500" t="s">
        <v>571</v>
      </c>
      <c r="AT252" s="500" t="s">
        <v>571</v>
      </c>
      <c r="AU252" s="500" t="s">
        <v>571</v>
      </c>
      <c r="AV252" s="500" t="s">
        <v>571</v>
      </c>
      <c r="AW252" s="500" t="s">
        <v>571</v>
      </c>
      <c r="AX252" s="500" t="s">
        <v>571</v>
      </c>
      <c r="AY252" s="500" t="s">
        <v>571</v>
      </c>
      <c r="AZ252" s="500" t="s">
        <v>571</v>
      </c>
      <c r="BA252" s="500" t="s">
        <v>571</v>
      </c>
      <c r="BB252" s="500" t="s">
        <v>571</v>
      </c>
      <c r="BC252" s="500" t="s">
        <v>571</v>
      </c>
      <c r="BD252" s="500" t="s">
        <v>571</v>
      </c>
      <c r="BE252" s="500" t="s">
        <v>571</v>
      </c>
      <c r="BF252" s="501" t="s">
        <v>571</v>
      </c>
    </row>
    <row r="253" spans="2:58" hidden="1">
      <c r="B253" s="323" t="s">
        <v>656</v>
      </c>
      <c r="C253" s="323" t="str">
        <f t="shared" ca="1" si="258"/>
        <v>Veiklos pajamos 1 (privataus ir NVO sektoriaus)</v>
      </c>
      <c r="D253" t="str">
        <f t="shared" si="259"/>
        <v>False</v>
      </c>
      <c r="E253" s="498" t="str">
        <f t="shared" si="240"/>
        <v>-</v>
      </c>
      <c r="F253" s="498" t="str">
        <f t="shared" si="241"/>
        <v>-</v>
      </c>
      <c r="G253" s="498" t="str">
        <f t="shared" si="242"/>
        <v>-</v>
      </c>
      <c r="H253" s="498" t="str">
        <f t="shared" si="243"/>
        <v>-</v>
      </c>
      <c r="I253" s="498" t="str">
        <f t="shared" si="244"/>
        <v>-</v>
      </c>
      <c r="J253" s="498" t="str">
        <f t="shared" si="245"/>
        <v>-</v>
      </c>
      <c r="K253" s="498" t="str">
        <f t="shared" si="246"/>
        <v>-</v>
      </c>
      <c r="L253" s="498" t="str">
        <f t="shared" si="247"/>
        <v>-</v>
      </c>
      <c r="M253" s="498" t="str">
        <f t="shared" si="248"/>
        <v>-</v>
      </c>
      <c r="N253" s="498" t="str">
        <f t="shared" si="249"/>
        <v>-</v>
      </c>
      <c r="O253" s="498" t="str">
        <f t="shared" si="250"/>
        <v>-</v>
      </c>
      <c r="P253" s="498" t="str">
        <f t="shared" si="251"/>
        <v>-</v>
      </c>
      <c r="Q253" s="498" t="str">
        <f t="shared" si="252"/>
        <v>-</v>
      </c>
      <c r="R253" s="498" t="str">
        <f t="shared" si="253"/>
        <v>-</v>
      </c>
      <c r="S253" s="498" t="str">
        <f t="shared" si="254"/>
        <v>-</v>
      </c>
      <c r="T253" s="498" t="str">
        <f t="shared" si="255"/>
        <v>-</v>
      </c>
      <c r="U253" s="498" t="str">
        <f t="shared" si="256"/>
        <v>-</v>
      </c>
      <c r="V253" s="498" t="str">
        <f t="shared" si="257"/>
        <v>-</v>
      </c>
      <c r="W253" s="115"/>
      <c r="X253" s="115"/>
      <c r="Y253" s="115"/>
      <c r="Z253" s="115"/>
      <c r="AA253" s="115"/>
      <c r="AB253" s="115"/>
      <c r="AC253" s="115"/>
      <c r="AD253" s="115"/>
      <c r="AE253" s="115"/>
      <c r="AF253" s="499" t="s">
        <v>571</v>
      </c>
      <c r="AG253" s="500" t="s">
        <v>571</v>
      </c>
      <c r="AH253" s="500" t="s">
        <v>571</v>
      </c>
      <c r="AI253" s="500" t="s">
        <v>571</v>
      </c>
      <c r="AJ253" s="500" t="s">
        <v>571</v>
      </c>
      <c r="AK253" s="500" t="s">
        <v>571</v>
      </c>
      <c r="AL253" s="500" t="s">
        <v>571</v>
      </c>
      <c r="AM253" s="500" t="s">
        <v>571</v>
      </c>
      <c r="AN253" s="500" t="s">
        <v>571</v>
      </c>
      <c r="AO253" s="500" t="s">
        <v>571</v>
      </c>
      <c r="AP253" s="500" t="s">
        <v>571</v>
      </c>
      <c r="AQ253" s="500" t="s">
        <v>571</v>
      </c>
      <c r="AR253" s="500" t="s">
        <v>571</v>
      </c>
      <c r="AS253" s="500" t="s">
        <v>571</v>
      </c>
      <c r="AT253" s="500" t="s">
        <v>571</v>
      </c>
      <c r="AU253" s="500" t="s">
        <v>571</v>
      </c>
      <c r="AV253" s="500" t="s">
        <v>571</v>
      </c>
      <c r="AW253" s="500" t="s">
        <v>571</v>
      </c>
      <c r="AX253" s="500" t="s">
        <v>571</v>
      </c>
      <c r="AY253" s="500" t="s">
        <v>571</v>
      </c>
      <c r="AZ253" s="500" t="s">
        <v>571</v>
      </c>
      <c r="BA253" s="500" t="s">
        <v>571</v>
      </c>
      <c r="BB253" s="500" t="s">
        <v>571</v>
      </c>
      <c r="BC253" s="500" t="s">
        <v>571</v>
      </c>
      <c r="BD253" s="500" t="s">
        <v>571</v>
      </c>
      <c r="BE253" s="500" t="s">
        <v>571</v>
      </c>
      <c r="BF253" s="501" t="s">
        <v>571</v>
      </c>
    </row>
    <row r="254" spans="2:58" hidden="1">
      <c r="B254" s="323" t="s">
        <v>657</v>
      </c>
      <c r="C254" s="323" t="str">
        <f t="shared" ca="1" si="258"/>
        <v>Veiklos pajamos 2 (privataus ir NVO sektoriaus)</v>
      </c>
      <c r="D254" t="str">
        <f t="shared" si="259"/>
        <v>False</v>
      </c>
      <c r="E254" s="498" t="str">
        <f t="shared" si="240"/>
        <v>-</v>
      </c>
      <c r="F254" s="498" t="str">
        <f t="shared" si="241"/>
        <v>-</v>
      </c>
      <c r="G254" s="498" t="str">
        <f t="shared" si="242"/>
        <v>-</v>
      </c>
      <c r="H254" s="498" t="str">
        <f t="shared" si="243"/>
        <v>-</v>
      </c>
      <c r="I254" s="498" t="str">
        <f t="shared" si="244"/>
        <v>-</v>
      </c>
      <c r="J254" s="498" t="str">
        <f t="shared" si="245"/>
        <v>-</v>
      </c>
      <c r="K254" s="498" t="str">
        <f t="shared" si="246"/>
        <v>-</v>
      </c>
      <c r="L254" s="498" t="str">
        <f t="shared" si="247"/>
        <v>-</v>
      </c>
      <c r="M254" s="498" t="str">
        <f t="shared" si="248"/>
        <v>-</v>
      </c>
      <c r="N254" s="498" t="str">
        <f t="shared" si="249"/>
        <v>-</v>
      </c>
      <c r="O254" s="498" t="str">
        <f t="shared" si="250"/>
        <v>-</v>
      </c>
      <c r="P254" s="498" t="str">
        <f t="shared" si="251"/>
        <v>-</v>
      </c>
      <c r="Q254" s="498" t="str">
        <f t="shared" si="252"/>
        <v>-</v>
      </c>
      <c r="R254" s="498" t="str">
        <f t="shared" si="253"/>
        <v>-</v>
      </c>
      <c r="S254" s="498" t="str">
        <f t="shared" si="254"/>
        <v>-</v>
      </c>
      <c r="T254" s="498" t="str">
        <f t="shared" si="255"/>
        <v>-</v>
      </c>
      <c r="U254" s="498" t="str">
        <f t="shared" si="256"/>
        <v>-</v>
      </c>
      <c r="V254" s="498" t="str">
        <f t="shared" si="257"/>
        <v>-</v>
      </c>
      <c r="W254" s="115"/>
      <c r="X254" s="115"/>
      <c r="Y254" s="115"/>
      <c r="Z254" s="115"/>
      <c r="AA254" s="115"/>
      <c r="AB254" s="115"/>
      <c r="AC254" s="115"/>
      <c r="AD254" s="115"/>
      <c r="AE254" s="115"/>
      <c r="AF254" s="499" t="s">
        <v>571</v>
      </c>
      <c r="AG254" s="500" t="s">
        <v>571</v>
      </c>
      <c r="AH254" s="500" t="s">
        <v>571</v>
      </c>
      <c r="AI254" s="500" t="s">
        <v>571</v>
      </c>
      <c r="AJ254" s="500" t="s">
        <v>571</v>
      </c>
      <c r="AK254" s="500" t="s">
        <v>571</v>
      </c>
      <c r="AL254" s="500" t="s">
        <v>571</v>
      </c>
      <c r="AM254" s="500" t="s">
        <v>571</v>
      </c>
      <c r="AN254" s="500" t="s">
        <v>571</v>
      </c>
      <c r="AO254" s="500" t="s">
        <v>571</v>
      </c>
      <c r="AP254" s="500" t="s">
        <v>571</v>
      </c>
      <c r="AQ254" s="500" t="s">
        <v>571</v>
      </c>
      <c r="AR254" s="500" t="s">
        <v>571</v>
      </c>
      <c r="AS254" s="500" t="s">
        <v>571</v>
      </c>
      <c r="AT254" s="500" t="s">
        <v>571</v>
      </c>
      <c r="AU254" s="500" t="s">
        <v>571</v>
      </c>
      <c r="AV254" s="500" t="s">
        <v>571</v>
      </c>
      <c r="AW254" s="500" t="s">
        <v>571</v>
      </c>
      <c r="AX254" s="500" t="s">
        <v>571</v>
      </c>
      <c r="AY254" s="500" t="s">
        <v>571</v>
      </c>
      <c r="AZ254" s="500" t="s">
        <v>571</v>
      </c>
      <c r="BA254" s="500" t="s">
        <v>571</v>
      </c>
      <c r="BB254" s="500" t="s">
        <v>571</v>
      </c>
      <c r="BC254" s="500" t="s">
        <v>571</v>
      </c>
      <c r="BD254" s="500" t="s">
        <v>571</v>
      </c>
      <c r="BE254" s="500" t="s">
        <v>571</v>
      </c>
      <c r="BF254" s="501" t="s">
        <v>571</v>
      </c>
    </row>
    <row r="255" spans="2:58" hidden="1">
      <c r="B255" s="323" t="s">
        <v>658</v>
      </c>
      <c r="C255" s="323" t="str">
        <f t="shared" ca="1" si="258"/>
        <v>Veiklos pajamos 3 (privataus ir NVO sektoriaus)</v>
      </c>
      <c r="D255" t="str">
        <f t="shared" si="259"/>
        <v>False</v>
      </c>
      <c r="E255" s="498" t="str">
        <f t="shared" si="240"/>
        <v>-</v>
      </c>
      <c r="F255" s="498" t="str">
        <f t="shared" si="241"/>
        <v>-</v>
      </c>
      <c r="G255" s="498" t="str">
        <f t="shared" si="242"/>
        <v>-</v>
      </c>
      <c r="H255" s="498" t="str">
        <f t="shared" si="243"/>
        <v>-</v>
      </c>
      <c r="I255" s="498" t="str">
        <f t="shared" si="244"/>
        <v>-</v>
      </c>
      <c r="J255" s="498" t="str">
        <f t="shared" si="245"/>
        <v>-</v>
      </c>
      <c r="K255" s="498" t="str">
        <f t="shared" si="246"/>
        <v>-</v>
      </c>
      <c r="L255" s="498" t="str">
        <f t="shared" si="247"/>
        <v>-</v>
      </c>
      <c r="M255" s="498" t="str">
        <f t="shared" si="248"/>
        <v>-</v>
      </c>
      <c r="N255" s="498" t="str">
        <f t="shared" si="249"/>
        <v>-</v>
      </c>
      <c r="O255" s="498" t="str">
        <f t="shared" si="250"/>
        <v>-</v>
      </c>
      <c r="P255" s="498" t="str">
        <f t="shared" si="251"/>
        <v>-</v>
      </c>
      <c r="Q255" s="498" t="str">
        <f t="shared" si="252"/>
        <v>-</v>
      </c>
      <c r="R255" s="498" t="str">
        <f t="shared" si="253"/>
        <v>-</v>
      </c>
      <c r="S255" s="498" t="str">
        <f t="shared" si="254"/>
        <v>-</v>
      </c>
      <c r="T255" s="498" t="str">
        <f t="shared" si="255"/>
        <v>-</v>
      </c>
      <c r="U255" s="498" t="str">
        <f t="shared" si="256"/>
        <v>-</v>
      </c>
      <c r="V255" s="498" t="str">
        <f t="shared" si="257"/>
        <v>-</v>
      </c>
      <c r="W255" s="115"/>
      <c r="X255" s="115"/>
      <c r="Y255" s="115"/>
      <c r="Z255" s="115"/>
      <c r="AA255" s="115"/>
      <c r="AB255" s="115"/>
      <c r="AC255" s="115"/>
      <c r="AD255" s="115"/>
      <c r="AE255" s="115"/>
      <c r="AF255" s="499" t="s">
        <v>571</v>
      </c>
      <c r="AG255" s="500" t="s">
        <v>571</v>
      </c>
      <c r="AH255" s="500" t="s">
        <v>571</v>
      </c>
      <c r="AI255" s="500" t="s">
        <v>571</v>
      </c>
      <c r="AJ255" s="500" t="s">
        <v>571</v>
      </c>
      <c r="AK255" s="500" t="s">
        <v>571</v>
      </c>
      <c r="AL255" s="500" t="s">
        <v>571</v>
      </c>
      <c r="AM255" s="500" t="s">
        <v>571</v>
      </c>
      <c r="AN255" s="500" t="s">
        <v>571</v>
      </c>
      <c r="AO255" s="500" t="s">
        <v>571</v>
      </c>
      <c r="AP255" s="500" t="s">
        <v>571</v>
      </c>
      <c r="AQ255" s="500" t="s">
        <v>571</v>
      </c>
      <c r="AR255" s="500" t="s">
        <v>571</v>
      </c>
      <c r="AS255" s="500" t="s">
        <v>571</v>
      </c>
      <c r="AT255" s="500" t="s">
        <v>571</v>
      </c>
      <c r="AU255" s="500" t="s">
        <v>571</v>
      </c>
      <c r="AV255" s="500" t="s">
        <v>571</v>
      </c>
      <c r="AW255" s="500" t="s">
        <v>571</v>
      </c>
      <c r="AX255" s="500" t="s">
        <v>571</v>
      </c>
      <c r="AY255" s="500" t="s">
        <v>571</v>
      </c>
      <c r="AZ255" s="500" t="s">
        <v>571</v>
      </c>
      <c r="BA255" s="500" t="s">
        <v>571</v>
      </c>
      <c r="BB255" s="500" t="s">
        <v>571</v>
      </c>
      <c r="BC255" s="500" t="s">
        <v>571</v>
      </c>
      <c r="BD255" s="500" t="s">
        <v>571</v>
      </c>
      <c r="BE255" s="500" t="s">
        <v>571</v>
      </c>
      <c r="BF255" s="501" t="s">
        <v>571</v>
      </c>
    </row>
    <row r="256" spans="2:58" hidden="1">
      <c r="B256" s="323" t="s">
        <v>659</v>
      </c>
      <c r="C256" s="323" t="str">
        <f t="shared" ca="1" si="258"/>
        <v>Veiklos pajamos 4 (privataus ir NVO sektoriaus)</v>
      </c>
      <c r="D256" t="str">
        <f t="shared" si="259"/>
        <v>False</v>
      </c>
      <c r="E256" s="498" t="str">
        <f t="shared" si="240"/>
        <v>-</v>
      </c>
      <c r="F256" s="498" t="str">
        <f t="shared" si="241"/>
        <v>-</v>
      </c>
      <c r="G256" s="498" t="str">
        <f t="shared" si="242"/>
        <v>-</v>
      </c>
      <c r="H256" s="498" t="str">
        <f t="shared" si="243"/>
        <v>-</v>
      </c>
      <c r="I256" s="498" t="str">
        <f t="shared" si="244"/>
        <v>-</v>
      </c>
      <c r="J256" s="498" t="str">
        <f t="shared" si="245"/>
        <v>-</v>
      </c>
      <c r="K256" s="498" t="str">
        <f t="shared" si="246"/>
        <v>-</v>
      </c>
      <c r="L256" s="498" t="str">
        <f t="shared" si="247"/>
        <v>-</v>
      </c>
      <c r="M256" s="498" t="str">
        <f t="shared" si="248"/>
        <v>-</v>
      </c>
      <c r="N256" s="498" t="str">
        <f t="shared" si="249"/>
        <v>-</v>
      </c>
      <c r="O256" s="498" t="str">
        <f t="shared" si="250"/>
        <v>-</v>
      </c>
      <c r="P256" s="498" t="str">
        <f t="shared" si="251"/>
        <v>-</v>
      </c>
      <c r="Q256" s="498" t="str">
        <f t="shared" si="252"/>
        <v>-</v>
      </c>
      <c r="R256" s="498" t="str">
        <f t="shared" si="253"/>
        <v>-</v>
      </c>
      <c r="S256" s="498" t="str">
        <f t="shared" si="254"/>
        <v>-</v>
      </c>
      <c r="T256" s="498" t="str">
        <f t="shared" si="255"/>
        <v>-</v>
      </c>
      <c r="U256" s="498" t="str">
        <f t="shared" si="256"/>
        <v>-</v>
      </c>
      <c r="V256" s="498" t="str">
        <f t="shared" si="257"/>
        <v>-</v>
      </c>
      <c r="W256" s="115"/>
      <c r="X256" s="115"/>
      <c r="Y256" s="115"/>
      <c r="Z256" s="115"/>
      <c r="AA256" s="115"/>
      <c r="AB256" s="115"/>
      <c r="AC256" s="115"/>
      <c r="AD256" s="115"/>
      <c r="AE256" s="115"/>
      <c r="AF256" s="499" t="s">
        <v>571</v>
      </c>
      <c r="AG256" s="500" t="s">
        <v>571</v>
      </c>
      <c r="AH256" s="500" t="s">
        <v>571</v>
      </c>
      <c r="AI256" s="500" t="s">
        <v>571</v>
      </c>
      <c r="AJ256" s="500" t="s">
        <v>571</v>
      </c>
      <c r="AK256" s="500" t="s">
        <v>571</v>
      </c>
      <c r="AL256" s="500" t="s">
        <v>571</v>
      </c>
      <c r="AM256" s="500" t="s">
        <v>571</v>
      </c>
      <c r="AN256" s="500" t="s">
        <v>571</v>
      </c>
      <c r="AO256" s="500" t="s">
        <v>571</v>
      </c>
      <c r="AP256" s="500" t="s">
        <v>571</v>
      </c>
      <c r="AQ256" s="500" t="s">
        <v>571</v>
      </c>
      <c r="AR256" s="500" t="s">
        <v>571</v>
      </c>
      <c r="AS256" s="500" t="s">
        <v>571</v>
      </c>
      <c r="AT256" s="500" t="s">
        <v>571</v>
      </c>
      <c r="AU256" s="500" t="s">
        <v>571</v>
      </c>
      <c r="AV256" s="500" t="s">
        <v>571</v>
      </c>
      <c r="AW256" s="500" t="s">
        <v>571</v>
      </c>
      <c r="AX256" s="500" t="s">
        <v>571</v>
      </c>
      <c r="AY256" s="500" t="s">
        <v>571</v>
      </c>
      <c r="AZ256" s="500" t="s">
        <v>571</v>
      </c>
      <c r="BA256" s="500" t="s">
        <v>571</v>
      </c>
      <c r="BB256" s="500" t="s">
        <v>571</v>
      </c>
      <c r="BC256" s="500" t="s">
        <v>571</v>
      </c>
      <c r="BD256" s="500" t="s">
        <v>571</v>
      </c>
      <c r="BE256" s="500" t="s">
        <v>571</v>
      </c>
      <c r="BF256" s="501" t="s">
        <v>571</v>
      </c>
    </row>
    <row r="257" spans="2:58" hidden="1">
      <c r="B257" s="323" t="s">
        <v>660</v>
      </c>
      <c r="C257" s="323" t="str">
        <f t="shared" ca="1" si="258"/>
        <v>Veiklos pajamos 5 (privataus ir NVO sektoriaus)</v>
      </c>
      <c r="D257" t="str">
        <f t="shared" si="259"/>
        <v>False</v>
      </c>
      <c r="E257" s="498" t="str">
        <f t="shared" si="240"/>
        <v>-</v>
      </c>
      <c r="F257" s="498" t="str">
        <f t="shared" si="241"/>
        <v>-</v>
      </c>
      <c r="G257" s="498" t="str">
        <f t="shared" si="242"/>
        <v>-</v>
      </c>
      <c r="H257" s="498" t="str">
        <f t="shared" si="243"/>
        <v>-</v>
      </c>
      <c r="I257" s="498" t="str">
        <f t="shared" si="244"/>
        <v>-</v>
      </c>
      <c r="J257" s="498" t="str">
        <f t="shared" si="245"/>
        <v>-</v>
      </c>
      <c r="K257" s="498" t="str">
        <f t="shared" si="246"/>
        <v>-</v>
      </c>
      <c r="L257" s="498" t="str">
        <f t="shared" si="247"/>
        <v>-</v>
      </c>
      <c r="M257" s="498" t="str">
        <f t="shared" si="248"/>
        <v>-</v>
      </c>
      <c r="N257" s="498" t="str">
        <f t="shared" si="249"/>
        <v>-</v>
      </c>
      <c r="O257" s="498" t="str">
        <f t="shared" si="250"/>
        <v>-</v>
      </c>
      <c r="P257" s="498" t="str">
        <f t="shared" si="251"/>
        <v>-</v>
      </c>
      <c r="Q257" s="498" t="str">
        <f t="shared" si="252"/>
        <v>-</v>
      </c>
      <c r="R257" s="498" t="str">
        <f t="shared" si="253"/>
        <v>-</v>
      </c>
      <c r="S257" s="498" t="str">
        <f t="shared" si="254"/>
        <v>-</v>
      </c>
      <c r="T257" s="498" t="str">
        <f t="shared" si="255"/>
        <v>-</v>
      </c>
      <c r="U257" s="498" t="str">
        <f t="shared" si="256"/>
        <v>-</v>
      </c>
      <c r="V257" s="498" t="str">
        <f t="shared" si="257"/>
        <v>-</v>
      </c>
      <c r="W257" s="115"/>
      <c r="X257" s="115"/>
      <c r="Y257" s="115"/>
      <c r="Z257" s="115"/>
      <c r="AA257" s="115"/>
      <c r="AB257" s="115"/>
      <c r="AC257" s="115"/>
      <c r="AD257" s="115"/>
      <c r="AE257" s="115"/>
      <c r="AF257" s="499" t="s">
        <v>571</v>
      </c>
      <c r="AG257" s="500" t="s">
        <v>571</v>
      </c>
      <c r="AH257" s="500" t="s">
        <v>571</v>
      </c>
      <c r="AI257" s="500" t="s">
        <v>571</v>
      </c>
      <c r="AJ257" s="500" t="s">
        <v>571</v>
      </c>
      <c r="AK257" s="500" t="s">
        <v>571</v>
      </c>
      <c r="AL257" s="500" t="s">
        <v>571</v>
      </c>
      <c r="AM257" s="500" t="s">
        <v>571</v>
      </c>
      <c r="AN257" s="500" t="s">
        <v>571</v>
      </c>
      <c r="AO257" s="500" t="s">
        <v>571</v>
      </c>
      <c r="AP257" s="500" t="s">
        <v>571</v>
      </c>
      <c r="AQ257" s="500" t="s">
        <v>571</v>
      </c>
      <c r="AR257" s="500" t="s">
        <v>571</v>
      </c>
      <c r="AS257" s="500" t="s">
        <v>571</v>
      </c>
      <c r="AT257" s="500" t="s">
        <v>571</v>
      </c>
      <c r="AU257" s="500" t="s">
        <v>571</v>
      </c>
      <c r="AV257" s="500" t="s">
        <v>571</v>
      </c>
      <c r="AW257" s="500" t="s">
        <v>571</v>
      </c>
      <c r="AX257" s="500" t="s">
        <v>571</v>
      </c>
      <c r="AY257" s="500" t="s">
        <v>571</v>
      </c>
      <c r="AZ257" s="500" t="s">
        <v>571</v>
      </c>
      <c r="BA257" s="500" t="s">
        <v>571</v>
      </c>
      <c r="BB257" s="500" t="s">
        <v>571</v>
      </c>
      <c r="BC257" s="500" t="s">
        <v>571</v>
      </c>
      <c r="BD257" s="500" t="s">
        <v>571</v>
      </c>
      <c r="BE257" s="500" t="s">
        <v>571</v>
      </c>
      <c r="BF257" s="501" t="s">
        <v>571</v>
      </c>
    </row>
    <row r="258" spans="2:58" hidden="1">
      <c r="B258" s="323" t="s">
        <v>247</v>
      </c>
      <c r="C258" s="323" t="str">
        <f t="shared" ca="1" si="258"/>
        <v>MOKESTINĖS PAJAMOS</v>
      </c>
      <c r="D258" t="str">
        <f t="shared" si="259"/>
        <v>False</v>
      </c>
      <c r="E258" s="498" t="str">
        <f t="shared" si="240"/>
        <v>-</v>
      </c>
      <c r="F258" s="498" t="str">
        <f t="shared" si="241"/>
        <v>-</v>
      </c>
      <c r="G258" s="498" t="str">
        <f t="shared" si="242"/>
        <v>-</v>
      </c>
      <c r="H258" s="498" t="str">
        <f t="shared" si="243"/>
        <v>-</v>
      </c>
      <c r="I258" s="498" t="str">
        <f t="shared" si="244"/>
        <v>-</v>
      </c>
      <c r="J258" s="498" t="str">
        <f t="shared" si="245"/>
        <v>-</v>
      </c>
      <c r="K258" s="498" t="str">
        <f t="shared" si="246"/>
        <v>-</v>
      </c>
      <c r="L258" s="498" t="str">
        <f t="shared" si="247"/>
        <v>-</v>
      </c>
      <c r="M258" s="498" t="str">
        <f t="shared" si="248"/>
        <v>-</v>
      </c>
      <c r="N258" s="498" t="str">
        <f t="shared" si="249"/>
        <v>-</v>
      </c>
      <c r="O258" s="498" t="str">
        <f t="shared" si="250"/>
        <v>-</v>
      </c>
      <c r="P258" s="498" t="str">
        <f t="shared" si="251"/>
        <v>-</v>
      </c>
      <c r="Q258" s="498" t="str">
        <f t="shared" si="252"/>
        <v>-</v>
      </c>
      <c r="R258" s="498" t="str">
        <f t="shared" si="253"/>
        <v>-</v>
      </c>
      <c r="S258" s="498" t="str">
        <f t="shared" si="254"/>
        <v>-</v>
      </c>
      <c r="T258" s="498" t="str">
        <f t="shared" si="255"/>
        <v>-</v>
      </c>
      <c r="U258" s="498" t="str">
        <f t="shared" si="256"/>
        <v>-</v>
      </c>
      <c r="V258" s="498" t="str">
        <f t="shared" si="257"/>
        <v>-</v>
      </c>
      <c r="W258" s="115"/>
      <c r="X258" s="115"/>
      <c r="Y258" s="115"/>
      <c r="Z258" s="115"/>
      <c r="AA258" s="115"/>
      <c r="AB258" s="115"/>
      <c r="AC258" s="115"/>
      <c r="AD258" s="115"/>
      <c r="AE258" s="115"/>
      <c r="AF258" s="499" t="s">
        <v>571</v>
      </c>
      <c r="AG258" s="500" t="s">
        <v>571</v>
      </c>
      <c r="AH258" s="500" t="s">
        <v>571</v>
      </c>
      <c r="AI258" s="500" t="s">
        <v>571</v>
      </c>
      <c r="AJ258" s="500" t="s">
        <v>571</v>
      </c>
      <c r="AK258" s="500" t="s">
        <v>571</v>
      </c>
      <c r="AL258" s="500" t="s">
        <v>571</v>
      </c>
      <c r="AM258" s="500" t="s">
        <v>571</v>
      </c>
      <c r="AN258" s="500" t="s">
        <v>571</v>
      </c>
      <c r="AO258" s="500" t="s">
        <v>571</v>
      </c>
      <c r="AP258" s="500" t="s">
        <v>571</v>
      </c>
      <c r="AQ258" s="500" t="s">
        <v>571</v>
      </c>
      <c r="AR258" s="500" t="s">
        <v>571</v>
      </c>
      <c r="AS258" s="500" t="s">
        <v>571</v>
      </c>
      <c r="AT258" s="500" t="s">
        <v>571</v>
      </c>
      <c r="AU258" s="500" t="s">
        <v>571</v>
      </c>
      <c r="AV258" s="500" t="s">
        <v>571</v>
      </c>
      <c r="AW258" s="500" t="s">
        <v>571</v>
      </c>
      <c r="AX258" s="500" t="s">
        <v>571</v>
      </c>
      <c r="AY258" s="500" t="s">
        <v>571</v>
      </c>
      <c r="AZ258" s="500" t="s">
        <v>571</v>
      </c>
      <c r="BA258" s="500" t="s">
        <v>571</v>
      </c>
      <c r="BB258" s="500" t="s">
        <v>571</v>
      </c>
      <c r="BC258" s="500" t="s">
        <v>571</v>
      </c>
      <c r="BD258" s="500" t="s">
        <v>571</v>
      </c>
      <c r="BE258" s="500" t="s">
        <v>571</v>
      </c>
      <c r="BF258" s="501" t="s">
        <v>571</v>
      </c>
    </row>
    <row r="259" spans="2:58" hidden="1">
      <c r="B259" s="323" t="s">
        <v>257</v>
      </c>
      <c r="C259" s="323" t="str">
        <f t="shared" ca="1" si="258"/>
        <v>SIEKIAMAS REZULTATAS: Produktų ar procesų inovacijas diegiančios MVĮ, matavimo vienetas: proc.</v>
      </c>
      <c r="D259" t="str">
        <f t="shared" si="259"/>
        <v>False</v>
      </c>
      <c r="E259" s="498" t="str">
        <f t="shared" si="240"/>
        <v>-</v>
      </c>
      <c r="F259" s="498" t="str">
        <f t="shared" si="241"/>
        <v>-</v>
      </c>
      <c r="G259" s="498" t="str">
        <f t="shared" si="242"/>
        <v>-</v>
      </c>
      <c r="H259" s="498" t="str">
        <f t="shared" si="243"/>
        <v>-</v>
      </c>
      <c r="I259" s="498" t="str">
        <f t="shared" si="244"/>
        <v>-</v>
      </c>
      <c r="J259" s="498" t="str">
        <f t="shared" si="245"/>
        <v>-</v>
      </c>
      <c r="K259" s="498" t="str">
        <f t="shared" si="246"/>
        <v>-</v>
      </c>
      <c r="L259" s="498" t="str">
        <f t="shared" si="247"/>
        <v>-</v>
      </c>
      <c r="M259" s="498" t="str">
        <f t="shared" si="248"/>
        <v>-</v>
      </c>
      <c r="N259" s="498" t="str">
        <f t="shared" si="249"/>
        <v>-</v>
      </c>
      <c r="O259" s="498" t="str">
        <f t="shared" si="250"/>
        <v>-</v>
      </c>
      <c r="P259" s="498" t="str">
        <f t="shared" si="251"/>
        <v>-</v>
      </c>
      <c r="Q259" s="498" t="str">
        <f t="shared" si="252"/>
        <v>-</v>
      </c>
      <c r="R259" s="498" t="str">
        <f t="shared" si="253"/>
        <v>-</v>
      </c>
      <c r="S259" s="498" t="str">
        <f t="shared" si="254"/>
        <v>-</v>
      </c>
      <c r="T259" s="498" t="str">
        <f t="shared" si="255"/>
        <v>-</v>
      </c>
      <c r="U259" s="498" t="str">
        <f t="shared" si="256"/>
        <v>-</v>
      </c>
      <c r="V259" s="498" t="str">
        <f t="shared" si="257"/>
        <v>-</v>
      </c>
      <c r="W259" s="115"/>
      <c r="X259" s="115"/>
      <c r="Y259" s="115"/>
      <c r="Z259" s="115"/>
      <c r="AA259" s="115"/>
      <c r="AB259" s="115"/>
      <c r="AC259" s="115"/>
      <c r="AD259" s="115"/>
      <c r="AE259" s="115"/>
      <c r="AF259" s="499" t="s">
        <v>571</v>
      </c>
      <c r="AG259" s="500" t="s">
        <v>571</v>
      </c>
      <c r="AH259" s="500" t="s">
        <v>571</v>
      </c>
      <c r="AI259" s="500" t="s">
        <v>571</v>
      </c>
      <c r="AJ259" s="500" t="s">
        <v>571</v>
      </c>
      <c r="AK259" s="500" t="s">
        <v>571</v>
      </c>
      <c r="AL259" s="500" t="s">
        <v>571</v>
      </c>
      <c r="AM259" s="500" t="s">
        <v>571</v>
      </c>
      <c r="AN259" s="500" t="s">
        <v>571</v>
      </c>
      <c r="AO259" s="500" t="s">
        <v>571</v>
      </c>
      <c r="AP259" s="500" t="s">
        <v>571</v>
      </c>
      <c r="AQ259" s="500" t="s">
        <v>571</v>
      </c>
      <c r="AR259" s="500" t="s">
        <v>571</v>
      </c>
      <c r="AS259" s="500" t="s">
        <v>571</v>
      </c>
      <c r="AT259" s="500" t="s">
        <v>571</v>
      </c>
      <c r="AU259" s="500" t="s">
        <v>571</v>
      </c>
      <c r="AV259" s="500" t="s">
        <v>571</v>
      </c>
      <c r="AW259" s="500" t="s">
        <v>571</v>
      </c>
      <c r="AX259" s="500" t="s">
        <v>571</v>
      </c>
      <c r="AY259" s="500" t="s">
        <v>571</v>
      </c>
      <c r="AZ259" s="500" t="s">
        <v>571</v>
      </c>
      <c r="BA259" s="500" t="s">
        <v>571</v>
      </c>
      <c r="BB259" s="500" t="s">
        <v>571</v>
      </c>
      <c r="BC259" s="500" t="s">
        <v>571</v>
      </c>
      <c r="BD259" s="500" t="s">
        <v>571</v>
      </c>
      <c r="BE259" s="500" t="s">
        <v>571</v>
      </c>
      <c r="BF259" s="501" t="s">
        <v>571</v>
      </c>
    </row>
    <row r="260" spans="2:58">
      <c r="B260" s="323" t="s">
        <v>661</v>
      </c>
      <c r="C260" s="323" t="str">
        <f t="shared" ca="1" si="258"/>
        <v>Sukurta pridėtinė vertė</v>
      </c>
      <c r="D260" t="str">
        <f t="shared" si="259"/>
        <v>True</v>
      </c>
      <c r="E260" s="498">
        <f t="shared" si="240"/>
        <v>-7.8770970777039557E-3</v>
      </c>
      <c r="F260" s="498">
        <f t="shared" si="241"/>
        <v>7.8770970777036174E-3</v>
      </c>
      <c r="G260" s="498">
        <f t="shared" si="242"/>
        <v>-3.3324841960576612E-2</v>
      </c>
      <c r="H260" s="498">
        <f t="shared" si="243"/>
        <v>3.3324841960577251E-2</v>
      </c>
      <c r="I260" s="498">
        <f t="shared" si="244"/>
        <v>-1.2409446594220816E-2</v>
      </c>
      <c r="J260" s="498">
        <f t="shared" si="245"/>
        <v>1.2328656037826922E-2</v>
      </c>
      <c r="K260" s="498" t="str">
        <f t="shared" si="246"/>
        <v>-</v>
      </c>
      <c r="L260" s="498" t="str">
        <f t="shared" si="247"/>
        <v>-</v>
      </c>
      <c r="M260" s="498" t="str">
        <f t="shared" si="248"/>
        <v>-</v>
      </c>
      <c r="N260" s="498" t="str">
        <f t="shared" si="249"/>
        <v>-</v>
      </c>
      <c r="O260" s="498">
        <f t="shared" si="250"/>
        <v>0</v>
      </c>
      <c r="P260" s="498">
        <f t="shared" si="251"/>
        <v>0</v>
      </c>
      <c r="Q260" s="498">
        <f t="shared" si="252"/>
        <v>0</v>
      </c>
      <c r="R260" s="498">
        <f t="shared" si="253"/>
        <v>0</v>
      </c>
      <c r="S260" s="498" t="str">
        <f t="shared" si="254"/>
        <v>-</v>
      </c>
      <c r="T260" s="498" t="str">
        <f t="shared" si="255"/>
        <v>-</v>
      </c>
      <c r="U260" s="498" t="str">
        <f t="shared" si="256"/>
        <v>-</v>
      </c>
      <c r="V260" s="498" t="str">
        <f t="shared" si="257"/>
        <v>-</v>
      </c>
      <c r="W260" s="115"/>
      <c r="X260" s="115"/>
      <c r="Y260" s="115"/>
      <c r="Z260" s="115"/>
      <c r="AA260" s="115"/>
      <c r="AB260" s="115"/>
      <c r="AC260" s="115"/>
      <c r="AD260" s="115"/>
      <c r="AE260" s="115"/>
      <c r="AF260" s="499">
        <v>1.2992247092042337</v>
      </c>
      <c r="AG260" s="500">
        <v>1.3095400835696565</v>
      </c>
      <c r="AH260" s="500">
        <v>1.3198554579350787</v>
      </c>
      <c r="AI260" s="500">
        <v>180003285.82527494</v>
      </c>
      <c r="AJ260" s="500">
        <v>186208659.99117148</v>
      </c>
      <c r="AK260" s="500">
        <v>192414034.15706813</v>
      </c>
      <c r="AL260" s="500">
        <v>8.4489595878722845E-2</v>
      </c>
      <c r="AM260" s="500">
        <v>8.5551239415316616E-2</v>
      </c>
      <c r="AN260" s="500">
        <v>8.6605971219677835E-2</v>
      </c>
      <c r="AO260" s="500" t="s">
        <v>151</v>
      </c>
      <c r="AP260" s="500" t="s">
        <v>151</v>
      </c>
      <c r="AQ260" s="500" t="s">
        <v>151</v>
      </c>
      <c r="AR260" s="500" t="s">
        <v>151</v>
      </c>
      <c r="AS260" s="500" t="s">
        <v>151</v>
      </c>
      <c r="AT260" s="500" t="s">
        <v>151</v>
      </c>
      <c r="AU260" s="500">
        <v>-326666088.06269288</v>
      </c>
      <c r="AV260" s="500">
        <v>-326666088.06269288</v>
      </c>
      <c r="AW260" s="500">
        <v>-326666088.06269288</v>
      </c>
      <c r="AX260" s="500">
        <v>-619610582.97000372</v>
      </c>
      <c r="AY260" s="500">
        <v>-619610582.97000372</v>
      </c>
      <c r="AZ260" s="500">
        <v>-619610582.97000372</v>
      </c>
      <c r="BA260" s="500" t="s">
        <v>151</v>
      </c>
      <c r="BB260" s="500" t="s">
        <v>151</v>
      </c>
      <c r="BC260" s="500" t="s">
        <v>151</v>
      </c>
      <c r="BD260" s="500">
        <v>0</v>
      </c>
      <c r="BE260" s="500">
        <v>0</v>
      </c>
      <c r="BF260" s="501">
        <v>0</v>
      </c>
    </row>
    <row r="261" spans="2:58">
      <c r="B261" s="323" t="s">
        <v>662</v>
      </c>
      <c r="C261" s="323" t="str">
        <f t="shared" ca="1" si="258"/>
        <v>Išvengtos inovacijų kūrimo sąnaudos</v>
      </c>
      <c r="D261" t="str">
        <f t="shared" si="259"/>
        <v>True</v>
      </c>
      <c r="E261" s="498">
        <f t="shared" si="240"/>
        <v>-1.6778383012378204E-4</v>
      </c>
      <c r="F261" s="498">
        <f t="shared" si="241"/>
        <v>1.6778383012344293E-4</v>
      </c>
      <c r="G261" s="498">
        <f t="shared" si="242"/>
        <v>-7.0982616657576251E-4</v>
      </c>
      <c r="H261" s="498">
        <f t="shared" si="243"/>
        <v>7.0982616657576251E-4</v>
      </c>
      <c r="I261" s="498">
        <f t="shared" si="244"/>
        <v>-3.552293693717929E-4</v>
      </c>
      <c r="J261" s="498">
        <f t="shared" si="245"/>
        <v>3.5533463349425473E-4</v>
      </c>
      <c r="K261" s="498" t="str">
        <f t="shared" si="246"/>
        <v>-</v>
      </c>
      <c r="L261" s="498" t="str">
        <f t="shared" si="247"/>
        <v>-</v>
      </c>
      <c r="M261" s="498" t="str">
        <f t="shared" si="248"/>
        <v>-</v>
      </c>
      <c r="N261" s="498" t="str">
        <f t="shared" si="249"/>
        <v>-</v>
      </c>
      <c r="O261" s="498">
        <f t="shared" si="250"/>
        <v>0</v>
      </c>
      <c r="P261" s="498">
        <f t="shared" si="251"/>
        <v>0</v>
      </c>
      <c r="Q261" s="498">
        <f t="shared" si="252"/>
        <v>0</v>
      </c>
      <c r="R261" s="498">
        <f t="shared" si="253"/>
        <v>0</v>
      </c>
      <c r="S261" s="498" t="str">
        <f t="shared" si="254"/>
        <v>-</v>
      </c>
      <c r="T261" s="498" t="str">
        <f t="shared" si="255"/>
        <v>-</v>
      </c>
      <c r="U261" s="498" t="str">
        <f t="shared" si="256"/>
        <v>-</v>
      </c>
      <c r="V261" s="498" t="str">
        <f t="shared" si="257"/>
        <v>-</v>
      </c>
      <c r="W261" s="115"/>
      <c r="X261" s="115"/>
      <c r="Y261" s="115"/>
      <c r="Z261" s="115"/>
      <c r="AA261" s="115"/>
      <c r="AB261" s="115"/>
      <c r="AC261" s="115"/>
      <c r="AD261" s="115"/>
      <c r="AE261" s="115"/>
      <c r="AF261" s="499">
        <v>1.3093203639187345</v>
      </c>
      <c r="AG261" s="500">
        <v>1.3095400835696565</v>
      </c>
      <c r="AH261" s="500">
        <v>1.3097598032205779</v>
      </c>
      <c r="AI261" s="500">
        <v>186076484.21186674</v>
      </c>
      <c r="AJ261" s="500">
        <v>186208659.99117148</v>
      </c>
      <c r="AK261" s="500">
        <v>186340835.77047622</v>
      </c>
      <c r="AL261" s="500">
        <v>8.5520849102490137E-2</v>
      </c>
      <c r="AM261" s="500">
        <v>8.5551239415316616E-2</v>
      </c>
      <c r="AN261" s="500">
        <v>8.5581638733619236E-2</v>
      </c>
      <c r="AO261" s="500" t="s">
        <v>151</v>
      </c>
      <c r="AP261" s="500" t="s">
        <v>151</v>
      </c>
      <c r="AQ261" s="500" t="s">
        <v>151</v>
      </c>
      <c r="AR261" s="500" t="s">
        <v>151</v>
      </c>
      <c r="AS261" s="500" t="s">
        <v>151</v>
      </c>
      <c r="AT261" s="500" t="s">
        <v>151</v>
      </c>
      <c r="AU261" s="500">
        <v>-326666088.06269288</v>
      </c>
      <c r="AV261" s="500">
        <v>-326666088.06269288</v>
      </c>
      <c r="AW261" s="500">
        <v>-326666088.06269288</v>
      </c>
      <c r="AX261" s="500">
        <v>-619610582.97000372</v>
      </c>
      <c r="AY261" s="500">
        <v>-619610582.97000372</v>
      </c>
      <c r="AZ261" s="500">
        <v>-619610582.97000372</v>
      </c>
      <c r="BA261" s="500" t="s">
        <v>151</v>
      </c>
      <c r="BB261" s="500" t="s">
        <v>151</v>
      </c>
      <c r="BC261" s="500" t="s">
        <v>151</v>
      </c>
      <c r="BD261" s="500">
        <v>0</v>
      </c>
      <c r="BE261" s="500">
        <v>0</v>
      </c>
      <c r="BF261" s="501">
        <v>0</v>
      </c>
    </row>
    <row r="262" spans="2:58">
      <c r="B262" s="323" t="s">
        <v>663</v>
      </c>
      <c r="C262" s="323" t="str">
        <f t="shared" ca="1" si="258"/>
        <v>Išvengtos konsultacijų sąnaudos</v>
      </c>
      <c r="D262" t="str">
        <f t="shared" si="259"/>
        <v>True</v>
      </c>
      <c r="E262" s="498">
        <f t="shared" si="240"/>
        <v>-8.1302470162667495E-5</v>
      </c>
      <c r="F262" s="498">
        <f t="shared" si="241"/>
        <v>8.1302470162497939E-5</v>
      </c>
      <c r="G262" s="498">
        <f t="shared" si="242"/>
        <v>-3.4395817932011144E-4</v>
      </c>
      <c r="H262" s="498">
        <f t="shared" si="243"/>
        <v>3.4395817932027147E-4</v>
      </c>
      <c r="I262" s="498">
        <f t="shared" si="244"/>
        <v>-1.811838695320471E-4</v>
      </c>
      <c r="J262" s="498">
        <f t="shared" si="245"/>
        <v>1.8121932064968537E-4</v>
      </c>
      <c r="K262" s="498" t="str">
        <f t="shared" si="246"/>
        <v>-</v>
      </c>
      <c r="L262" s="498" t="str">
        <f t="shared" si="247"/>
        <v>-</v>
      </c>
      <c r="M262" s="498" t="str">
        <f t="shared" si="248"/>
        <v>-</v>
      </c>
      <c r="N262" s="498" t="str">
        <f t="shared" si="249"/>
        <v>-</v>
      </c>
      <c r="O262" s="498">
        <f t="shared" si="250"/>
        <v>0</v>
      </c>
      <c r="P262" s="498">
        <f t="shared" si="251"/>
        <v>0</v>
      </c>
      <c r="Q262" s="498">
        <f t="shared" si="252"/>
        <v>0</v>
      </c>
      <c r="R262" s="498">
        <f t="shared" si="253"/>
        <v>0</v>
      </c>
      <c r="S262" s="498" t="str">
        <f t="shared" si="254"/>
        <v>-</v>
      </c>
      <c r="T262" s="498" t="str">
        <f t="shared" si="255"/>
        <v>-</v>
      </c>
      <c r="U262" s="498" t="str">
        <f t="shared" si="256"/>
        <v>-</v>
      </c>
      <c r="V262" s="498" t="str">
        <f t="shared" si="257"/>
        <v>-</v>
      </c>
      <c r="W262" s="115"/>
      <c r="X262" s="115"/>
      <c r="Y262" s="115"/>
      <c r="Z262" s="115"/>
      <c r="AA262" s="115"/>
      <c r="AB262" s="115"/>
      <c r="AC262" s="115"/>
      <c r="AD262" s="115"/>
      <c r="AE262" s="115"/>
      <c r="AF262" s="499">
        <v>1.3094336147260852</v>
      </c>
      <c r="AG262" s="500">
        <v>1.3095400835696565</v>
      </c>
      <c r="AH262" s="500">
        <v>1.3096465524132275</v>
      </c>
      <c r="AI262" s="500">
        <v>186144611.99950728</v>
      </c>
      <c r="AJ262" s="500">
        <v>186208659.99117148</v>
      </c>
      <c r="AK262" s="500">
        <v>186272707.98283571</v>
      </c>
      <c r="AL262" s="500">
        <v>8.5535738910716086E-2</v>
      </c>
      <c r="AM262" s="500">
        <v>8.5551239415316616E-2</v>
      </c>
      <c r="AN262" s="500">
        <v>8.5566742952804198E-2</v>
      </c>
      <c r="AO262" s="500" t="s">
        <v>151</v>
      </c>
      <c r="AP262" s="500" t="s">
        <v>151</v>
      </c>
      <c r="AQ262" s="500" t="s">
        <v>151</v>
      </c>
      <c r="AR262" s="500" t="s">
        <v>151</v>
      </c>
      <c r="AS262" s="500" t="s">
        <v>151</v>
      </c>
      <c r="AT262" s="500" t="s">
        <v>151</v>
      </c>
      <c r="AU262" s="500">
        <v>-326666088.06269288</v>
      </c>
      <c r="AV262" s="500">
        <v>-326666088.06269288</v>
      </c>
      <c r="AW262" s="500">
        <v>-326666088.06269288</v>
      </c>
      <c r="AX262" s="500">
        <v>-619610582.97000372</v>
      </c>
      <c r="AY262" s="500">
        <v>-619610582.97000372</v>
      </c>
      <c r="AZ262" s="500">
        <v>-619610582.97000372</v>
      </c>
      <c r="BA262" s="500" t="s">
        <v>151</v>
      </c>
      <c r="BB262" s="500" t="s">
        <v>151</v>
      </c>
      <c r="BC262" s="500" t="s">
        <v>151</v>
      </c>
      <c r="BD262" s="500">
        <v>0</v>
      </c>
      <c r="BE262" s="500">
        <v>0</v>
      </c>
      <c r="BF262" s="501">
        <v>0</v>
      </c>
    </row>
    <row r="263" spans="2:58">
      <c r="B263" s="323" t="s">
        <v>664</v>
      </c>
      <c r="C263" s="323" t="str">
        <f t="shared" ca="1" si="258"/>
        <v>Vieno darbuotojo sukuriamos pridėtinės vertės prieaugis</v>
      </c>
      <c r="D263" t="str">
        <f t="shared" si="259"/>
        <v>True</v>
      </c>
      <c r="E263" s="498">
        <f t="shared" si="240"/>
        <v>-1.8738166220100467E-3</v>
      </c>
      <c r="F263" s="498">
        <f t="shared" si="241"/>
        <v>1.8738166220098771E-3</v>
      </c>
      <c r="G263" s="498">
        <f t="shared" si="242"/>
        <v>-7.9273674268061575E-3</v>
      </c>
      <c r="H263" s="498">
        <f t="shared" si="243"/>
        <v>7.927367426806638E-3</v>
      </c>
      <c r="I263" s="498">
        <f t="shared" si="244"/>
        <v>-3.8399289514891221E-3</v>
      </c>
      <c r="J263" s="498">
        <f t="shared" si="245"/>
        <v>3.8501891986407661E-3</v>
      </c>
      <c r="K263" s="498" t="str">
        <f t="shared" si="246"/>
        <v>-</v>
      </c>
      <c r="L263" s="498" t="str">
        <f t="shared" si="247"/>
        <v>-</v>
      </c>
      <c r="M263" s="498" t="str">
        <f t="shared" si="248"/>
        <v>-</v>
      </c>
      <c r="N263" s="498" t="str">
        <f t="shared" si="249"/>
        <v>-</v>
      </c>
      <c r="O263" s="498">
        <f t="shared" si="250"/>
        <v>0</v>
      </c>
      <c r="P263" s="498">
        <f t="shared" si="251"/>
        <v>0</v>
      </c>
      <c r="Q263" s="498">
        <f t="shared" si="252"/>
        <v>0</v>
      </c>
      <c r="R263" s="498">
        <f t="shared" si="253"/>
        <v>0</v>
      </c>
      <c r="S263" s="498" t="str">
        <f t="shared" si="254"/>
        <v>-</v>
      </c>
      <c r="T263" s="498" t="str">
        <f t="shared" si="255"/>
        <v>-</v>
      </c>
      <c r="U263" s="498" t="str">
        <f t="shared" si="256"/>
        <v>-</v>
      </c>
      <c r="V263" s="498" t="str">
        <f t="shared" si="257"/>
        <v>-</v>
      </c>
      <c r="W263" s="115"/>
      <c r="X263" s="115"/>
      <c r="Y263" s="115"/>
      <c r="Z263" s="115"/>
      <c r="AA263" s="115"/>
      <c r="AB263" s="115"/>
      <c r="AC263" s="115"/>
      <c r="AD263" s="115"/>
      <c r="AE263" s="115"/>
      <c r="AF263" s="499">
        <v>1.3070862455938752</v>
      </c>
      <c r="AG263" s="500">
        <v>1.3095400835696565</v>
      </c>
      <c r="AH263" s="500">
        <v>1.3119939215454375</v>
      </c>
      <c r="AI263" s="500">
        <v>184732515.52536824</v>
      </c>
      <c r="AJ263" s="500">
        <v>186208659.99117148</v>
      </c>
      <c r="AK263" s="500">
        <v>187684804.4569748</v>
      </c>
      <c r="AL263" s="500">
        <v>8.5222728734249964E-2</v>
      </c>
      <c r="AM263" s="500">
        <v>8.5551239415316616E-2</v>
      </c>
      <c r="AN263" s="500">
        <v>8.5880627873243798E-2</v>
      </c>
      <c r="AO263" s="500" t="s">
        <v>151</v>
      </c>
      <c r="AP263" s="500" t="s">
        <v>151</v>
      </c>
      <c r="AQ263" s="500" t="s">
        <v>151</v>
      </c>
      <c r="AR263" s="500" t="s">
        <v>151</v>
      </c>
      <c r="AS263" s="500" t="s">
        <v>151</v>
      </c>
      <c r="AT263" s="500" t="s">
        <v>151</v>
      </c>
      <c r="AU263" s="500">
        <v>-326666088.06269288</v>
      </c>
      <c r="AV263" s="500">
        <v>-326666088.06269288</v>
      </c>
      <c r="AW263" s="500">
        <v>-326666088.06269288</v>
      </c>
      <c r="AX263" s="500">
        <v>-619610582.97000372</v>
      </c>
      <c r="AY263" s="500">
        <v>-619610582.97000372</v>
      </c>
      <c r="AZ263" s="500">
        <v>-619610582.97000372</v>
      </c>
      <c r="BA263" s="500" t="s">
        <v>151</v>
      </c>
      <c r="BB263" s="500" t="s">
        <v>151</v>
      </c>
      <c r="BC263" s="500" t="s">
        <v>151</v>
      </c>
      <c r="BD263" s="500">
        <v>0</v>
      </c>
      <c r="BE263" s="500">
        <v>0</v>
      </c>
      <c r="BF263" s="501">
        <v>0</v>
      </c>
    </row>
    <row r="264" spans="2:58" hidden="1">
      <c r="B264" s="323" t="s">
        <v>665</v>
      </c>
      <c r="C264" s="323" t="str">
        <f t="shared" ca="1" si="258"/>
        <v/>
      </c>
      <c r="D264" t="str">
        <f t="shared" si="259"/>
        <v>False</v>
      </c>
      <c r="E264" s="498" t="str">
        <f t="shared" si="240"/>
        <v>-</v>
      </c>
      <c r="F264" s="498" t="str">
        <f t="shared" si="241"/>
        <v>-</v>
      </c>
      <c r="G264" s="498" t="str">
        <f t="shared" si="242"/>
        <v>-</v>
      </c>
      <c r="H264" s="498" t="str">
        <f t="shared" si="243"/>
        <v>-</v>
      </c>
      <c r="I264" s="498" t="str">
        <f t="shared" si="244"/>
        <v>-</v>
      </c>
      <c r="J264" s="498" t="str">
        <f t="shared" si="245"/>
        <v>-</v>
      </c>
      <c r="K264" s="498" t="str">
        <f t="shared" si="246"/>
        <v>-</v>
      </c>
      <c r="L264" s="498" t="str">
        <f t="shared" si="247"/>
        <v>-</v>
      </c>
      <c r="M264" s="498" t="str">
        <f t="shared" si="248"/>
        <v>-</v>
      </c>
      <c r="N264" s="498" t="str">
        <f t="shared" si="249"/>
        <v>-</v>
      </c>
      <c r="O264" s="498" t="str">
        <f t="shared" si="250"/>
        <v>-</v>
      </c>
      <c r="P264" s="498" t="str">
        <f t="shared" si="251"/>
        <v>-</v>
      </c>
      <c r="Q264" s="498" t="str">
        <f t="shared" si="252"/>
        <v>-</v>
      </c>
      <c r="R264" s="498" t="str">
        <f t="shared" si="253"/>
        <v>-</v>
      </c>
      <c r="S264" s="498" t="str">
        <f t="shared" si="254"/>
        <v>-</v>
      </c>
      <c r="T264" s="498" t="str">
        <f t="shared" si="255"/>
        <v>-</v>
      </c>
      <c r="U264" s="498" t="str">
        <f t="shared" si="256"/>
        <v>-</v>
      </c>
      <c r="V264" s="498" t="str">
        <f t="shared" si="257"/>
        <v>-</v>
      </c>
      <c r="W264" s="115"/>
      <c r="X264" s="115"/>
      <c r="Y264" s="115"/>
      <c r="Z264" s="115"/>
      <c r="AA264" s="115"/>
      <c r="AB264" s="115"/>
      <c r="AC264" s="115"/>
      <c r="AD264" s="115"/>
      <c r="AE264" s="115"/>
      <c r="AF264" s="499" t="s">
        <v>571</v>
      </c>
      <c r="AG264" s="500" t="s">
        <v>571</v>
      </c>
      <c r="AH264" s="500" t="s">
        <v>571</v>
      </c>
      <c r="AI264" s="500" t="s">
        <v>571</v>
      </c>
      <c r="AJ264" s="500" t="s">
        <v>571</v>
      </c>
      <c r="AK264" s="500" t="s">
        <v>571</v>
      </c>
      <c r="AL264" s="500" t="s">
        <v>571</v>
      </c>
      <c r="AM264" s="500" t="s">
        <v>571</v>
      </c>
      <c r="AN264" s="500" t="s">
        <v>571</v>
      </c>
      <c r="AO264" s="500" t="s">
        <v>571</v>
      </c>
      <c r="AP264" s="500" t="s">
        <v>571</v>
      </c>
      <c r="AQ264" s="500" t="s">
        <v>571</v>
      </c>
      <c r="AR264" s="500" t="s">
        <v>571</v>
      </c>
      <c r="AS264" s="500" t="s">
        <v>571</v>
      </c>
      <c r="AT264" s="500" t="s">
        <v>571</v>
      </c>
      <c r="AU264" s="500" t="s">
        <v>571</v>
      </c>
      <c r="AV264" s="500" t="s">
        <v>571</v>
      </c>
      <c r="AW264" s="500" t="s">
        <v>571</v>
      </c>
      <c r="AX264" s="500" t="s">
        <v>571</v>
      </c>
      <c r="AY264" s="500" t="s">
        <v>571</v>
      </c>
      <c r="AZ264" s="500" t="s">
        <v>571</v>
      </c>
      <c r="BA264" s="500" t="s">
        <v>571</v>
      </c>
      <c r="BB264" s="500" t="s">
        <v>571</v>
      </c>
      <c r="BC264" s="500" t="s">
        <v>571</v>
      </c>
      <c r="BD264" s="500" t="s">
        <v>571</v>
      </c>
      <c r="BE264" s="500" t="s">
        <v>571</v>
      </c>
      <c r="BF264" s="501" t="s">
        <v>571</v>
      </c>
    </row>
    <row r="265" spans="2:58" hidden="1">
      <c r="B265" s="323" t="s">
        <v>666</v>
      </c>
      <c r="C265" s="323" t="str">
        <f t="shared" ca="1" si="258"/>
        <v/>
      </c>
      <c r="D265" t="str">
        <f t="shared" si="259"/>
        <v>False</v>
      </c>
      <c r="E265" s="498" t="str">
        <f t="shared" si="240"/>
        <v>-</v>
      </c>
      <c r="F265" s="498" t="str">
        <f t="shared" si="241"/>
        <v>-</v>
      </c>
      <c r="G265" s="498" t="str">
        <f t="shared" si="242"/>
        <v>-</v>
      </c>
      <c r="H265" s="498" t="str">
        <f t="shared" si="243"/>
        <v>-</v>
      </c>
      <c r="I265" s="498" t="str">
        <f t="shared" si="244"/>
        <v>-</v>
      </c>
      <c r="J265" s="498" t="str">
        <f t="shared" si="245"/>
        <v>-</v>
      </c>
      <c r="K265" s="498" t="str">
        <f t="shared" si="246"/>
        <v>-</v>
      </c>
      <c r="L265" s="498" t="str">
        <f t="shared" si="247"/>
        <v>-</v>
      </c>
      <c r="M265" s="498" t="str">
        <f t="shared" si="248"/>
        <v>-</v>
      </c>
      <c r="N265" s="498" t="str">
        <f t="shared" si="249"/>
        <v>-</v>
      </c>
      <c r="O265" s="498" t="str">
        <f t="shared" si="250"/>
        <v>-</v>
      </c>
      <c r="P265" s="498" t="str">
        <f t="shared" si="251"/>
        <v>-</v>
      </c>
      <c r="Q265" s="498" t="str">
        <f t="shared" si="252"/>
        <v>-</v>
      </c>
      <c r="R265" s="498" t="str">
        <f t="shared" si="253"/>
        <v>-</v>
      </c>
      <c r="S265" s="498" t="str">
        <f t="shared" si="254"/>
        <v>-</v>
      </c>
      <c r="T265" s="498" t="str">
        <f t="shared" si="255"/>
        <v>-</v>
      </c>
      <c r="U265" s="498" t="str">
        <f t="shared" si="256"/>
        <v>-</v>
      </c>
      <c r="V265" s="498" t="str">
        <f t="shared" si="257"/>
        <v>-</v>
      </c>
      <c r="W265" s="115"/>
      <c r="X265" s="115"/>
      <c r="Y265" s="115"/>
      <c r="Z265" s="115"/>
      <c r="AA265" s="115"/>
      <c r="AB265" s="115"/>
      <c r="AC265" s="115"/>
      <c r="AD265" s="115"/>
      <c r="AE265" s="115"/>
      <c r="AF265" s="499" t="s">
        <v>571</v>
      </c>
      <c r="AG265" s="500" t="s">
        <v>571</v>
      </c>
      <c r="AH265" s="500" t="s">
        <v>571</v>
      </c>
      <c r="AI265" s="500" t="s">
        <v>571</v>
      </c>
      <c r="AJ265" s="500" t="s">
        <v>571</v>
      </c>
      <c r="AK265" s="500" t="s">
        <v>571</v>
      </c>
      <c r="AL265" s="500" t="s">
        <v>571</v>
      </c>
      <c r="AM265" s="500" t="s">
        <v>571</v>
      </c>
      <c r="AN265" s="500" t="s">
        <v>571</v>
      </c>
      <c r="AO265" s="500" t="s">
        <v>571</v>
      </c>
      <c r="AP265" s="500" t="s">
        <v>571</v>
      </c>
      <c r="AQ265" s="500" t="s">
        <v>571</v>
      </c>
      <c r="AR265" s="500" t="s">
        <v>571</v>
      </c>
      <c r="AS265" s="500" t="s">
        <v>571</v>
      </c>
      <c r="AT265" s="500" t="s">
        <v>571</v>
      </c>
      <c r="AU265" s="500" t="s">
        <v>571</v>
      </c>
      <c r="AV265" s="500" t="s">
        <v>571</v>
      </c>
      <c r="AW265" s="500" t="s">
        <v>571</v>
      </c>
      <c r="AX265" s="500" t="s">
        <v>571</v>
      </c>
      <c r="AY265" s="500" t="s">
        <v>571</v>
      </c>
      <c r="AZ265" s="500" t="s">
        <v>571</v>
      </c>
      <c r="BA265" s="500" t="s">
        <v>571</v>
      </c>
      <c r="BB265" s="500" t="s">
        <v>571</v>
      </c>
      <c r="BC265" s="500" t="s">
        <v>571</v>
      </c>
      <c r="BD265" s="500" t="s">
        <v>571</v>
      </c>
      <c r="BE265" s="500" t="s">
        <v>571</v>
      </c>
      <c r="BF265" s="501" t="s">
        <v>571</v>
      </c>
    </row>
    <row r="266" spans="2:58" hidden="1">
      <c r="B266" s="323" t="s">
        <v>667</v>
      </c>
      <c r="C266" s="323" t="str">
        <f t="shared" ca="1" si="258"/>
        <v/>
      </c>
      <c r="D266" t="str">
        <f t="shared" si="259"/>
        <v>False</v>
      </c>
      <c r="E266" s="498" t="str">
        <f t="shared" si="240"/>
        <v>-</v>
      </c>
      <c r="F266" s="498" t="str">
        <f t="shared" si="241"/>
        <v>-</v>
      </c>
      <c r="G266" s="498" t="str">
        <f t="shared" si="242"/>
        <v>-</v>
      </c>
      <c r="H266" s="498" t="str">
        <f t="shared" si="243"/>
        <v>-</v>
      </c>
      <c r="I266" s="498" t="str">
        <f t="shared" si="244"/>
        <v>-</v>
      </c>
      <c r="J266" s="498" t="str">
        <f t="shared" si="245"/>
        <v>-</v>
      </c>
      <c r="K266" s="498" t="str">
        <f t="shared" si="246"/>
        <v>-</v>
      </c>
      <c r="L266" s="498" t="str">
        <f t="shared" si="247"/>
        <v>-</v>
      </c>
      <c r="M266" s="498" t="str">
        <f t="shared" si="248"/>
        <v>-</v>
      </c>
      <c r="N266" s="498" t="str">
        <f t="shared" si="249"/>
        <v>-</v>
      </c>
      <c r="O266" s="498" t="str">
        <f t="shared" si="250"/>
        <v>-</v>
      </c>
      <c r="P266" s="498" t="str">
        <f t="shared" si="251"/>
        <v>-</v>
      </c>
      <c r="Q266" s="498" t="str">
        <f t="shared" si="252"/>
        <v>-</v>
      </c>
      <c r="R266" s="498" t="str">
        <f t="shared" si="253"/>
        <v>-</v>
      </c>
      <c r="S266" s="498" t="str">
        <f t="shared" si="254"/>
        <v>-</v>
      </c>
      <c r="T266" s="498" t="str">
        <f t="shared" si="255"/>
        <v>-</v>
      </c>
      <c r="U266" s="498" t="str">
        <f t="shared" si="256"/>
        <v>-</v>
      </c>
      <c r="V266" s="498" t="str">
        <f t="shared" si="257"/>
        <v>-</v>
      </c>
      <c r="W266" s="115"/>
      <c r="X266" s="115"/>
      <c r="Y266" s="115"/>
      <c r="Z266" s="115"/>
      <c r="AA266" s="115"/>
      <c r="AB266" s="115"/>
      <c r="AC266" s="115"/>
      <c r="AD266" s="115"/>
      <c r="AE266" s="115"/>
      <c r="AF266" s="499" t="s">
        <v>571</v>
      </c>
      <c r="AG266" s="500" t="s">
        <v>571</v>
      </c>
      <c r="AH266" s="500" t="s">
        <v>571</v>
      </c>
      <c r="AI266" s="500" t="s">
        <v>571</v>
      </c>
      <c r="AJ266" s="500" t="s">
        <v>571</v>
      </c>
      <c r="AK266" s="500" t="s">
        <v>571</v>
      </c>
      <c r="AL266" s="500" t="s">
        <v>571</v>
      </c>
      <c r="AM266" s="500" t="s">
        <v>571</v>
      </c>
      <c r="AN266" s="500" t="s">
        <v>571</v>
      </c>
      <c r="AO266" s="500" t="s">
        <v>571</v>
      </c>
      <c r="AP266" s="500" t="s">
        <v>571</v>
      </c>
      <c r="AQ266" s="500" t="s">
        <v>571</v>
      </c>
      <c r="AR266" s="500" t="s">
        <v>571</v>
      </c>
      <c r="AS266" s="500" t="s">
        <v>571</v>
      </c>
      <c r="AT266" s="500" t="s">
        <v>571</v>
      </c>
      <c r="AU266" s="500" t="s">
        <v>571</v>
      </c>
      <c r="AV266" s="500" t="s">
        <v>571</v>
      </c>
      <c r="AW266" s="500" t="s">
        <v>571</v>
      </c>
      <c r="AX266" s="500" t="s">
        <v>571</v>
      </c>
      <c r="AY266" s="500" t="s">
        <v>571</v>
      </c>
      <c r="AZ266" s="500" t="s">
        <v>571</v>
      </c>
      <c r="BA266" s="500" t="s">
        <v>571</v>
      </c>
      <c r="BB266" s="500" t="s">
        <v>571</v>
      </c>
      <c r="BC266" s="500" t="s">
        <v>571</v>
      </c>
      <c r="BD266" s="500" t="s">
        <v>571</v>
      </c>
      <c r="BE266" s="500" t="s">
        <v>571</v>
      </c>
      <c r="BF266" s="501" t="s">
        <v>571</v>
      </c>
    </row>
    <row r="267" spans="2:58" hidden="1">
      <c r="B267" s="323" t="s">
        <v>668</v>
      </c>
      <c r="C267" s="323" t="str">
        <f t="shared" ca="1" si="258"/>
        <v/>
      </c>
      <c r="D267" t="str">
        <f t="shared" si="259"/>
        <v>False</v>
      </c>
      <c r="E267" s="498" t="str">
        <f t="shared" si="240"/>
        <v>-</v>
      </c>
      <c r="F267" s="498" t="str">
        <f t="shared" si="241"/>
        <v>-</v>
      </c>
      <c r="G267" s="498" t="str">
        <f t="shared" si="242"/>
        <v>-</v>
      </c>
      <c r="H267" s="498" t="str">
        <f t="shared" si="243"/>
        <v>-</v>
      </c>
      <c r="I267" s="498" t="str">
        <f t="shared" si="244"/>
        <v>-</v>
      </c>
      <c r="J267" s="498" t="str">
        <f t="shared" si="245"/>
        <v>-</v>
      </c>
      <c r="K267" s="498" t="str">
        <f t="shared" si="246"/>
        <v>-</v>
      </c>
      <c r="L267" s="498" t="str">
        <f t="shared" si="247"/>
        <v>-</v>
      </c>
      <c r="M267" s="498" t="str">
        <f t="shared" si="248"/>
        <v>-</v>
      </c>
      <c r="N267" s="498" t="str">
        <f t="shared" si="249"/>
        <v>-</v>
      </c>
      <c r="O267" s="498" t="str">
        <f t="shared" si="250"/>
        <v>-</v>
      </c>
      <c r="P267" s="498" t="str">
        <f t="shared" si="251"/>
        <v>-</v>
      </c>
      <c r="Q267" s="498" t="str">
        <f t="shared" si="252"/>
        <v>-</v>
      </c>
      <c r="R267" s="498" t="str">
        <f t="shared" si="253"/>
        <v>-</v>
      </c>
      <c r="S267" s="498" t="str">
        <f t="shared" si="254"/>
        <v>-</v>
      </c>
      <c r="T267" s="498" t="str">
        <f t="shared" si="255"/>
        <v>-</v>
      </c>
      <c r="U267" s="498" t="str">
        <f t="shared" si="256"/>
        <v>-</v>
      </c>
      <c r="V267" s="498" t="str">
        <f t="shared" si="257"/>
        <v>-</v>
      </c>
      <c r="W267" s="115"/>
      <c r="X267" s="115"/>
      <c r="Y267" s="115"/>
      <c r="Z267" s="115"/>
      <c r="AA267" s="115"/>
      <c r="AB267" s="115"/>
      <c r="AC267" s="115"/>
      <c r="AD267" s="115"/>
      <c r="AE267" s="115"/>
      <c r="AF267" s="499" t="s">
        <v>571</v>
      </c>
      <c r="AG267" s="500" t="s">
        <v>571</v>
      </c>
      <c r="AH267" s="500" t="s">
        <v>571</v>
      </c>
      <c r="AI267" s="500" t="s">
        <v>571</v>
      </c>
      <c r="AJ267" s="500" t="s">
        <v>571</v>
      </c>
      <c r="AK267" s="500" t="s">
        <v>571</v>
      </c>
      <c r="AL267" s="500" t="s">
        <v>571</v>
      </c>
      <c r="AM267" s="500" t="s">
        <v>571</v>
      </c>
      <c r="AN267" s="500" t="s">
        <v>571</v>
      </c>
      <c r="AO267" s="500" t="s">
        <v>571</v>
      </c>
      <c r="AP267" s="500" t="s">
        <v>571</v>
      </c>
      <c r="AQ267" s="500" t="s">
        <v>571</v>
      </c>
      <c r="AR267" s="500" t="s">
        <v>571</v>
      </c>
      <c r="AS267" s="500" t="s">
        <v>571</v>
      </c>
      <c r="AT267" s="500" t="s">
        <v>571</v>
      </c>
      <c r="AU267" s="500" t="s">
        <v>571</v>
      </c>
      <c r="AV267" s="500" t="s">
        <v>571</v>
      </c>
      <c r="AW267" s="500" t="s">
        <v>571</v>
      </c>
      <c r="AX267" s="500" t="s">
        <v>571</v>
      </c>
      <c r="AY267" s="500" t="s">
        <v>571</v>
      </c>
      <c r="AZ267" s="500" t="s">
        <v>571</v>
      </c>
      <c r="BA267" s="500" t="s">
        <v>571</v>
      </c>
      <c r="BB267" s="500" t="s">
        <v>571</v>
      </c>
      <c r="BC267" s="500" t="s">
        <v>571</v>
      </c>
      <c r="BD267" s="500" t="s">
        <v>571</v>
      </c>
      <c r="BE267" s="500" t="s">
        <v>571</v>
      </c>
      <c r="BF267" s="501" t="s">
        <v>571</v>
      </c>
    </row>
    <row r="268" spans="2:58" hidden="1">
      <c r="B268" s="323" t="s">
        <v>669</v>
      </c>
      <c r="C268" s="323" t="str">
        <f t="shared" ca="1" si="258"/>
        <v/>
      </c>
      <c r="D268" t="str">
        <f t="shared" si="259"/>
        <v>False</v>
      </c>
      <c r="E268" s="498" t="str">
        <f t="shared" si="240"/>
        <v>-</v>
      </c>
      <c r="F268" s="498" t="str">
        <f t="shared" si="241"/>
        <v>-</v>
      </c>
      <c r="G268" s="498" t="str">
        <f t="shared" si="242"/>
        <v>-</v>
      </c>
      <c r="H268" s="498" t="str">
        <f t="shared" si="243"/>
        <v>-</v>
      </c>
      <c r="I268" s="498" t="str">
        <f t="shared" si="244"/>
        <v>-</v>
      </c>
      <c r="J268" s="498" t="str">
        <f t="shared" si="245"/>
        <v>-</v>
      </c>
      <c r="K268" s="498" t="str">
        <f t="shared" si="246"/>
        <v>-</v>
      </c>
      <c r="L268" s="498" t="str">
        <f t="shared" si="247"/>
        <v>-</v>
      </c>
      <c r="M268" s="498" t="str">
        <f t="shared" si="248"/>
        <v>-</v>
      </c>
      <c r="N268" s="498" t="str">
        <f t="shared" si="249"/>
        <v>-</v>
      </c>
      <c r="O268" s="498" t="str">
        <f t="shared" si="250"/>
        <v>-</v>
      </c>
      <c r="P268" s="498" t="str">
        <f t="shared" si="251"/>
        <v>-</v>
      </c>
      <c r="Q268" s="498" t="str">
        <f t="shared" si="252"/>
        <v>-</v>
      </c>
      <c r="R268" s="498" t="str">
        <f t="shared" si="253"/>
        <v>-</v>
      </c>
      <c r="S268" s="498" t="str">
        <f t="shared" si="254"/>
        <v>-</v>
      </c>
      <c r="T268" s="498" t="str">
        <f t="shared" si="255"/>
        <v>-</v>
      </c>
      <c r="U268" s="498" t="str">
        <f t="shared" si="256"/>
        <v>-</v>
      </c>
      <c r="V268" s="498" t="str">
        <f t="shared" si="257"/>
        <v>-</v>
      </c>
      <c r="W268" s="115"/>
      <c r="X268" s="115"/>
      <c r="Y268" s="115"/>
      <c r="Z268" s="115"/>
      <c r="AA268" s="115"/>
      <c r="AB268" s="115"/>
      <c r="AC268" s="115"/>
      <c r="AD268" s="115"/>
      <c r="AE268" s="115"/>
      <c r="AF268" s="499" t="s">
        <v>571</v>
      </c>
      <c r="AG268" s="500" t="s">
        <v>571</v>
      </c>
      <c r="AH268" s="500" t="s">
        <v>571</v>
      </c>
      <c r="AI268" s="500" t="s">
        <v>571</v>
      </c>
      <c r="AJ268" s="500" t="s">
        <v>571</v>
      </c>
      <c r="AK268" s="500" t="s">
        <v>571</v>
      </c>
      <c r="AL268" s="500" t="s">
        <v>571</v>
      </c>
      <c r="AM268" s="500" t="s">
        <v>571</v>
      </c>
      <c r="AN268" s="500" t="s">
        <v>571</v>
      </c>
      <c r="AO268" s="500" t="s">
        <v>571</v>
      </c>
      <c r="AP268" s="500" t="s">
        <v>571</v>
      </c>
      <c r="AQ268" s="500" t="s">
        <v>571</v>
      </c>
      <c r="AR268" s="500" t="s">
        <v>571</v>
      </c>
      <c r="AS268" s="500" t="s">
        <v>571</v>
      </c>
      <c r="AT268" s="500" t="s">
        <v>571</v>
      </c>
      <c r="AU268" s="500" t="s">
        <v>571</v>
      </c>
      <c r="AV268" s="500" t="s">
        <v>571</v>
      </c>
      <c r="AW268" s="500" t="s">
        <v>571</v>
      </c>
      <c r="AX268" s="500" t="s">
        <v>571</v>
      </c>
      <c r="AY268" s="500" t="s">
        <v>571</v>
      </c>
      <c r="AZ268" s="500" t="s">
        <v>571</v>
      </c>
      <c r="BA268" s="500" t="s">
        <v>571</v>
      </c>
      <c r="BB268" s="500" t="s">
        <v>571</v>
      </c>
      <c r="BC268" s="500" t="s">
        <v>571</v>
      </c>
      <c r="BD268" s="500" t="s">
        <v>571</v>
      </c>
      <c r="BE268" s="500" t="s">
        <v>571</v>
      </c>
      <c r="BF268" s="501" t="s">
        <v>571</v>
      </c>
    </row>
    <row r="269" spans="2:58" ht="15.75" hidden="1" thickBot="1">
      <c r="B269" s="323" t="s">
        <v>670</v>
      </c>
      <c r="C269" s="323" t="str">
        <f t="shared" ca="1" si="258"/>
        <v/>
      </c>
      <c r="D269" t="str">
        <f t="shared" si="259"/>
        <v>False</v>
      </c>
      <c r="E269" s="498" t="str">
        <f t="shared" si="240"/>
        <v>-</v>
      </c>
      <c r="F269" s="498" t="str">
        <f t="shared" si="241"/>
        <v>-</v>
      </c>
      <c r="G269" s="498" t="str">
        <f t="shared" si="242"/>
        <v>-</v>
      </c>
      <c r="H269" s="498" t="str">
        <f t="shared" si="243"/>
        <v>-</v>
      </c>
      <c r="I269" s="498" t="str">
        <f t="shared" si="244"/>
        <v>-</v>
      </c>
      <c r="J269" s="498" t="str">
        <f t="shared" si="245"/>
        <v>-</v>
      </c>
      <c r="K269" s="498" t="str">
        <f t="shared" si="246"/>
        <v>-</v>
      </c>
      <c r="L269" s="498" t="str">
        <f t="shared" si="247"/>
        <v>-</v>
      </c>
      <c r="M269" s="498" t="str">
        <f t="shared" si="248"/>
        <v>-</v>
      </c>
      <c r="N269" s="498" t="str">
        <f t="shared" si="249"/>
        <v>-</v>
      </c>
      <c r="O269" s="498" t="str">
        <f t="shared" si="250"/>
        <v>-</v>
      </c>
      <c r="P269" s="498" t="str">
        <f t="shared" si="251"/>
        <v>-</v>
      </c>
      <c r="Q269" s="498" t="str">
        <f t="shared" si="252"/>
        <v>-</v>
      </c>
      <c r="R269" s="498" t="str">
        <f t="shared" si="253"/>
        <v>-</v>
      </c>
      <c r="S269" s="498" t="str">
        <f t="shared" si="254"/>
        <v>-</v>
      </c>
      <c r="T269" s="498" t="str">
        <f t="shared" si="255"/>
        <v>-</v>
      </c>
      <c r="U269" s="498" t="str">
        <f t="shared" si="256"/>
        <v>-</v>
      </c>
      <c r="V269" s="498" t="str">
        <f t="shared" si="257"/>
        <v>-</v>
      </c>
      <c r="W269" s="115"/>
      <c r="X269" s="115"/>
      <c r="Y269" s="115"/>
      <c r="Z269" s="115"/>
      <c r="AA269" s="115"/>
      <c r="AB269" s="115"/>
      <c r="AC269" s="115"/>
      <c r="AD269" s="115"/>
      <c r="AE269" s="115"/>
      <c r="AF269" s="502" t="s">
        <v>571</v>
      </c>
      <c r="AG269" s="503" t="s">
        <v>571</v>
      </c>
      <c r="AH269" s="503" t="s">
        <v>571</v>
      </c>
      <c r="AI269" s="503" t="s">
        <v>571</v>
      </c>
      <c r="AJ269" s="503" t="s">
        <v>571</v>
      </c>
      <c r="AK269" s="503" t="s">
        <v>571</v>
      </c>
      <c r="AL269" s="503" t="s">
        <v>571</v>
      </c>
      <c r="AM269" s="503" t="s">
        <v>571</v>
      </c>
      <c r="AN269" s="503" t="s">
        <v>571</v>
      </c>
      <c r="AO269" s="503" t="s">
        <v>571</v>
      </c>
      <c r="AP269" s="503" t="s">
        <v>571</v>
      </c>
      <c r="AQ269" s="503" t="s">
        <v>571</v>
      </c>
      <c r="AR269" s="503" t="s">
        <v>571</v>
      </c>
      <c r="AS269" s="503" t="s">
        <v>571</v>
      </c>
      <c r="AT269" s="503" t="s">
        <v>571</v>
      </c>
      <c r="AU269" s="503" t="s">
        <v>571</v>
      </c>
      <c r="AV269" s="503" t="s">
        <v>571</v>
      </c>
      <c r="AW269" s="503" t="s">
        <v>571</v>
      </c>
      <c r="AX269" s="503" t="s">
        <v>571</v>
      </c>
      <c r="AY269" s="503" t="s">
        <v>571</v>
      </c>
      <c r="AZ269" s="503" t="s">
        <v>571</v>
      </c>
      <c r="BA269" s="503" t="s">
        <v>571</v>
      </c>
      <c r="BB269" s="503" t="s">
        <v>571</v>
      </c>
      <c r="BC269" s="503" t="s">
        <v>571</v>
      </c>
      <c r="BD269" s="503" t="s">
        <v>571</v>
      </c>
      <c r="BE269" s="503" t="s">
        <v>571</v>
      </c>
      <c r="BF269" s="504" t="s">
        <v>571</v>
      </c>
    </row>
    <row r="271" spans="2:58"/>
    <row r="272" spans="2:58" ht="15.75" thickBot="1">
      <c r="B272" s="101"/>
      <c r="C272" s="16" t="s">
        <v>671</v>
      </c>
      <c r="E272" s="101"/>
      <c r="F272" s="841" t="s">
        <v>672</v>
      </c>
      <c r="G272" s="841"/>
      <c r="H272" s="841"/>
      <c r="I272" s="841"/>
      <c r="J272" s="841"/>
      <c r="K272" s="841"/>
      <c r="L272" s="116"/>
    </row>
    <row r="273" spans="2:14" ht="25.5">
      <c r="B273" s="102"/>
      <c r="C273" s="505" t="s">
        <v>673</v>
      </c>
      <c r="D273" s="61"/>
      <c r="E273" s="120" t="s">
        <v>674</v>
      </c>
      <c r="F273" s="506" t="s">
        <v>561</v>
      </c>
      <c r="G273" s="507" t="s">
        <v>562</v>
      </c>
      <c r="H273" s="507" t="s">
        <v>563</v>
      </c>
      <c r="I273" s="507" t="s">
        <v>509</v>
      </c>
      <c r="J273" s="507" t="s">
        <v>558</v>
      </c>
      <c r="K273" s="507" t="s">
        <v>675</v>
      </c>
      <c r="L273" s="507" t="s">
        <v>564</v>
      </c>
      <c r="M273" s="507" t="s">
        <v>565</v>
      </c>
      <c r="N273" s="507" t="s">
        <v>566</v>
      </c>
    </row>
    <row r="274" spans="2:14">
      <c r="C274" s="497" t="s">
        <v>567</v>
      </c>
      <c r="E274" s="508" t="str">
        <f>IF(COUNTIFS(F274:K274,"Taip"),"Taip","Ne")</f>
        <v>Ne</v>
      </c>
      <c r="F274" s="448" t="str">
        <f>IFERROR(IF(OR(ABS(E165)&gt;0.01,ABS(F165)&gt;0.01),"Taip",""),"")</f>
        <v/>
      </c>
      <c r="G274" s="323" t="str">
        <f>IFERROR(IF(OR(ABS(G165)&gt;0.01,ABS(H165)&gt;0.01),"Taip",""),"")</f>
        <v/>
      </c>
      <c r="H274" s="323" t="str">
        <f>IFERROR(IF(OR(ABS(I165)&gt;0.01,ABS(J165)&gt;0.01),"Taip",""),"")</f>
        <v/>
      </c>
      <c r="I274" s="323" t="str">
        <f>IFERROR(IF(OR(ABS(K165)&gt;0.01,ABS(L165)&gt;0.01),"Taip",""),"")</f>
        <v/>
      </c>
      <c r="J274" s="323" t="str">
        <f>IFERROR(IF(OR(ABS(M165)&gt;0.01,ABS(N165)&gt;0.01),"Taip",""),"")</f>
        <v/>
      </c>
      <c r="K274" s="323" t="str">
        <f>IFERROR(IF(OR(ABS(O165)&gt;0.01,ABS(P165)&gt;0.01),"Taip",""),"")</f>
        <v/>
      </c>
      <c r="L274" s="323" t="str">
        <f>IFERROR(IF(OR(ABS(Q165)&gt;0.01,ABS(R165)&gt;0.01),"Taip",""),"")</f>
        <v/>
      </c>
      <c r="M274" s="323" t="str">
        <f>IFERROR(IF(OR(ABS(S165)&gt;0.01,ABS(T165)&gt;0.01),"Taip",""),"")</f>
        <v/>
      </c>
      <c r="N274" s="323" t="str">
        <f>IFERROR(IF(OR(ABS(U165)&gt;0.01,ABS(V165)&gt;0.01),"Taip",""),"")</f>
        <v/>
      </c>
    </row>
    <row r="275" spans="2:14">
      <c r="C275" s="497" t="s">
        <v>568</v>
      </c>
      <c r="E275" s="508" t="str">
        <f t="shared" ref="E275:E338" si="260">IF(COUNTIFS(F275:K275,"Taip"),"Taip","Ne")</f>
        <v>Ne</v>
      </c>
      <c r="F275" s="448" t="str">
        <f t="shared" ref="F275:F338" si="261">IFERROR(IF(OR(ABS(E166)&gt;0.01,ABS(F166)&gt;0.01),"Taip",""),"")</f>
        <v/>
      </c>
      <c r="G275" s="323" t="str">
        <f t="shared" ref="G275:G338" si="262">IFERROR(IF(OR(ABS(G166)&gt;0.01,ABS(H166)&gt;0.01),"Taip",""),"")</f>
        <v/>
      </c>
      <c r="H275" s="323" t="str">
        <f t="shared" ref="H275:H338" si="263">IFERROR(IF(OR(ABS(I166)&gt;0.01,ABS(J166)&gt;0.01),"Taip",""),"")</f>
        <v/>
      </c>
      <c r="I275" s="323" t="str">
        <f t="shared" ref="I275:I338" si="264">IFERROR(IF(OR(ABS(K166)&gt;0.01,ABS(L166)&gt;0.01),"Taip",""),"")</f>
        <v/>
      </c>
      <c r="J275" s="323" t="str">
        <f t="shared" ref="J275:J338" si="265">IFERROR(IF(OR(ABS(M166)&gt;0.01,ABS(N166)&gt;0.01),"Taip",""),"")</f>
        <v/>
      </c>
      <c r="K275" s="323" t="str">
        <f t="shared" ref="K275:K338" si="266">IFERROR(IF(OR(ABS(O166)&gt;0.01,ABS(P166)&gt;0.01),"Taip",""),"")</f>
        <v/>
      </c>
      <c r="L275" s="323" t="str">
        <f t="shared" ref="L275:L338" si="267">IFERROR(IF(OR(ABS(Q166)&gt;0.01,ABS(R166)&gt;0.01),"Taip",""),"")</f>
        <v/>
      </c>
      <c r="M275" s="323" t="str">
        <f t="shared" ref="M275:M338" si="268">IFERROR(IF(OR(ABS(S166)&gt;0.01,ABS(T166)&gt;0.01),"Taip",""),"")</f>
        <v/>
      </c>
      <c r="N275" s="323" t="str">
        <f t="shared" ref="N275:N338" si="269">IFERROR(IF(OR(ABS(U166)&gt;0.01,ABS(V166)&gt;0.01),"Taip",""),"")</f>
        <v/>
      </c>
    </row>
    <row r="276" spans="2:14">
      <c r="C276" s="497" t="s">
        <v>569</v>
      </c>
      <c r="E276" s="508" t="str">
        <f t="shared" si="260"/>
        <v>Taip</v>
      </c>
      <c r="F276" s="448" t="str">
        <f t="shared" si="261"/>
        <v/>
      </c>
      <c r="G276" s="323" t="str">
        <f t="shared" si="262"/>
        <v>Taip</v>
      </c>
      <c r="H276" s="323" t="str">
        <f t="shared" si="263"/>
        <v/>
      </c>
      <c r="I276" s="323" t="str">
        <f t="shared" si="264"/>
        <v/>
      </c>
      <c r="J276" s="323" t="str">
        <f t="shared" si="265"/>
        <v/>
      </c>
      <c r="K276" s="323" t="str">
        <f t="shared" si="266"/>
        <v/>
      </c>
      <c r="L276" s="323" t="str">
        <f t="shared" si="267"/>
        <v/>
      </c>
      <c r="M276" s="323" t="str">
        <f t="shared" si="268"/>
        <v/>
      </c>
      <c r="N276" s="323" t="str">
        <f t="shared" si="269"/>
        <v/>
      </c>
    </row>
    <row r="277" spans="2:14" hidden="1">
      <c r="B277" s="323" t="s">
        <v>570</v>
      </c>
      <c r="C277" s="323" t="str">
        <f t="shared" ref="C277:C340" ca="1" si="270">VLOOKUP(B277,$B$12:$C$129,2,FALSE)</f>
        <v>Peržiūrėti ir pakeisti inovacinę veiklą reglamentuojančius teisės aktus (1)</v>
      </c>
      <c r="D277" t="str">
        <f>VLOOKUP(B277,$B$168:$D$269,3,FALSE)</f>
        <v>False</v>
      </c>
      <c r="E277" s="508" t="str">
        <f t="shared" si="260"/>
        <v>Ne</v>
      </c>
      <c r="F277" s="448" t="str">
        <f t="shared" si="261"/>
        <v/>
      </c>
      <c r="G277" s="323" t="str">
        <f t="shared" si="262"/>
        <v/>
      </c>
      <c r="H277" s="323" t="str">
        <f t="shared" si="263"/>
        <v/>
      </c>
      <c r="I277" s="323" t="str">
        <f t="shared" si="264"/>
        <v/>
      </c>
      <c r="J277" s="323" t="str">
        <f t="shared" si="265"/>
        <v/>
      </c>
      <c r="K277" s="323" t="str">
        <f t="shared" si="266"/>
        <v/>
      </c>
      <c r="L277" s="323" t="str">
        <f t="shared" si="267"/>
        <v/>
      </c>
      <c r="M277" s="323" t="str">
        <f t="shared" si="268"/>
        <v/>
      </c>
      <c r="N277" s="323" t="str">
        <f t="shared" si="269"/>
        <v/>
      </c>
    </row>
    <row r="278" spans="2:14" hidden="1">
      <c r="B278" s="323" t="s">
        <v>572</v>
      </c>
      <c r="C278" s="323" t="str">
        <f t="shared" ca="1" si="270"/>
        <v>Atnaujinti Sumanios specializacijos koncepciją ir nustatyti sumanios specializacijos prioritetus, jų koordinavimo modelį, įgyvendinimo stebėsenos sistemą (2)</v>
      </c>
      <c r="D278" t="str">
        <f t="shared" ref="D278:D341" si="271">VLOOKUP(B278,$B$168:$D$269,3,FALSE)</f>
        <v>False</v>
      </c>
      <c r="E278" s="508" t="str">
        <f t="shared" si="260"/>
        <v>Ne</v>
      </c>
      <c r="F278" s="448" t="str">
        <f t="shared" si="261"/>
        <v/>
      </c>
      <c r="G278" s="323" t="str">
        <f t="shared" si="262"/>
        <v/>
      </c>
      <c r="H278" s="323" t="str">
        <f t="shared" si="263"/>
        <v/>
      </c>
      <c r="I278" s="323" t="str">
        <f t="shared" si="264"/>
        <v/>
      </c>
      <c r="J278" s="323" t="str">
        <f t="shared" si="265"/>
        <v/>
      </c>
      <c r="K278" s="323" t="str">
        <f t="shared" si="266"/>
        <v/>
      </c>
      <c r="L278" s="323" t="str">
        <f t="shared" si="267"/>
        <v/>
      </c>
      <c r="M278" s="323" t="str">
        <f t="shared" si="268"/>
        <v/>
      </c>
      <c r="N278" s="323" t="str">
        <f t="shared" si="269"/>
        <v/>
      </c>
    </row>
    <row r="279" spans="2:14" hidden="1">
      <c r="B279" s="323" t="s">
        <v>573</v>
      </c>
      <c r="C279" s="323" t="str">
        <f t="shared" ca="1" si="270"/>
        <v/>
      </c>
      <c r="D279" t="str">
        <f t="shared" si="271"/>
        <v>False</v>
      </c>
      <c r="E279" s="508" t="str">
        <f t="shared" si="260"/>
        <v>Ne</v>
      </c>
      <c r="F279" s="448" t="str">
        <f t="shared" si="261"/>
        <v/>
      </c>
      <c r="G279" s="323" t="str">
        <f t="shared" si="262"/>
        <v/>
      </c>
      <c r="H279" s="323" t="str">
        <f t="shared" si="263"/>
        <v/>
      </c>
      <c r="I279" s="323" t="str">
        <f t="shared" si="264"/>
        <v/>
      </c>
      <c r="J279" s="323" t="str">
        <f t="shared" si="265"/>
        <v/>
      </c>
      <c r="K279" s="323" t="str">
        <f t="shared" si="266"/>
        <v/>
      </c>
      <c r="L279" s="323" t="str">
        <f t="shared" si="267"/>
        <v/>
      </c>
      <c r="M279" s="323" t="str">
        <f t="shared" si="268"/>
        <v/>
      </c>
      <c r="N279" s="323" t="str">
        <f t="shared" si="269"/>
        <v/>
      </c>
    </row>
    <row r="280" spans="2:14" hidden="1">
      <c r="B280" s="323" t="s">
        <v>574</v>
      </c>
      <c r="C280" s="323" t="str">
        <f t="shared" ca="1" si="270"/>
        <v/>
      </c>
      <c r="D280" t="str">
        <f t="shared" si="271"/>
        <v>False</v>
      </c>
      <c r="E280" s="508" t="str">
        <f t="shared" si="260"/>
        <v>Ne</v>
      </c>
      <c r="F280" s="448" t="str">
        <f t="shared" si="261"/>
        <v/>
      </c>
      <c r="G280" s="323" t="str">
        <f t="shared" si="262"/>
        <v/>
      </c>
      <c r="H280" s="323" t="str">
        <f t="shared" si="263"/>
        <v/>
      </c>
      <c r="I280" s="323" t="str">
        <f t="shared" si="264"/>
        <v/>
      </c>
      <c r="J280" s="323" t="str">
        <f t="shared" si="265"/>
        <v/>
      </c>
      <c r="K280" s="323" t="str">
        <f t="shared" si="266"/>
        <v/>
      </c>
      <c r="L280" s="323" t="str">
        <f t="shared" si="267"/>
        <v/>
      </c>
      <c r="M280" s="323" t="str">
        <f t="shared" si="268"/>
        <v/>
      </c>
      <c r="N280" s="323" t="str">
        <f t="shared" si="269"/>
        <v/>
      </c>
    </row>
    <row r="281" spans="2:14" hidden="1">
      <c r="B281" s="323" t="s">
        <v>575</v>
      </c>
      <c r="C281" s="323" t="str">
        <f t="shared" ca="1" si="270"/>
        <v/>
      </c>
      <c r="D281" t="str">
        <f t="shared" si="271"/>
        <v>False</v>
      </c>
      <c r="E281" s="508" t="str">
        <f t="shared" si="260"/>
        <v>Ne</v>
      </c>
      <c r="F281" s="448" t="str">
        <f t="shared" si="261"/>
        <v/>
      </c>
      <c r="G281" s="323" t="str">
        <f t="shared" si="262"/>
        <v/>
      </c>
      <c r="H281" s="323" t="str">
        <f t="shared" si="263"/>
        <v/>
      </c>
      <c r="I281" s="323" t="str">
        <f t="shared" si="264"/>
        <v/>
      </c>
      <c r="J281" s="323" t="str">
        <f t="shared" si="265"/>
        <v/>
      </c>
      <c r="K281" s="323" t="str">
        <f t="shared" si="266"/>
        <v/>
      </c>
      <c r="L281" s="323" t="str">
        <f t="shared" si="267"/>
        <v/>
      </c>
      <c r="M281" s="323" t="str">
        <f t="shared" si="268"/>
        <v/>
      </c>
      <c r="N281" s="323" t="str">
        <f t="shared" si="269"/>
        <v/>
      </c>
    </row>
    <row r="282" spans="2:14" hidden="1">
      <c r="B282" s="323" t="s">
        <v>576</v>
      </c>
      <c r="C282" s="323" t="str">
        <f t="shared" ca="1" si="270"/>
        <v/>
      </c>
      <c r="D282" t="str">
        <f t="shared" si="271"/>
        <v>False</v>
      </c>
      <c r="E282" s="508" t="str">
        <f t="shared" si="260"/>
        <v>Ne</v>
      </c>
      <c r="F282" s="448" t="str">
        <f t="shared" si="261"/>
        <v/>
      </c>
      <c r="G282" s="323" t="str">
        <f t="shared" si="262"/>
        <v/>
      </c>
      <c r="H282" s="323" t="str">
        <f t="shared" si="263"/>
        <v/>
      </c>
      <c r="I282" s="323" t="str">
        <f t="shared" si="264"/>
        <v/>
      </c>
      <c r="J282" s="323" t="str">
        <f t="shared" si="265"/>
        <v/>
      </c>
      <c r="K282" s="323" t="str">
        <f t="shared" si="266"/>
        <v/>
      </c>
      <c r="L282" s="323" t="str">
        <f t="shared" si="267"/>
        <v/>
      </c>
      <c r="M282" s="323" t="str">
        <f t="shared" si="268"/>
        <v/>
      </c>
      <c r="N282" s="323" t="str">
        <f t="shared" si="269"/>
        <v/>
      </c>
    </row>
    <row r="283" spans="2:14" hidden="1">
      <c r="B283" s="323" t="s">
        <v>577</v>
      </c>
      <c r="C283" s="323" t="str">
        <f t="shared" ca="1" si="270"/>
        <v/>
      </c>
      <c r="D283" t="str">
        <f t="shared" si="271"/>
        <v>False</v>
      </c>
      <c r="E283" s="508" t="str">
        <f t="shared" si="260"/>
        <v>Ne</v>
      </c>
      <c r="F283" s="448" t="str">
        <f t="shared" si="261"/>
        <v/>
      </c>
      <c r="G283" s="323" t="str">
        <f t="shared" si="262"/>
        <v/>
      </c>
      <c r="H283" s="323" t="str">
        <f t="shared" si="263"/>
        <v/>
      </c>
      <c r="I283" s="323" t="str">
        <f t="shared" si="264"/>
        <v/>
      </c>
      <c r="J283" s="323" t="str">
        <f t="shared" si="265"/>
        <v/>
      </c>
      <c r="K283" s="323" t="str">
        <f t="shared" si="266"/>
        <v/>
      </c>
      <c r="L283" s="323" t="str">
        <f t="shared" si="267"/>
        <v/>
      </c>
      <c r="M283" s="323" t="str">
        <f t="shared" si="268"/>
        <v/>
      </c>
      <c r="N283" s="323" t="str">
        <f t="shared" si="269"/>
        <v/>
      </c>
    </row>
    <row r="284" spans="2:14" hidden="1">
      <c r="B284" s="323" t="s">
        <v>578</v>
      </c>
      <c r="C284" s="323" t="str">
        <f t="shared" ca="1" si="270"/>
        <v/>
      </c>
      <c r="D284" t="str">
        <f t="shared" si="271"/>
        <v>False</v>
      </c>
      <c r="E284" s="508" t="str">
        <f t="shared" si="260"/>
        <v>Ne</v>
      </c>
      <c r="F284" s="448" t="str">
        <f t="shared" si="261"/>
        <v/>
      </c>
      <c r="G284" s="323" t="str">
        <f t="shared" si="262"/>
        <v/>
      </c>
      <c r="H284" s="323" t="str">
        <f t="shared" si="263"/>
        <v/>
      </c>
      <c r="I284" s="323" t="str">
        <f t="shared" si="264"/>
        <v/>
      </c>
      <c r="J284" s="323" t="str">
        <f t="shared" si="265"/>
        <v/>
      </c>
      <c r="K284" s="323" t="str">
        <f t="shared" si="266"/>
        <v/>
      </c>
      <c r="L284" s="323" t="str">
        <f t="shared" si="267"/>
        <v/>
      </c>
      <c r="M284" s="323" t="str">
        <f t="shared" si="268"/>
        <v/>
      </c>
      <c r="N284" s="323" t="str">
        <f t="shared" si="269"/>
        <v/>
      </c>
    </row>
    <row r="285" spans="2:14" hidden="1">
      <c r="B285" s="323" t="s">
        <v>579</v>
      </c>
      <c r="C285" s="323" t="str">
        <f t="shared" ca="1" si="270"/>
        <v>Reinvesticijos (po priemonės įgyvendinimo)</v>
      </c>
      <c r="D285" t="str">
        <f t="shared" si="271"/>
        <v>False</v>
      </c>
      <c r="E285" s="508" t="str">
        <f t="shared" si="260"/>
        <v>Ne</v>
      </c>
      <c r="F285" s="448" t="str">
        <f t="shared" si="261"/>
        <v/>
      </c>
      <c r="G285" s="323" t="str">
        <f t="shared" si="262"/>
        <v/>
      </c>
      <c r="H285" s="323" t="str">
        <f t="shared" si="263"/>
        <v/>
      </c>
      <c r="I285" s="323" t="str">
        <f t="shared" si="264"/>
        <v/>
      </c>
      <c r="J285" s="323" t="str">
        <f t="shared" si="265"/>
        <v/>
      </c>
      <c r="K285" s="323" t="str">
        <f t="shared" si="266"/>
        <v/>
      </c>
      <c r="L285" s="323" t="str">
        <f t="shared" si="267"/>
        <v/>
      </c>
      <c r="M285" s="323" t="str">
        <f t="shared" si="268"/>
        <v/>
      </c>
      <c r="N285" s="323" t="str">
        <f t="shared" si="269"/>
        <v/>
      </c>
    </row>
    <row r="286" spans="2:14" hidden="1">
      <c r="B286" s="323" t="s">
        <v>580</v>
      </c>
      <c r="C286" s="323" t="str">
        <f t="shared" ca="1" si="270"/>
        <v>Likutinė vertė</v>
      </c>
      <c r="D286" t="str">
        <f t="shared" si="271"/>
        <v>False</v>
      </c>
      <c r="E286" s="508" t="str">
        <f t="shared" si="260"/>
        <v>Ne</v>
      </c>
      <c r="F286" s="448" t="str">
        <f t="shared" si="261"/>
        <v/>
      </c>
      <c r="G286" s="323" t="str">
        <f t="shared" si="262"/>
        <v/>
      </c>
      <c r="H286" s="323" t="str">
        <f t="shared" si="263"/>
        <v/>
      </c>
      <c r="I286" s="323" t="str">
        <f t="shared" si="264"/>
        <v/>
      </c>
      <c r="J286" s="323" t="str">
        <f t="shared" si="265"/>
        <v/>
      </c>
      <c r="K286" s="323" t="str">
        <f t="shared" si="266"/>
        <v/>
      </c>
      <c r="L286" s="323" t="str">
        <f t="shared" si="267"/>
        <v/>
      </c>
      <c r="M286" s="323" t="str">
        <f t="shared" si="268"/>
        <v/>
      </c>
      <c r="N286" s="323" t="str">
        <f t="shared" si="269"/>
        <v/>
      </c>
    </row>
    <row r="287" spans="2:14" hidden="1">
      <c r="B287" s="323" t="s">
        <v>581</v>
      </c>
      <c r="C287" s="323" t="str">
        <f t="shared" ca="1" si="270"/>
        <v>Veikla</v>
      </c>
      <c r="D287" t="str">
        <f t="shared" si="271"/>
        <v>False</v>
      </c>
      <c r="E287" s="508" t="str">
        <f t="shared" si="260"/>
        <v>Ne</v>
      </c>
      <c r="F287" s="448" t="str">
        <f t="shared" si="261"/>
        <v/>
      </c>
      <c r="G287" s="323" t="str">
        <f t="shared" si="262"/>
        <v/>
      </c>
      <c r="H287" s="323" t="str">
        <f t="shared" si="263"/>
        <v/>
      </c>
      <c r="I287" s="323" t="str">
        <f t="shared" si="264"/>
        <v/>
      </c>
      <c r="J287" s="323" t="str">
        <f t="shared" si="265"/>
        <v/>
      </c>
      <c r="K287" s="323" t="str">
        <f t="shared" si="266"/>
        <v/>
      </c>
      <c r="L287" s="323" t="str">
        <f t="shared" si="267"/>
        <v/>
      </c>
      <c r="M287" s="323" t="str">
        <f t="shared" si="268"/>
        <v/>
      </c>
      <c r="N287" s="323" t="str">
        <f t="shared" si="269"/>
        <v/>
      </c>
    </row>
    <row r="288" spans="2:14" hidden="1">
      <c r="B288" s="323" t="s">
        <v>582</v>
      </c>
      <c r="C288" s="323" t="str">
        <f t="shared" ca="1" si="270"/>
        <v>Veikla</v>
      </c>
      <c r="D288" t="str">
        <f t="shared" si="271"/>
        <v>False</v>
      </c>
      <c r="E288" s="508" t="str">
        <f t="shared" si="260"/>
        <v>Ne</v>
      </c>
      <c r="F288" s="448" t="str">
        <f t="shared" si="261"/>
        <v/>
      </c>
      <c r="G288" s="323" t="str">
        <f t="shared" si="262"/>
        <v/>
      </c>
      <c r="H288" s="323" t="str">
        <f t="shared" si="263"/>
        <v/>
      </c>
      <c r="I288" s="323" t="str">
        <f t="shared" si="264"/>
        <v/>
      </c>
      <c r="J288" s="323" t="str">
        <f t="shared" si="265"/>
        <v/>
      </c>
      <c r="K288" s="323" t="str">
        <f t="shared" si="266"/>
        <v/>
      </c>
      <c r="L288" s="323" t="str">
        <f t="shared" si="267"/>
        <v/>
      </c>
      <c r="M288" s="323" t="str">
        <f t="shared" si="268"/>
        <v/>
      </c>
      <c r="N288" s="323" t="str">
        <f t="shared" si="269"/>
        <v/>
      </c>
    </row>
    <row r="289" spans="2:14" hidden="1">
      <c r="B289" s="323" t="s">
        <v>583</v>
      </c>
      <c r="C289" s="323" t="str">
        <f t="shared" ca="1" si="270"/>
        <v>Veikla</v>
      </c>
      <c r="D289" t="str">
        <f t="shared" si="271"/>
        <v>False</v>
      </c>
      <c r="E289" s="508" t="str">
        <f t="shared" si="260"/>
        <v>Ne</v>
      </c>
      <c r="F289" s="448" t="str">
        <f t="shared" si="261"/>
        <v/>
      </c>
      <c r="G289" s="323" t="str">
        <f t="shared" si="262"/>
        <v/>
      </c>
      <c r="H289" s="323" t="str">
        <f t="shared" si="263"/>
        <v/>
      </c>
      <c r="I289" s="323" t="str">
        <f t="shared" si="264"/>
        <v/>
      </c>
      <c r="J289" s="323" t="str">
        <f t="shared" si="265"/>
        <v/>
      </c>
      <c r="K289" s="323" t="str">
        <f t="shared" si="266"/>
        <v/>
      </c>
      <c r="L289" s="323" t="str">
        <f t="shared" si="267"/>
        <v/>
      </c>
      <c r="M289" s="323" t="str">
        <f t="shared" si="268"/>
        <v/>
      </c>
      <c r="N289" s="323" t="str">
        <f t="shared" si="269"/>
        <v/>
      </c>
    </row>
    <row r="290" spans="2:14" hidden="1">
      <c r="B290" s="323" t="s">
        <v>584</v>
      </c>
      <c r="C290" s="323" t="str">
        <f t="shared" ca="1" si="270"/>
        <v>Veikla</v>
      </c>
      <c r="D290" t="str">
        <f t="shared" si="271"/>
        <v>False</v>
      </c>
      <c r="E290" s="508" t="str">
        <f t="shared" si="260"/>
        <v>Ne</v>
      </c>
      <c r="F290" s="448" t="str">
        <f t="shared" si="261"/>
        <v/>
      </c>
      <c r="G290" s="323" t="str">
        <f t="shared" si="262"/>
        <v/>
      </c>
      <c r="H290" s="323" t="str">
        <f t="shared" si="263"/>
        <v/>
      </c>
      <c r="I290" s="323" t="str">
        <f t="shared" si="264"/>
        <v/>
      </c>
      <c r="J290" s="323" t="str">
        <f t="shared" si="265"/>
        <v/>
      </c>
      <c r="K290" s="323" t="str">
        <f t="shared" si="266"/>
        <v/>
      </c>
      <c r="L290" s="323" t="str">
        <f t="shared" si="267"/>
        <v/>
      </c>
      <c r="M290" s="323" t="str">
        <f t="shared" si="268"/>
        <v/>
      </c>
      <c r="N290" s="323" t="str">
        <f t="shared" si="269"/>
        <v/>
      </c>
    </row>
    <row r="291" spans="2:14" hidden="1">
      <c r="B291" s="323" t="s">
        <v>585</v>
      </c>
      <c r="C291" s="323" t="str">
        <f t="shared" ca="1" si="270"/>
        <v>Veikla</v>
      </c>
      <c r="D291" t="str">
        <f t="shared" si="271"/>
        <v>False</v>
      </c>
      <c r="E291" s="508" t="str">
        <f t="shared" si="260"/>
        <v>Ne</v>
      </c>
      <c r="F291" s="448" t="str">
        <f t="shared" si="261"/>
        <v/>
      </c>
      <c r="G291" s="323" t="str">
        <f t="shared" si="262"/>
        <v/>
      </c>
      <c r="H291" s="323" t="str">
        <f t="shared" si="263"/>
        <v/>
      </c>
      <c r="I291" s="323" t="str">
        <f t="shared" si="264"/>
        <v/>
      </c>
      <c r="J291" s="323" t="str">
        <f t="shared" si="265"/>
        <v/>
      </c>
      <c r="K291" s="323" t="str">
        <f t="shared" si="266"/>
        <v/>
      </c>
      <c r="L291" s="323" t="str">
        <f t="shared" si="267"/>
        <v/>
      </c>
      <c r="M291" s="323" t="str">
        <f t="shared" si="268"/>
        <v/>
      </c>
      <c r="N291" s="323" t="str">
        <f t="shared" si="269"/>
        <v/>
      </c>
    </row>
    <row r="292" spans="2:14" hidden="1">
      <c r="B292" s="323" t="s">
        <v>586</v>
      </c>
      <c r="C292" s="323" t="str">
        <f t="shared" ca="1" si="270"/>
        <v>Veikla</v>
      </c>
      <c r="D292" t="str">
        <f t="shared" si="271"/>
        <v>False</v>
      </c>
      <c r="E292" s="508" t="str">
        <f t="shared" si="260"/>
        <v>Ne</v>
      </c>
      <c r="F292" s="448" t="str">
        <f t="shared" si="261"/>
        <v/>
      </c>
      <c r="G292" s="323" t="str">
        <f t="shared" si="262"/>
        <v/>
      </c>
      <c r="H292" s="323" t="str">
        <f t="shared" si="263"/>
        <v/>
      </c>
      <c r="I292" s="323" t="str">
        <f t="shared" si="264"/>
        <v/>
      </c>
      <c r="J292" s="323" t="str">
        <f t="shared" si="265"/>
        <v/>
      </c>
      <c r="K292" s="323" t="str">
        <f t="shared" si="266"/>
        <v/>
      </c>
      <c r="L292" s="323" t="str">
        <f t="shared" si="267"/>
        <v/>
      </c>
      <c r="M292" s="323" t="str">
        <f t="shared" si="268"/>
        <v/>
      </c>
      <c r="N292" s="323" t="str">
        <f t="shared" si="269"/>
        <v/>
      </c>
    </row>
    <row r="293" spans="2:14" hidden="1">
      <c r="B293" s="323" t="s">
        <v>587</v>
      </c>
      <c r="C293" s="323" t="str">
        <f t="shared" ca="1" si="270"/>
        <v>Veikla</v>
      </c>
      <c r="D293" t="str">
        <f t="shared" si="271"/>
        <v>False</v>
      </c>
      <c r="E293" s="508" t="str">
        <f t="shared" si="260"/>
        <v>Ne</v>
      </c>
      <c r="F293" s="448" t="str">
        <f t="shared" si="261"/>
        <v/>
      </c>
      <c r="G293" s="323" t="str">
        <f t="shared" si="262"/>
        <v/>
      </c>
      <c r="H293" s="323" t="str">
        <f t="shared" si="263"/>
        <v/>
      </c>
      <c r="I293" s="323" t="str">
        <f t="shared" si="264"/>
        <v/>
      </c>
      <c r="J293" s="323" t="str">
        <f t="shared" si="265"/>
        <v/>
      </c>
      <c r="K293" s="323" t="str">
        <f t="shared" si="266"/>
        <v/>
      </c>
      <c r="L293" s="323" t="str">
        <f t="shared" si="267"/>
        <v/>
      </c>
      <c r="M293" s="323" t="str">
        <f t="shared" si="268"/>
        <v/>
      </c>
      <c r="N293" s="323" t="str">
        <f t="shared" si="269"/>
        <v/>
      </c>
    </row>
    <row r="294" spans="2:14" hidden="1">
      <c r="B294" s="323" t="s">
        <v>588</v>
      </c>
      <c r="C294" s="323" t="str">
        <f t="shared" ca="1" si="270"/>
        <v>Veikla</v>
      </c>
      <c r="D294" t="str">
        <f t="shared" si="271"/>
        <v>False</v>
      </c>
      <c r="E294" s="508" t="str">
        <f t="shared" si="260"/>
        <v>Ne</v>
      </c>
      <c r="F294" s="448" t="str">
        <f t="shared" si="261"/>
        <v/>
      </c>
      <c r="G294" s="323" t="str">
        <f t="shared" si="262"/>
        <v/>
      </c>
      <c r="H294" s="323" t="str">
        <f t="shared" si="263"/>
        <v/>
      </c>
      <c r="I294" s="323" t="str">
        <f t="shared" si="264"/>
        <v/>
      </c>
      <c r="J294" s="323" t="str">
        <f t="shared" si="265"/>
        <v/>
      </c>
      <c r="K294" s="323" t="str">
        <f t="shared" si="266"/>
        <v/>
      </c>
      <c r="L294" s="323" t="str">
        <f t="shared" si="267"/>
        <v/>
      </c>
      <c r="M294" s="323" t="str">
        <f t="shared" si="268"/>
        <v/>
      </c>
      <c r="N294" s="323" t="str">
        <f t="shared" si="269"/>
        <v/>
      </c>
    </row>
    <row r="295" spans="2:14" hidden="1">
      <c r="B295" s="323" t="s">
        <v>589</v>
      </c>
      <c r="C295" s="323" t="str">
        <f t="shared" ca="1" si="270"/>
        <v>Reinvesticijos (po priemonės įgyvendinimo)</v>
      </c>
      <c r="D295" t="str">
        <f t="shared" si="271"/>
        <v>False</v>
      </c>
      <c r="E295" s="508" t="str">
        <f t="shared" si="260"/>
        <v>Ne</v>
      </c>
      <c r="F295" s="448" t="str">
        <f t="shared" si="261"/>
        <v/>
      </c>
      <c r="G295" s="323" t="str">
        <f t="shared" si="262"/>
        <v/>
      </c>
      <c r="H295" s="323" t="str">
        <f t="shared" si="263"/>
        <v/>
      </c>
      <c r="I295" s="323" t="str">
        <f t="shared" si="264"/>
        <v/>
      </c>
      <c r="J295" s="323" t="str">
        <f t="shared" si="265"/>
        <v/>
      </c>
      <c r="K295" s="323" t="str">
        <f t="shared" si="266"/>
        <v/>
      </c>
      <c r="L295" s="323" t="str">
        <f t="shared" si="267"/>
        <v/>
      </c>
      <c r="M295" s="323" t="str">
        <f t="shared" si="268"/>
        <v/>
      </c>
      <c r="N295" s="323" t="str">
        <f t="shared" si="269"/>
        <v/>
      </c>
    </row>
    <row r="296" spans="2:14" hidden="1">
      <c r="B296" s="323" t="s">
        <v>590</v>
      </c>
      <c r="C296" s="323" t="str">
        <f t="shared" ca="1" si="270"/>
        <v>Likutinė vertė</v>
      </c>
      <c r="D296" t="str">
        <f t="shared" si="271"/>
        <v>False</v>
      </c>
      <c r="E296" s="508" t="str">
        <f t="shared" si="260"/>
        <v>Ne</v>
      </c>
      <c r="F296" s="448" t="str">
        <f t="shared" si="261"/>
        <v/>
      </c>
      <c r="G296" s="323" t="str">
        <f t="shared" si="262"/>
        <v/>
      </c>
      <c r="H296" s="323" t="str">
        <f t="shared" si="263"/>
        <v/>
      </c>
      <c r="I296" s="323" t="str">
        <f t="shared" si="264"/>
        <v/>
      </c>
      <c r="J296" s="323" t="str">
        <f t="shared" si="265"/>
        <v/>
      </c>
      <c r="K296" s="323" t="str">
        <f t="shared" si="266"/>
        <v/>
      </c>
      <c r="L296" s="323" t="str">
        <f t="shared" si="267"/>
        <v/>
      </c>
      <c r="M296" s="323" t="str">
        <f t="shared" si="268"/>
        <v/>
      </c>
      <c r="N296" s="323" t="str">
        <f t="shared" si="269"/>
        <v/>
      </c>
    </row>
    <row r="297" spans="2:14">
      <c r="B297" s="323" t="s">
        <v>591</v>
      </c>
      <c r="C297" s="323" t="str">
        <f t="shared" ca="1" si="270"/>
        <v>Inovatyviųjų viešųjų pirkimų skatinimo veikla (10)</v>
      </c>
      <c r="D297" t="str">
        <f t="shared" si="271"/>
        <v>True</v>
      </c>
      <c r="E297" s="508" t="str">
        <f t="shared" si="260"/>
        <v>Ne</v>
      </c>
      <c r="F297" s="448" t="str">
        <f t="shared" si="261"/>
        <v/>
      </c>
      <c r="G297" s="323" t="str">
        <f t="shared" si="262"/>
        <v/>
      </c>
      <c r="H297" s="323" t="str">
        <f t="shared" si="263"/>
        <v/>
      </c>
      <c r="I297" s="323" t="str">
        <f t="shared" si="264"/>
        <v/>
      </c>
      <c r="J297" s="323" t="str">
        <f t="shared" si="265"/>
        <v/>
      </c>
      <c r="K297" s="323" t="str">
        <f t="shared" si="266"/>
        <v/>
      </c>
      <c r="L297" s="323" t="str">
        <f t="shared" si="267"/>
        <v/>
      </c>
      <c r="M297" s="323" t="str">
        <f t="shared" si="268"/>
        <v/>
      </c>
      <c r="N297" s="323" t="str">
        <f t="shared" si="269"/>
        <v/>
      </c>
    </row>
    <row r="298" spans="2:14">
      <c r="B298" s="323" t="s">
        <v>592</v>
      </c>
      <c r="C298" s="323" t="str">
        <f t="shared" ca="1" si="270"/>
        <v>Skatinti inovacijas viešajame sektoriuje: ikiprekybinius pirkimus: Stiprinti PO gebėjimus inicijuoti ir vykdyti ikiprekybinius pirkimus, sudarytos paskatos (čekiai) verslui dalyvauti ikiprekybiniuose pirkimuose  (14.1)</v>
      </c>
      <c r="D298" t="str">
        <f t="shared" si="271"/>
        <v>True</v>
      </c>
      <c r="E298" s="508" t="str">
        <f t="shared" si="260"/>
        <v>Ne</v>
      </c>
      <c r="F298" s="448" t="str">
        <f t="shared" si="261"/>
        <v/>
      </c>
      <c r="G298" s="323" t="str">
        <f t="shared" si="262"/>
        <v/>
      </c>
      <c r="H298" s="323" t="str">
        <f t="shared" si="263"/>
        <v/>
      </c>
      <c r="I298" s="323" t="str">
        <f t="shared" si="264"/>
        <v/>
      </c>
      <c r="J298" s="323" t="str">
        <f t="shared" si="265"/>
        <v/>
      </c>
      <c r="K298" s="323" t="str">
        <f t="shared" si="266"/>
        <v/>
      </c>
      <c r="L298" s="323" t="str">
        <f t="shared" si="267"/>
        <v/>
      </c>
      <c r="M298" s="323" t="str">
        <f t="shared" si="268"/>
        <v/>
      </c>
      <c r="N298" s="323" t="str">
        <f t="shared" si="269"/>
        <v/>
      </c>
    </row>
    <row r="299" spans="2:14">
      <c r="B299" s="323" t="s">
        <v>593</v>
      </c>
      <c r="C299" s="323" t="str">
        <f t="shared" ca="1" si="270"/>
        <v>Skatinti inovacijas viešajame sektoriuje: ikiprekybinius pirkimus: paskatų verslui kurti naujus produktus viešojo sektoriaus poreikiams tenkinti sukūrimas  (14.2)</v>
      </c>
      <c r="D299" t="str">
        <f t="shared" si="271"/>
        <v>True</v>
      </c>
      <c r="E299" s="508" t="str">
        <f t="shared" si="260"/>
        <v>Ne</v>
      </c>
      <c r="F299" s="448" t="str">
        <f t="shared" si="261"/>
        <v/>
      </c>
      <c r="G299" s="323" t="str">
        <f t="shared" si="262"/>
        <v/>
      </c>
      <c r="H299" s="323" t="str">
        <f t="shared" si="263"/>
        <v/>
      </c>
      <c r="I299" s="323" t="str">
        <f t="shared" si="264"/>
        <v/>
      </c>
      <c r="J299" s="323" t="str">
        <f t="shared" si="265"/>
        <v/>
      </c>
      <c r="K299" s="323" t="str">
        <f t="shared" si="266"/>
        <v/>
      </c>
      <c r="L299" s="323" t="str">
        <f t="shared" si="267"/>
        <v/>
      </c>
      <c r="M299" s="323" t="str">
        <f t="shared" si="268"/>
        <v/>
      </c>
      <c r="N299" s="323" t="str">
        <f t="shared" si="269"/>
        <v/>
      </c>
    </row>
    <row r="300" spans="2:14">
      <c r="B300" s="323" t="s">
        <v>594</v>
      </c>
      <c r="C300" s="323" t="str">
        <f t="shared" ca="1" si="270"/>
        <v>Skatinti tiesioginių užsienio investicijų pritraukimą į MTEPI: TUI paieškos ir pritraukimo veiklos (16.1.) ir Skatinti tiesioginių užsienio investicijų pritraukimą į MTEPI: MTEPI projektai (16.2.)</v>
      </c>
      <c r="D300" t="str">
        <f t="shared" si="271"/>
        <v>True</v>
      </c>
      <c r="E300" s="508" t="str">
        <f t="shared" si="260"/>
        <v>Ne</v>
      </c>
      <c r="F300" s="448" t="str">
        <f t="shared" si="261"/>
        <v/>
      </c>
      <c r="G300" s="323" t="str">
        <f t="shared" si="262"/>
        <v/>
      </c>
      <c r="H300" s="323" t="str">
        <f t="shared" si="263"/>
        <v/>
      </c>
      <c r="I300" s="323" t="str">
        <f t="shared" si="264"/>
        <v/>
      </c>
      <c r="J300" s="323" t="str">
        <f t="shared" si="265"/>
        <v/>
      </c>
      <c r="K300" s="323" t="str">
        <f t="shared" si="266"/>
        <v/>
      </c>
      <c r="L300" s="323" t="str">
        <f t="shared" si="267"/>
        <v/>
      </c>
      <c r="M300" s="323" t="str">
        <f t="shared" si="268"/>
        <v/>
      </c>
      <c r="N300" s="323" t="str">
        <f t="shared" si="269"/>
        <v/>
      </c>
    </row>
    <row r="301" spans="2:14">
      <c r="B301" s="323" t="s">
        <v>595</v>
      </c>
      <c r="C301" s="323" t="str">
        <f t="shared" ca="1" si="270"/>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301" t="str">
        <f t="shared" si="271"/>
        <v>True</v>
      </c>
      <c r="E301" s="508" t="str">
        <f t="shared" si="260"/>
        <v>Ne</v>
      </c>
      <c r="F301" s="448" t="str">
        <f t="shared" si="261"/>
        <v/>
      </c>
      <c r="G301" s="323" t="str">
        <f t="shared" si="262"/>
        <v/>
      </c>
      <c r="H301" s="323" t="str">
        <f t="shared" si="263"/>
        <v/>
      </c>
      <c r="I301" s="323" t="str">
        <f t="shared" si="264"/>
        <v/>
      </c>
      <c r="J301" s="323" t="str">
        <f t="shared" si="265"/>
        <v/>
      </c>
      <c r="K301" s="323" t="str">
        <f t="shared" si="266"/>
        <v/>
      </c>
      <c r="L301" s="323" t="str">
        <f t="shared" si="267"/>
        <v/>
      </c>
      <c r="M301" s="323" t="str">
        <f t="shared" si="268"/>
        <v/>
      </c>
      <c r="N301" s="323" t="str">
        <f t="shared" si="269"/>
        <v/>
      </c>
    </row>
    <row r="302" spans="2:14">
      <c r="B302" s="323" t="s">
        <v>596</v>
      </c>
      <c r="C302" s="323" t="str">
        <f t="shared" ca="1" si="270"/>
        <v>Inovatyviųjų viešųjų pirkimų skatinimo veikla (10) (PVM)</v>
      </c>
      <c r="D302" t="str">
        <f t="shared" si="271"/>
        <v>True</v>
      </c>
      <c r="E302" s="508" t="str">
        <f t="shared" si="260"/>
        <v>Ne</v>
      </c>
      <c r="F302" s="448" t="str">
        <f t="shared" si="261"/>
        <v/>
      </c>
      <c r="G302" s="323" t="str">
        <f t="shared" si="262"/>
        <v/>
      </c>
      <c r="H302" s="323" t="str">
        <f t="shared" si="263"/>
        <v/>
      </c>
      <c r="I302" s="323" t="str">
        <f t="shared" si="264"/>
        <v/>
      </c>
      <c r="J302" s="323" t="str">
        <f t="shared" si="265"/>
        <v/>
      </c>
      <c r="K302" s="323" t="str">
        <f t="shared" si="266"/>
        <v/>
      </c>
      <c r="L302" s="323" t="str">
        <f t="shared" si="267"/>
        <v/>
      </c>
      <c r="M302" s="323" t="str">
        <f t="shared" si="268"/>
        <v/>
      </c>
      <c r="N302" s="323" t="str">
        <f t="shared" si="269"/>
        <v/>
      </c>
    </row>
    <row r="303" spans="2:14">
      <c r="B303" s="323" t="s">
        <v>597</v>
      </c>
      <c r="C303" s="323" t="str">
        <f t="shared" ca="1" si="270"/>
        <v>Lietuvos dalyvavimas NATO (DIANA)(22) ir Lietuvos dalyvavimas NATO inovacijų fonde (23)</v>
      </c>
      <c r="D303" t="str">
        <f t="shared" si="271"/>
        <v>True</v>
      </c>
      <c r="E303" s="508" t="str">
        <f t="shared" si="260"/>
        <v>Ne</v>
      </c>
      <c r="F303" s="448" t="str">
        <f t="shared" si="261"/>
        <v/>
      </c>
      <c r="G303" s="323" t="str">
        <f t="shared" si="262"/>
        <v/>
      </c>
      <c r="H303" s="323" t="str">
        <f t="shared" si="263"/>
        <v/>
      </c>
      <c r="I303" s="323" t="str">
        <f t="shared" si="264"/>
        <v/>
      </c>
      <c r="J303" s="323" t="str">
        <f t="shared" si="265"/>
        <v/>
      </c>
      <c r="K303" s="323" t="str">
        <f t="shared" si="266"/>
        <v/>
      </c>
      <c r="L303" s="323" t="str">
        <f t="shared" si="267"/>
        <v/>
      </c>
      <c r="M303" s="323" t="str">
        <f t="shared" si="268"/>
        <v/>
      </c>
      <c r="N303" s="323" t="str">
        <f t="shared" si="269"/>
        <v/>
      </c>
    </row>
    <row r="304" spans="2:14">
      <c r="B304" s="323" t="s">
        <v>598</v>
      </c>
      <c r="C304" s="323" t="str">
        <f t="shared" ca="1" si="270"/>
        <v>Inovacijų skatinimo fondo finansinių priemonių išplėtimas (PVM)</v>
      </c>
      <c r="D304" t="str">
        <f t="shared" si="271"/>
        <v>True</v>
      </c>
      <c r="E304" s="508" t="str">
        <f t="shared" si="260"/>
        <v>Ne</v>
      </c>
      <c r="F304" s="448" t="str">
        <f t="shared" si="261"/>
        <v/>
      </c>
      <c r="G304" s="323" t="str">
        <f t="shared" si="262"/>
        <v/>
      </c>
      <c r="H304" s="323" t="str">
        <f t="shared" si="263"/>
        <v/>
      </c>
      <c r="I304" s="323" t="str">
        <f t="shared" si="264"/>
        <v/>
      </c>
      <c r="J304" s="323" t="str">
        <f t="shared" si="265"/>
        <v/>
      </c>
      <c r="K304" s="323" t="str">
        <f t="shared" si="266"/>
        <v/>
      </c>
      <c r="L304" s="323" t="str">
        <f t="shared" si="267"/>
        <v/>
      </c>
      <c r="M304" s="323" t="str">
        <f t="shared" si="268"/>
        <v/>
      </c>
      <c r="N304" s="323" t="str">
        <f t="shared" si="269"/>
        <v/>
      </c>
    </row>
    <row r="305" spans="2:14" hidden="1">
      <c r="B305" s="323" t="s">
        <v>599</v>
      </c>
      <c r="C305" s="323" t="str">
        <f t="shared" ca="1" si="270"/>
        <v>Reinvesticijos (po priemonės įgyvendinimo)</v>
      </c>
      <c r="D305" t="str">
        <f t="shared" si="271"/>
        <v>False</v>
      </c>
      <c r="E305" s="508" t="str">
        <f t="shared" si="260"/>
        <v>Ne</v>
      </c>
      <c r="F305" s="448" t="str">
        <f t="shared" si="261"/>
        <v/>
      </c>
      <c r="G305" s="323" t="str">
        <f t="shared" si="262"/>
        <v/>
      </c>
      <c r="H305" s="323" t="str">
        <f t="shared" si="263"/>
        <v/>
      </c>
      <c r="I305" s="323" t="str">
        <f t="shared" si="264"/>
        <v/>
      </c>
      <c r="J305" s="323" t="str">
        <f t="shared" si="265"/>
        <v/>
      </c>
      <c r="K305" s="323" t="str">
        <f t="shared" si="266"/>
        <v/>
      </c>
      <c r="L305" s="323" t="str">
        <f t="shared" si="267"/>
        <v/>
      </c>
      <c r="M305" s="323" t="str">
        <f t="shared" si="268"/>
        <v/>
      </c>
      <c r="N305" s="323" t="str">
        <f t="shared" si="269"/>
        <v/>
      </c>
    </row>
    <row r="306" spans="2:14" hidden="1">
      <c r="B306" s="323" t="s">
        <v>600</v>
      </c>
      <c r="C306" s="323" t="str">
        <f t="shared" ca="1" si="270"/>
        <v>Likutinė vertė</v>
      </c>
      <c r="D306" t="str">
        <f t="shared" si="271"/>
        <v>False</v>
      </c>
      <c r="E306" s="508" t="str">
        <f t="shared" si="260"/>
        <v>Ne</v>
      </c>
      <c r="F306" s="448" t="str">
        <f t="shared" si="261"/>
        <v/>
      </c>
      <c r="G306" s="323" t="str">
        <f t="shared" si="262"/>
        <v/>
      </c>
      <c r="H306" s="323" t="str">
        <f t="shared" si="263"/>
        <v/>
      </c>
      <c r="I306" s="323" t="str">
        <f t="shared" si="264"/>
        <v/>
      </c>
      <c r="J306" s="323" t="str">
        <f t="shared" si="265"/>
        <v/>
      </c>
      <c r="K306" s="323" t="str">
        <f t="shared" si="266"/>
        <v/>
      </c>
      <c r="L306" s="323" t="str">
        <f t="shared" si="267"/>
        <v/>
      </c>
      <c r="M306" s="323" t="str">
        <f t="shared" si="268"/>
        <v/>
      </c>
      <c r="N306" s="323" t="str">
        <f t="shared" si="269"/>
        <v/>
      </c>
    </row>
    <row r="307" spans="2:14">
      <c r="B307" s="323" t="s">
        <v>601</v>
      </c>
      <c r="C307" s="323" t="str">
        <f t="shared" ca="1" si="270"/>
        <v>Skatinti startuolių vystymą, akceleravimą ir plėrą (Rizikos kapitalas) (11.1.)</v>
      </c>
      <c r="D307" t="str">
        <f t="shared" si="271"/>
        <v>True</v>
      </c>
      <c r="E307" s="508" t="str">
        <f t="shared" si="260"/>
        <v>Ne</v>
      </c>
      <c r="F307" s="448" t="str">
        <f t="shared" si="261"/>
        <v/>
      </c>
      <c r="G307" s="323" t="str">
        <f t="shared" si="262"/>
        <v/>
      </c>
      <c r="H307" s="323" t="str">
        <f t="shared" si="263"/>
        <v/>
      </c>
      <c r="I307" s="323" t="str">
        <f t="shared" si="264"/>
        <v/>
      </c>
      <c r="J307" s="323" t="str">
        <f t="shared" si="265"/>
        <v/>
      </c>
      <c r="K307" s="323" t="str">
        <f t="shared" si="266"/>
        <v/>
      </c>
      <c r="L307" s="323" t="str">
        <f t="shared" si="267"/>
        <v/>
      </c>
      <c r="M307" s="323" t="str">
        <f t="shared" si="268"/>
        <v/>
      </c>
      <c r="N307" s="323" t="str">
        <f t="shared" si="269"/>
        <v/>
      </c>
    </row>
    <row r="308" spans="2:14">
      <c r="B308" s="323" t="s">
        <v>602</v>
      </c>
      <c r="C308" s="323" t="str">
        <f t="shared" ca="1" si="270"/>
        <v>Skatinti startuolių vystymą, akceleravimą ir plėrą (Subsidijos) (11.2.)</v>
      </c>
      <c r="D308" t="str">
        <f t="shared" si="271"/>
        <v>True</v>
      </c>
      <c r="E308" s="508" t="str">
        <f t="shared" si="260"/>
        <v>Ne</v>
      </c>
      <c r="F308" s="448" t="str">
        <f t="shared" si="261"/>
        <v/>
      </c>
      <c r="G308" s="323" t="str">
        <f t="shared" si="262"/>
        <v/>
      </c>
      <c r="H308" s="323" t="str">
        <f t="shared" si="263"/>
        <v/>
      </c>
      <c r="I308" s="323" t="str">
        <f t="shared" si="264"/>
        <v/>
      </c>
      <c r="J308" s="323" t="str">
        <f t="shared" si="265"/>
        <v/>
      </c>
      <c r="K308" s="323" t="str">
        <f t="shared" si="266"/>
        <v/>
      </c>
      <c r="L308" s="323" t="str">
        <f t="shared" si="267"/>
        <v/>
      </c>
      <c r="M308" s="323" t="str">
        <f t="shared" si="268"/>
        <v/>
      </c>
      <c r="N308" s="323" t="str">
        <f t="shared" si="269"/>
        <v/>
      </c>
    </row>
    <row r="309" spans="2:14">
      <c r="B309" s="323" t="s">
        <v>603</v>
      </c>
      <c r="C309" s="323" t="str">
        <f t="shared" ca="1" si="270"/>
        <v>Skatinti inovacijų pasiūlą (MTEP, FI) (12.1.)</v>
      </c>
      <c r="D309" t="str">
        <f t="shared" si="271"/>
        <v>True</v>
      </c>
      <c r="E309" s="508" t="str">
        <f t="shared" si="260"/>
        <v>Ne</v>
      </c>
      <c r="F309" s="448" t="str">
        <f t="shared" si="261"/>
        <v/>
      </c>
      <c r="G309" s="323" t="str">
        <f t="shared" si="262"/>
        <v/>
      </c>
      <c r="H309" s="323" t="str">
        <f t="shared" si="263"/>
        <v/>
      </c>
      <c r="I309" s="323" t="str">
        <f t="shared" si="264"/>
        <v/>
      </c>
      <c r="J309" s="323" t="str">
        <f t="shared" si="265"/>
        <v/>
      </c>
      <c r="K309" s="323" t="str">
        <f t="shared" si="266"/>
        <v/>
      </c>
      <c r="L309" s="323" t="str">
        <f t="shared" si="267"/>
        <v/>
      </c>
      <c r="M309" s="323" t="str">
        <f t="shared" si="268"/>
        <v/>
      </c>
      <c r="N309" s="323" t="str">
        <f t="shared" si="269"/>
        <v/>
      </c>
    </row>
    <row r="310" spans="2:14">
      <c r="B310" s="323" t="s">
        <v>604</v>
      </c>
      <c r="C310" s="323" t="str">
        <f t="shared" ca="1" si="270"/>
        <v>Skatinti inovacijų pasiūlą (MTEP, subsidija) (12.2.)</v>
      </c>
      <c r="D310" t="str">
        <f t="shared" si="271"/>
        <v>True</v>
      </c>
      <c r="E310" s="508" t="str">
        <f t="shared" si="260"/>
        <v>Ne</v>
      </c>
      <c r="F310" s="448" t="str">
        <f t="shared" si="261"/>
        <v/>
      </c>
      <c r="G310" s="323" t="str">
        <f t="shared" si="262"/>
        <v/>
      </c>
      <c r="H310" s="323" t="str">
        <f t="shared" si="263"/>
        <v/>
      </c>
      <c r="I310" s="323" t="str">
        <f t="shared" si="264"/>
        <v/>
      </c>
      <c r="J310" s="323" t="str">
        <f t="shared" si="265"/>
        <v/>
      </c>
      <c r="K310" s="323" t="str">
        <f t="shared" si="266"/>
        <v/>
      </c>
      <c r="L310" s="323" t="str">
        <f t="shared" si="267"/>
        <v/>
      </c>
      <c r="M310" s="323" t="str">
        <f t="shared" si="268"/>
        <v/>
      </c>
      <c r="N310" s="323" t="str">
        <f t="shared" si="269"/>
        <v/>
      </c>
    </row>
    <row r="311" spans="2:14">
      <c r="B311" s="323" t="s">
        <v>605</v>
      </c>
      <c r="C311" s="323" t="str">
        <f t="shared" ca="1" si="270"/>
        <v>Teikti kaupiamąjį/alternatyvųjį finansavimą; skatinti STEP technologijų kūrimą arba gamybą (25)</v>
      </c>
      <c r="D311" t="str">
        <f t="shared" si="271"/>
        <v>True</v>
      </c>
      <c r="E311" s="508" t="str">
        <f t="shared" si="260"/>
        <v>Ne</v>
      </c>
      <c r="F311" s="448" t="str">
        <f t="shared" si="261"/>
        <v/>
      </c>
      <c r="G311" s="323" t="str">
        <f t="shared" si="262"/>
        <v/>
      </c>
      <c r="H311" s="323" t="str">
        <f t="shared" si="263"/>
        <v/>
      </c>
      <c r="I311" s="323" t="str">
        <f t="shared" si="264"/>
        <v/>
      </c>
      <c r="J311" s="323" t="str">
        <f t="shared" si="265"/>
        <v/>
      </c>
      <c r="K311" s="323" t="str">
        <f t="shared" si="266"/>
        <v/>
      </c>
      <c r="L311" s="323" t="str">
        <f t="shared" si="267"/>
        <v/>
      </c>
      <c r="M311" s="323" t="str">
        <f t="shared" si="268"/>
        <v/>
      </c>
      <c r="N311" s="323" t="str">
        <f t="shared" si="269"/>
        <v/>
      </c>
    </row>
    <row r="312" spans="2:14">
      <c r="B312" s="323" t="s">
        <v>606</v>
      </c>
      <c r="C312" s="323" t="str">
        <f t="shared" ca="1" si="270"/>
        <v>Skatinti trumpų vertės kūrimo grandinių formavimąsi ir plėtrą tarp MVĮ (paskolos) (19.1.)</v>
      </c>
      <c r="D312" t="str">
        <f t="shared" si="271"/>
        <v>True</v>
      </c>
      <c r="E312" s="508" t="str">
        <f t="shared" si="260"/>
        <v>Ne</v>
      </c>
      <c r="F312" s="448" t="str">
        <f t="shared" si="261"/>
        <v/>
      </c>
      <c r="G312" s="323" t="str">
        <f t="shared" si="262"/>
        <v/>
      </c>
      <c r="H312" s="323" t="str">
        <f t="shared" si="263"/>
        <v/>
      </c>
      <c r="I312" s="323" t="str">
        <f t="shared" si="264"/>
        <v/>
      </c>
      <c r="J312" s="323" t="str">
        <f t="shared" si="265"/>
        <v/>
      </c>
      <c r="K312" s="323" t="str">
        <f t="shared" si="266"/>
        <v/>
      </c>
      <c r="L312" s="323" t="str">
        <f t="shared" si="267"/>
        <v/>
      </c>
      <c r="M312" s="323" t="str">
        <f t="shared" si="268"/>
        <v/>
      </c>
      <c r="N312" s="323" t="str">
        <f t="shared" si="269"/>
        <v/>
      </c>
    </row>
    <row r="313" spans="2:14">
      <c r="B313" s="323" t="s">
        <v>607</v>
      </c>
      <c r="C313" s="323" t="str">
        <f t="shared" ca="1" si="270"/>
        <v>Skatinti trumpų vertės kūrimo grandinių formavimąsi ir plėtrą tarp MVĮ (dalinis palūkanų kompensavimas, dalinis paskolos gavėjų darbuotojų DU kompensavimas) (19.2)</v>
      </c>
      <c r="D313" t="str">
        <f t="shared" si="271"/>
        <v>True</v>
      </c>
      <c r="E313" s="508" t="str">
        <f t="shared" si="260"/>
        <v>Ne</v>
      </c>
      <c r="F313" s="448" t="str">
        <f t="shared" si="261"/>
        <v/>
      </c>
      <c r="G313" s="323" t="str">
        <f t="shared" si="262"/>
        <v/>
      </c>
      <c r="H313" s="323" t="str">
        <f t="shared" si="263"/>
        <v/>
      </c>
      <c r="I313" s="323" t="str">
        <f t="shared" si="264"/>
        <v/>
      </c>
      <c r="J313" s="323" t="str">
        <f t="shared" si="265"/>
        <v/>
      </c>
      <c r="K313" s="323" t="str">
        <f t="shared" si="266"/>
        <v/>
      </c>
      <c r="L313" s="323" t="str">
        <f t="shared" si="267"/>
        <v/>
      </c>
      <c r="M313" s="323" t="str">
        <f t="shared" si="268"/>
        <v/>
      </c>
      <c r="N313" s="323" t="str">
        <f t="shared" si="269"/>
        <v/>
      </c>
    </row>
    <row r="314" spans="2:14">
      <c r="B314" s="323" t="s">
        <v>608</v>
      </c>
      <c r="C314" s="323" t="str">
        <f t="shared" ca="1" si="270"/>
        <v>GovTech sprendimų skatinimas(21)</v>
      </c>
      <c r="D314" t="str">
        <f t="shared" si="271"/>
        <v>True</v>
      </c>
      <c r="E314" s="508" t="str">
        <f t="shared" si="260"/>
        <v>Ne</v>
      </c>
      <c r="F314" s="448" t="str">
        <f t="shared" si="261"/>
        <v/>
      </c>
      <c r="G314" s="323" t="str">
        <f t="shared" si="262"/>
        <v/>
      </c>
      <c r="H314" s="323" t="str">
        <f t="shared" si="263"/>
        <v/>
      </c>
      <c r="I314" s="323" t="str">
        <f t="shared" si="264"/>
        <v/>
      </c>
      <c r="J314" s="323" t="str">
        <f t="shared" si="265"/>
        <v/>
      </c>
      <c r="K314" s="323" t="str">
        <f t="shared" si="266"/>
        <v/>
      </c>
      <c r="L314" s="323" t="str">
        <f t="shared" si="267"/>
        <v/>
      </c>
      <c r="M314" s="323" t="str">
        <f t="shared" si="268"/>
        <v/>
      </c>
      <c r="N314" s="323" t="str">
        <f t="shared" si="269"/>
        <v/>
      </c>
    </row>
    <row r="315" spans="2:14" hidden="1">
      <c r="B315" s="323" t="s">
        <v>609</v>
      </c>
      <c r="C315" s="323" t="str">
        <f t="shared" ca="1" si="270"/>
        <v>Reinvesticijos (po priemonės įgyvendinimo)</v>
      </c>
      <c r="D315" t="str">
        <f t="shared" si="271"/>
        <v>False</v>
      </c>
      <c r="E315" s="508" t="str">
        <f t="shared" si="260"/>
        <v>Ne</v>
      </c>
      <c r="F315" s="448" t="str">
        <f t="shared" si="261"/>
        <v/>
      </c>
      <c r="G315" s="323" t="str">
        <f t="shared" si="262"/>
        <v/>
      </c>
      <c r="H315" s="323" t="str">
        <f t="shared" si="263"/>
        <v/>
      </c>
      <c r="I315" s="323" t="str">
        <f t="shared" si="264"/>
        <v/>
      </c>
      <c r="J315" s="323" t="str">
        <f t="shared" si="265"/>
        <v/>
      </c>
      <c r="K315" s="323" t="str">
        <f t="shared" si="266"/>
        <v/>
      </c>
      <c r="L315" s="323" t="str">
        <f t="shared" si="267"/>
        <v/>
      </c>
      <c r="M315" s="323" t="str">
        <f t="shared" si="268"/>
        <v/>
      </c>
      <c r="N315" s="323" t="str">
        <f t="shared" si="269"/>
        <v/>
      </c>
    </row>
    <row r="316" spans="2:14" hidden="1">
      <c r="B316" s="323" t="s">
        <v>610</v>
      </c>
      <c r="C316" s="323" t="str">
        <f t="shared" ca="1" si="270"/>
        <v>Likutinė vertė</v>
      </c>
      <c r="D316" t="str">
        <f t="shared" si="271"/>
        <v>False</v>
      </c>
      <c r="E316" s="508" t="str">
        <f t="shared" si="260"/>
        <v>Ne</v>
      </c>
      <c r="F316" s="448" t="str">
        <f t="shared" si="261"/>
        <v/>
      </c>
      <c r="G316" s="323" t="str">
        <f t="shared" si="262"/>
        <v/>
      </c>
      <c r="H316" s="323" t="str">
        <f t="shared" si="263"/>
        <v/>
      </c>
      <c r="I316" s="323" t="str">
        <f t="shared" si="264"/>
        <v/>
      </c>
      <c r="J316" s="323" t="str">
        <f t="shared" si="265"/>
        <v/>
      </c>
      <c r="K316" s="323" t="str">
        <f t="shared" si="266"/>
        <v/>
      </c>
      <c r="L316" s="323" t="str">
        <f t="shared" si="267"/>
        <v/>
      </c>
      <c r="M316" s="323" t="str">
        <f t="shared" si="268"/>
        <v/>
      </c>
      <c r="N316" s="323" t="str">
        <f t="shared" si="269"/>
        <v/>
      </c>
    </row>
    <row r="317" spans="2:14">
      <c r="B317" s="323" t="s">
        <v>611</v>
      </c>
      <c r="C317" s="323" t="str">
        <f t="shared" ca="1" si="270"/>
        <v>Įsteigti inovacijų agentūrą (3)</v>
      </c>
      <c r="D317" t="str">
        <f t="shared" si="271"/>
        <v>True</v>
      </c>
      <c r="E317" s="508" t="str">
        <f t="shared" si="260"/>
        <v>Ne</v>
      </c>
      <c r="F317" s="448" t="str">
        <f t="shared" si="261"/>
        <v/>
      </c>
      <c r="G317" s="323" t="str">
        <f t="shared" si="262"/>
        <v/>
      </c>
      <c r="H317" s="323" t="str">
        <f t="shared" si="263"/>
        <v/>
      </c>
      <c r="I317" s="323" t="str">
        <f t="shared" si="264"/>
        <v/>
      </c>
      <c r="J317" s="323" t="str">
        <f t="shared" si="265"/>
        <v/>
      </c>
      <c r="K317" s="323" t="str">
        <f t="shared" si="266"/>
        <v/>
      </c>
      <c r="L317" s="323" t="str">
        <f t="shared" si="267"/>
        <v/>
      </c>
      <c r="M317" s="323" t="str">
        <f t="shared" si="268"/>
        <v/>
      </c>
      <c r="N317" s="323" t="str">
        <f t="shared" si="269"/>
        <v/>
      </c>
    </row>
    <row r="318" spans="2:14">
      <c r="B318" s="323" t="s">
        <v>612</v>
      </c>
      <c r="C318" s="323" t="str">
        <f t="shared" ca="1" si="270"/>
        <v>Vykdyti startuolių inkubavimo veiklas Europos kosmoso agentūros verslo inkubavimo centre(7)</v>
      </c>
      <c r="D318" t="str">
        <f t="shared" si="271"/>
        <v>True</v>
      </c>
      <c r="E318" s="508" t="str">
        <f t="shared" si="260"/>
        <v>Ne</v>
      </c>
      <c r="F318" s="448" t="str">
        <f t="shared" si="261"/>
        <v/>
      </c>
      <c r="G318" s="323" t="str">
        <f t="shared" si="262"/>
        <v/>
      </c>
      <c r="H318" s="323" t="str">
        <f t="shared" si="263"/>
        <v/>
      </c>
      <c r="I318" s="323" t="str">
        <f t="shared" si="264"/>
        <v/>
      </c>
      <c r="J318" s="323" t="str">
        <f t="shared" si="265"/>
        <v/>
      </c>
      <c r="K318" s="323" t="str">
        <f t="shared" si="266"/>
        <v/>
      </c>
      <c r="L318" s="323" t="str">
        <f t="shared" si="267"/>
        <v/>
      </c>
      <c r="M318" s="323" t="str">
        <f t="shared" si="268"/>
        <v/>
      </c>
      <c r="N318" s="323" t="str">
        <f t="shared" si="269"/>
        <v/>
      </c>
    </row>
    <row r="319" spans="2:14">
      <c r="B319" s="323" t="s">
        <v>613</v>
      </c>
      <c r="C319" s="323" t="str">
        <f t="shared" ca="1" si="270"/>
        <v>Įsteigti Space Hub (8)</v>
      </c>
      <c r="D319" t="str">
        <f t="shared" si="271"/>
        <v>True</v>
      </c>
      <c r="E319" s="508" t="str">
        <f t="shared" si="260"/>
        <v>Ne</v>
      </c>
      <c r="F319" s="448" t="str">
        <f t="shared" si="261"/>
        <v/>
      </c>
      <c r="G319" s="323" t="str">
        <f t="shared" si="262"/>
        <v/>
      </c>
      <c r="H319" s="323" t="str">
        <f t="shared" si="263"/>
        <v/>
      </c>
      <c r="I319" s="323" t="str">
        <f t="shared" si="264"/>
        <v/>
      </c>
      <c r="J319" s="323" t="str">
        <f t="shared" si="265"/>
        <v/>
      </c>
      <c r="K319" s="323" t="str">
        <f t="shared" si="266"/>
        <v/>
      </c>
      <c r="L319" s="323" t="str">
        <f t="shared" si="267"/>
        <v/>
      </c>
      <c r="M319" s="323" t="str">
        <f t="shared" si="268"/>
        <v/>
      </c>
      <c r="N319" s="323" t="str">
        <f t="shared" si="269"/>
        <v/>
      </c>
    </row>
    <row r="320" spans="2:14">
      <c r="B320" s="323" t="s">
        <v>614</v>
      </c>
      <c r="C320" s="323" t="str">
        <f t="shared" ca="1" si="270"/>
        <v>Esamos etalonų sistemos įvertinimo studija, pateikiant rekomendacijas dėl jos tobulinimo ir plėtros. Analitinė (20)</v>
      </c>
      <c r="D320" t="str">
        <f t="shared" si="271"/>
        <v>True</v>
      </c>
      <c r="E320" s="508" t="str">
        <f t="shared" si="260"/>
        <v>Ne</v>
      </c>
      <c r="F320" s="448" t="str">
        <f t="shared" si="261"/>
        <v/>
      </c>
      <c r="G320" s="323" t="str">
        <f t="shared" si="262"/>
        <v/>
      </c>
      <c r="H320" s="323" t="str">
        <f t="shared" si="263"/>
        <v/>
      </c>
      <c r="I320" s="323" t="str">
        <f t="shared" si="264"/>
        <v/>
      </c>
      <c r="J320" s="323" t="str">
        <f t="shared" si="265"/>
        <v/>
      </c>
      <c r="K320" s="323" t="str">
        <f t="shared" si="266"/>
        <v/>
      </c>
      <c r="L320" s="323" t="str">
        <f t="shared" si="267"/>
        <v/>
      </c>
      <c r="M320" s="323" t="str">
        <f t="shared" si="268"/>
        <v/>
      </c>
      <c r="N320" s="323" t="str">
        <f t="shared" si="269"/>
        <v/>
      </c>
    </row>
    <row r="321" spans="2:14">
      <c r="B321" s="323" t="s">
        <v>615</v>
      </c>
      <c r="C321" s="323" t="str">
        <f t="shared" ca="1" si="270"/>
        <v>Skatinti MVĮ dalyvavimą tarptautinėse MTEPI iniciatyvose: įmonių tarptautinė tinklaveika, įsitraukimas į MTEPI partnerystės tinklus (15.1)</v>
      </c>
      <c r="D321" t="str">
        <f t="shared" si="271"/>
        <v>True</v>
      </c>
      <c r="E321" s="508" t="str">
        <f t="shared" si="260"/>
        <v>Ne</v>
      </c>
      <c r="F321" s="448" t="str">
        <f t="shared" si="261"/>
        <v/>
      </c>
      <c r="G321" s="323" t="str">
        <f t="shared" si="262"/>
        <v/>
      </c>
      <c r="H321" s="323" t="str">
        <f t="shared" si="263"/>
        <v/>
      </c>
      <c r="I321" s="323" t="str">
        <f t="shared" si="264"/>
        <v/>
      </c>
      <c r="J321" s="323" t="str">
        <f t="shared" si="265"/>
        <v/>
      </c>
      <c r="K321" s="323" t="str">
        <f t="shared" si="266"/>
        <v/>
      </c>
      <c r="L321" s="323" t="str">
        <f t="shared" si="267"/>
        <v/>
      </c>
      <c r="M321" s="323" t="str">
        <f t="shared" si="268"/>
        <v/>
      </c>
      <c r="N321" s="323" t="str">
        <f t="shared" si="269"/>
        <v/>
      </c>
    </row>
    <row r="322" spans="2:14">
      <c r="B322" s="323" t="s">
        <v>616</v>
      </c>
      <c r="C322" s="323" t="str">
        <f t="shared" ca="1" si="270"/>
        <v>Įsteigti inovacijų agentūrą (3) (PVM)</v>
      </c>
      <c r="D322" t="str">
        <f t="shared" si="271"/>
        <v>True</v>
      </c>
      <c r="E322" s="508" t="str">
        <f t="shared" si="260"/>
        <v>Ne</v>
      </c>
      <c r="F322" s="448" t="str">
        <f t="shared" si="261"/>
        <v/>
      </c>
      <c r="G322" s="323" t="str">
        <f t="shared" si="262"/>
        <v/>
      </c>
      <c r="H322" s="323" t="str">
        <f t="shared" si="263"/>
        <v/>
      </c>
      <c r="I322" s="323" t="str">
        <f t="shared" si="264"/>
        <v/>
      </c>
      <c r="J322" s="323" t="str">
        <f t="shared" si="265"/>
        <v/>
      </c>
      <c r="K322" s="323" t="str">
        <f t="shared" si="266"/>
        <v/>
      </c>
      <c r="L322" s="323" t="str">
        <f t="shared" si="267"/>
        <v/>
      </c>
      <c r="M322" s="323" t="str">
        <f t="shared" si="268"/>
        <v/>
      </c>
      <c r="N322" s="323" t="str">
        <f t="shared" si="269"/>
        <v/>
      </c>
    </row>
    <row r="323" spans="2:14">
      <c r="B323" s="323" t="s">
        <v>617</v>
      </c>
      <c r="C323" s="323" t="str">
        <f t="shared" ca="1" si="270"/>
        <v>Vykdyti startuolių inkubavimo veiklas Europos kosmoso agentūros verslo inkubavimo centre (7) (PVM) ir Įsteigti Space Hub (8) (PVM)</v>
      </c>
      <c r="D323" t="str">
        <f t="shared" si="271"/>
        <v>True</v>
      </c>
      <c r="E323" s="508" t="str">
        <f t="shared" si="260"/>
        <v>Ne</v>
      </c>
      <c r="F323" s="448" t="str">
        <f t="shared" si="261"/>
        <v/>
      </c>
      <c r="G323" s="323" t="str">
        <f t="shared" si="262"/>
        <v/>
      </c>
      <c r="H323" s="323" t="str">
        <f t="shared" si="263"/>
        <v/>
      </c>
      <c r="I323" s="323" t="str">
        <f t="shared" si="264"/>
        <v/>
      </c>
      <c r="J323" s="323" t="str">
        <f t="shared" si="265"/>
        <v/>
      </c>
      <c r="K323" s="323" t="str">
        <f t="shared" si="266"/>
        <v/>
      </c>
      <c r="L323" s="323" t="str">
        <f t="shared" si="267"/>
        <v/>
      </c>
      <c r="M323" s="323" t="str">
        <f t="shared" si="268"/>
        <v/>
      </c>
      <c r="N323" s="323" t="str">
        <f t="shared" si="269"/>
        <v/>
      </c>
    </row>
    <row r="324" spans="2:14">
      <c r="B324" s="323" t="s">
        <v>618</v>
      </c>
      <c r="C324" s="323" t="str">
        <f t="shared" ca="1" si="270"/>
        <v>Dalyvavimas dvišalio bendradarbiavimo programų remiamuose MTEPI projektuose (24)</v>
      </c>
      <c r="D324" t="str">
        <f t="shared" si="271"/>
        <v>True</v>
      </c>
      <c r="E324" s="508" t="str">
        <f t="shared" si="260"/>
        <v>Ne</v>
      </c>
      <c r="F324" s="448" t="str">
        <f t="shared" si="261"/>
        <v/>
      </c>
      <c r="G324" s="323" t="str">
        <f t="shared" si="262"/>
        <v/>
      </c>
      <c r="H324" s="323" t="str">
        <f t="shared" si="263"/>
        <v/>
      </c>
      <c r="I324" s="323" t="str">
        <f t="shared" si="264"/>
        <v/>
      </c>
      <c r="J324" s="323" t="str">
        <f t="shared" si="265"/>
        <v/>
      </c>
      <c r="K324" s="323" t="str">
        <f t="shared" si="266"/>
        <v/>
      </c>
      <c r="L324" s="323" t="str">
        <f t="shared" si="267"/>
        <v/>
      </c>
      <c r="M324" s="323" t="str">
        <f t="shared" si="268"/>
        <v/>
      </c>
      <c r="N324" s="323" t="str">
        <f t="shared" si="269"/>
        <v/>
      </c>
    </row>
    <row r="325" spans="2:14" hidden="1">
      <c r="B325" s="323" t="s">
        <v>619</v>
      </c>
      <c r="C325" s="323" t="str">
        <f t="shared" ca="1" si="270"/>
        <v>Reinvesticijos (po priemonės įgyvendinimo)</v>
      </c>
      <c r="D325" t="str">
        <f t="shared" si="271"/>
        <v>False</v>
      </c>
      <c r="E325" s="508" t="str">
        <f t="shared" si="260"/>
        <v>Ne</v>
      </c>
      <c r="F325" s="448" t="str">
        <f t="shared" si="261"/>
        <v/>
      </c>
      <c r="G325" s="323" t="str">
        <f t="shared" si="262"/>
        <v/>
      </c>
      <c r="H325" s="323" t="str">
        <f t="shared" si="263"/>
        <v/>
      </c>
      <c r="I325" s="323" t="str">
        <f t="shared" si="264"/>
        <v/>
      </c>
      <c r="J325" s="323" t="str">
        <f t="shared" si="265"/>
        <v/>
      </c>
      <c r="K325" s="323" t="str">
        <f t="shared" si="266"/>
        <v/>
      </c>
      <c r="L325" s="323" t="str">
        <f t="shared" si="267"/>
        <v/>
      </c>
      <c r="M325" s="323" t="str">
        <f t="shared" si="268"/>
        <v/>
      </c>
      <c r="N325" s="323" t="str">
        <f t="shared" si="269"/>
        <v/>
      </c>
    </row>
    <row r="326" spans="2:14" hidden="1">
      <c r="B326" s="323" t="s">
        <v>620</v>
      </c>
      <c r="C326" s="323" t="str">
        <f t="shared" ca="1" si="270"/>
        <v>Likutinė vertė</v>
      </c>
      <c r="D326" t="str">
        <f t="shared" si="271"/>
        <v>False</v>
      </c>
      <c r="E326" s="508" t="str">
        <f t="shared" si="260"/>
        <v>Ne</v>
      </c>
      <c r="F326" s="448" t="str">
        <f t="shared" si="261"/>
        <v/>
      </c>
      <c r="G326" s="323" t="str">
        <f t="shared" si="262"/>
        <v/>
      </c>
      <c r="H326" s="323" t="str">
        <f t="shared" si="263"/>
        <v/>
      </c>
      <c r="I326" s="323" t="str">
        <f t="shared" si="264"/>
        <v/>
      </c>
      <c r="J326" s="323" t="str">
        <f t="shared" si="265"/>
        <v/>
      </c>
      <c r="K326" s="323" t="str">
        <f t="shared" si="266"/>
        <v/>
      </c>
      <c r="L326" s="323" t="str">
        <f t="shared" si="267"/>
        <v/>
      </c>
      <c r="M326" s="323" t="str">
        <f t="shared" si="268"/>
        <v/>
      </c>
      <c r="N326" s="323" t="str">
        <f t="shared" si="269"/>
        <v/>
      </c>
    </row>
    <row r="327" spans="2:14">
      <c r="B327" s="323" t="s">
        <v>621</v>
      </c>
      <c r="C327" s="323" t="str">
        <f t="shared" ca="1" si="270"/>
        <v>Inovacijų skatinimo fondo finansinių priemonių išplėtimas (4)</v>
      </c>
      <c r="D327" t="str">
        <f t="shared" si="271"/>
        <v>True</v>
      </c>
      <c r="E327" s="508" t="str">
        <f t="shared" si="260"/>
        <v>Ne</v>
      </c>
      <c r="F327" s="448" t="str">
        <f t="shared" si="261"/>
        <v/>
      </c>
      <c r="G327" s="323" t="str">
        <f t="shared" si="262"/>
        <v/>
      </c>
      <c r="H327" s="323" t="str">
        <f t="shared" si="263"/>
        <v/>
      </c>
      <c r="I327" s="323" t="str">
        <f t="shared" si="264"/>
        <v/>
      </c>
      <c r="J327" s="323" t="str">
        <f t="shared" si="265"/>
        <v/>
      </c>
      <c r="K327" s="323" t="str">
        <f t="shared" si="266"/>
        <v/>
      </c>
      <c r="L327" s="323" t="str">
        <f t="shared" si="267"/>
        <v/>
      </c>
      <c r="M327" s="323" t="str">
        <f t="shared" si="268"/>
        <v/>
      </c>
      <c r="N327" s="323" t="str">
        <f t="shared" si="269"/>
        <v/>
      </c>
    </row>
    <row r="328" spans="2:14">
      <c r="B328" s="323" t="s">
        <v>622</v>
      </c>
      <c r="C328" s="323" t="str">
        <f t="shared" ca="1" si="270"/>
        <v>Įgyvendinti specializuotas startuolių akceleravimo programas (5)</v>
      </c>
      <c r="D328" t="str">
        <f t="shared" si="271"/>
        <v>True</v>
      </c>
      <c r="E328" s="508" t="str">
        <f t="shared" si="260"/>
        <v>Ne</v>
      </c>
      <c r="F328" s="448" t="str">
        <f t="shared" si="261"/>
        <v/>
      </c>
      <c r="G328" s="323" t="str">
        <f t="shared" si="262"/>
        <v/>
      </c>
      <c r="H328" s="323" t="str">
        <f t="shared" si="263"/>
        <v/>
      </c>
      <c r="I328" s="323" t="str">
        <f t="shared" si="264"/>
        <v/>
      </c>
      <c r="J328" s="323" t="str">
        <f t="shared" si="265"/>
        <v/>
      </c>
      <c r="K328" s="323" t="str">
        <f t="shared" si="266"/>
        <v/>
      </c>
      <c r="L328" s="323" t="str">
        <f t="shared" si="267"/>
        <v/>
      </c>
      <c r="M328" s="323" t="str">
        <f t="shared" si="268"/>
        <v/>
      </c>
      <c r="N328" s="323" t="str">
        <f t="shared" si="269"/>
        <v/>
      </c>
    </row>
    <row r="329" spans="2:14">
      <c r="B329" s="323" t="s">
        <v>623</v>
      </c>
      <c r="C329" s="323" t="str">
        <f t="shared" ca="1" si="270"/>
        <v>Pritraukti tarptautinį akceleratorių (6)</v>
      </c>
      <c r="D329" t="str">
        <f t="shared" si="271"/>
        <v>True</v>
      </c>
      <c r="E329" s="508" t="str">
        <f t="shared" si="260"/>
        <v>Ne</v>
      </c>
      <c r="F329" s="448" t="str">
        <f t="shared" si="261"/>
        <v/>
      </c>
      <c r="G329" s="323" t="str">
        <f t="shared" si="262"/>
        <v/>
      </c>
      <c r="H329" s="323" t="str">
        <f t="shared" si="263"/>
        <v/>
      </c>
      <c r="I329" s="323" t="str">
        <f t="shared" si="264"/>
        <v/>
      </c>
      <c r="J329" s="323" t="str">
        <f t="shared" si="265"/>
        <v/>
      </c>
      <c r="K329" s="323" t="str">
        <f t="shared" si="266"/>
        <v/>
      </c>
      <c r="L329" s="323" t="str">
        <f t="shared" si="267"/>
        <v/>
      </c>
      <c r="M329" s="323" t="str">
        <f t="shared" si="268"/>
        <v/>
      </c>
      <c r="N329" s="323" t="str">
        <f t="shared" si="269"/>
        <v/>
      </c>
    </row>
    <row r="330" spans="2:14">
      <c r="B330" s="323" t="s">
        <v>624</v>
      </c>
      <c r="C330" s="323" t="str">
        <f t="shared" ca="1" si="270"/>
        <v>Esamų paskatų verslui investuoti į MTEP sistemas studija (9)</v>
      </c>
      <c r="D330" t="str">
        <f t="shared" si="271"/>
        <v>True</v>
      </c>
      <c r="E330" s="508" t="str">
        <f t="shared" si="260"/>
        <v>Ne</v>
      </c>
      <c r="F330" s="448" t="str">
        <f t="shared" si="261"/>
        <v/>
      </c>
      <c r="G330" s="323" t="str">
        <f t="shared" si="262"/>
        <v/>
      </c>
      <c r="H330" s="323" t="str">
        <f t="shared" si="263"/>
        <v/>
      </c>
      <c r="I330" s="323" t="str">
        <f t="shared" si="264"/>
        <v/>
      </c>
      <c r="J330" s="323" t="str">
        <f t="shared" si="265"/>
        <v/>
      </c>
      <c r="K330" s="323" t="str">
        <f t="shared" si="266"/>
        <v/>
      </c>
      <c r="L330" s="323" t="str">
        <f t="shared" si="267"/>
        <v/>
      </c>
      <c r="M330" s="323" t="str">
        <f t="shared" si="268"/>
        <v/>
      </c>
      <c r="N330" s="323" t="str">
        <f t="shared" si="269"/>
        <v/>
      </c>
    </row>
    <row r="331" spans="2:14">
      <c r="B331" s="323" t="s">
        <v>625</v>
      </c>
      <c r="C331" s="323" t="str">
        <f t="shared" ca="1" si="270"/>
        <v>Skatinti netechnologinių inovacijų plėtrą (13)</v>
      </c>
      <c r="D331" t="str">
        <f t="shared" si="271"/>
        <v>True</v>
      </c>
      <c r="E331" s="508" t="str">
        <f t="shared" si="260"/>
        <v>Ne</v>
      </c>
      <c r="F331" s="448" t="str">
        <f t="shared" si="261"/>
        <v/>
      </c>
      <c r="G331" s="323" t="str">
        <f t="shared" si="262"/>
        <v/>
      </c>
      <c r="H331" s="323" t="str">
        <f t="shared" si="263"/>
        <v/>
      </c>
      <c r="I331" s="323" t="str">
        <f t="shared" si="264"/>
        <v/>
      </c>
      <c r="J331" s="323" t="str">
        <f t="shared" si="265"/>
        <v/>
      </c>
      <c r="K331" s="323" t="str">
        <f t="shared" si="266"/>
        <v/>
      </c>
      <c r="L331" s="323" t="str">
        <f t="shared" si="267"/>
        <v/>
      </c>
      <c r="M331" s="323" t="str">
        <f t="shared" si="268"/>
        <v/>
      </c>
      <c r="N331" s="323" t="str">
        <f t="shared" si="269"/>
        <v/>
      </c>
    </row>
    <row r="332" spans="2:14">
      <c r="B332" s="323" t="s">
        <v>626</v>
      </c>
      <c r="C332" s="323" t="str">
        <f t="shared" ca="1" si="270"/>
        <v>Skatinti MVĮ dalyvavimą tarptautinėse MTEPI iniciatyvose: dalyvavimas tarptautinėse programose, įsitraukimas į BJR, kitų tarptautinių MTEPI projektų rengimą ir dalyvavimą juose (15.2)</v>
      </c>
      <c r="D332" t="str">
        <f t="shared" si="271"/>
        <v>True</v>
      </c>
      <c r="E332" s="508" t="str">
        <f t="shared" si="260"/>
        <v>Ne</v>
      </c>
      <c r="F332" s="448" t="str">
        <f t="shared" si="261"/>
        <v/>
      </c>
      <c r="G332" s="323" t="str">
        <f t="shared" si="262"/>
        <v/>
      </c>
      <c r="H332" s="323" t="str">
        <f t="shared" si="263"/>
        <v/>
      </c>
      <c r="I332" s="323" t="str">
        <f t="shared" si="264"/>
        <v/>
      </c>
      <c r="J332" s="323" t="str">
        <f t="shared" si="265"/>
        <v/>
      </c>
      <c r="K332" s="323" t="str">
        <f t="shared" si="266"/>
        <v/>
      </c>
      <c r="L332" s="323" t="str">
        <f t="shared" si="267"/>
        <v/>
      </c>
      <c r="M332" s="323" t="str">
        <f t="shared" si="268"/>
        <v/>
      </c>
      <c r="N332" s="323" t="str">
        <f t="shared" si="269"/>
        <v/>
      </c>
    </row>
    <row r="333" spans="2:14">
      <c r="B333" s="323" t="s">
        <v>627</v>
      </c>
      <c r="C333" s="323" t="str">
        <f t="shared" ca="1" si="270"/>
        <v>Ugdyti MVĮ reikalingus darbuotojų įgūdžius, taikomus Sumaniosios specializacijos srityse (17)</v>
      </c>
      <c r="D333" t="str">
        <f t="shared" si="271"/>
        <v>True</v>
      </c>
      <c r="E333" s="508" t="str">
        <f t="shared" si="260"/>
        <v>Ne</v>
      </c>
      <c r="F333" s="448" t="str">
        <f t="shared" si="261"/>
        <v/>
      </c>
      <c r="G333" s="323" t="str">
        <f t="shared" si="262"/>
        <v/>
      </c>
      <c r="H333" s="323" t="str">
        <f t="shared" si="263"/>
        <v/>
      </c>
      <c r="I333" s="323" t="str">
        <f t="shared" si="264"/>
        <v/>
      </c>
      <c r="J333" s="323" t="str">
        <f t="shared" si="265"/>
        <v/>
      </c>
      <c r="K333" s="323" t="str">
        <f t="shared" si="266"/>
        <v/>
      </c>
      <c r="L333" s="323" t="str">
        <f t="shared" si="267"/>
        <v/>
      </c>
      <c r="M333" s="323" t="str">
        <f t="shared" si="268"/>
        <v/>
      </c>
      <c r="N333" s="323" t="str">
        <f t="shared" si="269"/>
        <v/>
      </c>
    </row>
    <row r="334" spans="2:14">
      <c r="B334" s="323" t="s">
        <v>628</v>
      </c>
      <c r="C334" s="323" t="str">
        <f t="shared" ca="1" si="270"/>
        <v>Ugdyti MVĮ ir kitų verslumo galimybių paieškos procese dalyvaujančių subjektų darbuotojų gebėjimus (18)</v>
      </c>
      <c r="D334" t="str">
        <f t="shared" si="271"/>
        <v>True</v>
      </c>
      <c r="E334" s="508" t="str">
        <f t="shared" si="260"/>
        <v>Ne</v>
      </c>
      <c r="F334" s="448" t="str">
        <f t="shared" si="261"/>
        <v/>
      </c>
      <c r="G334" s="323" t="str">
        <f t="shared" si="262"/>
        <v/>
      </c>
      <c r="H334" s="323" t="str">
        <f t="shared" si="263"/>
        <v/>
      </c>
      <c r="I334" s="323" t="str">
        <f t="shared" si="264"/>
        <v/>
      </c>
      <c r="J334" s="323" t="str">
        <f t="shared" si="265"/>
        <v/>
      </c>
      <c r="K334" s="323" t="str">
        <f t="shared" si="266"/>
        <v/>
      </c>
      <c r="L334" s="323" t="str">
        <f t="shared" si="267"/>
        <v/>
      </c>
      <c r="M334" s="323" t="str">
        <f t="shared" si="268"/>
        <v/>
      </c>
      <c r="N334" s="323" t="str">
        <f t="shared" si="269"/>
        <v/>
      </c>
    </row>
    <row r="335" spans="2:14" hidden="1">
      <c r="B335" s="323" t="s">
        <v>629</v>
      </c>
      <c r="C335" s="323" t="str">
        <f t="shared" ca="1" si="270"/>
        <v>Reinvesticijos (po priemonės įgyvendinimo)</v>
      </c>
      <c r="D335" t="str">
        <f t="shared" si="271"/>
        <v>False</v>
      </c>
      <c r="E335" s="508" t="str">
        <f t="shared" si="260"/>
        <v>Ne</v>
      </c>
      <c r="F335" s="448" t="str">
        <f t="shared" si="261"/>
        <v/>
      </c>
      <c r="G335" s="323" t="str">
        <f t="shared" si="262"/>
        <v/>
      </c>
      <c r="H335" s="323" t="str">
        <f t="shared" si="263"/>
        <v/>
      </c>
      <c r="I335" s="323" t="str">
        <f t="shared" si="264"/>
        <v/>
      </c>
      <c r="J335" s="323" t="str">
        <f t="shared" si="265"/>
        <v/>
      </c>
      <c r="K335" s="323" t="str">
        <f t="shared" si="266"/>
        <v/>
      </c>
      <c r="L335" s="323" t="str">
        <f t="shared" si="267"/>
        <v/>
      </c>
      <c r="M335" s="323" t="str">
        <f t="shared" si="268"/>
        <v/>
      </c>
      <c r="N335" s="323" t="str">
        <f t="shared" si="269"/>
        <v/>
      </c>
    </row>
    <row r="336" spans="2:14" hidden="1">
      <c r="B336" s="323" t="s">
        <v>630</v>
      </c>
      <c r="C336" s="323" t="str">
        <f t="shared" ca="1" si="270"/>
        <v>Likutinė vertė</v>
      </c>
      <c r="D336" t="str">
        <f t="shared" si="271"/>
        <v>False</v>
      </c>
      <c r="E336" s="508" t="str">
        <f t="shared" si="260"/>
        <v>Ne</v>
      </c>
      <c r="F336" s="448" t="str">
        <f t="shared" si="261"/>
        <v/>
      </c>
      <c r="G336" s="323" t="str">
        <f t="shared" si="262"/>
        <v/>
      </c>
      <c r="H336" s="323" t="str">
        <f t="shared" si="263"/>
        <v/>
      </c>
      <c r="I336" s="323" t="str">
        <f t="shared" si="264"/>
        <v/>
      </c>
      <c r="J336" s="323" t="str">
        <f t="shared" si="265"/>
        <v/>
      </c>
      <c r="K336" s="323" t="str">
        <f t="shared" si="266"/>
        <v/>
      </c>
      <c r="L336" s="323" t="str">
        <f t="shared" si="267"/>
        <v/>
      </c>
      <c r="M336" s="323" t="str">
        <f t="shared" si="268"/>
        <v/>
      </c>
      <c r="N336" s="323" t="str">
        <f t="shared" si="269"/>
        <v/>
      </c>
    </row>
    <row r="337" spans="2:14" hidden="1">
      <c r="B337" s="323" t="s">
        <v>631</v>
      </c>
      <c r="C337" s="323" t="str">
        <f t="shared" ca="1" si="270"/>
        <v>Veikla</v>
      </c>
      <c r="D337" t="str">
        <f t="shared" si="271"/>
        <v>False</v>
      </c>
      <c r="E337" s="508" t="str">
        <f t="shared" si="260"/>
        <v>Ne</v>
      </c>
      <c r="F337" s="448" t="str">
        <f t="shared" si="261"/>
        <v/>
      </c>
      <c r="G337" s="323" t="str">
        <f t="shared" si="262"/>
        <v/>
      </c>
      <c r="H337" s="323" t="str">
        <f t="shared" si="263"/>
        <v/>
      </c>
      <c r="I337" s="323" t="str">
        <f t="shared" si="264"/>
        <v/>
      </c>
      <c r="J337" s="323" t="str">
        <f t="shared" si="265"/>
        <v/>
      </c>
      <c r="K337" s="323" t="str">
        <f t="shared" si="266"/>
        <v/>
      </c>
      <c r="L337" s="323" t="str">
        <f t="shared" si="267"/>
        <v/>
      </c>
      <c r="M337" s="323" t="str">
        <f t="shared" si="268"/>
        <v/>
      </c>
      <c r="N337" s="323" t="str">
        <f t="shared" si="269"/>
        <v/>
      </c>
    </row>
    <row r="338" spans="2:14" hidden="1">
      <c r="B338" s="323" t="s">
        <v>632</v>
      </c>
      <c r="C338" s="323" t="str">
        <f t="shared" ca="1" si="270"/>
        <v>Veikla</v>
      </c>
      <c r="D338" t="str">
        <f t="shared" si="271"/>
        <v>False</v>
      </c>
      <c r="E338" s="508" t="str">
        <f t="shared" si="260"/>
        <v>Ne</v>
      </c>
      <c r="F338" s="448" t="str">
        <f t="shared" si="261"/>
        <v/>
      </c>
      <c r="G338" s="323" t="str">
        <f t="shared" si="262"/>
        <v/>
      </c>
      <c r="H338" s="323" t="str">
        <f t="shared" si="263"/>
        <v/>
      </c>
      <c r="I338" s="323" t="str">
        <f t="shared" si="264"/>
        <v/>
      </c>
      <c r="J338" s="323" t="str">
        <f t="shared" si="265"/>
        <v/>
      </c>
      <c r="K338" s="323" t="str">
        <f t="shared" si="266"/>
        <v/>
      </c>
      <c r="L338" s="323" t="str">
        <f t="shared" si="267"/>
        <v/>
      </c>
      <c r="M338" s="323" t="str">
        <f t="shared" si="268"/>
        <v/>
      </c>
      <c r="N338" s="323" t="str">
        <f t="shared" si="269"/>
        <v/>
      </c>
    </row>
    <row r="339" spans="2:14" hidden="1">
      <c r="B339" s="323" t="s">
        <v>633</v>
      </c>
      <c r="C339" s="323" t="str">
        <f t="shared" ca="1" si="270"/>
        <v>Veikla</v>
      </c>
      <c r="D339" t="str">
        <f t="shared" si="271"/>
        <v>False</v>
      </c>
      <c r="E339" s="508" t="str">
        <f t="shared" ref="E339:E378" si="272">IF(COUNTIFS(F339:K339,"Taip"),"Taip","Ne")</f>
        <v>Ne</v>
      </c>
      <c r="F339" s="448" t="str">
        <f t="shared" ref="F339:F378" si="273">IFERROR(IF(OR(ABS(E230)&gt;0.01,ABS(F230)&gt;0.01),"Taip",""),"")</f>
        <v/>
      </c>
      <c r="G339" s="323" t="str">
        <f t="shared" ref="G339:G378" si="274">IFERROR(IF(OR(ABS(G230)&gt;0.01,ABS(H230)&gt;0.01),"Taip",""),"")</f>
        <v/>
      </c>
      <c r="H339" s="323" t="str">
        <f t="shared" ref="H339:H378" si="275">IFERROR(IF(OR(ABS(I230)&gt;0.01,ABS(J230)&gt;0.01),"Taip",""),"")</f>
        <v/>
      </c>
      <c r="I339" s="323" t="str">
        <f t="shared" ref="I339:I378" si="276">IFERROR(IF(OR(ABS(K230)&gt;0.01,ABS(L230)&gt;0.01),"Taip",""),"")</f>
        <v/>
      </c>
      <c r="J339" s="323" t="str">
        <f t="shared" ref="J339:J378" si="277">IFERROR(IF(OR(ABS(M230)&gt;0.01,ABS(N230)&gt;0.01),"Taip",""),"")</f>
        <v/>
      </c>
      <c r="K339" s="323" t="str">
        <f t="shared" ref="K339:K378" si="278">IFERROR(IF(OR(ABS(O230)&gt;0.01,ABS(P230)&gt;0.01),"Taip",""),"")</f>
        <v/>
      </c>
      <c r="L339" s="323" t="str">
        <f t="shared" ref="L339:L378" si="279">IFERROR(IF(OR(ABS(Q230)&gt;0.01,ABS(R230)&gt;0.01),"Taip",""),"")</f>
        <v/>
      </c>
      <c r="M339" s="323" t="str">
        <f t="shared" ref="M339:M378" si="280">IFERROR(IF(OR(ABS(S230)&gt;0.01,ABS(T230)&gt;0.01),"Taip",""),"")</f>
        <v/>
      </c>
      <c r="N339" s="323" t="str">
        <f t="shared" ref="N339:N378" si="281">IFERROR(IF(OR(ABS(U230)&gt;0.01,ABS(V230)&gt;0.01),"Taip",""),"")</f>
        <v/>
      </c>
    </row>
    <row r="340" spans="2:14" hidden="1">
      <c r="B340" s="323" t="s">
        <v>634</v>
      </c>
      <c r="C340" s="323" t="str">
        <f t="shared" ca="1" si="270"/>
        <v>Veikla</v>
      </c>
      <c r="D340" t="str">
        <f t="shared" si="271"/>
        <v>False</v>
      </c>
      <c r="E340" s="508" t="str">
        <f t="shared" si="272"/>
        <v>Ne</v>
      </c>
      <c r="F340" s="448" t="str">
        <f t="shared" si="273"/>
        <v/>
      </c>
      <c r="G340" s="323" t="str">
        <f t="shared" si="274"/>
        <v/>
      </c>
      <c r="H340" s="323" t="str">
        <f t="shared" si="275"/>
        <v/>
      </c>
      <c r="I340" s="323" t="str">
        <f t="shared" si="276"/>
        <v/>
      </c>
      <c r="J340" s="323" t="str">
        <f t="shared" si="277"/>
        <v/>
      </c>
      <c r="K340" s="323" t="str">
        <f t="shared" si="278"/>
        <v/>
      </c>
      <c r="L340" s="323" t="str">
        <f t="shared" si="279"/>
        <v/>
      </c>
      <c r="M340" s="323" t="str">
        <f t="shared" si="280"/>
        <v/>
      </c>
      <c r="N340" s="323" t="str">
        <f t="shared" si="281"/>
        <v/>
      </c>
    </row>
    <row r="341" spans="2:14" hidden="1">
      <c r="B341" s="323" t="s">
        <v>635</v>
      </c>
      <c r="C341" s="323" t="str">
        <f t="shared" ref="C341:C378" ca="1" si="282">VLOOKUP(B341,$B$12:$C$129,2,FALSE)</f>
        <v>Veikla</v>
      </c>
      <c r="D341" t="str">
        <f t="shared" si="271"/>
        <v>False</v>
      </c>
      <c r="E341" s="508" t="str">
        <f t="shared" si="272"/>
        <v>Ne</v>
      </c>
      <c r="F341" s="448" t="str">
        <f t="shared" si="273"/>
        <v/>
      </c>
      <c r="G341" s="323" t="str">
        <f t="shared" si="274"/>
        <v/>
      </c>
      <c r="H341" s="323" t="str">
        <f t="shared" si="275"/>
        <v/>
      </c>
      <c r="I341" s="323" t="str">
        <f t="shared" si="276"/>
        <v/>
      </c>
      <c r="J341" s="323" t="str">
        <f t="shared" si="277"/>
        <v/>
      </c>
      <c r="K341" s="323" t="str">
        <f t="shared" si="278"/>
        <v/>
      </c>
      <c r="L341" s="323" t="str">
        <f t="shared" si="279"/>
        <v/>
      </c>
      <c r="M341" s="323" t="str">
        <f t="shared" si="280"/>
        <v/>
      </c>
      <c r="N341" s="323" t="str">
        <f t="shared" si="281"/>
        <v/>
      </c>
    </row>
    <row r="342" spans="2:14" hidden="1">
      <c r="B342" s="323" t="s">
        <v>636</v>
      </c>
      <c r="C342" s="323" t="str">
        <f t="shared" ca="1" si="282"/>
        <v>Veikla</v>
      </c>
      <c r="D342" t="str">
        <f t="shared" ref="D342:D378" si="283">VLOOKUP(B342,$B$168:$D$269,3,FALSE)</f>
        <v>False</v>
      </c>
      <c r="E342" s="508" t="str">
        <f t="shared" si="272"/>
        <v>Ne</v>
      </c>
      <c r="F342" s="448" t="str">
        <f t="shared" si="273"/>
        <v/>
      </c>
      <c r="G342" s="323" t="str">
        <f t="shared" si="274"/>
        <v/>
      </c>
      <c r="H342" s="323" t="str">
        <f t="shared" si="275"/>
        <v/>
      </c>
      <c r="I342" s="323" t="str">
        <f t="shared" si="276"/>
        <v/>
      </c>
      <c r="J342" s="323" t="str">
        <f t="shared" si="277"/>
        <v/>
      </c>
      <c r="K342" s="323" t="str">
        <f t="shared" si="278"/>
        <v/>
      </c>
      <c r="L342" s="323" t="str">
        <f t="shared" si="279"/>
        <v/>
      </c>
      <c r="M342" s="323" t="str">
        <f t="shared" si="280"/>
        <v/>
      </c>
      <c r="N342" s="323" t="str">
        <f t="shared" si="281"/>
        <v/>
      </c>
    </row>
    <row r="343" spans="2:14" hidden="1">
      <c r="B343" s="323" t="s">
        <v>637</v>
      </c>
      <c r="C343" s="323" t="str">
        <f t="shared" ca="1" si="282"/>
        <v>Veikla</v>
      </c>
      <c r="D343" t="str">
        <f t="shared" si="283"/>
        <v>False</v>
      </c>
      <c r="E343" s="508" t="str">
        <f t="shared" si="272"/>
        <v>Ne</v>
      </c>
      <c r="F343" s="448" t="str">
        <f t="shared" si="273"/>
        <v/>
      </c>
      <c r="G343" s="323" t="str">
        <f t="shared" si="274"/>
        <v/>
      </c>
      <c r="H343" s="323" t="str">
        <f t="shared" si="275"/>
        <v/>
      </c>
      <c r="I343" s="323" t="str">
        <f t="shared" si="276"/>
        <v/>
      </c>
      <c r="J343" s="323" t="str">
        <f t="shared" si="277"/>
        <v/>
      </c>
      <c r="K343" s="323" t="str">
        <f t="shared" si="278"/>
        <v/>
      </c>
      <c r="L343" s="323" t="str">
        <f t="shared" si="279"/>
        <v/>
      </c>
      <c r="M343" s="323" t="str">
        <f t="shared" si="280"/>
        <v/>
      </c>
      <c r="N343" s="323" t="str">
        <f t="shared" si="281"/>
        <v/>
      </c>
    </row>
    <row r="344" spans="2:14" hidden="1">
      <c r="B344" s="323" t="s">
        <v>638</v>
      </c>
      <c r="C344" s="323" t="str">
        <f t="shared" ca="1" si="282"/>
        <v>Veikla</v>
      </c>
      <c r="D344" t="str">
        <f t="shared" si="283"/>
        <v>False</v>
      </c>
      <c r="E344" s="508" t="str">
        <f t="shared" si="272"/>
        <v>Ne</v>
      </c>
      <c r="F344" s="448" t="str">
        <f t="shared" si="273"/>
        <v/>
      </c>
      <c r="G344" s="323" t="str">
        <f t="shared" si="274"/>
        <v/>
      </c>
      <c r="H344" s="323" t="str">
        <f t="shared" si="275"/>
        <v/>
      </c>
      <c r="I344" s="323" t="str">
        <f t="shared" si="276"/>
        <v/>
      </c>
      <c r="J344" s="323" t="str">
        <f t="shared" si="277"/>
        <v/>
      </c>
      <c r="K344" s="323" t="str">
        <f t="shared" si="278"/>
        <v/>
      </c>
      <c r="L344" s="323" t="str">
        <f t="shared" si="279"/>
        <v/>
      </c>
      <c r="M344" s="323" t="str">
        <f t="shared" si="280"/>
        <v/>
      </c>
      <c r="N344" s="323" t="str">
        <f t="shared" si="281"/>
        <v/>
      </c>
    </row>
    <row r="345" spans="2:14" hidden="1">
      <c r="B345" s="323" t="s">
        <v>639</v>
      </c>
      <c r="C345" s="323" t="str">
        <f t="shared" ca="1" si="282"/>
        <v>Reinvesticijos (po priemonės įgyvendinimo)</v>
      </c>
      <c r="D345" t="str">
        <f t="shared" si="283"/>
        <v>False</v>
      </c>
      <c r="E345" s="508" t="str">
        <f t="shared" si="272"/>
        <v>Ne</v>
      </c>
      <c r="F345" s="448" t="str">
        <f t="shared" si="273"/>
        <v/>
      </c>
      <c r="G345" s="323" t="str">
        <f t="shared" si="274"/>
        <v/>
      </c>
      <c r="H345" s="323" t="str">
        <f t="shared" si="275"/>
        <v/>
      </c>
      <c r="I345" s="323" t="str">
        <f t="shared" si="276"/>
        <v/>
      </c>
      <c r="J345" s="323" t="str">
        <f t="shared" si="277"/>
        <v/>
      </c>
      <c r="K345" s="323" t="str">
        <f t="shared" si="278"/>
        <v/>
      </c>
      <c r="L345" s="323" t="str">
        <f t="shared" si="279"/>
        <v/>
      </c>
      <c r="M345" s="323" t="str">
        <f t="shared" si="280"/>
        <v/>
      </c>
      <c r="N345" s="323" t="str">
        <f t="shared" si="281"/>
        <v/>
      </c>
    </row>
    <row r="346" spans="2:14" hidden="1">
      <c r="B346" s="323" t="s">
        <v>640</v>
      </c>
      <c r="C346" s="323" t="str">
        <f t="shared" ca="1" si="282"/>
        <v>Likutinė vertė</v>
      </c>
      <c r="D346" t="str">
        <f t="shared" si="283"/>
        <v>False</v>
      </c>
      <c r="E346" s="508" t="str">
        <f t="shared" si="272"/>
        <v>Ne</v>
      </c>
      <c r="F346" s="448" t="str">
        <f t="shared" si="273"/>
        <v/>
      </c>
      <c r="G346" s="323" t="str">
        <f t="shared" si="274"/>
        <v/>
      </c>
      <c r="H346" s="323" t="str">
        <f t="shared" si="275"/>
        <v/>
      </c>
      <c r="I346" s="323" t="str">
        <f t="shared" si="276"/>
        <v/>
      </c>
      <c r="J346" s="323" t="str">
        <f t="shared" si="277"/>
        <v/>
      </c>
      <c r="K346" s="323" t="str">
        <f t="shared" si="278"/>
        <v/>
      </c>
      <c r="L346" s="323" t="str">
        <f t="shared" si="279"/>
        <v/>
      </c>
      <c r="M346" s="323" t="str">
        <f t="shared" si="280"/>
        <v/>
      </c>
      <c r="N346" s="323" t="str">
        <f t="shared" si="281"/>
        <v/>
      </c>
    </row>
    <row r="347" spans="2:14">
      <c r="B347" s="323" t="s">
        <v>641</v>
      </c>
      <c r="C347" s="323" t="str">
        <f t="shared" ca="1" si="282"/>
        <v>Trijų agentūrų apjungimo į Inovacijų agentūrą išlaikymo sąnaudų pokytis</v>
      </c>
      <c r="D347" t="str">
        <f t="shared" si="283"/>
        <v>True</v>
      </c>
      <c r="E347" s="508" t="str">
        <f t="shared" si="272"/>
        <v>Ne</v>
      </c>
      <c r="F347" s="448" t="str">
        <f t="shared" si="273"/>
        <v/>
      </c>
      <c r="G347" s="323" t="str">
        <f t="shared" si="274"/>
        <v/>
      </c>
      <c r="H347" s="323" t="str">
        <f t="shared" si="275"/>
        <v/>
      </c>
      <c r="I347" s="323" t="str">
        <f t="shared" si="276"/>
        <v/>
      </c>
      <c r="J347" s="323" t="str">
        <f t="shared" si="277"/>
        <v/>
      </c>
      <c r="K347" s="323" t="str">
        <f t="shared" si="278"/>
        <v/>
      </c>
      <c r="L347" s="323" t="str">
        <f t="shared" si="279"/>
        <v/>
      </c>
      <c r="M347" s="323" t="str">
        <f t="shared" si="280"/>
        <v/>
      </c>
      <c r="N347" s="323" t="str">
        <f t="shared" si="281"/>
        <v/>
      </c>
    </row>
    <row r="348" spans="2:14">
      <c r="B348" s="323" t="s">
        <v>642</v>
      </c>
      <c r="C348" s="323" t="str">
        <f t="shared" ca="1" si="282"/>
        <v>Įgyvendinti specializuotas startuolių akceleravimo programas (5) (PVM)</v>
      </c>
      <c r="D348" t="str">
        <f t="shared" si="283"/>
        <v>True</v>
      </c>
      <c r="E348" s="508" t="str">
        <f t="shared" si="272"/>
        <v>Ne</v>
      </c>
      <c r="F348" s="448" t="str">
        <f t="shared" si="273"/>
        <v/>
      </c>
      <c r="G348" s="323" t="str">
        <f t="shared" si="274"/>
        <v/>
      </c>
      <c r="H348" s="323" t="str">
        <f t="shared" si="275"/>
        <v/>
      </c>
      <c r="I348" s="323" t="str">
        <f t="shared" si="276"/>
        <v/>
      </c>
      <c r="J348" s="323" t="str">
        <f t="shared" si="277"/>
        <v/>
      </c>
      <c r="K348" s="323" t="str">
        <f t="shared" si="278"/>
        <v/>
      </c>
      <c r="L348" s="323" t="str">
        <f t="shared" si="279"/>
        <v/>
      </c>
      <c r="M348" s="323" t="str">
        <f t="shared" si="280"/>
        <v/>
      </c>
      <c r="N348" s="323" t="str">
        <f t="shared" si="281"/>
        <v/>
      </c>
    </row>
    <row r="349" spans="2:14">
      <c r="B349" s="323" t="s">
        <v>643</v>
      </c>
      <c r="C349" s="323" t="str">
        <f t="shared" ca="1" si="282"/>
        <v>Pritraukti tarptautinį akceleratorių (6) (PVM)</v>
      </c>
      <c r="D349" t="str">
        <f t="shared" si="283"/>
        <v>True</v>
      </c>
      <c r="E349" s="508" t="str">
        <f t="shared" si="272"/>
        <v>Ne</v>
      </c>
      <c r="F349" s="448" t="str">
        <f t="shared" si="273"/>
        <v/>
      </c>
      <c r="G349" s="323" t="str">
        <f t="shared" si="274"/>
        <v/>
      </c>
      <c r="H349" s="323" t="str">
        <f t="shared" si="275"/>
        <v/>
      </c>
      <c r="I349" s="323" t="str">
        <f t="shared" si="276"/>
        <v/>
      </c>
      <c r="J349" s="323" t="str">
        <f t="shared" si="277"/>
        <v/>
      </c>
      <c r="K349" s="323" t="str">
        <f t="shared" si="278"/>
        <v/>
      </c>
      <c r="L349" s="323" t="str">
        <f t="shared" si="279"/>
        <v/>
      </c>
      <c r="M349" s="323" t="str">
        <f t="shared" si="280"/>
        <v/>
      </c>
      <c r="N349" s="323" t="str">
        <f t="shared" si="281"/>
        <v/>
      </c>
    </row>
    <row r="350" spans="2:14">
      <c r="B350" s="323" t="s">
        <v>644</v>
      </c>
      <c r="C350" s="323" t="str">
        <f t="shared" ca="1" si="282"/>
        <v>Esamų paskatų verslui investuoti į MTEP sistemas studija (9) (PVM)</v>
      </c>
      <c r="D350" t="str">
        <f t="shared" si="283"/>
        <v>True</v>
      </c>
      <c r="E350" s="508" t="str">
        <f t="shared" si="272"/>
        <v>Ne</v>
      </c>
      <c r="F350" s="448" t="str">
        <f t="shared" si="273"/>
        <v/>
      </c>
      <c r="G350" s="323" t="str">
        <f t="shared" si="274"/>
        <v/>
      </c>
      <c r="H350" s="323" t="str">
        <f t="shared" si="275"/>
        <v/>
      </c>
      <c r="I350" s="323" t="str">
        <f t="shared" si="276"/>
        <v/>
      </c>
      <c r="J350" s="323" t="str">
        <f t="shared" si="277"/>
        <v/>
      </c>
      <c r="K350" s="323" t="str">
        <f t="shared" si="278"/>
        <v/>
      </c>
      <c r="L350" s="323" t="str">
        <f t="shared" si="279"/>
        <v/>
      </c>
      <c r="M350" s="323" t="str">
        <f t="shared" si="280"/>
        <v/>
      </c>
      <c r="N350" s="323" t="str">
        <f t="shared" si="281"/>
        <v/>
      </c>
    </row>
    <row r="351" spans="2:14" hidden="1">
      <c r="B351" s="323" t="s">
        <v>645</v>
      </c>
      <c r="C351" s="323" t="str">
        <f t="shared" ca="1" si="282"/>
        <v/>
      </c>
      <c r="D351" t="str">
        <f t="shared" si="283"/>
        <v>False</v>
      </c>
      <c r="E351" s="508" t="str">
        <f t="shared" si="272"/>
        <v>Ne</v>
      </c>
      <c r="F351" s="448" t="str">
        <f t="shared" si="273"/>
        <v/>
      </c>
      <c r="G351" s="323" t="str">
        <f t="shared" si="274"/>
        <v/>
      </c>
      <c r="H351" s="323" t="str">
        <f t="shared" si="275"/>
        <v/>
      </c>
      <c r="I351" s="323" t="str">
        <f t="shared" si="276"/>
        <v/>
      </c>
      <c r="J351" s="323" t="str">
        <f t="shared" si="277"/>
        <v/>
      </c>
      <c r="K351" s="323" t="str">
        <f t="shared" si="278"/>
        <v/>
      </c>
      <c r="L351" s="323" t="str">
        <f t="shared" si="279"/>
        <v/>
      </c>
      <c r="M351" s="323" t="str">
        <f t="shared" si="280"/>
        <v/>
      </c>
      <c r="N351" s="323" t="str">
        <f t="shared" si="281"/>
        <v/>
      </c>
    </row>
    <row r="352" spans="2:14">
      <c r="B352" s="323" t="s">
        <v>646</v>
      </c>
      <c r="C352" s="323" t="str">
        <f t="shared" ca="1" si="282"/>
        <v>Privataus sektoriaus investicijos</v>
      </c>
      <c r="D352" t="str">
        <f t="shared" si="283"/>
        <v>True</v>
      </c>
      <c r="E352" s="508" t="str">
        <f t="shared" si="272"/>
        <v>Taip</v>
      </c>
      <c r="F352" s="448" t="str">
        <f t="shared" si="273"/>
        <v/>
      </c>
      <c r="G352" s="323" t="str">
        <f t="shared" si="274"/>
        <v>Taip</v>
      </c>
      <c r="H352" s="323" t="str">
        <f t="shared" si="275"/>
        <v/>
      </c>
      <c r="I352" s="323" t="str">
        <f t="shared" si="276"/>
        <v/>
      </c>
      <c r="J352" s="323" t="str">
        <f t="shared" si="277"/>
        <v/>
      </c>
      <c r="K352" s="323" t="str">
        <f t="shared" si="278"/>
        <v/>
      </c>
      <c r="L352" s="323" t="str">
        <f t="shared" si="279"/>
        <v/>
      </c>
      <c r="M352" s="323" t="str">
        <f t="shared" si="280"/>
        <v/>
      </c>
      <c r="N352" s="323" t="str">
        <f t="shared" si="281"/>
        <v/>
      </c>
    </row>
    <row r="353" spans="2:14" hidden="1">
      <c r="B353" s="323" t="s">
        <v>647</v>
      </c>
      <c r="C353" s="323" t="str">
        <f t="shared" ca="1" si="282"/>
        <v/>
      </c>
      <c r="D353" t="str">
        <f t="shared" si="283"/>
        <v>False</v>
      </c>
      <c r="E353" s="508" t="str">
        <f t="shared" si="272"/>
        <v>Ne</v>
      </c>
      <c r="F353" s="448" t="str">
        <f t="shared" si="273"/>
        <v/>
      </c>
      <c r="G353" s="323" t="str">
        <f t="shared" si="274"/>
        <v/>
      </c>
      <c r="H353" s="323" t="str">
        <f t="shared" si="275"/>
        <v/>
      </c>
      <c r="I353" s="323" t="str">
        <f t="shared" si="276"/>
        <v/>
      </c>
      <c r="J353" s="323" t="str">
        <f t="shared" si="277"/>
        <v/>
      </c>
      <c r="K353" s="323" t="str">
        <f t="shared" si="278"/>
        <v/>
      </c>
      <c r="L353" s="323" t="str">
        <f t="shared" si="279"/>
        <v/>
      </c>
      <c r="M353" s="323" t="str">
        <f t="shared" si="280"/>
        <v/>
      </c>
      <c r="N353" s="323" t="str">
        <f t="shared" si="281"/>
        <v/>
      </c>
    </row>
    <row r="354" spans="2:14" hidden="1">
      <c r="B354" s="323" t="s">
        <v>648</v>
      </c>
      <c r="C354" s="323" t="str">
        <f t="shared" ca="1" si="282"/>
        <v/>
      </c>
      <c r="D354" t="str">
        <f t="shared" si="283"/>
        <v>False</v>
      </c>
      <c r="E354" s="508" t="str">
        <f t="shared" si="272"/>
        <v>Ne</v>
      </c>
      <c r="F354" s="448" t="str">
        <f t="shared" si="273"/>
        <v/>
      </c>
      <c r="G354" s="323" t="str">
        <f t="shared" si="274"/>
        <v/>
      </c>
      <c r="H354" s="323" t="str">
        <f t="shared" si="275"/>
        <v/>
      </c>
      <c r="I354" s="323" t="str">
        <f t="shared" si="276"/>
        <v/>
      </c>
      <c r="J354" s="323" t="str">
        <f t="shared" si="277"/>
        <v/>
      </c>
      <c r="K354" s="323" t="str">
        <f t="shared" si="278"/>
        <v/>
      </c>
      <c r="L354" s="323" t="str">
        <f t="shared" si="279"/>
        <v/>
      </c>
      <c r="M354" s="323" t="str">
        <f t="shared" si="280"/>
        <v/>
      </c>
      <c r="N354" s="323" t="str">
        <f t="shared" si="281"/>
        <v/>
      </c>
    </row>
    <row r="355" spans="2:14" hidden="1">
      <c r="B355" s="323" t="s">
        <v>649</v>
      </c>
      <c r="C355" s="323" t="str">
        <f t="shared" ca="1" si="282"/>
        <v/>
      </c>
      <c r="D355" t="str">
        <f t="shared" si="283"/>
        <v>False</v>
      </c>
      <c r="E355" s="508" t="str">
        <f t="shared" si="272"/>
        <v>Ne</v>
      </c>
      <c r="F355" s="448" t="str">
        <f t="shared" si="273"/>
        <v/>
      </c>
      <c r="G355" s="323" t="str">
        <f t="shared" si="274"/>
        <v/>
      </c>
      <c r="H355" s="323" t="str">
        <f t="shared" si="275"/>
        <v/>
      </c>
      <c r="I355" s="323" t="str">
        <f t="shared" si="276"/>
        <v/>
      </c>
      <c r="J355" s="323" t="str">
        <f t="shared" si="277"/>
        <v/>
      </c>
      <c r="K355" s="323" t="str">
        <f t="shared" si="278"/>
        <v/>
      </c>
      <c r="L355" s="323" t="str">
        <f t="shared" si="279"/>
        <v/>
      </c>
      <c r="M355" s="323" t="str">
        <f t="shared" si="280"/>
        <v/>
      </c>
      <c r="N355" s="323" t="str">
        <f t="shared" si="281"/>
        <v/>
      </c>
    </row>
    <row r="356" spans="2:14" hidden="1">
      <c r="B356" s="323" t="s">
        <v>650</v>
      </c>
      <c r="C356" s="323" t="str">
        <f t="shared" ca="1" si="282"/>
        <v/>
      </c>
      <c r="D356" t="str">
        <f t="shared" si="283"/>
        <v>False</v>
      </c>
      <c r="E356" s="508" t="str">
        <f t="shared" si="272"/>
        <v>Ne</v>
      </c>
      <c r="F356" s="448" t="str">
        <f t="shared" si="273"/>
        <v/>
      </c>
      <c r="G356" s="323" t="str">
        <f t="shared" si="274"/>
        <v/>
      </c>
      <c r="H356" s="323" t="str">
        <f t="shared" si="275"/>
        <v/>
      </c>
      <c r="I356" s="323" t="str">
        <f t="shared" si="276"/>
        <v/>
      </c>
      <c r="J356" s="323" t="str">
        <f t="shared" si="277"/>
        <v/>
      </c>
      <c r="K356" s="323" t="str">
        <f t="shared" si="278"/>
        <v/>
      </c>
      <c r="L356" s="323" t="str">
        <f t="shared" si="279"/>
        <v/>
      </c>
      <c r="M356" s="323" t="str">
        <f t="shared" si="280"/>
        <v/>
      </c>
      <c r="N356" s="323" t="str">
        <f t="shared" si="281"/>
        <v/>
      </c>
    </row>
    <row r="357" spans="2:14" hidden="1">
      <c r="B357" s="323" t="s">
        <v>651</v>
      </c>
      <c r="C357" s="323" t="str">
        <f t="shared" ca="1" si="282"/>
        <v>Veiklos pajamos 1 (viešojo sektoriaus)</v>
      </c>
      <c r="D357" t="str">
        <f t="shared" si="283"/>
        <v>False</v>
      </c>
      <c r="E357" s="508" t="str">
        <f t="shared" si="272"/>
        <v>Ne</v>
      </c>
      <c r="F357" s="448" t="str">
        <f t="shared" si="273"/>
        <v/>
      </c>
      <c r="G357" s="323" t="str">
        <f t="shared" si="274"/>
        <v/>
      </c>
      <c r="H357" s="323" t="str">
        <f t="shared" si="275"/>
        <v/>
      </c>
      <c r="I357" s="323" t="str">
        <f t="shared" si="276"/>
        <v/>
      </c>
      <c r="J357" s="323" t="str">
        <f t="shared" si="277"/>
        <v/>
      </c>
      <c r="K357" s="323" t="str">
        <f t="shared" si="278"/>
        <v/>
      </c>
      <c r="L357" s="323" t="str">
        <f t="shared" si="279"/>
        <v/>
      </c>
      <c r="M357" s="323" t="str">
        <f t="shared" si="280"/>
        <v/>
      </c>
      <c r="N357" s="323" t="str">
        <f t="shared" si="281"/>
        <v/>
      </c>
    </row>
    <row r="358" spans="2:14" hidden="1">
      <c r="B358" s="323" t="s">
        <v>652</v>
      </c>
      <c r="C358" s="323" t="str">
        <f t="shared" ca="1" si="282"/>
        <v>Veiklos pajamos 2 (viešojo sektoriaus)</v>
      </c>
      <c r="D358" t="str">
        <f t="shared" si="283"/>
        <v>False</v>
      </c>
      <c r="E358" s="508" t="str">
        <f t="shared" si="272"/>
        <v>Ne</v>
      </c>
      <c r="F358" s="448" t="str">
        <f t="shared" si="273"/>
        <v/>
      </c>
      <c r="G358" s="323" t="str">
        <f t="shared" si="274"/>
        <v/>
      </c>
      <c r="H358" s="323" t="str">
        <f t="shared" si="275"/>
        <v/>
      </c>
      <c r="I358" s="323" t="str">
        <f t="shared" si="276"/>
        <v/>
      </c>
      <c r="J358" s="323" t="str">
        <f t="shared" si="277"/>
        <v/>
      </c>
      <c r="K358" s="323" t="str">
        <f t="shared" si="278"/>
        <v/>
      </c>
      <c r="L358" s="323" t="str">
        <f t="shared" si="279"/>
        <v/>
      </c>
      <c r="M358" s="323" t="str">
        <f t="shared" si="280"/>
        <v/>
      </c>
      <c r="N358" s="323" t="str">
        <f t="shared" si="281"/>
        <v/>
      </c>
    </row>
    <row r="359" spans="2:14" hidden="1">
      <c r="B359" s="323" t="s">
        <v>653</v>
      </c>
      <c r="C359" s="323" t="str">
        <f t="shared" ca="1" si="282"/>
        <v>Veiklos pajamos 3 (viešojo sektoriaus)</v>
      </c>
      <c r="D359" t="str">
        <f t="shared" si="283"/>
        <v>False</v>
      </c>
      <c r="E359" s="508" t="str">
        <f t="shared" si="272"/>
        <v>Ne</v>
      </c>
      <c r="F359" s="448" t="str">
        <f t="shared" si="273"/>
        <v/>
      </c>
      <c r="G359" s="323" t="str">
        <f t="shared" si="274"/>
        <v/>
      </c>
      <c r="H359" s="323" t="str">
        <f t="shared" si="275"/>
        <v/>
      </c>
      <c r="I359" s="323" t="str">
        <f t="shared" si="276"/>
        <v/>
      </c>
      <c r="J359" s="323" t="str">
        <f t="shared" si="277"/>
        <v/>
      </c>
      <c r="K359" s="323" t="str">
        <f t="shared" si="278"/>
        <v/>
      </c>
      <c r="L359" s="323" t="str">
        <f t="shared" si="279"/>
        <v/>
      </c>
      <c r="M359" s="323" t="str">
        <f t="shared" si="280"/>
        <v/>
      </c>
      <c r="N359" s="323" t="str">
        <f t="shared" si="281"/>
        <v/>
      </c>
    </row>
    <row r="360" spans="2:14" hidden="1">
      <c r="B360" s="323" t="s">
        <v>654</v>
      </c>
      <c r="C360" s="323" t="str">
        <f t="shared" ca="1" si="282"/>
        <v>Veiklos pajamos 4 (viešojo sektoriaus)</v>
      </c>
      <c r="D360" t="str">
        <f t="shared" si="283"/>
        <v>False</v>
      </c>
      <c r="E360" s="508" t="str">
        <f t="shared" si="272"/>
        <v>Ne</v>
      </c>
      <c r="F360" s="448" t="str">
        <f t="shared" si="273"/>
        <v/>
      </c>
      <c r="G360" s="323" t="str">
        <f t="shared" si="274"/>
        <v/>
      </c>
      <c r="H360" s="323" t="str">
        <f t="shared" si="275"/>
        <v/>
      </c>
      <c r="I360" s="323" t="str">
        <f t="shared" si="276"/>
        <v/>
      </c>
      <c r="J360" s="323" t="str">
        <f t="shared" si="277"/>
        <v/>
      </c>
      <c r="K360" s="323" t="str">
        <f t="shared" si="278"/>
        <v/>
      </c>
      <c r="L360" s="323" t="str">
        <f t="shared" si="279"/>
        <v/>
      </c>
      <c r="M360" s="323" t="str">
        <f t="shared" si="280"/>
        <v/>
      </c>
      <c r="N360" s="323" t="str">
        <f t="shared" si="281"/>
        <v/>
      </c>
    </row>
    <row r="361" spans="2:14" hidden="1">
      <c r="B361" s="323" t="s">
        <v>655</v>
      </c>
      <c r="C361" s="323" t="str">
        <f t="shared" ca="1" si="282"/>
        <v>Veiklos pajamos 5 (viešojo sektoriaus)</v>
      </c>
      <c r="D361" t="str">
        <f t="shared" si="283"/>
        <v>False</v>
      </c>
      <c r="E361" s="508" t="str">
        <f t="shared" si="272"/>
        <v>Ne</v>
      </c>
      <c r="F361" s="448" t="str">
        <f t="shared" si="273"/>
        <v/>
      </c>
      <c r="G361" s="323" t="str">
        <f t="shared" si="274"/>
        <v/>
      </c>
      <c r="H361" s="323" t="str">
        <f t="shared" si="275"/>
        <v/>
      </c>
      <c r="I361" s="323" t="str">
        <f t="shared" si="276"/>
        <v/>
      </c>
      <c r="J361" s="323" t="str">
        <f t="shared" si="277"/>
        <v/>
      </c>
      <c r="K361" s="323" t="str">
        <f t="shared" si="278"/>
        <v/>
      </c>
      <c r="L361" s="323" t="str">
        <f t="shared" si="279"/>
        <v/>
      </c>
      <c r="M361" s="323" t="str">
        <f t="shared" si="280"/>
        <v/>
      </c>
      <c r="N361" s="323" t="str">
        <f t="shared" si="281"/>
        <v/>
      </c>
    </row>
    <row r="362" spans="2:14" hidden="1">
      <c r="B362" s="323" t="s">
        <v>656</v>
      </c>
      <c r="C362" s="323" t="str">
        <f t="shared" ca="1" si="282"/>
        <v>Veiklos pajamos 1 (privataus ir NVO sektoriaus)</v>
      </c>
      <c r="D362" t="str">
        <f t="shared" si="283"/>
        <v>False</v>
      </c>
      <c r="E362" s="508" t="str">
        <f t="shared" si="272"/>
        <v>Ne</v>
      </c>
      <c r="F362" s="448" t="str">
        <f t="shared" si="273"/>
        <v/>
      </c>
      <c r="G362" s="323" t="str">
        <f t="shared" si="274"/>
        <v/>
      </c>
      <c r="H362" s="323" t="str">
        <f t="shared" si="275"/>
        <v/>
      </c>
      <c r="I362" s="323" t="str">
        <f t="shared" si="276"/>
        <v/>
      </c>
      <c r="J362" s="323" t="str">
        <f t="shared" si="277"/>
        <v/>
      </c>
      <c r="K362" s="323" t="str">
        <f t="shared" si="278"/>
        <v/>
      </c>
      <c r="L362" s="323" t="str">
        <f t="shared" si="279"/>
        <v/>
      </c>
      <c r="M362" s="323" t="str">
        <f t="shared" si="280"/>
        <v/>
      </c>
      <c r="N362" s="323" t="str">
        <f t="shared" si="281"/>
        <v/>
      </c>
    </row>
    <row r="363" spans="2:14" hidden="1">
      <c r="B363" s="323" t="s">
        <v>657</v>
      </c>
      <c r="C363" s="323" t="str">
        <f t="shared" ca="1" si="282"/>
        <v>Veiklos pajamos 2 (privataus ir NVO sektoriaus)</v>
      </c>
      <c r="D363" t="str">
        <f t="shared" si="283"/>
        <v>False</v>
      </c>
      <c r="E363" s="508" t="str">
        <f t="shared" si="272"/>
        <v>Ne</v>
      </c>
      <c r="F363" s="448" t="str">
        <f t="shared" si="273"/>
        <v/>
      </c>
      <c r="G363" s="323" t="str">
        <f t="shared" si="274"/>
        <v/>
      </c>
      <c r="H363" s="323" t="str">
        <f t="shared" si="275"/>
        <v/>
      </c>
      <c r="I363" s="323" t="str">
        <f t="shared" si="276"/>
        <v/>
      </c>
      <c r="J363" s="323" t="str">
        <f t="shared" si="277"/>
        <v/>
      </c>
      <c r="K363" s="323" t="str">
        <f t="shared" si="278"/>
        <v/>
      </c>
      <c r="L363" s="323" t="str">
        <f t="shared" si="279"/>
        <v/>
      </c>
      <c r="M363" s="323" t="str">
        <f t="shared" si="280"/>
        <v/>
      </c>
      <c r="N363" s="323" t="str">
        <f t="shared" si="281"/>
        <v/>
      </c>
    </row>
    <row r="364" spans="2:14" hidden="1">
      <c r="B364" s="323" t="s">
        <v>658</v>
      </c>
      <c r="C364" s="323" t="str">
        <f t="shared" ca="1" si="282"/>
        <v>Veiklos pajamos 3 (privataus ir NVO sektoriaus)</v>
      </c>
      <c r="D364" t="str">
        <f t="shared" si="283"/>
        <v>False</v>
      </c>
      <c r="E364" s="508" t="str">
        <f t="shared" si="272"/>
        <v>Ne</v>
      </c>
      <c r="F364" s="448" t="str">
        <f t="shared" si="273"/>
        <v/>
      </c>
      <c r="G364" s="323" t="str">
        <f t="shared" si="274"/>
        <v/>
      </c>
      <c r="H364" s="323" t="str">
        <f t="shared" si="275"/>
        <v/>
      </c>
      <c r="I364" s="323" t="str">
        <f t="shared" si="276"/>
        <v/>
      </c>
      <c r="J364" s="323" t="str">
        <f t="shared" si="277"/>
        <v/>
      </c>
      <c r="K364" s="323" t="str">
        <f t="shared" si="278"/>
        <v/>
      </c>
      <c r="L364" s="323" t="str">
        <f t="shared" si="279"/>
        <v/>
      </c>
      <c r="M364" s="323" t="str">
        <f t="shared" si="280"/>
        <v/>
      </c>
      <c r="N364" s="323" t="str">
        <f t="shared" si="281"/>
        <v/>
      </c>
    </row>
    <row r="365" spans="2:14" hidden="1">
      <c r="B365" s="323" t="s">
        <v>659</v>
      </c>
      <c r="C365" s="323" t="str">
        <f t="shared" ca="1" si="282"/>
        <v>Veiklos pajamos 4 (privataus ir NVO sektoriaus)</v>
      </c>
      <c r="D365" t="str">
        <f t="shared" si="283"/>
        <v>False</v>
      </c>
      <c r="E365" s="508" t="str">
        <f t="shared" si="272"/>
        <v>Ne</v>
      </c>
      <c r="F365" s="448" t="str">
        <f t="shared" si="273"/>
        <v/>
      </c>
      <c r="G365" s="323" t="str">
        <f t="shared" si="274"/>
        <v/>
      </c>
      <c r="H365" s="323" t="str">
        <f t="shared" si="275"/>
        <v/>
      </c>
      <c r="I365" s="323" t="str">
        <f t="shared" si="276"/>
        <v/>
      </c>
      <c r="J365" s="323" t="str">
        <f t="shared" si="277"/>
        <v/>
      </c>
      <c r="K365" s="323" t="str">
        <f t="shared" si="278"/>
        <v/>
      </c>
      <c r="L365" s="323" t="str">
        <f t="shared" si="279"/>
        <v/>
      </c>
      <c r="M365" s="323" t="str">
        <f t="shared" si="280"/>
        <v/>
      </c>
      <c r="N365" s="323" t="str">
        <f t="shared" si="281"/>
        <v/>
      </c>
    </row>
    <row r="366" spans="2:14" hidden="1">
      <c r="B366" s="323" t="s">
        <v>660</v>
      </c>
      <c r="C366" s="323" t="str">
        <f t="shared" ca="1" si="282"/>
        <v>Veiklos pajamos 5 (privataus ir NVO sektoriaus)</v>
      </c>
      <c r="D366" t="str">
        <f t="shared" si="283"/>
        <v>False</v>
      </c>
      <c r="E366" s="508" t="str">
        <f t="shared" si="272"/>
        <v>Ne</v>
      </c>
      <c r="F366" s="448" t="str">
        <f t="shared" si="273"/>
        <v/>
      </c>
      <c r="G366" s="323" t="str">
        <f t="shared" si="274"/>
        <v/>
      </c>
      <c r="H366" s="323" t="str">
        <f t="shared" si="275"/>
        <v/>
      </c>
      <c r="I366" s="323" t="str">
        <f t="shared" si="276"/>
        <v/>
      </c>
      <c r="J366" s="323" t="str">
        <f t="shared" si="277"/>
        <v/>
      </c>
      <c r="K366" s="323" t="str">
        <f t="shared" si="278"/>
        <v/>
      </c>
      <c r="L366" s="323" t="str">
        <f t="shared" si="279"/>
        <v/>
      </c>
      <c r="M366" s="323" t="str">
        <f t="shared" si="280"/>
        <v/>
      </c>
      <c r="N366" s="323" t="str">
        <f t="shared" si="281"/>
        <v/>
      </c>
    </row>
    <row r="367" spans="2:14" hidden="1">
      <c r="B367" s="323" t="s">
        <v>247</v>
      </c>
      <c r="C367" s="323" t="str">
        <f t="shared" ca="1" si="282"/>
        <v>MOKESTINĖS PAJAMOS</v>
      </c>
      <c r="D367" t="str">
        <f t="shared" si="283"/>
        <v>False</v>
      </c>
      <c r="E367" s="508" t="str">
        <f t="shared" si="272"/>
        <v>Ne</v>
      </c>
      <c r="F367" s="448" t="str">
        <f t="shared" si="273"/>
        <v/>
      </c>
      <c r="G367" s="323" t="str">
        <f t="shared" si="274"/>
        <v/>
      </c>
      <c r="H367" s="323" t="str">
        <f t="shared" si="275"/>
        <v/>
      </c>
      <c r="I367" s="323" t="str">
        <f t="shared" si="276"/>
        <v/>
      </c>
      <c r="J367" s="323" t="str">
        <f t="shared" si="277"/>
        <v/>
      </c>
      <c r="K367" s="323" t="str">
        <f t="shared" si="278"/>
        <v/>
      </c>
      <c r="L367" s="323" t="str">
        <f t="shared" si="279"/>
        <v/>
      </c>
      <c r="M367" s="323" t="str">
        <f t="shared" si="280"/>
        <v/>
      </c>
      <c r="N367" s="323" t="str">
        <f t="shared" si="281"/>
        <v/>
      </c>
    </row>
    <row r="368" spans="2:14" hidden="1">
      <c r="B368" s="323" t="s">
        <v>257</v>
      </c>
      <c r="C368" s="323" t="str">
        <f t="shared" ca="1" si="282"/>
        <v>SIEKIAMAS REZULTATAS: Produktų ar procesų inovacijas diegiančios MVĮ, matavimo vienetas: proc.</v>
      </c>
      <c r="D368" t="str">
        <f t="shared" si="283"/>
        <v>False</v>
      </c>
      <c r="E368" s="508" t="str">
        <f t="shared" si="272"/>
        <v>Ne</v>
      </c>
      <c r="F368" s="448" t="str">
        <f t="shared" si="273"/>
        <v/>
      </c>
      <c r="G368" s="323" t="str">
        <f t="shared" si="274"/>
        <v/>
      </c>
      <c r="H368" s="323" t="str">
        <f t="shared" si="275"/>
        <v/>
      </c>
      <c r="I368" s="323" t="str">
        <f t="shared" si="276"/>
        <v/>
      </c>
      <c r="J368" s="323" t="str">
        <f t="shared" si="277"/>
        <v/>
      </c>
      <c r="K368" s="323" t="str">
        <f t="shared" si="278"/>
        <v/>
      </c>
      <c r="L368" s="323" t="str">
        <f t="shared" si="279"/>
        <v/>
      </c>
      <c r="M368" s="323" t="str">
        <f t="shared" si="280"/>
        <v/>
      </c>
      <c r="N368" s="323" t="str">
        <f t="shared" si="281"/>
        <v/>
      </c>
    </row>
    <row r="369" spans="2:14">
      <c r="B369" s="323" t="s">
        <v>661</v>
      </c>
      <c r="C369" s="323" t="str">
        <f t="shared" ca="1" si="282"/>
        <v>Sukurta pridėtinė vertė</v>
      </c>
      <c r="D369" t="str">
        <f t="shared" si="283"/>
        <v>True</v>
      </c>
      <c r="E369" s="508" t="str">
        <f t="shared" si="272"/>
        <v>Taip</v>
      </c>
      <c r="F369" s="448" t="str">
        <f t="shared" si="273"/>
        <v/>
      </c>
      <c r="G369" s="323" t="str">
        <f t="shared" si="274"/>
        <v>Taip</v>
      </c>
      <c r="H369" s="323" t="str">
        <f t="shared" si="275"/>
        <v>Taip</v>
      </c>
      <c r="I369" s="323" t="str">
        <f t="shared" si="276"/>
        <v/>
      </c>
      <c r="J369" s="323" t="str">
        <f t="shared" si="277"/>
        <v/>
      </c>
      <c r="K369" s="323" t="str">
        <f t="shared" si="278"/>
        <v/>
      </c>
      <c r="L369" s="323" t="str">
        <f t="shared" si="279"/>
        <v/>
      </c>
      <c r="M369" s="323" t="str">
        <f t="shared" si="280"/>
        <v/>
      </c>
      <c r="N369" s="323" t="str">
        <f t="shared" si="281"/>
        <v/>
      </c>
    </row>
    <row r="370" spans="2:14">
      <c r="B370" s="323" t="s">
        <v>662</v>
      </c>
      <c r="C370" s="323" t="str">
        <f t="shared" ca="1" si="282"/>
        <v>Išvengtos inovacijų kūrimo sąnaudos</v>
      </c>
      <c r="D370" t="str">
        <f t="shared" si="283"/>
        <v>True</v>
      </c>
      <c r="E370" s="508" t="str">
        <f t="shared" si="272"/>
        <v>Ne</v>
      </c>
      <c r="F370" s="448" t="str">
        <f t="shared" si="273"/>
        <v/>
      </c>
      <c r="G370" s="323" t="str">
        <f t="shared" si="274"/>
        <v/>
      </c>
      <c r="H370" s="323" t="str">
        <f t="shared" si="275"/>
        <v/>
      </c>
      <c r="I370" s="323" t="str">
        <f t="shared" si="276"/>
        <v/>
      </c>
      <c r="J370" s="323" t="str">
        <f t="shared" si="277"/>
        <v/>
      </c>
      <c r="K370" s="323" t="str">
        <f t="shared" si="278"/>
        <v/>
      </c>
      <c r="L370" s="323" t="str">
        <f t="shared" si="279"/>
        <v/>
      </c>
      <c r="M370" s="323" t="str">
        <f t="shared" si="280"/>
        <v/>
      </c>
      <c r="N370" s="323" t="str">
        <f t="shared" si="281"/>
        <v/>
      </c>
    </row>
    <row r="371" spans="2:14">
      <c r="B371" s="323" t="s">
        <v>663</v>
      </c>
      <c r="C371" s="323" t="str">
        <f t="shared" ca="1" si="282"/>
        <v>Išvengtos konsultacijų sąnaudos</v>
      </c>
      <c r="D371" t="str">
        <f t="shared" si="283"/>
        <v>True</v>
      </c>
      <c r="E371" s="508" t="str">
        <f t="shared" si="272"/>
        <v>Ne</v>
      </c>
      <c r="F371" s="448" t="str">
        <f t="shared" si="273"/>
        <v/>
      </c>
      <c r="G371" s="323" t="str">
        <f t="shared" si="274"/>
        <v/>
      </c>
      <c r="H371" s="323" t="str">
        <f t="shared" si="275"/>
        <v/>
      </c>
      <c r="I371" s="323" t="str">
        <f t="shared" si="276"/>
        <v/>
      </c>
      <c r="J371" s="323" t="str">
        <f t="shared" si="277"/>
        <v/>
      </c>
      <c r="K371" s="323" t="str">
        <f t="shared" si="278"/>
        <v/>
      </c>
      <c r="L371" s="323" t="str">
        <f t="shared" si="279"/>
        <v/>
      </c>
      <c r="M371" s="323" t="str">
        <f t="shared" si="280"/>
        <v/>
      </c>
      <c r="N371" s="323" t="str">
        <f t="shared" si="281"/>
        <v/>
      </c>
    </row>
    <row r="372" spans="2:14">
      <c r="B372" s="323" t="s">
        <v>664</v>
      </c>
      <c r="C372" s="323" t="str">
        <f t="shared" ca="1" si="282"/>
        <v>Vieno darbuotojo sukuriamos pridėtinės vertės prieaugis</v>
      </c>
      <c r="D372" t="str">
        <f t="shared" si="283"/>
        <v>True</v>
      </c>
      <c r="E372" s="508" t="str">
        <f t="shared" si="272"/>
        <v>Ne</v>
      </c>
      <c r="F372" s="448" t="str">
        <f t="shared" si="273"/>
        <v/>
      </c>
      <c r="G372" s="323" t="str">
        <f t="shared" si="274"/>
        <v/>
      </c>
      <c r="H372" s="323" t="str">
        <f t="shared" si="275"/>
        <v/>
      </c>
      <c r="I372" s="323" t="str">
        <f t="shared" si="276"/>
        <v/>
      </c>
      <c r="J372" s="323" t="str">
        <f t="shared" si="277"/>
        <v/>
      </c>
      <c r="K372" s="323" t="str">
        <f t="shared" si="278"/>
        <v/>
      </c>
      <c r="L372" s="323" t="str">
        <f t="shared" si="279"/>
        <v/>
      </c>
      <c r="M372" s="323" t="str">
        <f t="shared" si="280"/>
        <v/>
      </c>
      <c r="N372" s="323" t="str">
        <f t="shared" si="281"/>
        <v/>
      </c>
    </row>
    <row r="373" spans="2:14" hidden="1">
      <c r="B373" s="323" t="s">
        <v>665</v>
      </c>
      <c r="C373" s="323" t="str">
        <f t="shared" ca="1" si="282"/>
        <v/>
      </c>
      <c r="D373" t="str">
        <f t="shared" si="283"/>
        <v>False</v>
      </c>
      <c r="E373" s="508" t="str">
        <f t="shared" si="272"/>
        <v>Ne</v>
      </c>
      <c r="F373" s="448" t="str">
        <f t="shared" si="273"/>
        <v/>
      </c>
      <c r="G373" s="323" t="str">
        <f t="shared" si="274"/>
        <v/>
      </c>
      <c r="H373" s="323" t="str">
        <f t="shared" si="275"/>
        <v/>
      </c>
      <c r="I373" s="323" t="str">
        <f t="shared" si="276"/>
        <v/>
      </c>
      <c r="J373" s="323" t="str">
        <f t="shared" si="277"/>
        <v/>
      </c>
      <c r="K373" s="323" t="str">
        <f t="shared" si="278"/>
        <v/>
      </c>
      <c r="L373" s="323" t="str">
        <f t="shared" si="279"/>
        <v/>
      </c>
      <c r="M373" s="323" t="str">
        <f t="shared" si="280"/>
        <v/>
      </c>
      <c r="N373" s="323" t="str">
        <f t="shared" si="281"/>
        <v/>
      </c>
    </row>
    <row r="374" spans="2:14" hidden="1">
      <c r="B374" s="323" t="s">
        <v>666</v>
      </c>
      <c r="C374" s="323" t="str">
        <f t="shared" ca="1" si="282"/>
        <v/>
      </c>
      <c r="D374" t="str">
        <f t="shared" si="283"/>
        <v>False</v>
      </c>
      <c r="E374" s="508" t="str">
        <f t="shared" si="272"/>
        <v>Ne</v>
      </c>
      <c r="F374" s="448" t="str">
        <f t="shared" si="273"/>
        <v/>
      </c>
      <c r="G374" s="323" t="str">
        <f t="shared" si="274"/>
        <v/>
      </c>
      <c r="H374" s="323" t="str">
        <f t="shared" si="275"/>
        <v/>
      </c>
      <c r="I374" s="323" t="str">
        <f t="shared" si="276"/>
        <v/>
      </c>
      <c r="J374" s="323" t="str">
        <f t="shared" si="277"/>
        <v/>
      </c>
      <c r="K374" s="323" t="str">
        <f t="shared" si="278"/>
        <v/>
      </c>
      <c r="L374" s="323" t="str">
        <f t="shared" si="279"/>
        <v/>
      </c>
      <c r="M374" s="323" t="str">
        <f t="shared" si="280"/>
        <v/>
      </c>
      <c r="N374" s="323" t="str">
        <f t="shared" si="281"/>
        <v/>
      </c>
    </row>
    <row r="375" spans="2:14" hidden="1">
      <c r="B375" s="323" t="s">
        <v>667</v>
      </c>
      <c r="C375" s="323" t="str">
        <f t="shared" ca="1" si="282"/>
        <v/>
      </c>
      <c r="D375" t="str">
        <f t="shared" si="283"/>
        <v>False</v>
      </c>
      <c r="E375" s="508" t="str">
        <f t="shared" si="272"/>
        <v>Ne</v>
      </c>
      <c r="F375" s="448" t="str">
        <f t="shared" si="273"/>
        <v/>
      </c>
      <c r="G375" s="323" t="str">
        <f t="shared" si="274"/>
        <v/>
      </c>
      <c r="H375" s="323" t="str">
        <f t="shared" si="275"/>
        <v/>
      </c>
      <c r="I375" s="323" t="str">
        <f t="shared" si="276"/>
        <v/>
      </c>
      <c r="J375" s="323" t="str">
        <f t="shared" si="277"/>
        <v/>
      </c>
      <c r="K375" s="323" t="str">
        <f t="shared" si="278"/>
        <v/>
      </c>
      <c r="L375" s="323" t="str">
        <f t="shared" si="279"/>
        <v/>
      </c>
      <c r="M375" s="323" t="str">
        <f t="shared" si="280"/>
        <v/>
      </c>
      <c r="N375" s="323" t="str">
        <f t="shared" si="281"/>
        <v/>
      </c>
    </row>
    <row r="376" spans="2:14" hidden="1">
      <c r="B376" s="323" t="s">
        <v>668</v>
      </c>
      <c r="C376" s="323" t="str">
        <f t="shared" ca="1" si="282"/>
        <v/>
      </c>
      <c r="D376" t="str">
        <f t="shared" si="283"/>
        <v>False</v>
      </c>
      <c r="E376" s="508" t="str">
        <f t="shared" si="272"/>
        <v>Ne</v>
      </c>
      <c r="F376" s="448" t="str">
        <f t="shared" si="273"/>
        <v/>
      </c>
      <c r="G376" s="323" t="str">
        <f t="shared" si="274"/>
        <v/>
      </c>
      <c r="H376" s="323" t="str">
        <f t="shared" si="275"/>
        <v/>
      </c>
      <c r="I376" s="323" t="str">
        <f t="shared" si="276"/>
        <v/>
      </c>
      <c r="J376" s="323" t="str">
        <f t="shared" si="277"/>
        <v/>
      </c>
      <c r="K376" s="323" t="str">
        <f t="shared" si="278"/>
        <v/>
      </c>
      <c r="L376" s="323" t="str">
        <f t="shared" si="279"/>
        <v/>
      </c>
      <c r="M376" s="323" t="str">
        <f t="shared" si="280"/>
        <v/>
      </c>
      <c r="N376" s="323" t="str">
        <f t="shared" si="281"/>
        <v/>
      </c>
    </row>
    <row r="377" spans="2:14" hidden="1">
      <c r="B377" s="323" t="s">
        <v>669</v>
      </c>
      <c r="C377" s="323" t="str">
        <f t="shared" ca="1" si="282"/>
        <v/>
      </c>
      <c r="D377" t="str">
        <f t="shared" si="283"/>
        <v>False</v>
      </c>
      <c r="E377" s="508" t="str">
        <f t="shared" si="272"/>
        <v>Ne</v>
      </c>
      <c r="F377" s="448" t="str">
        <f t="shared" si="273"/>
        <v/>
      </c>
      <c r="G377" s="323" t="str">
        <f t="shared" si="274"/>
        <v/>
      </c>
      <c r="H377" s="323" t="str">
        <f t="shared" si="275"/>
        <v/>
      </c>
      <c r="I377" s="323" t="str">
        <f t="shared" si="276"/>
        <v/>
      </c>
      <c r="J377" s="323" t="str">
        <f t="shared" si="277"/>
        <v/>
      </c>
      <c r="K377" s="323" t="str">
        <f t="shared" si="278"/>
        <v/>
      </c>
      <c r="L377" s="323" t="str">
        <f t="shared" si="279"/>
        <v/>
      </c>
      <c r="M377" s="323" t="str">
        <f t="shared" si="280"/>
        <v/>
      </c>
      <c r="N377" s="323" t="str">
        <f t="shared" si="281"/>
        <v/>
      </c>
    </row>
    <row r="378" spans="2:14" hidden="1">
      <c r="B378" s="323" t="s">
        <v>670</v>
      </c>
      <c r="C378" s="323" t="str">
        <f t="shared" ca="1" si="282"/>
        <v/>
      </c>
      <c r="D378" t="str">
        <f t="shared" si="283"/>
        <v>False</v>
      </c>
      <c r="E378" s="508" t="str">
        <f t="shared" si="272"/>
        <v>Ne</v>
      </c>
      <c r="F378" s="448" t="str">
        <f t="shared" si="273"/>
        <v/>
      </c>
      <c r="G378" s="323" t="str">
        <f t="shared" si="274"/>
        <v/>
      </c>
      <c r="H378" s="323" t="str">
        <f t="shared" si="275"/>
        <v/>
      </c>
      <c r="I378" s="323" t="str">
        <f t="shared" si="276"/>
        <v/>
      </c>
      <c r="J378" s="323" t="str">
        <f t="shared" si="277"/>
        <v/>
      </c>
      <c r="K378" s="323" t="str">
        <f t="shared" si="278"/>
        <v/>
      </c>
      <c r="L378" s="323" t="str">
        <f t="shared" si="279"/>
        <v/>
      </c>
      <c r="M378" s="323" t="str">
        <f t="shared" si="280"/>
        <v/>
      </c>
      <c r="N378" s="323" t="str">
        <f t="shared" si="281"/>
        <v/>
      </c>
    </row>
    <row r="379" spans="2:14"/>
    <row r="380" spans="2:14"/>
  </sheetData>
  <sheetProtection algorithmName="SHA-512" hashValue="SEGgZqrKSrAOwDo7wIbBocTc+lK0Lz0fqjwZ2k8ynHSkpKlLWoESPqMHxz+kVpcMXgNcutemx6yUFZTHP5ClVQ==" saltValue="gsA6U8mCJDUGd3+jK7xe/w=="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2962275</xdr:colOff>
                    <xdr:row>3</xdr:row>
                    <xdr:rowOff>123825</xdr:rowOff>
                  </from>
                  <to>
                    <xdr:col>2</xdr:col>
                    <xdr:colOff>4724400</xdr:colOff>
                    <xdr:row>3</xdr:row>
                    <xdr:rowOff>485775</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1247775</xdr:colOff>
                    <xdr:row>3</xdr:row>
                    <xdr:rowOff>142875</xdr:rowOff>
                  </from>
                  <to>
                    <xdr:col>2</xdr:col>
                    <xdr:colOff>2447925</xdr:colOff>
                    <xdr:row>3</xdr:row>
                    <xdr:rowOff>485775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pane="topRight" activeCell="C20" sqref="C20"/>
      <selection pane="bottomLeft" activeCell="C20" sqref="C20"/>
      <selection pane="bottomRight" activeCell="G271" sqref="G271"/>
    </sheetView>
  </sheetViews>
  <sheetFormatPr defaultColWidth="0" defaultRowHeight="15" zeroHeight="1"/>
  <cols>
    <col min="1" max="1" width="3.5703125" customWidth="1"/>
    <col min="2" max="2" width="6.5703125" customWidth="1"/>
    <col min="3" max="3" width="74.85546875" customWidth="1"/>
    <col min="4" max="4" width="9.5703125" hidden="1" customWidth="1"/>
    <col min="5" max="5" width="21.5703125" customWidth="1"/>
    <col min="6" max="6" width="23.42578125" customWidth="1"/>
    <col min="7" max="7" width="24.42578125" customWidth="1"/>
    <col min="8" max="8" width="25.42578125" customWidth="1"/>
    <col min="9" max="9" width="25.140625" customWidth="1"/>
    <col min="10" max="10" width="7" hidden="1" customWidth="1"/>
    <col min="11" max="11" width="6.5703125" customWidth="1"/>
    <col min="12" max="107" width="14.5703125" hidden="1" customWidth="1"/>
    <col min="108" max="108" width="0.140625" hidden="1" customWidth="1"/>
    <col min="109" max="111" width="9.140625" hidden="1" customWidth="1"/>
    <col min="112" max="112" width="13.5703125" hidden="1" customWidth="1"/>
  </cols>
  <sheetData>
    <row r="1" spans="1:112" ht="9" customHeight="1"/>
    <row r="2" spans="1:112" ht="14.25" customHeight="1">
      <c r="B2" s="6" t="s">
        <v>676</v>
      </c>
      <c r="C2" s="6"/>
    </row>
    <row r="3" spans="1:112" ht="17.25" customHeight="1">
      <c r="B3" s="342" t="str">
        <f ca="1">IF(Opt_alt="","",INDIRECT("'" &amp; Opt_alt &amp;"'!B3"))</f>
        <v>Inovacinės veiklos skatinimo sistema</v>
      </c>
      <c r="C3" s="548"/>
      <c r="D3" s="548"/>
      <c r="E3" s="448"/>
    </row>
    <row r="4" spans="1:112" ht="46.5" customHeight="1"/>
    <row r="5" spans="1:112" ht="15" hidden="1" customHeight="1" thickBot="1">
      <c r="B5" s="6" t="s">
        <v>157</v>
      </c>
      <c r="F5" s="845" t="s">
        <v>158</v>
      </c>
      <c r="G5" s="846"/>
      <c r="H5" s="549">
        <v>0</v>
      </c>
      <c r="I5" s="449">
        <v>1</v>
      </c>
      <c r="J5" s="449">
        <v>2</v>
      </c>
      <c r="K5" s="449">
        <v>3</v>
      </c>
      <c r="L5" s="449">
        <v>4</v>
      </c>
      <c r="M5" s="449">
        <v>5</v>
      </c>
      <c r="N5" s="449">
        <v>6</v>
      </c>
      <c r="O5" s="449">
        <v>7</v>
      </c>
      <c r="P5" s="449">
        <v>8</v>
      </c>
      <c r="Q5" s="449">
        <v>9</v>
      </c>
      <c r="R5" s="449">
        <v>10</v>
      </c>
      <c r="S5" s="449">
        <v>11</v>
      </c>
      <c r="T5" s="449">
        <v>12</v>
      </c>
      <c r="U5" s="449">
        <v>13</v>
      </c>
      <c r="V5" s="449">
        <v>14</v>
      </c>
      <c r="W5" s="449">
        <v>15</v>
      </c>
      <c r="X5" s="449">
        <v>16</v>
      </c>
      <c r="Y5" s="449">
        <v>17</v>
      </c>
      <c r="Z5" s="449">
        <v>18</v>
      </c>
      <c r="AA5" s="449">
        <v>19</v>
      </c>
      <c r="AB5" s="449">
        <v>20</v>
      </c>
      <c r="AC5" s="449">
        <v>21</v>
      </c>
      <c r="AD5" s="449">
        <v>22</v>
      </c>
      <c r="AE5" s="449">
        <v>23</v>
      </c>
      <c r="AF5" s="449">
        <v>24</v>
      </c>
      <c r="AG5" s="449">
        <v>25</v>
      </c>
      <c r="AH5" s="449">
        <v>26</v>
      </c>
      <c r="AI5" s="449">
        <v>27</v>
      </c>
      <c r="AJ5" s="449">
        <v>28</v>
      </c>
      <c r="AK5" s="449">
        <v>29</v>
      </c>
      <c r="AL5" s="449">
        <v>30</v>
      </c>
      <c r="AM5" s="449">
        <v>31</v>
      </c>
      <c r="AN5" s="449">
        <v>32</v>
      </c>
      <c r="AO5" s="449">
        <v>33</v>
      </c>
      <c r="AP5" s="449">
        <v>34</v>
      </c>
      <c r="AQ5" s="449">
        <v>35</v>
      </c>
      <c r="AR5" s="449">
        <v>36</v>
      </c>
      <c r="AS5" s="449">
        <v>37</v>
      </c>
      <c r="AT5" s="449">
        <v>38</v>
      </c>
      <c r="AU5" s="449">
        <v>39</v>
      </c>
      <c r="AV5" s="449">
        <v>40</v>
      </c>
      <c r="AW5" s="449">
        <v>41</v>
      </c>
      <c r="AX5" s="449">
        <v>42</v>
      </c>
      <c r="AY5" s="449">
        <v>43</v>
      </c>
      <c r="AZ5" s="449">
        <v>44</v>
      </c>
      <c r="BA5" s="449">
        <v>45</v>
      </c>
      <c r="BB5" s="449">
        <v>46</v>
      </c>
      <c r="BC5" s="449">
        <v>47</v>
      </c>
      <c r="BD5" s="449">
        <v>48</v>
      </c>
      <c r="BE5" s="449">
        <v>49</v>
      </c>
      <c r="BF5" s="449">
        <v>50</v>
      </c>
      <c r="BG5" s="449">
        <v>51</v>
      </c>
      <c r="BH5" s="449">
        <v>52</v>
      </c>
      <c r="BI5" s="449">
        <v>53</v>
      </c>
      <c r="BJ5" s="449">
        <v>54</v>
      </c>
      <c r="BK5" s="449">
        <v>55</v>
      </c>
      <c r="BL5" s="449">
        <v>56</v>
      </c>
      <c r="BM5" s="449">
        <v>57</v>
      </c>
      <c r="BN5" s="449">
        <v>58</v>
      </c>
      <c r="BO5" s="449">
        <v>59</v>
      </c>
      <c r="BP5" s="449">
        <v>60</v>
      </c>
      <c r="BQ5" s="449">
        <v>61</v>
      </c>
      <c r="BR5" s="449">
        <v>62</v>
      </c>
      <c r="BS5" s="449">
        <v>63</v>
      </c>
      <c r="BT5" s="449">
        <v>64</v>
      </c>
      <c r="BU5" s="449">
        <v>65</v>
      </c>
      <c r="BV5" s="449">
        <v>66</v>
      </c>
      <c r="BW5" s="449">
        <v>67</v>
      </c>
      <c r="BX5" s="449">
        <v>68</v>
      </c>
      <c r="BY5" s="449">
        <v>69</v>
      </c>
      <c r="BZ5" s="449">
        <v>70</v>
      </c>
      <c r="CA5" s="449">
        <v>71</v>
      </c>
      <c r="CB5" s="449">
        <v>72</v>
      </c>
      <c r="CC5" s="449">
        <v>73</v>
      </c>
      <c r="CD5" s="449">
        <v>74</v>
      </c>
      <c r="CE5" s="449">
        <v>75</v>
      </c>
      <c r="CF5" s="449">
        <v>76</v>
      </c>
      <c r="CG5" s="449">
        <v>77</v>
      </c>
      <c r="CH5" s="449">
        <v>78</v>
      </c>
      <c r="CI5" s="449">
        <v>79</v>
      </c>
      <c r="CJ5" s="449">
        <v>80</v>
      </c>
      <c r="CK5" s="449">
        <v>81</v>
      </c>
      <c r="CL5" s="449">
        <v>82</v>
      </c>
      <c r="CM5" s="449">
        <v>83</v>
      </c>
      <c r="CN5" s="449">
        <v>84</v>
      </c>
      <c r="CO5" s="449">
        <v>85</v>
      </c>
      <c r="CP5" s="449">
        <v>86</v>
      </c>
      <c r="CQ5" s="449">
        <v>87</v>
      </c>
      <c r="CR5" s="449">
        <v>88</v>
      </c>
      <c r="CS5" s="449">
        <v>89</v>
      </c>
      <c r="CT5" s="449">
        <v>90</v>
      </c>
      <c r="CU5" s="449">
        <v>91</v>
      </c>
      <c r="CV5" s="449">
        <v>92</v>
      </c>
      <c r="CW5" s="449">
        <v>93</v>
      </c>
      <c r="CX5" s="449">
        <v>94</v>
      </c>
      <c r="CY5" s="449">
        <v>95</v>
      </c>
      <c r="CZ5" s="449">
        <v>96</v>
      </c>
      <c r="DA5" s="449">
        <v>97</v>
      </c>
      <c r="DB5" s="449">
        <v>98</v>
      </c>
      <c r="DC5" s="449">
        <v>99</v>
      </c>
      <c r="DE5" t="s">
        <v>485</v>
      </c>
      <c r="DF5" t="s">
        <v>677</v>
      </c>
      <c r="DG5">
        <v>103</v>
      </c>
    </row>
    <row r="6" spans="1:112" s="12" customFormat="1" ht="34.5" hidden="1" customHeight="1" thickBot="1">
      <c r="B6" s="72" t="s">
        <v>159</v>
      </c>
      <c r="C6" s="73" t="s">
        <v>160</v>
      </c>
      <c r="D6" s="74"/>
      <c r="E6" s="75" t="s">
        <v>161</v>
      </c>
      <c r="F6" s="76" t="s">
        <v>162</v>
      </c>
      <c r="G6" s="77" t="s">
        <v>163</v>
      </c>
      <c r="H6" s="68" t="str">
        <f ca="1">IF(PVP="",TEXT(TODAY(),"yyyy"),TEXT(PVP,"yyyy"))</f>
        <v>2022</v>
      </c>
      <c r="I6" s="73">
        <f ca="1">$H$6+I5</f>
        <v>2023</v>
      </c>
      <c r="J6" s="73">
        <f t="shared" ref="J6:BU6" ca="1" si="0">$H$6+J5</f>
        <v>2024</v>
      </c>
      <c r="K6" s="73">
        <f t="shared" ca="1" si="0"/>
        <v>2025</v>
      </c>
      <c r="L6" s="73">
        <f t="shared" ca="1" si="0"/>
        <v>2026</v>
      </c>
      <c r="M6" s="73">
        <f t="shared" ca="1" si="0"/>
        <v>2027</v>
      </c>
      <c r="N6" s="73">
        <f t="shared" ca="1" si="0"/>
        <v>2028</v>
      </c>
      <c r="O6" s="73">
        <f t="shared" ca="1" si="0"/>
        <v>2029</v>
      </c>
      <c r="P6" s="73">
        <f t="shared" ca="1" si="0"/>
        <v>2030</v>
      </c>
      <c r="Q6" s="73">
        <f t="shared" ca="1" si="0"/>
        <v>2031</v>
      </c>
      <c r="R6" s="73">
        <f t="shared" ca="1" si="0"/>
        <v>2032</v>
      </c>
      <c r="S6" s="73">
        <f t="shared" ca="1" si="0"/>
        <v>2033</v>
      </c>
      <c r="T6" s="73">
        <f t="shared" ca="1" si="0"/>
        <v>2034</v>
      </c>
      <c r="U6" s="73">
        <f t="shared" ca="1" si="0"/>
        <v>2035</v>
      </c>
      <c r="V6" s="73">
        <f t="shared" ca="1" si="0"/>
        <v>2036</v>
      </c>
      <c r="W6" s="73">
        <f t="shared" ca="1" si="0"/>
        <v>2037</v>
      </c>
      <c r="X6" s="73">
        <f t="shared" ca="1" si="0"/>
        <v>2038</v>
      </c>
      <c r="Y6" s="73">
        <f t="shared" ca="1" si="0"/>
        <v>2039</v>
      </c>
      <c r="Z6" s="73">
        <f t="shared" ca="1" si="0"/>
        <v>2040</v>
      </c>
      <c r="AA6" s="73">
        <f t="shared" ca="1" si="0"/>
        <v>2041</v>
      </c>
      <c r="AB6" s="73">
        <f t="shared" ca="1" si="0"/>
        <v>2042</v>
      </c>
      <c r="AC6" s="73">
        <f t="shared" ca="1" si="0"/>
        <v>2043</v>
      </c>
      <c r="AD6" s="73">
        <f t="shared" ca="1" si="0"/>
        <v>2044</v>
      </c>
      <c r="AE6" s="73">
        <f t="shared" ca="1" si="0"/>
        <v>2045</v>
      </c>
      <c r="AF6" s="73">
        <f t="shared" ca="1" si="0"/>
        <v>2046</v>
      </c>
      <c r="AG6" s="73">
        <f t="shared" ca="1" si="0"/>
        <v>2047</v>
      </c>
      <c r="AH6" s="73">
        <f t="shared" ca="1" si="0"/>
        <v>2048</v>
      </c>
      <c r="AI6" s="73">
        <f t="shared" ca="1" si="0"/>
        <v>2049</v>
      </c>
      <c r="AJ6" s="73">
        <f t="shared" ca="1" si="0"/>
        <v>2050</v>
      </c>
      <c r="AK6" s="73">
        <f t="shared" ca="1" si="0"/>
        <v>2051</v>
      </c>
      <c r="AL6" s="73">
        <f t="shared" ca="1" si="0"/>
        <v>2052</v>
      </c>
      <c r="AM6" s="73">
        <f t="shared" ca="1" si="0"/>
        <v>2053</v>
      </c>
      <c r="AN6" s="73">
        <f t="shared" ca="1" si="0"/>
        <v>2054</v>
      </c>
      <c r="AO6" s="73">
        <f t="shared" ca="1" si="0"/>
        <v>2055</v>
      </c>
      <c r="AP6" s="73">
        <f t="shared" ca="1" si="0"/>
        <v>2056</v>
      </c>
      <c r="AQ6" s="73">
        <f t="shared" ca="1" si="0"/>
        <v>2057</v>
      </c>
      <c r="AR6" s="73">
        <f t="shared" ca="1" si="0"/>
        <v>2058</v>
      </c>
      <c r="AS6" s="73">
        <f t="shared" ca="1" si="0"/>
        <v>2059</v>
      </c>
      <c r="AT6" s="73">
        <f t="shared" ca="1" si="0"/>
        <v>2060</v>
      </c>
      <c r="AU6" s="73">
        <f t="shared" ca="1" si="0"/>
        <v>2061</v>
      </c>
      <c r="AV6" s="73">
        <f t="shared" ca="1" si="0"/>
        <v>2062</v>
      </c>
      <c r="AW6" s="73">
        <f t="shared" ca="1" si="0"/>
        <v>2063</v>
      </c>
      <c r="AX6" s="73">
        <f t="shared" ca="1" si="0"/>
        <v>2064</v>
      </c>
      <c r="AY6" s="73">
        <f t="shared" ca="1" si="0"/>
        <v>2065</v>
      </c>
      <c r="AZ6" s="73">
        <f t="shared" ca="1" si="0"/>
        <v>2066</v>
      </c>
      <c r="BA6" s="73">
        <f t="shared" ca="1" si="0"/>
        <v>2067</v>
      </c>
      <c r="BB6" s="73">
        <f t="shared" ca="1" si="0"/>
        <v>2068</v>
      </c>
      <c r="BC6" s="73">
        <f t="shared" ca="1" si="0"/>
        <v>2069</v>
      </c>
      <c r="BD6" s="73">
        <f t="shared" ca="1" si="0"/>
        <v>2070</v>
      </c>
      <c r="BE6" s="73">
        <f t="shared" ca="1" si="0"/>
        <v>2071</v>
      </c>
      <c r="BF6" s="73">
        <f t="shared" ca="1" si="0"/>
        <v>2072</v>
      </c>
      <c r="BG6" s="73">
        <f t="shared" ca="1" si="0"/>
        <v>2073</v>
      </c>
      <c r="BH6" s="73">
        <f t="shared" ca="1" si="0"/>
        <v>2074</v>
      </c>
      <c r="BI6" s="73">
        <f t="shared" ca="1" si="0"/>
        <v>2075</v>
      </c>
      <c r="BJ6" s="73">
        <f t="shared" ca="1" si="0"/>
        <v>2076</v>
      </c>
      <c r="BK6" s="73">
        <f t="shared" ca="1" si="0"/>
        <v>2077</v>
      </c>
      <c r="BL6" s="73">
        <f t="shared" ca="1" si="0"/>
        <v>2078</v>
      </c>
      <c r="BM6" s="73">
        <f t="shared" ca="1" si="0"/>
        <v>2079</v>
      </c>
      <c r="BN6" s="73">
        <f t="shared" ca="1" si="0"/>
        <v>2080</v>
      </c>
      <c r="BO6" s="73">
        <f t="shared" ca="1" si="0"/>
        <v>2081</v>
      </c>
      <c r="BP6" s="73">
        <f t="shared" ca="1" si="0"/>
        <v>2082</v>
      </c>
      <c r="BQ6" s="73">
        <f t="shared" ca="1" si="0"/>
        <v>2083</v>
      </c>
      <c r="BR6" s="73">
        <f t="shared" ca="1" si="0"/>
        <v>2084</v>
      </c>
      <c r="BS6" s="73">
        <f t="shared" ca="1" si="0"/>
        <v>2085</v>
      </c>
      <c r="BT6" s="73">
        <f t="shared" ca="1" si="0"/>
        <v>2086</v>
      </c>
      <c r="BU6" s="73">
        <f t="shared" ca="1" si="0"/>
        <v>2087</v>
      </c>
      <c r="BV6" s="73">
        <f t="shared" ref="BV6:DC6" ca="1" si="1">$H$6+BV5</f>
        <v>2088</v>
      </c>
      <c r="BW6" s="73">
        <f t="shared" ca="1" si="1"/>
        <v>2089</v>
      </c>
      <c r="BX6" s="73">
        <f t="shared" ca="1" si="1"/>
        <v>2090</v>
      </c>
      <c r="BY6" s="73">
        <f t="shared" ca="1" si="1"/>
        <v>2091</v>
      </c>
      <c r="BZ6" s="73">
        <f t="shared" ca="1" si="1"/>
        <v>2092</v>
      </c>
      <c r="CA6" s="73">
        <f t="shared" ca="1" si="1"/>
        <v>2093</v>
      </c>
      <c r="CB6" s="73">
        <f t="shared" ca="1" si="1"/>
        <v>2094</v>
      </c>
      <c r="CC6" s="73">
        <f t="shared" ca="1" si="1"/>
        <v>2095</v>
      </c>
      <c r="CD6" s="73">
        <f t="shared" ca="1" si="1"/>
        <v>2096</v>
      </c>
      <c r="CE6" s="73">
        <f t="shared" ca="1" si="1"/>
        <v>2097</v>
      </c>
      <c r="CF6" s="73">
        <f t="shared" ca="1" si="1"/>
        <v>2098</v>
      </c>
      <c r="CG6" s="73">
        <f t="shared" ca="1" si="1"/>
        <v>2099</v>
      </c>
      <c r="CH6" s="73">
        <f t="shared" ca="1" si="1"/>
        <v>2100</v>
      </c>
      <c r="CI6" s="73">
        <f t="shared" ca="1" si="1"/>
        <v>2101</v>
      </c>
      <c r="CJ6" s="73">
        <f t="shared" ca="1" si="1"/>
        <v>2102</v>
      </c>
      <c r="CK6" s="73">
        <f t="shared" ca="1" si="1"/>
        <v>2103</v>
      </c>
      <c r="CL6" s="73">
        <f t="shared" ca="1" si="1"/>
        <v>2104</v>
      </c>
      <c r="CM6" s="73">
        <f t="shared" ca="1" si="1"/>
        <v>2105</v>
      </c>
      <c r="CN6" s="73">
        <f t="shared" ca="1" si="1"/>
        <v>2106</v>
      </c>
      <c r="CO6" s="73">
        <f t="shared" ca="1" si="1"/>
        <v>2107</v>
      </c>
      <c r="CP6" s="73">
        <f t="shared" ca="1" si="1"/>
        <v>2108</v>
      </c>
      <c r="CQ6" s="73">
        <f t="shared" ca="1" si="1"/>
        <v>2109</v>
      </c>
      <c r="CR6" s="73">
        <f t="shared" ca="1" si="1"/>
        <v>2110</v>
      </c>
      <c r="CS6" s="73">
        <f t="shared" ca="1" si="1"/>
        <v>2111</v>
      </c>
      <c r="CT6" s="73">
        <f t="shared" ca="1" si="1"/>
        <v>2112</v>
      </c>
      <c r="CU6" s="73">
        <f t="shared" ca="1" si="1"/>
        <v>2113</v>
      </c>
      <c r="CV6" s="73">
        <f t="shared" ca="1" si="1"/>
        <v>2114</v>
      </c>
      <c r="CW6" s="73">
        <f t="shared" ca="1" si="1"/>
        <v>2115</v>
      </c>
      <c r="CX6" s="73">
        <f t="shared" ca="1" si="1"/>
        <v>2116</v>
      </c>
      <c r="CY6" s="73">
        <f t="shared" ca="1" si="1"/>
        <v>2117</v>
      </c>
      <c r="CZ6" s="73">
        <f t="shared" ca="1" si="1"/>
        <v>2118</v>
      </c>
      <c r="DA6" s="73">
        <f t="shared" ca="1" si="1"/>
        <v>2119</v>
      </c>
      <c r="DB6" s="73">
        <f t="shared" ca="1" si="1"/>
        <v>2120</v>
      </c>
      <c r="DC6" s="77">
        <f t="shared" ca="1" si="1"/>
        <v>2121</v>
      </c>
      <c r="DF6" s="12">
        <v>6</v>
      </c>
      <c r="DG6" s="12" t="s">
        <v>164</v>
      </c>
      <c r="DH6" s="12" t="s">
        <v>165</v>
      </c>
    </row>
    <row r="7" spans="1:112" ht="15" hidden="1" customHeight="1">
      <c r="B7" s="89" t="s">
        <v>166</v>
      </c>
      <c r="C7" s="90" t="s">
        <v>167</v>
      </c>
      <c r="D7" s="104"/>
      <c r="E7" s="105"/>
      <c r="F7" s="91">
        <f ca="1">F8+F9+F89-F100</f>
        <v>644424069.92720652</v>
      </c>
      <c r="G7" s="92">
        <f ca="1">SUMIF($H$5:$DC$5,"&lt;="&amp;PAL,$H7:$DC7)</f>
        <v>719774347.04470599</v>
      </c>
      <c r="H7" s="93">
        <f ca="1">H8+H9+H89-H100</f>
        <v>18306112.880511656</v>
      </c>
      <c r="I7" s="94">
        <f ca="1">I8+I9+I89-I100</f>
        <v>118773224.9727744</v>
      </c>
      <c r="J7" s="94">
        <f t="shared" ref="J7:BU7" ca="1" si="2">J8+J9+J89-J100</f>
        <v>139260411.32697952</v>
      </c>
      <c r="K7" s="94">
        <f t="shared" ca="1" si="2"/>
        <v>74739483.740389854</v>
      </c>
      <c r="L7" s="94">
        <f t="shared" ca="1" si="2"/>
        <v>107489656.52028114</v>
      </c>
      <c r="M7" s="94">
        <f t="shared" ca="1" si="2"/>
        <v>125880050.6778167</v>
      </c>
      <c r="N7" s="94">
        <f t="shared" ca="1" si="2"/>
        <v>163801578.92992091</v>
      </c>
      <c r="O7" s="94">
        <f t="shared" ca="1" si="2"/>
        <v>71798658.087881982</v>
      </c>
      <c r="P7" s="94">
        <f t="shared" ca="1" si="2"/>
        <v>-11842124.527910318</v>
      </c>
      <c r="Q7" s="94">
        <f t="shared" ca="1" si="2"/>
        <v>-12332396.600821763</v>
      </c>
      <c r="R7" s="94">
        <f t="shared" ca="1" si="2"/>
        <v>-12332396.600821763</v>
      </c>
      <c r="S7" s="94">
        <f t="shared" ca="1" si="2"/>
        <v>-12332396.600821763</v>
      </c>
      <c r="T7" s="94">
        <f t="shared" ca="1" si="2"/>
        <v>-10434536.500648007</v>
      </c>
      <c r="U7" s="94">
        <f t="shared" ca="1" si="2"/>
        <v>-8944954.6956746429</v>
      </c>
      <c r="V7" s="94">
        <f t="shared" ca="1" si="2"/>
        <v>-7565599.5774386106</v>
      </c>
      <c r="W7" s="94">
        <f t="shared" ca="1" si="2"/>
        <v>-6815990.4838905577</v>
      </c>
      <c r="X7" s="94">
        <f t="shared" ca="1" si="2"/>
        <v>-5588619.7082570745</v>
      </c>
      <c r="Y7" s="94">
        <f t="shared" ca="1" si="2"/>
        <v>-4843068.0387607021</v>
      </c>
      <c r="Z7" s="94">
        <f t="shared" ca="1" si="2"/>
        <v>-3642746.7568050921</v>
      </c>
      <c r="AA7" s="94">
        <f t="shared" ca="1" si="2"/>
        <v>-1800000</v>
      </c>
      <c r="AB7" s="94">
        <f t="shared" ca="1" si="2"/>
        <v>-1800000</v>
      </c>
      <c r="AC7" s="94">
        <f t="shared" ca="1" si="2"/>
        <v>0</v>
      </c>
      <c r="AD7" s="94">
        <f t="shared" ca="1" si="2"/>
        <v>0</v>
      </c>
      <c r="AE7" s="94">
        <f t="shared" ca="1" si="2"/>
        <v>0</v>
      </c>
      <c r="AF7" s="94">
        <f t="shared" ca="1" si="2"/>
        <v>0</v>
      </c>
      <c r="AG7" s="94">
        <f t="shared" ca="1" si="2"/>
        <v>0</v>
      </c>
      <c r="AH7" s="94">
        <f t="shared" ca="1" si="2"/>
        <v>0</v>
      </c>
      <c r="AI7" s="94">
        <f t="shared" ca="1" si="2"/>
        <v>0</v>
      </c>
      <c r="AJ7" s="94">
        <f t="shared" ca="1" si="2"/>
        <v>0</v>
      </c>
      <c r="AK7" s="94">
        <f t="shared" ca="1" si="2"/>
        <v>0</v>
      </c>
      <c r="AL7" s="94">
        <f t="shared" ca="1" si="2"/>
        <v>0</v>
      </c>
      <c r="AM7" s="94">
        <f t="shared" ca="1" si="2"/>
        <v>0</v>
      </c>
      <c r="AN7" s="94">
        <f t="shared" ca="1" si="2"/>
        <v>0</v>
      </c>
      <c r="AO7" s="94">
        <f t="shared" ca="1" si="2"/>
        <v>0</v>
      </c>
      <c r="AP7" s="94">
        <f t="shared" ca="1" si="2"/>
        <v>0</v>
      </c>
      <c r="AQ7" s="94">
        <f t="shared" ca="1" si="2"/>
        <v>0</v>
      </c>
      <c r="AR7" s="94">
        <f t="shared" ca="1" si="2"/>
        <v>0</v>
      </c>
      <c r="AS7" s="94">
        <f t="shared" ca="1" si="2"/>
        <v>0</v>
      </c>
      <c r="AT7" s="94">
        <f t="shared" ca="1" si="2"/>
        <v>0</v>
      </c>
      <c r="AU7" s="94">
        <f t="shared" ca="1" si="2"/>
        <v>0</v>
      </c>
      <c r="AV7" s="94">
        <f t="shared" ca="1" si="2"/>
        <v>0</v>
      </c>
      <c r="AW7" s="94">
        <f t="shared" ca="1" si="2"/>
        <v>0</v>
      </c>
      <c r="AX7" s="94">
        <f t="shared" ca="1" si="2"/>
        <v>0</v>
      </c>
      <c r="AY7" s="94">
        <f t="shared" ca="1" si="2"/>
        <v>0</v>
      </c>
      <c r="AZ7" s="94">
        <f t="shared" ca="1" si="2"/>
        <v>0</v>
      </c>
      <c r="BA7" s="94">
        <f t="shared" ca="1" si="2"/>
        <v>0</v>
      </c>
      <c r="BB7" s="94">
        <f t="shared" ca="1" si="2"/>
        <v>0</v>
      </c>
      <c r="BC7" s="94">
        <f t="shared" ca="1" si="2"/>
        <v>0</v>
      </c>
      <c r="BD7" s="94">
        <f t="shared" ca="1" si="2"/>
        <v>0</v>
      </c>
      <c r="BE7" s="94">
        <f t="shared" ca="1" si="2"/>
        <v>0</v>
      </c>
      <c r="BF7" s="94">
        <f t="shared" ca="1" si="2"/>
        <v>0</v>
      </c>
      <c r="BG7" s="94">
        <f t="shared" ca="1" si="2"/>
        <v>0</v>
      </c>
      <c r="BH7" s="94">
        <f t="shared" ca="1" si="2"/>
        <v>0</v>
      </c>
      <c r="BI7" s="94">
        <f t="shared" ca="1" si="2"/>
        <v>0</v>
      </c>
      <c r="BJ7" s="94">
        <f t="shared" ca="1" si="2"/>
        <v>0</v>
      </c>
      <c r="BK7" s="94">
        <f t="shared" ca="1" si="2"/>
        <v>0</v>
      </c>
      <c r="BL7" s="94">
        <f t="shared" ca="1" si="2"/>
        <v>0</v>
      </c>
      <c r="BM7" s="94">
        <f t="shared" ca="1" si="2"/>
        <v>0</v>
      </c>
      <c r="BN7" s="94">
        <f t="shared" ca="1" si="2"/>
        <v>0</v>
      </c>
      <c r="BO7" s="94">
        <f t="shared" ca="1" si="2"/>
        <v>0</v>
      </c>
      <c r="BP7" s="94">
        <f t="shared" ca="1" si="2"/>
        <v>0</v>
      </c>
      <c r="BQ7" s="94">
        <f t="shared" ca="1" si="2"/>
        <v>0</v>
      </c>
      <c r="BR7" s="94">
        <f t="shared" ca="1" si="2"/>
        <v>0</v>
      </c>
      <c r="BS7" s="94">
        <f t="shared" ca="1" si="2"/>
        <v>0</v>
      </c>
      <c r="BT7" s="94">
        <f t="shared" ca="1" si="2"/>
        <v>0</v>
      </c>
      <c r="BU7" s="94">
        <f t="shared" ca="1" si="2"/>
        <v>0</v>
      </c>
      <c r="BV7" s="94">
        <f t="shared" ref="BV7:DC7" ca="1" si="3">BV8+BV9+BV89-BV100</f>
        <v>0</v>
      </c>
      <c r="BW7" s="94">
        <f t="shared" ca="1" si="3"/>
        <v>0</v>
      </c>
      <c r="BX7" s="94">
        <f t="shared" ca="1" si="3"/>
        <v>0</v>
      </c>
      <c r="BY7" s="94">
        <f t="shared" ca="1" si="3"/>
        <v>0</v>
      </c>
      <c r="BZ7" s="94">
        <f t="shared" ca="1" si="3"/>
        <v>0</v>
      </c>
      <c r="CA7" s="94">
        <f t="shared" ca="1" si="3"/>
        <v>0</v>
      </c>
      <c r="CB7" s="94">
        <f t="shared" ca="1" si="3"/>
        <v>0</v>
      </c>
      <c r="CC7" s="94">
        <f t="shared" ca="1" si="3"/>
        <v>0</v>
      </c>
      <c r="CD7" s="94">
        <f t="shared" ca="1" si="3"/>
        <v>0</v>
      </c>
      <c r="CE7" s="94">
        <f t="shared" ca="1" si="3"/>
        <v>0</v>
      </c>
      <c r="CF7" s="94">
        <f t="shared" ca="1" si="3"/>
        <v>0</v>
      </c>
      <c r="CG7" s="94">
        <f t="shared" ca="1" si="3"/>
        <v>0</v>
      </c>
      <c r="CH7" s="94">
        <f t="shared" ca="1" si="3"/>
        <v>0</v>
      </c>
      <c r="CI7" s="94">
        <f t="shared" ca="1" si="3"/>
        <v>0</v>
      </c>
      <c r="CJ7" s="94">
        <f t="shared" ca="1" si="3"/>
        <v>0</v>
      </c>
      <c r="CK7" s="94">
        <f t="shared" ca="1" si="3"/>
        <v>0</v>
      </c>
      <c r="CL7" s="94">
        <f t="shared" ca="1" si="3"/>
        <v>0</v>
      </c>
      <c r="CM7" s="94">
        <f t="shared" ca="1" si="3"/>
        <v>0</v>
      </c>
      <c r="CN7" s="94">
        <f t="shared" ca="1" si="3"/>
        <v>0</v>
      </c>
      <c r="CO7" s="94">
        <f t="shared" ca="1" si="3"/>
        <v>0</v>
      </c>
      <c r="CP7" s="94">
        <f t="shared" ca="1" si="3"/>
        <v>0</v>
      </c>
      <c r="CQ7" s="94">
        <f t="shared" ca="1" si="3"/>
        <v>0</v>
      </c>
      <c r="CR7" s="94">
        <f t="shared" ca="1" si="3"/>
        <v>0</v>
      </c>
      <c r="CS7" s="94">
        <f t="shared" ca="1" si="3"/>
        <v>0</v>
      </c>
      <c r="CT7" s="94">
        <f t="shared" ca="1" si="3"/>
        <v>0</v>
      </c>
      <c r="CU7" s="94">
        <f t="shared" ca="1" si="3"/>
        <v>0</v>
      </c>
      <c r="CV7" s="94">
        <f t="shared" ca="1" si="3"/>
        <v>0</v>
      </c>
      <c r="CW7" s="94">
        <f t="shared" ca="1" si="3"/>
        <v>0</v>
      </c>
      <c r="CX7" s="94">
        <f t="shared" ca="1" si="3"/>
        <v>0</v>
      </c>
      <c r="CY7" s="94">
        <f t="shared" ca="1" si="3"/>
        <v>0</v>
      </c>
      <c r="CZ7" s="94">
        <f t="shared" ca="1" si="3"/>
        <v>0</v>
      </c>
      <c r="DA7" s="94">
        <f t="shared" ca="1" si="3"/>
        <v>0</v>
      </c>
      <c r="DB7" s="94">
        <f t="shared" ca="1" si="3"/>
        <v>0</v>
      </c>
      <c r="DC7" s="92">
        <f t="shared" ca="1" si="3"/>
        <v>0</v>
      </c>
      <c r="DF7" s="35"/>
    </row>
    <row r="8" spans="1:112" ht="15" hidden="1" customHeight="1">
      <c r="B8" s="450" t="s">
        <v>168</v>
      </c>
      <c r="C8" s="349" t="s">
        <v>169</v>
      </c>
      <c r="D8" s="451"/>
      <c r="E8" s="452"/>
      <c r="F8" s="453">
        <f ca="1">SUM(H20,H31,H42,H54,H65,H76,H87)</f>
        <v>0</v>
      </c>
      <c r="G8" s="454">
        <f ca="1">SUMIF($H$5:$DC$5,"&lt;="&amp;PAL,$H8:$DC8)</f>
        <v>0</v>
      </c>
      <c r="H8" s="455">
        <f ca="1">SUM(H20,H31,H42,H54,H65,H76,H87)</f>
        <v>0</v>
      </c>
      <c r="I8" s="352">
        <f t="shared" ref="I8:BT8" ca="1" si="4">SUM(I20,I31,I42,I54,I65,I76,I87)</f>
        <v>0</v>
      </c>
      <c r="J8" s="352">
        <f t="shared" ca="1" si="4"/>
        <v>0</v>
      </c>
      <c r="K8" s="352">
        <f t="shared" ca="1" si="4"/>
        <v>0</v>
      </c>
      <c r="L8" s="352">
        <f t="shared" ca="1" si="4"/>
        <v>0</v>
      </c>
      <c r="M8" s="352">
        <f t="shared" ca="1" si="4"/>
        <v>0</v>
      </c>
      <c r="N8" s="352">
        <f t="shared" ca="1" si="4"/>
        <v>0</v>
      </c>
      <c r="O8" s="352">
        <f t="shared" ca="1" si="4"/>
        <v>0</v>
      </c>
      <c r="P8" s="352">
        <f t="shared" ca="1" si="4"/>
        <v>0</v>
      </c>
      <c r="Q8" s="352">
        <f t="shared" ca="1" si="4"/>
        <v>0</v>
      </c>
      <c r="R8" s="352">
        <f t="shared" ca="1" si="4"/>
        <v>0</v>
      </c>
      <c r="S8" s="352">
        <f t="shared" ca="1" si="4"/>
        <v>0</v>
      </c>
      <c r="T8" s="352">
        <f t="shared" ca="1" si="4"/>
        <v>0</v>
      </c>
      <c r="U8" s="352">
        <f t="shared" ca="1" si="4"/>
        <v>0</v>
      </c>
      <c r="V8" s="352">
        <f t="shared" ca="1" si="4"/>
        <v>0</v>
      </c>
      <c r="W8" s="352">
        <f t="shared" ca="1" si="4"/>
        <v>0</v>
      </c>
      <c r="X8" s="352">
        <f t="shared" ca="1" si="4"/>
        <v>0</v>
      </c>
      <c r="Y8" s="352">
        <f t="shared" ca="1" si="4"/>
        <v>0</v>
      </c>
      <c r="Z8" s="352">
        <f t="shared" ca="1" si="4"/>
        <v>0</v>
      </c>
      <c r="AA8" s="352">
        <f t="shared" ca="1" si="4"/>
        <v>0</v>
      </c>
      <c r="AB8" s="352">
        <f t="shared" ca="1" si="4"/>
        <v>0</v>
      </c>
      <c r="AC8" s="352">
        <f t="shared" ca="1" si="4"/>
        <v>0</v>
      </c>
      <c r="AD8" s="352">
        <f t="shared" ca="1" si="4"/>
        <v>0</v>
      </c>
      <c r="AE8" s="352">
        <f t="shared" ca="1" si="4"/>
        <v>0</v>
      </c>
      <c r="AF8" s="352">
        <f t="shared" ca="1" si="4"/>
        <v>0</v>
      </c>
      <c r="AG8" s="352">
        <f t="shared" ca="1" si="4"/>
        <v>0</v>
      </c>
      <c r="AH8" s="352">
        <f t="shared" ca="1" si="4"/>
        <v>0</v>
      </c>
      <c r="AI8" s="352">
        <f t="shared" ca="1" si="4"/>
        <v>0</v>
      </c>
      <c r="AJ8" s="352">
        <f t="shared" ca="1" si="4"/>
        <v>0</v>
      </c>
      <c r="AK8" s="352">
        <f t="shared" ca="1" si="4"/>
        <v>0</v>
      </c>
      <c r="AL8" s="352">
        <f t="shared" ca="1" si="4"/>
        <v>0</v>
      </c>
      <c r="AM8" s="352">
        <f t="shared" ca="1" si="4"/>
        <v>0</v>
      </c>
      <c r="AN8" s="352">
        <f t="shared" ca="1" si="4"/>
        <v>0</v>
      </c>
      <c r="AO8" s="352">
        <f t="shared" ca="1" si="4"/>
        <v>0</v>
      </c>
      <c r="AP8" s="352">
        <f t="shared" ca="1" si="4"/>
        <v>0</v>
      </c>
      <c r="AQ8" s="352">
        <f t="shared" ca="1" si="4"/>
        <v>0</v>
      </c>
      <c r="AR8" s="352">
        <f t="shared" ca="1" si="4"/>
        <v>0</v>
      </c>
      <c r="AS8" s="352">
        <f t="shared" ca="1" si="4"/>
        <v>0</v>
      </c>
      <c r="AT8" s="352">
        <f t="shared" ca="1" si="4"/>
        <v>0</v>
      </c>
      <c r="AU8" s="352">
        <f t="shared" ca="1" si="4"/>
        <v>0</v>
      </c>
      <c r="AV8" s="352">
        <f t="shared" ca="1" si="4"/>
        <v>0</v>
      </c>
      <c r="AW8" s="352">
        <f t="shared" ca="1" si="4"/>
        <v>0</v>
      </c>
      <c r="AX8" s="352">
        <f t="shared" ca="1" si="4"/>
        <v>0</v>
      </c>
      <c r="AY8" s="352">
        <f t="shared" ca="1" si="4"/>
        <v>0</v>
      </c>
      <c r="AZ8" s="352">
        <f t="shared" ca="1" si="4"/>
        <v>0</v>
      </c>
      <c r="BA8" s="352">
        <f t="shared" ca="1" si="4"/>
        <v>0</v>
      </c>
      <c r="BB8" s="352">
        <f t="shared" ca="1" si="4"/>
        <v>0</v>
      </c>
      <c r="BC8" s="352">
        <f t="shared" ca="1" si="4"/>
        <v>0</v>
      </c>
      <c r="BD8" s="352">
        <f t="shared" ca="1" si="4"/>
        <v>0</v>
      </c>
      <c r="BE8" s="352">
        <f t="shared" ca="1" si="4"/>
        <v>0</v>
      </c>
      <c r="BF8" s="352">
        <f t="shared" ca="1" si="4"/>
        <v>0</v>
      </c>
      <c r="BG8" s="352">
        <f t="shared" ca="1" si="4"/>
        <v>0</v>
      </c>
      <c r="BH8" s="352">
        <f t="shared" ca="1" si="4"/>
        <v>0</v>
      </c>
      <c r="BI8" s="352">
        <f t="shared" ca="1" si="4"/>
        <v>0</v>
      </c>
      <c r="BJ8" s="352">
        <f t="shared" ca="1" si="4"/>
        <v>0</v>
      </c>
      <c r="BK8" s="352">
        <f t="shared" ca="1" si="4"/>
        <v>0</v>
      </c>
      <c r="BL8" s="352">
        <f t="shared" ca="1" si="4"/>
        <v>0</v>
      </c>
      <c r="BM8" s="352">
        <f t="shared" ca="1" si="4"/>
        <v>0</v>
      </c>
      <c r="BN8" s="352">
        <f t="shared" ca="1" si="4"/>
        <v>0</v>
      </c>
      <c r="BO8" s="352">
        <f t="shared" ca="1" si="4"/>
        <v>0</v>
      </c>
      <c r="BP8" s="352">
        <f t="shared" ca="1" si="4"/>
        <v>0</v>
      </c>
      <c r="BQ8" s="352">
        <f t="shared" ca="1" si="4"/>
        <v>0</v>
      </c>
      <c r="BR8" s="352">
        <f t="shared" ca="1" si="4"/>
        <v>0</v>
      </c>
      <c r="BS8" s="352">
        <f t="shared" ca="1" si="4"/>
        <v>0</v>
      </c>
      <c r="BT8" s="352">
        <f t="shared" ca="1" si="4"/>
        <v>0</v>
      </c>
      <c r="BU8" s="352">
        <f t="shared" ref="BU8:DC8" ca="1" si="5">SUM(BU20,BU31,BU42,BU54,BU65,BU76,BU87)</f>
        <v>0</v>
      </c>
      <c r="BV8" s="352">
        <f t="shared" ca="1" si="5"/>
        <v>0</v>
      </c>
      <c r="BW8" s="352">
        <f t="shared" ca="1" si="5"/>
        <v>0</v>
      </c>
      <c r="BX8" s="352">
        <f t="shared" ca="1" si="5"/>
        <v>0</v>
      </c>
      <c r="BY8" s="352">
        <f t="shared" ca="1" si="5"/>
        <v>0</v>
      </c>
      <c r="BZ8" s="352">
        <f t="shared" ca="1" si="5"/>
        <v>0</v>
      </c>
      <c r="CA8" s="352">
        <f t="shared" ca="1" si="5"/>
        <v>0</v>
      </c>
      <c r="CB8" s="352">
        <f t="shared" ca="1" si="5"/>
        <v>0</v>
      </c>
      <c r="CC8" s="352">
        <f t="shared" ca="1" si="5"/>
        <v>0</v>
      </c>
      <c r="CD8" s="352">
        <f t="shared" ca="1" si="5"/>
        <v>0</v>
      </c>
      <c r="CE8" s="352">
        <f t="shared" ca="1" si="5"/>
        <v>0</v>
      </c>
      <c r="CF8" s="352">
        <f t="shared" ca="1" si="5"/>
        <v>0</v>
      </c>
      <c r="CG8" s="352">
        <f t="shared" ca="1" si="5"/>
        <v>0</v>
      </c>
      <c r="CH8" s="352">
        <f t="shared" ca="1" si="5"/>
        <v>0</v>
      </c>
      <c r="CI8" s="352">
        <f t="shared" ca="1" si="5"/>
        <v>0</v>
      </c>
      <c r="CJ8" s="352">
        <f t="shared" ca="1" si="5"/>
        <v>0</v>
      </c>
      <c r="CK8" s="352">
        <f t="shared" ca="1" si="5"/>
        <v>0</v>
      </c>
      <c r="CL8" s="352">
        <f t="shared" ca="1" si="5"/>
        <v>0</v>
      </c>
      <c r="CM8" s="352">
        <f t="shared" ca="1" si="5"/>
        <v>0</v>
      </c>
      <c r="CN8" s="352">
        <f t="shared" ca="1" si="5"/>
        <v>0</v>
      </c>
      <c r="CO8" s="352">
        <f t="shared" ca="1" si="5"/>
        <v>0</v>
      </c>
      <c r="CP8" s="352">
        <f t="shared" ca="1" si="5"/>
        <v>0</v>
      </c>
      <c r="CQ8" s="352">
        <f t="shared" ca="1" si="5"/>
        <v>0</v>
      </c>
      <c r="CR8" s="352">
        <f t="shared" ca="1" si="5"/>
        <v>0</v>
      </c>
      <c r="CS8" s="352">
        <f t="shared" ca="1" si="5"/>
        <v>0</v>
      </c>
      <c r="CT8" s="352">
        <f t="shared" ca="1" si="5"/>
        <v>0</v>
      </c>
      <c r="CU8" s="352">
        <f t="shared" ca="1" si="5"/>
        <v>0</v>
      </c>
      <c r="CV8" s="352">
        <f t="shared" ca="1" si="5"/>
        <v>0</v>
      </c>
      <c r="CW8" s="352">
        <f t="shared" ca="1" si="5"/>
        <v>0</v>
      </c>
      <c r="CX8" s="352">
        <f t="shared" ca="1" si="5"/>
        <v>0</v>
      </c>
      <c r="CY8" s="352">
        <f t="shared" ca="1" si="5"/>
        <v>0</v>
      </c>
      <c r="CZ8" s="352">
        <f t="shared" ca="1" si="5"/>
        <v>0</v>
      </c>
      <c r="DA8" s="352">
        <f t="shared" ca="1" si="5"/>
        <v>0</v>
      </c>
      <c r="DB8" s="352">
        <f t="shared" ca="1" si="5"/>
        <v>0</v>
      </c>
      <c r="DC8" s="456">
        <f t="shared" ca="1" si="5"/>
        <v>0</v>
      </c>
    </row>
    <row r="9" spans="1:112" ht="15" hidden="1" customHeight="1">
      <c r="B9" s="558" t="s">
        <v>170</v>
      </c>
      <c r="C9" s="355" t="s">
        <v>171</v>
      </c>
      <c r="D9" s="575"/>
      <c r="E9" s="559"/>
      <c r="F9" s="560">
        <f ca="1">F10+F44+F78-F8</f>
        <v>395649639.1391778</v>
      </c>
      <c r="G9" s="454">
        <f ca="1">SUMIF($H$5:$DC$5,"&lt;="&amp;PAL,$H9:$DC9)</f>
        <v>447044305.57999998</v>
      </c>
      <c r="H9" s="550">
        <f ca="1">H10+H44+H78-H8</f>
        <v>10828209</v>
      </c>
      <c r="I9" s="356">
        <f t="shared" ref="I9:BT9" ca="1" si="6">I10+I44+I78-I8</f>
        <v>71318324.200000003</v>
      </c>
      <c r="J9" s="356">
        <f t="shared" ca="1" si="6"/>
        <v>83437658.689999998</v>
      </c>
      <c r="K9" s="356">
        <f t="shared" ca="1" si="6"/>
        <v>45273739.849999994</v>
      </c>
      <c r="L9" s="356">
        <f t="shared" ca="1" si="6"/>
        <v>64645738.850000001</v>
      </c>
      <c r="M9" s="356">
        <f t="shared" ca="1" si="6"/>
        <v>75523809.620000005</v>
      </c>
      <c r="N9" s="356">
        <f t="shared" ca="1" si="6"/>
        <v>97954708.299999997</v>
      </c>
      <c r="O9" s="356">
        <f t="shared" ca="1" si="6"/>
        <v>43534217.07</v>
      </c>
      <c r="P9" s="356">
        <f t="shared" ca="1" si="6"/>
        <v>-5940000</v>
      </c>
      <c r="Q9" s="356">
        <f t="shared" ca="1" si="6"/>
        <v>-6230000</v>
      </c>
      <c r="R9" s="356">
        <f t="shared" ca="1" si="6"/>
        <v>-6230000</v>
      </c>
      <c r="S9" s="356">
        <f t="shared" ca="1" si="6"/>
        <v>-6230000</v>
      </c>
      <c r="T9" s="356">
        <f t="shared" ca="1" si="6"/>
        <v>-5107400</v>
      </c>
      <c r="U9" s="356">
        <f t="shared" ca="1" si="6"/>
        <v>-4226300</v>
      </c>
      <c r="V9" s="356">
        <f t="shared" ca="1" si="6"/>
        <v>-3410400</v>
      </c>
      <c r="W9" s="356">
        <f t="shared" ca="1" si="6"/>
        <v>-2967000</v>
      </c>
      <c r="X9" s="356">
        <f t="shared" ca="1" si="6"/>
        <v>-2241000</v>
      </c>
      <c r="Y9" s="356">
        <f t="shared" ca="1" si="6"/>
        <v>-1800000</v>
      </c>
      <c r="Z9" s="356">
        <f t="shared" ca="1" si="6"/>
        <v>-1090000</v>
      </c>
      <c r="AA9" s="356">
        <f t="shared" ca="1" si="6"/>
        <v>0</v>
      </c>
      <c r="AB9" s="356">
        <f t="shared" ca="1" si="6"/>
        <v>0</v>
      </c>
      <c r="AC9" s="356">
        <f t="shared" ca="1" si="6"/>
        <v>0</v>
      </c>
      <c r="AD9" s="356">
        <f t="shared" ca="1" si="6"/>
        <v>0</v>
      </c>
      <c r="AE9" s="356">
        <f t="shared" ca="1" si="6"/>
        <v>0</v>
      </c>
      <c r="AF9" s="356">
        <f t="shared" ca="1" si="6"/>
        <v>0</v>
      </c>
      <c r="AG9" s="356">
        <f t="shared" ca="1" si="6"/>
        <v>0</v>
      </c>
      <c r="AH9" s="356">
        <f t="shared" ca="1" si="6"/>
        <v>0</v>
      </c>
      <c r="AI9" s="356">
        <f t="shared" ca="1" si="6"/>
        <v>0</v>
      </c>
      <c r="AJ9" s="356">
        <f t="shared" ca="1" si="6"/>
        <v>0</v>
      </c>
      <c r="AK9" s="356">
        <f t="shared" ca="1" si="6"/>
        <v>0</v>
      </c>
      <c r="AL9" s="356">
        <f t="shared" ca="1" si="6"/>
        <v>0</v>
      </c>
      <c r="AM9" s="356">
        <f t="shared" ca="1" si="6"/>
        <v>0</v>
      </c>
      <c r="AN9" s="356">
        <f t="shared" ca="1" si="6"/>
        <v>0</v>
      </c>
      <c r="AO9" s="356">
        <f t="shared" ca="1" si="6"/>
        <v>0</v>
      </c>
      <c r="AP9" s="356">
        <f t="shared" ca="1" si="6"/>
        <v>0</v>
      </c>
      <c r="AQ9" s="356">
        <f t="shared" ca="1" si="6"/>
        <v>0</v>
      </c>
      <c r="AR9" s="356">
        <f t="shared" ca="1" si="6"/>
        <v>0</v>
      </c>
      <c r="AS9" s="356">
        <f t="shared" ca="1" si="6"/>
        <v>0</v>
      </c>
      <c r="AT9" s="356">
        <f t="shared" ca="1" si="6"/>
        <v>0</v>
      </c>
      <c r="AU9" s="356">
        <f t="shared" ca="1" si="6"/>
        <v>0</v>
      </c>
      <c r="AV9" s="356">
        <f t="shared" ca="1" si="6"/>
        <v>0</v>
      </c>
      <c r="AW9" s="356">
        <f t="shared" ca="1" si="6"/>
        <v>0</v>
      </c>
      <c r="AX9" s="356">
        <f t="shared" ca="1" si="6"/>
        <v>0</v>
      </c>
      <c r="AY9" s="356">
        <f t="shared" ca="1" si="6"/>
        <v>0</v>
      </c>
      <c r="AZ9" s="356">
        <f t="shared" ca="1" si="6"/>
        <v>0</v>
      </c>
      <c r="BA9" s="356">
        <f t="shared" ca="1" si="6"/>
        <v>0</v>
      </c>
      <c r="BB9" s="356">
        <f t="shared" ca="1" si="6"/>
        <v>0</v>
      </c>
      <c r="BC9" s="356">
        <f t="shared" ca="1" si="6"/>
        <v>0</v>
      </c>
      <c r="BD9" s="356">
        <f t="shared" ca="1" si="6"/>
        <v>0</v>
      </c>
      <c r="BE9" s="356">
        <f t="shared" ca="1" si="6"/>
        <v>0</v>
      </c>
      <c r="BF9" s="356">
        <f t="shared" ca="1" si="6"/>
        <v>0</v>
      </c>
      <c r="BG9" s="356">
        <f t="shared" ca="1" si="6"/>
        <v>0</v>
      </c>
      <c r="BH9" s="356">
        <f t="shared" ca="1" si="6"/>
        <v>0</v>
      </c>
      <c r="BI9" s="356">
        <f t="shared" ca="1" si="6"/>
        <v>0</v>
      </c>
      <c r="BJ9" s="356">
        <f t="shared" ca="1" si="6"/>
        <v>0</v>
      </c>
      <c r="BK9" s="356">
        <f t="shared" ca="1" si="6"/>
        <v>0</v>
      </c>
      <c r="BL9" s="356">
        <f t="shared" ca="1" si="6"/>
        <v>0</v>
      </c>
      <c r="BM9" s="356">
        <f t="shared" ca="1" si="6"/>
        <v>0</v>
      </c>
      <c r="BN9" s="356">
        <f t="shared" ca="1" si="6"/>
        <v>0</v>
      </c>
      <c r="BO9" s="356">
        <f t="shared" ca="1" si="6"/>
        <v>0</v>
      </c>
      <c r="BP9" s="356">
        <f t="shared" ca="1" si="6"/>
        <v>0</v>
      </c>
      <c r="BQ9" s="356">
        <f t="shared" ca="1" si="6"/>
        <v>0</v>
      </c>
      <c r="BR9" s="356">
        <f t="shared" ca="1" si="6"/>
        <v>0</v>
      </c>
      <c r="BS9" s="356">
        <f t="shared" ca="1" si="6"/>
        <v>0</v>
      </c>
      <c r="BT9" s="356">
        <f t="shared" ca="1" si="6"/>
        <v>0</v>
      </c>
      <c r="BU9" s="356">
        <f t="shared" ref="BU9:DC9" ca="1" si="7">BU10+BU44+BU78-BU8</f>
        <v>0</v>
      </c>
      <c r="BV9" s="356">
        <f t="shared" ca="1" si="7"/>
        <v>0</v>
      </c>
      <c r="BW9" s="356">
        <f t="shared" ca="1" si="7"/>
        <v>0</v>
      </c>
      <c r="BX9" s="356">
        <f t="shared" ca="1" si="7"/>
        <v>0</v>
      </c>
      <c r="BY9" s="356">
        <f t="shared" ca="1" si="7"/>
        <v>0</v>
      </c>
      <c r="BZ9" s="356">
        <f t="shared" ca="1" si="7"/>
        <v>0</v>
      </c>
      <c r="CA9" s="356">
        <f t="shared" ca="1" si="7"/>
        <v>0</v>
      </c>
      <c r="CB9" s="356">
        <f t="shared" ca="1" si="7"/>
        <v>0</v>
      </c>
      <c r="CC9" s="356">
        <f t="shared" ca="1" si="7"/>
        <v>0</v>
      </c>
      <c r="CD9" s="356">
        <f t="shared" ca="1" si="7"/>
        <v>0</v>
      </c>
      <c r="CE9" s="356">
        <f t="shared" ca="1" si="7"/>
        <v>0</v>
      </c>
      <c r="CF9" s="356">
        <f t="shared" ca="1" si="7"/>
        <v>0</v>
      </c>
      <c r="CG9" s="356">
        <f t="shared" ca="1" si="7"/>
        <v>0</v>
      </c>
      <c r="CH9" s="356">
        <f t="shared" ca="1" si="7"/>
        <v>0</v>
      </c>
      <c r="CI9" s="356">
        <f t="shared" ca="1" si="7"/>
        <v>0</v>
      </c>
      <c r="CJ9" s="356">
        <f t="shared" ca="1" si="7"/>
        <v>0</v>
      </c>
      <c r="CK9" s="356">
        <f t="shared" ca="1" si="7"/>
        <v>0</v>
      </c>
      <c r="CL9" s="356">
        <f t="shared" ca="1" si="7"/>
        <v>0</v>
      </c>
      <c r="CM9" s="356">
        <f t="shared" ca="1" si="7"/>
        <v>0</v>
      </c>
      <c r="CN9" s="356">
        <f t="shared" ca="1" si="7"/>
        <v>0</v>
      </c>
      <c r="CO9" s="356">
        <f t="shared" ca="1" si="7"/>
        <v>0</v>
      </c>
      <c r="CP9" s="356">
        <f t="shared" ca="1" si="7"/>
        <v>0</v>
      </c>
      <c r="CQ9" s="356">
        <f t="shared" ca="1" si="7"/>
        <v>0</v>
      </c>
      <c r="CR9" s="356">
        <f t="shared" ca="1" si="7"/>
        <v>0</v>
      </c>
      <c r="CS9" s="356">
        <f t="shared" ca="1" si="7"/>
        <v>0</v>
      </c>
      <c r="CT9" s="356">
        <f t="shared" ca="1" si="7"/>
        <v>0</v>
      </c>
      <c r="CU9" s="356">
        <f t="shared" ca="1" si="7"/>
        <v>0</v>
      </c>
      <c r="CV9" s="356">
        <f t="shared" ca="1" si="7"/>
        <v>0</v>
      </c>
      <c r="CW9" s="356">
        <f t="shared" ca="1" si="7"/>
        <v>0</v>
      </c>
      <c r="CX9" s="356">
        <f t="shared" ca="1" si="7"/>
        <v>0</v>
      </c>
      <c r="CY9" s="356">
        <f t="shared" ca="1" si="7"/>
        <v>0</v>
      </c>
      <c r="CZ9" s="356">
        <f t="shared" ca="1" si="7"/>
        <v>0</v>
      </c>
      <c r="DA9" s="356">
        <f t="shared" ca="1" si="7"/>
        <v>0</v>
      </c>
      <c r="DB9" s="356">
        <f t="shared" ca="1" si="7"/>
        <v>0</v>
      </c>
      <c r="DC9" s="561">
        <f t="shared" ca="1" si="7"/>
        <v>0</v>
      </c>
    </row>
    <row r="10" spans="1:112" ht="15" hidden="1" customHeight="1">
      <c r="B10" s="450" t="s">
        <v>172</v>
      </c>
      <c r="C10" s="351" t="s">
        <v>173</v>
      </c>
      <c r="D10" s="446"/>
      <c r="E10" s="457"/>
      <c r="F10" s="453">
        <f ca="1">F11+F22+F33</f>
        <v>87331782.403221101</v>
      </c>
      <c r="G10" s="454">
        <f ca="1">SUMIF($H$5:$DC$5,"&lt;="&amp;PAL,$H10:$DC10)</f>
        <v>104934894</v>
      </c>
      <c r="H10" s="455">
        <f ca="1">H11+H22+H33</f>
        <v>1000210</v>
      </c>
      <c r="I10" s="352">
        <f t="shared" ref="I10:BT10" ca="1" si="8">I11+I22+I33</f>
        <v>5934420</v>
      </c>
      <c r="J10" s="352">
        <f t="shared" ca="1" si="8"/>
        <v>11539379.529999999</v>
      </c>
      <c r="K10" s="352">
        <f t="shared" ca="1" si="8"/>
        <v>12102453.969999999</v>
      </c>
      <c r="L10" s="352">
        <f t="shared" ca="1" si="8"/>
        <v>7806396.9900000002</v>
      </c>
      <c r="M10" s="352">
        <f t="shared" ca="1" si="8"/>
        <v>13239692.76</v>
      </c>
      <c r="N10" s="352">
        <f t="shared" ca="1" si="8"/>
        <v>37160470.829999998</v>
      </c>
      <c r="O10" s="352">
        <f t="shared" ca="1" si="8"/>
        <v>16151869.92</v>
      </c>
      <c r="P10" s="352">
        <f t="shared" ca="1" si="8"/>
        <v>0</v>
      </c>
      <c r="Q10" s="352">
        <f t="shared" ca="1" si="8"/>
        <v>0</v>
      </c>
      <c r="R10" s="352">
        <f t="shared" ca="1" si="8"/>
        <v>0</v>
      </c>
      <c r="S10" s="352">
        <f t="shared" ca="1" si="8"/>
        <v>0</v>
      </c>
      <c r="T10" s="352">
        <f t="shared" ca="1" si="8"/>
        <v>0</v>
      </c>
      <c r="U10" s="352">
        <f t="shared" ca="1" si="8"/>
        <v>0</v>
      </c>
      <c r="V10" s="352">
        <f t="shared" ca="1" si="8"/>
        <v>0</v>
      </c>
      <c r="W10" s="352">
        <f t="shared" ca="1" si="8"/>
        <v>0</v>
      </c>
      <c r="X10" s="352">
        <f t="shared" ca="1" si="8"/>
        <v>0</v>
      </c>
      <c r="Y10" s="352">
        <f t="shared" ca="1" si="8"/>
        <v>0</v>
      </c>
      <c r="Z10" s="352">
        <f t="shared" ca="1" si="8"/>
        <v>0</v>
      </c>
      <c r="AA10" s="352">
        <f t="shared" ca="1" si="8"/>
        <v>0</v>
      </c>
      <c r="AB10" s="352">
        <f t="shared" ca="1" si="8"/>
        <v>0</v>
      </c>
      <c r="AC10" s="352">
        <f t="shared" ca="1" si="8"/>
        <v>0</v>
      </c>
      <c r="AD10" s="352">
        <f t="shared" ca="1" si="8"/>
        <v>0</v>
      </c>
      <c r="AE10" s="352">
        <f t="shared" ca="1" si="8"/>
        <v>0</v>
      </c>
      <c r="AF10" s="352">
        <f t="shared" ca="1" si="8"/>
        <v>0</v>
      </c>
      <c r="AG10" s="352">
        <f t="shared" ca="1" si="8"/>
        <v>0</v>
      </c>
      <c r="AH10" s="352">
        <f t="shared" ca="1" si="8"/>
        <v>0</v>
      </c>
      <c r="AI10" s="352">
        <f t="shared" ca="1" si="8"/>
        <v>0</v>
      </c>
      <c r="AJ10" s="352">
        <f t="shared" ca="1" si="8"/>
        <v>0</v>
      </c>
      <c r="AK10" s="352">
        <f t="shared" ca="1" si="8"/>
        <v>0</v>
      </c>
      <c r="AL10" s="352">
        <f t="shared" ca="1" si="8"/>
        <v>0</v>
      </c>
      <c r="AM10" s="352">
        <f t="shared" ca="1" si="8"/>
        <v>0</v>
      </c>
      <c r="AN10" s="352">
        <f t="shared" ca="1" si="8"/>
        <v>0</v>
      </c>
      <c r="AO10" s="352">
        <f t="shared" ca="1" si="8"/>
        <v>0</v>
      </c>
      <c r="AP10" s="352">
        <f t="shared" ca="1" si="8"/>
        <v>0</v>
      </c>
      <c r="AQ10" s="352">
        <f t="shared" ca="1" si="8"/>
        <v>0</v>
      </c>
      <c r="AR10" s="352">
        <f t="shared" ca="1" si="8"/>
        <v>0</v>
      </c>
      <c r="AS10" s="352">
        <f t="shared" ca="1" si="8"/>
        <v>0</v>
      </c>
      <c r="AT10" s="352">
        <f t="shared" ca="1" si="8"/>
        <v>0</v>
      </c>
      <c r="AU10" s="352">
        <f t="shared" ca="1" si="8"/>
        <v>0</v>
      </c>
      <c r="AV10" s="352">
        <f t="shared" ca="1" si="8"/>
        <v>0</v>
      </c>
      <c r="AW10" s="352">
        <f t="shared" ca="1" si="8"/>
        <v>0</v>
      </c>
      <c r="AX10" s="352">
        <f t="shared" ca="1" si="8"/>
        <v>0</v>
      </c>
      <c r="AY10" s="352">
        <f t="shared" ca="1" si="8"/>
        <v>0</v>
      </c>
      <c r="AZ10" s="352">
        <f t="shared" ca="1" si="8"/>
        <v>0</v>
      </c>
      <c r="BA10" s="352">
        <f t="shared" ca="1" si="8"/>
        <v>0</v>
      </c>
      <c r="BB10" s="352">
        <f t="shared" ca="1" si="8"/>
        <v>0</v>
      </c>
      <c r="BC10" s="352">
        <f t="shared" ca="1" si="8"/>
        <v>0</v>
      </c>
      <c r="BD10" s="352">
        <f t="shared" ca="1" si="8"/>
        <v>0</v>
      </c>
      <c r="BE10" s="352">
        <f t="shared" ca="1" si="8"/>
        <v>0</v>
      </c>
      <c r="BF10" s="352">
        <f t="shared" ca="1" si="8"/>
        <v>0</v>
      </c>
      <c r="BG10" s="352">
        <f t="shared" ca="1" si="8"/>
        <v>0</v>
      </c>
      <c r="BH10" s="352">
        <f t="shared" ca="1" si="8"/>
        <v>0</v>
      </c>
      <c r="BI10" s="352">
        <f t="shared" ca="1" si="8"/>
        <v>0</v>
      </c>
      <c r="BJ10" s="352">
        <f t="shared" ca="1" si="8"/>
        <v>0</v>
      </c>
      <c r="BK10" s="352">
        <f t="shared" ca="1" si="8"/>
        <v>0</v>
      </c>
      <c r="BL10" s="352">
        <f t="shared" ca="1" si="8"/>
        <v>0</v>
      </c>
      <c r="BM10" s="352">
        <f t="shared" ca="1" si="8"/>
        <v>0</v>
      </c>
      <c r="BN10" s="352">
        <f t="shared" ca="1" si="8"/>
        <v>0</v>
      </c>
      <c r="BO10" s="352">
        <f t="shared" ca="1" si="8"/>
        <v>0</v>
      </c>
      <c r="BP10" s="352">
        <f t="shared" ca="1" si="8"/>
        <v>0</v>
      </c>
      <c r="BQ10" s="352">
        <f t="shared" ca="1" si="8"/>
        <v>0</v>
      </c>
      <c r="BR10" s="352">
        <f t="shared" ca="1" si="8"/>
        <v>0</v>
      </c>
      <c r="BS10" s="352">
        <f t="shared" ca="1" si="8"/>
        <v>0</v>
      </c>
      <c r="BT10" s="352">
        <f t="shared" ca="1" si="8"/>
        <v>0</v>
      </c>
      <c r="BU10" s="352">
        <f t="shared" ref="BU10:DC10" ca="1" si="9">BU11+BU22+BU33</f>
        <v>0</v>
      </c>
      <c r="BV10" s="352">
        <f t="shared" ca="1" si="9"/>
        <v>0</v>
      </c>
      <c r="BW10" s="352">
        <f t="shared" ca="1" si="9"/>
        <v>0</v>
      </c>
      <c r="BX10" s="352">
        <f t="shared" ca="1" si="9"/>
        <v>0</v>
      </c>
      <c r="BY10" s="352">
        <f t="shared" ca="1" si="9"/>
        <v>0</v>
      </c>
      <c r="BZ10" s="352">
        <f t="shared" ca="1" si="9"/>
        <v>0</v>
      </c>
      <c r="CA10" s="352">
        <f t="shared" ca="1" si="9"/>
        <v>0</v>
      </c>
      <c r="CB10" s="352">
        <f t="shared" ca="1" si="9"/>
        <v>0</v>
      </c>
      <c r="CC10" s="352">
        <f t="shared" ca="1" si="9"/>
        <v>0</v>
      </c>
      <c r="CD10" s="352">
        <f t="shared" ca="1" si="9"/>
        <v>0</v>
      </c>
      <c r="CE10" s="352">
        <f t="shared" ca="1" si="9"/>
        <v>0</v>
      </c>
      <c r="CF10" s="352">
        <f t="shared" ca="1" si="9"/>
        <v>0</v>
      </c>
      <c r="CG10" s="352">
        <f t="shared" ca="1" si="9"/>
        <v>0</v>
      </c>
      <c r="CH10" s="352">
        <f t="shared" ca="1" si="9"/>
        <v>0</v>
      </c>
      <c r="CI10" s="352">
        <f t="shared" ca="1" si="9"/>
        <v>0</v>
      </c>
      <c r="CJ10" s="352">
        <f t="shared" ca="1" si="9"/>
        <v>0</v>
      </c>
      <c r="CK10" s="352">
        <f t="shared" ca="1" si="9"/>
        <v>0</v>
      </c>
      <c r="CL10" s="352">
        <f t="shared" ca="1" si="9"/>
        <v>0</v>
      </c>
      <c r="CM10" s="352">
        <f t="shared" ca="1" si="9"/>
        <v>0</v>
      </c>
      <c r="CN10" s="352">
        <f t="shared" ca="1" si="9"/>
        <v>0</v>
      </c>
      <c r="CO10" s="352">
        <f t="shared" ca="1" si="9"/>
        <v>0</v>
      </c>
      <c r="CP10" s="352">
        <f t="shared" ca="1" si="9"/>
        <v>0</v>
      </c>
      <c r="CQ10" s="352">
        <f t="shared" ca="1" si="9"/>
        <v>0</v>
      </c>
      <c r="CR10" s="352">
        <f t="shared" ca="1" si="9"/>
        <v>0</v>
      </c>
      <c r="CS10" s="352">
        <f t="shared" ca="1" si="9"/>
        <v>0</v>
      </c>
      <c r="CT10" s="352">
        <f t="shared" ca="1" si="9"/>
        <v>0</v>
      </c>
      <c r="CU10" s="352">
        <f t="shared" ca="1" si="9"/>
        <v>0</v>
      </c>
      <c r="CV10" s="352">
        <f t="shared" ca="1" si="9"/>
        <v>0</v>
      </c>
      <c r="CW10" s="352">
        <f t="shared" ca="1" si="9"/>
        <v>0</v>
      </c>
      <c r="CX10" s="352">
        <f t="shared" ca="1" si="9"/>
        <v>0</v>
      </c>
      <c r="CY10" s="352">
        <f t="shared" ca="1" si="9"/>
        <v>0</v>
      </c>
      <c r="CZ10" s="352">
        <f t="shared" ca="1" si="9"/>
        <v>0</v>
      </c>
      <c r="DA10" s="352">
        <f t="shared" ca="1" si="9"/>
        <v>0</v>
      </c>
      <c r="DB10" s="352">
        <f t="shared" ca="1" si="9"/>
        <v>0</v>
      </c>
      <c r="DC10" s="456">
        <f t="shared" ca="1" si="9"/>
        <v>0</v>
      </c>
    </row>
    <row r="11" spans="1:112" ht="15" hidden="1" customHeight="1">
      <c r="B11" s="450" t="s">
        <v>174</v>
      </c>
      <c r="C11" s="351" t="s">
        <v>175</v>
      </c>
      <c r="D11" s="446"/>
      <c r="E11" s="457"/>
      <c r="F11" s="453">
        <f ca="1">SUM(F12:F19)+F20</f>
        <v>0</v>
      </c>
      <c r="G11" s="454">
        <f ca="1">SUMIF($H$5:$DC$5,"&lt;="&amp;PAL,$H11:$DC11)</f>
        <v>0</v>
      </c>
      <c r="H11" s="455">
        <f ca="1">SUM(H12:H19)+H20</f>
        <v>0</v>
      </c>
      <c r="I11" s="352">
        <f t="shared" ref="I11:AK11" ca="1" si="10">SUM(I12:I19)+I20</f>
        <v>0</v>
      </c>
      <c r="J11" s="352">
        <f t="shared" ca="1" si="10"/>
        <v>0</v>
      </c>
      <c r="K11" s="352">
        <f t="shared" ca="1" si="10"/>
        <v>0</v>
      </c>
      <c r="L11" s="352">
        <f t="shared" ca="1" si="10"/>
        <v>0</v>
      </c>
      <c r="M11" s="352">
        <f t="shared" ca="1" si="10"/>
        <v>0</v>
      </c>
      <c r="N11" s="352">
        <f t="shared" ca="1" si="10"/>
        <v>0</v>
      </c>
      <c r="O11" s="352">
        <f t="shared" ca="1" si="10"/>
        <v>0</v>
      </c>
      <c r="P11" s="352">
        <f t="shared" ca="1" si="10"/>
        <v>0</v>
      </c>
      <c r="Q11" s="352">
        <f t="shared" ca="1" si="10"/>
        <v>0</v>
      </c>
      <c r="R11" s="352">
        <f t="shared" ca="1" si="10"/>
        <v>0</v>
      </c>
      <c r="S11" s="352">
        <f t="shared" ca="1" si="10"/>
        <v>0</v>
      </c>
      <c r="T11" s="352">
        <f t="shared" ca="1" si="10"/>
        <v>0</v>
      </c>
      <c r="U11" s="352">
        <f t="shared" ca="1" si="10"/>
        <v>0</v>
      </c>
      <c r="V11" s="352">
        <f t="shared" ca="1" si="10"/>
        <v>0</v>
      </c>
      <c r="W11" s="352">
        <f t="shared" ca="1" si="10"/>
        <v>0</v>
      </c>
      <c r="X11" s="352">
        <f t="shared" ca="1" si="10"/>
        <v>0</v>
      </c>
      <c r="Y11" s="352">
        <f t="shared" ca="1" si="10"/>
        <v>0</v>
      </c>
      <c r="Z11" s="352">
        <f t="shared" ca="1" si="10"/>
        <v>0</v>
      </c>
      <c r="AA11" s="352">
        <f t="shared" ca="1" si="10"/>
        <v>0</v>
      </c>
      <c r="AB11" s="352">
        <f t="shared" ca="1" si="10"/>
        <v>0</v>
      </c>
      <c r="AC11" s="352">
        <f t="shared" ca="1" si="10"/>
        <v>0</v>
      </c>
      <c r="AD11" s="352">
        <f t="shared" ca="1" si="10"/>
        <v>0</v>
      </c>
      <c r="AE11" s="352">
        <f t="shared" ca="1" si="10"/>
        <v>0</v>
      </c>
      <c r="AF11" s="352">
        <f t="shared" ca="1" si="10"/>
        <v>0</v>
      </c>
      <c r="AG11" s="352">
        <f t="shared" ca="1" si="10"/>
        <v>0</v>
      </c>
      <c r="AH11" s="352">
        <f t="shared" ca="1" si="10"/>
        <v>0</v>
      </c>
      <c r="AI11" s="352">
        <f t="shared" ca="1" si="10"/>
        <v>0</v>
      </c>
      <c r="AJ11" s="352">
        <f t="shared" ca="1" si="10"/>
        <v>0</v>
      </c>
      <c r="AK11" s="352">
        <f t="shared" ca="1" si="10"/>
        <v>0</v>
      </c>
      <c r="AL11" s="352">
        <f ca="1">SUM(AL12:AL19)+AL20</f>
        <v>0</v>
      </c>
      <c r="AM11" s="352">
        <f t="shared" ref="AM11:CX11" ca="1" si="11">SUM(AM12:AM19)+AM20</f>
        <v>0</v>
      </c>
      <c r="AN11" s="352">
        <f t="shared" ca="1" si="11"/>
        <v>0</v>
      </c>
      <c r="AO11" s="352">
        <f t="shared" ca="1" si="11"/>
        <v>0</v>
      </c>
      <c r="AP11" s="352">
        <f t="shared" ca="1" si="11"/>
        <v>0</v>
      </c>
      <c r="AQ11" s="352">
        <f t="shared" ca="1" si="11"/>
        <v>0</v>
      </c>
      <c r="AR11" s="352">
        <f t="shared" ca="1" si="11"/>
        <v>0</v>
      </c>
      <c r="AS11" s="352">
        <f t="shared" ca="1" si="11"/>
        <v>0</v>
      </c>
      <c r="AT11" s="352">
        <f t="shared" ca="1" si="11"/>
        <v>0</v>
      </c>
      <c r="AU11" s="352">
        <f t="shared" ca="1" si="11"/>
        <v>0</v>
      </c>
      <c r="AV11" s="352">
        <f t="shared" ca="1" si="11"/>
        <v>0</v>
      </c>
      <c r="AW11" s="352">
        <f t="shared" ca="1" si="11"/>
        <v>0</v>
      </c>
      <c r="AX11" s="352">
        <f t="shared" ca="1" si="11"/>
        <v>0</v>
      </c>
      <c r="AY11" s="352">
        <f t="shared" ca="1" si="11"/>
        <v>0</v>
      </c>
      <c r="AZ11" s="352">
        <f t="shared" ca="1" si="11"/>
        <v>0</v>
      </c>
      <c r="BA11" s="352">
        <f t="shared" ca="1" si="11"/>
        <v>0</v>
      </c>
      <c r="BB11" s="352">
        <f t="shared" ca="1" si="11"/>
        <v>0</v>
      </c>
      <c r="BC11" s="352">
        <f t="shared" ca="1" si="11"/>
        <v>0</v>
      </c>
      <c r="BD11" s="352">
        <f t="shared" ca="1" si="11"/>
        <v>0</v>
      </c>
      <c r="BE11" s="352">
        <f t="shared" ca="1" si="11"/>
        <v>0</v>
      </c>
      <c r="BF11" s="352">
        <f t="shared" ca="1" si="11"/>
        <v>0</v>
      </c>
      <c r="BG11" s="352">
        <f t="shared" ca="1" si="11"/>
        <v>0</v>
      </c>
      <c r="BH11" s="352">
        <f t="shared" ca="1" si="11"/>
        <v>0</v>
      </c>
      <c r="BI11" s="352">
        <f t="shared" ca="1" si="11"/>
        <v>0</v>
      </c>
      <c r="BJ11" s="352">
        <f t="shared" ca="1" si="11"/>
        <v>0</v>
      </c>
      <c r="BK11" s="352">
        <f t="shared" ca="1" si="11"/>
        <v>0</v>
      </c>
      <c r="BL11" s="352">
        <f t="shared" ca="1" si="11"/>
        <v>0</v>
      </c>
      <c r="BM11" s="352">
        <f t="shared" ca="1" si="11"/>
        <v>0</v>
      </c>
      <c r="BN11" s="352">
        <f t="shared" ca="1" si="11"/>
        <v>0</v>
      </c>
      <c r="BO11" s="352">
        <f t="shared" ca="1" si="11"/>
        <v>0</v>
      </c>
      <c r="BP11" s="352">
        <f t="shared" ca="1" si="11"/>
        <v>0</v>
      </c>
      <c r="BQ11" s="352">
        <f t="shared" ca="1" si="11"/>
        <v>0</v>
      </c>
      <c r="BR11" s="352">
        <f t="shared" ca="1" si="11"/>
        <v>0</v>
      </c>
      <c r="BS11" s="352">
        <f t="shared" ca="1" si="11"/>
        <v>0</v>
      </c>
      <c r="BT11" s="352">
        <f t="shared" ca="1" si="11"/>
        <v>0</v>
      </c>
      <c r="BU11" s="352">
        <f t="shared" ca="1" si="11"/>
        <v>0</v>
      </c>
      <c r="BV11" s="352">
        <f t="shared" ca="1" si="11"/>
        <v>0</v>
      </c>
      <c r="BW11" s="352">
        <f t="shared" ca="1" si="11"/>
        <v>0</v>
      </c>
      <c r="BX11" s="352">
        <f t="shared" ca="1" si="11"/>
        <v>0</v>
      </c>
      <c r="BY11" s="352">
        <f t="shared" ca="1" si="11"/>
        <v>0</v>
      </c>
      <c r="BZ11" s="352">
        <f t="shared" ca="1" si="11"/>
        <v>0</v>
      </c>
      <c r="CA11" s="352">
        <f t="shared" ca="1" si="11"/>
        <v>0</v>
      </c>
      <c r="CB11" s="352">
        <f t="shared" ca="1" si="11"/>
        <v>0</v>
      </c>
      <c r="CC11" s="352">
        <f t="shared" ca="1" si="11"/>
        <v>0</v>
      </c>
      <c r="CD11" s="352">
        <f t="shared" ca="1" si="11"/>
        <v>0</v>
      </c>
      <c r="CE11" s="352">
        <f t="shared" ca="1" si="11"/>
        <v>0</v>
      </c>
      <c r="CF11" s="352">
        <f t="shared" ca="1" si="11"/>
        <v>0</v>
      </c>
      <c r="CG11" s="352">
        <f t="shared" ca="1" si="11"/>
        <v>0</v>
      </c>
      <c r="CH11" s="352">
        <f t="shared" ca="1" si="11"/>
        <v>0</v>
      </c>
      <c r="CI11" s="352">
        <f t="shared" ca="1" si="11"/>
        <v>0</v>
      </c>
      <c r="CJ11" s="352">
        <f t="shared" ca="1" si="11"/>
        <v>0</v>
      </c>
      <c r="CK11" s="352">
        <f t="shared" ca="1" si="11"/>
        <v>0</v>
      </c>
      <c r="CL11" s="352">
        <f t="shared" ca="1" si="11"/>
        <v>0</v>
      </c>
      <c r="CM11" s="352">
        <f t="shared" ca="1" si="11"/>
        <v>0</v>
      </c>
      <c r="CN11" s="352">
        <f t="shared" ca="1" si="11"/>
        <v>0</v>
      </c>
      <c r="CO11" s="352">
        <f t="shared" ca="1" si="11"/>
        <v>0</v>
      </c>
      <c r="CP11" s="352">
        <f t="shared" ca="1" si="11"/>
        <v>0</v>
      </c>
      <c r="CQ11" s="352">
        <f t="shared" ca="1" si="11"/>
        <v>0</v>
      </c>
      <c r="CR11" s="352">
        <f t="shared" ca="1" si="11"/>
        <v>0</v>
      </c>
      <c r="CS11" s="352">
        <f t="shared" ca="1" si="11"/>
        <v>0</v>
      </c>
      <c r="CT11" s="352">
        <f t="shared" ca="1" si="11"/>
        <v>0</v>
      </c>
      <c r="CU11" s="352">
        <f t="shared" ca="1" si="11"/>
        <v>0</v>
      </c>
      <c r="CV11" s="352">
        <f t="shared" ca="1" si="11"/>
        <v>0</v>
      </c>
      <c r="CW11" s="352">
        <f t="shared" ca="1" si="11"/>
        <v>0</v>
      </c>
      <c r="CX11" s="352">
        <f t="shared" ca="1" si="11"/>
        <v>0</v>
      </c>
      <c r="CY11" s="352">
        <f ca="1">SUM(CY12:CY19)+CY20</f>
        <v>0</v>
      </c>
      <c r="CZ11" s="352">
        <f ca="1">SUM(CZ12:CZ19)+CZ20</f>
        <v>0</v>
      </c>
      <c r="DA11" s="352">
        <f ca="1">SUM(DA12:DA19)+DA20</f>
        <v>0</v>
      </c>
      <c r="DB11" s="352">
        <f ca="1">SUM(DB12:DB19)+DB20</f>
        <v>0</v>
      </c>
      <c r="DC11" s="456">
        <f ca="1">SUM(DC12:DC19)+DC20</f>
        <v>0</v>
      </c>
    </row>
    <row r="12" spans="1:112" ht="45" hidden="1">
      <c r="A12" s="67">
        <v>0</v>
      </c>
      <c r="B12" s="458" t="str">
        <f t="shared" ref="B12:B75" ca="1" si="12">OFFSET(INDIRECT("'"&amp;Opt_alt&amp;"'!B12"),$A12,0)</f>
        <v>D.1.1.</v>
      </c>
      <c r="C12" s="459" t="str">
        <f t="shared" ref="C12:C75" ca="1" si="13">IF(OFFSET(INDIRECT("'"&amp;Opt_alt&amp;"'!C12"),$A12,0)="","",OFFSET(INDIRECT("'"&amp;Opt_alt&amp;"'!C12"),$A12,0))</f>
        <v>Peržiūrėti ir pakeisti inovacinę veiklą reglamentuojančius teisės aktus (1)</v>
      </c>
      <c r="D12" s="437"/>
      <c r="E12" s="460" t="str">
        <f t="shared" ref="E12:E75" ca="1" si="14">IF(OFFSET(INDIRECT("'"&amp;Opt_alt&amp;"'!E12"),$A12,0)="","",OFFSET(INDIRECT("'"&amp;Opt_alt&amp;"'!E12"),$A12,0))</f>
        <v>Nurodyta be PVM (susigrąžinamas/netaikomas)</v>
      </c>
      <c r="F12" s="461">
        <f ca="1">H12+NPV(FD,I12:INDEX(I12:DC12,PAL))</f>
        <v>0</v>
      </c>
      <c r="G12" s="454">
        <f ca="1">SUMIF($H$5:$DC$5,"&lt;="&amp;PAL,$H12:$DC12)</f>
        <v>0</v>
      </c>
      <c r="H12" s="462">
        <f t="shared" ref="H12:W21" ca="1" si="15">OFFSET(INDIRECT("'"&amp;Opt_alt&amp;"'!H12"),$A12,H$5)*$DF12</f>
        <v>0</v>
      </c>
      <c r="I12" s="462">
        <f t="shared" ca="1" si="15"/>
        <v>0</v>
      </c>
      <c r="J12" s="462">
        <f t="shared" ca="1" si="15"/>
        <v>0</v>
      </c>
      <c r="K12" s="462">
        <f t="shared" ca="1" si="15"/>
        <v>0</v>
      </c>
      <c r="L12" s="462">
        <f t="shared" ca="1" si="15"/>
        <v>0</v>
      </c>
      <c r="M12" s="462">
        <f t="shared" ca="1" si="15"/>
        <v>0</v>
      </c>
      <c r="N12" s="462">
        <f t="shared" ca="1" si="15"/>
        <v>0</v>
      </c>
      <c r="O12" s="462">
        <f t="shared" ca="1" si="15"/>
        <v>0</v>
      </c>
      <c r="P12" s="462">
        <f t="shared" ca="1" si="15"/>
        <v>0</v>
      </c>
      <c r="Q12" s="462">
        <f t="shared" ca="1" si="15"/>
        <v>0</v>
      </c>
      <c r="R12" s="462">
        <f t="shared" ca="1" si="15"/>
        <v>0</v>
      </c>
      <c r="S12" s="462">
        <f t="shared" ca="1" si="15"/>
        <v>0</v>
      </c>
      <c r="T12" s="462">
        <f t="shared" ca="1" si="15"/>
        <v>0</v>
      </c>
      <c r="U12" s="462">
        <f t="shared" ca="1" si="15"/>
        <v>0</v>
      </c>
      <c r="V12" s="462">
        <f t="shared" ca="1" si="15"/>
        <v>0</v>
      </c>
      <c r="W12" s="462">
        <f t="shared" ca="1" si="15"/>
        <v>0</v>
      </c>
      <c r="X12" s="462">
        <f t="shared" ref="X12:AM21" ca="1" si="16">OFFSET(INDIRECT("'"&amp;Opt_alt&amp;"'!H12"),$A12,X$5)*$DF12</f>
        <v>0</v>
      </c>
      <c r="Y12" s="462">
        <f t="shared" ca="1" si="16"/>
        <v>0</v>
      </c>
      <c r="Z12" s="462">
        <f t="shared" ca="1" si="16"/>
        <v>0</v>
      </c>
      <c r="AA12" s="462">
        <f t="shared" ca="1" si="16"/>
        <v>0</v>
      </c>
      <c r="AB12" s="462">
        <f t="shared" ca="1" si="16"/>
        <v>0</v>
      </c>
      <c r="AC12" s="462">
        <f t="shared" ca="1" si="16"/>
        <v>0</v>
      </c>
      <c r="AD12" s="462">
        <f t="shared" ca="1" si="16"/>
        <v>0</v>
      </c>
      <c r="AE12" s="462">
        <f t="shared" ca="1" si="16"/>
        <v>0</v>
      </c>
      <c r="AF12" s="462">
        <f t="shared" ca="1" si="16"/>
        <v>0</v>
      </c>
      <c r="AG12" s="462">
        <f t="shared" ca="1" si="16"/>
        <v>0</v>
      </c>
      <c r="AH12" s="462">
        <f t="shared" ca="1" si="16"/>
        <v>0</v>
      </c>
      <c r="AI12" s="462">
        <f t="shared" ca="1" si="16"/>
        <v>0</v>
      </c>
      <c r="AJ12" s="462">
        <f t="shared" ca="1" si="16"/>
        <v>0</v>
      </c>
      <c r="AK12" s="462">
        <f t="shared" ca="1" si="16"/>
        <v>0</v>
      </c>
      <c r="AL12" s="462">
        <f t="shared" ca="1" si="16"/>
        <v>0</v>
      </c>
      <c r="AM12" s="462">
        <f t="shared" ca="1" si="16"/>
        <v>0</v>
      </c>
      <c r="AN12" s="462">
        <f t="shared" ref="AN12:BC21" ca="1" si="17">OFFSET(INDIRECT("'"&amp;Opt_alt&amp;"'!H12"),$A12,AN$5)*$DF12</f>
        <v>0</v>
      </c>
      <c r="AO12" s="462">
        <f t="shared" ca="1" si="17"/>
        <v>0</v>
      </c>
      <c r="AP12" s="462">
        <f t="shared" ca="1" si="17"/>
        <v>0</v>
      </c>
      <c r="AQ12" s="462">
        <f t="shared" ca="1" si="17"/>
        <v>0</v>
      </c>
      <c r="AR12" s="462">
        <f t="shared" ca="1" si="17"/>
        <v>0</v>
      </c>
      <c r="AS12" s="462">
        <f t="shared" ca="1" si="17"/>
        <v>0</v>
      </c>
      <c r="AT12" s="462">
        <f t="shared" ca="1" si="17"/>
        <v>0</v>
      </c>
      <c r="AU12" s="462">
        <f t="shared" ca="1" si="17"/>
        <v>0</v>
      </c>
      <c r="AV12" s="462">
        <f t="shared" ca="1" si="17"/>
        <v>0</v>
      </c>
      <c r="AW12" s="462">
        <f t="shared" ca="1" si="17"/>
        <v>0</v>
      </c>
      <c r="AX12" s="462">
        <f t="shared" ca="1" si="17"/>
        <v>0</v>
      </c>
      <c r="AY12" s="462">
        <f t="shared" ca="1" si="17"/>
        <v>0</v>
      </c>
      <c r="AZ12" s="462">
        <f t="shared" ca="1" si="17"/>
        <v>0</v>
      </c>
      <c r="BA12" s="462">
        <f t="shared" ca="1" si="17"/>
        <v>0</v>
      </c>
      <c r="BB12" s="462">
        <f t="shared" ca="1" si="17"/>
        <v>0</v>
      </c>
      <c r="BC12" s="462">
        <f t="shared" ca="1" si="17"/>
        <v>0</v>
      </c>
      <c r="BD12" s="462">
        <f t="shared" ref="BD12:BS21" ca="1" si="18">OFFSET(INDIRECT("'"&amp;Opt_alt&amp;"'!H12"),$A12,BD$5)*$DF12</f>
        <v>0</v>
      </c>
      <c r="BE12" s="462">
        <f t="shared" ca="1" si="18"/>
        <v>0</v>
      </c>
      <c r="BF12" s="462">
        <f t="shared" ca="1" si="18"/>
        <v>0</v>
      </c>
      <c r="BG12" s="462">
        <f t="shared" ca="1" si="18"/>
        <v>0</v>
      </c>
      <c r="BH12" s="462">
        <f t="shared" ca="1" si="18"/>
        <v>0</v>
      </c>
      <c r="BI12" s="462">
        <f t="shared" ca="1" si="18"/>
        <v>0</v>
      </c>
      <c r="BJ12" s="462">
        <f t="shared" ca="1" si="18"/>
        <v>0</v>
      </c>
      <c r="BK12" s="462">
        <f t="shared" ca="1" si="18"/>
        <v>0</v>
      </c>
      <c r="BL12" s="462">
        <f t="shared" ca="1" si="18"/>
        <v>0</v>
      </c>
      <c r="BM12" s="462">
        <f t="shared" ca="1" si="18"/>
        <v>0</v>
      </c>
      <c r="BN12" s="462">
        <f t="shared" ca="1" si="18"/>
        <v>0</v>
      </c>
      <c r="BO12" s="462">
        <f t="shared" ca="1" si="18"/>
        <v>0</v>
      </c>
      <c r="BP12" s="462">
        <f t="shared" ca="1" si="18"/>
        <v>0</v>
      </c>
      <c r="BQ12" s="462">
        <f t="shared" ca="1" si="18"/>
        <v>0</v>
      </c>
      <c r="BR12" s="462">
        <f t="shared" ca="1" si="18"/>
        <v>0</v>
      </c>
      <c r="BS12" s="462">
        <f t="shared" ca="1" si="18"/>
        <v>0</v>
      </c>
      <c r="BT12" s="462">
        <f t="shared" ref="BT12:CI21" ca="1" si="19">OFFSET(INDIRECT("'"&amp;Opt_alt&amp;"'!H12"),$A12,BT$5)*$DF12</f>
        <v>0</v>
      </c>
      <c r="BU12" s="462">
        <f t="shared" ca="1" si="19"/>
        <v>0</v>
      </c>
      <c r="BV12" s="462">
        <f t="shared" ca="1" si="19"/>
        <v>0</v>
      </c>
      <c r="BW12" s="462">
        <f t="shared" ca="1" si="19"/>
        <v>0</v>
      </c>
      <c r="BX12" s="462">
        <f t="shared" ca="1" si="19"/>
        <v>0</v>
      </c>
      <c r="BY12" s="462">
        <f t="shared" ca="1" si="19"/>
        <v>0</v>
      </c>
      <c r="BZ12" s="462">
        <f t="shared" ca="1" si="19"/>
        <v>0</v>
      </c>
      <c r="CA12" s="462">
        <f t="shared" ca="1" si="19"/>
        <v>0</v>
      </c>
      <c r="CB12" s="462">
        <f t="shared" ca="1" si="19"/>
        <v>0</v>
      </c>
      <c r="CC12" s="462">
        <f t="shared" ca="1" si="19"/>
        <v>0</v>
      </c>
      <c r="CD12" s="462">
        <f t="shared" ca="1" si="19"/>
        <v>0</v>
      </c>
      <c r="CE12" s="462">
        <f t="shared" ca="1" si="19"/>
        <v>0</v>
      </c>
      <c r="CF12" s="462">
        <f t="shared" ca="1" si="19"/>
        <v>0</v>
      </c>
      <c r="CG12" s="462">
        <f t="shared" ca="1" si="19"/>
        <v>0</v>
      </c>
      <c r="CH12" s="462">
        <f t="shared" ca="1" si="19"/>
        <v>0</v>
      </c>
      <c r="CI12" s="462">
        <f t="shared" ca="1" si="19"/>
        <v>0</v>
      </c>
      <c r="CJ12" s="462">
        <f t="shared" ref="CJ12:CY21" ca="1" si="20">OFFSET(INDIRECT("'"&amp;Opt_alt&amp;"'!H12"),$A12,CJ$5)*$DF12</f>
        <v>0</v>
      </c>
      <c r="CK12" s="462">
        <f t="shared" ca="1" si="20"/>
        <v>0</v>
      </c>
      <c r="CL12" s="462">
        <f t="shared" ca="1" si="20"/>
        <v>0</v>
      </c>
      <c r="CM12" s="462">
        <f t="shared" ca="1" si="20"/>
        <v>0</v>
      </c>
      <c r="CN12" s="462">
        <f t="shared" ca="1" si="20"/>
        <v>0</v>
      </c>
      <c r="CO12" s="462">
        <f t="shared" ca="1" si="20"/>
        <v>0</v>
      </c>
      <c r="CP12" s="462">
        <f t="shared" ca="1" si="20"/>
        <v>0</v>
      </c>
      <c r="CQ12" s="462">
        <f t="shared" ca="1" si="20"/>
        <v>0</v>
      </c>
      <c r="CR12" s="462">
        <f t="shared" ca="1" si="20"/>
        <v>0</v>
      </c>
      <c r="CS12" s="462">
        <f t="shared" ca="1" si="20"/>
        <v>0</v>
      </c>
      <c r="CT12" s="462">
        <f t="shared" ca="1" si="20"/>
        <v>0</v>
      </c>
      <c r="CU12" s="462">
        <f t="shared" ca="1" si="20"/>
        <v>0</v>
      </c>
      <c r="CV12" s="462">
        <f t="shared" ca="1" si="20"/>
        <v>0</v>
      </c>
      <c r="CW12" s="462">
        <f t="shared" ca="1" si="20"/>
        <v>0</v>
      </c>
      <c r="CX12" s="462">
        <f t="shared" ca="1" si="20"/>
        <v>0</v>
      </c>
      <c r="CY12" s="462">
        <f t="shared" ca="1" si="20"/>
        <v>0</v>
      </c>
      <c r="CZ12" s="462">
        <f t="shared" ref="CT12:DC21" ca="1" si="21">OFFSET(INDIRECT("'"&amp;Opt_alt&amp;"'!H12"),$A12,CZ$5)*$DF12</f>
        <v>0</v>
      </c>
      <c r="DA12" s="462">
        <f t="shared" ca="1" si="21"/>
        <v>0</v>
      </c>
      <c r="DB12" s="462">
        <f t="shared" ca="1" si="21"/>
        <v>0</v>
      </c>
      <c r="DC12" s="462">
        <f t="shared" ca="1" si="21"/>
        <v>0</v>
      </c>
      <c r="DE12" s="114" t="str">
        <f ca="1">OFFSET(INDIRECT("'"&amp;Opt_alt&amp;"'!B12"),$A12,0)</f>
        <v>D.1.1.</v>
      </c>
      <c r="DF12">
        <f t="shared" ref="DF12:DF21" ca="1" si="22">VLOOKUP(DE12,scenarijai,$DF$6,FALSE)</f>
        <v>1</v>
      </c>
      <c r="DG12">
        <f t="shared" ref="DG12:DG21" ca="1" si="23">OFFSET(INDIRECT("'"&amp;Opt_alt&amp;"'!H12"),$A12,DG$5)</f>
        <v>0</v>
      </c>
      <c r="DH12">
        <v>0</v>
      </c>
    </row>
    <row r="13" spans="1:112" ht="45" hidden="1">
      <c r="A13" s="67">
        <v>1</v>
      </c>
      <c r="B13" s="458" t="str">
        <f t="shared" ca="1" si="12"/>
        <v>D.1.2.</v>
      </c>
      <c r="C13" s="459" t="str">
        <f t="shared" ca="1" si="13"/>
        <v>Atnaujinti Sumanios specializacijos koncepciją ir nustatyti sumanios specializacijos prioritetus, jų koordinavimo modelį, įgyvendinimo stebėsenos sistemą (2)</v>
      </c>
      <c r="D13" s="463"/>
      <c r="E13" s="460" t="str">
        <f t="shared" ca="1" si="14"/>
        <v>Nurodyta be PVM (susigrąžinamas/netaikomas)</v>
      </c>
      <c r="F13" s="461">
        <f ca="1">H13+NPV(FD,I13:INDEX(I13:DC13,PAL))</f>
        <v>0</v>
      </c>
      <c r="G13" s="454">
        <f ca="1">SUMIF($H$5:$DC$5,"&lt;="&amp;PAL,$H13:$DC13)</f>
        <v>0</v>
      </c>
      <c r="H13" s="462">
        <f t="shared" ca="1" si="15"/>
        <v>0</v>
      </c>
      <c r="I13" s="462">
        <f t="shared" ca="1" si="15"/>
        <v>0</v>
      </c>
      <c r="J13" s="462">
        <f t="shared" ca="1" si="15"/>
        <v>0</v>
      </c>
      <c r="K13" s="462">
        <f t="shared" ca="1" si="15"/>
        <v>0</v>
      </c>
      <c r="L13" s="462">
        <f t="shared" ca="1" si="15"/>
        <v>0</v>
      </c>
      <c r="M13" s="462">
        <f t="shared" ca="1" si="15"/>
        <v>0</v>
      </c>
      <c r="N13" s="462">
        <f t="shared" ca="1" si="15"/>
        <v>0</v>
      </c>
      <c r="O13" s="462">
        <f t="shared" ca="1" si="15"/>
        <v>0</v>
      </c>
      <c r="P13" s="462">
        <f t="shared" ca="1" si="15"/>
        <v>0</v>
      </c>
      <c r="Q13" s="462">
        <f t="shared" ca="1" si="15"/>
        <v>0</v>
      </c>
      <c r="R13" s="462">
        <f t="shared" ca="1" si="15"/>
        <v>0</v>
      </c>
      <c r="S13" s="462">
        <f t="shared" ca="1" si="15"/>
        <v>0</v>
      </c>
      <c r="T13" s="462">
        <f t="shared" ca="1" si="15"/>
        <v>0</v>
      </c>
      <c r="U13" s="462">
        <f t="shared" ca="1" si="15"/>
        <v>0</v>
      </c>
      <c r="V13" s="462">
        <f t="shared" ca="1" si="15"/>
        <v>0</v>
      </c>
      <c r="W13" s="462">
        <f t="shared" ca="1" si="15"/>
        <v>0</v>
      </c>
      <c r="X13" s="462">
        <f t="shared" ca="1" si="16"/>
        <v>0</v>
      </c>
      <c r="Y13" s="462">
        <f t="shared" ca="1" si="16"/>
        <v>0</v>
      </c>
      <c r="Z13" s="462">
        <f t="shared" ca="1" si="16"/>
        <v>0</v>
      </c>
      <c r="AA13" s="462">
        <f t="shared" ca="1" si="16"/>
        <v>0</v>
      </c>
      <c r="AB13" s="462">
        <f t="shared" ca="1" si="16"/>
        <v>0</v>
      </c>
      <c r="AC13" s="462">
        <f t="shared" ca="1" si="16"/>
        <v>0</v>
      </c>
      <c r="AD13" s="462">
        <f t="shared" ca="1" si="16"/>
        <v>0</v>
      </c>
      <c r="AE13" s="462">
        <f t="shared" ca="1" si="16"/>
        <v>0</v>
      </c>
      <c r="AF13" s="462">
        <f t="shared" ca="1" si="16"/>
        <v>0</v>
      </c>
      <c r="AG13" s="462">
        <f t="shared" ca="1" si="16"/>
        <v>0</v>
      </c>
      <c r="AH13" s="462">
        <f t="shared" ca="1" si="16"/>
        <v>0</v>
      </c>
      <c r="AI13" s="462">
        <f t="shared" ca="1" si="16"/>
        <v>0</v>
      </c>
      <c r="AJ13" s="462">
        <f t="shared" ca="1" si="16"/>
        <v>0</v>
      </c>
      <c r="AK13" s="462">
        <f t="shared" ca="1" si="16"/>
        <v>0</v>
      </c>
      <c r="AL13" s="462">
        <f t="shared" ca="1" si="16"/>
        <v>0</v>
      </c>
      <c r="AM13" s="462">
        <f t="shared" ca="1" si="16"/>
        <v>0</v>
      </c>
      <c r="AN13" s="462">
        <f t="shared" ca="1" si="17"/>
        <v>0</v>
      </c>
      <c r="AO13" s="462">
        <f t="shared" ca="1" si="17"/>
        <v>0</v>
      </c>
      <c r="AP13" s="462">
        <f t="shared" ca="1" si="17"/>
        <v>0</v>
      </c>
      <c r="AQ13" s="462">
        <f t="shared" ca="1" si="17"/>
        <v>0</v>
      </c>
      <c r="AR13" s="462">
        <f t="shared" ca="1" si="17"/>
        <v>0</v>
      </c>
      <c r="AS13" s="462">
        <f t="shared" ca="1" si="17"/>
        <v>0</v>
      </c>
      <c r="AT13" s="462">
        <f t="shared" ca="1" si="17"/>
        <v>0</v>
      </c>
      <c r="AU13" s="462">
        <f t="shared" ca="1" si="17"/>
        <v>0</v>
      </c>
      <c r="AV13" s="462">
        <f t="shared" ca="1" si="17"/>
        <v>0</v>
      </c>
      <c r="AW13" s="462">
        <f t="shared" ca="1" si="17"/>
        <v>0</v>
      </c>
      <c r="AX13" s="462">
        <f t="shared" ca="1" si="17"/>
        <v>0</v>
      </c>
      <c r="AY13" s="462">
        <f t="shared" ca="1" si="17"/>
        <v>0</v>
      </c>
      <c r="AZ13" s="462">
        <f t="shared" ca="1" si="17"/>
        <v>0</v>
      </c>
      <c r="BA13" s="462">
        <f t="shared" ca="1" si="17"/>
        <v>0</v>
      </c>
      <c r="BB13" s="462">
        <f t="shared" ca="1" si="17"/>
        <v>0</v>
      </c>
      <c r="BC13" s="462">
        <f t="shared" ca="1" si="17"/>
        <v>0</v>
      </c>
      <c r="BD13" s="462">
        <f t="shared" ca="1" si="18"/>
        <v>0</v>
      </c>
      <c r="BE13" s="462">
        <f t="shared" ca="1" si="18"/>
        <v>0</v>
      </c>
      <c r="BF13" s="462">
        <f t="shared" ca="1" si="18"/>
        <v>0</v>
      </c>
      <c r="BG13" s="462">
        <f t="shared" ca="1" si="18"/>
        <v>0</v>
      </c>
      <c r="BH13" s="462">
        <f t="shared" ca="1" si="18"/>
        <v>0</v>
      </c>
      <c r="BI13" s="462">
        <f t="shared" ca="1" si="18"/>
        <v>0</v>
      </c>
      <c r="BJ13" s="462">
        <f t="shared" ca="1" si="18"/>
        <v>0</v>
      </c>
      <c r="BK13" s="462">
        <f t="shared" ca="1" si="18"/>
        <v>0</v>
      </c>
      <c r="BL13" s="462">
        <f t="shared" ca="1" si="18"/>
        <v>0</v>
      </c>
      <c r="BM13" s="462">
        <f t="shared" ca="1" si="18"/>
        <v>0</v>
      </c>
      <c r="BN13" s="462">
        <f t="shared" ca="1" si="18"/>
        <v>0</v>
      </c>
      <c r="BO13" s="462">
        <f t="shared" ca="1" si="18"/>
        <v>0</v>
      </c>
      <c r="BP13" s="462">
        <f t="shared" ca="1" si="18"/>
        <v>0</v>
      </c>
      <c r="BQ13" s="462">
        <f t="shared" ca="1" si="18"/>
        <v>0</v>
      </c>
      <c r="BR13" s="462">
        <f t="shared" ca="1" si="18"/>
        <v>0</v>
      </c>
      <c r="BS13" s="462">
        <f t="shared" ca="1" si="18"/>
        <v>0</v>
      </c>
      <c r="BT13" s="462">
        <f t="shared" ca="1" si="19"/>
        <v>0</v>
      </c>
      <c r="BU13" s="462">
        <f t="shared" ca="1" si="19"/>
        <v>0</v>
      </c>
      <c r="BV13" s="462">
        <f t="shared" ca="1" si="19"/>
        <v>0</v>
      </c>
      <c r="BW13" s="462">
        <f t="shared" ca="1" si="19"/>
        <v>0</v>
      </c>
      <c r="BX13" s="462">
        <f t="shared" ca="1" si="19"/>
        <v>0</v>
      </c>
      <c r="BY13" s="462">
        <f t="shared" ca="1" si="19"/>
        <v>0</v>
      </c>
      <c r="BZ13" s="462">
        <f t="shared" ca="1" si="19"/>
        <v>0</v>
      </c>
      <c r="CA13" s="462">
        <f t="shared" ca="1" si="19"/>
        <v>0</v>
      </c>
      <c r="CB13" s="462">
        <f t="shared" ca="1" si="19"/>
        <v>0</v>
      </c>
      <c r="CC13" s="462">
        <f t="shared" ca="1" si="19"/>
        <v>0</v>
      </c>
      <c r="CD13" s="462">
        <f t="shared" ca="1" si="19"/>
        <v>0</v>
      </c>
      <c r="CE13" s="462">
        <f t="shared" ca="1" si="19"/>
        <v>0</v>
      </c>
      <c r="CF13" s="462">
        <f t="shared" ca="1" si="19"/>
        <v>0</v>
      </c>
      <c r="CG13" s="462">
        <f t="shared" ca="1" si="19"/>
        <v>0</v>
      </c>
      <c r="CH13" s="462">
        <f t="shared" ca="1" si="19"/>
        <v>0</v>
      </c>
      <c r="CI13" s="462">
        <f t="shared" ca="1" si="19"/>
        <v>0</v>
      </c>
      <c r="CJ13" s="462">
        <f t="shared" ca="1" si="20"/>
        <v>0</v>
      </c>
      <c r="CK13" s="462">
        <f t="shared" ca="1" si="20"/>
        <v>0</v>
      </c>
      <c r="CL13" s="462">
        <f t="shared" ca="1" si="20"/>
        <v>0</v>
      </c>
      <c r="CM13" s="462">
        <f t="shared" ca="1" si="20"/>
        <v>0</v>
      </c>
      <c r="CN13" s="462">
        <f t="shared" ca="1" si="20"/>
        <v>0</v>
      </c>
      <c r="CO13" s="462">
        <f t="shared" ca="1" si="20"/>
        <v>0</v>
      </c>
      <c r="CP13" s="462">
        <f t="shared" ca="1" si="20"/>
        <v>0</v>
      </c>
      <c r="CQ13" s="462">
        <f t="shared" ca="1" si="20"/>
        <v>0</v>
      </c>
      <c r="CR13" s="462">
        <f t="shared" ca="1" si="20"/>
        <v>0</v>
      </c>
      <c r="CS13" s="462">
        <f t="shared" ca="1" si="20"/>
        <v>0</v>
      </c>
      <c r="CT13" s="462">
        <f t="shared" ca="1" si="21"/>
        <v>0</v>
      </c>
      <c r="CU13" s="462">
        <f t="shared" ca="1" si="21"/>
        <v>0</v>
      </c>
      <c r="CV13" s="462">
        <f t="shared" ca="1" si="21"/>
        <v>0</v>
      </c>
      <c r="CW13" s="462">
        <f t="shared" ca="1" si="21"/>
        <v>0</v>
      </c>
      <c r="CX13" s="462">
        <f t="shared" ca="1" si="21"/>
        <v>0</v>
      </c>
      <c r="CY13" s="462">
        <f t="shared" ca="1" si="21"/>
        <v>0</v>
      </c>
      <c r="CZ13" s="462">
        <f t="shared" ca="1" si="21"/>
        <v>0</v>
      </c>
      <c r="DA13" s="462">
        <f t="shared" ca="1" si="21"/>
        <v>0</v>
      </c>
      <c r="DB13" s="462">
        <f t="shared" ca="1" si="21"/>
        <v>0</v>
      </c>
      <c r="DC13" s="462">
        <f t="shared" ca="1" si="21"/>
        <v>0</v>
      </c>
      <c r="DE13" s="114" t="str">
        <f ca="1">OFFSET(INDIRECT("'"&amp;Opt_alt&amp;"'!B12"),$A13,0)</f>
        <v>D.1.2.</v>
      </c>
      <c r="DF13">
        <f t="shared" ca="1" si="22"/>
        <v>1</v>
      </c>
      <c r="DG13">
        <f t="shared" ca="1" si="23"/>
        <v>0</v>
      </c>
      <c r="DH13">
        <v>0</v>
      </c>
    </row>
    <row r="14" spans="1:112" hidden="1">
      <c r="A14" s="67">
        <v>2</v>
      </c>
      <c r="B14" s="458" t="str">
        <f t="shared" ca="1" si="12"/>
        <v>D.1.3.</v>
      </c>
      <c r="C14" s="459" t="str">
        <f t="shared" ca="1" si="13"/>
        <v/>
      </c>
      <c r="D14" s="463"/>
      <c r="E14" s="460">
        <f t="shared" ca="1" si="14"/>
        <v>0.21</v>
      </c>
      <c r="F14" s="461">
        <f ca="1">H14+NPV(FD,I14:INDEX(I14:DC14,PAL))</f>
        <v>0</v>
      </c>
      <c r="G14" s="454">
        <f ca="1">SUMIF($H$5:$DC$5,"&lt;="&amp;PAL,$H14:$DC14)</f>
        <v>0</v>
      </c>
      <c r="H14" s="462">
        <f t="shared" ca="1" si="15"/>
        <v>0</v>
      </c>
      <c r="I14" s="462">
        <f t="shared" ca="1" si="15"/>
        <v>0</v>
      </c>
      <c r="J14" s="462">
        <f t="shared" ca="1" si="15"/>
        <v>0</v>
      </c>
      <c r="K14" s="462">
        <f t="shared" ca="1" si="15"/>
        <v>0</v>
      </c>
      <c r="L14" s="462">
        <f t="shared" ca="1" si="15"/>
        <v>0</v>
      </c>
      <c r="M14" s="462">
        <f t="shared" ca="1" si="15"/>
        <v>0</v>
      </c>
      <c r="N14" s="462">
        <f t="shared" ca="1" si="15"/>
        <v>0</v>
      </c>
      <c r="O14" s="462">
        <f t="shared" ca="1" si="15"/>
        <v>0</v>
      </c>
      <c r="P14" s="462">
        <f t="shared" ca="1" si="15"/>
        <v>0</v>
      </c>
      <c r="Q14" s="462">
        <f t="shared" ca="1" si="15"/>
        <v>0</v>
      </c>
      <c r="R14" s="462">
        <f t="shared" ca="1" si="15"/>
        <v>0</v>
      </c>
      <c r="S14" s="462">
        <f t="shared" ca="1" si="15"/>
        <v>0</v>
      </c>
      <c r="T14" s="462">
        <f t="shared" ca="1" si="15"/>
        <v>0</v>
      </c>
      <c r="U14" s="462">
        <f t="shared" ca="1" si="15"/>
        <v>0</v>
      </c>
      <c r="V14" s="462">
        <f t="shared" ca="1" si="15"/>
        <v>0</v>
      </c>
      <c r="W14" s="462">
        <f t="shared" ca="1" si="15"/>
        <v>0</v>
      </c>
      <c r="X14" s="462">
        <f t="shared" ca="1" si="16"/>
        <v>0</v>
      </c>
      <c r="Y14" s="462">
        <f t="shared" ca="1" si="16"/>
        <v>0</v>
      </c>
      <c r="Z14" s="462">
        <f t="shared" ca="1" si="16"/>
        <v>0</v>
      </c>
      <c r="AA14" s="462">
        <f t="shared" ca="1" si="16"/>
        <v>0</v>
      </c>
      <c r="AB14" s="462">
        <f t="shared" ca="1" si="16"/>
        <v>0</v>
      </c>
      <c r="AC14" s="462">
        <f t="shared" ca="1" si="16"/>
        <v>0</v>
      </c>
      <c r="AD14" s="462">
        <f t="shared" ca="1" si="16"/>
        <v>0</v>
      </c>
      <c r="AE14" s="462">
        <f t="shared" ca="1" si="16"/>
        <v>0</v>
      </c>
      <c r="AF14" s="462">
        <f t="shared" ca="1" si="16"/>
        <v>0</v>
      </c>
      <c r="AG14" s="462">
        <f t="shared" ca="1" si="16"/>
        <v>0</v>
      </c>
      <c r="AH14" s="462">
        <f t="shared" ca="1" si="16"/>
        <v>0</v>
      </c>
      <c r="AI14" s="462">
        <f t="shared" ca="1" si="16"/>
        <v>0</v>
      </c>
      <c r="AJ14" s="462">
        <f t="shared" ca="1" si="16"/>
        <v>0</v>
      </c>
      <c r="AK14" s="462">
        <f t="shared" ca="1" si="16"/>
        <v>0</v>
      </c>
      <c r="AL14" s="462">
        <f t="shared" ca="1" si="16"/>
        <v>0</v>
      </c>
      <c r="AM14" s="462">
        <f t="shared" ca="1" si="16"/>
        <v>0</v>
      </c>
      <c r="AN14" s="462">
        <f t="shared" ca="1" si="17"/>
        <v>0</v>
      </c>
      <c r="AO14" s="462">
        <f t="shared" ca="1" si="17"/>
        <v>0</v>
      </c>
      <c r="AP14" s="462">
        <f t="shared" ca="1" si="17"/>
        <v>0</v>
      </c>
      <c r="AQ14" s="462">
        <f t="shared" ca="1" si="17"/>
        <v>0</v>
      </c>
      <c r="AR14" s="462">
        <f t="shared" ca="1" si="17"/>
        <v>0</v>
      </c>
      <c r="AS14" s="462">
        <f t="shared" ca="1" si="17"/>
        <v>0</v>
      </c>
      <c r="AT14" s="462">
        <f t="shared" ca="1" si="17"/>
        <v>0</v>
      </c>
      <c r="AU14" s="462">
        <f t="shared" ca="1" si="17"/>
        <v>0</v>
      </c>
      <c r="AV14" s="462">
        <f t="shared" ca="1" si="17"/>
        <v>0</v>
      </c>
      <c r="AW14" s="462">
        <f t="shared" ca="1" si="17"/>
        <v>0</v>
      </c>
      <c r="AX14" s="462">
        <f t="shared" ca="1" si="17"/>
        <v>0</v>
      </c>
      <c r="AY14" s="462">
        <f t="shared" ca="1" si="17"/>
        <v>0</v>
      </c>
      <c r="AZ14" s="462">
        <f t="shared" ca="1" si="17"/>
        <v>0</v>
      </c>
      <c r="BA14" s="462">
        <f t="shared" ca="1" si="17"/>
        <v>0</v>
      </c>
      <c r="BB14" s="462">
        <f t="shared" ca="1" si="17"/>
        <v>0</v>
      </c>
      <c r="BC14" s="462">
        <f t="shared" ca="1" si="17"/>
        <v>0</v>
      </c>
      <c r="BD14" s="462">
        <f t="shared" ca="1" si="18"/>
        <v>0</v>
      </c>
      <c r="BE14" s="462">
        <f t="shared" ca="1" si="18"/>
        <v>0</v>
      </c>
      <c r="BF14" s="462">
        <f t="shared" ca="1" si="18"/>
        <v>0</v>
      </c>
      <c r="BG14" s="462">
        <f t="shared" ca="1" si="18"/>
        <v>0</v>
      </c>
      <c r="BH14" s="462">
        <f t="shared" ca="1" si="18"/>
        <v>0</v>
      </c>
      <c r="BI14" s="462">
        <f t="shared" ca="1" si="18"/>
        <v>0</v>
      </c>
      <c r="BJ14" s="462">
        <f t="shared" ca="1" si="18"/>
        <v>0</v>
      </c>
      <c r="BK14" s="462">
        <f t="shared" ca="1" si="18"/>
        <v>0</v>
      </c>
      <c r="BL14" s="462">
        <f t="shared" ca="1" si="18"/>
        <v>0</v>
      </c>
      <c r="BM14" s="462">
        <f t="shared" ca="1" si="18"/>
        <v>0</v>
      </c>
      <c r="BN14" s="462">
        <f t="shared" ca="1" si="18"/>
        <v>0</v>
      </c>
      <c r="BO14" s="462">
        <f t="shared" ca="1" si="18"/>
        <v>0</v>
      </c>
      <c r="BP14" s="462">
        <f t="shared" ca="1" si="18"/>
        <v>0</v>
      </c>
      <c r="BQ14" s="462">
        <f t="shared" ca="1" si="18"/>
        <v>0</v>
      </c>
      <c r="BR14" s="462">
        <f t="shared" ca="1" si="18"/>
        <v>0</v>
      </c>
      <c r="BS14" s="462">
        <f t="shared" ca="1" si="18"/>
        <v>0</v>
      </c>
      <c r="BT14" s="462">
        <f t="shared" ca="1" si="19"/>
        <v>0</v>
      </c>
      <c r="BU14" s="462">
        <f t="shared" ca="1" si="19"/>
        <v>0</v>
      </c>
      <c r="BV14" s="462">
        <f t="shared" ca="1" si="19"/>
        <v>0</v>
      </c>
      <c r="BW14" s="462">
        <f t="shared" ca="1" si="19"/>
        <v>0</v>
      </c>
      <c r="BX14" s="462">
        <f t="shared" ca="1" si="19"/>
        <v>0</v>
      </c>
      <c r="BY14" s="462">
        <f t="shared" ca="1" si="19"/>
        <v>0</v>
      </c>
      <c r="BZ14" s="462">
        <f t="shared" ca="1" si="19"/>
        <v>0</v>
      </c>
      <c r="CA14" s="462">
        <f t="shared" ca="1" si="19"/>
        <v>0</v>
      </c>
      <c r="CB14" s="462">
        <f t="shared" ca="1" si="19"/>
        <v>0</v>
      </c>
      <c r="CC14" s="462">
        <f t="shared" ca="1" si="19"/>
        <v>0</v>
      </c>
      <c r="CD14" s="462">
        <f t="shared" ca="1" si="19"/>
        <v>0</v>
      </c>
      <c r="CE14" s="462">
        <f t="shared" ca="1" si="19"/>
        <v>0</v>
      </c>
      <c r="CF14" s="462">
        <f t="shared" ca="1" si="19"/>
        <v>0</v>
      </c>
      <c r="CG14" s="462">
        <f t="shared" ca="1" si="19"/>
        <v>0</v>
      </c>
      <c r="CH14" s="462">
        <f t="shared" ca="1" si="19"/>
        <v>0</v>
      </c>
      <c r="CI14" s="462">
        <f t="shared" ca="1" si="19"/>
        <v>0</v>
      </c>
      <c r="CJ14" s="462">
        <f t="shared" ca="1" si="20"/>
        <v>0</v>
      </c>
      <c r="CK14" s="462">
        <f t="shared" ca="1" si="20"/>
        <v>0</v>
      </c>
      <c r="CL14" s="462">
        <f t="shared" ca="1" si="20"/>
        <v>0</v>
      </c>
      <c r="CM14" s="462">
        <f t="shared" ca="1" si="20"/>
        <v>0</v>
      </c>
      <c r="CN14" s="462">
        <f t="shared" ca="1" si="20"/>
        <v>0</v>
      </c>
      <c r="CO14" s="462">
        <f t="shared" ca="1" si="20"/>
        <v>0</v>
      </c>
      <c r="CP14" s="462">
        <f t="shared" ca="1" si="20"/>
        <v>0</v>
      </c>
      <c r="CQ14" s="462">
        <f t="shared" ca="1" si="20"/>
        <v>0</v>
      </c>
      <c r="CR14" s="462">
        <f t="shared" ca="1" si="20"/>
        <v>0</v>
      </c>
      <c r="CS14" s="462">
        <f t="shared" ca="1" si="20"/>
        <v>0</v>
      </c>
      <c r="CT14" s="462">
        <f t="shared" ca="1" si="21"/>
        <v>0</v>
      </c>
      <c r="CU14" s="462">
        <f t="shared" ca="1" si="21"/>
        <v>0</v>
      </c>
      <c r="CV14" s="462">
        <f t="shared" ca="1" si="21"/>
        <v>0</v>
      </c>
      <c r="CW14" s="462">
        <f t="shared" ca="1" si="21"/>
        <v>0</v>
      </c>
      <c r="CX14" s="462">
        <f t="shared" ca="1" si="21"/>
        <v>0</v>
      </c>
      <c r="CY14" s="462">
        <f t="shared" ca="1" si="21"/>
        <v>0</v>
      </c>
      <c r="CZ14" s="462">
        <f t="shared" ca="1" si="21"/>
        <v>0</v>
      </c>
      <c r="DA14" s="462">
        <f t="shared" ca="1" si="21"/>
        <v>0</v>
      </c>
      <c r="DB14" s="462">
        <f t="shared" ca="1" si="21"/>
        <v>0</v>
      </c>
      <c r="DC14" s="462">
        <f t="shared" ca="1" si="21"/>
        <v>0</v>
      </c>
      <c r="DE14" s="114" t="str">
        <f t="shared" ref="DE14:DE75" ca="1" si="24">OFFSET(INDIRECT("'"&amp;Opt_alt&amp;"'!B12"),$A14,0)</f>
        <v>D.1.3.</v>
      </c>
      <c r="DF14">
        <f t="shared" ca="1" si="22"/>
        <v>1</v>
      </c>
      <c r="DG14">
        <f t="shared" ca="1" si="23"/>
        <v>21</v>
      </c>
      <c r="DH14">
        <v>0</v>
      </c>
    </row>
    <row r="15" spans="1:112" hidden="1">
      <c r="A15" s="67">
        <v>3</v>
      </c>
      <c r="B15" s="458" t="str">
        <f t="shared" ca="1" si="12"/>
        <v>D.1.4.</v>
      </c>
      <c r="C15" s="459" t="str">
        <f t="shared" ca="1" si="13"/>
        <v/>
      </c>
      <c r="D15" s="463"/>
      <c r="E15" s="460">
        <f t="shared" ca="1" si="14"/>
        <v>0.21</v>
      </c>
      <c r="F15" s="461">
        <f ca="1">H15+NPV(FD,I15:INDEX(I15:DC15,PAL))</f>
        <v>0</v>
      </c>
      <c r="G15" s="454">
        <f ca="1">SUMIF($H$5:$DC$5,"&lt;="&amp;PAL,$H15:$DC15)</f>
        <v>0</v>
      </c>
      <c r="H15" s="462">
        <f t="shared" ca="1" si="15"/>
        <v>0</v>
      </c>
      <c r="I15" s="462">
        <f t="shared" ca="1" si="15"/>
        <v>0</v>
      </c>
      <c r="J15" s="462">
        <f t="shared" ca="1" si="15"/>
        <v>0</v>
      </c>
      <c r="K15" s="462">
        <f t="shared" ca="1" si="15"/>
        <v>0</v>
      </c>
      <c r="L15" s="462">
        <f t="shared" ca="1" si="15"/>
        <v>0</v>
      </c>
      <c r="M15" s="462">
        <f t="shared" ca="1" si="15"/>
        <v>0</v>
      </c>
      <c r="N15" s="462">
        <f t="shared" ca="1" si="15"/>
        <v>0</v>
      </c>
      <c r="O15" s="462">
        <f t="shared" ca="1" si="15"/>
        <v>0</v>
      </c>
      <c r="P15" s="462">
        <f t="shared" ca="1" si="15"/>
        <v>0</v>
      </c>
      <c r="Q15" s="462">
        <f t="shared" ca="1" si="15"/>
        <v>0</v>
      </c>
      <c r="R15" s="462">
        <f t="shared" ca="1" si="15"/>
        <v>0</v>
      </c>
      <c r="S15" s="462">
        <f t="shared" ca="1" si="15"/>
        <v>0</v>
      </c>
      <c r="T15" s="462">
        <f t="shared" ca="1" si="15"/>
        <v>0</v>
      </c>
      <c r="U15" s="462">
        <f t="shared" ca="1" si="15"/>
        <v>0</v>
      </c>
      <c r="V15" s="462">
        <f t="shared" ca="1" si="15"/>
        <v>0</v>
      </c>
      <c r="W15" s="462">
        <f t="shared" ca="1" si="15"/>
        <v>0</v>
      </c>
      <c r="X15" s="462">
        <f t="shared" ca="1" si="16"/>
        <v>0</v>
      </c>
      <c r="Y15" s="462">
        <f t="shared" ca="1" si="16"/>
        <v>0</v>
      </c>
      <c r="Z15" s="462">
        <f t="shared" ca="1" si="16"/>
        <v>0</v>
      </c>
      <c r="AA15" s="462">
        <f t="shared" ca="1" si="16"/>
        <v>0</v>
      </c>
      <c r="AB15" s="462">
        <f t="shared" ca="1" si="16"/>
        <v>0</v>
      </c>
      <c r="AC15" s="462">
        <f t="shared" ca="1" si="16"/>
        <v>0</v>
      </c>
      <c r="AD15" s="462">
        <f t="shared" ca="1" si="16"/>
        <v>0</v>
      </c>
      <c r="AE15" s="462">
        <f t="shared" ca="1" si="16"/>
        <v>0</v>
      </c>
      <c r="AF15" s="462">
        <f t="shared" ca="1" si="16"/>
        <v>0</v>
      </c>
      <c r="AG15" s="462">
        <f t="shared" ca="1" si="16"/>
        <v>0</v>
      </c>
      <c r="AH15" s="462">
        <f t="shared" ca="1" si="16"/>
        <v>0</v>
      </c>
      <c r="AI15" s="462">
        <f t="shared" ca="1" si="16"/>
        <v>0</v>
      </c>
      <c r="AJ15" s="462">
        <f t="shared" ca="1" si="16"/>
        <v>0</v>
      </c>
      <c r="AK15" s="462">
        <f t="shared" ca="1" si="16"/>
        <v>0</v>
      </c>
      <c r="AL15" s="462">
        <f t="shared" ca="1" si="16"/>
        <v>0</v>
      </c>
      <c r="AM15" s="462">
        <f t="shared" ca="1" si="16"/>
        <v>0</v>
      </c>
      <c r="AN15" s="462">
        <f t="shared" ca="1" si="17"/>
        <v>0</v>
      </c>
      <c r="AO15" s="462">
        <f t="shared" ca="1" si="17"/>
        <v>0</v>
      </c>
      <c r="AP15" s="462">
        <f t="shared" ca="1" si="17"/>
        <v>0</v>
      </c>
      <c r="AQ15" s="462">
        <f t="shared" ca="1" si="17"/>
        <v>0</v>
      </c>
      <c r="AR15" s="462">
        <f t="shared" ca="1" si="17"/>
        <v>0</v>
      </c>
      <c r="AS15" s="462">
        <f t="shared" ca="1" si="17"/>
        <v>0</v>
      </c>
      <c r="AT15" s="462">
        <f t="shared" ca="1" si="17"/>
        <v>0</v>
      </c>
      <c r="AU15" s="462">
        <f t="shared" ca="1" si="17"/>
        <v>0</v>
      </c>
      <c r="AV15" s="462">
        <f t="shared" ca="1" si="17"/>
        <v>0</v>
      </c>
      <c r="AW15" s="462">
        <f t="shared" ca="1" si="17"/>
        <v>0</v>
      </c>
      <c r="AX15" s="462">
        <f t="shared" ca="1" si="17"/>
        <v>0</v>
      </c>
      <c r="AY15" s="462">
        <f t="shared" ca="1" si="17"/>
        <v>0</v>
      </c>
      <c r="AZ15" s="462">
        <f t="shared" ca="1" si="17"/>
        <v>0</v>
      </c>
      <c r="BA15" s="462">
        <f t="shared" ca="1" si="17"/>
        <v>0</v>
      </c>
      <c r="BB15" s="462">
        <f t="shared" ca="1" si="17"/>
        <v>0</v>
      </c>
      <c r="BC15" s="462">
        <f t="shared" ca="1" si="17"/>
        <v>0</v>
      </c>
      <c r="BD15" s="462">
        <f t="shared" ca="1" si="18"/>
        <v>0</v>
      </c>
      <c r="BE15" s="462">
        <f t="shared" ca="1" si="18"/>
        <v>0</v>
      </c>
      <c r="BF15" s="462">
        <f t="shared" ca="1" si="18"/>
        <v>0</v>
      </c>
      <c r="BG15" s="462">
        <f t="shared" ca="1" si="18"/>
        <v>0</v>
      </c>
      <c r="BH15" s="462">
        <f t="shared" ca="1" si="18"/>
        <v>0</v>
      </c>
      <c r="BI15" s="462">
        <f t="shared" ca="1" si="18"/>
        <v>0</v>
      </c>
      <c r="BJ15" s="462">
        <f t="shared" ca="1" si="18"/>
        <v>0</v>
      </c>
      <c r="BK15" s="462">
        <f t="shared" ca="1" si="18"/>
        <v>0</v>
      </c>
      <c r="BL15" s="462">
        <f t="shared" ca="1" si="18"/>
        <v>0</v>
      </c>
      <c r="BM15" s="462">
        <f t="shared" ca="1" si="18"/>
        <v>0</v>
      </c>
      <c r="BN15" s="462">
        <f t="shared" ca="1" si="18"/>
        <v>0</v>
      </c>
      <c r="BO15" s="462">
        <f t="shared" ca="1" si="18"/>
        <v>0</v>
      </c>
      <c r="BP15" s="462">
        <f t="shared" ca="1" si="18"/>
        <v>0</v>
      </c>
      <c r="BQ15" s="462">
        <f t="shared" ca="1" si="18"/>
        <v>0</v>
      </c>
      <c r="BR15" s="462">
        <f t="shared" ca="1" si="18"/>
        <v>0</v>
      </c>
      <c r="BS15" s="462">
        <f t="shared" ca="1" si="18"/>
        <v>0</v>
      </c>
      <c r="BT15" s="462">
        <f t="shared" ca="1" si="19"/>
        <v>0</v>
      </c>
      <c r="BU15" s="462">
        <f t="shared" ca="1" si="19"/>
        <v>0</v>
      </c>
      <c r="BV15" s="462">
        <f t="shared" ca="1" si="19"/>
        <v>0</v>
      </c>
      <c r="BW15" s="462">
        <f t="shared" ca="1" si="19"/>
        <v>0</v>
      </c>
      <c r="BX15" s="462">
        <f t="shared" ca="1" si="19"/>
        <v>0</v>
      </c>
      <c r="BY15" s="462">
        <f t="shared" ca="1" si="19"/>
        <v>0</v>
      </c>
      <c r="BZ15" s="462">
        <f t="shared" ca="1" si="19"/>
        <v>0</v>
      </c>
      <c r="CA15" s="462">
        <f t="shared" ca="1" si="19"/>
        <v>0</v>
      </c>
      <c r="CB15" s="462">
        <f t="shared" ca="1" si="19"/>
        <v>0</v>
      </c>
      <c r="CC15" s="462">
        <f t="shared" ca="1" si="19"/>
        <v>0</v>
      </c>
      <c r="CD15" s="462">
        <f t="shared" ca="1" si="19"/>
        <v>0</v>
      </c>
      <c r="CE15" s="462">
        <f t="shared" ca="1" si="19"/>
        <v>0</v>
      </c>
      <c r="CF15" s="462">
        <f t="shared" ca="1" si="19"/>
        <v>0</v>
      </c>
      <c r="CG15" s="462">
        <f t="shared" ca="1" si="19"/>
        <v>0</v>
      </c>
      <c r="CH15" s="462">
        <f t="shared" ca="1" si="19"/>
        <v>0</v>
      </c>
      <c r="CI15" s="462">
        <f t="shared" ca="1" si="19"/>
        <v>0</v>
      </c>
      <c r="CJ15" s="462">
        <f t="shared" ca="1" si="20"/>
        <v>0</v>
      </c>
      <c r="CK15" s="462">
        <f t="shared" ca="1" si="20"/>
        <v>0</v>
      </c>
      <c r="CL15" s="462">
        <f t="shared" ca="1" si="20"/>
        <v>0</v>
      </c>
      <c r="CM15" s="462">
        <f t="shared" ca="1" si="20"/>
        <v>0</v>
      </c>
      <c r="CN15" s="462">
        <f t="shared" ca="1" si="20"/>
        <v>0</v>
      </c>
      <c r="CO15" s="462">
        <f t="shared" ca="1" si="20"/>
        <v>0</v>
      </c>
      <c r="CP15" s="462">
        <f t="shared" ca="1" si="20"/>
        <v>0</v>
      </c>
      <c r="CQ15" s="462">
        <f t="shared" ca="1" si="20"/>
        <v>0</v>
      </c>
      <c r="CR15" s="462">
        <f t="shared" ca="1" si="20"/>
        <v>0</v>
      </c>
      <c r="CS15" s="462">
        <f t="shared" ca="1" si="20"/>
        <v>0</v>
      </c>
      <c r="CT15" s="462">
        <f t="shared" ca="1" si="21"/>
        <v>0</v>
      </c>
      <c r="CU15" s="462">
        <f t="shared" ca="1" si="21"/>
        <v>0</v>
      </c>
      <c r="CV15" s="462">
        <f t="shared" ca="1" si="21"/>
        <v>0</v>
      </c>
      <c r="CW15" s="462">
        <f t="shared" ca="1" si="21"/>
        <v>0</v>
      </c>
      <c r="CX15" s="462">
        <f t="shared" ca="1" si="21"/>
        <v>0</v>
      </c>
      <c r="CY15" s="462">
        <f t="shared" ca="1" si="21"/>
        <v>0</v>
      </c>
      <c r="CZ15" s="462">
        <f t="shared" ca="1" si="21"/>
        <v>0</v>
      </c>
      <c r="DA15" s="462">
        <f t="shared" ca="1" si="21"/>
        <v>0</v>
      </c>
      <c r="DB15" s="462">
        <f t="shared" ca="1" si="21"/>
        <v>0</v>
      </c>
      <c r="DC15" s="462">
        <f t="shared" ca="1" si="21"/>
        <v>0</v>
      </c>
      <c r="DE15" s="114" t="str">
        <f t="shared" ca="1" si="24"/>
        <v>D.1.4.</v>
      </c>
      <c r="DF15">
        <f t="shared" ca="1" si="22"/>
        <v>1</v>
      </c>
      <c r="DG15">
        <f t="shared" ca="1" si="23"/>
        <v>21</v>
      </c>
      <c r="DH15">
        <v>0</v>
      </c>
    </row>
    <row r="16" spans="1:112" hidden="1">
      <c r="A16" s="67">
        <v>4</v>
      </c>
      <c r="B16" s="458" t="str">
        <f t="shared" ca="1" si="12"/>
        <v>D.1.5.</v>
      </c>
      <c r="C16" s="459" t="str">
        <f t="shared" ca="1" si="13"/>
        <v/>
      </c>
      <c r="D16" s="463"/>
      <c r="E16" s="460">
        <f t="shared" ca="1" si="14"/>
        <v>0.21</v>
      </c>
      <c r="F16" s="461">
        <f ca="1">H16+NPV(FD,I16:INDEX(I16:DC16,PAL))</f>
        <v>0</v>
      </c>
      <c r="G16" s="454">
        <f ca="1">SUMIF($H$5:$DC$5,"&lt;="&amp;PAL,$H16:$DC16)</f>
        <v>0</v>
      </c>
      <c r="H16" s="462">
        <f t="shared" ca="1" si="15"/>
        <v>0</v>
      </c>
      <c r="I16" s="462">
        <f t="shared" ca="1" si="15"/>
        <v>0</v>
      </c>
      <c r="J16" s="462">
        <f t="shared" ca="1" si="15"/>
        <v>0</v>
      </c>
      <c r="K16" s="462">
        <f t="shared" ca="1" si="15"/>
        <v>0</v>
      </c>
      <c r="L16" s="462">
        <f t="shared" ca="1" si="15"/>
        <v>0</v>
      </c>
      <c r="M16" s="462">
        <f t="shared" ca="1" si="15"/>
        <v>0</v>
      </c>
      <c r="N16" s="462">
        <f t="shared" ca="1" si="15"/>
        <v>0</v>
      </c>
      <c r="O16" s="462">
        <f t="shared" ca="1" si="15"/>
        <v>0</v>
      </c>
      <c r="P16" s="462">
        <f t="shared" ca="1" si="15"/>
        <v>0</v>
      </c>
      <c r="Q16" s="462">
        <f t="shared" ca="1" si="15"/>
        <v>0</v>
      </c>
      <c r="R16" s="462">
        <f t="shared" ca="1" si="15"/>
        <v>0</v>
      </c>
      <c r="S16" s="462">
        <f t="shared" ca="1" si="15"/>
        <v>0</v>
      </c>
      <c r="T16" s="462">
        <f t="shared" ca="1" si="15"/>
        <v>0</v>
      </c>
      <c r="U16" s="462">
        <f t="shared" ca="1" si="15"/>
        <v>0</v>
      </c>
      <c r="V16" s="462">
        <f t="shared" ca="1" si="15"/>
        <v>0</v>
      </c>
      <c r="W16" s="462">
        <f t="shared" ca="1" si="15"/>
        <v>0</v>
      </c>
      <c r="X16" s="462">
        <f t="shared" ca="1" si="16"/>
        <v>0</v>
      </c>
      <c r="Y16" s="462">
        <f t="shared" ca="1" si="16"/>
        <v>0</v>
      </c>
      <c r="Z16" s="462">
        <f t="shared" ca="1" si="16"/>
        <v>0</v>
      </c>
      <c r="AA16" s="462">
        <f t="shared" ca="1" si="16"/>
        <v>0</v>
      </c>
      <c r="AB16" s="462">
        <f t="shared" ca="1" si="16"/>
        <v>0</v>
      </c>
      <c r="AC16" s="462">
        <f t="shared" ca="1" si="16"/>
        <v>0</v>
      </c>
      <c r="AD16" s="462">
        <f t="shared" ca="1" si="16"/>
        <v>0</v>
      </c>
      <c r="AE16" s="462">
        <f t="shared" ca="1" si="16"/>
        <v>0</v>
      </c>
      <c r="AF16" s="462">
        <f t="shared" ca="1" si="16"/>
        <v>0</v>
      </c>
      <c r="AG16" s="462">
        <f t="shared" ca="1" si="16"/>
        <v>0</v>
      </c>
      <c r="AH16" s="462">
        <f t="shared" ca="1" si="16"/>
        <v>0</v>
      </c>
      <c r="AI16" s="462">
        <f t="shared" ca="1" si="16"/>
        <v>0</v>
      </c>
      <c r="AJ16" s="462">
        <f t="shared" ca="1" si="16"/>
        <v>0</v>
      </c>
      <c r="AK16" s="462">
        <f t="shared" ca="1" si="16"/>
        <v>0</v>
      </c>
      <c r="AL16" s="462">
        <f t="shared" ca="1" si="16"/>
        <v>0</v>
      </c>
      <c r="AM16" s="462">
        <f t="shared" ca="1" si="16"/>
        <v>0</v>
      </c>
      <c r="AN16" s="462">
        <f t="shared" ca="1" si="17"/>
        <v>0</v>
      </c>
      <c r="AO16" s="462">
        <f t="shared" ca="1" si="17"/>
        <v>0</v>
      </c>
      <c r="AP16" s="462">
        <f t="shared" ca="1" si="17"/>
        <v>0</v>
      </c>
      <c r="AQ16" s="462">
        <f t="shared" ca="1" si="17"/>
        <v>0</v>
      </c>
      <c r="AR16" s="462">
        <f t="shared" ca="1" si="17"/>
        <v>0</v>
      </c>
      <c r="AS16" s="462">
        <f t="shared" ca="1" si="17"/>
        <v>0</v>
      </c>
      <c r="AT16" s="462">
        <f t="shared" ca="1" si="17"/>
        <v>0</v>
      </c>
      <c r="AU16" s="462">
        <f t="shared" ca="1" si="17"/>
        <v>0</v>
      </c>
      <c r="AV16" s="462">
        <f t="shared" ca="1" si="17"/>
        <v>0</v>
      </c>
      <c r="AW16" s="462">
        <f t="shared" ca="1" si="17"/>
        <v>0</v>
      </c>
      <c r="AX16" s="462">
        <f t="shared" ca="1" si="17"/>
        <v>0</v>
      </c>
      <c r="AY16" s="462">
        <f t="shared" ca="1" si="17"/>
        <v>0</v>
      </c>
      <c r="AZ16" s="462">
        <f t="shared" ca="1" si="17"/>
        <v>0</v>
      </c>
      <c r="BA16" s="462">
        <f t="shared" ca="1" si="17"/>
        <v>0</v>
      </c>
      <c r="BB16" s="462">
        <f t="shared" ca="1" si="17"/>
        <v>0</v>
      </c>
      <c r="BC16" s="462">
        <f t="shared" ca="1" si="17"/>
        <v>0</v>
      </c>
      <c r="BD16" s="462">
        <f t="shared" ca="1" si="18"/>
        <v>0</v>
      </c>
      <c r="BE16" s="462">
        <f t="shared" ca="1" si="18"/>
        <v>0</v>
      </c>
      <c r="BF16" s="462">
        <f t="shared" ca="1" si="18"/>
        <v>0</v>
      </c>
      <c r="BG16" s="462">
        <f t="shared" ca="1" si="18"/>
        <v>0</v>
      </c>
      <c r="BH16" s="462">
        <f t="shared" ca="1" si="18"/>
        <v>0</v>
      </c>
      <c r="BI16" s="462">
        <f t="shared" ca="1" si="18"/>
        <v>0</v>
      </c>
      <c r="BJ16" s="462">
        <f t="shared" ca="1" si="18"/>
        <v>0</v>
      </c>
      <c r="BK16" s="462">
        <f t="shared" ca="1" si="18"/>
        <v>0</v>
      </c>
      <c r="BL16" s="462">
        <f t="shared" ca="1" si="18"/>
        <v>0</v>
      </c>
      <c r="BM16" s="462">
        <f t="shared" ca="1" si="18"/>
        <v>0</v>
      </c>
      <c r="BN16" s="462">
        <f t="shared" ca="1" si="18"/>
        <v>0</v>
      </c>
      <c r="BO16" s="462">
        <f t="shared" ca="1" si="18"/>
        <v>0</v>
      </c>
      <c r="BP16" s="462">
        <f t="shared" ca="1" si="18"/>
        <v>0</v>
      </c>
      <c r="BQ16" s="462">
        <f t="shared" ca="1" si="18"/>
        <v>0</v>
      </c>
      <c r="BR16" s="462">
        <f t="shared" ca="1" si="18"/>
        <v>0</v>
      </c>
      <c r="BS16" s="462">
        <f t="shared" ca="1" si="18"/>
        <v>0</v>
      </c>
      <c r="BT16" s="462">
        <f t="shared" ca="1" si="19"/>
        <v>0</v>
      </c>
      <c r="BU16" s="462">
        <f t="shared" ca="1" si="19"/>
        <v>0</v>
      </c>
      <c r="BV16" s="462">
        <f t="shared" ca="1" si="19"/>
        <v>0</v>
      </c>
      <c r="BW16" s="462">
        <f t="shared" ca="1" si="19"/>
        <v>0</v>
      </c>
      <c r="BX16" s="462">
        <f t="shared" ca="1" si="19"/>
        <v>0</v>
      </c>
      <c r="BY16" s="462">
        <f t="shared" ca="1" si="19"/>
        <v>0</v>
      </c>
      <c r="BZ16" s="462">
        <f t="shared" ca="1" si="19"/>
        <v>0</v>
      </c>
      <c r="CA16" s="462">
        <f t="shared" ca="1" si="19"/>
        <v>0</v>
      </c>
      <c r="CB16" s="462">
        <f t="shared" ca="1" si="19"/>
        <v>0</v>
      </c>
      <c r="CC16" s="462">
        <f t="shared" ca="1" si="19"/>
        <v>0</v>
      </c>
      <c r="CD16" s="462">
        <f t="shared" ca="1" si="19"/>
        <v>0</v>
      </c>
      <c r="CE16" s="462">
        <f t="shared" ca="1" si="19"/>
        <v>0</v>
      </c>
      <c r="CF16" s="462">
        <f t="shared" ca="1" si="19"/>
        <v>0</v>
      </c>
      <c r="CG16" s="462">
        <f t="shared" ca="1" si="19"/>
        <v>0</v>
      </c>
      <c r="CH16" s="462">
        <f t="shared" ca="1" si="19"/>
        <v>0</v>
      </c>
      <c r="CI16" s="462">
        <f t="shared" ca="1" si="19"/>
        <v>0</v>
      </c>
      <c r="CJ16" s="462">
        <f t="shared" ca="1" si="20"/>
        <v>0</v>
      </c>
      <c r="CK16" s="462">
        <f t="shared" ca="1" si="20"/>
        <v>0</v>
      </c>
      <c r="CL16" s="462">
        <f t="shared" ca="1" si="20"/>
        <v>0</v>
      </c>
      <c r="CM16" s="462">
        <f t="shared" ca="1" si="20"/>
        <v>0</v>
      </c>
      <c r="CN16" s="462">
        <f t="shared" ca="1" si="20"/>
        <v>0</v>
      </c>
      <c r="CO16" s="462">
        <f t="shared" ca="1" si="20"/>
        <v>0</v>
      </c>
      <c r="CP16" s="462">
        <f t="shared" ca="1" si="20"/>
        <v>0</v>
      </c>
      <c r="CQ16" s="462">
        <f t="shared" ca="1" si="20"/>
        <v>0</v>
      </c>
      <c r="CR16" s="462">
        <f t="shared" ca="1" si="20"/>
        <v>0</v>
      </c>
      <c r="CS16" s="462">
        <f t="shared" ca="1" si="20"/>
        <v>0</v>
      </c>
      <c r="CT16" s="462">
        <f t="shared" ca="1" si="21"/>
        <v>0</v>
      </c>
      <c r="CU16" s="462">
        <f t="shared" ca="1" si="21"/>
        <v>0</v>
      </c>
      <c r="CV16" s="462">
        <f t="shared" ca="1" si="21"/>
        <v>0</v>
      </c>
      <c r="CW16" s="462">
        <f t="shared" ca="1" si="21"/>
        <v>0</v>
      </c>
      <c r="CX16" s="462">
        <f t="shared" ca="1" si="21"/>
        <v>0</v>
      </c>
      <c r="CY16" s="462">
        <f t="shared" ca="1" si="21"/>
        <v>0</v>
      </c>
      <c r="CZ16" s="462">
        <f t="shared" ca="1" si="21"/>
        <v>0</v>
      </c>
      <c r="DA16" s="462">
        <f t="shared" ca="1" si="21"/>
        <v>0</v>
      </c>
      <c r="DB16" s="462">
        <f t="shared" ca="1" si="21"/>
        <v>0</v>
      </c>
      <c r="DC16" s="462">
        <f t="shared" ca="1" si="21"/>
        <v>0</v>
      </c>
      <c r="DE16" s="114" t="str">
        <f t="shared" ca="1" si="24"/>
        <v>D.1.5.</v>
      </c>
      <c r="DF16">
        <f t="shared" ca="1" si="22"/>
        <v>1</v>
      </c>
      <c r="DG16">
        <f t="shared" ca="1" si="23"/>
        <v>21</v>
      </c>
      <c r="DH16">
        <v>0</v>
      </c>
    </row>
    <row r="17" spans="1:112" hidden="1">
      <c r="A17" s="67">
        <v>5</v>
      </c>
      <c r="B17" s="458" t="str">
        <f t="shared" ca="1" si="12"/>
        <v>D.1.6.</v>
      </c>
      <c r="C17" s="459" t="str">
        <f t="shared" ca="1" si="13"/>
        <v/>
      </c>
      <c r="D17" s="463"/>
      <c r="E17" s="460">
        <f t="shared" ca="1" si="14"/>
        <v>0.21</v>
      </c>
      <c r="F17" s="461">
        <f ca="1">H17+NPV(FD,I17:INDEX(I17:DC17,PAL))</f>
        <v>0</v>
      </c>
      <c r="G17" s="454">
        <f ca="1">SUMIF($H$5:$DC$5,"&lt;="&amp;PAL,$H17:$DC17)</f>
        <v>0</v>
      </c>
      <c r="H17" s="462">
        <f t="shared" ca="1" si="15"/>
        <v>0</v>
      </c>
      <c r="I17" s="462">
        <f t="shared" ca="1" si="15"/>
        <v>0</v>
      </c>
      <c r="J17" s="462">
        <f t="shared" ca="1" si="15"/>
        <v>0</v>
      </c>
      <c r="K17" s="462">
        <f t="shared" ca="1" si="15"/>
        <v>0</v>
      </c>
      <c r="L17" s="462">
        <f t="shared" ca="1" si="15"/>
        <v>0</v>
      </c>
      <c r="M17" s="462">
        <f t="shared" ca="1" si="15"/>
        <v>0</v>
      </c>
      <c r="N17" s="462">
        <f t="shared" ca="1" si="15"/>
        <v>0</v>
      </c>
      <c r="O17" s="462">
        <f t="shared" ca="1" si="15"/>
        <v>0</v>
      </c>
      <c r="P17" s="462">
        <f t="shared" ca="1" si="15"/>
        <v>0</v>
      </c>
      <c r="Q17" s="462">
        <f t="shared" ca="1" si="15"/>
        <v>0</v>
      </c>
      <c r="R17" s="462">
        <f t="shared" ca="1" si="15"/>
        <v>0</v>
      </c>
      <c r="S17" s="462">
        <f t="shared" ca="1" si="15"/>
        <v>0</v>
      </c>
      <c r="T17" s="462">
        <f t="shared" ca="1" si="15"/>
        <v>0</v>
      </c>
      <c r="U17" s="462">
        <f t="shared" ca="1" si="15"/>
        <v>0</v>
      </c>
      <c r="V17" s="462">
        <f t="shared" ca="1" si="15"/>
        <v>0</v>
      </c>
      <c r="W17" s="462">
        <f t="shared" ca="1" si="15"/>
        <v>0</v>
      </c>
      <c r="X17" s="462">
        <f t="shared" ca="1" si="16"/>
        <v>0</v>
      </c>
      <c r="Y17" s="462">
        <f t="shared" ca="1" si="16"/>
        <v>0</v>
      </c>
      <c r="Z17" s="462">
        <f t="shared" ca="1" si="16"/>
        <v>0</v>
      </c>
      <c r="AA17" s="462">
        <f t="shared" ca="1" si="16"/>
        <v>0</v>
      </c>
      <c r="AB17" s="462">
        <f t="shared" ca="1" si="16"/>
        <v>0</v>
      </c>
      <c r="AC17" s="462">
        <f t="shared" ca="1" si="16"/>
        <v>0</v>
      </c>
      <c r="AD17" s="462">
        <f t="shared" ca="1" si="16"/>
        <v>0</v>
      </c>
      <c r="AE17" s="462">
        <f t="shared" ca="1" si="16"/>
        <v>0</v>
      </c>
      <c r="AF17" s="462">
        <f t="shared" ca="1" si="16"/>
        <v>0</v>
      </c>
      <c r="AG17" s="462">
        <f t="shared" ca="1" si="16"/>
        <v>0</v>
      </c>
      <c r="AH17" s="462">
        <f t="shared" ca="1" si="16"/>
        <v>0</v>
      </c>
      <c r="AI17" s="462">
        <f t="shared" ca="1" si="16"/>
        <v>0</v>
      </c>
      <c r="AJ17" s="462">
        <f t="shared" ca="1" si="16"/>
        <v>0</v>
      </c>
      <c r="AK17" s="462">
        <f t="shared" ca="1" si="16"/>
        <v>0</v>
      </c>
      <c r="AL17" s="462">
        <f t="shared" ca="1" si="16"/>
        <v>0</v>
      </c>
      <c r="AM17" s="462">
        <f t="shared" ca="1" si="16"/>
        <v>0</v>
      </c>
      <c r="AN17" s="462">
        <f t="shared" ca="1" si="17"/>
        <v>0</v>
      </c>
      <c r="AO17" s="462">
        <f t="shared" ca="1" si="17"/>
        <v>0</v>
      </c>
      <c r="AP17" s="462">
        <f t="shared" ca="1" si="17"/>
        <v>0</v>
      </c>
      <c r="AQ17" s="462">
        <f t="shared" ca="1" si="17"/>
        <v>0</v>
      </c>
      <c r="AR17" s="462">
        <f t="shared" ca="1" si="17"/>
        <v>0</v>
      </c>
      <c r="AS17" s="462">
        <f t="shared" ca="1" si="17"/>
        <v>0</v>
      </c>
      <c r="AT17" s="462">
        <f t="shared" ca="1" si="17"/>
        <v>0</v>
      </c>
      <c r="AU17" s="462">
        <f t="shared" ca="1" si="17"/>
        <v>0</v>
      </c>
      <c r="AV17" s="462">
        <f t="shared" ca="1" si="17"/>
        <v>0</v>
      </c>
      <c r="AW17" s="462">
        <f t="shared" ca="1" si="17"/>
        <v>0</v>
      </c>
      <c r="AX17" s="462">
        <f t="shared" ca="1" si="17"/>
        <v>0</v>
      </c>
      <c r="AY17" s="462">
        <f t="shared" ca="1" si="17"/>
        <v>0</v>
      </c>
      <c r="AZ17" s="462">
        <f t="shared" ca="1" si="17"/>
        <v>0</v>
      </c>
      <c r="BA17" s="462">
        <f t="shared" ca="1" si="17"/>
        <v>0</v>
      </c>
      <c r="BB17" s="462">
        <f t="shared" ca="1" si="17"/>
        <v>0</v>
      </c>
      <c r="BC17" s="462">
        <f t="shared" ca="1" si="17"/>
        <v>0</v>
      </c>
      <c r="BD17" s="462">
        <f t="shared" ca="1" si="18"/>
        <v>0</v>
      </c>
      <c r="BE17" s="462">
        <f t="shared" ca="1" si="18"/>
        <v>0</v>
      </c>
      <c r="BF17" s="462">
        <f t="shared" ca="1" si="18"/>
        <v>0</v>
      </c>
      <c r="BG17" s="462">
        <f t="shared" ca="1" si="18"/>
        <v>0</v>
      </c>
      <c r="BH17" s="462">
        <f t="shared" ca="1" si="18"/>
        <v>0</v>
      </c>
      <c r="BI17" s="462">
        <f t="shared" ca="1" si="18"/>
        <v>0</v>
      </c>
      <c r="BJ17" s="462">
        <f t="shared" ca="1" si="18"/>
        <v>0</v>
      </c>
      <c r="BK17" s="462">
        <f t="shared" ca="1" si="18"/>
        <v>0</v>
      </c>
      <c r="BL17" s="462">
        <f t="shared" ca="1" si="18"/>
        <v>0</v>
      </c>
      <c r="BM17" s="462">
        <f t="shared" ca="1" si="18"/>
        <v>0</v>
      </c>
      <c r="BN17" s="462">
        <f t="shared" ca="1" si="18"/>
        <v>0</v>
      </c>
      <c r="BO17" s="462">
        <f t="shared" ca="1" si="18"/>
        <v>0</v>
      </c>
      <c r="BP17" s="462">
        <f t="shared" ca="1" si="18"/>
        <v>0</v>
      </c>
      <c r="BQ17" s="462">
        <f t="shared" ca="1" si="18"/>
        <v>0</v>
      </c>
      <c r="BR17" s="462">
        <f t="shared" ca="1" si="18"/>
        <v>0</v>
      </c>
      <c r="BS17" s="462">
        <f t="shared" ca="1" si="18"/>
        <v>0</v>
      </c>
      <c r="BT17" s="462">
        <f t="shared" ca="1" si="19"/>
        <v>0</v>
      </c>
      <c r="BU17" s="462">
        <f t="shared" ca="1" si="19"/>
        <v>0</v>
      </c>
      <c r="BV17" s="462">
        <f t="shared" ca="1" si="19"/>
        <v>0</v>
      </c>
      <c r="BW17" s="462">
        <f t="shared" ca="1" si="19"/>
        <v>0</v>
      </c>
      <c r="BX17" s="462">
        <f t="shared" ca="1" si="19"/>
        <v>0</v>
      </c>
      <c r="BY17" s="462">
        <f t="shared" ca="1" si="19"/>
        <v>0</v>
      </c>
      <c r="BZ17" s="462">
        <f t="shared" ca="1" si="19"/>
        <v>0</v>
      </c>
      <c r="CA17" s="462">
        <f t="shared" ca="1" si="19"/>
        <v>0</v>
      </c>
      <c r="CB17" s="462">
        <f t="shared" ca="1" si="19"/>
        <v>0</v>
      </c>
      <c r="CC17" s="462">
        <f t="shared" ca="1" si="19"/>
        <v>0</v>
      </c>
      <c r="CD17" s="462">
        <f t="shared" ca="1" si="19"/>
        <v>0</v>
      </c>
      <c r="CE17" s="462">
        <f t="shared" ca="1" si="19"/>
        <v>0</v>
      </c>
      <c r="CF17" s="462">
        <f t="shared" ca="1" si="19"/>
        <v>0</v>
      </c>
      <c r="CG17" s="462">
        <f t="shared" ca="1" si="19"/>
        <v>0</v>
      </c>
      <c r="CH17" s="462">
        <f t="shared" ca="1" si="19"/>
        <v>0</v>
      </c>
      <c r="CI17" s="462">
        <f t="shared" ca="1" si="19"/>
        <v>0</v>
      </c>
      <c r="CJ17" s="462">
        <f t="shared" ca="1" si="20"/>
        <v>0</v>
      </c>
      <c r="CK17" s="462">
        <f t="shared" ca="1" si="20"/>
        <v>0</v>
      </c>
      <c r="CL17" s="462">
        <f t="shared" ca="1" si="20"/>
        <v>0</v>
      </c>
      <c r="CM17" s="462">
        <f t="shared" ca="1" si="20"/>
        <v>0</v>
      </c>
      <c r="CN17" s="462">
        <f t="shared" ca="1" si="20"/>
        <v>0</v>
      </c>
      <c r="CO17" s="462">
        <f t="shared" ca="1" si="20"/>
        <v>0</v>
      </c>
      <c r="CP17" s="462">
        <f t="shared" ca="1" si="20"/>
        <v>0</v>
      </c>
      <c r="CQ17" s="462">
        <f t="shared" ca="1" si="20"/>
        <v>0</v>
      </c>
      <c r="CR17" s="462">
        <f t="shared" ca="1" si="20"/>
        <v>0</v>
      </c>
      <c r="CS17" s="462">
        <f t="shared" ca="1" si="20"/>
        <v>0</v>
      </c>
      <c r="CT17" s="462">
        <f t="shared" ca="1" si="21"/>
        <v>0</v>
      </c>
      <c r="CU17" s="462">
        <f t="shared" ca="1" si="21"/>
        <v>0</v>
      </c>
      <c r="CV17" s="462">
        <f t="shared" ca="1" si="21"/>
        <v>0</v>
      </c>
      <c r="CW17" s="462">
        <f t="shared" ca="1" si="21"/>
        <v>0</v>
      </c>
      <c r="CX17" s="462">
        <f t="shared" ca="1" si="21"/>
        <v>0</v>
      </c>
      <c r="CY17" s="462">
        <f t="shared" ca="1" si="21"/>
        <v>0</v>
      </c>
      <c r="CZ17" s="462">
        <f t="shared" ca="1" si="21"/>
        <v>0</v>
      </c>
      <c r="DA17" s="462">
        <f t="shared" ca="1" si="21"/>
        <v>0</v>
      </c>
      <c r="DB17" s="462">
        <f t="shared" ca="1" si="21"/>
        <v>0</v>
      </c>
      <c r="DC17" s="462">
        <f t="shared" ca="1" si="21"/>
        <v>0</v>
      </c>
      <c r="DE17" s="114" t="str">
        <f t="shared" ca="1" si="24"/>
        <v>D.1.6.</v>
      </c>
      <c r="DF17">
        <f t="shared" ca="1" si="22"/>
        <v>1</v>
      </c>
      <c r="DG17">
        <f t="shared" ca="1" si="23"/>
        <v>21</v>
      </c>
      <c r="DH17">
        <v>0</v>
      </c>
    </row>
    <row r="18" spans="1:112" hidden="1">
      <c r="A18" s="67">
        <v>6</v>
      </c>
      <c r="B18" s="458" t="str">
        <f t="shared" ca="1" si="12"/>
        <v>D.1.7.</v>
      </c>
      <c r="C18" s="459" t="str">
        <f t="shared" ca="1" si="13"/>
        <v/>
      </c>
      <c r="D18" s="463"/>
      <c r="E18" s="460">
        <f t="shared" ca="1" si="14"/>
        <v>0.21</v>
      </c>
      <c r="F18" s="461">
        <f ca="1">H18+NPV(FD,I18:INDEX(I18:DC18,PAL))</f>
        <v>0</v>
      </c>
      <c r="G18" s="454">
        <f ca="1">SUMIF($H$5:$DC$5,"&lt;="&amp;PAL,$H18:$DC18)</f>
        <v>0</v>
      </c>
      <c r="H18" s="462">
        <f t="shared" ca="1" si="15"/>
        <v>0</v>
      </c>
      <c r="I18" s="462">
        <f t="shared" ca="1" si="15"/>
        <v>0</v>
      </c>
      <c r="J18" s="462">
        <f t="shared" ca="1" si="15"/>
        <v>0</v>
      </c>
      <c r="K18" s="462">
        <f t="shared" ca="1" si="15"/>
        <v>0</v>
      </c>
      <c r="L18" s="462">
        <f t="shared" ca="1" si="15"/>
        <v>0</v>
      </c>
      <c r="M18" s="462">
        <f t="shared" ca="1" si="15"/>
        <v>0</v>
      </c>
      <c r="N18" s="462">
        <f t="shared" ca="1" si="15"/>
        <v>0</v>
      </c>
      <c r="O18" s="462">
        <f t="shared" ca="1" si="15"/>
        <v>0</v>
      </c>
      <c r="P18" s="462">
        <f t="shared" ca="1" si="15"/>
        <v>0</v>
      </c>
      <c r="Q18" s="462">
        <f t="shared" ca="1" si="15"/>
        <v>0</v>
      </c>
      <c r="R18" s="462">
        <f t="shared" ca="1" si="15"/>
        <v>0</v>
      </c>
      <c r="S18" s="462">
        <f t="shared" ca="1" si="15"/>
        <v>0</v>
      </c>
      <c r="T18" s="462">
        <f t="shared" ca="1" si="15"/>
        <v>0</v>
      </c>
      <c r="U18" s="462">
        <f t="shared" ca="1" si="15"/>
        <v>0</v>
      </c>
      <c r="V18" s="462">
        <f t="shared" ca="1" si="15"/>
        <v>0</v>
      </c>
      <c r="W18" s="462">
        <f t="shared" ca="1" si="15"/>
        <v>0</v>
      </c>
      <c r="X18" s="462">
        <f t="shared" ca="1" si="16"/>
        <v>0</v>
      </c>
      <c r="Y18" s="462">
        <f t="shared" ca="1" si="16"/>
        <v>0</v>
      </c>
      <c r="Z18" s="462">
        <f t="shared" ca="1" si="16"/>
        <v>0</v>
      </c>
      <c r="AA18" s="462">
        <f t="shared" ca="1" si="16"/>
        <v>0</v>
      </c>
      <c r="AB18" s="462">
        <f t="shared" ca="1" si="16"/>
        <v>0</v>
      </c>
      <c r="AC18" s="462">
        <f t="shared" ca="1" si="16"/>
        <v>0</v>
      </c>
      <c r="AD18" s="462">
        <f t="shared" ca="1" si="16"/>
        <v>0</v>
      </c>
      <c r="AE18" s="462">
        <f t="shared" ca="1" si="16"/>
        <v>0</v>
      </c>
      <c r="AF18" s="462">
        <f t="shared" ca="1" si="16"/>
        <v>0</v>
      </c>
      <c r="AG18" s="462">
        <f t="shared" ca="1" si="16"/>
        <v>0</v>
      </c>
      <c r="AH18" s="462">
        <f t="shared" ca="1" si="16"/>
        <v>0</v>
      </c>
      <c r="AI18" s="462">
        <f t="shared" ca="1" si="16"/>
        <v>0</v>
      </c>
      <c r="AJ18" s="462">
        <f t="shared" ca="1" si="16"/>
        <v>0</v>
      </c>
      <c r="AK18" s="462">
        <f t="shared" ca="1" si="16"/>
        <v>0</v>
      </c>
      <c r="AL18" s="462">
        <f t="shared" ca="1" si="16"/>
        <v>0</v>
      </c>
      <c r="AM18" s="462">
        <f t="shared" ca="1" si="16"/>
        <v>0</v>
      </c>
      <c r="AN18" s="462">
        <f t="shared" ca="1" si="17"/>
        <v>0</v>
      </c>
      <c r="AO18" s="462">
        <f t="shared" ca="1" si="17"/>
        <v>0</v>
      </c>
      <c r="AP18" s="462">
        <f t="shared" ca="1" si="17"/>
        <v>0</v>
      </c>
      <c r="AQ18" s="462">
        <f t="shared" ca="1" si="17"/>
        <v>0</v>
      </c>
      <c r="AR18" s="462">
        <f t="shared" ca="1" si="17"/>
        <v>0</v>
      </c>
      <c r="AS18" s="462">
        <f t="shared" ca="1" si="17"/>
        <v>0</v>
      </c>
      <c r="AT18" s="462">
        <f t="shared" ca="1" si="17"/>
        <v>0</v>
      </c>
      <c r="AU18" s="462">
        <f t="shared" ca="1" si="17"/>
        <v>0</v>
      </c>
      <c r="AV18" s="462">
        <f t="shared" ca="1" si="17"/>
        <v>0</v>
      </c>
      <c r="AW18" s="462">
        <f t="shared" ca="1" si="17"/>
        <v>0</v>
      </c>
      <c r="AX18" s="462">
        <f t="shared" ca="1" si="17"/>
        <v>0</v>
      </c>
      <c r="AY18" s="462">
        <f t="shared" ca="1" si="17"/>
        <v>0</v>
      </c>
      <c r="AZ18" s="462">
        <f t="shared" ca="1" si="17"/>
        <v>0</v>
      </c>
      <c r="BA18" s="462">
        <f t="shared" ca="1" si="17"/>
        <v>0</v>
      </c>
      <c r="BB18" s="462">
        <f t="shared" ca="1" si="17"/>
        <v>0</v>
      </c>
      <c r="BC18" s="462">
        <f t="shared" ca="1" si="17"/>
        <v>0</v>
      </c>
      <c r="BD18" s="462">
        <f t="shared" ca="1" si="18"/>
        <v>0</v>
      </c>
      <c r="BE18" s="462">
        <f t="shared" ca="1" si="18"/>
        <v>0</v>
      </c>
      <c r="BF18" s="462">
        <f t="shared" ca="1" si="18"/>
        <v>0</v>
      </c>
      <c r="BG18" s="462">
        <f t="shared" ca="1" si="18"/>
        <v>0</v>
      </c>
      <c r="BH18" s="462">
        <f t="shared" ca="1" si="18"/>
        <v>0</v>
      </c>
      <c r="BI18" s="462">
        <f t="shared" ca="1" si="18"/>
        <v>0</v>
      </c>
      <c r="BJ18" s="462">
        <f t="shared" ca="1" si="18"/>
        <v>0</v>
      </c>
      <c r="BK18" s="462">
        <f t="shared" ca="1" si="18"/>
        <v>0</v>
      </c>
      <c r="BL18" s="462">
        <f t="shared" ca="1" si="18"/>
        <v>0</v>
      </c>
      <c r="BM18" s="462">
        <f t="shared" ca="1" si="18"/>
        <v>0</v>
      </c>
      <c r="BN18" s="462">
        <f t="shared" ca="1" si="18"/>
        <v>0</v>
      </c>
      <c r="BO18" s="462">
        <f t="shared" ca="1" si="18"/>
        <v>0</v>
      </c>
      <c r="BP18" s="462">
        <f t="shared" ca="1" si="18"/>
        <v>0</v>
      </c>
      <c r="BQ18" s="462">
        <f t="shared" ca="1" si="18"/>
        <v>0</v>
      </c>
      <c r="BR18" s="462">
        <f t="shared" ca="1" si="18"/>
        <v>0</v>
      </c>
      <c r="BS18" s="462">
        <f t="shared" ca="1" si="18"/>
        <v>0</v>
      </c>
      <c r="BT18" s="462">
        <f t="shared" ca="1" si="19"/>
        <v>0</v>
      </c>
      <c r="BU18" s="462">
        <f t="shared" ca="1" si="19"/>
        <v>0</v>
      </c>
      <c r="BV18" s="462">
        <f t="shared" ca="1" si="19"/>
        <v>0</v>
      </c>
      <c r="BW18" s="462">
        <f t="shared" ca="1" si="19"/>
        <v>0</v>
      </c>
      <c r="BX18" s="462">
        <f t="shared" ca="1" si="19"/>
        <v>0</v>
      </c>
      <c r="BY18" s="462">
        <f t="shared" ca="1" si="19"/>
        <v>0</v>
      </c>
      <c r="BZ18" s="462">
        <f t="shared" ca="1" si="19"/>
        <v>0</v>
      </c>
      <c r="CA18" s="462">
        <f t="shared" ca="1" si="19"/>
        <v>0</v>
      </c>
      <c r="CB18" s="462">
        <f t="shared" ca="1" si="19"/>
        <v>0</v>
      </c>
      <c r="CC18" s="462">
        <f t="shared" ca="1" si="19"/>
        <v>0</v>
      </c>
      <c r="CD18" s="462">
        <f t="shared" ca="1" si="19"/>
        <v>0</v>
      </c>
      <c r="CE18" s="462">
        <f t="shared" ca="1" si="19"/>
        <v>0</v>
      </c>
      <c r="CF18" s="462">
        <f t="shared" ca="1" si="19"/>
        <v>0</v>
      </c>
      <c r="CG18" s="462">
        <f t="shared" ca="1" si="19"/>
        <v>0</v>
      </c>
      <c r="CH18" s="462">
        <f t="shared" ca="1" si="19"/>
        <v>0</v>
      </c>
      <c r="CI18" s="462">
        <f t="shared" ca="1" si="19"/>
        <v>0</v>
      </c>
      <c r="CJ18" s="462">
        <f t="shared" ca="1" si="20"/>
        <v>0</v>
      </c>
      <c r="CK18" s="462">
        <f t="shared" ca="1" si="20"/>
        <v>0</v>
      </c>
      <c r="CL18" s="462">
        <f t="shared" ca="1" si="20"/>
        <v>0</v>
      </c>
      <c r="CM18" s="462">
        <f t="shared" ca="1" si="20"/>
        <v>0</v>
      </c>
      <c r="CN18" s="462">
        <f t="shared" ca="1" si="20"/>
        <v>0</v>
      </c>
      <c r="CO18" s="462">
        <f t="shared" ca="1" si="20"/>
        <v>0</v>
      </c>
      <c r="CP18" s="462">
        <f t="shared" ca="1" si="20"/>
        <v>0</v>
      </c>
      <c r="CQ18" s="462">
        <f t="shared" ca="1" si="20"/>
        <v>0</v>
      </c>
      <c r="CR18" s="462">
        <f t="shared" ca="1" si="20"/>
        <v>0</v>
      </c>
      <c r="CS18" s="462">
        <f t="shared" ca="1" si="20"/>
        <v>0</v>
      </c>
      <c r="CT18" s="462">
        <f t="shared" ca="1" si="21"/>
        <v>0</v>
      </c>
      <c r="CU18" s="462">
        <f t="shared" ca="1" si="21"/>
        <v>0</v>
      </c>
      <c r="CV18" s="462">
        <f t="shared" ca="1" si="21"/>
        <v>0</v>
      </c>
      <c r="CW18" s="462">
        <f t="shared" ca="1" si="21"/>
        <v>0</v>
      </c>
      <c r="CX18" s="462">
        <f t="shared" ca="1" si="21"/>
        <v>0</v>
      </c>
      <c r="CY18" s="462">
        <f t="shared" ca="1" si="21"/>
        <v>0</v>
      </c>
      <c r="CZ18" s="462">
        <f t="shared" ca="1" si="21"/>
        <v>0</v>
      </c>
      <c r="DA18" s="462">
        <f t="shared" ca="1" si="21"/>
        <v>0</v>
      </c>
      <c r="DB18" s="462">
        <f t="shared" ca="1" si="21"/>
        <v>0</v>
      </c>
      <c r="DC18" s="462">
        <f t="shared" ca="1" si="21"/>
        <v>0</v>
      </c>
      <c r="DE18" s="114" t="str">
        <f t="shared" ca="1" si="24"/>
        <v>D.1.7.</v>
      </c>
      <c r="DF18">
        <f t="shared" ca="1" si="22"/>
        <v>1</v>
      </c>
      <c r="DG18">
        <f t="shared" ca="1" si="23"/>
        <v>21</v>
      </c>
      <c r="DH18">
        <v>0</v>
      </c>
    </row>
    <row r="19" spans="1:112" hidden="1">
      <c r="A19" s="67">
        <v>7</v>
      </c>
      <c r="B19" s="458" t="str">
        <f t="shared" ca="1" si="12"/>
        <v>D.1.8.</v>
      </c>
      <c r="C19" s="459" t="str">
        <f t="shared" ca="1" si="13"/>
        <v/>
      </c>
      <c r="D19" s="464"/>
      <c r="E19" s="460">
        <f t="shared" ca="1" si="14"/>
        <v>0.21</v>
      </c>
      <c r="F19" s="461">
        <f ca="1">H19+NPV(FD,I19:INDEX(I19:DC19,PAL))</f>
        <v>0</v>
      </c>
      <c r="G19" s="454">
        <f ca="1">SUMIF($H$5:$DC$5,"&lt;="&amp;PAL,$H19:$DC19)</f>
        <v>0</v>
      </c>
      <c r="H19" s="462">
        <f t="shared" ca="1" si="15"/>
        <v>0</v>
      </c>
      <c r="I19" s="462">
        <f t="shared" ca="1" si="15"/>
        <v>0</v>
      </c>
      <c r="J19" s="462">
        <f t="shared" ca="1" si="15"/>
        <v>0</v>
      </c>
      <c r="K19" s="462">
        <f t="shared" ca="1" si="15"/>
        <v>0</v>
      </c>
      <c r="L19" s="462">
        <f t="shared" ca="1" si="15"/>
        <v>0</v>
      </c>
      <c r="M19" s="462">
        <f t="shared" ca="1" si="15"/>
        <v>0</v>
      </c>
      <c r="N19" s="462">
        <f t="shared" ca="1" si="15"/>
        <v>0</v>
      </c>
      <c r="O19" s="462">
        <f t="shared" ca="1" si="15"/>
        <v>0</v>
      </c>
      <c r="P19" s="462">
        <f t="shared" ca="1" si="15"/>
        <v>0</v>
      </c>
      <c r="Q19" s="462">
        <f t="shared" ca="1" si="15"/>
        <v>0</v>
      </c>
      <c r="R19" s="462">
        <f t="shared" ca="1" si="15"/>
        <v>0</v>
      </c>
      <c r="S19" s="462">
        <f t="shared" ca="1" si="15"/>
        <v>0</v>
      </c>
      <c r="T19" s="462">
        <f t="shared" ca="1" si="15"/>
        <v>0</v>
      </c>
      <c r="U19" s="462">
        <f t="shared" ca="1" si="15"/>
        <v>0</v>
      </c>
      <c r="V19" s="462">
        <f t="shared" ca="1" si="15"/>
        <v>0</v>
      </c>
      <c r="W19" s="462">
        <f t="shared" ca="1" si="15"/>
        <v>0</v>
      </c>
      <c r="X19" s="462">
        <f t="shared" ca="1" si="16"/>
        <v>0</v>
      </c>
      <c r="Y19" s="462">
        <f t="shared" ca="1" si="16"/>
        <v>0</v>
      </c>
      <c r="Z19" s="462">
        <f t="shared" ca="1" si="16"/>
        <v>0</v>
      </c>
      <c r="AA19" s="462">
        <f t="shared" ca="1" si="16"/>
        <v>0</v>
      </c>
      <c r="AB19" s="462">
        <f t="shared" ca="1" si="16"/>
        <v>0</v>
      </c>
      <c r="AC19" s="462">
        <f t="shared" ca="1" si="16"/>
        <v>0</v>
      </c>
      <c r="AD19" s="462">
        <f t="shared" ca="1" si="16"/>
        <v>0</v>
      </c>
      <c r="AE19" s="462">
        <f t="shared" ca="1" si="16"/>
        <v>0</v>
      </c>
      <c r="AF19" s="462">
        <f t="shared" ca="1" si="16"/>
        <v>0</v>
      </c>
      <c r="AG19" s="462">
        <f t="shared" ca="1" si="16"/>
        <v>0</v>
      </c>
      <c r="AH19" s="462">
        <f t="shared" ca="1" si="16"/>
        <v>0</v>
      </c>
      <c r="AI19" s="462">
        <f t="shared" ca="1" si="16"/>
        <v>0</v>
      </c>
      <c r="AJ19" s="462">
        <f t="shared" ca="1" si="16"/>
        <v>0</v>
      </c>
      <c r="AK19" s="462">
        <f t="shared" ca="1" si="16"/>
        <v>0</v>
      </c>
      <c r="AL19" s="462">
        <f t="shared" ca="1" si="16"/>
        <v>0</v>
      </c>
      <c r="AM19" s="462">
        <f t="shared" ca="1" si="16"/>
        <v>0</v>
      </c>
      <c r="AN19" s="462">
        <f t="shared" ca="1" si="17"/>
        <v>0</v>
      </c>
      <c r="AO19" s="462">
        <f t="shared" ca="1" si="17"/>
        <v>0</v>
      </c>
      <c r="AP19" s="462">
        <f t="shared" ca="1" si="17"/>
        <v>0</v>
      </c>
      <c r="AQ19" s="462">
        <f t="shared" ca="1" si="17"/>
        <v>0</v>
      </c>
      <c r="AR19" s="462">
        <f t="shared" ca="1" si="17"/>
        <v>0</v>
      </c>
      <c r="AS19" s="462">
        <f t="shared" ca="1" si="17"/>
        <v>0</v>
      </c>
      <c r="AT19" s="462">
        <f t="shared" ca="1" si="17"/>
        <v>0</v>
      </c>
      <c r="AU19" s="462">
        <f t="shared" ca="1" si="17"/>
        <v>0</v>
      </c>
      <c r="AV19" s="462">
        <f t="shared" ca="1" si="17"/>
        <v>0</v>
      </c>
      <c r="AW19" s="462">
        <f t="shared" ca="1" si="17"/>
        <v>0</v>
      </c>
      <c r="AX19" s="462">
        <f t="shared" ca="1" si="17"/>
        <v>0</v>
      </c>
      <c r="AY19" s="462">
        <f t="shared" ca="1" si="17"/>
        <v>0</v>
      </c>
      <c r="AZ19" s="462">
        <f t="shared" ca="1" si="17"/>
        <v>0</v>
      </c>
      <c r="BA19" s="462">
        <f t="shared" ca="1" si="17"/>
        <v>0</v>
      </c>
      <c r="BB19" s="462">
        <f t="shared" ca="1" si="17"/>
        <v>0</v>
      </c>
      <c r="BC19" s="462">
        <f t="shared" ca="1" si="17"/>
        <v>0</v>
      </c>
      <c r="BD19" s="462">
        <f t="shared" ca="1" si="18"/>
        <v>0</v>
      </c>
      <c r="BE19" s="462">
        <f t="shared" ca="1" si="18"/>
        <v>0</v>
      </c>
      <c r="BF19" s="462">
        <f t="shared" ca="1" si="18"/>
        <v>0</v>
      </c>
      <c r="BG19" s="462">
        <f t="shared" ca="1" si="18"/>
        <v>0</v>
      </c>
      <c r="BH19" s="462">
        <f t="shared" ca="1" si="18"/>
        <v>0</v>
      </c>
      <c r="BI19" s="462">
        <f t="shared" ca="1" si="18"/>
        <v>0</v>
      </c>
      <c r="BJ19" s="462">
        <f t="shared" ca="1" si="18"/>
        <v>0</v>
      </c>
      <c r="BK19" s="462">
        <f t="shared" ca="1" si="18"/>
        <v>0</v>
      </c>
      <c r="BL19" s="462">
        <f t="shared" ca="1" si="18"/>
        <v>0</v>
      </c>
      <c r="BM19" s="462">
        <f t="shared" ca="1" si="18"/>
        <v>0</v>
      </c>
      <c r="BN19" s="462">
        <f t="shared" ca="1" si="18"/>
        <v>0</v>
      </c>
      <c r="BO19" s="462">
        <f t="shared" ca="1" si="18"/>
        <v>0</v>
      </c>
      <c r="BP19" s="462">
        <f t="shared" ca="1" si="18"/>
        <v>0</v>
      </c>
      <c r="BQ19" s="462">
        <f t="shared" ca="1" si="18"/>
        <v>0</v>
      </c>
      <c r="BR19" s="462">
        <f t="shared" ca="1" si="18"/>
        <v>0</v>
      </c>
      <c r="BS19" s="462">
        <f t="shared" ca="1" si="18"/>
        <v>0</v>
      </c>
      <c r="BT19" s="462">
        <f t="shared" ca="1" si="19"/>
        <v>0</v>
      </c>
      <c r="BU19" s="462">
        <f t="shared" ca="1" si="19"/>
        <v>0</v>
      </c>
      <c r="BV19" s="462">
        <f t="shared" ca="1" si="19"/>
        <v>0</v>
      </c>
      <c r="BW19" s="462">
        <f t="shared" ca="1" si="19"/>
        <v>0</v>
      </c>
      <c r="BX19" s="462">
        <f t="shared" ca="1" si="19"/>
        <v>0</v>
      </c>
      <c r="BY19" s="462">
        <f t="shared" ca="1" si="19"/>
        <v>0</v>
      </c>
      <c r="BZ19" s="462">
        <f t="shared" ca="1" si="19"/>
        <v>0</v>
      </c>
      <c r="CA19" s="462">
        <f t="shared" ca="1" si="19"/>
        <v>0</v>
      </c>
      <c r="CB19" s="462">
        <f t="shared" ca="1" si="19"/>
        <v>0</v>
      </c>
      <c r="CC19" s="462">
        <f t="shared" ca="1" si="19"/>
        <v>0</v>
      </c>
      <c r="CD19" s="462">
        <f t="shared" ca="1" si="19"/>
        <v>0</v>
      </c>
      <c r="CE19" s="462">
        <f t="shared" ca="1" si="19"/>
        <v>0</v>
      </c>
      <c r="CF19" s="462">
        <f t="shared" ca="1" si="19"/>
        <v>0</v>
      </c>
      <c r="CG19" s="462">
        <f t="shared" ca="1" si="19"/>
        <v>0</v>
      </c>
      <c r="CH19" s="462">
        <f t="shared" ca="1" si="19"/>
        <v>0</v>
      </c>
      <c r="CI19" s="462">
        <f t="shared" ca="1" si="19"/>
        <v>0</v>
      </c>
      <c r="CJ19" s="462">
        <f t="shared" ca="1" si="20"/>
        <v>0</v>
      </c>
      <c r="CK19" s="462">
        <f t="shared" ca="1" si="20"/>
        <v>0</v>
      </c>
      <c r="CL19" s="462">
        <f t="shared" ca="1" si="20"/>
        <v>0</v>
      </c>
      <c r="CM19" s="462">
        <f t="shared" ca="1" si="20"/>
        <v>0</v>
      </c>
      <c r="CN19" s="462">
        <f t="shared" ca="1" si="20"/>
        <v>0</v>
      </c>
      <c r="CO19" s="462">
        <f t="shared" ca="1" si="20"/>
        <v>0</v>
      </c>
      <c r="CP19" s="462">
        <f t="shared" ca="1" si="20"/>
        <v>0</v>
      </c>
      <c r="CQ19" s="462">
        <f t="shared" ca="1" si="20"/>
        <v>0</v>
      </c>
      <c r="CR19" s="462">
        <f t="shared" ca="1" si="20"/>
        <v>0</v>
      </c>
      <c r="CS19" s="462">
        <f t="shared" ca="1" si="20"/>
        <v>0</v>
      </c>
      <c r="CT19" s="462">
        <f t="shared" ca="1" si="21"/>
        <v>0</v>
      </c>
      <c r="CU19" s="462">
        <f t="shared" ca="1" si="21"/>
        <v>0</v>
      </c>
      <c r="CV19" s="462">
        <f t="shared" ca="1" si="21"/>
        <v>0</v>
      </c>
      <c r="CW19" s="462">
        <f t="shared" ca="1" si="21"/>
        <v>0</v>
      </c>
      <c r="CX19" s="462">
        <f t="shared" ca="1" si="21"/>
        <v>0</v>
      </c>
      <c r="CY19" s="462">
        <f t="shared" ca="1" si="21"/>
        <v>0</v>
      </c>
      <c r="CZ19" s="462">
        <f t="shared" ca="1" si="21"/>
        <v>0</v>
      </c>
      <c r="DA19" s="462">
        <f t="shared" ca="1" si="21"/>
        <v>0</v>
      </c>
      <c r="DB19" s="462">
        <f t="shared" ca="1" si="21"/>
        <v>0</v>
      </c>
      <c r="DC19" s="462">
        <f t="shared" ca="1" si="21"/>
        <v>0</v>
      </c>
      <c r="DE19" s="114" t="str">
        <f t="shared" ca="1" si="24"/>
        <v>D.1.8.</v>
      </c>
      <c r="DF19">
        <f t="shared" ca="1" si="22"/>
        <v>1</v>
      </c>
      <c r="DG19">
        <f t="shared" ca="1" si="23"/>
        <v>21</v>
      </c>
      <c r="DH19">
        <v>0</v>
      </c>
    </row>
    <row r="20" spans="1:112" hidden="1">
      <c r="A20" s="67">
        <v>8</v>
      </c>
      <c r="B20" s="458" t="str">
        <f t="shared" ca="1" si="12"/>
        <v>D.1.9.</v>
      </c>
      <c r="C20" s="459" t="str">
        <f t="shared" ca="1" si="13"/>
        <v>Reinvesticijos (po priemonės įgyvendinimo)</v>
      </c>
      <c r="D20" s="464"/>
      <c r="E20" s="460">
        <f t="shared" ca="1" si="14"/>
        <v>0.21</v>
      </c>
      <c r="F20" s="461">
        <f ca="1">H20+NPV(FD,I20:INDEX(I20:DC20,PAL))</f>
        <v>0</v>
      </c>
      <c r="G20" s="454">
        <f ca="1">SUMIF($H$5:$DC$5,"&lt;="&amp;PAL,$H20:$DC20)</f>
        <v>0</v>
      </c>
      <c r="H20" s="462">
        <f t="shared" ca="1" si="15"/>
        <v>0</v>
      </c>
      <c r="I20" s="462">
        <f t="shared" ca="1" si="15"/>
        <v>0</v>
      </c>
      <c r="J20" s="462">
        <f t="shared" ca="1" si="15"/>
        <v>0</v>
      </c>
      <c r="K20" s="462">
        <f t="shared" ca="1" si="15"/>
        <v>0</v>
      </c>
      <c r="L20" s="462">
        <f t="shared" ca="1" si="15"/>
        <v>0</v>
      </c>
      <c r="M20" s="462">
        <f t="shared" ca="1" si="15"/>
        <v>0</v>
      </c>
      <c r="N20" s="462">
        <f t="shared" ca="1" si="15"/>
        <v>0</v>
      </c>
      <c r="O20" s="462">
        <f t="shared" ca="1" si="15"/>
        <v>0</v>
      </c>
      <c r="P20" s="462">
        <f t="shared" ca="1" si="15"/>
        <v>0</v>
      </c>
      <c r="Q20" s="462">
        <f t="shared" ca="1" si="15"/>
        <v>0</v>
      </c>
      <c r="R20" s="462">
        <f t="shared" ca="1" si="15"/>
        <v>0</v>
      </c>
      <c r="S20" s="462">
        <f t="shared" ca="1" si="15"/>
        <v>0</v>
      </c>
      <c r="T20" s="462">
        <f t="shared" ca="1" si="15"/>
        <v>0</v>
      </c>
      <c r="U20" s="462">
        <f t="shared" ca="1" si="15"/>
        <v>0</v>
      </c>
      <c r="V20" s="462">
        <f t="shared" ca="1" si="15"/>
        <v>0</v>
      </c>
      <c r="W20" s="462">
        <f t="shared" ca="1" si="15"/>
        <v>0</v>
      </c>
      <c r="X20" s="462">
        <f t="shared" ca="1" si="16"/>
        <v>0</v>
      </c>
      <c r="Y20" s="462">
        <f t="shared" ca="1" si="16"/>
        <v>0</v>
      </c>
      <c r="Z20" s="462">
        <f t="shared" ca="1" si="16"/>
        <v>0</v>
      </c>
      <c r="AA20" s="462">
        <f t="shared" ca="1" si="16"/>
        <v>0</v>
      </c>
      <c r="AB20" s="462">
        <f t="shared" ca="1" si="16"/>
        <v>0</v>
      </c>
      <c r="AC20" s="462">
        <f t="shared" ca="1" si="16"/>
        <v>0</v>
      </c>
      <c r="AD20" s="462">
        <f t="shared" ca="1" si="16"/>
        <v>0</v>
      </c>
      <c r="AE20" s="462">
        <f t="shared" ca="1" si="16"/>
        <v>0</v>
      </c>
      <c r="AF20" s="462">
        <f t="shared" ca="1" si="16"/>
        <v>0</v>
      </c>
      <c r="AG20" s="462">
        <f t="shared" ca="1" si="16"/>
        <v>0</v>
      </c>
      <c r="AH20" s="462">
        <f t="shared" ca="1" si="16"/>
        <v>0</v>
      </c>
      <c r="AI20" s="462">
        <f t="shared" ca="1" si="16"/>
        <v>0</v>
      </c>
      <c r="AJ20" s="462">
        <f t="shared" ca="1" si="16"/>
        <v>0</v>
      </c>
      <c r="AK20" s="462">
        <f t="shared" ca="1" si="16"/>
        <v>0</v>
      </c>
      <c r="AL20" s="462">
        <f t="shared" ca="1" si="16"/>
        <v>0</v>
      </c>
      <c r="AM20" s="462">
        <f t="shared" ca="1" si="16"/>
        <v>0</v>
      </c>
      <c r="AN20" s="462">
        <f t="shared" ca="1" si="17"/>
        <v>0</v>
      </c>
      <c r="AO20" s="462">
        <f t="shared" ca="1" si="17"/>
        <v>0</v>
      </c>
      <c r="AP20" s="462">
        <f t="shared" ca="1" si="17"/>
        <v>0</v>
      </c>
      <c r="AQ20" s="462">
        <f t="shared" ca="1" si="17"/>
        <v>0</v>
      </c>
      <c r="AR20" s="462">
        <f t="shared" ca="1" si="17"/>
        <v>0</v>
      </c>
      <c r="AS20" s="462">
        <f t="shared" ca="1" si="17"/>
        <v>0</v>
      </c>
      <c r="AT20" s="462">
        <f t="shared" ca="1" si="17"/>
        <v>0</v>
      </c>
      <c r="AU20" s="462">
        <f t="shared" ca="1" si="17"/>
        <v>0</v>
      </c>
      <c r="AV20" s="462">
        <f t="shared" ca="1" si="17"/>
        <v>0</v>
      </c>
      <c r="AW20" s="462">
        <f t="shared" ca="1" si="17"/>
        <v>0</v>
      </c>
      <c r="AX20" s="462">
        <f t="shared" ca="1" si="17"/>
        <v>0</v>
      </c>
      <c r="AY20" s="462">
        <f t="shared" ca="1" si="17"/>
        <v>0</v>
      </c>
      <c r="AZ20" s="462">
        <f t="shared" ca="1" si="17"/>
        <v>0</v>
      </c>
      <c r="BA20" s="462">
        <f t="shared" ca="1" si="17"/>
        <v>0</v>
      </c>
      <c r="BB20" s="462">
        <f t="shared" ca="1" si="17"/>
        <v>0</v>
      </c>
      <c r="BC20" s="462">
        <f t="shared" ca="1" si="17"/>
        <v>0</v>
      </c>
      <c r="BD20" s="462">
        <f t="shared" ca="1" si="18"/>
        <v>0</v>
      </c>
      <c r="BE20" s="462">
        <f t="shared" ca="1" si="18"/>
        <v>0</v>
      </c>
      <c r="BF20" s="462">
        <f t="shared" ca="1" si="18"/>
        <v>0</v>
      </c>
      <c r="BG20" s="462">
        <f t="shared" ca="1" si="18"/>
        <v>0</v>
      </c>
      <c r="BH20" s="462">
        <f t="shared" ca="1" si="18"/>
        <v>0</v>
      </c>
      <c r="BI20" s="462">
        <f t="shared" ca="1" si="18"/>
        <v>0</v>
      </c>
      <c r="BJ20" s="462">
        <f t="shared" ca="1" si="18"/>
        <v>0</v>
      </c>
      <c r="BK20" s="462">
        <f t="shared" ca="1" si="18"/>
        <v>0</v>
      </c>
      <c r="BL20" s="462">
        <f t="shared" ca="1" si="18"/>
        <v>0</v>
      </c>
      <c r="BM20" s="462">
        <f t="shared" ca="1" si="18"/>
        <v>0</v>
      </c>
      <c r="BN20" s="462">
        <f t="shared" ca="1" si="18"/>
        <v>0</v>
      </c>
      <c r="BO20" s="462">
        <f t="shared" ca="1" si="18"/>
        <v>0</v>
      </c>
      <c r="BP20" s="462">
        <f t="shared" ca="1" si="18"/>
        <v>0</v>
      </c>
      <c r="BQ20" s="462">
        <f t="shared" ca="1" si="18"/>
        <v>0</v>
      </c>
      <c r="BR20" s="462">
        <f t="shared" ca="1" si="18"/>
        <v>0</v>
      </c>
      <c r="BS20" s="462">
        <f t="shared" ca="1" si="18"/>
        <v>0</v>
      </c>
      <c r="BT20" s="462">
        <f t="shared" ca="1" si="19"/>
        <v>0</v>
      </c>
      <c r="BU20" s="462">
        <f t="shared" ca="1" si="19"/>
        <v>0</v>
      </c>
      <c r="BV20" s="462">
        <f t="shared" ca="1" si="19"/>
        <v>0</v>
      </c>
      <c r="BW20" s="462">
        <f t="shared" ca="1" si="19"/>
        <v>0</v>
      </c>
      <c r="BX20" s="462">
        <f t="shared" ca="1" si="19"/>
        <v>0</v>
      </c>
      <c r="BY20" s="462">
        <f t="shared" ca="1" si="19"/>
        <v>0</v>
      </c>
      <c r="BZ20" s="462">
        <f t="shared" ca="1" si="19"/>
        <v>0</v>
      </c>
      <c r="CA20" s="462">
        <f t="shared" ca="1" si="19"/>
        <v>0</v>
      </c>
      <c r="CB20" s="462">
        <f t="shared" ca="1" si="19"/>
        <v>0</v>
      </c>
      <c r="CC20" s="462">
        <f t="shared" ca="1" si="19"/>
        <v>0</v>
      </c>
      <c r="CD20" s="462">
        <f t="shared" ca="1" si="19"/>
        <v>0</v>
      </c>
      <c r="CE20" s="462">
        <f t="shared" ca="1" si="19"/>
        <v>0</v>
      </c>
      <c r="CF20" s="462">
        <f t="shared" ca="1" si="19"/>
        <v>0</v>
      </c>
      <c r="CG20" s="462">
        <f t="shared" ca="1" si="19"/>
        <v>0</v>
      </c>
      <c r="CH20" s="462">
        <f t="shared" ca="1" si="19"/>
        <v>0</v>
      </c>
      <c r="CI20" s="462">
        <f t="shared" ca="1" si="19"/>
        <v>0</v>
      </c>
      <c r="CJ20" s="462">
        <f t="shared" ca="1" si="20"/>
        <v>0</v>
      </c>
      <c r="CK20" s="462">
        <f t="shared" ca="1" si="20"/>
        <v>0</v>
      </c>
      <c r="CL20" s="462">
        <f t="shared" ca="1" si="20"/>
        <v>0</v>
      </c>
      <c r="CM20" s="462">
        <f t="shared" ca="1" si="20"/>
        <v>0</v>
      </c>
      <c r="CN20" s="462">
        <f t="shared" ca="1" si="20"/>
        <v>0</v>
      </c>
      <c r="CO20" s="462">
        <f t="shared" ca="1" si="20"/>
        <v>0</v>
      </c>
      <c r="CP20" s="462">
        <f t="shared" ca="1" si="20"/>
        <v>0</v>
      </c>
      <c r="CQ20" s="462">
        <f t="shared" ca="1" si="20"/>
        <v>0</v>
      </c>
      <c r="CR20" s="462">
        <f t="shared" ca="1" si="20"/>
        <v>0</v>
      </c>
      <c r="CS20" s="462">
        <f t="shared" ca="1" si="20"/>
        <v>0</v>
      </c>
      <c r="CT20" s="462">
        <f t="shared" ca="1" si="21"/>
        <v>0</v>
      </c>
      <c r="CU20" s="462">
        <f t="shared" ca="1" si="21"/>
        <v>0</v>
      </c>
      <c r="CV20" s="462">
        <f t="shared" ca="1" si="21"/>
        <v>0</v>
      </c>
      <c r="CW20" s="462">
        <f t="shared" ca="1" si="21"/>
        <v>0</v>
      </c>
      <c r="CX20" s="462">
        <f t="shared" ca="1" si="21"/>
        <v>0</v>
      </c>
      <c r="CY20" s="462">
        <f t="shared" ca="1" si="21"/>
        <v>0</v>
      </c>
      <c r="CZ20" s="462">
        <f t="shared" ca="1" si="21"/>
        <v>0</v>
      </c>
      <c r="DA20" s="462">
        <f t="shared" ca="1" si="21"/>
        <v>0</v>
      </c>
      <c r="DB20" s="462">
        <f t="shared" ca="1" si="21"/>
        <v>0</v>
      </c>
      <c r="DC20" s="462">
        <f t="shared" ca="1" si="21"/>
        <v>0</v>
      </c>
      <c r="DE20" s="114" t="str">
        <f t="shared" ca="1" si="24"/>
        <v>D.1.9.</v>
      </c>
      <c r="DF20">
        <f t="shared" ca="1" si="22"/>
        <v>1</v>
      </c>
      <c r="DG20">
        <f t="shared" ca="1" si="23"/>
        <v>21</v>
      </c>
      <c r="DH20">
        <v>0</v>
      </c>
    </row>
    <row r="21" spans="1:112" hidden="1">
      <c r="A21" s="67">
        <v>9</v>
      </c>
      <c r="B21" s="458" t="str">
        <f t="shared" ca="1" si="12"/>
        <v>D.1.L.</v>
      </c>
      <c r="C21" s="459" t="str">
        <f t="shared" ca="1" si="13"/>
        <v>Likutinė vertė</v>
      </c>
      <c r="D21" s="464"/>
      <c r="E21" s="460">
        <f t="shared" ca="1" si="14"/>
        <v>0.21</v>
      </c>
      <c r="F21" s="461">
        <f ca="1">H21+NPV(FD,I21:INDEX(I21:DC21,PAL))</f>
        <v>0</v>
      </c>
      <c r="G21" s="454">
        <f ca="1">SUMIF($H$5:$DC$5,"&lt;="&amp;PAL,$H21:$DC21)</f>
        <v>0</v>
      </c>
      <c r="H21" s="462">
        <f t="shared" ca="1" si="15"/>
        <v>0</v>
      </c>
      <c r="I21" s="462">
        <f t="shared" ca="1" si="15"/>
        <v>0</v>
      </c>
      <c r="J21" s="462">
        <f t="shared" ca="1" si="15"/>
        <v>0</v>
      </c>
      <c r="K21" s="462">
        <f t="shared" ca="1" si="15"/>
        <v>0</v>
      </c>
      <c r="L21" s="462">
        <f t="shared" ca="1" si="15"/>
        <v>0</v>
      </c>
      <c r="M21" s="462">
        <f t="shared" ca="1" si="15"/>
        <v>0</v>
      </c>
      <c r="N21" s="462">
        <f t="shared" ca="1" si="15"/>
        <v>0</v>
      </c>
      <c r="O21" s="462">
        <f t="shared" ca="1" si="15"/>
        <v>0</v>
      </c>
      <c r="P21" s="462">
        <f t="shared" ca="1" si="15"/>
        <v>0</v>
      </c>
      <c r="Q21" s="462">
        <f t="shared" ca="1" si="15"/>
        <v>0</v>
      </c>
      <c r="R21" s="462">
        <f t="shared" ca="1" si="15"/>
        <v>0</v>
      </c>
      <c r="S21" s="462">
        <f t="shared" ca="1" si="15"/>
        <v>0</v>
      </c>
      <c r="T21" s="462">
        <f t="shared" ca="1" si="15"/>
        <v>0</v>
      </c>
      <c r="U21" s="462">
        <f t="shared" ca="1" si="15"/>
        <v>0</v>
      </c>
      <c r="V21" s="462">
        <f t="shared" ca="1" si="15"/>
        <v>0</v>
      </c>
      <c r="W21" s="462">
        <f t="shared" ca="1" si="15"/>
        <v>0</v>
      </c>
      <c r="X21" s="462">
        <f t="shared" ca="1" si="16"/>
        <v>0</v>
      </c>
      <c r="Y21" s="462">
        <f t="shared" ca="1" si="16"/>
        <v>0</v>
      </c>
      <c r="Z21" s="462">
        <f t="shared" ca="1" si="16"/>
        <v>0</v>
      </c>
      <c r="AA21" s="462">
        <f t="shared" ca="1" si="16"/>
        <v>0</v>
      </c>
      <c r="AB21" s="462">
        <f t="shared" ca="1" si="16"/>
        <v>0</v>
      </c>
      <c r="AC21" s="462">
        <f t="shared" ca="1" si="16"/>
        <v>0</v>
      </c>
      <c r="AD21" s="462">
        <f t="shared" ca="1" si="16"/>
        <v>0</v>
      </c>
      <c r="AE21" s="462">
        <f t="shared" ca="1" si="16"/>
        <v>0</v>
      </c>
      <c r="AF21" s="462">
        <f t="shared" ca="1" si="16"/>
        <v>0</v>
      </c>
      <c r="AG21" s="462">
        <f t="shared" ca="1" si="16"/>
        <v>0</v>
      </c>
      <c r="AH21" s="462">
        <f t="shared" ca="1" si="16"/>
        <v>0</v>
      </c>
      <c r="AI21" s="462">
        <f t="shared" ca="1" si="16"/>
        <v>0</v>
      </c>
      <c r="AJ21" s="462">
        <f t="shared" ca="1" si="16"/>
        <v>0</v>
      </c>
      <c r="AK21" s="462">
        <f t="shared" ca="1" si="16"/>
        <v>0</v>
      </c>
      <c r="AL21" s="462">
        <f t="shared" ca="1" si="16"/>
        <v>0</v>
      </c>
      <c r="AM21" s="462">
        <f t="shared" ca="1" si="16"/>
        <v>0</v>
      </c>
      <c r="AN21" s="462">
        <f t="shared" ca="1" si="17"/>
        <v>0</v>
      </c>
      <c r="AO21" s="462">
        <f t="shared" ca="1" si="17"/>
        <v>0</v>
      </c>
      <c r="AP21" s="462">
        <f t="shared" ca="1" si="17"/>
        <v>0</v>
      </c>
      <c r="AQ21" s="462">
        <f t="shared" ca="1" si="17"/>
        <v>0</v>
      </c>
      <c r="AR21" s="462">
        <f t="shared" ca="1" si="17"/>
        <v>0</v>
      </c>
      <c r="AS21" s="462">
        <f t="shared" ca="1" si="17"/>
        <v>0</v>
      </c>
      <c r="AT21" s="462">
        <f t="shared" ca="1" si="17"/>
        <v>0</v>
      </c>
      <c r="AU21" s="462">
        <f t="shared" ca="1" si="17"/>
        <v>0</v>
      </c>
      <c r="AV21" s="462">
        <f t="shared" ca="1" si="17"/>
        <v>0</v>
      </c>
      <c r="AW21" s="462">
        <f t="shared" ca="1" si="17"/>
        <v>0</v>
      </c>
      <c r="AX21" s="462">
        <f t="shared" ca="1" si="17"/>
        <v>0</v>
      </c>
      <c r="AY21" s="462">
        <f t="shared" ca="1" si="17"/>
        <v>0</v>
      </c>
      <c r="AZ21" s="462">
        <f t="shared" ca="1" si="17"/>
        <v>0</v>
      </c>
      <c r="BA21" s="462">
        <f t="shared" ca="1" si="17"/>
        <v>0</v>
      </c>
      <c r="BB21" s="462">
        <f t="shared" ca="1" si="17"/>
        <v>0</v>
      </c>
      <c r="BC21" s="462">
        <f t="shared" ca="1" si="17"/>
        <v>0</v>
      </c>
      <c r="BD21" s="462">
        <f t="shared" ca="1" si="18"/>
        <v>0</v>
      </c>
      <c r="BE21" s="462">
        <f t="shared" ca="1" si="18"/>
        <v>0</v>
      </c>
      <c r="BF21" s="462">
        <f t="shared" ca="1" si="18"/>
        <v>0</v>
      </c>
      <c r="BG21" s="462">
        <f t="shared" ca="1" si="18"/>
        <v>0</v>
      </c>
      <c r="BH21" s="462">
        <f t="shared" ca="1" si="18"/>
        <v>0</v>
      </c>
      <c r="BI21" s="462">
        <f t="shared" ca="1" si="18"/>
        <v>0</v>
      </c>
      <c r="BJ21" s="462">
        <f t="shared" ca="1" si="18"/>
        <v>0</v>
      </c>
      <c r="BK21" s="462">
        <f t="shared" ca="1" si="18"/>
        <v>0</v>
      </c>
      <c r="BL21" s="462">
        <f t="shared" ca="1" si="18"/>
        <v>0</v>
      </c>
      <c r="BM21" s="462">
        <f t="shared" ca="1" si="18"/>
        <v>0</v>
      </c>
      <c r="BN21" s="462">
        <f t="shared" ca="1" si="18"/>
        <v>0</v>
      </c>
      <c r="BO21" s="462">
        <f t="shared" ca="1" si="18"/>
        <v>0</v>
      </c>
      <c r="BP21" s="462">
        <f t="shared" ca="1" si="18"/>
        <v>0</v>
      </c>
      <c r="BQ21" s="462">
        <f t="shared" ca="1" si="18"/>
        <v>0</v>
      </c>
      <c r="BR21" s="462">
        <f t="shared" ca="1" si="18"/>
        <v>0</v>
      </c>
      <c r="BS21" s="462">
        <f t="shared" ca="1" si="18"/>
        <v>0</v>
      </c>
      <c r="BT21" s="462">
        <f t="shared" ca="1" si="19"/>
        <v>0</v>
      </c>
      <c r="BU21" s="462">
        <f t="shared" ca="1" si="19"/>
        <v>0</v>
      </c>
      <c r="BV21" s="462">
        <f t="shared" ca="1" si="19"/>
        <v>0</v>
      </c>
      <c r="BW21" s="462">
        <f t="shared" ca="1" si="19"/>
        <v>0</v>
      </c>
      <c r="BX21" s="462">
        <f t="shared" ca="1" si="19"/>
        <v>0</v>
      </c>
      <c r="BY21" s="462">
        <f t="shared" ca="1" si="19"/>
        <v>0</v>
      </c>
      <c r="BZ21" s="462">
        <f t="shared" ca="1" si="19"/>
        <v>0</v>
      </c>
      <c r="CA21" s="462">
        <f t="shared" ca="1" si="19"/>
        <v>0</v>
      </c>
      <c r="CB21" s="462">
        <f t="shared" ca="1" si="19"/>
        <v>0</v>
      </c>
      <c r="CC21" s="462">
        <f t="shared" ca="1" si="19"/>
        <v>0</v>
      </c>
      <c r="CD21" s="462">
        <f t="shared" ca="1" si="19"/>
        <v>0</v>
      </c>
      <c r="CE21" s="462">
        <f t="shared" ca="1" si="19"/>
        <v>0</v>
      </c>
      <c r="CF21" s="462">
        <f t="shared" ca="1" si="19"/>
        <v>0</v>
      </c>
      <c r="CG21" s="462">
        <f t="shared" ca="1" si="19"/>
        <v>0</v>
      </c>
      <c r="CH21" s="462">
        <f t="shared" ca="1" si="19"/>
        <v>0</v>
      </c>
      <c r="CI21" s="462">
        <f t="shared" ca="1" si="19"/>
        <v>0</v>
      </c>
      <c r="CJ21" s="462">
        <f t="shared" ca="1" si="20"/>
        <v>0</v>
      </c>
      <c r="CK21" s="462">
        <f t="shared" ca="1" si="20"/>
        <v>0</v>
      </c>
      <c r="CL21" s="462">
        <f t="shared" ca="1" si="20"/>
        <v>0</v>
      </c>
      <c r="CM21" s="462">
        <f t="shared" ca="1" si="20"/>
        <v>0</v>
      </c>
      <c r="CN21" s="462">
        <f t="shared" ca="1" si="20"/>
        <v>0</v>
      </c>
      <c r="CO21" s="462">
        <f t="shared" ca="1" si="20"/>
        <v>0</v>
      </c>
      <c r="CP21" s="462">
        <f t="shared" ca="1" si="20"/>
        <v>0</v>
      </c>
      <c r="CQ21" s="462">
        <f t="shared" ca="1" si="20"/>
        <v>0</v>
      </c>
      <c r="CR21" s="462">
        <f t="shared" ca="1" si="20"/>
        <v>0</v>
      </c>
      <c r="CS21" s="462">
        <f t="shared" ca="1" si="20"/>
        <v>0</v>
      </c>
      <c r="CT21" s="462">
        <f t="shared" ca="1" si="21"/>
        <v>0</v>
      </c>
      <c r="CU21" s="462">
        <f t="shared" ca="1" si="21"/>
        <v>0</v>
      </c>
      <c r="CV21" s="462">
        <f t="shared" ca="1" si="21"/>
        <v>0</v>
      </c>
      <c r="CW21" s="462">
        <f t="shared" ca="1" si="21"/>
        <v>0</v>
      </c>
      <c r="CX21" s="462">
        <f t="shared" ca="1" si="21"/>
        <v>0</v>
      </c>
      <c r="CY21" s="462">
        <f t="shared" ca="1" si="21"/>
        <v>0</v>
      </c>
      <c r="CZ21" s="462">
        <f t="shared" ca="1" si="21"/>
        <v>0</v>
      </c>
      <c r="DA21" s="462">
        <f t="shared" ca="1" si="21"/>
        <v>0</v>
      </c>
      <c r="DB21" s="462">
        <f t="shared" ca="1" si="21"/>
        <v>0</v>
      </c>
      <c r="DC21" s="462">
        <f t="shared" ca="1" si="21"/>
        <v>0</v>
      </c>
      <c r="DE21" s="114" t="str">
        <f t="shared" ca="1" si="24"/>
        <v>D.1.L.</v>
      </c>
      <c r="DF21">
        <f t="shared" ca="1" si="22"/>
        <v>1</v>
      </c>
      <c r="DG21">
        <f t="shared" ca="1" si="23"/>
        <v>21</v>
      </c>
      <c r="DH21">
        <f ca="1">DG21/(100+DG21)</f>
        <v>0.17355371900826447</v>
      </c>
    </row>
    <row r="22" spans="1:112" hidden="1">
      <c r="A22" s="67">
        <v>10</v>
      </c>
      <c r="B22" s="458" t="str">
        <f t="shared" ca="1" si="12"/>
        <v>D.2.</v>
      </c>
      <c r="C22" s="465" t="str">
        <f t="shared" ca="1" si="13"/>
        <v>Mokestinės</v>
      </c>
      <c r="D22" s="446"/>
      <c r="E22" s="466" t="str">
        <f t="shared" ca="1" si="14"/>
        <v/>
      </c>
      <c r="F22" s="453">
        <f ca="1">SUM(F23:F30)+F31</f>
        <v>0</v>
      </c>
      <c r="G22" s="454">
        <f ca="1">SUMIF($H$5:$DC$5,"&lt;="&amp;PAL,$H22:$DC22)</f>
        <v>0</v>
      </c>
      <c r="H22" s="467">
        <f ca="1">SUM(H23:H31)</f>
        <v>0</v>
      </c>
      <c r="I22" s="467">
        <f t="shared" ref="I22:BT22" ca="1" si="25">SUM(I23:I31)</f>
        <v>0</v>
      </c>
      <c r="J22" s="467">
        <f t="shared" ca="1" si="25"/>
        <v>0</v>
      </c>
      <c r="K22" s="467">
        <f t="shared" ca="1" si="25"/>
        <v>0</v>
      </c>
      <c r="L22" s="467">
        <f t="shared" ca="1" si="25"/>
        <v>0</v>
      </c>
      <c r="M22" s="467">
        <f t="shared" ca="1" si="25"/>
        <v>0</v>
      </c>
      <c r="N22" s="467">
        <f t="shared" ca="1" si="25"/>
        <v>0</v>
      </c>
      <c r="O22" s="467">
        <f t="shared" ca="1" si="25"/>
        <v>0</v>
      </c>
      <c r="P22" s="467">
        <f t="shared" ca="1" si="25"/>
        <v>0</v>
      </c>
      <c r="Q22" s="467">
        <f t="shared" ca="1" si="25"/>
        <v>0</v>
      </c>
      <c r="R22" s="467">
        <f t="shared" ca="1" si="25"/>
        <v>0</v>
      </c>
      <c r="S22" s="467">
        <f t="shared" ca="1" si="25"/>
        <v>0</v>
      </c>
      <c r="T22" s="467">
        <f t="shared" ca="1" si="25"/>
        <v>0</v>
      </c>
      <c r="U22" s="467">
        <f t="shared" ca="1" si="25"/>
        <v>0</v>
      </c>
      <c r="V22" s="467">
        <f t="shared" ca="1" si="25"/>
        <v>0</v>
      </c>
      <c r="W22" s="467">
        <f t="shared" ca="1" si="25"/>
        <v>0</v>
      </c>
      <c r="X22" s="467">
        <f t="shared" ca="1" si="25"/>
        <v>0</v>
      </c>
      <c r="Y22" s="467">
        <f t="shared" ca="1" si="25"/>
        <v>0</v>
      </c>
      <c r="Z22" s="467">
        <f t="shared" ca="1" si="25"/>
        <v>0</v>
      </c>
      <c r="AA22" s="467">
        <f t="shared" ca="1" si="25"/>
        <v>0</v>
      </c>
      <c r="AB22" s="467">
        <f t="shared" ca="1" si="25"/>
        <v>0</v>
      </c>
      <c r="AC22" s="467">
        <f t="shared" ca="1" si="25"/>
        <v>0</v>
      </c>
      <c r="AD22" s="467">
        <f t="shared" ca="1" si="25"/>
        <v>0</v>
      </c>
      <c r="AE22" s="467">
        <f t="shared" ca="1" si="25"/>
        <v>0</v>
      </c>
      <c r="AF22" s="467">
        <f t="shared" ca="1" si="25"/>
        <v>0</v>
      </c>
      <c r="AG22" s="467">
        <f t="shared" ca="1" si="25"/>
        <v>0</v>
      </c>
      <c r="AH22" s="467">
        <f t="shared" ca="1" si="25"/>
        <v>0</v>
      </c>
      <c r="AI22" s="467">
        <f t="shared" ca="1" si="25"/>
        <v>0</v>
      </c>
      <c r="AJ22" s="467">
        <f t="shared" ca="1" si="25"/>
        <v>0</v>
      </c>
      <c r="AK22" s="467">
        <f t="shared" ca="1" si="25"/>
        <v>0</v>
      </c>
      <c r="AL22" s="467">
        <f t="shared" ca="1" si="25"/>
        <v>0</v>
      </c>
      <c r="AM22" s="467">
        <f t="shared" ca="1" si="25"/>
        <v>0</v>
      </c>
      <c r="AN22" s="467">
        <f t="shared" ca="1" si="25"/>
        <v>0</v>
      </c>
      <c r="AO22" s="467">
        <f t="shared" ca="1" si="25"/>
        <v>0</v>
      </c>
      <c r="AP22" s="467">
        <f t="shared" ca="1" si="25"/>
        <v>0</v>
      </c>
      <c r="AQ22" s="467">
        <f t="shared" ca="1" si="25"/>
        <v>0</v>
      </c>
      <c r="AR22" s="467">
        <f t="shared" ca="1" si="25"/>
        <v>0</v>
      </c>
      <c r="AS22" s="467">
        <f t="shared" ca="1" si="25"/>
        <v>0</v>
      </c>
      <c r="AT22" s="467">
        <f t="shared" ca="1" si="25"/>
        <v>0</v>
      </c>
      <c r="AU22" s="467">
        <f t="shared" ca="1" si="25"/>
        <v>0</v>
      </c>
      <c r="AV22" s="467">
        <f t="shared" ca="1" si="25"/>
        <v>0</v>
      </c>
      <c r="AW22" s="467">
        <f t="shared" ca="1" si="25"/>
        <v>0</v>
      </c>
      <c r="AX22" s="467">
        <f t="shared" ca="1" si="25"/>
        <v>0</v>
      </c>
      <c r="AY22" s="467">
        <f t="shared" ca="1" si="25"/>
        <v>0</v>
      </c>
      <c r="AZ22" s="467">
        <f t="shared" ca="1" si="25"/>
        <v>0</v>
      </c>
      <c r="BA22" s="467">
        <f t="shared" ca="1" si="25"/>
        <v>0</v>
      </c>
      <c r="BB22" s="467">
        <f t="shared" ca="1" si="25"/>
        <v>0</v>
      </c>
      <c r="BC22" s="467">
        <f t="shared" ca="1" si="25"/>
        <v>0</v>
      </c>
      <c r="BD22" s="467">
        <f t="shared" ca="1" si="25"/>
        <v>0</v>
      </c>
      <c r="BE22" s="467">
        <f t="shared" ca="1" si="25"/>
        <v>0</v>
      </c>
      <c r="BF22" s="467">
        <f t="shared" ca="1" si="25"/>
        <v>0</v>
      </c>
      <c r="BG22" s="467">
        <f t="shared" ca="1" si="25"/>
        <v>0</v>
      </c>
      <c r="BH22" s="467">
        <f t="shared" ca="1" si="25"/>
        <v>0</v>
      </c>
      <c r="BI22" s="467">
        <f t="shared" ca="1" si="25"/>
        <v>0</v>
      </c>
      <c r="BJ22" s="467">
        <f t="shared" ca="1" si="25"/>
        <v>0</v>
      </c>
      <c r="BK22" s="467">
        <f t="shared" ca="1" si="25"/>
        <v>0</v>
      </c>
      <c r="BL22" s="467">
        <f t="shared" ca="1" si="25"/>
        <v>0</v>
      </c>
      <c r="BM22" s="467">
        <f t="shared" ca="1" si="25"/>
        <v>0</v>
      </c>
      <c r="BN22" s="467">
        <f t="shared" ca="1" si="25"/>
        <v>0</v>
      </c>
      <c r="BO22" s="467">
        <f t="shared" ca="1" si="25"/>
        <v>0</v>
      </c>
      <c r="BP22" s="467">
        <f t="shared" ca="1" si="25"/>
        <v>0</v>
      </c>
      <c r="BQ22" s="467">
        <f t="shared" ca="1" si="25"/>
        <v>0</v>
      </c>
      <c r="BR22" s="467">
        <f t="shared" ca="1" si="25"/>
        <v>0</v>
      </c>
      <c r="BS22" s="467">
        <f t="shared" ca="1" si="25"/>
        <v>0</v>
      </c>
      <c r="BT22" s="467">
        <f t="shared" ca="1" si="25"/>
        <v>0</v>
      </c>
      <c r="BU22" s="467">
        <f t="shared" ref="BU22:DC22" ca="1" si="26">SUM(BU23:BU31)</f>
        <v>0</v>
      </c>
      <c r="BV22" s="467">
        <f t="shared" ca="1" si="26"/>
        <v>0</v>
      </c>
      <c r="BW22" s="467">
        <f t="shared" ca="1" si="26"/>
        <v>0</v>
      </c>
      <c r="BX22" s="467">
        <f t="shared" ca="1" si="26"/>
        <v>0</v>
      </c>
      <c r="BY22" s="467">
        <f t="shared" ca="1" si="26"/>
        <v>0</v>
      </c>
      <c r="BZ22" s="467">
        <f t="shared" ca="1" si="26"/>
        <v>0</v>
      </c>
      <c r="CA22" s="467">
        <f t="shared" ca="1" si="26"/>
        <v>0</v>
      </c>
      <c r="CB22" s="467">
        <f t="shared" ca="1" si="26"/>
        <v>0</v>
      </c>
      <c r="CC22" s="467">
        <f t="shared" ca="1" si="26"/>
        <v>0</v>
      </c>
      <c r="CD22" s="467">
        <f t="shared" ca="1" si="26"/>
        <v>0</v>
      </c>
      <c r="CE22" s="467">
        <f t="shared" ca="1" si="26"/>
        <v>0</v>
      </c>
      <c r="CF22" s="467">
        <f t="shared" ca="1" si="26"/>
        <v>0</v>
      </c>
      <c r="CG22" s="467">
        <f t="shared" ca="1" si="26"/>
        <v>0</v>
      </c>
      <c r="CH22" s="467">
        <f t="shared" ca="1" si="26"/>
        <v>0</v>
      </c>
      <c r="CI22" s="467">
        <f t="shared" ca="1" si="26"/>
        <v>0</v>
      </c>
      <c r="CJ22" s="467">
        <f t="shared" ca="1" si="26"/>
        <v>0</v>
      </c>
      <c r="CK22" s="467">
        <f t="shared" ca="1" si="26"/>
        <v>0</v>
      </c>
      <c r="CL22" s="467">
        <f t="shared" ca="1" si="26"/>
        <v>0</v>
      </c>
      <c r="CM22" s="467">
        <f t="shared" ca="1" si="26"/>
        <v>0</v>
      </c>
      <c r="CN22" s="467">
        <f t="shared" ca="1" si="26"/>
        <v>0</v>
      </c>
      <c r="CO22" s="467">
        <f t="shared" ca="1" si="26"/>
        <v>0</v>
      </c>
      <c r="CP22" s="467">
        <f t="shared" ca="1" si="26"/>
        <v>0</v>
      </c>
      <c r="CQ22" s="467">
        <f t="shared" ca="1" si="26"/>
        <v>0</v>
      </c>
      <c r="CR22" s="467">
        <f t="shared" ca="1" si="26"/>
        <v>0</v>
      </c>
      <c r="CS22" s="467">
        <f t="shared" ca="1" si="26"/>
        <v>0</v>
      </c>
      <c r="CT22" s="467">
        <f t="shared" ca="1" si="26"/>
        <v>0</v>
      </c>
      <c r="CU22" s="467">
        <f t="shared" ca="1" si="26"/>
        <v>0</v>
      </c>
      <c r="CV22" s="467">
        <f t="shared" ca="1" si="26"/>
        <v>0</v>
      </c>
      <c r="CW22" s="467">
        <f t="shared" ca="1" si="26"/>
        <v>0</v>
      </c>
      <c r="CX22" s="467">
        <f t="shared" ca="1" si="26"/>
        <v>0</v>
      </c>
      <c r="CY22" s="467">
        <f t="shared" ca="1" si="26"/>
        <v>0</v>
      </c>
      <c r="CZ22" s="467">
        <f t="shared" ca="1" si="26"/>
        <v>0</v>
      </c>
      <c r="DA22" s="467">
        <f t="shared" ca="1" si="26"/>
        <v>0</v>
      </c>
      <c r="DB22" s="467">
        <f t="shared" ca="1" si="26"/>
        <v>0</v>
      </c>
      <c r="DC22" s="467">
        <f t="shared" ca="1" si="26"/>
        <v>0</v>
      </c>
      <c r="DE22" s="114"/>
    </row>
    <row r="23" spans="1:112" hidden="1">
      <c r="A23" s="67">
        <v>11</v>
      </c>
      <c r="B23" s="458" t="str">
        <f t="shared" ca="1" si="12"/>
        <v>D.2.1.</v>
      </c>
      <c r="C23" s="459" t="str">
        <f t="shared" ca="1" si="13"/>
        <v>Veikla</v>
      </c>
      <c r="D23" s="463"/>
      <c r="E23" s="460">
        <f t="shared" ca="1" si="14"/>
        <v>0.21</v>
      </c>
      <c r="F23" s="461">
        <f ca="1">H23+NPV(FD,I23:INDEX(I23:DC23,PAL))</f>
        <v>0</v>
      </c>
      <c r="G23" s="454">
        <f ca="1">SUMIF($H$5:$DC$5,"&lt;="&amp;PAL,$H23:$DC23)</f>
        <v>0</v>
      </c>
      <c r="H23" s="462">
        <f t="shared" ref="H23:W32" ca="1" si="27">OFFSET(INDIRECT("'"&amp;Opt_alt&amp;"'!H12"),$A23,H$5)*$DF23</f>
        <v>0</v>
      </c>
      <c r="I23" s="462">
        <f t="shared" ca="1" si="27"/>
        <v>0</v>
      </c>
      <c r="J23" s="462">
        <f t="shared" ca="1" si="27"/>
        <v>0</v>
      </c>
      <c r="K23" s="462">
        <f t="shared" ca="1" si="27"/>
        <v>0</v>
      </c>
      <c r="L23" s="462">
        <f t="shared" ca="1" si="27"/>
        <v>0</v>
      </c>
      <c r="M23" s="462">
        <f t="shared" ca="1" si="27"/>
        <v>0</v>
      </c>
      <c r="N23" s="462">
        <f t="shared" ca="1" si="27"/>
        <v>0</v>
      </c>
      <c r="O23" s="462">
        <f t="shared" ca="1" si="27"/>
        <v>0</v>
      </c>
      <c r="P23" s="462">
        <f t="shared" ca="1" si="27"/>
        <v>0</v>
      </c>
      <c r="Q23" s="462">
        <f t="shared" ca="1" si="27"/>
        <v>0</v>
      </c>
      <c r="R23" s="462">
        <f t="shared" ca="1" si="27"/>
        <v>0</v>
      </c>
      <c r="S23" s="462">
        <f t="shared" ca="1" si="27"/>
        <v>0</v>
      </c>
      <c r="T23" s="462">
        <f t="shared" ca="1" si="27"/>
        <v>0</v>
      </c>
      <c r="U23" s="462">
        <f t="shared" ca="1" si="27"/>
        <v>0</v>
      </c>
      <c r="V23" s="462">
        <f t="shared" ca="1" si="27"/>
        <v>0</v>
      </c>
      <c r="W23" s="462">
        <f t="shared" ca="1" si="27"/>
        <v>0</v>
      </c>
      <c r="X23" s="462">
        <f t="shared" ref="X23:AM32" ca="1" si="28">OFFSET(INDIRECT("'"&amp;Opt_alt&amp;"'!H12"),$A23,X$5)*$DF23</f>
        <v>0</v>
      </c>
      <c r="Y23" s="462">
        <f t="shared" ca="1" si="28"/>
        <v>0</v>
      </c>
      <c r="Z23" s="462">
        <f t="shared" ca="1" si="28"/>
        <v>0</v>
      </c>
      <c r="AA23" s="462">
        <f t="shared" ca="1" si="28"/>
        <v>0</v>
      </c>
      <c r="AB23" s="462">
        <f t="shared" ca="1" si="28"/>
        <v>0</v>
      </c>
      <c r="AC23" s="462">
        <f t="shared" ca="1" si="28"/>
        <v>0</v>
      </c>
      <c r="AD23" s="462">
        <f t="shared" ca="1" si="28"/>
        <v>0</v>
      </c>
      <c r="AE23" s="462">
        <f t="shared" ca="1" si="28"/>
        <v>0</v>
      </c>
      <c r="AF23" s="462">
        <f t="shared" ca="1" si="28"/>
        <v>0</v>
      </c>
      <c r="AG23" s="462">
        <f t="shared" ca="1" si="28"/>
        <v>0</v>
      </c>
      <c r="AH23" s="462">
        <f t="shared" ca="1" si="28"/>
        <v>0</v>
      </c>
      <c r="AI23" s="462">
        <f t="shared" ca="1" si="28"/>
        <v>0</v>
      </c>
      <c r="AJ23" s="462">
        <f t="shared" ca="1" si="28"/>
        <v>0</v>
      </c>
      <c r="AK23" s="462">
        <f t="shared" ca="1" si="28"/>
        <v>0</v>
      </c>
      <c r="AL23" s="462">
        <f t="shared" ca="1" si="28"/>
        <v>0</v>
      </c>
      <c r="AM23" s="462">
        <f t="shared" ca="1" si="28"/>
        <v>0</v>
      </c>
      <c r="AN23" s="462">
        <f t="shared" ref="AN23:BC32" ca="1" si="29">OFFSET(INDIRECT("'"&amp;Opt_alt&amp;"'!H12"),$A23,AN$5)*$DF23</f>
        <v>0</v>
      </c>
      <c r="AO23" s="462">
        <f t="shared" ca="1" si="29"/>
        <v>0</v>
      </c>
      <c r="AP23" s="462">
        <f t="shared" ca="1" si="29"/>
        <v>0</v>
      </c>
      <c r="AQ23" s="462">
        <f t="shared" ca="1" si="29"/>
        <v>0</v>
      </c>
      <c r="AR23" s="462">
        <f t="shared" ca="1" si="29"/>
        <v>0</v>
      </c>
      <c r="AS23" s="462">
        <f t="shared" ca="1" si="29"/>
        <v>0</v>
      </c>
      <c r="AT23" s="462">
        <f t="shared" ca="1" si="29"/>
        <v>0</v>
      </c>
      <c r="AU23" s="462">
        <f t="shared" ca="1" si="29"/>
        <v>0</v>
      </c>
      <c r="AV23" s="462">
        <f t="shared" ca="1" si="29"/>
        <v>0</v>
      </c>
      <c r="AW23" s="462">
        <f t="shared" ca="1" si="29"/>
        <v>0</v>
      </c>
      <c r="AX23" s="462">
        <f t="shared" ca="1" si="29"/>
        <v>0</v>
      </c>
      <c r="AY23" s="462">
        <f t="shared" ca="1" si="29"/>
        <v>0</v>
      </c>
      <c r="AZ23" s="462">
        <f t="shared" ca="1" si="29"/>
        <v>0</v>
      </c>
      <c r="BA23" s="462">
        <f t="shared" ca="1" si="29"/>
        <v>0</v>
      </c>
      <c r="BB23" s="462">
        <f t="shared" ca="1" si="29"/>
        <v>0</v>
      </c>
      <c r="BC23" s="462">
        <f t="shared" ca="1" si="29"/>
        <v>0</v>
      </c>
      <c r="BD23" s="462">
        <f t="shared" ref="BD23:BS32" ca="1" si="30">OFFSET(INDIRECT("'"&amp;Opt_alt&amp;"'!H12"),$A23,BD$5)*$DF23</f>
        <v>0</v>
      </c>
      <c r="BE23" s="462">
        <f t="shared" ca="1" si="30"/>
        <v>0</v>
      </c>
      <c r="BF23" s="462">
        <f t="shared" ca="1" si="30"/>
        <v>0</v>
      </c>
      <c r="BG23" s="462">
        <f t="shared" ca="1" si="30"/>
        <v>0</v>
      </c>
      <c r="BH23" s="462">
        <f t="shared" ca="1" si="30"/>
        <v>0</v>
      </c>
      <c r="BI23" s="462">
        <f t="shared" ca="1" si="30"/>
        <v>0</v>
      </c>
      <c r="BJ23" s="462">
        <f t="shared" ca="1" si="30"/>
        <v>0</v>
      </c>
      <c r="BK23" s="462">
        <f t="shared" ca="1" si="30"/>
        <v>0</v>
      </c>
      <c r="BL23" s="462">
        <f t="shared" ca="1" si="30"/>
        <v>0</v>
      </c>
      <c r="BM23" s="462">
        <f t="shared" ca="1" si="30"/>
        <v>0</v>
      </c>
      <c r="BN23" s="462">
        <f t="shared" ca="1" si="30"/>
        <v>0</v>
      </c>
      <c r="BO23" s="462">
        <f t="shared" ca="1" si="30"/>
        <v>0</v>
      </c>
      <c r="BP23" s="462">
        <f t="shared" ca="1" si="30"/>
        <v>0</v>
      </c>
      <c r="BQ23" s="462">
        <f t="shared" ca="1" si="30"/>
        <v>0</v>
      </c>
      <c r="BR23" s="462">
        <f t="shared" ca="1" si="30"/>
        <v>0</v>
      </c>
      <c r="BS23" s="462">
        <f t="shared" ca="1" si="30"/>
        <v>0</v>
      </c>
      <c r="BT23" s="462">
        <f t="shared" ref="BT23:CI32" ca="1" si="31">OFFSET(INDIRECT("'"&amp;Opt_alt&amp;"'!H12"),$A23,BT$5)*$DF23</f>
        <v>0</v>
      </c>
      <c r="BU23" s="462">
        <f t="shared" ca="1" si="31"/>
        <v>0</v>
      </c>
      <c r="BV23" s="462">
        <f t="shared" ca="1" si="31"/>
        <v>0</v>
      </c>
      <c r="BW23" s="462">
        <f t="shared" ca="1" si="31"/>
        <v>0</v>
      </c>
      <c r="BX23" s="462">
        <f t="shared" ca="1" si="31"/>
        <v>0</v>
      </c>
      <c r="BY23" s="462">
        <f t="shared" ca="1" si="31"/>
        <v>0</v>
      </c>
      <c r="BZ23" s="462">
        <f t="shared" ca="1" si="31"/>
        <v>0</v>
      </c>
      <c r="CA23" s="462">
        <f t="shared" ca="1" si="31"/>
        <v>0</v>
      </c>
      <c r="CB23" s="462">
        <f t="shared" ca="1" si="31"/>
        <v>0</v>
      </c>
      <c r="CC23" s="462">
        <f t="shared" ca="1" si="31"/>
        <v>0</v>
      </c>
      <c r="CD23" s="462">
        <f t="shared" ca="1" si="31"/>
        <v>0</v>
      </c>
      <c r="CE23" s="462">
        <f t="shared" ca="1" si="31"/>
        <v>0</v>
      </c>
      <c r="CF23" s="462">
        <f t="shared" ca="1" si="31"/>
        <v>0</v>
      </c>
      <c r="CG23" s="462">
        <f t="shared" ca="1" si="31"/>
        <v>0</v>
      </c>
      <c r="CH23" s="462">
        <f t="shared" ca="1" si="31"/>
        <v>0</v>
      </c>
      <c r="CI23" s="462">
        <f t="shared" ca="1" si="31"/>
        <v>0</v>
      </c>
      <c r="CJ23" s="462">
        <f t="shared" ref="CJ23:CY32" ca="1" si="32">OFFSET(INDIRECT("'"&amp;Opt_alt&amp;"'!H12"),$A23,CJ$5)*$DF23</f>
        <v>0</v>
      </c>
      <c r="CK23" s="462">
        <f t="shared" ca="1" si="32"/>
        <v>0</v>
      </c>
      <c r="CL23" s="462">
        <f t="shared" ca="1" si="32"/>
        <v>0</v>
      </c>
      <c r="CM23" s="462">
        <f t="shared" ca="1" si="32"/>
        <v>0</v>
      </c>
      <c r="CN23" s="462">
        <f t="shared" ca="1" si="32"/>
        <v>0</v>
      </c>
      <c r="CO23" s="462">
        <f t="shared" ca="1" si="32"/>
        <v>0</v>
      </c>
      <c r="CP23" s="462">
        <f t="shared" ca="1" si="32"/>
        <v>0</v>
      </c>
      <c r="CQ23" s="462">
        <f t="shared" ca="1" si="32"/>
        <v>0</v>
      </c>
      <c r="CR23" s="462">
        <f t="shared" ca="1" si="32"/>
        <v>0</v>
      </c>
      <c r="CS23" s="462">
        <f t="shared" ca="1" si="32"/>
        <v>0</v>
      </c>
      <c r="CT23" s="462">
        <f t="shared" ca="1" si="32"/>
        <v>0</v>
      </c>
      <c r="CU23" s="462">
        <f t="shared" ca="1" si="32"/>
        <v>0</v>
      </c>
      <c r="CV23" s="462">
        <f t="shared" ca="1" si="32"/>
        <v>0</v>
      </c>
      <c r="CW23" s="462">
        <f t="shared" ca="1" si="32"/>
        <v>0</v>
      </c>
      <c r="CX23" s="462">
        <f t="shared" ca="1" si="32"/>
        <v>0</v>
      </c>
      <c r="CY23" s="462">
        <f t="shared" ca="1" si="32"/>
        <v>0</v>
      </c>
      <c r="CZ23" s="462">
        <f t="shared" ref="CT23:DC32" ca="1" si="33">OFFSET(INDIRECT("'"&amp;Opt_alt&amp;"'!H12"),$A23,CZ$5)*$DF23</f>
        <v>0</v>
      </c>
      <c r="DA23" s="462">
        <f t="shared" ca="1" si="33"/>
        <v>0</v>
      </c>
      <c r="DB23" s="462">
        <f t="shared" ca="1" si="33"/>
        <v>0</v>
      </c>
      <c r="DC23" s="462">
        <f t="shared" ca="1" si="33"/>
        <v>0</v>
      </c>
      <c r="DE23" s="114" t="str">
        <f t="shared" ca="1" si="24"/>
        <v>D.2.1.</v>
      </c>
      <c r="DF23">
        <f t="shared" ref="DF23:DF32" ca="1" si="34">VLOOKUP(DE23,scenarijai,$DF$6,FALSE)</f>
        <v>1</v>
      </c>
      <c r="DG23">
        <f t="shared" ref="DG23:DG32" ca="1" si="35">OFFSET(INDIRECT("'"&amp;Opt_alt&amp;"'!H12"),$A23,DG$5)</f>
        <v>21</v>
      </c>
      <c r="DH23">
        <v>0</v>
      </c>
    </row>
    <row r="24" spans="1:112" hidden="1">
      <c r="A24" s="67">
        <v>12</v>
      </c>
      <c r="B24" s="458" t="str">
        <f t="shared" ca="1" si="12"/>
        <v>D.2.2.</v>
      </c>
      <c r="C24" s="459" t="str">
        <f t="shared" ca="1" si="13"/>
        <v>Veikla</v>
      </c>
      <c r="D24" s="463"/>
      <c r="E24" s="460">
        <f t="shared" ca="1" si="14"/>
        <v>0.21</v>
      </c>
      <c r="F24" s="461">
        <f ca="1">H24+NPV(FD,I24:INDEX(I24:DC24,PAL))</f>
        <v>0</v>
      </c>
      <c r="G24" s="454">
        <f ca="1">SUMIF($H$5:$DC$5,"&lt;="&amp;PAL,$H24:$DC24)</f>
        <v>0</v>
      </c>
      <c r="H24" s="462">
        <f t="shared" ca="1" si="27"/>
        <v>0</v>
      </c>
      <c r="I24" s="462">
        <f t="shared" ca="1" si="27"/>
        <v>0</v>
      </c>
      <c r="J24" s="462">
        <f t="shared" ca="1" si="27"/>
        <v>0</v>
      </c>
      <c r="K24" s="462">
        <f t="shared" ca="1" si="27"/>
        <v>0</v>
      </c>
      <c r="L24" s="462">
        <f t="shared" ca="1" si="27"/>
        <v>0</v>
      </c>
      <c r="M24" s="462">
        <f t="shared" ca="1" si="27"/>
        <v>0</v>
      </c>
      <c r="N24" s="462">
        <f t="shared" ca="1" si="27"/>
        <v>0</v>
      </c>
      <c r="O24" s="462">
        <f t="shared" ca="1" si="27"/>
        <v>0</v>
      </c>
      <c r="P24" s="462">
        <f t="shared" ca="1" si="27"/>
        <v>0</v>
      </c>
      <c r="Q24" s="462">
        <f t="shared" ca="1" si="27"/>
        <v>0</v>
      </c>
      <c r="R24" s="462">
        <f t="shared" ca="1" si="27"/>
        <v>0</v>
      </c>
      <c r="S24" s="462">
        <f t="shared" ca="1" si="27"/>
        <v>0</v>
      </c>
      <c r="T24" s="462">
        <f t="shared" ca="1" si="27"/>
        <v>0</v>
      </c>
      <c r="U24" s="462">
        <f t="shared" ca="1" si="27"/>
        <v>0</v>
      </c>
      <c r="V24" s="462">
        <f t="shared" ca="1" si="27"/>
        <v>0</v>
      </c>
      <c r="W24" s="462">
        <f t="shared" ca="1" si="27"/>
        <v>0</v>
      </c>
      <c r="X24" s="462">
        <f t="shared" ca="1" si="28"/>
        <v>0</v>
      </c>
      <c r="Y24" s="462">
        <f t="shared" ca="1" si="28"/>
        <v>0</v>
      </c>
      <c r="Z24" s="462">
        <f t="shared" ca="1" si="28"/>
        <v>0</v>
      </c>
      <c r="AA24" s="462">
        <f t="shared" ca="1" si="28"/>
        <v>0</v>
      </c>
      <c r="AB24" s="462">
        <f t="shared" ca="1" si="28"/>
        <v>0</v>
      </c>
      <c r="AC24" s="462">
        <f t="shared" ca="1" si="28"/>
        <v>0</v>
      </c>
      <c r="AD24" s="462">
        <f t="shared" ca="1" si="28"/>
        <v>0</v>
      </c>
      <c r="AE24" s="462">
        <f t="shared" ca="1" si="28"/>
        <v>0</v>
      </c>
      <c r="AF24" s="462">
        <f t="shared" ca="1" si="28"/>
        <v>0</v>
      </c>
      <c r="AG24" s="462">
        <f t="shared" ca="1" si="28"/>
        <v>0</v>
      </c>
      <c r="AH24" s="462">
        <f t="shared" ca="1" si="28"/>
        <v>0</v>
      </c>
      <c r="AI24" s="462">
        <f t="shared" ca="1" si="28"/>
        <v>0</v>
      </c>
      <c r="AJ24" s="462">
        <f t="shared" ca="1" si="28"/>
        <v>0</v>
      </c>
      <c r="AK24" s="462">
        <f t="shared" ca="1" si="28"/>
        <v>0</v>
      </c>
      <c r="AL24" s="462">
        <f t="shared" ca="1" si="28"/>
        <v>0</v>
      </c>
      <c r="AM24" s="462">
        <f t="shared" ca="1" si="28"/>
        <v>0</v>
      </c>
      <c r="AN24" s="462">
        <f t="shared" ca="1" si="29"/>
        <v>0</v>
      </c>
      <c r="AO24" s="462">
        <f t="shared" ca="1" si="29"/>
        <v>0</v>
      </c>
      <c r="AP24" s="462">
        <f t="shared" ca="1" si="29"/>
        <v>0</v>
      </c>
      <c r="AQ24" s="462">
        <f t="shared" ca="1" si="29"/>
        <v>0</v>
      </c>
      <c r="AR24" s="462">
        <f t="shared" ca="1" si="29"/>
        <v>0</v>
      </c>
      <c r="AS24" s="462">
        <f t="shared" ca="1" si="29"/>
        <v>0</v>
      </c>
      <c r="AT24" s="462">
        <f t="shared" ca="1" si="29"/>
        <v>0</v>
      </c>
      <c r="AU24" s="462">
        <f t="shared" ca="1" si="29"/>
        <v>0</v>
      </c>
      <c r="AV24" s="462">
        <f t="shared" ca="1" si="29"/>
        <v>0</v>
      </c>
      <c r="AW24" s="462">
        <f t="shared" ca="1" si="29"/>
        <v>0</v>
      </c>
      <c r="AX24" s="462">
        <f t="shared" ca="1" si="29"/>
        <v>0</v>
      </c>
      <c r="AY24" s="462">
        <f t="shared" ca="1" si="29"/>
        <v>0</v>
      </c>
      <c r="AZ24" s="462">
        <f t="shared" ca="1" si="29"/>
        <v>0</v>
      </c>
      <c r="BA24" s="462">
        <f t="shared" ca="1" si="29"/>
        <v>0</v>
      </c>
      <c r="BB24" s="462">
        <f t="shared" ca="1" si="29"/>
        <v>0</v>
      </c>
      <c r="BC24" s="462">
        <f t="shared" ca="1" si="29"/>
        <v>0</v>
      </c>
      <c r="BD24" s="462">
        <f t="shared" ca="1" si="30"/>
        <v>0</v>
      </c>
      <c r="BE24" s="462">
        <f t="shared" ca="1" si="30"/>
        <v>0</v>
      </c>
      <c r="BF24" s="462">
        <f t="shared" ca="1" si="30"/>
        <v>0</v>
      </c>
      <c r="BG24" s="462">
        <f t="shared" ca="1" si="30"/>
        <v>0</v>
      </c>
      <c r="BH24" s="462">
        <f t="shared" ca="1" si="30"/>
        <v>0</v>
      </c>
      <c r="BI24" s="462">
        <f t="shared" ca="1" si="30"/>
        <v>0</v>
      </c>
      <c r="BJ24" s="462">
        <f t="shared" ca="1" si="30"/>
        <v>0</v>
      </c>
      <c r="BK24" s="462">
        <f t="shared" ca="1" si="30"/>
        <v>0</v>
      </c>
      <c r="BL24" s="462">
        <f t="shared" ca="1" si="30"/>
        <v>0</v>
      </c>
      <c r="BM24" s="462">
        <f t="shared" ca="1" si="30"/>
        <v>0</v>
      </c>
      <c r="BN24" s="462">
        <f t="shared" ca="1" si="30"/>
        <v>0</v>
      </c>
      <c r="BO24" s="462">
        <f t="shared" ca="1" si="30"/>
        <v>0</v>
      </c>
      <c r="BP24" s="462">
        <f t="shared" ca="1" si="30"/>
        <v>0</v>
      </c>
      <c r="BQ24" s="462">
        <f t="shared" ca="1" si="30"/>
        <v>0</v>
      </c>
      <c r="BR24" s="462">
        <f t="shared" ca="1" si="30"/>
        <v>0</v>
      </c>
      <c r="BS24" s="462">
        <f t="shared" ca="1" si="30"/>
        <v>0</v>
      </c>
      <c r="BT24" s="462">
        <f t="shared" ca="1" si="31"/>
        <v>0</v>
      </c>
      <c r="BU24" s="462">
        <f t="shared" ca="1" si="31"/>
        <v>0</v>
      </c>
      <c r="BV24" s="462">
        <f t="shared" ca="1" si="31"/>
        <v>0</v>
      </c>
      <c r="BW24" s="462">
        <f t="shared" ca="1" si="31"/>
        <v>0</v>
      </c>
      <c r="BX24" s="462">
        <f t="shared" ca="1" si="31"/>
        <v>0</v>
      </c>
      <c r="BY24" s="462">
        <f t="shared" ca="1" si="31"/>
        <v>0</v>
      </c>
      <c r="BZ24" s="462">
        <f t="shared" ca="1" si="31"/>
        <v>0</v>
      </c>
      <c r="CA24" s="462">
        <f t="shared" ca="1" si="31"/>
        <v>0</v>
      </c>
      <c r="CB24" s="462">
        <f t="shared" ca="1" si="31"/>
        <v>0</v>
      </c>
      <c r="CC24" s="462">
        <f t="shared" ca="1" si="31"/>
        <v>0</v>
      </c>
      <c r="CD24" s="462">
        <f t="shared" ca="1" si="31"/>
        <v>0</v>
      </c>
      <c r="CE24" s="462">
        <f t="shared" ca="1" si="31"/>
        <v>0</v>
      </c>
      <c r="CF24" s="462">
        <f t="shared" ca="1" si="31"/>
        <v>0</v>
      </c>
      <c r="CG24" s="462">
        <f t="shared" ca="1" si="31"/>
        <v>0</v>
      </c>
      <c r="CH24" s="462">
        <f t="shared" ca="1" si="31"/>
        <v>0</v>
      </c>
      <c r="CI24" s="462">
        <f t="shared" ca="1" si="31"/>
        <v>0</v>
      </c>
      <c r="CJ24" s="462">
        <f t="shared" ca="1" si="32"/>
        <v>0</v>
      </c>
      <c r="CK24" s="462">
        <f t="shared" ca="1" si="32"/>
        <v>0</v>
      </c>
      <c r="CL24" s="462">
        <f t="shared" ca="1" si="32"/>
        <v>0</v>
      </c>
      <c r="CM24" s="462">
        <f t="shared" ca="1" si="32"/>
        <v>0</v>
      </c>
      <c r="CN24" s="462">
        <f t="shared" ca="1" si="32"/>
        <v>0</v>
      </c>
      <c r="CO24" s="462">
        <f t="shared" ca="1" si="32"/>
        <v>0</v>
      </c>
      <c r="CP24" s="462">
        <f t="shared" ca="1" si="32"/>
        <v>0</v>
      </c>
      <c r="CQ24" s="462">
        <f t="shared" ca="1" si="32"/>
        <v>0</v>
      </c>
      <c r="CR24" s="462">
        <f t="shared" ca="1" si="32"/>
        <v>0</v>
      </c>
      <c r="CS24" s="462">
        <f t="shared" ca="1" si="32"/>
        <v>0</v>
      </c>
      <c r="CT24" s="462">
        <f t="shared" ca="1" si="33"/>
        <v>0</v>
      </c>
      <c r="CU24" s="462">
        <f t="shared" ca="1" si="33"/>
        <v>0</v>
      </c>
      <c r="CV24" s="462">
        <f t="shared" ca="1" si="33"/>
        <v>0</v>
      </c>
      <c r="CW24" s="462">
        <f t="shared" ca="1" si="33"/>
        <v>0</v>
      </c>
      <c r="CX24" s="462">
        <f t="shared" ca="1" si="33"/>
        <v>0</v>
      </c>
      <c r="CY24" s="462">
        <f t="shared" ca="1" si="33"/>
        <v>0</v>
      </c>
      <c r="CZ24" s="462">
        <f t="shared" ca="1" si="33"/>
        <v>0</v>
      </c>
      <c r="DA24" s="462">
        <f t="shared" ca="1" si="33"/>
        <v>0</v>
      </c>
      <c r="DB24" s="462">
        <f t="shared" ca="1" si="33"/>
        <v>0</v>
      </c>
      <c r="DC24" s="462">
        <f t="shared" ca="1" si="33"/>
        <v>0</v>
      </c>
      <c r="DE24" s="114" t="str">
        <f t="shared" ca="1" si="24"/>
        <v>D.2.2.</v>
      </c>
      <c r="DF24">
        <f t="shared" ca="1" si="34"/>
        <v>1</v>
      </c>
      <c r="DG24">
        <f t="shared" ca="1" si="35"/>
        <v>21</v>
      </c>
      <c r="DH24">
        <v>0</v>
      </c>
    </row>
    <row r="25" spans="1:112" hidden="1">
      <c r="A25" s="67">
        <v>13</v>
      </c>
      <c r="B25" s="458" t="str">
        <f t="shared" ca="1" si="12"/>
        <v>D.2.3.</v>
      </c>
      <c r="C25" s="459" t="str">
        <f t="shared" ca="1" si="13"/>
        <v>Veikla</v>
      </c>
      <c r="D25" s="463"/>
      <c r="E25" s="460">
        <f t="shared" ca="1" si="14"/>
        <v>0.21</v>
      </c>
      <c r="F25" s="461">
        <f ca="1">H25+NPV(FD,I25:INDEX(I25:DC25,PAL))</f>
        <v>0</v>
      </c>
      <c r="G25" s="454">
        <f ca="1">SUMIF($H$5:$DC$5,"&lt;="&amp;PAL,$H25:$DC25)</f>
        <v>0</v>
      </c>
      <c r="H25" s="462">
        <f t="shared" ca="1" si="27"/>
        <v>0</v>
      </c>
      <c r="I25" s="462">
        <f t="shared" ca="1" si="27"/>
        <v>0</v>
      </c>
      <c r="J25" s="462">
        <f t="shared" ca="1" si="27"/>
        <v>0</v>
      </c>
      <c r="K25" s="462">
        <f t="shared" ca="1" si="27"/>
        <v>0</v>
      </c>
      <c r="L25" s="462">
        <f t="shared" ca="1" si="27"/>
        <v>0</v>
      </c>
      <c r="M25" s="462">
        <f t="shared" ca="1" si="27"/>
        <v>0</v>
      </c>
      <c r="N25" s="462">
        <f t="shared" ca="1" si="27"/>
        <v>0</v>
      </c>
      <c r="O25" s="462">
        <f t="shared" ca="1" si="27"/>
        <v>0</v>
      </c>
      <c r="P25" s="462">
        <f t="shared" ca="1" si="27"/>
        <v>0</v>
      </c>
      <c r="Q25" s="462">
        <f t="shared" ca="1" si="27"/>
        <v>0</v>
      </c>
      <c r="R25" s="462">
        <f t="shared" ca="1" si="27"/>
        <v>0</v>
      </c>
      <c r="S25" s="462">
        <f t="shared" ca="1" si="27"/>
        <v>0</v>
      </c>
      <c r="T25" s="462">
        <f t="shared" ca="1" si="27"/>
        <v>0</v>
      </c>
      <c r="U25" s="462">
        <f t="shared" ca="1" si="27"/>
        <v>0</v>
      </c>
      <c r="V25" s="462">
        <f t="shared" ca="1" si="27"/>
        <v>0</v>
      </c>
      <c r="W25" s="462">
        <f t="shared" ca="1" si="27"/>
        <v>0</v>
      </c>
      <c r="X25" s="462">
        <f t="shared" ca="1" si="28"/>
        <v>0</v>
      </c>
      <c r="Y25" s="462">
        <f t="shared" ca="1" si="28"/>
        <v>0</v>
      </c>
      <c r="Z25" s="462">
        <f t="shared" ca="1" si="28"/>
        <v>0</v>
      </c>
      <c r="AA25" s="462">
        <f t="shared" ca="1" si="28"/>
        <v>0</v>
      </c>
      <c r="AB25" s="462">
        <f t="shared" ca="1" si="28"/>
        <v>0</v>
      </c>
      <c r="AC25" s="462">
        <f t="shared" ca="1" si="28"/>
        <v>0</v>
      </c>
      <c r="AD25" s="462">
        <f t="shared" ca="1" si="28"/>
        <v>0</v>
      </c>
      <c r="AE25" s="462">
        <f t="shared" ca="1" si="28"/>
        <v>0</v>
      </c>
      <c r="AF25" s="462">
        <f t="shared" ca="1" si="28"/>
        <v>0</v>
      </c>
      <c r="AG25" s="462">
        <f t="shared" ca="1" si="28"/>
        <v>0</v>
      </c>
      <c r="AH25" s="462">
        <f t="shared" ca="1" si="28"/>
        <v>0</v>
      </c>
      <c r="AI25" s="462">
        <f t="shared" ca="1" si="28"/>
        <v>0</v>
      </c>
      <c r="AJ25" s="462">
        <f t="shared" ca="1" si="28"/>
        <v>0</v>
      </c>
      <c r="AK25" s="462">
        <f t="shared" ca="1" si="28"/>
        <v>0</v>
      </c>
      <c r="AL25" s="462">
        <f t="shared" ca="1" si="28"/>
        <v>0</v>
      </c>
      <c r="AM25" s="462">
        <f t="shared" ca="1" si="28"/>
        <v>0</v>
      </c>
      <c r="AN25" s="462">
        <f t="shared" ca="1" si="29"/>
        <v>0</v>
      </c>
      <c r="AO25" s="462">
        <f t="shared" ca="1" si="29"/>
        <v>0</v>
      </c>
      <c r="AP25" s="462">
        <f t="shared" ca="1" si="29"/>
        <v>0</v>
      </c>
      <c r="AQ25" s="462">
        <f t="shared" ca="1" si="29"/>
        <v>0</v>
      </c>
      <c r="AR25" s="462">
        <f t="shared" ca="1" si="29"/>
        <v>0</v>
      </c>
      <c r="AS25" s="462">
        <f t="shared" ca="1" si="29"/>
        <v>0</v>
      </c>
      <c r="AT25" s="462">
        <f t="shared" ca="1" si="29"/>
        <v>0</v>
      </c>
      <c r="AU25" s="462">
        <f t="shared" ca="1" si="29"/>
        <v>0</v>
      </c>
      <c r="AV25" s="462">
        <f t="shared" ca="1" si="29"/>
        <v>0</v>
      </c>
      <c r="AW25" s="462">
        <f t="shared" ca="1" si="29"/>
        <v>0</v>
      </c>
      <c r="AX25" s="462">
        <f t="shared" ca="1" si="29"/>
        <v>0</v>
      </c>
      <c r="AY25" s="462">
        <f t="shared" ca="1" si="29"/>
        <v>0</v>
      </c>
      <c r="AZ25" s="462">
        <f t="shared" ca="1" si="29"/>
        <v>0</v>
      </c>
      <c r="BA25" s="462">
        <f t="shared" ca="1" si="29"/>
        <v>0</v>
      </c>
      <c r="BB25" s="462">
        <f t="shared" ca="1" si="29"/>
        <v>0</v>
      </c>
      <c r="BC25" s="462">
        <f t="shared" ca="1" si="29"/>
        <v>0</v>
      </c>
      <c r="BD25" s="462">
        <f t="shared" ca="1" si="30"/>
        <v>0</v>
      </c>
      <c r="BE25" s="462">
        <f t="shared" ca="1" si="30"/>
        <v>0</v>
      </c>
      <c r="BF25" s="462">
        <f t="shared" ca="1" si="30"/>
        <v>0</v>
      </c>
      <c r="BG25" s="462">
        <f t="shared" ca="1" si="30"/>
        <v>0</v>
      </c>
      <c r="BH25" s="462">
        <f t="shared" ca="1" si="30"/>
        <v>0</v>
      </c>
      <c r="BI25" s="462">
        <f t="shared" ca="1" si="30"/>
        <v>0</v>
      </c>
      <c r="BJ25" s="462">
        <f t="shared" ca="1" si="30"/>
        <v>0</v>
      </c>
      <c r="BK25" s="462">
        <f t="shared" ca="1" si="30"/>
        <v>0</v>
      </c>
      <c r="BL25" s="462">
        <f t="shared" ca="1" si="30"/>
        <v>0</v>
      </c>
      <c r="BM25" s="462">
        <f t="shared" ca="1" si="30"/>
        <v>0</v>
      </c>
      <c r="BN25" s="462">
        <f t="shared" ca="1" si="30"/>
        <v>0</v>
      </c>
      <c r="BO25" s="462">
        <f t="shared" ca="1" si="30"/>
        <v>0</v>
      </c>
      <c r="BP25" s="462">
        <f t="shared" ca="1" si="30"/>
        <v>0</v>
      </c>
      <c r="BQ25" s="462">
        <f t="shared" ca="1" si="30"/>
        <v>0</v>
      </c>
      <c r="BR25" s="462">
        <f t="shared" ca="1" si="30"/>
        <v>0</v>
      </c>
      <c r="BS25" s="462">
        <f t="shared" ca="1" si="30"/>
        <v>0</v>
      </c>
      <c r="BT25" s="462">
        <f t="shared" ca="1" si="31"/>
        <v>0</v>
      </c>
      <c r="BU25" s="462">
        <f t="shared" ca="1" si="31"/>
        <v>0</v>
      </c>
      <c r="BV25" s="462">
        <f t="shared" ca="1" si="31"/>
        <v>0</v>
      </c>
      <c r="BW25" s="462">
        <f t="shared" ca="1" si="31"/>
        <v>0</v>
      </c>
      <c r="BX25" s="462">
        <f t="shared" ca="1" si="31"/>
        <v>0</v>
      </c>
      <c r="BY25" s="462">
        <f t="shared" ca="1" si="31"/>
        <v>0</v>
      </c>
      <c r="BZ25" s="462">
        <f t="shared" ca="1" si="31"/>
        <v>0</v>
      </c>
      <c r="CA25" s="462">
        <f t="shared" ca="1" si="31"/>
        <v>0</v>
      </c>
      <c r="CB25" s="462">
        <f t="shared" ca="1" si="31"/>
        <v>0</v>
      </c>
      <c r="CC25" s="462">
        <f t="shared" ca="1" si="31"/>
        <v>0</v>
      </c>
      <c r="CD25" s="462">
        <f t="shared" ca="1" si="31"/>
        <v>0</v>
      </c>
      <c r="CE25" s="462">
        <f t="shared" ca="1" si="31"/>
        <v>0</v>
      </c>
      <c r="CF25" s="462">
        <f t="shared" ca="1" si="31"/>
        <v>0</v>
      </c>
      <c r="CG25" s="462">
        <f t="shared" ca="1" si="31"/>
        <v>0</v>
      </c>
      <c r="CH25" s="462">
        <f t="shared" ca="1" si="31"/>
        <v>0</v>
      </c>
      <c r="CI25" s="462">
        <f t="shared" ca="1" si="31"/>
        <v>0</v>
      </c>
      <c r="CJ25" s="462">
        <f t="shared" ca="1" si="32"/>
        <v>0</v>
      </c>
      <c r="CK25" s="462">
        <f t="shared" ca="1" si="32"/>
        <v>0</v>
      </c>
      <c r="CL25" s="462">
        <f t="shared" ca="1" si="32"/>
        <v>0</v>
      </c>
      <c r="CM25" s="462">
        <f t="shared" ca="1" si="32"/>
        <v>0</v>
      </c>
      <c r="CN25" s="462">
        <f t="shared" ca="1" si="32"/>
        <v>0</v>
      </c>
      <c r="CO25" s="462">
        <f t="shared" ca="1" si="32"/>
        <v>0</v>
      </c>
      <c r="CP25" s="462">
        <f t="shared" ca="1" si="32"/>
        <v>0</v>
      </c>
      <c r="CQ25" s="462">
        <f t="shared" ca="1" si="32"/>
        <v>0</v>
      </c>
      <c r="CR25" s="462">
        <f t="shared" ca="1" si="32"/>
        <v>0</v>
      </c>
      <c r="CS25" s="462">
        <f t="shared" ca="1" si="32"/>
        <v>0</v>
      </c>
      <c r="CT25" s="462">
        <f t="shared" ca="1" si="33"/>
        <v>0</v>
      </c>
      <c r="CU25" s="462">
        <f t="shared" ca="1" si="33"/>
        <v>0</v>
      </c>
      <c r="CV25" s="462">
        <f t="shared" ca="1" si="33"/>
        <v>0</v>
      </c>
      <c r="CW25" s="462">
        <f t="shared" ca="1" si="33"/>
        <v>0</v>
      </c>
      <c r="CX25" s="462">
        <f t="shared" ca="1" si="33"/>
        <v>0</v>
      </c>
      <c r="CY25" s="462">
        <f t="shared" ca="1" si="33"/>
        <v>0</v>
      </c>
      <c r="CZ25" s="462">
        <f t="shared" ca="1" si="33"/>
        <v>0</v>
      </c>
      <c r="DA25" s="462">
        <f t="shared" ca="1" si="33"/>
        <v>0</v>
      </c>
      <c r="DB25" s="462">
        <f t="shared" ca="1" si="33"/>
        <v>0</v>
      </c>
      <c r="DC25" s="462">
        <f t="shared" ca="1" si="33"/>
        <v>0</v>
      </c>
      <c r="DE25" s="114" t="str">
        <f t="shared" ca="1" si="24"/>
        <v>D.2.3.</v>
      </c>
      <c r="DF25">
        <f t="shared" ca="1" si="34"/>
        <v>1</v>
      </c>
      <c r="DG25">
        <f t="shared" ca="1" si="35"/>
        <v>21</v>
      </c>
      <c r="DH25">
        <v>0</v>
      </c>
    </row>
    <row r="26" spans="1:112" hidden="1">
      <c r="A26" s="67">
        <v>14</v>
      </c>
      <c r="B26" s="458" t="str">
        <f t="shared" ca="1" si="12"/>
        <v>D.2.4.</v>
      </c>
      <c r="C26" s="459" t="str">
        <f t="shared" ca="1" si="13"/>
        <v>Veikla</v>
      </c>
      <c r="D26" s="463"/>
      <c r="E26" s="460">
        <f t="shared" ca="1" si="14"/>
        <v>0.21</v>
      </c>
      <c r="F26" s="461">
        <f ca="1">H26+NPV(FD,I26:INDEX(I26:DC26,PAL))</f>
        <v>0</v>
      </c>
      <c r="G26" s="454">
        <f ca="1">SUMIF($H$5:$DC$5,"&lt;="&amp;PAL,$H26:$DC26)</f>
        <v>0</v>
      </c>
      <c r="H26" s="462">
        <f t="shared" ca="1" si="27"/>
        <v>0</v>
      </c>
      <c r="I26" s="462">
        <f t="shared" ca="1" si="27"/>
        <v>0</v>
      </c>
      <c r="J26" s="462">
        <f t="shared" ca="1" si="27"/>
        <v>0</v>
      </c>
      <c r="K26" s="462">
        <f t="shared" ca="1" si="27"/>
        <v>0</v>
      </c>
      <c r="L26" s="462">
        <f t="shared" ca="1" si="27"/>
        <v>0</v>
      </c>
      <c r="M26" s="462">
        <f t="shared" ca="1" si="27"/>
        <v>0</v>
      </c>
      <c r="N26" s="462">
        <f t="shared" ca="1" si="27"/>
        <v>0</v>
      </c>
      <c r="O26" s="462">
        <f t="shared" ca="1" si="27"/>
        <v>0</v>
      </c>
      <c r="P26" s="462">
        <f t="shared" ca="1" si="27"/>
        <v>0</v>
      </c>
      <c r="Q26" s="462">
        <f t="shared" ca="1" si="27"/>
        <v>0</v>
      </c>
      <c r="R26" s="462">
        <f t="shared" ca="1" si="27"/>
        <v>0</v>
      </c>
      <c r="S26" s="462">
        <f t="shared" ca="1" si="27"/>
        <v>0</v>
      </c>
      <c r="T26" s="462">
        <f t="shared" ca="1" si="27"/>
        <v>0</v>
      </c>
      <c r="U26" s="462">
        <f t="shared" ca="1" si="27"/>
        <v>0</v>
      </c>
      <c r="V26" s="462">
        <f t="shared" ca="1" si="27"/>
        <v>0</v>
      </c>
      <c r="W26" s="462">
        <f t="shared" ca="1" si="27"/>
        <v>0</v>
      </c>
      <c r="X26" s="462">
        <f t="shared" ca="1" si="28"/>
        <v>0</v>
      </c>
      <c r="Y26" s="462">
        <f t="shared" ca="1" si="28"/>
        <v>0</v>
      </c>
      <c r="Z26" s="462">
        <f t="shared" ca="1" si="28"/>
        <v>0</v>
      </c>
      <c r="AA26" s="462">
        <f t="shared" ca="1" si="28"/>
        <v>0</v>
      </c>
      <c r="AB26" s="462">
        <f t="shared" ca="1" si="28"/>
        <v>0</v>
      </c>
      <c r="AC26" s="462">
        <f t="shared" ca="1" si="28"/>
        <v>0</v>
      </c>
      <c r="AD26" s="462">
        <f t="shared" ca="1" si="28"/>
        <v>0</v>
      </c>
      <c r="AE26" s="462">
        <f t="shared" ca="1" si="28"/>
        <v>0</v>
      </c>
      <c r="AF26" s="462">
        <f t="shared" ca="1" si="28"/>
        <v>0</v>
      </c>
      <c r="AG26" s="462">
        <f t="shared" ca="1" si="28"/>
        <v>0</v>
      </c>
      <c r="AH26" s="462">
        <f t="shared" ca="1" si="28"/>
        <v>0</v>
      </c>
      <c r="AI26" s="462">
        <f t="shared" ca="1" si="28"/>
        <v>0</v>
      </c>
      <c r="AJ26" s="462">
        <f t="shared" ca="1" si="28"/>
        <v>0</v>
      </c>
      <c r="AK26" s="462">
        <f t="shared" ca="1" si="28"/>
        <v>0</v>
      </c>
      <c r="AL26" s="462">
        <f t="shared" ca="1" si="28"/>
        <v>0</v>
      </c>
      <c r="AM26" s="462">
        <f t="shared" ca="1" si="28"/>
        <v>0</v>
      </c>
      <c r="AN26" s="462">
        <f t="shared" ca="1" si="29"/>
        <v>0</v>
      </c>
      <c r="AO26" s="462">
        <f t="shared" ca="1" si="29"/>
        <v>0</v>
      </c>
      <c r="AP26" s="462">
        <f t="shared" ca="1" si="29"/>
        <v>0</v>
      </c>
      <c r="AQ26" s="462">
        <f t="shared" ca="1" si="29"/>
        <v>0</v>
      </c>
      <c r="AR26" s="462">
        <f t="shared" ca="1" si="29"/>
        <v>0</v>
      </c>
      <c r="AS26" s="462">
        <f t="shared" ca="1" si="29"/>
        <v>0</v>
      </c>
      <c r="AT26" s="462">
        <f t="shared" ca="1" si="29"/>
        <v>0</v>
      </c>
      <c r="AU26" s="462">
        <f t="shared" ca="1" si="29"/>
        <v>0</v>
      </c>
      <c r="AV26" s="462">
        <f t="shared" ca="1" si="29"/>
        <v>0</v>
      </c>
      <c r="AW26" s="462">
        <f t="shared" ca="1" si="29"/>
        <v>0</v>
      </c>
      <c r="AX26" s="462">
        <f t="shared" ca="1" si="29"/>
        <v>0</v>
      </c>
      <c r="AY26" s="462">
        <f t="shared" ca="1" si="29"/>
        <v>0</v>
      </c>
      <c r="AZ26" s="462">
        <f t="shared" ca="1" si="29"/>
        <v>0</v>
      </c>
      <c r="BA26" s="462">
        <f t="shared" ca="1" si="29"/>
        <v>0</v>
      </c>
      <c r="BB26" s="462">
        <f t="shared" ca="1" si="29"/>
        <v>0</v>
      </c>
      <c r="BC26" s="462">
        <f t="shared" ca="1" si="29"/>
        <v>0</v>
      </c>
      <c r="BD26" s="462">
        <f t="shared" ca="1" si="30"/>
        <v>0</v>
      </c>
      <c r="BE26" s="462">
        <f t="shared" ca="1" si="30"/>
        <v>0</v>
      </c>
      <c r="BF26" s="462">
        <f t="shared" ca="1" si="30"/>
        <v>0</v>
      </c>
      <c r="BG26" s="462">
        <f t="shared" ca="1" si="30"/>
        <v>0</v>
      </c>
      <c r="BH26" s="462">
        <f t="shared" ca="1" si="30"/>
        <v>0</v>
      </c>
      <c r="BI26" s="462">
        <f t="shared" ca="1" si="30"/>
        <v>0</v>
      </c>
      <c r="BJ26" s="462">
        <f t="shared" ca="1" si="30"/>
        <v>0</v>
      </c>
      <c r="BK26" s="462">
        <f t="shared" ca="1" si="30"/>
        <v>0</v>
      </c>
      <c r="BL26" s="462">
        <f t="shared" ca="1" si="30"/>
        <v>0</v>
      </c>
      <c r="BM26" s="462">
        <f t="shared" ca="1" si="30"/>
        <v>0</v>
      </c>
      <c r="BN26" s="462">
        <f t="shared" ca="1" si="30"/>
        <v>0</v>
      </c>
      <c r="BO26" s="462">
        <f t="shared" ca="1" si="30"/>
        <v>0</v>
      </c>
      <c r="BP26" s="462">
        <f t="shared" ca="1" si="30"/>
        <v>0</v>
      </c>
      <c r="BQ26" s="462">
        <f t="shared" ca="1" si="30"/>
        <v>0</v>
      </c>
      <c r="BR26" s="462">
        <f t="shared" ca="1" si="30"/>
        <v>0</v>
      </c>
      <c r="BS26" s="462">
        <f t="shared" ca="1" si="30"/>
        <v>0</v>
      </c>
      <c r="BT26" s="462">
        <f t="shared" ca="1" si="31"/>
        <v>0</v>
      </c>
      <c r="BU26" s="462">
        <f t="shared" ca="1" si="31"/>
        <v>0</v>
      </c>
      <c r="BV26" s="462">
        <f t="shared" ca="1" si="31"/>
        <v>0</v>
      </c>
      <c r="BW26" s="462">
        <f t="shared" ca="1" si="31"/>
        <v>0</v>
      </c>
      <c r="BX26" s="462">
        <f t="shared" ca="1" si="31"/>
        <v>0</v>
      </c>
      <c r="BY26" s="462">
        <f t="shared" ca="1" si="31"/>
        <v>0</v>
      </c>
      <c r="BZ26" s="462">
        <f t="shared" ca="1" si="31"/>
        <v>0</v>
      </c>
      <c r="CA26" s="462">
        <f t="shared" ca="1" si="31"/>
        <v>0</v>
      </c>
      <c r="CB26" s="462">
        <f t="shared" ca="1" si="31"/>
        <v>0</v>
      </c>
      <c r="CC26" s="462">
        <f t="shared" ca="1" si="31"/>
        <v>0</v>
      </c>
      <c r="CD26" s="462">
        <f t="shared" ca="1" si="31"/>
        <v>0</v>
      </c>
      <c r="CE26" s="462">
        <f t="shared" ca="1" si="31"/>
        <v>0</v>
      </c>
      <c r="CF26" s="462">
        <f t="shared" ca="1" si="31"/>
        <v>0</v>
      </c>
      <c r="CG26" s="462">
        <f t="shared" ca="1" si="31"/>
        <v>0</v>
      </c>
      <c r="CH26" s="462">
        <f t="shared" ca="1" si="31"/>
        <v>0</v>
      </c>
      <c r="CI26" s="462">
        <f t="shared" ca="1" si="31"/>
        <v>0</v>
      </c>
      <c r="CJ26" s="462">
        <f t="shared" ca="1" si="32"/>
        <v>0</v>
      </c>
      <c r="CK26" s="462">
        <f t="shared" ca="1" si="32"/>
        <v>0</v>
      </c>
      <c r="CL26" s="462">
        <f t="shared" ca="1" si="32"/>
        <v>0</v>
      </c>
      <c r="CM26" s="462">
        <f t="shared" ca="1" si="32"/>
        <v>0</v>
      </c>
      <c r="CN26" s="462">
        <f t="shared" ca="1" si="32"/>
        <v>0</v>
      </c>
      <c r="CO26" s="462">
        <f t="shared" ca="1" si="32"/>
        <v>0</v>
      </c>
      <c r="CP26" s="462">
        <f t="shared" ca="1" si="32"/>
        <v>0</v>
      </c>
      <c r="CQ26" s="462">
        <f t="shared" ca="1" si="32"/>
        <v>0</v>
      </c>
      <c r="CR26" s="462">
        <f t="shared" ca="1" si="32"/>
        <v>0</v>
      </c>
      <c r="CS26" s="462">
        <f t="shared" ca="1" si="32"/>
        <v>0</v>
      </c>
      <c r="CT26" s="462">
        <f t="shared" ca="1" si="33"/>
        <v>0</v>
      </c>
      <c r="CU26" s="462">
        <f t="shared" ca="1" si="33"/>
        <v>0</v>
      </c>
      <c r="CV26" s="462">
        <f t="shared" ca="1" si="33"/>
        <v>0</v>
      </c>
      <c r="CW26" s="462">
        <f t="shared" ca="1" si="33"/>
        <v>0</v>
      </c>
      <c r="CX26" s="462">
        <f t="shared" ca="1" si="33"/>
        <v>0</v>
      </c>
      <c r="CY26" s="462">
        <f t="shared" ca="1" si="33"/>
        <v>0</v>
      </c>
      <c r="CZ26" s="462">
        <f t="shared" ca="1" si="33"/>
        <v>0</v>
      </c>
      <c r="DA26" s="462">
        <f t="shared" ca="1" si="33"/>
        <v>0</v>
      </c>
      <c r="DB26" s="462">
        <f t="shared" ca="1" si="33"/>
        <v>0</v>
      </c>
      <c r="DC26" s="462">
        <f t="shared" ca="1" si="33"/>
        <v>0</v>
      </c>
      <c r="DE26" s="114" t="str">
        <f t="shared" ca="1" si="24"/>
        <v>D.2.4.</v>
      </c>
      <c r="DF26">
        <f t="shared" ca="1" si="34"/>
        <v>1</v>
      </c>
      <c r="DG26">
        <f t="shared" ca="1" si="35"/>
        <v>21</v>
      </c>
      <c r="DH26">
        <v>0</v>
      </c>
    </row>
    <row r="27" spans="1:112" hidden="1">
      <c r="A27" s="67">
        <v>15</v>
      </c>
      <c r="B27" s="458" t="str">
        <f t="shared" ca="1" si="12"/>
        <v>D.2.5.</v>
      </c>
      <c r="C27" s="459" t="str">
        <f t="shared" ca="1" si="13"/>
        <v>Veikla</v>
      </c>
      <c r="D27" s="463"/>
      <c r="E27" s="460">
        <f t="shared" ca="1" si="14"/>
        <v>0.21</v>
      </c>
      <c r="F27" s="461">
        <f ca="1">H27+NPV(FD,I27:INDEX(I27:DC27,PAL))</f>
        <v>0</v>
      </c>
      <c r="G27" s="454">
        <f ca="1">SUMIF($H$5:$DC$5,"&lt;="&amp;PAL,$H27:$DC27)</f>
        <v>0</v>
      </c>
      <c r="H27" s="462">
        <f t="shared" ca="1" si="27"/>
        <v>0</v>
      </c>
      <c r="I27" s="462">
        <f t="shared" ca="1" si="27"/>
        <v>0</v>
      </c>
      <c r="J27" s="462">
        <f t="shared" ca="1" si="27"/>
        <v>0</v>
      </c>
      <c r="K27" s="462">
        <f t="shared" ca="1" si="27"/>
        <v>0</v>
      </c>
      <c r="L27" s="462">
        <f t="shared" ca="1" si="27"/>
        <v>0</v>
      </c>
      <c r="M27" s="462">
        <f t="shared" ca="1" si="27"/>
        <v>0</v>
      </c>
      <c r="N27" s="462">
        <f t="shared" ca="1" si="27"/>
        <v>0</v>
      </c>
      <c r="O27" s="462">
        <f t="shared" ca="1" si="27"/>
        <v>0</v>
      </c>
      <c r="P27" s="462">
        <f t="shared" ca="1" si="27"/>
        <v>0</v>
      </c>
      <c r="Q27" s="462">
        <f t="shared" ca="1" si="27"/>
        <v>0</v>
      </c>
      <c r="R27" s="462">
        <f t="shared" ca="1" si="27"/>
        <v>0</v>
      </c>
      <c r="S27" s="462">
        <f t="shared" ca="1" si="27"/>
        <v>0</v>
      </c>
      <c r="T27" s="462">
        <f t="shared" ca="1" si="27"/>
        <v>0</v>
      </c>
      <c r="U27" s="462">
        <f t="shared" ca="1" si="27"/>
        <v>0</v>
      </c>
      <c r="V27" s="462">
        <f t="shared" ca="1" si="27"/>
        <v>0</v>
      </c>
      <c r="W27" s="462">
        <f t="shared" ca="1" si="27"/>
        <v>0</v>
      </c>
      <c r="X27" s="462">
        <f t="shared" ca="1" si="28"/>
        <v>0</v>
      </c>
      <c r="Y27" s="462">
        <f t="shared" ca="1" si="28"/>
        <v>0</v>
      </c>
      <c r="Z27" s="462">
        <f t="shared" ca="1" si="28"/>
        <v>0</v>
      </c>
      <c r="AA27" s="462">
        <f t="shared" ca="1" si="28"/>
        <v>0</v>
      </c>
      <c r="AB27" s="462">
        <f t="shared" ca="1" si="28"/>
        <v>0</v>
      </c>
      <c r="AC27" s="462">
        <f t="shared" ca="1" si="28"/>
        <v>0</v>
      </c>
      <c r="AD27" s="462">
        <f t="shared" ca="1" si="28"/>
        <v>0</v>
      </c>
      <c r="AE27" s="462">
        <f t="shared" ca="1" si="28"/>
        <v>0</v>
      </c>
      <c r="AF27" s="462">
        <f t="shared" ca="1" si="28"/>
        <v>0</v>
      </c>
      <c r="AG27" s="462">
        <f t="shared" ca="1" si="28"/>
        <v>0</v>
      </c>
      <c r="AH27" s="462">
        <f t="shared" ca="1" si="28"/>
        <v>0</v>
      </c>
      <c r="AI27" s="462">
        <f t="shared" ca="1" si="28"/>
        <v>0</v>
      </c>
      <c r="AJ27" s="462">
        <f t="shared" ca="1" si="28"/>
        <v>0</v>
      </c>
      <c r="AK27" s="462">
        <f t="shared" ca="1" si="28"/>
        <v>0</v>
      </c>
      <c r="AL27" s="462">
        <f t="shared" ca="1" si="28"/>
        <v>0</v>
      </c>
      <c r="AM27" s="462">
        <f t="shared" ca="1" si="28"/>
        <v>0</v>
      </c>
      <c r="AN27" s="462">
        <f t="shared" ca="1" si="29"/>
        <v>0</v>
      </c>
      <c r="AO27" s="462">
        <f t="shared" ca="1" si="29"/>
        <v>0</v>
      </c>
      <c r="AP27" s="462">
        <f t="shared" ca="1" si="29"/>
        <v>0</v>
      </c>
      <c r="AQ27" s="462">
        <f t="shared" ca="1" si="29"/>
        <v>0</v>
      </c>
      <c r="AR27" s="462">
        <f t="shared" ca="1" si="29"/>
        <v>0</v>
      </c>
      <c r="AS27" s="462">
        <f t="shared" ca="1" si="29"/>
        <v>0</v>
      </c>
      <c r="AT27" s="462">
        <f t="shared" ca="1" si="29"/>
        <v>0</v>
      </c>
      <c r="AU27" s="462">
        <f t="shared" ca="1" si="29"/>
        <v>0</v>
      </c>
      <c r="AV27" s="462">
        <f t="shared" ca="1" si="29"/>
        <v>0</v>
      </c>
      <c r="AW27" s="462">
        <f t="shared" ca="1" si="29"/>
        <v>0</v>
      </c>
      <c r="AX27" s="462">
        <f t="shared" ca="1" si="29"/>
        <v>0</v>
      </c>
      <c r="AY27" s="462">
        <f t="shared" ca="1" si="29"/>
        <v>0</v>
      </c>
      <c r="AZ27" s="462">
        <f t="shared" ca="1" si="29"/>
        <v>0</v>
      </c>
      <c r="BA27" s="462">
        <f t="shared" ca="1" si="29"/>
        <v>0</v>
      </c>
      <c r="BB27" s="462">
        <f t="shared" ca="1" si="29"/>
        <v>0</v>
      </c>
      <c r="BC27" s="462">
        <f t="shared" ca="1" si="29"/>
        <v>0</v>
      </c>
      <c r="BD27" s="462">
        <f t="shared" ca="1" si="30"/>
        <v>0</v>
      </c>
      <c r="BE27" s="462">
        <f t="shared" ca="1" si="30"/>
        <v>0</v>
      </c>
      <c r="BF27" s="462">
        <f t="shared" ca="1" si="30"/>
        <v>0</v>
      </c>
      <c r="BG27" s="462">
        <f t="shared" ca="1" si="30"/>
        <v>0</v>
      </c>
      <c r="BH27" s="462">
        <f t="shared" ca="1" si="30"/>
        <v>0</v>
      </c>
      <c r="BI27" s="462">
        <f t="shared" ca="1" si="30"/>
        <v>0</v>
      </c>
      <c r="BJ27" s="462">
        <f t="shared" ca="1" si="30"/>
        <v>0</v>
      </c>
      <c r="BK27" s="462">
        <f t="shared" ca="1" si="30"/>
        <v>0</v>
      </c>
      <c r="BL27" s="462">
        <f t="shared" ca="1" si="30"/>
        <v>0</v>
      </c>
      <c r="BM27" s="462">
        <f t="shared" ca="1" si="30"/>
        <v>0</v>
      </c>
      <c r="BN27" s="462">
        <f t="shared" ca="1" si="30"/>
        <v>0</v>
      </c>
      <c r="BO27" s="462">
        <f t="shared" ca="1" si="30"/>
        <v>0</v>
      </c>
      <c r="BP27" s="462">
        <f t="shared" ca="1" si="30"/>
        <v>0</v>
      </c>
      <c r="BQ27" s="462">
        <f t="shared" ca="1" si="30"/>
        <v>0</v>
      </c>
      <c r="BR27" s="462">
        <f t="shared" ca="1" si="30"/>
        <v>0</v>
      </c>
      <c r="BS27" s="462">
        <f t="shared" ca="1" si="30"/>
        <v>0</v>
      </c>
      <c r="BT27" s="462">
        <f t="shared" ca="1" si="31"/>
        <v>0</v>
      </c>
      <c r="BU27" s="462">
        <f t="shared" ca="1" si="31"/>
        <v>0</v>
      </c>
      <c r="BV27" s="462">
        <f t="shared" ca="1" si="31"/>
        <v>0</v>
      </c>
      <c r="BW27" s="462">
        <f t="shared" ca="1" si="31"/>
        <v>0</v>
      </c>
      <c r="BX27" s="462">
        <f t="shared" ca="1" si="31"/>
        <v>0</v>
      </c>
      <c r="BY27" s="462">
        <f t="shared" ca="1" si="31"/>
        <v>0</v>
      </c>
      <c r="BZ27" s="462">
        <f t="shared" ca="1" si="31"/>
        <v>0</v>
      </c>
      <c r="CA27" s="462">
        <f t="shared" ca="1" si="31"/>
        <v>0</v>
      </c>
      <c r="CB27" s="462">
        <f t="shared" ca="1" si="31"/>
        <v>0</v>
      </c>
      <c r="CC27" s="462">
        <f t="shared" ca="1" si="31"/>
        <v>0</v>
      </c>
      <c r="CD27" s="462">
        <f t="shared" ca="1" si="31"/>
        <v>0</v>
      </c>
      <c r="CE27" s="462">
        <f t="shared" ca="1" si="31"/>
        <v>0</v>
      </c>
      <c r="CF27" s="462">
        <f t="shared" ca="1" si="31"/>
        <v>0</v>
      </c>
      <c r="CG27" s="462">
        <f t="shared" ca="1" si="31"/>
        <v>0</v>
      </c>
      <c r="CH27" s="462">
        <f t="shared" ca="1" si="31"/>
        <v>0</v>
      </c>
      <c r="CI27" s="462">
        <f t="shared" ca="1" si="31"/>
        <v>0</v>
      </c>
      <c r="CJ27" s="462">
        <f t="shared" ca="1" si="32"/>
        <v>0</v>
      </c>
      <c r="CK27" s="462">
        <f t="shared" ca="1" si="32"/>
        <v>0</v>
      </c>
      <c r="CL27" s="462">
        <f t="shared" ca="1" si="32"/>
        <v>0</v>
      </c>
      <c r="CM27" s="462">
        <f t="shared" ca="1" si="32"/>
        <v>0</v>
      </c>
      <c r="CN27" s="462">
        <f t="shared" ca="1" si="32"/>
        <v>0</v>
      </c>
      <c r="CO27" s="462">
        <f t="shared" ca="1" si="32"/>
        <v>0</v>
      </c>
      <c r="CP27" s="462">
        <f t="shared" ca="1" si="32"/>
        <v>0</v>
      </c>
      <c r="CQ27" s="462">
        <f t="shared" ca="1" si="32"/>
        <v>0</v>
      </c>
      <c r="CR27" s="462">
        <f t="shared" ca="1" si="32"/>
        <v>0</v>
      </c>
      <c r="CS27" s="462">
        <f t="shared" ca="1" si="32"/>
        <v>0</v>
      </c>
      <c r="CT27" s="462">
        <f t="shared" ca="1" si="33"/>
        <v>0</v>
      </c>
      <c r="CU27" s="462">
        <f t="shared" ca="1" si="33"/>
        <v>0</v>
      </c>
      <c r="CV27" s="462">
        <f t="shared" ca="1" si="33"/>
        <v>0</v>
      </c>
      <c r="CW27" s="462">
        <f t="shared" ca="1" si="33"/>
        <v>0</v>
      </c>
      <c r="CX27" s="462">
        <f t="shared" ca="1" si="33"/>
        <v>0</v>
      </c>
      <c r="CY27" s="462">
        <f t="shared" ca="1" si="33"/>
        <v>0</v>
      </c>
      <c r="CZ27" s="462">
        <f t="shared" ca="1" si="33"/>
        <v>0</v>
      </c>
      <c r="DA27" s="462">
        <f t="shared" ca="1" si="33"/>
        <v>0</v>
      </c>
      <c r="DB27" s="462">
        <f t="shared" ca="1" si="33"/>
        <v>0</v>
      </c>
      <c r="DC27" s="462">
        <f t="shared" ca="1" si="33"/>
        <v>0</v>
      </c>
      <c r="DE27" s="114" t="str">
        <f t="shared" ca="1" si="24"/>
        <v>D.2.5.</v>
      </c>
      <c r="DF27">
        <f t="shared" ca="1" si="34"/>
        <v>1</v>
      </c>
      <c r="DG27">
        <f t="shared" ca="1" si="35"/>
        <v>21</v>
      </c>
      <c r="DH27">
        <v>0</v>
      </c>
    </row>
    <row r="28" spans="1:112" hidden="1">
      <c r="A28" s="67">
        <v>16</v>
      </c>
      <c r="B28" s="458" t="str">
        <f t="shared" ca="1" si="12"/>
        <v>D.2.6.</v>
      </c>
      <c r="C28" s="459" t="str">
        <f t="shared" ca="1" si="13"/>
        <v>Veikla</v>
      </c>
      <c r="D28" s="463"/>
      <c r="E28" s="460">
        <f t="shared" ca="1" si="14"/>
        <v>0.21</v>
      </c>
      <c r="F28" s="461">
        <f ca="1">H28+NPV(FD,I28:INDEX(I28:DC28,PAL))</f>
        <v>0</v>
      </c>
      <c r="G28" s="454">
        <f ca="1">SUMIF($H$5:$DC$5,"&lt;="&amp;PAL,$H28:$DC28)</f>
        <v>0</v>
      </c>
      <c r="H28" s="462">
        <f t="shared" ca="1" si="27"/>
        <v>0</v>
      </c>
      <c r="I28" s="462">
        <f t="shared" ca="1" si="27"/>
        <v>0</v>
      </c>
      <c r="J28" s="462">
        <f t="shared" ca="1" si="27"/>
        <v>0</v>
      </c>
      <c r="K28" s="462">
        <f t="shared" ca="1" si="27"/>
        <v>0</v>
      </c>
      <c r="L28" s="462">
        <f t="shared" ca="1" si="27"/>
        <v>0</v>
      </c>
      <c r="M28" s="462">
        <f t="shared" ca="1" si="27"/>
        <v>0</v>
      </c>
      <c r="N28" s="462">
        <f t="shared" ca="1" si="27"/>
        <v>0</v>
      </c>
      <c r="O28" s="462">
        <f t="shared" ca="1" si="27"/>
        <v>0</v>
      </c>
      <c r="P28" s="462">
        <f t="shared" ca="1" si="27"/>
        <v>0</v>
      </c>
      <c r="Q28" s="462">
        <f t="shared" ca="1" si="27"/>
        <v>0</v>
      </c>
      <c r="R28" s="462">
        <f t="shared" ca="1" si="27"/>
        <v>0</v>
      </c>
      <c r="S28" s="462">
        <f t="shared" ca="1" si="27"/>
        <v>0</v>
      </c>
      <c r="T28" s="462">
        <f t="shared" ca="1" si="27"/>
        <v>0</v>
      </c>
      <c r="U28" s="462">
        <f t="shared" ca="1" si="27"/>
        <v>0</v>
      </c>
      <c r="V28" s="462">
        <f t="shared" ca="1" si="27"/>
        <v>0</v>
      </c>
      <c r="W28" s="462">
        <f t="shared" ca="1" si="27"/>
        <v>0</v>
      </c>
      <c r="X28" s="462">
        <f t="shared" ca="1" si="28"/>
        <v>0</v>
      </c>
      <c r="Y28" s="462">
        <f t="shared" ca="1" si="28"/>
        <v>0</v>
      </c>
      <c r="Z28" s="462">
        <f t="shared" ca="1" si="28"/>
        <v>0</v>
      </c>
      <c r="AA28" s="462">
        <f t="shared" ca="1" si="28"/>
        <v>0</v>
      </c>
      <c r="AB28" s="462">
        <f t="shared" ca="1" si="28"/>
        <v>0</v>
      </c>
      <c r="AC28" s="462">
        <f t="shared" ca="1" si="28"/>
        <v>0</v>
      </c>
      <c r="AD28" s="462">
        <f t="shared" ca="1" si="28"/>
        <v>0</v>
      </c>
      <c r="AE28" s="462">
        <f t="shared" ca="1" si="28"/>
        <v>0</v>
      </c>
      <c r="AF28" s="462">
        <f t="shared" ca="1" si="28"/>
        <v>0</v>
      </c>
      <c r="AG28" s="462">
        <f t="shared" ca="1" si="28"/>
        <v>0</v>
      </c>
      <c r="AH28" s="462">
        <f t="shared" ca="1" si="28"/>
        <v>0</v>
      </c>
      <c r="AI28" s="462">
        <f t="shared" ca="1" si="28"/>
        <v>0</v>
      </c>
      <c r="AJ28" s="462">
        <f t="shared" ca="1" si="28"/>
        <v>0</v>
      </c>
      <c r="AK28" s="462">
        <f t="shared" ca="1" si="28"/>
        <v>0</v>
      </c>
      <c r="AL28" s="462">
        <f t="shared" ca="1" si="28"/>
        <v>0</v>
      </c>
      <c r="AM28" s="462">
        <f t="shared" ca="1" si="28"/>
        <v>0</v>
      </c>
      <c r="AN28" s="462">
        <f t="shared" ca="1" si="29"/>
        <v>0</v>
      </c>
      <c r="AO28" s="462">
        <f t="shared" ca="1" si="29"/>
        <v>0</v>
      </c>
      <c r="AP28" s="462">
        <f t="shared" ca="1" si="29"/>
        <v>0</v>
      </c>
      <c r="AQ28" s="462">
        <f t="shared" ca="1" si="29"/>
        <v>0</v>
      </c>
      <c r="AR28" s="462">
        <f t="shared" ca="1" si="29"/>
        <v>0</v>
      </c>
      <c r="AS28" s="462">
        <f t="shared" ca="1" si="29"/>
        <v>0</v>
      </c>
      <c r="AT28" s="462">
        <f t="shared" ca="1" si="29"/>
        <v>0</v>
      </c>
      <c r="AU28" s="462">
        <f t="shared" ca="1" si="29"/>
        <v>0</v>
      </c>
      <c r="AV28" s="462">
        <f t="shared" ca="1" si="29"/>
        <v>0</v>
      </c>
      <c r="AW28" s="462">
        <f t="shared" ca="1" si="29"/>
        <v>0</v>
      </c>
      <c r="AX28" s="462">
        <f t="shared" ca="1" si="29"/>
        <v>0</v>
      </c>
      <c r="AY28" s="462">
        <f t="shared" ca="1" si="29"/>
        <v>0</v>
      </c>
      <c r="AZ28" s="462">
        <f t="shared" ca="1" si="29"/>
        <v>0</v>
      </c>
      <c r="BA28" s="462">
        <f t="shared" ca="1" si="29"/>
        <v>0</v>
      </c>
      <c r="BB28" s="462">
        <f t="shared" ca="1" si="29"/>
        <v>0</v>
      </c>
      <c r="BC28" s="462">
        <f t="shared" ca="1" si="29"/>
        <v>0</v>
      </c>
      <c r="BD28" s="462">
        <f t="shared" ca="1" si="30"/>
        <v>0</v>
      </c>
      <c r="BE28" s="462">
        <f t="shared" ca="1" si="30"/>
        <v>0</v>
      </c>
      <c r="BF28" s="462">
        <f t="shared" ca="1" si="30"/>
        <v>0</v>
      </c>
      <c r="BG28" s="462">
        <f t="shared" ca="1" si="30"/>
        <v>0</v>
      </c>
      <c r="BH28" s="462">
        <f t="shared" ca="1" si="30"/>
        <v>0</v>
      </c>
      <c r="BI28" s="462">
        <f t="shared" ca="1" si="30"/>
        <v>0</v>
      </c>
      <c r="BJ28" s="462">
        <f t="shared" ca="1" si="30"/>
        <v>0</v>
      </c>
      <c r="BK28" s="462">
        <f t="shared" ca="1" si="30"/>
        <v>0</v>
      </c>
      <c r="BL28" s="462">
        <f t="shared" ca="1" si="30"/>
        <v>0</v>
      </c>
      <c r="BM28" s="462">
        <f t="shared" ca="1" si="30"/>
        <v>0</v>
      </c>
      <c r="BN28" s="462">
        <f t="shared" ca="1" si="30"/>
        <v>0</v>
      </c>
      <c r="BO28" s="462">
        <f t="shared" ca="1" si="30"/>
        <v>0</v>
      </c>
      <c r="BP28" s="462">
        <f t="shared" ca="1" si="30"/>
        <v>0</v>
      </c>
      <c r="BQ28" s="462">
        <f t="shared" ca="1" si="30"/>
        <v>0</v>
      </c>
      <c r="BR28" s="462">
        <f t="shared" ca="1" si="30"/>
        <v>0</v>
      </c>
      <c r="BS28" s="462">
        <f t="shared" ca="1" si="30"/>
        <v>0</v>
      </c>
      <c r="BT28" s="462">
        <f t="shared" ca="1" si="31"/>
        <v>0</v>
      </c>
      <c r="BU28" s="462">
        <f t="shared" ca="1" si="31"/>
        <v>0</v>
      </c>
      <c r="BV28" s="462">
        <f t="shared" ca="1" si="31"/>
        <v>0</v>
      </c>
      <c r="BW28" s="462">
        <f t="shared" ca="1" si="31"/>
        <v>0</v>
      </c>
      <c r="BX28" s="462">
        <f t="shared" ca="1" si="31"/>
        <v>0</v>
      </c>
      <c r="BY28" s="462">
        <f t="shared" ca="1" si="31"/>
        <v>0</v>
      </c>
      <c r="BZ28" s="462">
        <f t="shared" ca="1" si="31"/>
        <v>0</v>
      </c>
      <c r="CA28" s="462">
        <f t="shared" ca="1" si="31"/>
        <v>0</v>
      </c>
      <c r="CB28" s="462">
        <f t="shared" ca="1" si="31"/>
        <v>0</v>
      </c>
      <c r="CC28" s="462">
        <f t="shared" ca="1" si="31"/>
        <v>0</v>
      </c>
      <c r="CD28" s="462">
        <f t="shared" ca="1" si="31"/>
        <v>0</v>
      </c>
      <c r="CE28" s="462">
        <f t="shared" ca="1" si="31"/>
        <v>0</v>
      </c>
      <c r="CF28" s="462">
        <f t="shared" ca="1" si="31"/>
        <v>0</v>
      </c>
      <c r="CG28" s="462">
        <f t="shared" ca="1" si="31"/>
        <v>0</v>
      </c>
      <c r="CH28" s="462">
        <f t="shared" ca="1" si="31"/>
        <v>0</v>
      </c>
      <c r="CI28" s="462">
        <f t="shared" ca="1" si="31"/>
        <v>0</v>
      </c>
      <c r="CJ28" s="462">
        <f t="shared" ca="1" si="32"/>
        <v>0</v>
      </c>
      <c r="CK28" s="462">
        <f t="shared" ca="1" si="32"/>
        <v>0</v>
      </c>
      <c r="CL28" s="462">
        <f t="shared" ca="1" si="32"/>
        <v>0</v>
      </c>
      <c r="CM28" s="462">
        <f t="shared" ca="1" si="32"/>
        <v>0</v>
      </c>
      <c r="CN28" s="462">
        <f t="shared" ca="1" si="32"/>
        <v>0</v>
      </c>
      <c r="CO28" s="462">
        <f t="shared" ca="1" si="32"/>
        <v>0</v>
      </c>
      <c r="CP28" s="462">
        <f t="shared" ca="1" si="32"/>
        <v>0</v>
      </c>
      <c r="CQ28" s="462">
        <f t="shared" ca="1" si="32"/>
        <v>0</v>
      </c>
      <c r="CR28" s="462">
        <f t="shared" ca="1" si="32"/>
        <v>0</v>
      </c>
      <c r="CS28" s="462">
        <f t="shared" ca="1" si="32"/>
        <v>0</v>
      </c>
      <c r="CT28" s="462">
        <f t="shared" ca="1" si="33"/>
        <v>0</v>
      </c>
      <c r="CU28" s="462">
        <f t="shared" ca="1" si="33"/>
        <v>0</v>
      </c>
      <c r="CV28" s="462">
        <f t="shared" ca="1" si="33"/>
        <v>0</v>
      </c>
      <c r="CW28" s="462">
        <f t="shared" ca="1" si="33"/>
        <v>0</v>
      </c>
      <c r="CX28" s="462">
        <f t="shared" ca="1" si="33"/>
        <v>0</v>
      </c>
      <c r="CY28" s="462">
        <f t="shared" ca="1" si="33"/>
        <v>0</v>
      </c>
      <c r="CZ28" s="462">
        <f t="shared" ca="1" si="33"/>
        <v>0</v>
      </c>
      <c r="DA28" s="462">
        <f t="shared" ca="1" si="33"/>
        <v>0</v>
      </c>
      <c r="DB28" s="462">
        <f t="shared" ca="1" si="33"/>
        <v>0</v>
      </c>
      <c r="DC28" s="462">
        <f t="shared" ca="1" si="33"/>
        <v>0</v>
      </c>
      <c r="DE28" s="114" t="str">
        <f t="shared" ca="1" si="24"/>
        <v>D.2.6.</v>
      </c>
      <c r="DF28">
        <f t="shared" ca="1" si="34"/>
        <v>1</v>
      </c>
      <c r="DG28">
        <f t="shared" ca="1" si="35"/>
        <v>21</v>
      </c>
      <c r="DH28">
        <v>0</v>
      </c>
    </row>
    <row r="29" spans="1:112" hidden="1">
      <c r="A29" s="67">
        <v>17</v>
      </c>
      <c r="B29" s="458" t="str">
        <f t="shared" ca="1" si="12"/>
        <v>D.2.7.</v>
      </c>
      <c r="C29" s="459" t="str">
        <f t="shared" ca="1" si="13"/>
        <v>Veikla</v>
      </c>
      <c r="D29" s="463"/>
      <c r="E29" s="460">
        <f t="shared" ca="1" si="14"/>
        <v>0.21</v>
      </c>
      <c r="F29" s="461">
        <f ca="1">H29+NPV(FD,I29:INDEX(I29:DC29,PAL))</f>
        <v>0</v>
      </c>
      <c r="G29" s="454">
        <f ca="1">SUMIF($H$5:$DC$5,"&lt;="&amp;PAL,$H29:$DC29)</f>
        <v>0</v>
      </c>
      <c r="H29" s="462">
        <f t="shared" ca="1" si="27"/>
        <v>0</v>
      </c>
      <c r="I29" s="462">
        <f t="shared" ca="1" si="27"/>
        <v>0</v>
      </c>
      <c r="J29" s="462">
        <f t="shared" ca="1" si="27"/>
        <v>0</v>
      </c>
      <c r="K29" s="462">
        <f t="shared" ca="1" si="27"/>
        <v>0</v>
      </c>
      <c r="L29" s="462">
        <f t="shared" ca="1" si="27"/>
        <v>0</v>
      </c>
      <c r="M29" s="462">
        <f t="shared" ca="1" si="27"/>
        <v>0</v>
      </c>
      <c r="N29" s="462">
        <f t="shared" ca="1" si="27"/>
        <v>0</v>
      </c>
      <c r="O29" s="462">
        <f t="shared" ca="1" si="27"/>
        <v>0</v>
      </c>
      <c r="P29" s="462">
        <f t="shared" ca="1" si="27"/>
        <v>0</v>
      </c>
      <c r="Q29" s="462">
        <f t="shared" ca="1" si="27"/>
        <v>0</v>
      </c>
      <c r="R29" s="462">
        <f t="shared" ca="1" si="27"/>
        <v>0</v>
      </c>
      <c r="S29" s="462">
        <f t="shared" ca="1" si="27"/>
        <v>0</v>
      </c>
      <c r="T29" s="462">
        <f t="shared" ca="1" si="27"/>
        <v>0</v>
      </c>
      <c r="U29" s="462">
        <f t="shared" ca="1" si="27"/>
        <v>0</v>
      </c>
      <c r="V29" s="462">
        <f t="shared" ca="1" si="27"/>
        <v>0</v>
      </c>
      <c r="W29" s="462">
        <f t="shared" ca="1" si="27"/>
        <v>0</v>
      </c>
      <c r="X29" s="462">
        <f t="shared" ca="1" si="28"/>
        <v>0</v>
      </c>
      <c r="Y29" s="462">
        <f t="shared" ca="1" si="28"/>
        <v>0</v>
      </c>
      <c r="Z29" s="462">
        <f t="shared" ca="1" si="28"/>
        <v>0</v>
      </c>
      <c r="AA29" s="462">
        <f t="shared" ca="1" si="28"/>
        <v>0</v>
      </c>
      <c r="AB29" s="462">
        <f t="shared" ca="1" si="28"/>
        <v>0</v>
      </c>
      <c r="AC29" s="462">
        <f t="shared" ca="1" si="28"/>
        <v>0</v>
      </c>
      <c r="AD29" s="462">
        <f t="shared" ca="1" si="28"/>
        <v>0</v>
      </c>
      <c r="AE29" s="462">
        <f t="shared" ca="1" si="28"/>
        <v>0</v>
      </c>
      <c r="AF29" s="462">
        <f t="shared" ca="1" si="28"/>
        <v>0</v>
      </c>
      <c r="AG29" s="462">
        <f t="shared" ca="1" si="28"/>
        <v>0</v>
      </c>
      <c r="AH29" s="462">
        <f t="shared" ca="1" si="28"/>
        <v>0</v>
      </c>
      <c r="AI29" s="462">
        <f t="shared" ca="1" si="28"/>
        <v>0</v>
      </c>
      <c r="AJ29" s="462">
        <f t="shared" ca="1" si="28"/>
        <v>0</v>
      </c>
      <c r="AK29" s="462">
        <f t="shared" ca="1" si="28"/>
        <v>0</v>
      </c>
      <c r="AL29" s="462">
        <f t="shared" ca="1" si="28"/>
        <v>0</v>
      </c>
      <c r="AM29" s="462">
        <f t="shared" ca="1" si="28"/>
        <v>0</v>
      </c>
      <c r="AN29" s="462">
        <f t="shared" ca="1" si="29"/>
        <v>0</v>
      </c>
      <c r="AO29" s="462">
        <f t="shared" ca="1" si="29"/>
        <v>0</v>
      </c>
      <c r="AP29" s="462">
        <f t="shared" ca="1" si="29"/>
        <v>0</v>
      </c>
      <c r="AQ29" s="462">
        <f t="shared" ca="1" si="29"/>
        <v>0</v>
      </c>
      <c r="AR29" s="462">
        <f t="shared" ca="1" si="29"/>
        <v>0</v>
      </c>
      <c r="AS29" s="462">
        <f t="shared" ca="1" si="29"/>
        <v>0</v>
      </c>
      <c r="AT29" s="462">
        <f t="shared" ca="1" si="29"/>
        <v>0</v>
      </c>
      <c r="AU29" s="462">
        <f t="shared" ca="1" si="29"/>
        <v>0</v>
      </c>
      <c r="AV29" s="462">
        <f t="shared" ca="1" si="29"/>
        <v>0</v>
      </c>
      <c r="AW29" s="462">
        <f t="shared" ca="1" si="29"/>
        <v>0</v>
      </c>
      <c r="AX29" s="462">
        <f t="shared" ca="1" si="29"/>
        <v>0</v>
      </c>
      <c r="AY29" s="462">
        <f t="shared" ca="1" si="29"/>
        <v>0</v>
      </c>
      <c r="AZ29" s="462">
        <f t="shared" ca="1" si="29"/>
        <v>0</v>
      </c>
      <c r="BA29" s="462">
        <f t="shared" ca="1" si="29"/>
        <v>0</v>
      </c>
      <c r="BB29" s="462">
        <f t="shared" ca="1" si="29"/>
        <v>0</v>
      </c>
      <c r="BC29" s="462">
        <f t="shared" ca="1" si="29"/>
        <v>0</v>
      </c>
      <c r="BD29" s="462">
        <f t="shared" ca="1" si="30"/>
        <v>0</v>
      </c>
      <c r="BE29" s="462">
        <f t="shared" ca="1" si="30"/>
        <v>0</v>
      </c>
      <c r="BF29" s="462">
        <f t="shared" ca="1" si="30"/>
        <v>0</v>
      </c>
      <c r="BG29" s="462">
        <f t="shared" ca="1" si="30"/>
        <v>0</v>
      </c>
      <c r="BH29" s="462">
        <f t="shared" ca="1" si="30"/>
        <v>0</v>
      </c>
      <c r="BI29" s="462">
        <f t="shared" ca="1" si="30"/>
        <v>0</v>
      </c>
      <c r="BJ29" s="462">
        <f t="shared" ca="1" si="30"/>
        <v>0</v>
      </c>
      <c r="BK29" s="462">
        <f t="shared" ca="1" si="30"/>
        <v>0</v>
      </c>
      <c r="BL29" s="462">
        <f t="shared" ca="1" si="30"/>
        <v>0</v>
      </c>
      <c r="BM29" s="462">
        <f t="shared" ca="1" si="30"/>
        <v>0</v>
      </c>
      <c r="BN29" s="462">
        <f t="shared" ca="1" si="30"/>
        <v>0</v>
      </c>
      <c r="BO29" s="462">
        <f t="shared" ca="1" si="30"/>
        <v>0</v>
      </c>
      <c r="BP29" s="462">
        <f t="shared" ca="1" si="30"/>
        <v>0</v>
      </c>
      <c r="BQ29" s="462">
        <f t="shared" ca="1" si="30"/>
        <v>0</v>
      </c>
      <c r="BR29" s="462">
        <f t="shared" ca="1" si="30"/>
        <v>0</v>
      </c>
      <c r="BS29" s="462">
        <f t="shared" ca="1" si="30"/>
        <v>0</v>
      </c>
      <c r="BT29" s="462">
        <f t="shared" ca="1" si="31"/>
        <v>0</v>
      </c>
      <c r="BU29" s="462">
        <f t="shared" ca="1" si="31"/>
        <v>0</v>
      </c>
      <c r="BV29" s="462">
        <f t="shared" ca="1" si="31"/>
        <v>0</v>
      </c>
      <c r="BW29" s="462">
        <f t="shared" ca="1" si="31"/>
        <v>0</v>
      </c>
      <c r="BX29" s="462">
        <f t="shared" ca="1" si="31"/>
        <v>0</v>
      </c>
      <c r="BY29" s="462">
        <f t="shared" ca="1" si="31"/>
        <v>0</v>
      </c>
      <c r="BZ29" s="462">
        <f t="shared" ca="1" si="31"/>
        <v>0</v>
      </c>
      <c r="CA29" s="462">
        <f t="shared" ca="1" si="31"/>
        <v>0</v>
      </c>
      <c r="CB29" s="462">
        <f t="shared" ca="1" si="31"/>
        <v>0</v>
      </c>
      <c r="CC29" s="462">
        <f t="shared" ca="1" si="31"/>
        <v>0</v>
      </c>
      <c r="CD29" s="462">
        <f t="shared" ca="1" si="31"/>
        <v>0</v>
      </c>
      <c r="CE29" s="462">
        <f t="shared" ca="1" si="31"/>
        <v>0</v>
      </c>
      <c r="CF29" s="462">
        <f t="shared" ca="1" si="31"/>
        <v>0</v>
      </c>
      <c r="CG29" s="462">
        <f t="shared" ca="1" si="31"/>
        <v>0</v>
      </c>
      <c r="CH29" s="462">
        <f t="shared" ca="1" si="31"/>
        <v>0</v>
      </c>
      <c r="CI29" s="462">
        <f t="shared" ca="1" si="31"/>
        <v>0</v>
      </c>
      <c r="CJ29" s="462">
        <f t="shared" ca="1" si="32"/>
        <v>0</v>
      </c>
      <c r="CK29" s="462">
        <f t="shared" ca="1" si="32"/>
        <v>0</v>
      </c>
      <c r="CL29" s="462">
        <f t="shared" ca="1" si="32"/>
        <v>0</v>
      </c>
      <c r="CM29" s="462">
        <f t="shared" ca="1" si="32"/>
        <v>0</v>
      </c>
      <c r="CN29" s="462">
        <f t="shared" ca="1" si="32"/>
        <v>0</v>
      </c>
      <c r="CO29" s="462">
        <f t="shared" ca="1" si="32"/>
        <v>0</v>
      </c>
      <c r="CP29" s="462">
        <f t="shared" ca="1" si="32"/>
        <v>0</v>
      </c>
      <c r="CQ29" s="462">
        <f t="shared" ca="1" si="32"/>
        <v>0</v>
      </c>
      <c r="CR29" s="462">
        <f t="shared" ca="1" si="32"/>
        <v>0</v>
      </c>
      <c r="CS29" s="462">
        <f t="shared" ca="1" si="32"/>
        <v>0</v>
      </c>
      <c r="CT29" s="462">
        <f t="shared" ca="1" si="33"/>
        <v>0</v>
      </c>
      <c r="CU29" s="462">
        <f t="shared" ca="1" si="33"/>
        <v>0</v>
      </c>
      <c r="CV29" s="462">
        <f t="shared" ca="1" si="33"/>
        <v>0</v>
      </c>
      <c r="CW29" s="462">
        <f t="shared" ca="1" si="33"/>
        <v>0</v>
      </c>
      <c r="CX29" s="462">
        <f t="shared" ca="1" si="33"/>
        <v>0</v>
      </c>
      <c r="CY29" s="462">
        <f t="shared" ca="1" si="33"/>
        <v>0</v>
      </c>
      <c r="CZ29" s="462">
        <f t="shared" ca="1" si="33"/>
        <v>0</v>
      </c>
      <c r="DA29" s="462">
        <f t="shared" ca="1" si="33"/>
        <v>0</v>
      </c>
      <c r="DB29" s="462">
        <f t="shared" ca="1" si="33"/>
        <v>0</v>
      </c>
      <c r="DC29" s="462">
        <f t="shared" ca="1" si="33"/>
        <v>0</v>
      </c>
      <c r="DE29" s="114" t="str">
        <f t="shared" ca="1" si="24"/>
        <v>D.2.7.</v>
      </c>
      <c r="DF29">
        <f t="shared" ca="1" si="34"/>
        <v>1</v>
      </c>
      <c r="DG29">
        <f t="shared" ca="1" si="35"/>
        <v>21</v>
      </c>
      <c r="DH29">
        <v>0</v>
      </c>
    </row>
    <row r="30" spans="1:112" hidden="1">
      <c r="A30" s="67">
        <v>18</v>
      </c>
      <c r="B30" s="458" t="str">
        <f t="shared" ca="1" si="12"/>
        <v>D.2.8.</v>
      </c>
      <c r="C30" s="459" t="str">
        <f t="shared" ca="1" si="13"/>
        <v>Veikla</v>
      </c>
      <c r="D30" s="464"/>
      <c r="E30" s="460">
        <f t="shared" ca="1" si="14"/>
        <v>0.21</v>
      </c>
      <c r="F30" s="461">
        <f ca="1">H30+NPV(FD,I30:INDEX(I30:DC30,PAL))</f>
        <v>0</v>
      </c>
      <c r="G30" s="454">
        <f ca="1">SUMIF($H$5:$DC$5,"&lt;="&amp;PAL,$H30:$DC30)</f>
        <v>0</v>
      </c>
      <c r="H30" s="462">
        <f t="shared" ca="1" si="27"/>
        <v>0</v>
      </c>
      <c r="I30" s="462">
        <f t="shared" ca="1" si="27"/>
        <v>0</v>
      </c>
      <c r="J30" s="462">
        <f t="shared" ca="1" si="27"/>
        <v>0</v>
      </c>
      <c r="K30" s="462">
        <f t="shared" ca="1" si="27"/>
        <v>0</v>
      </c>
      <c r="L30" s="462">
        <f t="shared" ca="1" si="27"/>
        <v>0</v>
      </c>
      <c r="M30" s="462">
        <f t="shared" ca="1" si="27"/>
        <v>0</v>
      </c>
      <c r="N30" s="462">
        <f t="shared" ca="1" si="27"/>
        <v>0</v>
      </c>
      <c r="O30" s="462">
        <f t="shared" ca="1" si="27"/>
        <v>0</v>
      </c>
      <c r="P30" s="462">
        <f t="shared" ca="1" si="27"/>
        <v>0</v>
      </c>
      <c r="Q30" s="462">
        <f t="shared" ca="1" si="27"/>
        <v>0</v>
      </c>
      <c r="R30" s="462">
        <f t="shared" ca="1" si="27"/>
        <v>0</v>
      </c>
      <c r="S30" s="462">
        <f t="shared" ca="1" si="27"/>
        <v>0</v>
      </c>
      <c r="T30" s="462">
        <f t="shared" ca="1" si="27"/>
        <v>0</v>
      </c>
      <c r="U30" s="462">
        <f t="shared" ca="1" si="27"/>
        <v>0</v>
      </c>
      <c r="V30" s="462">
        <f t="shared" ca="1" si="27"/>
        <v>0</v>
      </c>
      <c r="W30" s="462">
        <f t="shared" ca="1" si="27"/>
        <v>0</v>
      </c>
      <c r="X30" s="462">
        <f t="shared" ca="1" si="28"/>
        <v>0</v>
      </c>
      <c r="Y30" s="462">
        <f t="shared" ca="1" si="28"/>
        <v>0</v>
      </c>
      <c r="Z30" s="462">
        <f t="shared" ca="1" si="28"/>
        <v>0</v>
      </c>
      <c r="AA30" s="462">
        <f t="shared" ca="1" si="28"/>
        <v>0</v>
      </c>
      <c r="AB30" s="462">
        <f t="shared" ca="1" si="28"/>
        <v>0</v>
      </c>
      <c r="AC30" s="462">
        <f t="shared" ca="1" si="28"/>
        <v>0</v>
      </c>
      <c r="AD30" s="462">
        <f t="shared" ca="1" si="28"/>
        <v>0</v>
      </c>
      <c r="AE30" s="462">
        <f t="shared" ca="1" si="28"/>
        <v>0</v>
      </c>
      <c r="AF30" s="462">
        <f t="shared" ca="1" si="28"/>
        <v>0</v>
      </c>
      <c r="AG30" s="462">
        <f t="shared" ca="1" si="28"/>
        <v>0</v>
      </c>
      <c r="AH30" s="462">
        <f t="shared" ca="1" si="28"/>
        <v>0</v>
      </c>
      <c r="AI30" s="462">
        <f t="shared" ca="1" si="28"/>
        <v>0</v>
      </c>
      <c r="AJ30" s="462">
        <f t="shared" ca="1" si="28"/>
        <v>0</v>
      </c>
      <c r="AK30" s="462">
        <f t="shared" ca="1" si="28"/>
        <v>0</v>
      </c>
      <c r="AL30" s="462">
        <f t="shared" ca="1" si="28"/>
        <v>0</v>
      </c>
      <c r="AM30" s="462">
        <f t="shared" ca="1" si="28"/>
        <v>0</v>
      </c>
      <c r="AN30" s="462">
        <f t="shared" ca="1" si="29"/>
        <v>0</v>
      </c>
      <c r="AO30" s="462">
        <f t="shared" ca="1" si="29"/>
        <v>0</v>
      </c>
      <c r="AP30" s="462">
        <f t="shared" ca="1" si="29"/>
        <v>0</v>
      </c>
      <c r="AQ30" s="462">
        <f t="shared" ca="1" si="29"/>
        <v>0</v>
      </c>
      <c r="AR30" s="462">
        <f t="shared" ca="1" si="29"/>
        <v>0</v>
      </c>
      <c r="AS30" s="462">
        <f t="shared" ca="1" si="29"/>
        <v>0</v>
      </c>
      <c r="AT30" s="462">
        <f t="shared" ca="1" si="29"/>
        <v>0</v>
      </c>
      <c r="AU30" s="462">
        <f t="shared" ca="1" si="29"/>
        <v>0</v>
      </c>
      <c r="AV30" s="462">
        <f t="shared" ca="1" si="29"/>
        <v>0</v>
      </c>
      <c r="AW30" s="462">
        <f t="shared" ca="1" si="29"/>
        <v>0</v>
      </c>
      <c r="AX30" s="462">
        <f t="shared" ca="1" si="29"/>
        <v>0</v>
      </c>
      <c r="AY30" s="462">
        <f t="shared" ca="1" si="29"/>
        <v>0</v>
      </c>
      <c r="AZ30" s="462">
        <f t="shared" ca="1" si="29"/>
        <v>0</v>
      </c>
      <c r="BA30" s="462">
        <f t="shared" ca="1" si="29"/>
        <v>0</v>
      </c>
      <c r="BB30" s="462">
        <f t="shared" ca="1" si="29"/>
        <v>0</v>
      </c>
      <c r="BC30" s="462">
        <f t="shared" ca="1" si="29"/>
        <v>0</v>
      </c>
      <c r="BD30" s="462">
        <f t="shared" ca="1" si="30"/>
        <v>0</v>
      </c>
      <c r="BE30" s="462">
        <f t="shared" ca="1" si="30"/>
        <v>0</v>
      </c>
      <c r="BF30" s="462">
        <f t="shared" ca="1" si="30"/>
        <v>0</v>
      </c>
      <c r="BG30" s="462">
        <f t="shared" ca="1" si="30"/>
        <v>0</v>
      </c>
      <c r="BH30" s="462">
        <f t="shared" ca="1" si="30"/>
        <v>0</v>
      </c>
      <c r="BI30" s="462">
        <f t="shared" ca="1" si="30"/>
        <v>0</v>
      </c>
      <c r="BJ30" s="462">
        <f t="shared" ca="1" si="30"/>
        <v>0</v>
      </c>
      <c r="BK30" s="462">
        <f t="shared" ca="1" si="30"/>
        <v>0</v>
      </c>
      <c r="BL30" s="462">
        <f t="shared" ca="1" si="30"/>
        <v>0</v>
      </c>
      <c r="BM30" s="462">
        <f t="shared" ca="1" si="30"/>
        <v>0</v>
      </c>
      <c r="BN30" s="462">
        <f t="shared" ca="1" si="30"/>
        <v>0</v>
      </c>
      <c r="BO30" s="462">
        <f t="shared" ca="1" si="30"/>
        <v>0</v>
      </c>
      <c r="BP30" s="462">
        <f t="shared" ca="1" si="30"/>
        <v>0</v>
      </c>
      <c r="BQ30" s="462">
        <f t="shared" ca="1" si="30"/>
        <v>0</v>
      </c>
      <c r="BR30" s="462">
        <f t="shared" ca="1" si="30"/>
        <v>0</v>
      </c>
      <c r="BS30" s="462">
        <f t="shared" ca="1" si="30"/>
        <v>0</v>
      </c>
      <c r="BT30" s="462">
        <f t="shared" ca="1" si="31"/>
        <v>0</v>
      </c>
      <c r="BU30" s="462">
        <f t="shared" ca="1" si="31"/>
        <v>0</v>
      </c>
      <c r="BV30" s="462">
        <f t="shared" ca="1" si="31"/>
        <v>0</v>
      </c>
      <c r="BW30" s="462">
        <f t="shared" ca="1" si="31"/>
        <v>0</v>
      </c>
      <c r="BX30" s="462">
        <f t="shared" ca="1" si="31"/>
        <v>0</v>
      </c>
      <c r="BY30" s="462">
        <f t="shared" ca="1" si="31"/>
        <v>0</v>
      </c>
      <c r="BZ30" s="462">
        <f t="shared" ca="1" si="31"/>
        <v>0</v>
      </c>
      <c r="CA30" s="462">
        <f t="shared" ca="1" si="31"/>
        <v>0</v>
      </c>
      <c r="CB30" s="462">
        <f t="shared" ca="1" si="31"/>
        <v>0</v>
      </c>
      <c r="CC30" s="462">
        <f t="shared" ca="1" si="31"/>
        <v>0</v>
      </c>
      <c r="CD30" s="462">
        <f t="shared" ca="1" si="31"/>
        <v>0</v>
      </c>
      <c r="CE30" s="462">
        <f t="shared" ca="1" si="31"/>
        <v>0</v>
      </c>
      <c r="CF30" s="462">
        <f t="shared" ca="1" si="31"/>
        <v>0</v>
      </c>
      <c r="CG30" s="462">
        <f t="shared" ca="1" si="31"/>
        <v>0</v>
      </c>
      <c r="CH30" s="462">
        <f t="shared" ca="1" si="31"/>
        <v>0</v>
      </c>
      <c r="CI30" s="462">
        <f t="shared" ca="1" si="31"/>
        <v>0</v>
      </c>
      <c r="CJ30" s="462">
        <f t="shared" ca="1" si="32"/>
        <v>0</v>
      </c>
      <c r="CK30" s="462">
        <f t="shared" ca="1" si="32"/>
        <v>0</v>
      </c>
      <c r="CL30" s="462">
        <f t="shared" ca="1" si="32"/>
        <v>0</v>
      </c>
      <c r="CM30" s="462">
        <f t="shared" ca="1" si="32"/>
        <v>0</v>
      </c>
      <c r="CN30" s="462">
        <f t="shared" ca="1" si="32"/>
        <v>0</v>
      </c>
      <c r="CO30" s="462">
        <f t="shared" ca="1" si="32"/>
        <v>0</v>
      </c>
      <c r="CP30" s="462">
        <f t="shared" ca="1" si="32"/>
        <v>0</v>
      </c>
      <c r="CQ30" s="462">
        <f t="shared" ca="1" si="32"/>
        <v>0</v>
      </c>
      <c r="CR30" s="462">
        <f t="shared" ca="1" si="32"/>
        <v>0</v>
      </c>
      <c r="CS30" s="462">
        <f t="shared" ca="1" si="32"/>
        <v>0</v>
      </c>
      <c r="CT30" s="462">
        <f t="shared" ca="1" si="33"/>
        <v>0</v>
      </c>
      <c r="CU30" s="462">
        <f t="shared" ca="1" si="33"/>
        <v>0</v>
      </c>
      <c r="CV30" s="462">
        <f t="shared" ca="1" si="33"/>
        <v>0</v>
      </c>
      <c r="CW30" s="462">
        <f t="shared" ca="1" si="33"/>
        <v>0</v>
      </c>
      <c r="CX30" s="462">
        <f t="shared" ca="1" si="33"/>
        <v>0</v>
      </c>
      <c r="CY30" s="462">
        <f t="shared" ca="1" si="33"/>
        <v>0</v>
      </c>
      <c r="CZ30" s="462">
        <f t="shared" ca="1" si="33"/>
        <v>0</v>
      </c>
      <c r="DA30" s="462">
        <f t="shared" ca="1" si="33"/>
        <v>0</v>
      </c>
      <c r="DB30" s="462">
        <f t="shared" ca="1" si="33"/>
        <v>0</v>
      </c>
      <c r="DC30" s="462">
        <f t="shared" ca="1" si="33"/>
        <v>0</v>
      </c>
      <c r="DE30" s="114" t="str">
        <f t="shared" ca="1" si="24"/>
        <v>D.2.8.</v>
      </c>
      <c r="DF30">
        <f t="shared" ca="1" si="34"/>
        <v>1</v>
      </c>
      <c r="DG30">
        <f t="shared" ca="1" si="35"/>
        <v>21</v>
      </c>
      <c r="DH30">
        <v>0</v>
      </c>
    </row>
    <row r="31" spans="1:112" hidden="1">
      <c r="A31" s="67">
        <v>19</v>
      </c>
      <c r="B31" s="458" t="str">
        <f t="shared" ca="1" si="12"/>
        <v>D.2.9.</v>
      </c>
      <c r="C31" s="459" t="str">
        <f t="shared" ca="1" si="13"/>
        <v>Reinvesticijos (po priemonės įgyvendinimo)</v>
      </c>
      <c r="D31" s="464"/>
      <c r="E31" s="460">
        <f t="shared" ca="1" si="14"/>
        <v>0.21</v>
      </c>
      <c r="F31" s="461">
        <f ca="1">H31+NPV(FD,I31:INDEX(I31:DC31,PAL))</f>
        <v>0</v>
      </c>
      <c r="G31" s="454">
        <f ca="1">SUMIF($H$5:$DC$5,"&lt;="&amp;PAL,$H31:$DC31)</f>
        <v>0</v>
      </c>
      <c r="H31" s="462">
        <f t="shared" ca="1" si="27"/>
        <v>0</v>
      </c>
      <c r="I31" s="462">
        <f t="shared" ca="1" si="27"/>
        <v>0</v>
      </c>
      <c r="J31" s="462">
        <f t="shared" ca="1" si="27"/>
        <v>0</v>
      </c>
      <c r="K31" s="462">
        <f t="shared" ca="1" si="27"/>
        <v>0</v>
      </c>
      <c r="L31" s="462">
        <f t="shared" ca="1" si="27"/>
        <v>0</v>
      </c>
      <c r="M31" s="462">
        <f t="shared" ca="1" si="27"/>
        <v>0</v>
      </c>
      <c r="N31" s="462">
        <f t="shared" ca="1" si="27"/>
        <v>0</v>
      </c>
      <c r="O31" s="462">
        <f t="shared" ca="1" si="27"/>
        <v>0</v>
      </c>
      <c r="P31" s="462">
        <f t="shared" ca="1" si="27"/>
        <v>0</v>
      </c>
      <c r="Q31" s="462">
        <f t="shared" ca="1" si="27"/>
        <v>0</v>
      </c>
      <c r="R31" s="462">
        <f t="shared" ca="1" si="27"/>
        <v>0</v>
      </c>
      <c r="S31" s="462">
        <f t="shared" ca="1" si="27"/>
        <v>0</v>
      </c>
      <c r="T31" s="462">
        <f t="shared" ca="1" si="27"/>
        <v>0</v>
      </c>
      <c r="U31" s="462">
        <f t="shared" ca="1" si="27"/>
        <v>0</v>
      </c>
      <c r="V31" s="462">
        <f t="shared" ca="1" si="27"/>
        <v>0</v>
      </c>
      <c r="W31" s="462">
        <f t="shared" ca="1" si="27"/>
        <v>0</v>
      </c>
      <c r="X31" s="462">
        <f t="shared" ca="1" si="28"/>
        <v>0</v>
      </c>
      <c r="Y31" s="462">
        <f t="shared" ca="1" si="28"/>
        <v>0</v>
      </c>
      <c r="Z31" s="462">
        <f t="shared" ca="1" si="28"/>
        <v>0</v>
      </c>
      <c r="AA31" s="462">
        <f t="shared" ca="1" si="28"/>
        <v>0</v>
      </c>
      <c r="AB31" s="462">
        <f t="shared" ca="1" si="28"/>
        <v>0</v>
      </c>
      <c r="AC31" s="462">
        <f t="shared" ca="1" si="28"/>
        <v>0</v>
      </c>
      <c r="AD31" s="462">
        <f t="shared" ca="1" si="28"/>
        <v>0</v>
      </c>
      <c r="AE31" s="462">
        <f t="shared" ca="1" si="28"/>
        <v>0</v>
      </c>
      <c r="AF31" s="462">
        <f t="shared" ca="1" si="28"/>
        <v>0</v>
      </c>
      <c r="AG31" s="462">
        <f t="shared" ca="1" si="28"/>
        <v>0</v>
      </c>
      <c r="AH31" s="462">
        <f t="shared" ca="1" si="28"/>
        <v>0</v>
      </c>
      <c r="AI31" s="462">
        <f t="shared" ca="1" si="28"/>
        <v>0</v>
      </c>
      <c r="AJ31" s="462">
        <f t="shared" ca="1" si="28"/>
        <v>0</v>
      </c>
      <c r="AK31" s="462">
        <f t="shared" ca="1" si="28"/>
        <v>0</v>
      </c>
      <c r="AL31" s="462">
        <f t="shared" ca="1" si="28"/>
        <v>0</v>
      </c>
      <c r="AM31" s="462">
        <f t="shared" ca="1" si="28"/>
        <v>0</v>
      </c>
      <c r="AN31" s="462">
        <f t="shared" ca="1" si="29"/>
        <v>0</v>
      </c>
      <c r="AO31" s="462">
        <f t="shared" ca="1" si="29"/>
        <v>0</v>
      </c>
      <c r="AP31" s="462">
        <f t="shared" ca="1" si="29"/>
        <v>0</v>
      </c>
      <c r="AQ31" s="462">
        <f t="shared" ca="1" si="29"/>
        <v>0</v>
      </c>
      <c r="AR31" s="462">
        <f t="shared" ca="1" si="29"/>
        <v>0</v>
      </c>
      <c r="AS31" s="462">
        <f t="shared" ca="1" si="29"/>
        <v>0</v>
      </c>
      <c r="AT31" s="462">
        <f t="shared" ca="1" si="29"/>
        <v>0</v>
      </c>
      <c r="AU31" s="462">
        <f t="shared" ca="1" si="29"/>
        <v>0</v>
      </c>
      <c r="AV31" s="462">
        <f t="shared" ca="1" si="29"/>
        <v>0</v>
      </c>
      <c r="AW31" s="462">
        <f t="shared" ca="1" si="29"/>
        <v>0</v>
      </c>
      <c r="AX31" s="462">
        <f t="shared" ca="1" si="29"/>
        <v>0</v>
      </c>
      <c r="AY31" s="462">
        <f t="shared" ca="1" si="29"/>
        <v>0</v>
      </c>
      <c r="AZ31" s="462">
        <f t="shared" ca="1" si="29"/>
        <v>0</v>
      </c>
      <c r="BA31" s="462">
        <f t="shared" ca="1" si="29"/>
        <v>0</v>
      </c>
      <c r="BB31" s="462">
        <f t="shared" ca="1" si="29"/>
        <v>0</v>
      </c>
      <c r="BC31" s="462">
        <f t="shared" ca="1" si="29"/>
        <v>0</v>
      </c>
      <c r="BD31" s="462">
        <f t="shared" ca="1" si="30"/>
        <v>0</v>
      </c>
      <c r="BE31" s="462">
        <f t="shared" ca="1" si="30"/>
        <v>0</v>
      </c>
      <c r="BF31" s="462">
        <f t="shared" ca="1" si="30"/>
        <v>0</v>
      </c>
      <c r="BG31" s="462">
        <f t="shared" ca="1" si="30"/>
        <v>0</v>
      </c>
      <c r="BH31" s="462">
        <f t="shared" ca="1" si="30"/>
        <v>0</v>
      </c>
      <c r="BI31" s="462">
        <f t="shared" ca="1" si="30"/>
        <v>0</v>
      </c>
      <c r="BJ31" s="462">
        <f t="shared" ca="1" si="30"/>
        <v>0</v>
      </c>
      <c r="BK31" s="462">
        <f t="shared" ca="1" si="30"/>
        <v>0</v>
      </c>
      <c r="BL31" s="462">
        <f t="shared" ca="1" si="30"/>
        <v>0</v>
      </c>
      <c r="BM31" s="462">
        <f t="shared" ca="1" si="30"/>
        <v>0</v>
      </c>
      <c r="BN31" s="462">
        <f t="shared" ca="1" si="30"/>
        <v>0</v>
      </c>
      <c r="BO31" s="462">
        <f t="shared" ca="1" si="30"/>
        <v>0</v>
      </c>
      <c r="BP31" s="462">
        <f t="shared" ca="1" si="30"/>
        <v>0</v>
      </c>
      <c r="BQ31" s="462">
        <f t="shared" ca="1" si="30"/>
        <v>0</v>
      </c>
      <c r="BR31" s="462">
        <f t="shared" ca="1" si="30"/>
        <v>0</v>
      </c>
      <c r="BS31" s="462">
        <f t="shared" ca="1" si="30"/>
        <v>0</v>
      </c>
      <c r="BT31" s="462">
        <f t="shared" ca="1" si="31"/>
        <v>0</v>
      </c>
      <c r="BU31" s="462">
        <f t="shared" ca="1" si="31"/>
        <v>0</v>
      </c>
      <c r="BV31" s="462">
        <f t="shared" ca="1" si="31"/>
        <v>0</v>
      </c>
      <c r="BW31" s="462">
        <f t="shared" ca="1" si="31"/>
        <v>0</v>
      </c>
      <c r="BX31" s="462">
        <f t="shared" ca="1" si="31"/>
        <v>0</v>
      </c>
      <c r="BY31" s="462">
        <f t="shared" ca="1" si="31"/>
        <v>0</v>
      </c>
      <c r="BZ31" s="462">
        <f t="shared" ca="1" si="31"/>
        <v>0</v>
      </c>
      <c r="CA31" s="462">
        <f t="shared" ca="1" si="31"/>
        <v>0</v>
      </c>
      <c r="CB31" s="462">
        <f t="shared" ca="1" si="31"/>
        <v>0</v>
      </c>
      <c r="CC31" s="462">
        <f t="shared" ca="1" si="31"/>
        <v>0</v>
      </c>
      <c r="CD31" s="462">
        <f t="shared" ca="1" si="31"/>
        <v>0</v>
      </c>
      <c r="CE31" s="462">
        <f t="shared" ca="1" si="31"/>
        <v>0</v>
      </c>
      <c r="CF31" s="462">
        <f t="shared" ca="1" si="31"/>
        <v>0</v>
      </c>
      <c r="CG31" s="462">
        <f t="shared" ca="1" si="31"/>
        <v>0</v>
      </c>
      <c r="CH31" s="462">
        <f t="shared" ca="1" si="31"/>
        <v>0</v>
      </c>
      <c r="CI31" s="462">
        <f t="shared" ca="1" si="31"/>
        <v>0</v>
      </c>
      <c r="CJ31" s="462">
        <f t="shared" ca="1" si="32"/>
        <v>0</v>
      </c>
      <c r="CK31" s="462">
        <f t="shared" ca="1" si="32"/>
        <v>0</v>
      </c>
      <c r="CL31" s="462">
        <f t="shared" ca="1" si="32"/>
        <v>0</v>
      </c>
      <c r="CM31" s="462">
        <f t="shared" ca="1" si="32"/>
        <v>0</v>
      </c>
      <c r="CN31" s="462">
        <f t="shared" ca="1" si="32"/>
        <v>0</v>
      </c>
      <c r="CO31" s="462">
        <f t="shared" ca="1" si="32"/>
        <v>0</v>
      </c>
      <c r="CP31" s="462">
        <f t="shared" ca="1" si="32"/>
        <v>0</v>
      </c>
      <c r="CQ31" s="462">
        <f t="shared" ca="1" si="32"/>
        <v>0</v>
      </c>
      <c r="CR31" s="462">
        <f t="shared" ca="1" si="32"/>
        <v>0</v>
      </c>
      <c r="CS31" s="462">
        <f t="shared" ca="1" si="32"/>
        <v>0</v>
      </c>
      <c r="CT31" s="462">
        <f t="shared" ca="1" si="33"/>
        <v>0</v>
      </c>
      <c r="CU31" s="462">
        <f t="shared" ca="1" si="33"/>
        <v>0</v>
      </c>
      <c r="CV31" s="462">
        <f t="shared" ca="1" si="33"/>
        <v>0</v>
      </c>
      <c r="CW31" s="462">
        <f t="shared" ca="1" si="33"/>
        <v>0</v>
      </c>
      <c r="CX31" s="462">
        <f t="shared" ca="1" si="33"/>
        <v>0</v>
      </c>
      <c r="CY31" s="462">
        <f t="shared" ca="1" si="33"/>
        <v>0</v>
      </c>
      <c r="CZ31" s="462">
        <f t="shared" ca="1" si="33"/>
        <v>0</v>
      </c>
      <c r="DA31" s="462">
        <f t="shared" ca="1" si="33"/>
        <v>0</v>
      </c>
      <c r="DB31" s="462">
        <f t="shared" ca="1" si="33"/>
        <v>0</v>
      </c>
      <c r="DC31" s="462">
        <f t="shared" ca="1" si="33"/>
        <v>0</v>
      </c>
      <c r="DE31" s="114" t="str">
        <f t="shared" ca="1" si="24"/>
        <v>D.2.9.</v>
      </c>
      <c r="DF31">
        <f t="shared" ca="1" si="34"/>
        <v>1</v>
      </c>
      <c r="DG31">
        <f t="shared" ca="1" si="35"/>
        <v>21</v>
      </c>
      <c r="DH31">
        <v>0</v>
      </c>
    </row>
    <row r="32" spans="1:112" hidden="1">
      <c r="A32" s="67">
        <v>20</v>
      </c>
      <c r="B32" s="458" t="str">
        <f t="shared" ca="1" si="12"/>
        <v>D.2.L.</v>
      </c>
      <c r="C32" s="459" t="str">
        <f t="shared" ca="1" si="13"/>
        <v>Likutinė vertė</v>
      </c>
      <c r="D32" s="464"/>
      <c r="E32" s="460">
        <f t="shared" ca="1" si="14"/>
        <v>0.21</v>
      </c>
      <c r="F32" s="461">
        <f ca="1">H32+NPV(FD,I32:INDEX(I32:DC32,PAL))</f>
        <v>0</v>
      </c>
      <c r="G32" s="454">
        <f ca="1">SUMIF($H$5:$DC$5,"&lt;="&amp;PAL,$H32:$DC32)</f>
        <v>0</v>
      </c>
      <c r="H32" s="462">
        <f t="shared" ca="1" si="27"/>
        <v>0</v>
      </c>
      <c r="I32" s="462">
        <f t="shared" ca="1" si="27"/>
        <v>0</v>
      </c>
      <c r="J32" s="462">
        <f t="shared" ca="1" si="27"/>
        <v>0</v>
      </c>
      <c r="K32" s="462">
        <f t="shared" ca="1" si="27"/>
        <v>0</v>
      </c>
      <c r="L32" s="462">
        <f t="shared" ca="1" si="27"/>
        <v>0</v>
      </c>
      <c r="M32" s="462">
        <f t="shared" ca="1" si="27"/>
        <v>0</v>
      </c>
      <c r="N32" s="462">
        <f t="shared" ca="1" si="27"/>
        <v>0</v>
      </c>
      <c r="O32" s="462">
        <f t="shared" ca="1" si="27"/>
        <v>0</v>
      </c>
      <c r="P32" s="462">
        <f t="shared" ca="1" si="27"/>
        <v>0</v>
      </c>
      <c r="Q32" s="462">
        <f t="shared" ca="1" si="27"/>
        <v>0</v>
      </c>
      <c r="R32" s="462">
        <f t="shared" ca="1" si="27"/>
        <v>0</v>
      </c>
      <c r="S32" s="462">
        <f t="shared" ca="1" si="27"/>
        <v>0</v>
      </c>
      <c r="T32" s="462">
        <f t="shared" ca="1" si="27"/>
        <v>0</v>
      </c>
      <c r="U32" s="462">
        <f t="shared" ca="1" si="27"/>
        <v>0</v>
      </c>
      <c r="V32" s="462">
        <f t="shared" ca="1" si="27"/>
        <v>0</v>
      </c>
      <c r="W32" s="462">
        <f t="shared" ca="1" si="27"/>
        <v>0</v>
      </c>
      <c r="X32" s="462">
        <f t="shared" ca="1" si="28"/>
        <v>0</v>
      </c>
      <c r="Y32" s="462">
        <f t="shared" ca="1" si="28"/>
        <v>0</v>
      </c>
      <c r="Z32" s="462">
        <f t="shared" ca="1" si="28"/>
        <v>0</v>
      </c>
      <c r="AA32" s="462">
        <f t="shared" ca="1" si="28"/>
        <v>0</v>
      </c>
      <c r="AB32" s="462">
        <f t="shared" ca="1" si="28"/>
        <v>0</v>
      </c>
      <c r="AC32" s="462">
        <f t="shared" ca="1" si="28"/>
        <v>0</v>
      </c>
      <c r="AD32" s="462">
        <f t="shared" ca="1" si="28"/>
        <v>0</v>
      </c>
      <c r="AE32" s="462">
        <f t="shared" ca="1" si="28"/>
        <v>0</v>
      </c>
      <c r="AF32" s="462">
        <f t="shared" ca="1" si="28"/>
        <v>0</v>
      </c>
      <c r="AG32" s="462">
        <f t="shared" ca="1" si="28"/>
        <v>0</v>
      </c>
      <c r="AH32" s="462">
        <f t="shared" ca="1" si="28"/>
        <v>0</v>
      </c>
      <c r="AI32" s="462">
        <f t="shared" ca="1" si="28"/>
        <v>0</v>
      </c>
      <c r="AJ32" s="462">
        <f t="shared" ca="1" si="28"/>
        <v>0</v>
      </c>
      <c r="AK32" s="462">
        <f t="shared" ca="1" si="28"/>
        <v>0</v>
      </c>
      <c r="AL32" s="462">
        <f t="shared" ca="1" si="28"/>
        <v>0</v>
      </c>
      <c r="AM32" s="462">
        <f t="shared" ca="1" si="28"/>
        <v>0</v>
      </c>
      <c r="AN32" s="462">
        <f t="shared" ca="1" si="29"/>
        <v>0</v>
      </c>
      <c r="AO32" s="462">
        <f t="shared" ca="1" si="29"/>
        <v>0</v>
      </c>
      <c r="AP32" s="462">
        <f t="shared" ca="1" si="29"/>
        <v>0</v>
      </c>
      <c r="AQ32" s="462">
        <f t="shared" ca="1" si="29"/>
        <v>0</v>
      </c>
      <c r="AR32" s="462">
        <f t="shared" ca="1" si="29"/>
        <v>0</v>
      </c>
      <c r="AS32" s="462">
        <f t="shared" ca="1" si="29"/>
        <v>0</v>
      </c>
      <c r="AT32" s="462">
        <f t="shared" ca="1" si="29"/>
        <v>0</v>
      </c>
      <c r="AU32" s="462">
        <f t="shared" ca="1" si="29"/>
        <v>0</v>
      </c>
      <c r="AV32" s="462">
        <f t="shared" ca="1" si="29"/>
        <v>0</v>
      </c>
      <c r="AW32" s="462">
        <f t="shared" ca="1" si="29"/>
        <v>0</v>
      </c>
      <c r="AX32" s="462">
        <f t="shared" ca="1" si="29"/>
        <v>0</v>
      </c>
      <c r="AY32" s="462">
        <f t="shared" ca="1" si="29"/>
        <v>0</v>
      </c>
      <c r="AZ32" s="462">
        <f t="shared" ca="1" si="29"/>
        <v>0</v>
      </c>
      <c r="BA32" s="462">
        <f t="shared" ca="1" si="29"/>
        <v>0</v>
      </c>
      <c r="BB32" s="462">
        <f t="shared" ca="1" si="29"/>
        <v>0</v>
      </c>
      <c r="BC32" s="462">
        <f t="shared" ca="1" si="29"/>
        <v>0</v>
      </c>
      <c r="BD32" s="462">
        <f t="shared" ca="1" si="30"/>
        <v>0</v>
      </c>
      <c r="BE32" s="462">
        <f t="shared" ca="1" si="30"/>
        <v>0</v>
      </c>
      <c r="BF32" s="462">
        <f t="shared" ca="1" si="30"/>
        <v>0</v>
      </c>
      <c r="BG32" s="462">
        <f t="shared" ca="1" si="30"/>
        <v>0</v>
      </c>
      <c r="BH32" s="462">
        <f t="shared" ca="1" si="30"/>
        <v>0</v>
      </c>
      <c r="BI32" s="462">
        <f t="shared" ca="1" si="30"/>
        <v>0</v>
      </c>
      <c r="BJ32" s="462">
        <f t="shared" ca="1" si="30"/>
        <v>0</v>
      </c>
      <c r="BK32" s="462">
        <f t="shared" ca="1" si="30"/>
        <v>0</v>
      </c>
      <c r="BL32" s="462">
        <f t="shared" ca="1" si="30"/>
        <v>0</v>
      </c>
      <c r="BM32" s="462">
        <f t="shared" ca="1" si="30"/>
        <v>0</v>
      </c>
      <c r="BN32" s="462">
        <f t="shared" ca="1" si="30"/>
        <v>0</v>
      </c>
      <c r="BO32" s="462">
        <f t="shared" ca="1" si="30"/>
        <v>0</v>
      </c>
      <c r="BP32" s="462">
        <f t="shared" ca="1" si="30"/>
        <v>0</v>
      </c>
      <c r="BQ32" s="462">
        <f t="shared" ca="1" si="30"/>
        <v>0</v>
      </c>
      <c r="BR32" s="462">
        <f t="shared" ca="1" si="30"/>
        <v>0</v>
      </c>
      <c r="BS32" s="462">
        <f t="shared" ca="1" si="30"/>
        <v>0</v>
      </c>
      <c r="BT32" s="462">
        <f t="shared" ca="1" si="31"/>
        <v>0</v>
      </c>
      <c r="BU32" s="462">
        <f t="shared" ca="1" si="31"/>
        <v>0</v>
      </c>
      <c r="BV32" s="462">
        <f t="shared" ca="1" si="31"/>
        <v>0</v>
      </c>
      <c r="BW32" s="462">
        <f t="shared" ca="1" si="31"/>
        <v>0</v>
      </c>
      <c r="BX32" s="462">
        <f t="shared" ca="1" si="31"/>
        <v>0</v>
      </c>
      <c r="BY32" s="462">
        <f t="shared" ca="1" si="31"/>
        <v>0</v>
      </c>
      <c r="BZ32" s="462">
        <f t="shared" ca="1" si="31"/>
        <v>0</v>
      </c>
      <c r="CA32" s="462">
        <f t="shared" ca="1" si="31"/>
        <v>0</v>
      </c>
      <c r="CB32" s="462">
        <f t="shared" ca="1" si="31"/>
        <v>0</v>
      </c>
      <c r="CC32" s="462">
        <f t="shared" ca="1" si="31"/>
        <v>0</v>
      </c>
      <c r="CD32" s="462">
        <f t="shared" ca="1" si="31"/>
        <v>0</v>
      </c>
      <c r="CE32" s="462">
        <f t="shared" ca="1" si="31"/>
        <v>0</v>
      </c>
      <c r="CF32" s="462">
        <f t="shared" ca="1" si="31"/>
        <v>0</v>
      </c>
      <c r="CG32" s="462">
        <f t="shared" ca="1" si="31"/>
        <v>0</v>
      </c>
      <c r="CH32" s="462">
        <f t="shared" ca="1" si="31"/>
        <v>0</v>
      </c>
      <c r="CI32" s="462">
        <f t="shared" ca="1" si="31"/>
        <v>0</v>
      </c>
      <c r="CJ32" s="462">
        <f t="shared" ca="1" si="32"/>
        <v>0</v>
      </c>
      <c r="CK32" s="462">
        <f t="shared" ca="1" si="32"/>
        <v>0</v>
      </c>
      <c r="CL32" s="462">
        <f t="shared" ca="1" si="32"/>
        <v>0</v>
      </c>
      <c r="CM32" s="462">
        <f t="shared" ca="1" si="32"/>
        <v>0</v>
      </c>
      <c r="CN32" s="462">
        <f t="shared" ca="1" si="32"/>
        <v>0</v>
      </c>
      <c r="CO32" s="462">
        <f t="shared" ca="1" si="32"/>
        <v>0</v>
      </c>
      <c r="CP32" s="462">
        <f t="shared" ca="1" si="32"/>
        <v>0</v>
      </c>
      <c r="CQ32" s="462">
        <f t="shared" ca="1" si="32"/>
        <v>0</v>
      </c>
      <c r="CR32" s="462">
        <f t="shared" ca="1" si="32"/>
        <v>0</v>
      </c>
      <c r="CS32" s="462">
        <f t="shared" ca="1" si="32"/>
        <v>0</v>
      </c>
      <c r="CT32" s="462">
        <f t="shared" ca="1" si="33"/>
        <v>0</v>
      </c>
      <c r="CU32" s="462">
        <f t="shared" ca="1" si="33"/>
        <v>0</v>
      </c>
      <c r="CV32" s="462">
        <f t="shared" ca="1" si="33"/>
        <v>0</v>
      </c>
      <c r="CW32" s="462">
        <f t="shared" ca="1" si="33"/>
        <v>0</v>
      </c>
      <c r="CX32" s="462">
        <f t="shared" ca="1" si="33"/>
        <v>0</v>
      </c>
      <c r="CY32" s="462">
        <f t="shared" ca="1" si="33"/>
        <v>0</v>
      </c>
      <c r="CZ32" s="462">
        <f t="shared" ca="1" si="33"/>
        <v>0</v>
      </c>
      <c r="DA32" s="462">
        <f t="shared" ca="1" si="33"/>
        <v>0</v>
      </c>
      <c r="DB32" s="462">
        <f t="shared" ca="1" si="33"/>
        <v>0</v>
      </c>
      <c r="DC32" s="462">
        <f t="shared" ca="1" si="33"/>
        <v>0</v>
      </c>
      <c r="DE32" s="114" t="str">
        <f t="shared" ca="1" si="24"/>
        <v>D.2.L.</v>
      </c>
      <c r="DF32">
        <f t="shared" ca="1" si="34"/>
        <v>1</v>
      </c>
      <c r="DG32">
        <f t="shared" ca="1" si="35"/>
        <v>21</v>
      </c>
      <c r="DH32">
        <f ca="1">DG32/(100+DG32)</f>
        <v>0.17355371900826447</v>
      </c>
    </row>
    <row r="33" spans="1:112" hidden="1">
      <c r="A33" s="67">
        <v>21</v>
      </c>
      <c r="B33" s="458" t="str">
        <f t="shared" ca="1" si="12"/>
        <v>D.3.</v>
      </c>
      <c r="C33" s="465" t="str">
        <f t="shared" ca="1" si="13"/>
        <v>Finansinės paskatos ir kitos išmokos</v>
      </c>
      <c r="D33" s="446"/>
      <c r="E33" s="466" t="str">
        <f t="shared" ca="1" si="14"/>
        <v/>
      </c>
      <c r="F33" s="453">
        <f ca="1">SUM(F34:F41)+F42</f>
        <v>87331782.403221101</v>
      </c>
      <c r="G33" s="454">
        <f ca="1">SUMIF($H$5:$DC$5,"&lt;="&amp;PAL,$H33:$DC33)</f>
        <v>104934894</v>
      </c>
      <c r="H33" s="467">
        <f ca="1">SUM(H34:H42)</f>
        <v>1000210</v>
      </c>
      <c r="I33" s="467">
        <f t="shared" ref="I33:BT33" ca="1" si="36">SUM(I34:I42)</f>
        <v>5934420</v>
      </c>
      <c r="J33" s="467">
        <f t="shared" ca="1" si="36"/>
        <v>11539379.529999999</v>
      </c>
      <c r="K33" s="467">
        <f t="shared" ca="1" si="36"/>
        <v>12102453.969999999</v>
      </c>
      <c r="L33" s="467">
        <f t="shared" ca="1" si="36"/>
        <v>7806396.9900000002</v>
      </c>
      <c r="M33" s="467">
        <f t="shared" ca="1" si="36"/>
        <v>13239692.76</v>
      </c>
      <c r="N33" s="467">
        <f t="shared" ca="1" si="36"/>
        <v>37160470.829999998</v>
      </c>
      <c r="O33" s="467">
        <f t="shared" ca="1" si="36"/>
        <v>16151869.92</v>
      </c>
      <c r="P33" s="467">
        <f t="shared" ca="1" si="36"/>
        <v>0</v>
      </c>
      <c r="Q33" s="467">
        <f t="shared" ca="1" si="36"/>
        <v>0</v>
      </c>
      <c r="R33" s="467">
        <f t="shared" ca="1" si="36"/>
        <v>0</v>
      </c>
      <c r="S33" s="467">
        <f t="shared" ca="1" si="36"/>
        <v>0</v>
      </c>
      <c r="T33" s="467">
        <f t="shared" ca="1" si="36"/>
        <v>0</v>
      </c>
      <c r="U33" s="467">
        <f t="shared" ca="1" si="36"/>
        <v>0</v>
      </c>
      <c r="V33" s="467">
        <f t="shared" ca="1" si="36"/>
        <v>0</v>
      </c>
      <c r="W33" s="467">
        <f t="shared" ca="1" si="36"/>
        <v>0</v>
      </c>
      <c r="X33" s="467">
        <f t="shared" ca="1" si="36"/>
        <v>0</v>
      </c>
      <c r="Y33" s="467">
        <f t="shared" ca="1" si="36"/>
        <v>0</v>
      </c>
      <c r="Z33" s="467">
        <f t="shared" ca="1" si="36"/>
        <v>0</v>
      </c>
      <c r="AA33" s="467">
        <f t="shared" ca="1" si="36"/>
        <v>0</v>
      </c>
      <c r="AB33" s="467">
        <f t="shared" ca="1" si="36"/>
        <v>0</v>
      </c>
      <c r="AC33" s="467">
        <f t="shared" ca="1" si="36"/>
        <v>0</v>
      </c>
      <c r="AD33" s="467">
        <f t="shared" ca="1" si="36"/>
        <v>0</v>
      </c>
      <c r="AE33" s="467">
        <f t="shared" ca="1" si="36"/>
        <v>0</v>
      </c>
      <c r="AF33" s="467">
        <f t="shared" ca="1" si="36"/>
        <v>0</v>
      </c>
      <c r="AG33" s="467">
        <f t="shared" ca="1" si="36"/>
        <v>0</v>
      </c>
      <c r="AH33" s="467">
        <f t="shared" ca="1" si="36"/>
        <v>0</v>
      </c>
      <c r="AI33" s="467">
        <f t="shared" ca="1" si="36"/>
        <v>0</v>
      </c>
      <c r="AJ33" s="467">
        <f t="shared" ca="1" si="36"/>
        <v>0</v>
      </c>
      <c r="AK33" s="467">
        <f t="shared" ca="1" si="36"/>
        <v>0</v>
      </c>
      <c r="AL33" s="467">
        <f t="shared" ca="1" si="36"/>
        <v>0</v>
      </c>
      <c r="AM33" s="467">
        <f t="shared" ca="1" si="36"/>
        <v>0</v>
      </c>
      <c r="AN33" s="467">
        <f t="shared" ca="1" si="36"/>
        <v>0</v>
      </c>
      <c r="AO33" s="467">
        <f t="shared" ca="1" si="36"/>
        <v>0</v>
      </c>
      <c r="AP33" s="467">
        <f t="shared" ca="1" si="36"/>
        <v>0</v>
      </c>
      <c r="AQ33" s="467">
        <f t="shared" ca="1" si="36"/>
        <v>0</v>
      </c>
      <c r="AR33" s="467">
        <f t="shared" ca="1" si="36"/>
        <v>0</v>
      </c>
      <c r="AS33" s="467">
        <f t="shared" ca="1" si="36"/>
        <v>0</v>
      </c>
      <c r="AT33" s="467">
        <f t="shared" ca="1" si="36"/>
        <v>0</v>
      </c>
      <c r="AU33" s="467">
        <f t="shared" ca="1" si="36"/>
        <v>0</v>
      </c>
      <c r="AV33" s="467">
        <f t="shared" ca="1" si="36"/>
        <v>0</v>
      </c>
      <c r="AW33" s="467">
        <f t="shared" ca="1" si="36"/>
        <v>0</v>
      </c>
      <c r="AX33" s="467">
        <f t="shared" ca="1" si="36"/>
        <v>0</v>
      </c>
      <c r="AY33" s="467">
        <f t="shared" ca="1" si="36"/>
        <v>0</v>
      </c>
      <c r="AZ33" s="467">
        <f t="shared" ca="1" si="36"/>
        <v>0</v>
      </c>
      <c r="BA33" s="467">
        <f t="shared" ca="1" si="36"/>
        <v>0</v>
      </c>
      <c r="BB33" s="467">
        <f t="shared" ca="1" si="36"/>
        <v>0</v>
      </c>
      <c r="BC33" s="467">
        <f t="shared" ca="1" si="36"/>
        <v>0</v>
      </c>
      <c r="BD33" s="467">
        <f t="shared" ca="1" si="36"/>
        <v>0</v>
      </c>
      <c r="BE33" s="467">
        <f t="shared" ca="1" si="36"/>
        <v>0</v>
      </c>
      <c r="BF33" s="467">
        <f t="shared" ca="1" si="36"/>
        <v>0</v>
      </c>
      <c r="BG33" s="467">
        <f t="shared" ca="1" si="36"/>
        <v>0</v>
      </c>
      <c r="BH33" s="467">
        <f t="shared" ca="1" si="36"/>
        <v>0</v>
      </c>
      <c r="BI33" s="467">
        <f t="shared" ca="1" si="36"/>
        <v>0</v>
      </c>
      <c r="BJ33" s="467">
        <f t="shared" ca="1" si="36"/>
        <v>0</v>
      </c>
      <c r="BK33" s="467">
        <f t="shared" ca="1" si="36"/>
        <v>0</v>
      </c>
      <c r="BL33" s="467">
        <f t="shared" ca="1" si="36"/>
        <v>0</v>
      </c>
      <c r="BM33" s="467">
        <f t="shared" ca="1" si="36"/>
        <v>0</v>
      </c>
      <c r="BN33" s="467">
        <f t="shared" ca="1" si="36"/>
        <v>0</v>
      </c>
      <c r="BO33" s="467">
        <f t="shared" ca="1" si="36"/>
        <v>0</v>
      </c>
      <c r="BP33" s="467">
        <f t="shared" ca="1" si="36"/>
        <v>0</v>
      </c>
      <c r="BQ33" s="467">
        <f t="shared" ca="1" si="36"/>
        <v>0</v>
      </c>
      <c r="BR33" s="467">
        <f t="shared" ca="1" si="36"/>
        <v>0</v>
      </c>
      <c r="BS33" s="467">
        <f t="shared" ca="1" si="36"/>
        <v>0</v>
      </c>
      <c r="BT33" s="467">
        <f t="shared" ca="1" si="36"/>
        <v>0</v>
      </c>
      <c r="BU33" s="467">
        <f t="shared" ref="BU33:DC33" ca="1" si="37">SUM(BU34:BU42)</f>
        <v>0</v>
      </c>
      <c r="BV33" s="467">
        <f t="shared" ca="1" si="37"/>
        <v>0</v>
      </c>
      <c r="BW33" s="467">
        <f t="shared" ca="1" si="37"/>
        <v>0</v>
      </c>
      <c r="BX33" s="467">
        <f t="shared" ca="1" si="37"/>
        <v>0</v>
      </c>
      <c r="BY33" s="467">
        <f t="shared" ca="1" si="37"/>
        <v>0</v>
      </c>
      <c r="BZ33" s="467">
        <f t="shared" ca="1" si="37"/>
        <v>0</v>
      </c>
      <c r="CA33" s="467">
        <f t="shared" ca="1" si="37"/>
        <v>0</v>
      </c>
      <c r="CB33" s="467">
        <f t="shared" ca="1" si="37"/>
        <v>0</v>
      </c>
      <c r="CC33" s="467">
        <f t="shared" ca="1" si="37"/>
        <v>0</v>
      </c>
      <c r="CD33" s="467">
        <f t="shared" ca="1" si="37"/>
        <v>0</v>
      </c>
      <c r="CE33" s="467">
        <f t="shared" ca="1" si="37"/>
        <v>0</v>
      </c>
      <c r="CF33" s="467">
        <f t="shared" ca="1" si="37"/>
        <v>0</v>
      </c>
      <c r="CG33" s="467">
        <f t="shared" ca="1" si="37"/>
        <v>0</v>
      </c>
      <c r="CH33" s="467">
        <f t="shared" ca="1" si="37"/>
        <v>0</v>
      </c>
      <c r="CI33" s="467">
        <f t="shared" ca="1" si="37"/>
        <v>0</v>
      </c>
      <c r="CJ33" s="467">
        <f t="shared" ca="1" si="37"/>
        <v>0</v>
      </c>
      <c r="CK33" s="467">
        <f t="shared" ca="1" si="37"/>
        <v>0</v>
      </c>
      <c r="CL33" s="467">
        <f t="shared" ca="1" si="37"/>
        <v>0</v>
      </c>
      <c r="CM33" s="467">
        <f t="shared" ca="1" si="37"/>
        <v>0</v>
      </c>
      <c r="CN33" s="467">
        <f t="shared" ca="1" si="37"/>
        <v>0</v>
      </c>
      <c r="CO33" s="467">
        <f t="shared" ca="1" si="37"/>
        <v>0</v>
      </c>
      <c r="CP33" s="467">
        <f t="shared" ca="1" si="37"/>
        <v>0</v>
      </c>
      <c r="CQ33" s="467">
        <f t="shared" ca="1" si="37"/>
        <v>0</v>
      </c>
      <c r="CR33" s="467">
        <f t="shared" ca="1" si="37"/>
        <v>0</v>
      </c>
      <c r="CS33" s="467">
        <f t="shared" ca="1" si="37"/>
        <v>0</v>
      </c>
      <c r="CT33" s="467">
        <f t="shared" ca="1" si="37"/>
        <v>0</v>
      </c>
      <c r="CU33" s="467">
        <f t="shared" ca="1" si="37"/>
        <v>0</v>
      </c>
      <c r="CV33" s="467">
        <f t="shared" ca="1" si="37"/>
        <v>0</v>
      </c>
      <c r="CW33" s="467">
        <f t="shared" ca="1" si="37"/>
        <v>0</v>
      </c>
      <c r="CX33" s="467">
        <f t="shared" ca="1" si="37"/>
        <v>0</v>
      </c>
      <c r="CY33" s="467">
        <f t="shared" ca="1" si="37"/>
        <v>0</v>
      </c>
      <c r="CZ33" s="467">
        <f t="shared" ca="1" si="37"/>
        <v>0</v>
      </c>
      <c r="DA33" s="467">
        <f t="shared" ca="1" si="37"/>
        <v>0</v>
      </c>
      <c r="DB33" s="467">
        <f t="shared" ca="1" si="37"/>
        <v>0</v>
      </c>
      <c r="DC33" s="467">
        <f t="shared" ca="1" si="37"/>
        <v>0</v>
      </c>
      <c r="DE33" s="114"/>
    </row>
    <row r="34" spans="1:112" ht="45" hidden="1">
      <c r="A34" s="67">
        <v>22</v>
      </c>
      <c r="B34" s="458" t="str">
        <f t="shared" ca="1" si="12"/>
        <v>D.3.1.</v>
      </c>
      <c r="C34" s="459" t="str">
        <f t="shared" ca="1" si="13"/>
        <v>Inovatyviųjų viešųjų pirkimų skatinimo veikla (10)</v>
      </c>
      <c r="D34" s="463"/>
      <c r="E34" s="460" t="str">
        <f t="shared" ca="1" si="14"/>
        <v>Nurodyta be PVM (susigrąžinamas/netaikomas)</v>
      </c>
      <c r="F34" s="461">
        <f ca="1">H34+NPV(FD,I34:INDEX(I34:DC34,PAL))</f>
        <v>4736629.494765589</v>
      </c>
      <c r="G34" s="454">
        <f ca="1">SUMIF($H$5:$DC$5,"&lt;="&amp;PAL,$H34:$DC34)</f>
        <v>5000000</v>
      </c>
      <c r="H34" s="462">
        <f t="shared" ref="H34:W43" ca="1" si="38">OFFSET(INDIRECT("'"&amp;Opt_alt&amp;"'!H12"),$A34,H$5)*$DF34</f>
        <v>1000000</v>
      </c>
      <c r="I34" s="462">
        <f t="shared" ca="1" si="38"/>
        <v>2000000</v>
      </c>
      <c r="J34" s="462">
        <f t="shared" ca="1" si="38"/>
        <v>1000000</v>
      </c>
      <c r="K34" s="462">
        <f t="shared" ca="1" si="38"/>
        <v>1000000</v>
      </c>
      <c r="L34" s="462">
        <f t="shared" ca="1" si="38"/>
        <v>0</v>
      </c>
      <c r="M34" s="462">
        <f t="shared" ca="1" si="38"/>
        <v>0</v>
      </c>
      <c r="N34" s="462">
        <f t="shared" ca="1" si="38"/>
        <v>0</v>
      </c>
      <c r="O34" s="462">
        <f t="shared" ca="1" si="38"/>
        <v>0</v>
      </c>
      <c r="P34" s="462">
        <f t="shared" ca="1" si="38"/>
        <v>0</v>
      </c>
      <c r="Q34" s="462">
        <f t="shared" ca="1" si="38"/>
        <v>0</v>
      </c>
      <c r="R34" s="462">
        <f t="shared" ca="1" si="38"/>
        <v>0</v>
      </c>
      <c r="S34" s="462">
        <f t="shared" ca="1" si="38"/>
        <v>0</v>
      </c>
      <c r="T34" s="462">
        <f t="shared" ca="1" si="38"/>
        <v>0</v>
      </c>
      <c r="U34" s="462">
        <f t="shared" ca="1" si="38"/>
        <v>0</v>
      </c>
      <c r="V34" s="462">
        <f t="shared" ca="1" si="38"/>
        <v>0</v>
      </c>
      <c r="W34" s="462">
        <f t="shared" ca="1" si="38"/>
        <v>0</v>
      </c>
      <c r="X34" s="462">
        <f t="shared" ref="X34:AM43" ca="1" si="39">OFFSET(INDIRECT("'"&amp;Opt_alt&amp;"'!H12"),$A34,X$5)*$DF34</f>
        <v>0</v>
      </c>
      <c r="Y34" s="462">
        <f t="shared" ca="1" si="39"/>
        <v>0</v>
      </c>
      <c r="Z34" s="462">
        <f t="shared" ca="1" si="39"/>
        <v>0</v>
      </c>
      <c r="AA34" s="462">
        <f t="shared" ca="1" si="39"/>
        <v>0</v>
      </c>
      <c r="AB34" s="462">
        <f t="shared" ca="1" si="39"/>
        <v>0</v>
      </c>
      <c r="AC34" s="462">
        <f t="shared" ca="1" si="39"/>
        <v>0</v>
      </c>
      <c r="AD34" s="462">
        <f t="shared" ca="1" si="39"/>
        <v>0</v>
      </c>
      <c r="AE34" s="462">
        <f t="shared" ca="1" si="39"/>
        <v>0</v>
      </c>
      <c r="AF34" s="462">
        <f t="shared" ca="1" si="39"/>
        <v>0</v>
      </c>
      <c r="AG34" s="462">
        <f t="shared" ca="1" si="39"/>
        <v>0</v>
      </c>
      <c r="AH34" s="462">
        <f t="shared" ca="1" si="39"/>
        <v>0</v>
      </c>
      <c r="AI34" s="462">
        <f t="shared" ca="1" si="39"/>
        <v>0</v>
      </c>
      <c r="AJ34" s="462">
        <f t="shared" ca="1" si="39"/>
        <v>0</v>
      </c>
      <c r="AK34" s="462">
        <f t="shared" ca="1" si="39"/>
        <v>0</v>
      </c>
      <c r="AL34" s="462">
        <f t="shared" ca="1" si="39"/>
        <v>0</v>
      </c>
      <c r="AM34" s="462">
        <f t="shared" ca="1" si="39"/>
        <v>0</v>
      </c>
      <c r="AN34" s="462">
        <f t="shared" ref="AN34:BC43" ca="1" si="40">OFFSET(INDIRECT("'"&amp;Opt_alt&amp;"'!H12"),$A34,AN$5)*$DF34</f>
        <v>0</v>
      </c>
      <c r="AO34" s="462">
        <f t="shared" ca="1" si="40"/>
        <v>0</v>
      </c>
      <c r="AP34" s="462">
        <f t="shared" ca="1" si="40"/>
        <v>0</v>
      </c>
      <c r="AQ34" s="462">
        <f t="shared" ca="1" si="40"/>
        <v>0</v>
      </c>
      <c r="AR34" s="462">
        <f t="shared" ca="1" si="40"/>
        <v>0</v>
      </c>
      <c r="AS34" s="462">
        <f t="shared" ca="1" si="40"/>
        <v>0</v>
      </c>
      <c r="AT34" s="462">
        <f t="shared" ca="1" si="40"/>
        <v>0</v>
      </c>
      <c r="AU34" s="462">
        <f t="shared" ca="1" si="40"/>
        <v>0</v>
      </c>
      <c r="AV34" s="462">
        <f t="shared" ca="1" si="40"/>
        <v>0</v>
      </c>
      <c r="AW34" s="462">
        <f t="shared" ca="1" si="40"/>
        <v>0</v>
      </c>
      <c r="AX34" s="462">
        <f t="shared" ca="1" si="40"/>
        <v>0</v>
      </c>
      <c r="AY34" s="462">
        <f t="shared" ca="1" si="40"/>
        <v>0</v>
      </c>
      <c r="AZ34" s="462">
        <f t="shared" ca="1" si="40"/>
        <v>0</v>
      </c>
      <c r="BA34" s="462">
        <f t="shared" ca="1" si="40"/>
        <v>0</v>
      </c>
      <c r="BB34" s="462">
        <f t="shared" ca="1" si="40"/>
        <v>0</v>
      </c>
      <c r="BC34" s="462">
        <f t="shared" ca="1" si="40"/>
        <v>0</v>
      </c>
      <c r="BD34" s="462">
        <f t="shared" ref="BD34:BS43" ca="1" si="41">OFFSET(INDIRECT("'"&amp;Opt_alt&amp;"'!H12"),$A34,BD$5)*$DF34</f>
        <v>0</v>
      </c>
      <c r="BE34" s="462">
        <f t="shared" ca="1" si="41"/>
        <v>0</v>
      </c>
      <c r="BF34" s="462">
        <f t="shared" ca="1" si="41"/>
        <v>0</v>
      </c>
      <c r="BG34" s="462">
        <f t="shared" ca="1" si="41"/>
        <v>0</v>
      </c>
      <c r="BH34" s="462">
        <f t="shared" ca="1" si="41"/>
        <v>0</v>
      </c>
      <c r="BI34" s="462">
        <f t="shared" ca="1" si="41"/>
        <v>0</v>
      </c>
      <c r="BJ34" s="462">
        <f t="shared" ca="1" si="41"/>
        <v>0</v>
      </c>
      <c r="BK34" s="462">
        <f t="shared" ca="1" si="41"/>
        <v>0</v>
      </c>
      <c r="BL34" s="462">
        <f t="shared" ca="1" si="41"/>
        <v>0</v>
      </c>
      <c r="BM34" s="462">
        <f t="shared" ca="1" si="41"/>
        <v>0</v>
      </c>
      <c r="BN34" s="462">
        <f t="shared" ca="1" si="41"/>
        <v>0</v>
      </c>
      <c r="BO34" s="462">
        <f t="shared" ca="1" si="41"/>
        <v>0</v>
      </c>
      <c r="BP34" s="462">
        <f t="shared" ca="1" si="41"/>
        <v>0</v>
      </c>
      <c r="BQ34" s="462">
        <f t="shared" ca="1" si="41"/>
        <v>0</v>
      </c>
      <c r="BR34" s="462">
        <f t="shared" ca="1" si="41"/>
        <v>0</v>
      </c>
      <c r="BS34" s="462">
        <f t="shared" ca="1" si="41"/>
        <v>0</v>
      </c>
      <c r="BT34" s="462">
        <f t="shared" ref="BT34:CI43" ca="1" si="42">OFFSET(INDIRECT("'"&amp;Opt_alt&amp;"'!H12"),$A34,BT$5)*$DF34</f>
        <v>0</v>
      </c>
      <c r="BU34" s="462">
        <f t="shared" ca="1" si="42"/>
        <v>0</v>
      </c>
      <c r="BV34" s="462">
        <f t="shared" ca="1" si="42"/>
        <v>0</v>
      </c>
      <c r="BW34" s="462">
        <f t="shared" ca="1" si="42"/>
        <v>0</v>
      </c>
      <c r="BX34" s="462">
        <f t="shared" ca="1" si="42"/>
        <v>0</v>
      </c>
      <c r="BY34" s="462">
        <f t="shared" ca="1" si="42"/>
        <v>0</v>
      </c>
      <c r="BZ34" s="462">
        <f t="shared" ca="1" si="42"/>
        <v>0</v>
      </c>
      <c r="CA34" s="462">
        <f t="shared" ca="1" si="42"/>
        <v>0</v>
      </c>
      <c r="CB34" s="462">
        <f t="shared" ca="1" si="42"/>
        <v>0</v>
      </c>
      <c r="CC34" s="462">
        <f t="shared" ca="1" si="42"/>
        <v>0</v>
      </c>
      <c r="CD34" s="462">
        <f t="shared" ca="1" si="42"/>
        <v>0</v>
      </c>
      <c r="CE34" s="462">
        <f t="shared" ca="1" si="42"/>
        <v>0</v>
      </c>
      <c r="CF34" s="462">
        <f t="shared" ca="1" si="42"/>
        <v>0</v>
      </c>
      <c r="CG34" s="462">
        <f t="shared" ca="1" si="42"/>
        <v>0</v>
      </c>
      <c r="CH34" s="462">
        <f t="shared" ca="1" si="42"/>
        <v>0</v>
      </c>
      <c r="CI34" s="462">
        <f t="shared" ca="1" si="42"/>
        <v>0</v>
      </c>
      <c r="CJ34" s="462">
        <f t="shared" ref="CJ34:CY43" ca="1" si="43">OFFSET(INDIRECT("'"&amp;Opt_alt&amp;"'!H12"),$A34,CJ$5)*$DF34</f>
        <v>0</v>
      </c>
      <c r="CK34" s="462">
        <f t="shared" ca="1" si="43"/>
        <v>0</v>
      </c>
      <c r="CL34" s="462">
        <f t="shared" ca="1" si="43"/>
        <v>0</v>
      </c>
      <c r="CM34" s="462">
        <f t="shared" ca="1" si="43"/>
        <v>0</v>
      </c>
      <c r="CN34" s="462">
        <f t="shared" ca="1" si="43"/>
        <v>0</v>
      </c>
      <c r="CO34" s="462">
        <f t="shared" ca="1" si="43"/>
        <v>0</v>
      </c>
      <c r="CP34" s="462">
        <f t="shared" ca="1" si="43"/>
        <v>0</v>
      </c>
      <c r="CQ34" s="462">
        <f t="shared" ca="1" si="43"/>
        <v>0</v>
      </c>
      <c r="CR34" s="462">
        <f t="shared" ca="1" si="43"/>
        <v>0</v>
      </c>
      <c r="CS34" s="462">
        <f t="shared" ca="1" si="43"/>
        <v>0</v>
      </c>
      <c r="CT34" s="462">
        <f t="shared" ca="1" si="43"/>
        <v>0</v>
      </c>
      <c r="CU34" s="462">
        <f t="shared" ca="1" si="43"/>
        <v>0</v>
      </c>
      <c r="CV34" s="462">
        <f t="shared" ca="1" si="43"/>
        <v>0</v>
      </c>
      <c r="CW34" s="462">
        <f t="shared" ca="1" si="43"/>
        <v>0</v>
      </c>
      <c r="CX34" s="462">
        <f t="shared" ca="1" si="43"/>
        <v>0</v>
      </c>
      <c r="CY34" s="462">
        <f t="shared" ca="1" si="43"/>
        <v>0</v>
      </c>
      <c r="CZ34" s="462">
        <f t="shared" ref="CT34:DC43" ca="1" si="44">OFFSET(INDIRECT("'"&amp;Opt_alt&amp;"'!H12"),$A34,CZ$5)*$DF34</f>
        <v>0</v>
      </c>
      <c r="DA34" s="462">
        <f t="shared" ca="1" si="44"/>
        <v>0</v>
      </c>
      <c r="DB34" s="462">
        <f t="shared" ca="1" si="44"/>
        <v>0</v>
      </c>
      <c r="DC34" s="462">
        <f t="shared" ca="1" si="44"/>
        <v>0</v>
      </c>
      <c r="DE34" s="114" t="str">
        <f t="shared" ca="1" si="24"/>
        <v>D.3.1.</v>
      </c>
      <c r="DF34">
        <f t="shared" ref="DF34:DF43" ca="1" si="45">VLOOKUP(DE34,scenarijai,$DF$6,FALSE)</f>
        <v>1</v>
      </c>
      <c r="DG34">
        <f t="shared" ref="DG34:DG43" ca="1" si="46">OFFSET(INDIRECT("'"&amp;Opt_alt&amp;"'!H12"),$A34,DG$5)</f>
        <v>0</v>
      </c>
      <c r="DH34">
        <v>0</v>
      </c>
    </row>
    <row r="35" spans="1:112" ht="45" hidden="1">
      <c r="A35" s="67">
        <v>23</v>
      </c>
      <c r="B35" s="458" t="str">
        <f t="shared" ca="1" si="12"/>
        <v>D.3.2.</v>
      </c>
      <c r="C35" s="459" t="str">
        <f t="shared" ca="1" si="13"/>
        <v>Skatinti inovacijas viešajame sektoriuje: ikiprekybinius pirkimus: Stiprinti PO gebėjimus inicijuoti ir vykdyti ikiprekybinius pirkimus, sudarytos paskatos (čekiai) verslui dalyvauti ikiprekybiniuose pirkimuose  (14.1)</v>
      </c>
      <c r="D35" s="463"/>
      <c r="E35" s="460" t="str">
        <f t="shared" ca="1" si="14"/>
        <v>Nurodyta be PVM (susigrąžinamas/netaikomas)</v>
      </c>
      <c r="F35" s="461">
        <f ca="1">H35+NPV(FD,I35:INDEX(I35:DC35,PAL))</f>
        <v>874221.13398313441</v>
      </c>
      <c r="G35" s="454">
        <f ca="1">SUMIF($H$5:$DC$5,"&lt;="&amp;PAL,$H35:$DC35)</f>
        <v>1000000</v>
      </c>
      <c r="H35" s="462">
        <f t="shared" ca="1" si="38"/>
        <v>0</v>
      </c>
      <c r="I35" s="462">
        <f t="shared" ca="1" si="38"/>
        <v>0</v>
      </c>
      <c r="J35" s="462">
        <f t="shared" ca="1" si="38"/>
        <v>120000</v>
      </c>
      <c r="K35" s="462">
        <f t="shared" ca="1" si="38"/>
        <v>400000</v>
      </c>
      <c r="L35" s="462">
        <f t="shared" ca="1" si="38"/>
        <v>400000</v>
      </c>
      <c r="M35" s="462">
        <f t="shared" ca="1" si="38"/>
        <v>80000</v>
      </c>
      <c r="N35" s="462">
        <f t="shared" ca="1" si="38"/>
        <v>0</v>
      </c>
      <c r="O35" s="462">
        <f t="shared" ca="1" si="38"/>
        <v>0</v>
      </c>
      <c r="P35" s="462">
        <f t="shared" ca="1" si="38"/>
        <v>0</v>
      </c>
      <c r="Q35" s="462">
        <f t="shared" ca="1" si="38"/>
        <v>0</v>
      </c>
      <c r="R35" s="462">
        <f t="shared" ca="1" si="38"/>
        <v>0</v>
      </c>
      <c r="S35" s="462">
        <f t="shared" ca="1" si="38"/>
        <v>0</v>
      </c>
      <c r="T35" s="462">
        <f t="shared" ca="1" si="38"/>
        <v>0</v>
      </c>
      <c r="U35" s="462">
        <f t="shared" ca="1" si="38"/>
        <v>0</v>
      </c>
      <c r="V35" s="462">
        <f t="shared" ca="1" si="38"/>
        <v>0</v>
      </c>
      <c r="W35" s="462">
        <f t="shared" ca="1" si="38"/>
        <v>0</v>
      </c>
      <c r="X35" s="462">
        <f t="shared" ca="1" si="39"/>
        <v>0</v>
      </c>
      <c r="Y35" s="462">
        <f t="shared" ca="1" si="39"/>
        <v>0</v>
      </c>
      <c r="Z35" s="462">
        <f t="shared" ca="1" si="39"/>
        <v>0</v>
      </c>
      <c r="AA35" s="462">
        <f t="shared" ca="1" si="39"/>
        <v>0</v>
      </c>
      <c r="AB35" s="462">
        <f t="shared" ca="1" si="39"/>
        <v>0</v>
      </c>
      <c r="AC35" s="462">
        <f t="shared" ca="1" si="39"/>
        <v>0</v>
      </c>
      <c r="AD35" s="462">
        <f t="shared" ca="1" si="39"/>
        <v>0</v>
      </c>
      <c r="AE35" s="462">
        <f t="shared" ca="1" si="39"/>
        <v>0</v>
      </c>
      <c r="AF35" s="462">
        <f t="shared" ca="1" si="39"/>
        <v>0</v>
      </c>
      <c r="AG35" s="462">
        <f t="shared" ca="1" si="39"/>
        <v>0</v>
      </c>
      <c r="AH35" s="462">
        <f t="shared" ca="1" si="39"/>
        <v>0</v>
      </c>
      <c r="AI35" s="462">
        <f t="shared" ca="1" si="39"/>
        <v>0</v>
      </c>
      <c r="AJ35" s="462">
        <f t="shared" ca="1" si="39"/>
        <v>0</v>
      </c>
      <c r="AK35" s="462">
        <f t="shared" ca="1" si="39"/>
        <v>0</v>
      </c>
      <c r="AL35" s="462">
        <f t="shared" ca="1" si="39"/>
        <v>0</v>
      </c>
      <c r="AM35" s="462">
        <f t="shared" ca="1" si="39"/>
        <v>0</v>
      </c>
      <c r="AN35" s="462">
        <f t="shared" ca="1" si="40"/>
        <v>0</v>
      </c>
      <c r="AO35" s="462">
        <f t="shared" ca="1" si="40"/>
        <v>0</v>
      </c>
      <c r="AP35" s="462">
        <f t="shared" ca="1" si="40"/>
        <v>0</v>
      </c>
      <c r="AQ35" s="462">
        <f t="shared" ca="1" si="40"/>
        <v>0</v>
      </c>
      <c r="AR35" s="462">
        <f t="shared" ca="1" si="40"/>
        <v>0</v>
      </c>
      <c r="AS35" s="462">
        <f t="shared" ca="1" si="40"/>
        <v>0</v>
      </c>
      <c r="AT35" s="462">
        <f t="shared" ca="1" si="40"/>
        <v>0</v>
      </c>
      <c r="AU35" s="462">
        <f t="shared" ca="1" si="40"/>
        <v>0</v>
      </c>
      <c r="AV35" s="462">
        <f t="shared" ca="1" si="40"/>
        <v>0</v>
      </c>
      <c r="AW35" s="462">
        <f t="shared" ca="1" si="40"/>
        <v>0</v>
      </c>
      <c r="AX35" s="462">
        <f t="shared" ca="1" si="40"/>
        <v>0</v>
      </c>
      <c r="AY35" s="462">
        <f t="shared" ca="1" si="40"/>
        <v>0</v>
      </c>
      <c r="AZ35" s="462">
        <f t="shared" ca="1" si="40"/>
        <v>0</v>
      </c>
      <c r="BA35" s="462">
        <f t="shared" ca="1" si="40"/>
        <v>0</v>
      </c>
      <c r="BB35" s="462">
        <f t="shared" ca="1" si="40"/>
        <v>0</v>
      </c>
      <c r="BC35" s="462">
        <f t="shared" ca="1" si="40"/>
        <v>0</v>
      </c>
      <c r="BD35" s="462">
        <f t="shared" ca="1" si="41"/>
        <v>0</v>
      </c>
      <c r="BE35" s="462">
        <f t="shared" ca="1" si="41"/>
        <v>0</v>
      </c>
      <c r="BF35" s="462">
        <f t="shared" ca="1" si="41"/>
        <v>0</v>
      </c>
      <c r="BG35" s="462">
        <f t="shared" ca="1" si="41"/>
        <v>0</v>
      </c>
      <c r="BH35" s="462">
        <f t="shared" ca="1" si="41"/>
        <v>0</v>
      </c>
      <c r="BI35" s="462">
        <f t="shared" ca="1" si="41"/>
        <v>0</v>
      </c>
      <c r="BJ35" s="462">
        <f t="shared" ca="1" si="41"/>
        <v>0</v>
      </c>
      <c r="BK35" s="462">
        <f t="shared" ca="1" si="41"/>
        <v>0</v>
      </c>
      <c r="BL35" s="462">
        <f t="shared" ca="1" si="41"/>
        <v>0</v>
      </c>
      <c r="BM35" s="462">
        <f t="shared" ca="1" si="41"/>
        <v>0</v>
      </c>
      <c r="BN35" s="462">
        <f t="shared" ca="1" si="41"/>
        <v>0</v>
      </c>
      <c r="BO35" s="462">
        <f t="shared" ca="1" si="41"/>
        <v>0</v>
      </c>
      <c r="BP35" s="462">
        <f t="shared" ca="1" si="41"/>
        <v>0</v>
      </c>
      <c r="BQ35" s="462">
        <f t="shared" ca="1" si="41"/>
        <v>0</v>
      </c>
      <c r="BR35" s="462">
        <f t="shared" ca="1" si="41"/>
        <v>0</v>
      </c>
      <c r="BS35" s="462">
        <f t="shared" ca="1" si="41"/>
        <v>0</v>
      </c>
      <c r="BT35" s="462">
        <f t="shared" ca="1" si="42"/>
        <v>0</v>
      </c>
      <c r="BU35" s="462">
        <f t="shared" ca="1" si="42"/>
        <v>0</v>
      </c>
      <c r="BV35" s="462">
        <f t="shared" ca="1" si="42"/>
        <v>0</v>
      </c>
      <c r="BW35" s="462">
        <f t="shared" ca="1" si="42"/>
        <v>0</v>
      </c>
      <c r="BX35" s="462">
        <f t="shared" ca="1" si="42"/>
        <v>0</v>
      </c>
      <c r="BY35" s="462">
        <f t="shared" ca="1" si="42"/>
        <v>0</v>
      </c>
      <c r="BZ35" s="462">
        <f t="shared" ca="1" si="42"/>
        <v>0</v>
      </c>
      <c r="CA35" s="462">
        <f t="shared" ca="1" si="42"/>
        <v>0</v>
      </c>
      <c r="CB35" s="462">
        <f t="shared" ca="1" si="42"/>
        <v>0</v>
      </c>
      <c r="CC35" s="462">
        <f t="shared" ca="1" si="42"/>
        <v>0</v>
      </c>
      <c r="CD35" s="462">
        <f t="shared" ca="1" si="42"/>
        <v>0</v>
      </c>
      <c r="CE35" s="462">
        <f t="shared" ca="1" si="42"/>
        <v>0</v>
      </c>
      <c r="CF35" s="462">
        <f t="shared" ca="1" si="42"/>
        <v>0</v>
      </c>
      <c r="CG35" s="462">
        <f t="shared" ca="1" si="42"/>
        <v>0</v>
      </c>
      <c r="CH35" s="462">
        <f t="shared" ca="1" si="42"/>
        <v>0</v>
      </c>
      <c r="CI35" s="462">
        <f t="shared" ca="1" si="42"/>
        <v>0</v>
      </c>
      <c r="CJ35" s="462">
        <f t="shared" ca="1" si="43"/>
        <v>0</v>
      </c>
      <c r="CK35" s="462">
        <f t="shared" ca="1" si="43"/>
        <v>0</v>
      </c>
      <c r="CL35" s="462">
        <f t="shared" ca="1" si="43"/>
        <v>0</v>
      </c>
      <c r="CM35" s="462">
        <f t="shared" ca="1" si="43"/>
        <v>0</v>
      </c>
      <c r="CN35" s="462">
        <f t="shared" ca="1" si="43"/>
        <v>0</v>
      </c>
      <c r="CO35" s="462">
        <f t="shared" ca="1" si="43"/>
        <v>0</v>
      </c>
      <c r="CP35" s="462">
        <f t="shared" ca="1" si="43"/>
        <v>0</v>
      </c>
      <c r="CQ35" s="462">
        <f t="shared" ca="1" si="43"/>
        <v>0</v>
      </c>
      <c r="CR35" s="462">
        <f t="shared" ca="1" si="43"/>
        <v>0</v>
      </c>
      <c r="CS35" s="462">
        <f t="shared" ca="1" si="43"/>
        <v>0</v>
      </c>
      <c r="CT35" s="462">
        <f t="shared" ca="1" si="44"/>
        <v>0</v>
      </c>
      <c r="CU35" s="462">
        <f t="shared" ca="1" si="44"/>
        <v>0</v>
      </c>
      <c r="CV35" s="462">
        <f t="shared" ca="1" si="44"/>
        <v>0</v>
      </c>
      <c r="CW35" s="462">
        <f t="shared" ca="1" si="44"/>
        <v>0</v>
      </c>
      <c r="CX35" s="462">
        <f t="shared" ca="1" si="44"/>
        <v>0</v>
      </c>
      <c r="CY35" s="462">
        <f t="shared" ca="1" si="44"/>
        <v>0</v>
      </c>
      <c r="CZ35" s="462">
        <f t="shared" ca="1" si="44"/>
        <v>0</v>
      </c>
      <c r="DA35" s="462">
        <f t="shared" ca="1" si="44"/>
        <v>0</v>
      </c>
      <c r="DB35" s="462">
        <f t="shared" ca="1" si="44"/>
        <v>0</v>
      </c>
      <c r="DC35" s="462">
        <f t="shared" ca="1" si="44"/>
        <v>0</v>
      </c>
      <c r="DE35" s="114" t="str">
        <f t="shared" ca="1" si="24"/>
        <v>D.3.2.</v>
      </c>
      <c r="DF35">
        <f t="shared" ca="1" si="45"/>
        <v>1</v>
      </c>
      <c r="DG35">
        <f t="shared" ca="1" si="46"/>
        <v>0</v>
      </c>
      <c r="DH35">
        <v>0</v>
      </c>
    </row>
    <row r="36" spans="1:112" ht="45" hidden="1">
      <c r="A36" s="67">
        <v>24</v>
      </c>
      <c r="B36" s="458" t="str">
        <f t="shared" ca="1" si="12"/>
        <v>D.3.3.</v>
      </c>
      <c r="C36" s="459" t="str">
        <f t="shared" ca="1" si="13"/>
        <v>Skatinti inovacijas viešajame sektoriuje: ikiprekybinius pirkimus: paskatų verslui kurti naujus produktus viešojo sektoriaus poreikiams tenkinti sukūrimas  (14.2)</v>
      </c>
      <c r="D36" s="463"/>
      <c r="E36" s="460" t="str">
        <f t="shared" ca="1" si="14"/>
        <v>Nurodyta be PVM (susigrąžinamas/netaikomas)</v>
      </c>
      <c r="F36" s="461">
        <f ca="1">H36+NPV(FD,I36:INDEX(I36:DC36,PAL))</f>
        <v>4306804.660718116</v>
      </c>
      <c r="G36" s="454">
        <f ca="1">SUMIF($H$5:$DC$5,"&lt;="&amp;PAL,$H36:$DC36)</f>
        <v>5000000</v>
      </c>
      <c r="H36" s="462">
        <f t="shared" ca="1" si="38"/>
        <v>0</v>
      </c>
      <c r="I36" s="462">
        <f t="shared" ca="1" si="38"/>
        <v>0</v>
      </c>
      <c r="J36" s="462">
        <f t="shared" ca="1" si="38"/>
        <v>0</v>
      </c>
      <c r="K36" s="462">
        <f t="shared" ca="1" si="38"/>
        <v>2000000</v>
      </c>
      <c r="L36" s="462">
        <f t="shared" ca="1" si="38"/>
        <v>2250000</v>
      </c>
      <c r="M36" s="462">
        <f t="shared" ca="1" si="38"/>
        <v>500000</v>
      </c>
      <c r="N36" s="462">
        <f t="shared" ca="1" si="38"/>
        <v>150000</v>
      </c>
      <c r="O36" s="462">
        <f t="shared" ca="1" si="38"/>
        <v>100000</v>
      </c>
      <c r="P36" s="462">
        <f t="shared" ca="1" si="38"/>
        <v>0</v>
      </c>
      <c r="Q36" s="462">
        <f t="shared" ca="1" si="38"/>
        <v>0</v>
      </c>
      <c r="R36" s="462">
        <f t="shared" ca="1" si="38"/>
        <v>0</v>
      </c>
      <c r="S36" s="462">
        <f t="shared" ca="1" si="38"/>
        <v>0</v>
      </c>
      <c r="T36" s="462">
        <f t="shared" ca="1" si="38"/>
        <v>0</v>
      </c>
      <c r="U36" s="462">
        <f t="shared" ca="1" si="38"/>
        <v>0</v>
      </c>
      <c r="V36" s="462">
        <f t="shared" ca="1" si="38"/>
        <v>0</v>
      </c>
      <c r="W36" s="462">
        <f t="shared" ca="1" si="38"/>
        <v>0</v>
      </c>
      <c r="X36" s="462">
        <f t="shared" ca="1" si="39"/>
        <v>0</v>
      </c>
      <c r="Y36" s="462">
        <f t="shared" ca="1" si="39"/>
        <v>0</v>
      </c>
      <c r="Z36" s="462">
        <f t="shared" ca="1" si="39"/>
        <v>0</v>
      </c>
      <c r="AA36" s="462">
        <f t="shared" ca="1" si="39"/>
        <v>0</v>
      </c>
      <c r="AB36" s="462">
        <f t="shared" ca="1" si="39"/>
        <v>0</v>
      </c>
      <c r="AC36" s="462">
        <f t="shared" ca="1" si="39"/>
        <v>0</v>
      </c>
      <c r="AD36" s="462">
        <f t="shared" ca="1" si="39"/>
        <v>0</v>
      </c>
      <c r="AE36" s="462">
        <f t="shared" ca="1" si="39"/>
        <v>0</v>
      </c>
      <c r="AF36" s="462">
        <f t="shared" ca="1" si="39"/>
        <v>0</v>
      </c>
      <c r="AG36" s="462">
        <f t="shared" ca="1" si="39"/>
        <v>0</v>
      </c>
      <c r="AH36" s="462">
        <f t="shared" ca="1" si="39"/>
        <v>0</v>
      </c>
      <c r="AI36" s="462">
        <f t="shared" ca="1" si="39"/>
        <v>0</v>
      </c>
      <c r="AJ36" s="462">
        <f t="shared" ca="1" si="39"/>
        <v>0</v>
      </c>
      <c r="AK36" s="462">
        <f t="shared" ca="1" si="39"/>
        <v>0</v>
      </c>
      <c r="AL36" s="462">
        <f t="shared" ca="1" si="39"/>
        <v>0</v>
      </c>
      <c r="AM36" s="462">
        <f t="shared" ca="1" si="39"/>
        <v>0</v>
      </c>
      <c r="AN36" s="462">
        <f t="shared" ca="1" si="40"/>
        <v>0</v>
      </c>
      <c r="AO36" s="462">
        <f t="shared" ca="1" si="40"/>
        <v>0</v>
      </c>
      <c r="AP36" s="462">
        <f t="shared" ca="1" si="40"/>
        <v>0</v>
      </c>
      <c r="AQ36" s="462">
        <f t="shared" ca="1" si="40"/>
        <v>0</v>
      </c>
      <c r="AR36" s="462">
        <f t="shared" ca="1" si="40"/>
        <v>0</v>
      </c>
      <c r="AS36" s="462">
        <f t="shared" ca="1" si="40"/>
        <v>0</v>
      </c>
      <c r="AT36" s="462">
        <f t="shared" ca="1" si="40"/>
        <v>0</v>
      </c>
      <c r="AU36" s="462">
        <f t="shared" ca="1" si="40"/>
        <v>0</v>
      </c>
      <c r="AV36" s="462">
        <f t="shared" ca="1" si="40"/>
        <v>0</v>
      </c>
      <c r="AW36" s="462">
        <f t="shared" ca="1" si="40"/>
        <v>0</v>
      </c>
      <c r="AX36" s="462">
        <f t="shared" ca="1" si="40"/>
        <v>0</v>
      </c>
      <c r="AY36" s="462">
        <f t="shared" ca="1" si="40"/>
        <v>0</v>
      </c>
      <c r="AZ36" s="462">
        <f t="shared" ca="1" si="40"/>
        <v>0</v>
      </c>
      <c r="BA36" s="462">
        <f t="shared" ca="1" si="40"/>
        <v>0</v>
      </c>
      <c r="BB36" s="462">
        <f t="shared" ca="1" si="40"/>
        <v>0</v>
      </c>
      <c r="BC36" s="462">
        <f t="shared" ca="1" si="40"/>
        <v>0</v>
      </c>
      <c r="BD36" s="462">
        <f t="shared" ca="1" si="41"/>
        <v>0</v>
      </c>
      <c r="BE36" s="462">
        <f t="shared" ca="1" si="41"/>
        <v>0</v>
      </c>
      <c r="BF36" s="462">
        <f t="shared" ca="1" si="41"/>
        <v>0</v>
      </c>
      <c r="BG36" s="462">
        <f t="shared" ca="1" si="41"/>
        <v>0</v>
      </c>
      <c r="BH36" s="462">
        <f t="shared" ca="1" si="41"/>
        <v>0</v>
      </c>
      <c r="BI36" s="462">
        <f t="shared" ca="1" si="41"/>
        <v>0</v>
      </c>
      <c r="BJ36" s="462">
        <f t="shared" ca="1" si="41"/>
        <v>0</v>
      </c>
      <c r="BK36" s="462">
        <f t="shared" ca="1" si="41"/>
        <v>0</v>
      </c>
      <c r="BL36" s="462">
        <f t="shared" ca="1" si="41"/>
        <v>0</v>
      </c>
      <c r="BM36" s="462">
        <f t="shared" ca="1" si="41"/>
        <v>0</v>
      </c>
      <c r="BN36" s="462">
        <f t="shared" ca="1" si="41"/>
        <v>0</v>
      </c>
      <c r="BO36" s="462">
        <f t="shared" ca="1" si="41"/>
        <v>0</v>
      </c>
      <c r="BP36" s="462">
        <f t="shared" ca="1" si="41"/>
        <v>0</v>
      </c>
      <c r="BQ36" s="462">
        <f t="shared" ca="1" si="41"/>
        <v>0</v>
      </c>
      <c r="BR36" s="462">
        <f t="shared" ca="1" si="41"/>
        <v>0</v>
      </c>
      <c r="BS36" s="462">
        <f t="shared" ca="1" si="41"/>
        <v>0</v>
      </c>
      <c r="BT36" s="462">
        <f t="shared" ca="1" si="42"/>
        <v>0</v>
      </c>
      <c r="BU36" s="462">
        <f t="shared" ca="1" si="42"/>
        <v>0</v>
      </c>
      <c r="BV36" s="462">
        <f t="shared" ca="1" si="42"/>
        <v>0</v>
      </c>
      <c r="BW36" s="462">
        <f t="shared" ca="1" si="42"/>
        <v>0</v>
      </c>
      <c r="BX36" s="462">
        <f t="shared" ca="1" si="42"/>
        <v>0</v>
      </c>
      <c r="BY36" s="462">
        <f t="shared" ca="1" si="42"/>
        <v>0</v>
      </c>
      <c r="BZ36" s="462">
        <f t="shared" ca="1" si="42"/>
        <v>0</v>
      </c>
      <c r="CA36" s="462">
        <f t="shared" ca="1" si="42"/>
        <v>0</v>
      </c>
      <c r="CB36" s="462">
        <f t="shared" ca="1" si="42"/>
        <v>0</v>
      </c>
      <c r="CC36" s="462">
        <f t="shared" ca="1" si="42"/>
        <v>0</v>
      </c>
      <c r="CD36" s="462">
        <f t="shared" ca="1" si="42"/>
        <v>0</v>
      </c>
      <c r="CE36" s="462">
        <f t="shared" ca="1" si="42"/>
        <v>0</v>
      </c>
      <c r="CF36" s="462">
        <f t="shared" ca="1" si="42"/>
        <v>0</v>
      </c>
      <c r="CG36" s="462">
        <f t="shared" ca="1" si="42"/>
        <v>0</v>
      </c>
      <c r="CH36" s="462">
        <f t="shared" ca="1" si="42"/>
        <v>0</v>
      </c>
      <c r="CI36" s="462">
        <f t="shared" ca="1" si="42"/>
        <v>0</v>
      </c>
      <c r="CJ36" s="462">
        <f t="shared" ca="1" si="43"/>
        <v>0</v>
      </c>
      <c r="CK36" s="462">
        <f t="shared" ca="1" si="43"/>
        <v>0</v>
      </c>
      <c r="CL36" s="462">
        <f t="shared" ca="1" si="43"/>
        <v>0</v>
      </c>
      <c r="CM36" s="462">
        <f t="shared" ca="1" si="43"/>
        <v>0</v>
      </c>
      <c r="CN36" s="462">
        <f t="shared" ca="1" si="43"/>
        <v>0</v>
      </c>
      <c r="CO36" s="462">
        <f t="shared" ca="1" si="43"/>
        <v>0</v>
      </c>
      <c r="CP36" s="462">
        <f t="shared" ca="1" si="43"/>
        <v>0</v>
      </c>
      <c r="CQ36" s="462">
        <f t="shared" ca="1" si="43"/>
        <v>0</v>
      </c>
      <c r="CR36" s="462">
        <f t="shared" ca="1" si="43"/>
        <v>0</v>
      </c>
      <c r="CS36" s="462">
        <f t="shared" ca="1" si="43"/>
        <v>0</v>
      </c>
      <c r="CT36" s="462">
        <f t="shared" ca="1" si="44"/>
        <v>0</v>
      </c>
      <c r="CU36" s="462">
        <f t="shared" ca="1" si="44"/>
        <v>0</v>
      </c>
      <c r="CV36" s="462">
        <f t="shared" ca="1" si="44"/>
        <v>0</v>
      </c>
      <c r="CW36" s="462">
        <f t="shared" ca="1" si="44"/>
        <v>0</v>
      </c>
      <c r="CX36" s="462">
        <f t="shared" ca="1" si="44"/>
        <v>0</v>
      </c>
      <c r="CY36" s="462">
        <f t="shared" ca="1" si="44"/>
        <v>0</v>
      </c>
      <c r="CZ36" s="462">
        <f t="shared" ca="1" si="44"/>
        <v>0</v>
      </c>
      <c r="DA36" s="462">
        <f t="shared" ca="1" si="44"/>
        <v>0</v>
      </c>
      <c r="DB36" s="462">
        <f t="shared" ca="1" si="44"/>
        <v>0</v>
      </c>
      <c r="DC36" s="462">
        <f t="shared" ca="1" si="44"/>
        <v>0</v>
      </c>
      <c r="DE36" s="114" t="str">
        <f t="shared" ca="1" si="24"/>
        <v>D.3.3.</v>
      </c>
      <c r="DF36">
        <f t="shared" ca="1" si="45"/>
        <v>1</v>
      </c>
      <c r="DG36">
        <f t="shared" ca="1" si="46"/>
        <v>0</v>
      </c>
      <c r="DH36">
        <v>0</v>
      </c>
    </row>
    <row r="37" spans="1:112" ht="45" hidden="1">
      <c r="A37" s="67">
        <v>25</v>
      </c>
      <c r="B37" s="458" t="str">
        <f t="shared" ca="1" si="12"/>
        <v>D.3.4.</v>
      </c>
      <c r="C37" s="459" t="str">
        <f t="shared" ca="1" si="13"/>
        <v>Skatinti tiesioginių užsienio investicijų pritraukimą į MTEPI: TUI paieškos ir pritraukimo veiklos (16.1.) ir Skatinti tiesioginių užsienio investicijų pritraukimą į MTEPI: MTEPI projektai (16.2.)</v>
      </c>
      <c r="D37" s="463"/>
      <c r="E37" s="460">
        <f t="shared" ca="1" si="14"/>
        <v>0.21</v>
      </c>
      <c r="F37" s="461">
        <f ca="1">H37+NPV(FD,I37:INDEX(I37:DC37,PAL))</f>
        <v>25711737.660411261</v>
      </c>
      <c r="G37" s="454">
        <f ca="1">SUMIF($H$5:$DC$5,"&lt;="&amp;PAL,$H37:$DC37)</f>
        <v>30000000</v>
      </c>
      <c r="H37" s="462">
        <f t="shared" ca="1" si="38"/>
        <v>0</v>
      </c>
      <c r="I37" s="462">
        <f t="shared" ca="1" si="38"/>
        <v>660000</v>
      </c>
      <c r="J37" s="462">
        <f t="shared" ca="1" si="38"/>
        <v>7145169.5299999993</v>
      </c>
      <c r="K37" s="462">
        <f t="shared" ca="1" si="38"/>
        <v>5428243.9699999997</v>
      </c>
      <c r="L37" s="462">
        <f t="shared" ca="1" si="38"/>
        <v>5082396.99</v>
      </c>
      <c r="M37" s="462">
        <f t="shared" ca="1" si="38"/>
        <v>4554016.16</v>
      </c>
      <c r="N37" s="462">
        <f t="shared" ca="1" si="38"/>
        <v>4587764.43</v>
      </c>
      <c r="O37" s="462">
        <f t="shared" ca="1" si="38"/>
        <v>2542408.92</v>
      </c>
      <c r="P37" s="462">
        <f t="shared" ca="1" si="38"/>
        <v>0</v>
      </c>
      <c r="Q37" s="462">
        <f t="shared" ca="1" si="38"/>
        <v>0</v>
      </c>
      <c r="R37" s="462">
        <f t="shared" ca="1" si="38"/>
        <v>0</v>
      </c>
      <c r="S37" s="462">
        <f t="shared" ca="1" si="38"/>
        <v>0</v>
      </c>
      <c r="T37" s="462">
        <f t="shared" ca="1" si="38"/>
        <v>0</v>
      </c>
      <c r="U37" s="462">
        <f t="shared" ca="1" si="38"/>
        <v>0</v>
      </c>
      <c r="V37" s="462">
        <f t="shared" ca="1" si="38"/>
        <v>0</v>
      </c>
      <c r="W37" s="462">
        <f t="shared" ca="1" si="38"/>
        <v>0</v>
      </c>
      <c r="X37" s="462">
        <f t="shared" ca="1" si="39"/>
        <v>0</v>
      </c>
      <c r="Y37" s="462">
        <f t="shared" ca="1" si="39"/>
        <v>0</v>
      </c>
      <c r="Z37" s="462">
        <f t="shared" ca="1" si="39"/>
        <v>0</v>
      </c>
      <c r="AA37" s="462">
        <f t="shared" ca="1" si="39"/>
        <v>0</v>
      </c>
      <c r="AB37" s="462">
        <f t="shared" ca="1" si="39"/>
        <v>0</v>
      </c>
      <c r="AC37" s="462">
        <f t="shared" ca="1" si="39"/>
        <v>0</v>
      </c>
      <c r="AD37" s="462">
        <f t="shared" ca="1" si="39"/>
        <v>0</v>
      </c>
      <c r="AE37" s="462">
        <f t="shared" ca="1" si="39"/>
        <v>0</v>
      </c>
      <c r="AF37" s="462">
        <f t="shared" ca="1" si="39"/>
        <v>0</v>
      </c>
      <c r="AG37" s="462">
        <f t="shared" ca="1" si="39"/>
        <v>0</v>
      </c>
      <c r="AH37" s="462">
        <f t="shared" ca="1" si="39"/>
        <v>0</v>
      </c>
      <c r="AI37" s="462">
        <f t="shared" ca="1" si="39"/>
        <v>0</v>
      </c>
      <c r="AJ37" s="462">
        <f t="shared" ca="1" si="39"/>
        <v>0</v>
      </c>
      <c r="AK37" s="462">
        <f t="shared" ca="1" si="39"/>
        <v>0</v>
      </c>
      <c r="AL37" s="462">
        <f t="shared" ca="1" si="39"/>
        <v>0</v>
      </c>
      <c r="AM37" s="462">
        <f t="shared" ca="1" si="39"/>
        <v>0</v>
      </c>
      <c r="AN37" s="462">
        <f t="shared" ca="1" si="40"/>
        <v>0</v>
      </c>
      <c r="AO37" s="462">
        <f t="shared" ca="1" si="40"/>
        <v>0</v>
      </c>
      <c r="AP37" s="462">
        <f t="shared" ca="1" si="40"/>
        <v>0</v>
      </c>
      <c r="AQ37" s="462">
        <f t="shared" ca="1" si="40"/>
        <v>0</v>
      </c>
      <c r="AR37" s="462">
        <f t="shared" ca="1" si="40"/>
        <v>0</v>
      </c>
      <c r="AS37" s="462">
        <f t="shared" ca="1" si="40"/>
        <v>0</v>
      </c>
      <c r="AT37" s="462">
        <f t="shared" ca="1" si="40"/>
        <v>0</v>
      </c>
      <c r="AU37" s="462">
        <f t="shared" ca="1" si="40"/>
        <v>0</v>
      </c>
      <c r="AV37" s="462">
        <f t="shared" ca="1" si="40"/>
        <v>0</v>
      </c>
      <c r="AW37" s="462">
        <f t="shared" ca="1" si="40"/>
        <v>0</v>
      </c>
      <c r="AX37" s="462">
        <f t="shared" ca="1" si="40"/>
        <v>0</v>
      </c>
      <c r="AY37" s="462">
        <f t="shared" ca="1" si="40"/>
        <v>0</v>
      </c>
      <c r="AZ37" s="462">
        <f t="shared" ca="1" si="40"/>
        <v>0</v>
      </c>
      <c r="BA37" s="462">
        <f t="shared" ca="1" si="40"/>
        <v>0</v>
      </c>
      <c r="BB37" s="462">
        <f t="shared" ca="1" si="40"/>
        <v>0</v>
      </c>
      <c r="BC37" s="462">
        <f t="shared" ca="1" si="40"/>
        <v>0</v>
      </c>
      <c r="BD37" s="462">
        <f t="shared" ca="1" si="41"/>
        <v>0</v>
      </c>
      <c r="BE37" s="462">
        <f t="shared" ca="1" si="41"/>
        <v>0</v>
      </c>
      <c r="BF37" s="462">
        <f t="shared" ca="1" si="41"/>
        <v>0</v>
      </c>
      <c r="BG37" s="462">
        <f t="shared" ca="1" si="41"/>
        <v>0</v>
      </c>
      <c r="BH37" s="462">
        <f t="shared" ca="1" si="41"/>
        <v>0</v>
      </c>
      <c r="BI37" s="462">
        <f t="shared" ca="1" si="41"/>
        <v>0</v>
      </c>
      <c r="BJ37" s="462">
        <f t="shared" ca="1" si="41"/>
        <v>0</v>
      </c>
      <c r="BK37" s="462">
        <f t="shared" ca="1" si="41"/>
        <v>0</v>
      </c>
      <c r="BL37" s="462">
        <f t="shared" ca="1" si="41"/>
        <v>0</v>
      </c>
      <c r="BM37" s="462">
        <f t="shared" ca="1" si="41"/>
        <v>0</v>
      </c>
      <c r="BN37" s="462">
        <f t="shared" ca="1" si="41"/>
        <v>0</v>
      </c>
      <c r="BO37" s="462">
        <f t="shared" ca="1" si="41"/>
        <v>0</v>
      </c>
      <c r="BP37" s="462">
        <f t="shared" ca="1" si="41"/>
        <v>0</v>
      </c>
      <c r="BQ37" s="462">
        <f t="shared" ca="1" si="41"/>
        <v>0</v>
      </c>
      <c r="BR37" s="462">
        <f t="shared" ca="1" si="41"/>
        <v>0</v>
      </c>
      <c r="BS37" s="462">
        <f t="shared" ca="1" si="41"/>
        <v>0</v>
      </c>
      <c r="BT37" s="462">
        <f t="shared" ca="1" si="42"/>
        <v>0</v>
      </c>
      <c r="BU37" s="462">
        <f t="shared" ca="1" si="42"/>
        <v>0</v>
      </c>
      <c r="BV37" s="462">
        <f t="shared" ca="1" si="42"/>
        <v>0</v>
      </c>
      <c r="BW37" s="462">
        <f t="shared" ca="1" si="42"/>
        <v>0</v>
      </c>
      <c r="BX37" s="462">
        <f t="shared" ca="1" si="42"/>
        <v>0</v>
      </c>
      <c r="BY37" s="462">
        <f t="shared" ca="1" si="42"/>
        <v>0</v>
      </c>
      <c r="BZ37" s="462">
        <f t="shared" ca="1" si="42"/>
        <v>0</v>
      </c>
      <c r="CA37" s="462">
        <f t="shared" ca="1" si="42"/>
        <v>0</v>
      </c>
      <c r="CB37" s="462">
        <f t="shared" ca="1" si="42"/>
        <v>0</v>
      </c>
      <c r="CC37" s="462">
        <f t="shared" ca="1" si="42"/>
        <v>0</v>
      </c>
      <c r="CD37" s="462">
        <f t="shared" ca="1" si="42"/>
        <v>0</v>
      </c>
      <c r="CE37" s="462">
        <f t="shared" ca="1" si="42"/>
        <v>0</v>
      </c>
      <c r="CF37" s="462">
        <f t="shared" ca="1" si="42"/>
        <v>0</v>
      </c>
      <c r="CG37" s="462">
        <f t="shared" ca="1" si="42"/>
        <v>0</v>
      </c>
      <c r="CH37" s="462">
        <f t="shared" ca="1" si="42"/>
        <v>0</v>
      </c>
      <c r="CI37" s="462">
        <f t="shared" ca="1" si="42"/>
        <v>0</v>
      </c>
      <c r="CJ37" s="462">
        <f t="shared" ca="1" si="43"/>
        <v>0</v>
      </c>
      <c r="CK37" s="462">
        <f t="shared" ca="1" si="43"/>
        <v>0</v>
      </c>
      <c r="CL37" s="462">
        <f t="shared" ca="1" si="43"/>
        <v>0</v>
      </c>
      <c r="CM37" s="462">
        <f t="shared" ca="1" si="43"/>
        <v>0</v>
      </c>
      <c r="CN37" s="462">
        <f t="shared" ca="1" si="43"/>
        <v>0</v>
      </c>
      <c r="CO37" s="462">
        <f t="shared" ca="1" si="43"/>
        <v>0</v>
      </c>
      <c r="CP37" s="462">
        <f t="shared" ca="1" si="43"/>
        <v>0</v>
      </c>
      <c r="CQ37" s="462">
        <f t="shared" ca="1" si="43"/>
        <v>0</v>
      </c>
      <c r="CR37" s="462">
        <f t="shared" ca="1" si="43"/>
        <v>0</v>
      </c>
      <c r="CS37" s="462">
        <f t="shared" ca="1" si="43"/>
        <v>0</v>
      </c>
      <c r="CT37" s="462">
        <f t="shared" ca="1" si="44"/>
        <v>0</v>
      </c>
      <c r="CU37" s="462">
        <f t="shared" ca="1" si="44"/>
        <v>0</v>
      </c>
      <c r="CV37" s="462">
        <f t="shared" ca="1" si="44"/>
        <v>0</v>
      </c>
      <c r="CW37" s="462">
        <f t="shared" ca="1" si="44"/>
        <v>0</v>
      </c>
      <c r="CX37" s="462">
        <f t="shared" ca="1" si="44"/>
        <v>0</v>
      </c>
      <c r="CY37" s="462">
        <f t="shared" ca="1" si="44"/>
        <v>0</v>
      </c>
      <c r="CZ37" s="462">
        <f t="shared" ca="1" si="44"/>
        <v>0</v>
      </c>
      <c r="DA37" s="462">
        <f t="shared" ca="1" si="44"/>
        <v>0</v>
      </c>
      <c r="DB37" s="462">
        <f t="shared" ca="1" si="44"/>
        <v>0</v>
      </c>
      <c r="DC37" s="462">
        <f t="shared" ca="1" si="44"/>
        <v>0</v>
      </c>
      <c r="DE37" s="114" t="str">
        <f t="shared" ca="1" si="24"/>
        <v>D.3.4.</v>
      </c>
      <c r="DF37">
        <f t="shared" ca="1" si="45"/>
        <v>1</v>
      </c>
      <c r="DG37">
        <f t="shared" ca="1" si="46"/>
        <v>21</v>
      </c>
      <c r="DH37">
        <v>0</v>
      </c>
    </row>
    <row r="38" spans="1:112" ht="75" hidden="1">
      <c r="A38" s="67">
        <v>26</v>
      </c>
      <c r="B38" s="458" t="str">
        <f t="shared" ca="1" si="12"/>
        <v>D.3.5.</v>
      </c>
      <c r="C38" s="459" t="str">
        <f t="shared" ca="1" si="13"/>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38" s="463"/>
      <c r="E38" s="460" t="str">
        <f t="shared" ca="1" si="14"/>
        <v>Nurodyta be PVM (susigrąžinamas/netaikomas)</v>
      </c>
      <c r="F38" s="461">
        <f ca="1">H38+NPV(FD,I38:INDEX(I38:DC38,PAL))</f>
        <v>42552491.208227292</v>
      </c>
      <c r="G38" s="454">
        <f ca="1">SUMIF($H$5:$DC$5,"&lt;="&amp;PAL,$H38:$DC38)</f>
        <v>54037844</v>
      </c>
      <c r="H38" s="462">
        <f t="shared" ca="1" si="38"/>
        <v>0</v>
      </c>
      <c r="I38" s="462">
        <f t="shared" ca="1" si="38"/>
        <v>0</v>
      </c>
      <c r="J38" s="462">
        <f t="shared" ca="1" si="38"/>
        <v>0</v>
      </c>
      <c r="K38" s="462">
        <f t="shared" ca="1" si="38"/>
        <v>0</v>
      </c>
      <c r="L38" s="462">
        <f t="shared" ca="1" si="38"/>
        <v>0</v>
      </c>
      <c r="M38" s="462">
        <f t="shared" ca="1" si="38"/>
        <v>8105676.5999999996</v>
      </c>
      <c r="N38" s="462">
        <f t="shared" ca="1" si="38"/>
        <v>32422706.399999999</v>
      </c>
      <c r="O38" s="462">
        <f t="shared" ca="1" si="38"/>
        <v>13509461</v>
      </c>
      <c r="P38" s="462">
        <f t="shared" ca="1" si="38"/>
        <v>0</v>
      </c>
      <c r="Q38" s="462">
        <f t="shared" ca="1" si="38"/>
        <v>0</v>
      </c>
      <c r="R38" s="462">
        <f t="shared" ca="1" si="38"/>
        <v>0</v>
      </c>
      <c r="S38" s="462">
        <f t="shared" ca="1" si="38"/>
        <v>0</v>
      </c>
      <c r="T38" s="462">
        <f t="shared" ca="1" si="38"/>
        <v>0</v>
      </c>
      <c r="U38" s="462">
        <f t="shared" ca="1" si="38"/>
        <v>0</v>
      </c>
      <c r="V38" s="462">
        <f t="shared" ca="1" si="38"/>
        <v>0</v>
      </c>
      <c r="W38" s="462">
        <f t="shared" ca="1" si="38"/>
        <v>0</v>
      </c>
      <c r="X38" s="462">
        <f t="shared" ca="1" si="39"/>
        <v>0</v>
      </c>
      <c r="Y38" s="462">
        <f t="shared" ca="1" si="39"/>
        <v>0</v>
      </c>
      <c r="Z38" s="462">
        <f t="shared" ca="1" si="39"/>
        <v>0</v>
      </c>
      <c r="AA38" s="462">
        <f t="shared" ca="1" si="39"/>
        <v>0</v>
      </c>
      <c r="AB38" s="462">
        <f t="shared" ca="1" si="39"/>
        <v>0</v>
      </c>
      <c r="AC38" s="462">
        <f t="shared" ca="1" si="39"/>
        <v>0</v>
      </c>
      <c r="AD38" s="462">
        <f t="shared" ca="1" si="39"/>
        <v>0</v>
      </c>
      <c r="AE38" s="462">
        <f t="shared" ca="1" si="39"/>
        <v>0</v>
      </c>
      <c r="AF38" s="462">
        <f t="shared" ca="1" si="39"/>
        <v>0</v>
      </c>
      <c r="AG38" s="462">
        <f t="shared" ca="1" si="39"/>
        <v>0</v>
      </c>
      <c r="AH38" s="462">
        <f t="shared" ca="1" si="39"/>
        <v>0</v>
      </c>
      <c r="AI38" s="462">
        <f t="shared" ca="1" si="39"/>
        <v>0</v>
      </c>
      <c r="AJ38" s="462">
        <f t="shared" ca="1" si="39"/>
        <v>0</v>
      </c>
      <c r="AK38" s="462">
        <f t="shared" ca="1" si="39"/>
        <v>0</v>
      </c>
      <c r="AL38" s="462">
        <f t="shared" ca="1" si="39"/>
        <v>0</v>
      </c>
      <c r="AM38" s="462">
        <f t="shared" ca="1" si="39"/>
        <v>0</v>
      </c>
      <c r="AN38" s="462">
        <f t="shared" ca="1" si="40"/>
        <v>0</v>
      </c>
      <c r="AO38" s="462">
        <f t="shared" ca="1" si="40"/>
        <v>0</v>
      </c>
      <c r="AP38" s="462">
        <f t="shared" ca="1" si="40"/>
        <v>0</v>
      </c>
      <c r="AQ38" s="462">
        <f t="shared" ca="1" si="40"/>
        <v>0</v>
      </c>
      <c r="AR38" s="462">
        <f t="shared" ca="1" si="40"/>
        <v>0</v>
      </c>
      <c r="AS38" s="462">
        <f t="shared" ca="1" si="40"/>
        <v>0</v>
      </c>
      <c r="AT38" s="462">
        <f t="shared" ca="1" si="40"/>
        <v>0</v>
      </c>
      <c r="AU38" s="462">
        <f t="shared" ca="1" si="40"/>
        <v>0</v>
      </c>
      <c r="AV38" s="462">
        <f t="shared" ca="1" si="40"/>
        <v>0</v>
      </c>
      <c r="AW38" s="462">
        <f t="shared" ca="1" si="40"/>
        <v>0</v>
      </c>
      <c r="AX38" s="462">
        <f t="shared" ca="1" si="40"/>
        <v>0</v>
      </c>
      <c r="AY38" s="462">
        <f t="shared" ca="1" si="40"/>
        <v>0</v>
      </c>
      <c r="AZ38" s="462">
        <f t="shared" ca="1" si="40"/>
        <v>0</v>
      </c>
      <c r="BA38" s="462">
        <f t="shared" ca="1" si="40"/>
        <v>0</v>
      </c>
      <c r="BB38" s="462">
        <f t="shared" ca="1" si="40"/>
        <v>0</v>
      </c>
      <c r="BC38" s="462">
        <f t="shared" ca="1" si="40"/>
        <v>0</v>
      </c>
      <c r="BD38" s="462">
        <f t="shared" ca="1" si="41"/>
        <v>0</v>
      </c>
      <c r="BE38" s="462">
        <f t="shared" ca="1" si="41"/>
        <v>0</v>
      </c>
      <c r="BF38" s="462">
        <f t="shared" ca="1" si="41"/>
        <v>0</v>
      </c>
      <c r="BG38" s="462">
        <f t="shared" ca="1" si="41"/>
        <v>0</v>
      </c>
      <c r="BH38" s="462">
        <f t="shared" ca="1" si="41"/>
        <v>0</v>
      </c>
      <c r="BI38" s="462">
        <f t="shared" ca="1" si="41"/>
        <v>0</v>
      </c>
      <c r="BJ38" s="462">
        <f t="shared" ca="1" si="41"/>
        <v>0</v>
      </c>
      <c r="BK38" s="462">
        <f t="shared" ca="1" si="41"/>
        <v>0</v>
      </c>
      <c r="BL38" s="462">
        <f t="shared" ca="1" si="41"/>
        <v>0</v>
      </c>
      <c r="BM38" s="462">
        <f t="shared" ca="1" si="41"/>
        <v>0</v>
      </c>
      <c r="BN38" s="462">
        <f t="shared" ca="1" si="41"/>
        <v>0</v>
      </c>
      <c r="BO38" s="462">
        <f t="shared" ca="1" si="41"/>
        <v>0</v>
      </c>
      <c r="BP38" s="462">
        <f t="shared" ca="1" si="41"/>
        <v>0</v>
      </c>
      <c r="BQ38" s="462">
        <f t="shared" ca="1" si="41"/>
        <v>0</v>
      </c>
      <c r="BR38" s="462">
        <f t="shared" ca="1" si="41"/>
        <v>0</v>
      </c>
      <c r="BS38" s="462">
        <f t="shared" ca="1" si="41"/>
        <v>0</v>
      </c>
      <c r="BT38" s="462">
        <f t="shared" ca="1" si="42"/>
        <v>0</v>
      </c>
      <c r="BU38" s="462">
        <f t="shared" ca="1" si="42"/>
        <v>0</v>
      </c>
      <c r="BV38" s="462">
        <f t="shared" ca="1" si="42"/>
        <v>0</v>
      </c>
      <c r="BW38" s="462">
        <f t="shared" ca="1" si="42"/>
        <v>0</v>
      </c>
      <c r="BX38" s="462">
        <f t="shared" ca="1" si="42"/>
        <v>0</v>
      </c>
      <c r="BY38" s="462">
        <f t="shared" ca="1" si="42"/>
        <v>0</v>
      </c>
      <c r="BZ38" s="462">
        <f t="shared" ca="1" si="42"/>
        <v>0</v>
      </c>
      <c r="CA38" s="462">
        <f t="shared" ca="1" si="42"/>
        <v>0</v>
      </c>
      <c r="CB38" s="462">
        <f t="shared" ca="1" si="42"/>
        <v>0</v>
      </c>
      <c r="CC38" s="462">
        <f t="shared" ca="1" si="42"/>
        <v>0</v>
      </c>
      <c r="CD38" s="462">
        <f t="shared" ca="1" si="42"/>
        <v>0</v>
      </c>
      <c r="CE38" s="462">
        <f t="shared" ca="1" si="42"/>
        <v>0</v>
      </c>
      <c r="CF38" s="462">
        <f t="shared" ca="1" si="42"/>
        <v>0</v>
      </c>
      <c r="CG38" s="462">
        <f t="shared" ca="1" si="42"/>
        <v>0</v>
      </c>
      <c r="CH38" s="462">
        <f t="shared" ca="1" si="42"/>
        <v>0</v>
      </c>
      <c r="CI38" s="462">
        <f t="shared" ca="1" si="42"/>
        <v>0</v>
      </c>
      <c r="CJ38" s="462">
        <f t="shared" ca="1" si="43"/>
        <v>0</v>
      </c>
      <c r="CK38" s="462">
        <f t="shared" ca="1" si="43"/>
        <v>0</v>
      </c>
      <c r="CL38" s="462">
        <f t="shared" ca="1" si="43"/>
        <v>0</v>
      </c>
      <c r="CM38" s="462">
        <f t="shared" ca="1" si="43"/>
        <v>0</v>
      </c>
      <c r="CN38" s="462">
        <f t="shared" ca="1" si="43"/>
        <v>0</v>
      </c>
      <c r="CO38" s="462">
        <f t="shared" ca="1" si="43"/>
        <v>0</v>
      </c>
      <c r="CP38" s="462">
        <f t="shared" ca="1" si="43"/>
        <v>0</v>
      </c>
      <c r="CQ38" s="462">
        <f t="shared" ca="1" si="43"/>
        <v>0</v>
      </c>
      <c r="CR38" s="462">
        <f t="shared" ca="1" si="43"/>
        <v>0</v>
      </c>
      <c r="CS38" s="462">
        <f t="shared" ca="1" si="43"/>
        <v>0</v>
      </c>
      <c r="CT38" s="462">
        <f t="shared" ca="1" si="44"/>
        <v>0</v>
      </c>
      <c r="CU38" s="462">
        <f t="shared" ca="1" si="44"/>
        <v>0</v>
      </c>
      <c r="CV38" s="462">
        <f t="shared" ca="1" si="44"/>
        <v>0</v>
      </c>
      <c r="CW38" s="462">
        <f t="shared" ca="1" si="44"/>
        <v>0</v>
      </c>
      <c r="CX38" s="462">
        <f t="shared" ca="1" si="44"/>
        <v>0</v>
      </c>
      <c r="CY38" s="462">
        <f t="shared" ca="1" si="44"/>
        <v>0</v>
      </c>
      <c r="CZ38" s="462">
        <f t="shared" ca="1" si="44"/>
        <v>0</v>
      </c>
      <c r="DA38" s="462">
        <f t="shared" ca="1" si="44"/>
        <v>0</v>
      </c>
      <c r="DB38" s="462">
        <f t="shared" ca="1" si="44"/>
        <v>0</v>
      </c>
      <c r="DC38" s="462">
        <f t="shared" ca="1" si="44"/>
        <v>0</v>
      </c>
      <c r="DE38" s="114" t="str">
        <f t="shared" ca="1" si="24"/>
        <v>D.3.5.</v>
      </c>
      <c r="DF38">
        <f t="shared" ca="1" si="45"/>
        <v>1</v>
      </c>
      <c r="DG38">
        <f t="shared" ca="1" si="46"/>
        <v>0</v>
      </c>
      <c r="DH38">
        <v>0</v>
      </c>
    </row>
    <row r="39" spans="1:112" hidden="1">
      <c r="A39" s="67">
        <v>27</v>
      </c>
      <c r="B39" s="458" t="str">
        <f t="shared" ca="1" si="12"/>
        <v>D.3.6.</v>
      </c>
      <c r="C39" s="459" t="str">
        <f t="shared" ca="1" si="13"/>
        <v>Inovatyviųjų viešųjų pirkimų skatinimo veikla (10) (PVM)</v>
      </c>
      <c r="D39" s="463"/>
      <c r="E39" s="460">
        <f t="shared" ca="1" si="14"/>
        <v>0.21</v>
      </c>
      <c r="F39" s="461">
        <f ca="1">H39+NPV(FD,I39:INDEX(I39:DC39,PAL))</f>
        <v>994.69219390077365</v>
      </c>
      <c r="G39" s="454">
        <f ca="1">SUMIF($H$5:$DC$5,"&lt;="&amp;PAL,$H39:$DC39)</f>
        <v>1050</v>
      </c>
      <c r="H39" s="462">
        <f t="shared" ca="1" si="38"/>
        <v>210</v>
      </c>
      <c r="I39" s="462">
        <f t="shared" ca="1" si="38"/>
        <v>420</v>
      </c>
      <c r="J39" s="462">
        <f t="shared" ca="1" si="38"/>
        <v>210</v>
      </c>
      <c r="K39" s="462">
        <f t="shared" ca="1" si="38"/>
        <v>210</v>
      </c>
      <c r="L39" s="462">
        <f t="shared" ca="1" si="38"/>
        <v>0</v>
      </c>
      <c r="M39" s="462">
        <f t="shared" ca="1" si="38"/>
        <v>0</v>
      </c>
      <c r="N39" s="462">
        <f t="shared" ca="1" si="38"/>
        <v>0</v>
      </c>
      <c r="O39" s="462">
        <f t="shared" ca="1" si="38"/>
        <v>0</v>
      </c>
      <c r="P39" s="462">
        <f t="shared" ca="1" si="38"/>
        <v>0</v>
      </c>
      <c r="Q39" s="462">
        <f t="shared" ca="1" si="38"/>
        <v>0</v>
      </c>
      <c r="R39" s="462">
        <f t="shared" ca="1" si="38"/>
        <v>0</v>
      </c>
      <c r="S39" s="462">
        <f t="shared" ca="1" si="38"/>
        <v>0</v>
      </c>
      <c r="T39" s="462">
        <f t="shared" ca="1" si="38"/>
        <v>0</v>
      </c>
      <c r="U39" s="462">
        <f t="shared" ca="1" si="38"/>
        <v>0</v>
      </c>
      <c r="V39" s="462">
        <f t="shared" ca="1" si="38"/>
        <v>0</v>
      </c>
      <c r="W39" s="462">
        <f t="shared" ca="1" si="38"/>
        <v>0</v>
      </c>
      <c r="X39" s="462">
        <f t="shared" ca="1" si="39"/>
        <v>0</v>
      </c>
      <c r="Y39" s="462">
        <f t="shared" ca="1" si="39"/>
        <v>0</v>
      </c>
      <c r="Z39" s="462">
        <f t="shared" ca="1" si="39"/>
        <v>0</v>
      </c>
      <c r="AA39" s="462">
        <f t="shared" ca="1" si="39"/>
        <v>0</v>
      </c>
      <c r="AB39" s="462">
        <f t="shared" ca="1" si="39"/>
        <v>0</v>
      </c>
      <c r="AC39" s="462">
        <f t="shared" ca="1" si="39"/>
        <v>0</v>
      </c>
      <c r="AD39" s="462">
        <f t="shared" ca="1" si="39"/>
        <v>0</v>
      </c>
      <c r="AE39" s="462">
        <f t="shared" ca="1" si="39"/>
        <v>0</v>
      </c>
      <c r="AF39" s="462">
        <f t="shared" ca="1" si="39"/>
        <v>0</v>
      </c>
      <c r="AG39" s="462">
        <f t="shared" ca="1" si="39"/>
        <v>0</v>
      </c>
      <c r="AH39" s="462">
        <f t="shared" ca="1" si="39"/>
        <v>0</v>
      </c>
      <c r="AI39" s="462">
        <f t="shared" ca="1" si="39"/>
        <v>0</v>
      </c>
      <c r="AJ39" s="462">
        <f t="shared" ca="1" si="39"/>
        <v>0</v>
      </c>
      <c r="AK39" s="462">
        <f t="shared" ca="1" si="39"/>
        <v>0</v>
      </c>
      <c r="AL39" s="462">
        <f t="shared" ca="1" si="39"/>
        <v>0</v>
      </c>
      <c r="AM39" s="462">
        <f t="shared" ca="1" si="39"/>
        <v>0</v>
      </c>
      <c r="AN39" s="462">
        <f t="shared" ca="1" si="40"/>
        <v>0</v>
      </c>
      <c r="AO39" s="462">
        <f t="shared" ca="1" si="40"/>
        <v>0</v>
      </c>
      <c r="AP39" s="462">
        <f t="shared" ca="1" si="40"/>
        <v>0</v>
      </c>
      <c r="AQ39" s="462">
        <f t="shared" ca="1" si="40"/>
        <v>0</v>
      </c>
      <c r="AR39" s="462">
        <f t="shared" ca="1" si="40"/>
        <v>0</v>
      </c>
      <c r="AS39" s="462">
        <f t="shared" ca="1" si="40"/>
        <v>0</v>
      </c>
      <c r="AT39" s="462">
        <f t="shared" ca="1" si="40"/>
        <v>0</v>
      </c>
      <c r="AU39" s="462">
        <f t="shared" ca="1" si="40"/>
        <v>0</v>
      </c>
      <c r="AV39" s="462">
        <f t="shared" ca="1" si="40"/>
        <v>0</v>
      </c>
      <c r="AW39" s="462">
        <f t="shared" ca="1" si="40"/>
        <v>0</v>
      </c>
      <c r="AX39" s="462">
        <f t="shared" ca="1" si="40"/>
        <v>0</v>
      </c>
      <c r="AY39" s="462">
        <f t="shared" ca="1" si="40"/>
        <v>0</v>
      </c>
      <c r="AZ39" s="462">
        <f t="shared" ca="1" si="40"/>
        <v>0</v>
      </c>
      <c r="BA39" s="462">
        <f t="shared" ca="1" si="40"/>
        <v>0</v>
      </c>
      <c r="BB39" s="462">
        <f t="shared" ca="1" si="40"/>
        <v>0</v>
      </c>
      <c r="BC39" s="462">
        <f t="shared" ca="1" si="40"/>
        <v>0</v>
      </c>
      <c r="BD39" s="462">
        <f t="shared" ca="1" si="41"/>
        <v>0</v>
      </c>
      <c r="BE39" s="462">
        <f t="shared" ca="1" si="41"/>
        <v>0</v>
      </c>
      <c r="BF39" s="462">
        <f t="shared" ca="1" si="41"/>
        <v>0</v>
      </c>
      <c r="BG39" s="462">
        <f t="shared" ca="1" si="41"/>
        <v>0</v>
      </c>
      <c r="BH39" s="462">
        <f t="shared" ca="1" si="41"/>
        <v>0</v>
      </c>
      <c r="BI39" s="462">
        <f t="shared" ca="1" si="41"/>
        <v>0</v>
      </c>
      <c r="BJ39" s="462">
        <f t="shared" ca="1" si="41"/>
        <v>0</v>
      </c>
      <c r="BK39" s="462">
        <f t="shared" ca="1" si="41"/>
        <v>0</v>
      </c>
      <c r="BL39" s="462">
        <f t="shared" ca="1" si="41"/>
        <v>0</v>
      </c>
      <c r="BM39" s="462">
        <f t="shared" ca="1" si="41"/>
        <v>0</v>
      </c>
      <c r="BN39" s="462">
        <f t="shared" ca="1" si="41"/>
        <v>0</v>
      </c>
      <c r="BO39" s="462">
        <f t="shared" ca="1" si="41"/>
        <v>0</v>
      </c>
      <c r="BP39" s="462">
        <f t="shared" ca="1" si="41"/>
        <v>0</v>
      </c>
      <c r="BQ39" s="462">
        <f t="shared" ca="1" si="41"/>
        <v>0</v>
      </c>
      <c r="BR39" s="462">
        <f t="shared" ca="1" si="41"/>
        <v>0</v>
      </c>
      <c r="BS39" s="462">
        <f t="shared" ca="1" si="41"/>
        <v>0</v>
      </c>
      <c r="BT39" s="462">
        <f t="shared" ca="1" si="42"/>
        <v>0</v>
      </c>
      <c r="BU39" s="462">
        <f t="shared" ca="1" si="42"/>
        <v>0</v>
      </c>
      <c r="BV39" s="462">
        <f t="shared" ca="1" si="42"/>
        <v>0</v>
      </c>
      <c r="BW39" s="462">
        <f t="shared" ca="1" si="42"/>
        <v>0</v>
      </c>
      <c r="BX39" s="462">
        <f t="shared" ca="1" si="42"/>
        <v>0</v>
      </c>
      <c r="BY39" s="462">
        <f t="shared" ca="1" si="42"/>
        <v>0</v>
      </c>
      <c r="BZ39" s="462">
        <f t="shared" ca="1" si="42"/>
        <v>0</v>
      </c>
      <c r="CA39" s="462">
        <f t="shared" ca="1" si="42"/>
        <v>0</v>
      </c>
      <c r="CB39" s="462">
        <f t="shared" ca="1" si="42"/>
        <v>0</v>
      </c>
      <c r="CC39" s="462">
        <f t="shared" ca="1" si="42"/>
        <v>0</v>
      </c>
      <c r="CD39" s="462">
        <f t="shared" ca="1" si="42"/>
        <v>0</v>
      </c>
      <c r="CE39" s="462">
        <f t="shared" ca="1" si="42"/>
        <v>0</v>
      </c>
      <c r="CF39" s="462">
        <f t="shared" ca="1" si="42"/>
        <v>0</v>
      </c>
      <c r="CG39" s="462">
        <f t="shared" ca="1" si="42"/>
        <v>0</v>
      </c>
      <c r="CH39" s="462">
        <f t="shared" ca="1" si="42"/>
        <v>0</v>
      </c>
      <c r="CI39" s="462">
        <f t="shared" ca="1" si="42"/>
        <v>0</v>
      </c>
      <c r="CJ39" s="462">
        <f t="shared" ca="1" si="43"/>
        <v>0</v>
      </c>
      <c r="CK39" s="462">
        <f t="shared" ca="1" si="43"/>
        <v>0</v>
      </c>
      <c r="CL39" s="462">
        <f t="shared" ca="1" si="43"/>
        <v>0</v>
      </c>
      <c r="CM39" s="462">
        <f t="shared" ca="1" si="43"/>
        <v>0</v>
      </c>
      <c r="CN39" s="462">
        <f t="shared" ca="1" si="43"/>
        <v>0</v>
      </c>
      <c r="CO39" s="462">
        <f t="shared" ca="1" si="43"/>
        <v>0</v>
      </c>
      <c r="CP39" s="462">
        <f t="shared" ca="1" si="43"/>
        <v>0</v>
      </c>
      <c r="CQ39" s="462">
        <f t="shared" ca="1" si="43"/>
        <v>0</v>
      </c>
      <c r="CR39" s="462">
        <f t="shared" ca="1" si="43"/>
        <v>0</v>
      </c>
      <c r="CS39" s="462">
        <f t="shared" ca="1" si="43"/>
        <v>0</v>
      </c>
      <c r="CT39" s="462">
        <f t="shared" ca="1" si="44"/>
        <v>0</v>
      </c>
      <c r="CU39" s="462">
        <f t="shared" ca="1" si="44"/>
        <v>0</v>
      </c>
      <c r="CV39" s="462">
        <f t="shared" ca="1" si="44"/>
        <v>0</v>
      </c>
      <c r="CW39" s="462">
        <f t="shared" ca="1" si="44"/>
        <v>0</v>
      </c>
      <c r="CX39" s="462">
        <f t="shared" ca="1" si="44"/>
        <v>0</v>
      </c>
      <c r="CY39" s="462">
        <f t="shared" ca="1" si="44"/>
        <v>0</v>
      </c>
      <c r="CZ39" s="462">
        <f t="shared" ca="1" si="44"/>
        <v>0</v>
      </c>
      <c r="DA39" s="462">
        <f t="shared" ca="1" si="44"/>
        <v>0</v>
      </c>
      <c r="DB39" s="462">
        <f t="shared" ca="1" si="44"/>
        <v>0</v>
      </c>
      <c r="DC39" s="462">
        <f t="shared" ca="1" si="44"/>
        <v>0</v>
      </c>
      <c r="DE39" s="114" t="str">
        <f t="shared" ca="1" si="24"/>
        <v>D.3.6.</v>
      </c>
      <c r="DF39">
        <f t="shared" ca="1" si="45"/>
        <v>1</v>
      </c>
      <c r="DG39">
        <f t="shared" ca="1" si="46"/>
        <v>21</v>
      </c>
      <c r="DH39">
        <v>0</v>
      </c>
    </row>
    <row r="40" spans="1:112" ht="45" hidden="1">
      <c r="A40" s="67">
        <v>28</v>
      </c>
      <c r="B40" s="458" t="str">
        <f t="shared" ca="1" si="12"/>
        <v>D.3.7.</v>
      </c>
      <c r="C40" s="459" t="str">
        <f t="shared" ca="1" si="13"/>
        <v>Lietuvos dalyvavimas NATO (DIANA)(22) ir Lietuvos dalyvavimas NATO inovacijų fonde (23)</v>
      </c>
      <c r="D40" s="463"/>
      <c r="E40" s="460" t="str">
        <f t="shared" ca="1" si="14"/>
        <v>Nurodyta be PVM (susigrąžinamas/netaikomas)</v>
      </c>
      <c r="F40" s="461">
        <f ca="1">H40+NPV(FD,I40:INDEX(I40:DC40,PAL))</f>
        <v>8769287.6649977248</v>
      </c>
      <c r="G40" s="454">
        <f ca="1">SUMIF($H$5:$DC$5,"&lt;="&amp;PAL,$H40:$DC40)</f>
        <v>9480000</v>
      </c>
      <c r="H40" s="462">
        <f t="shared" ca="1" si="38"/>
        <v>0</v>
      </c>
      <c r="I40" s="462">
        <f t="shared" ca="1" si="38"/>
        <v>3160000</v>
      </c>
      <c r="J40" s="462">
        <f t="shared" ca="1" si="38"/>
        <v>3160000</v>
      </c>
      <c r="K40" s="462">
        <f t="shared" ca="1" si="38"/>
        <v>3160000</v>
      </c>
      <c r="L40" s="462">
        <f t="shared" ca="1" si="38"/>
        <v>0</v>
      </c>
      <c r="M40" s="462">
        <f t="shared" ca="1" si="38"/>
        <v>0</v>
      </c>
      <c r="N40" s="462">
        <f t="shared" ca="1" si="38"/>
        <v>0</v>
      </c>
      <c r="O40" s="462">
        <f t="shared" ca="1" si="38"/>
        <v>0</v>
      </c>
      <c r="P40" s="462">
        <f t="shared" ca="1" si="38"/>
        <v>0</v>
      </c>
      <c r="Q40" s="462">
        <f t="shared" ca="1" si="38"/>
        <v>0</v>
      </c>
      <c r="R40" s="462">
        <f t="shared" ca="1" si="38"/>
        <v>0</v>
      </c>
      <c r="S40" s="462">
        <f t="shared" ca="1" si="38"/>
        <v>0</v>
      </c>
      <c r="T40" s="462">
        <f t="shared" ca="1" si="38"/>
        <v>0</v>
      </c>
      <c r="U40" s="462">
        <f t="shared" ca="1" si="38"/>
        <v>0</v>
      </c>
      <c r="V40" s="462">
        <f t="shared" ca="1" si="38"/>
        <v>0</v>
      </c>
      <c r="W40" s="462">
        <f t="shared" ca="1" si="38"/>
        <v>0</v>
      </c>
      <c r="X40" s="462">
        <f t="shared" ca="1" si="39"/>
        <v>0</v>
      </c>
      <c r="Y40" s="462">
        <f t="shared" ca="1" si="39"/>
        <v>0</v>
      </c>
      <c r="Z40" s="462">
        <f t="shared" ca="1" si="39"/>
        <v>0</v>
      </c>
      <c r="AA40" s="462">
        <f t="shared" ca="1" si="39"/>
        <v>0</v>
      </c>
      <c r="AB40" s="462">
        <f t="shared" ca="1" si="39"/>
        <v>0</v>
      </c>
      <c r="AC40" s="462">
        <f t="shared" ca="1" si="39"/>
        <v>0</v>
      </c>
      <c r="AD40" s="462">
        <f t="shared" ca="1" si="39"/>
        <v>0</v>
      </c>
      <c r="AE40" s="462">
        <f t="shared" ca="1" si="39"/>
        <v>0</v>
      </c>
      <c r="AF40" s="462">
        <f t="shared" ca="1" si="39"/>
        <v>0</v>
      </c>
      <c r="AG40" s="462">
        <f t="shared" ca="1" si="39"/>
        <v>0</v>
      </c>
      <c r="AH40" s="462">
        <f t="shared" ca="1" si="39"/>
        <v>0</v>
      </c>
      <c r="AI40" s="462">
        <f t="shared" ca="1" si="39"/>
        <v>0</v>
      </c>
      <c r="AJ40" s="462">
        <f t="shared" ca="1" si="39"/>
        <v>0</v>
      </c>
      <c r="AK40" s="462">
        <f t="shared" ca="1" si="39"/>
        <v>0</v>
      </c>
      <c r="AL40" s="462">
        <f t="shared" ca="1" si="39"/>
        <v>0</v>
      </c>
      <c r="AM40" s="462">
        <f t="shared" ca="1" si="39"/>
        <v>0</v>
      </c>
      <c r="AN40" s="462">
        <f t="shared" ca="1" si="40"/>
        <v>0</v>
      </c>
      <c r="AO40" s="462">
        <f t="shared" ca="1" si="40"/>
        <v>0</v>
      </c>
      <c r="AP40" s="462">
        <f t="shared" ca="1" si="40"/>
        <v>0</v>
      </c>
      <c r="AQ40" s="462">
        <f t="shared" ca="1" si="40"/>
        <v>0</v>
      </c>
      <c r="AR40" s="462">
        <f t="shared" ca="1" si="40"/>
        <v>0</v>
      </c>
      <c r="AS40" s="462">
        <f t="shared" ca="1" si="40"/>
        <v>0</v>
      </c>
      <c r="AT40" s="462">
        <f t="shared" ca="1" si="40"/>
        <v>0</v>
      </c>
      <c r="AU40" s="462">
        <f t="shared" ca="1" si="40"/>
        <v>0</v>
      </c>
      <c r="AV40" s="462">
        <f t="shared" ca="1" si="40"/>
        <v>0</v>
      </c>
      <c r="AW40" s="462">
        <f t="shared" ca="1" si="40"/>
        <v>0</v>
      </c>
      <c r="AX40" s="462">
        <f t="shared" ca="1" si="40"/>
        <v>0</v>
      </c>
      <c r="AY40" s="462">
        <f t="shared" ca="1" si="40"/>
        <v>0</v>
      </c>
      <c r="AZ40" s="462">
        <f t="shared" ca="1" si="40"/>
        <v>0</v>
      </c>
      <c r="BA40" s="462">
        <f t="shared" ca="1" si="40"/>
        <v>0</v>
      </c>
      <c r="BB40" s="462">
        <f t="shared" ca="1" si="40"/>
        <v>0</v>
      </c>
      <c r="BC40" s="462">
        <f t="shared" ca="1" si="40"/>
        <v>0</v>
      </c>
      <c r="BD40" s="462">
        <f t="shared" ca="1" si="41"/>
        <v>0</v>
      </c>
      <c r="BE40" s="462">
        <f t="shared" ca="1" si="41"/>
        <v>0</v>
      </c>
      <c r="BF40" s="462">
        <f t="shared" ca="1" si="41"/>
        <v>0</v>
      </c>
      <c r="BG40" s="462">
        <f t="shared" ca="1" si="41"/>
        <v>0</v>
      </c>
      <c r="BH40" s="462">
        <f t="shared" ca="1" si="41"/>
        <v>0</v>
      </c>
      <c r="BI40" s="462">
        <f t="shared" ca="1" si="41"/>
        <v>0</v>
      </c>
      <c r="BJ40" s="462">
        <f t="shared" ca="1" si="41"/>
        <v>0</v>
      </c>
      <c r="BK40" s="462">
        <f t="shared" ca="1" si="41"/>
        <v>0</v>
      </c>
      <c r="BL40" s="462">
        <f t="shared" ca="1" si="41"/>
        <v>0</v>
      </c>
      <c r="BM40" s="462">
        <f t="shared" ca="1" si="41"/>
        <v>0</v>
      </c>
      <c r="BN40" s="462">
        <f t="shared" ca="1" si="41"/>
        <v>0</v>
      </c>
      <c r="BO40" s="462">
        <f t="shared" ca="1" si="41"/>
        <v>0</v>
      </c>
      <c r="BP40" s="462">
        <f t="shared" ca="1" si="41"/>
        <v>0</v>
      </c>
      <c r="BQ40" s="462">
        <f t="shared" ca="1" si="41"/>
        <v>0</v>
      </c>
      <c r="BR40" s="462">
        <f t="shared" ca="1" si="41"/>
        <v>0</v>
      </c>
      <c r="BS40" s="462">
        <f t="shared" ca="1" si="41"/>
        <v>0</v>
      </c>
      <c r="BT40" s="462">
        <f t="shared" ca="1" si="42"/>
        <v>0</v>
      </c>
      <c r="BU40" s="462">
        <f t="shared" ca="1" si="42"/>
        <v>0</v>
      </c>
      <c r="BV40" s="462">
        <f t="shared" ca="1" si="42"/>
        <v>0</v>
      </c>
      <c r="BW40" s="462">
        <f t="shared" ca="1" si="42"/>
        <v>0</v>
      </c>
      <c r="BX40" s="462">
        <f t="shared" ca="1" si="42"/>
        <v>0</v>
      </c>
      <c r="BY40" s="462">
        <f t="shared" ca="1" si="42"/>
        <v>0</v>
      </c>
      <c r="BZ40" s="462">
        <f t="shared" ca="1" si="42"/>
        <v>0</v>
      </c>
      <c r="CA40" s="462">
        <f t="shared" ca="1" si="42"/>
        <v>0</v>
      </c>
      <c r="CB40" s="462">
        <f t="shared" ca="1" si="42"/>
        <v>0</v>
      </c>
      <c r="CC40" s="462">
        <f t="shared" ca="1" si="42"/>
        <v>0</v>
      </c>
      <c r="CD40" s="462">
        <f t="shared" ca="1" si="42"/>
        <v>0</v>
      </c>
      <c r="CE40" s="462">
        <f t="shared" ca="1" si="42"/>
        <v>0</v>
      </c>
      <c r="CF40" s="462">
        <f t="shared" ca="1" si="42"/>
        <v>0</v>
      </c>
      <c r="CG40" s="462">
        <f t="shared" ca="1" si="42"/>
        <v>0</v>
      </c>
      <c r="CH40" s="462">
        <f t="shared" ca="1" si="42"/>
        <v>0</v>
      </c>
      <c r="CI40" s="462">
        <f t="shared" ca="1" si="42"/>
        <v>0</v>
      </c>
      <c r="CJ40" s="462">
        <f t="shared" ca="1" si="43"/>
        <v>0</v>
      </c>
      <c r="CK40" s="462">
        <f t="shared" ca="1" si="43"/>
        <v>0</v>
      </c>
      <c r="CL40" s="462">
        <f t="shared" ca="1" si="43"/>
        <v>0</v>
      </c>
      <c r="CM40" s="462">
        <f t="shared" ca="1" si="43"/>
        <v>0</v>
      </c>
      <c r="CN40" s="462">
        <f t="shared" ca="1" si="43"/>
        <v>0</v>
      </c>
      <c r="CO40" s="462">
        <f t="shared" ca="1" si="43"/>
        <v>0</v>
      </c>
      <c r="CP40" s="462">
        <f t="shared" ca="1" si="43"/>
        <v>0</v>
      </c>
      <c r="CQ40" s="462">
        <f t="shared" ca="1" si="43"/>
        <v>0</v>
      </c>
      <c r="CR40" s="462">
        <f t="shared" ca="1" si="43"/>
        <v>0</v>
      </c>
      <c r="CS40" s="462">
        <f t="shared" ca="1" si="43"/>
        <v>0</v>
      </c>
      <c r="CT40" s="462">
        <f t="shared" ca="1" si="44"/>
        <v>0</v>
      </c>
      <c r="CU40" s="462">
        <f t="shared" ca="1" si="44"/>
        <v>0</v>
      </c>
      <c r="CV40" s="462">
        <f t="shared" ca="1" si="44"/>
        <v>0</v>
      </c>
      <c r="CW40" s="462">
        <f t="shared" ca="1" si="44"/>
        <v>0</v>
      </c>
      <c r="CX40" s="462">
        <f t="shared" ca="1" si="44"/>
        <v>0</v>
      </c>
      <c r="CY40" s="462">
        <f t="shared" ca="1" si="44"/>
        <v>0</v>
      </c>
      <c r="CZ40" s="462">
        <f t="shared" ca="1" si="44"/>
        <v>0</v>
      </c>
      <c r="DA40" s="462">
        <f t="shared" ca="1" si="44"/>
        <v>0</v>
      </c>
      <c r="DB40" s="462">
        <f t="shared" ca="1" si="44"/>
        <v>0</v>
      </c>
      <c r="DC40" s="462">
        <f t="shared" ca="1" si="44"/>
        <v>0</v>
      </c>
      <c r="DE40" s="114" t="str">
        <f t="shared" ca="1" si="24"/>
        <v>D.3.7.</v>
      </c>
      <c r="DF40">
        <f t="shared" ca="1" si="45"/>
        <v>1</v>
      </c>
      <c r="DG40">
        <f t="shared" ca="1" si="46"/>
        <v>0</v>
      </c>
      <c r="DH40">
        <v>0</v>
      </c>
    </row>
    <row r="41" spans="1:112" hidden="1">
      <c r="A41" s="67">
        <v>29</v>
      </c>
      <c r="B41" s="458" t="str">
        <f t="shared" ca="1" si="12"/>
        <v>D.3.8.</v>
      </c>
      <c r="C41" s="459" t="str">
        <f t="shared" ca="1" si="13"/>
        <v>Inovacijų skatinimo fondo finansinių priemonių išplėtimas (PVM)</v>
      </c>
      <c r="D41" s="464"/>
      <c r="E41" s="460">
        <f t="shared" ca="1" si="14"/>
        <v>0.21</v>
      </c>
      <c r="F41" s="461">
        <f ca="1">H41+NPV(FD,I41:INDEX(I41:DC41,PAL))</f>
        <v>379615.88792409224</v>
      </c>
      <c r="G41" s="454">
        <f ca="1">SUMIF($H$5:$DC$5,"&lt;="&amp;PAL,$H41:$DC41)</f>
        <v>416000</v>
      </c>
      <c r="H41" s="462">
        <f t="shared" ca="1" si="38"/>
        <v>0</v>
      </c>
      <c r="I41" s="462">
        <f t="shared" ca="1" si="38"/>
        <v>114000</v>
      </c>
      <c r="J41" s="462">
        <f t="shared" ca="1" si="38"/>
        <v>114000</v>
      </c>
      <c r="K41" s="462">
        <f t="shared" ca="1" si="38"/>
        <v>114000</v>
      </c>
      <c r="L41" s="462">
        <f t="shared" ca="1" si="38"/>
        <v>74000</v>
      </c>
      <c r="M41" s="462">
        <f t="shared" ca="1" si="38"/>
        <v>0</v>
      </c>
      <c r="N41" s="462">
        <f t="shared" ca="1" si="38"/>
        <v>0</v>
      </c>
      <c r="O41" s="462">
        <f t="shared" ca="1" si="38"/>
        <v>0</v>
      </c>
      <c r="P41" s="462">
        <f t="shared" ca="1" si="38"/>
        <v>0</v>
      </c>
      <c r="Q41" s="462">
        <f t="shared" ca="1" si="38"/>
        <v>0</v>
      </c>
      <c r="R41" s="462">
        <f t="shared" ca="1" si="38"/>
        <v>0</v>
      </c>
      <c r="S41" s="462">
        <f t="shared" ca="1" si="38"/>
        <v>0</v>
      </c>
      <c r="T41" s="462">
        <f t="shared" ca="1" si="38"/>
        <v>0</v>
      </c>
      <c r="U41" s="462">
        <f t="shared" ca="1" si="38"/>
        <v>0</v>
      </c>
      <c r="V41" s="462">
        <f t="shared" ca="1" si="38"/>
        <v>0</v>
      </c>
      <c r="W41" s="462">
        <f t="shared" ca="1" si="38"/>
        <v>0</v>
      </c>
      <c r="X41" s="462">
        <f t="shared" ca="1" si="39"/>
        <v>0</v>
      </c>
      <c r="Y41" s="462">
        <f t="shared" ca="1" si="39"/>
        <v>0</v>
      </c>
      <c r="Z41" s="462">
        <f t="shared" ca="1" si="39"/>
        <v>0</v>
      </c>
      <c r="AA41" s="462">
        <f t="shared" ca="1" si="39"/>
        <v>0</v>
      </c>
      <c r="AB41" s="462">
        <f t="shared" ca="1" si="39"/>
        <v>0</v>
      </c>
      <c r="AC41" s="462">
        <f t="shared" ca="1" si="39"/>
        <v>0</v>
      </c>
      <c r="AD41" s="462">
        <f t="shared" ca="1" si="39"/>
        <v>0</v>
      </c>
      <c r="AE41" s="462">
        <f t="shared" ca="1" si="39"/>
        <v>0</v>
      </c>
      <c r="AF41" s="462">
        <f t="shared" ca="1" si="39"/>
        <v>0</v>
      </c>
      <c r="AG41" s="462">
        <f t="shared" ca="1" si="39"/>
        <v>0</v>
      </c>
      <c r="AH41" s="462">
        <f t="shared" ca="1" si="39"/>
        <v>0</v>
      </c>
      <c r="AI41" s="462">
        <f t="shared" ca="1" si="39"/>
        <v>0</v>
      </c>
      <c r="AJ41" s="462">
        <f t="shared" ca="1" si="39"/>
        <v>0</v>
      </c>
      <c r="AK41" s="462">
        <f t="shared" ca="1" si="39"/>
        <v>0</v>
      </c>
      <c r="AL41" s="462">
        <f t="shared" ca="1" si="39"/>
        <v>0</v>
      </c>
      <c r="AM41" s="462">
        <f t="shared" ca="1" si="39"/>
        <v>0</v>
      </c>
      <c r="AN41" s="462">
        <f t="shared" ca="1" si="40"/>
        <v>0</v>
      </c>
      <c r="AO41" s="462">
        <f t="shared" ca="1" si="40"/>
        <v>0</v>
      </c>
      <c r="AP41" s="462">
        <f t="shared" ca="1" si="40"/>
        <v>0</v>
      </c>
      <c r="AQ41" s="462">
        <f t="shared" ca="1" si="40"/>
        <v>0</v>
      </c>
      <c r="AR41" s="462">
        <f t="shared" ca="1" si="40"/>
        <v>0</v>
      </c>
      <c r="AS41" s="462">
        <f t="shared" ca="1" si="40"/>
        <v>0</v>
      </c>
      <c r="AT41" s="462">
        <f t="shared" ca="1" si="40"/>
        <v>0</v>
      </c>
      <c r="AU41" s="462">
        <f t="shared" ca="1" si="40"/>
        <v>0</v>
      </c>
      <c r="AV41" s="462">
        <f t="shared" ca="1" si="40"/>
        <v>0</v>
      </c>
      <c r="AW41" s="462">
        <f t="shared" ca="1" si="40"/>
        <v>0</v>
      </c>
      <c r="AX41" s="462">
        <f t="shared" ca="1" si="40"/>
        <v>0</v>
      </c>
      <c r="AY41" s="462">
        <f t="shared" ca="1" si="40"/>
        <v>0</v>
      </c>
      <c r="AZ41" s="462">
        <f t="shared" ca="1" si="40"/>
        <v>0</v>
      </c>
      <c r="BA41" s="462">
        <f t="shared" ca="1" si="40"/>
        <v>0</v>
      </c>
      <c r="BB41" s="462">
        <f t="shared" ca="1" si="40"/>
        <v>0</v>
      </c>
      <c r="BC41" s="462">
        <f t="shared" ca="1" si="40"/>
        <v>0</v>
      </c>
      <c r="BD41" s="462">
        <f t="shared" ca="1" si="41"/>
        <v>0</v>
      </c>
      <c r="BE41" s="462">
        <f t="shared" ca="1" si="41"/>
        <v>0</v>
      </c>
      <c r="BF41" s="462">
        <f t="shared" ca="1" si="41"/>
        <v>0</v>
      </c>
      <c r="BG41" s="462">
        <f t="shared" ca="1" si="41"/>
        <v>0</v>
      </c>
      <c r="BH41" s="462">
        <f t="shared" ca="1" si="41"/>
        <v>0</v>
      </c>
      <c r="BI41" s="462">
        <f t="shared" ca="1" si="41"/>
        <v>0</v>
      </c>
      <c r="BJ41" s="462">
        <f t="shared" ca="1" si="41"/>
        <v>0</v>
      </c>
      <c r="BK41" s="462">
        <f t="shared" ca="1" si="41"/>
        <v>0</v>
      </c>
      <c r="BL41" s="462">
        <f t="shared" ca="1" si="41"/>
        <v>0</v>
      </c>
      <c r="BM41" s="462">
        <f t="shared" ca="1" si="41"/>
        <v>0</v>
      </c>
      <c r="BN41" s="462">
        <f t="shared" ca="1" si="41"/>
        <v>0</v>
      </c>
      <c r="BO41" s="462">
        <f t="shared" ca="1" si="41"/>
        <v>0</v>
      </c>
      <c r="BP41" s="462">
        <f t="shared" ca="1" si="41"/>
        <v>0</v>
      </c>
      <c r="BQ41" s="462">
        <f t="shared" ca="1" si="41"/>
        <v>0</v>
      </c>
      <c r="BR41" s="462">
        <f t="shared" ca="1" si="41"/>
        <v>0</v>
      </c>
      <c r="BS41" s="462">
        <f t="shared" ca="1" si="41"/>
        <v>0</v>
      </c>
      <c r="BT41" s="462">
        <f t="shared" ca="1" si="42"/>
        <v>0</v>
      </c>
      <c r="BU41" s="462">
        <f t="shared" ca="1" si="42"/>
        <v>0</v>
      </c>
      <c r="BV41" s="462">
        <f t="shared" ca="1" si="42"/>
        <v>0</v>
      </c>
      <c r="BW41" s="462">
        <f t="shared" ca="1" si="42"/>
        <v>0</v>
      </c>
      <c r="BX41" s="462">
        <f t="shared" ca="1" si="42"/>
        <v>0</v>
      </c>
      <c r="BY41" s="462">
        <f t="shared" ca="1" si="42"/>
        <v>0</v>
      </c>
      <c r="BZ41" s="462">
        <f t="shared" ca="1" si="42"/>
        <v>0</v>
      </c>
      <c r="CA41" s="462">
        <f t="shared" ca="1" si="42"/>
        <v>0</v>
      </c>
      <c r="CB41" s="462">
        <f t="shared" ca="1" si="42"/>
        <v>0</v>
      </c>
      <c r="CC41" s="462">
        <f t="shared" ca="1" si="42"/>
        <v>0</v>
      </c>
      <c r="CD41" s="462">
        <f t="shared" ca="1" si="42"/>
        <v>0</v>
      </c>
      <c r="CE41" s="462">
        <f t="shared" ca="1" si="42"/>
        <v>0</v>
      </c>
      <c r="CF41" s="462">
        <f t="shared" ca="1" si="42"/>
        <v>0</v>
      </c>
      <c r="CG41" s="462">
        <f t="shared" ca="1" si="42"/>
        <v>0</v>
      </c>
      <c r="CH41" s="462">
        <f t="shared" ca="1" si="42"/>
        <v>0</v>
      </c>
      <c r="CI41" s="462">
        <f t="shared" ca="1" si="42"/>
        <v>0</v>
      </c>
      <c r="CJ41" s="462">
        <f t="shared" ca="1" si="43"/>
        <v>0</v>
      </c>
      <c r="CK41" s="462">
        <f t="shared" ca="1" si="43"/>
        <v>0</v>
      </c>
      <c r="CL41" s="462">
        <f t="shared" ca="1" si="43"/>
        <v>0</v>
      </c>
      <c r="CM41" s="462">
        <f t="shared" ca="1" si="43"/>
        <v>0</v>
      </c>
      <c r="CN41" s="462">
        <f t="shared" ca="1" si="43"/>
        <v>0</v>
      </c>
      <c r="CO41" s="462">
        <f t="shared" ca="1" si="43"/>
        <v>0</v>
      </c>
      <c r="CP41" s="462">
        <f t="shared" ca="1" si="43"/>
        <v>0</v>
      </c>
      <c r="CQ41" s="462">
        <f t="shared" ca="1" si="43"/>
        <v>0</v>
      </c>
      <c r="CR41" s="462">
        <f t="shared" ca="1" si="43"/>
        <v>0</v>
      </c>
      <c r="CS41" s="462">
        <f t="shared" ca="1" si="43"/>
        <v>0</v>
      </c>
      <c r="CT41" s="462">
        <f t="shared" ca="1" si="44"/>
        <v>0</v>
      </c>
      <c r="CU41" s="462">
        <f t="shared" ca="1" si="44"/>
        <v>0</v>
      </c>
      <c r="CV41" s="462">
        <f t="shared" ca="1" si="44"/>
        <v>0</v>
      </c>
      <c r="CW41" s="462">
        <f t="shared" ca="1" si="44"/>
        <v>0</v>
      </c>
      <c r="CX41" s="462">
        <f t="shared" ca="1" si="44"/>
        <v>0</v>
      </c>
      <c r="CY41" s="462">
        <f t="shared" ca="1" si="44"/>
        <v>0</v>
      </c>
      <c r="CZ41" s="462">
        <f t="shared" ca="1" si="44"/>
        <v>0</v>
      </c>
      <c r="DA41" s="462">
        <f t="shared" ca="1" si="44"/>
        <v>0</v>
      </c>
      <c r="DB41" s="462">
        <f t="shared" ca="1" si="44"/>
        <v>0</v>
      </c>
      <c r="DC41" s="462">
        <f t="shared" ca="1" si="44"/>
        <v>0</v>
      </c>
      <c r="DE41" s="114" t="str">
        <f t="shared" ca="1" si="24"/>
        <v>D.3.8.</v>
      </c>
      <c r="DF41">
        <f t="shared" ca="1" si="45"/>
        <v>1</v>
      </c>
      <c r="DG41">
        <f t="shared" ca="1" si="46"/>
        <v>21</v>
      </c>
      <c r="DH41">
        <v>0</v>
      </c>
    </row>
    <row r="42" spans="1:112" hidden="1">
      <c r="A42" s="67">
        <v>30</v>
      </c>
      <c r="B42" s="458" t="str">
        <f t="shared" ca="1" si="12"/>
        <v>D.3.9.</v>
      </c>
      <c r="C42" s="459" t="str">
        <f t="shared" ca="1" si="13"/>
        <v>Reinvesticijos (po priemonės įgyvendinimo)</v>
      </c>
      <c r="D42" s="464"/>
      <c r="E42" s="460">
        <f t="shared" ca="1" si="14"/>
        <v>0.21</v>
      </c>
      <c r="F42" s="461">
        <f ca="1">H42+NPV(FD,I42:INDEX(I42:DC42,PAL))</f>
        <v>0</v>
      </c>
      <c r="G42" s="454">
        <f ca="1">SUMIF($H$5:$DC$5,"&lt;="&amp;PAL,$H42:$DC42)</f>
        <v>0</v>
      </c>
      <c r="H42" s="462">
        <f t="shared" ca="1" si="38"/>
        <v>0</v>
      </c>
      <c r="I42" s="462">
        <f t="shared" ca="1" si="38"/>
        <v>0</v>
      </c>
      <c r="J42" s="462">
        <f t="shared" ca="1" si="38"/>
        <v>0</v>
      </c>
      <c r="K42" s="462">
        <f t="shared" ca="1" si="38"/>
        <v>0</v>
      </c>
      <c r="L42" s="462">
        <f t="shared" ca="1" si="38"/>
        <v>0</v>
      </c>
      <c r="M42" s="462">
        <f t="shared" ca="1" si="38"/>
        <v>0</v>
      </c>
      <c r="N42" s="462">
        <f t="shared" ca="1" si="38"/>
        <v>0</v>
      </c>
      <c r="O42" s="462">
        <f t="shared" ca="1" si="38"/>
        <v>0</v>
      </c>
      <c r="P42" s="462">
        <f t="shared" ca="1" si="38"/>
        <v>0</v>
      </c>
      <c r="Q42" s="462">
        <f t="shared" ca="1" si="38"/>
        <v>0</v>
      </c>
      <c r="R42" s="462">
        <f t="shared" ca="1" si="38"/>
        <v>0</v>
      </c>
      <c r="S42" s="462">
        <f t="shared" ca="1" si="38"/>
        <v>0</v>
      </c>
      <c r="T42" s="462">
        <f t="shared" ca="1" si="38"/>
        <v>0</v>
      </c>
      <c r="U42" s="462">
        <f t="shared" ca="1" si="38"/>
        <v>0</v>
      </c>
      <c r="V42" s="462">
        <f t="shared" ca="1" si="38"/>
        <v>0</v>
      </c>
      <c r="W42" s="462">
        <f t="shared" ca="1" si="38"/>
        <v>0</v>
      </c>
      <c r="X42" s="462">
        <f t="shared" ca="1" si="39"/>
        <v>0</v>
      </c>
      <c r="Y42" s="462">
        <f t="shared" ca="1" si="39"/>
        <v>0</v>
      </c>
      <c r="Z42" s="462">
        <f t="shared" ca="1" si="39"/>
        <v>0</v>
      </c>
      <c r="AA42" s="462">
        <f t="shared" ca="1" si="39"/>
        <v>0</v>
      </c>
      <c r="AB42" s="462">
        <f t="shared" ca="1" si="39"/>
        <v>0</v>
      </c>
      <c r="AC42" s="462">
        <f t="shared" ca="1" si="39"/>
        <v>0</v>
      </c>
      <c r="AD42" s="462">
        <f t="shared" ca="1" si="39"/>
        <v>0</v>
      </c>
      <c r="AE42" s="462">
        <f t="shared" ca="1" si="39"/>
        <v>0</v>
      </c>
      <c r="AF42" s="462">
        <f t="shared" ca="1" si="39"/>
        <v>0</v>
      </c>
      <c r="AG42" s="462">
        <f t="shared" ca="1" si="39"/>
        <v>0</v>
      </c>
      <c r="AH42" s="462">
        <f t="shared" ca="1" si="39"/>
        <v>0</v>
      </c>
      <c r="AI42" s="462">
        <f t="shared" ca="1" si="39"/>
        <v>0</v>
      </c>
      <c r="AJ42" s="462">
        <f t="shared" ca="1" si="39"/>
        <v>0</v>
      </c>
      <c r="AK42" s="462">
        <f t="shared" ca="1" si="39"/>
        <v>0</v>
      </c>
      <c r="AL42" s="462">
        <f t="shared" ca="1" si="39"/>
        <v>0</v>
      </c>
      <c r="AM42" s="462">
        <f t="shared" ca="1" si="39"/>
        <v>0</v>
      </c>
      <c r="AN42" s="462">
        <f t="shared" ca="1" si="40"/>
        <v>0</v>
      </c>
      <c r="AO42" s="462">
        <f t="shared" ca="1" si="40"/>
        <v>0</v>
      </c>
      <c r="AP42" s="462">
        <f t="shared" ca="1" si="40"/>
        <v>0</v>
      </c>
      <c r="AQ42" s="462">
        <f t="shared" ca="1" si="40"/>
        <v>0</v>
      </c>
      <c r="AR42" s="462">
        <f t="shared" ca="1" si="40"/>
        <v>0</v>
      </c>
      <c r="AS42" s="462">
        <f t="shared" ca="1" si="40"/>
        <v>0</v>
      </c>
      <c r="AT42" s="462">
        <f t="shared" ca="1" si="40"/>
        <v>0</v>
      </c>
      <c r="AU42" s="462">
        <f t="shared" ca="1" si="40"/>
        <v>0</v>
      </c>
      <c r="AV42" s="462">
        <f t="shared" ca="1" si="40"/>
        <v>0</v>
      </c>
      <c r="AW42" s="462">
        <f t="shared" ca="1" si="40"/>
        <v>0</v>
      </c>
      <c r="AX42" s="462">
        <f t="shared" ca="1" si="40"/>
        <v>0</v>
      </c>
      <c r="AY42" s="462">
        <f t="shared" ca="1" si="40"/>
        <v>0</v>
      </c>
      <c r="AZ42" s="462">
        <f t="shared" ca="1" si="40"/>
        <v>0</v>
      </c>
      <c r="BA42" s="462">
        <f t="shared" ca="1" si="40"/>
        <v>0</v>
      </c>
      <c r="BB42" s="462">
        <f t="shared" ca="1" si="40"/>
        <v>0</v>
      </c>
      <c r="BC42" s="462">
        <f t="shared" ca="1" si="40"/>
        <v>0</v>
      </c>
      <c r="BD42" s="462">
        <f t="shared" ca="1" si="41"/>
        <v>0</v>
      </c>
      <c r="BE42" s="462">
        <f t="shared" ca="1" si="41"/>
        <v>0</v>
      </c>
      <c r="BF42" s="462">
        <f t="shared" ca="1" si="41"/>
        <v>0</v>
      </c>
      <c r="BG42" s="462">
        <f t="shared" ca="1" si="41"/>
        <v>0</v>
      </c>
      <c r="BH42" s="462">
        <f t="shared" ca="1" si="41"/>
        <v>0</v>
      </c>
      <c r="BI42" s="462">
        <f t="shared" ca="1" si="41"/>
        <v>0</v>
      </c>
      <c r="BJ42" s="462">
        <f t="shared" ca="1" si="41"/>
        <v>0</v>
      </c>
      <c r="BK42" s="462">
        <f t="shared" ca="1" si="41"/>
        <v>0</v>
      </c>
      <c r="BL42" s="462">
        <f t="shared" ca="1" si="41"/>
        <v>0</v>
      </c>
      <c r="BM42" s="462">
        <f t="shared" ca="1" si="41"/>
        <v>0</v>
      </c>
      <c r="BN42" s="462">
        <f t="shared" ca="1" si="41"/>
        <v>0</v>
      </c>
      <c r="BO42" s="462">
        <f t="shared" ca="1" si="41"/>
        <v>0</v>
      </c>
      <c r="BP42" s="462">
        <f t="shared" ca="1" si="41"/>
        <v>0</v>
      </c>
      <c r="BQ42" s="462">
        <f t="shared" ca="1" si="41"/>
        <v>0</v>
      </c>
      <c r="BR42" s="462">
        <f t="shared" ca="1" si="41"/>
        <v>0</v>
      </c>
      <c r="BS42" s="462">
        <f t="shared" ca="1" si="41"/>
        <v>0</v>
      </c>
      <c r="BT42" s="462">
        <f t="shared" ca="1" si="42"/>
        <v>0</v>
      </c>
      <c r="BU42" s="462">
        <f t="shared" ca="1" si="42"/>
        <v>0</v>
      </c>
      <c r="BV42" s="462">
        <f t="shared" ca="1" si="42"/>
        <v>0</v>
      </c>
      <c r="BW42" s="462">
        <f t="shared" ca="1" si="42"/>
        <v>0</v>
      </c>
      <c r="BX42" s="462">
        <f t="shared" ca="1" si="42"/>
        <v>0</v>
      </c>
      <c r="BY42" s="462">
        <f t="shared" ca="1" si="42"/>
        <v>0</v>
      </c>
      <c r="BZ42" s="462">
        <f t="shared" ca="1" si="42"/>
        <v>0</v>
      </c>
      <c r="CA42" s="462">
        <f t="shared" ca="1" si="42"/>
        <v>0</v>
      </c>
      <c r="CB42" s="462">
        <f t="shared" ca="1" si="42"/>
        <v>0</v>
      </c>
      <c r="CC42" s="462">
        <f t="shared" ca="1" si="42"/>
        <v>0</v>
      </c>
      <c r="CD42" s="462">
        <f t="shared" ca="1" si="42"/>
        <v>0</v>
      </c>
      <c r="CE42" s="462">
        <f t="shared" ca="1" si="42"/>
        <v>0</v>
      </c>
      <c r="CF42" s="462">
        <f t="shared" ca="1" si="42"/>
        <v>0</v>
      </c>
      <c r="CG42" s="462">
        <f t="shared" ca="1" si="42"/>
        <v>0</v>
      </c>
      <c r="CH42" s="462">
        <f t="shared" ca="1" si="42"/>
        <v>0</v>
      </c>
      <c r="CI42" s="462">
        <f t="shared" ca="1" si="42"/>
        <v>0</v>
      </c>
      <c r="CJ42" s="462">
        <f t="shared" ca="1" si="43"/>
        <v>0</v>
      </c>
      <c r="CK42" s="462">
        <f t="shared" ca="1" si="43"/>
        <v>0</v>
      </c>
      <c r="CL42" s="462">
        <f t="shared" ca="1" si="43"/>
        <v>0</v>
      </c>
      <c r="CM42" s="462">
        <f t="shared" ca="1" si="43"/>
        <v>0</v>
      </c>
      <c r="CN42" s="462">
        <f t="shared" ca="1" si="43"/>
        <v>0</v>
      </c>
      <c r="CO42" s="462">
        <f t="shared" ca="1" si="43"/>
        <v>0</v>
      </c>
      <c r="CP42" s="462">
        <f t="shared" ca="1" si="43"/>
        <v>0</v>
      </c>
      <c r="CQ42" s="462">
        <f t="shared" ca="1" si="43"/>
        <v>0</v>
      </c>
      <c r="CR42" s="462">
        <f t="shared" ca="1" si="43"/>
        <v>0</v>
      </c>
      <c r="CS42" s="462">
        <f t="shared" ca="1" si="43"/>
        <v>0</v>
      </c>
      <c r="CT42" s="462">
        <f t="shared" ca="1" si="44"/>
        <v>0</v>
      </c>
      <c r="CU42" s="462">
        <f t="shared" ca="1" si="44"/>
        <v>0</v>
      </c>
      <c r="CV42" s="462">
        <f t="shared" ca="1" si="44"/>
        <v>0</v>
      </c>
      <c r="CW42" s="462">
        <f t="shared" ca="1" si="44"/>
        <v>0</v>
      </c>
      <c r="CX42" s="462">
        <f t="shared" ca="1" si="44"/>
        <v>0</v>
      </c>
      <c r="CY42" s="462">
        <f t="shared" ca="1" si="44"/>
        <v>0</v>
      </c>
      <c r="CZ42" s="462">
        <f t="shared" ca="1" si="44"/>
        <v>0</v>
      </c>
      <c r="DA42" s="462">
        <f t="shared" ca="1" si="44"/>
        <v>0</v>
      </c>
      <c r="DB42" s="462">
        <f t="shared" ca="1" si="44"/>
        <v>0</v>
      </c>
      <c r="DC42" s="462">
        <f t="shared" ca="1" si="44"/>
        <v>0</v>
      </c>
      <c r="DE42" s="114" t="str">
        <f t="shared" ca="1" si="24"/>
        <v>D.3.9.</v>
      </c>
      <c r="DF42">
        <f t="shared" ca="1" si="45"/>
        <v>1</v>
      </c>
      <c r="DG42">
        <f t="shared" ca="1" si="46"/>
        <v>21</v>
      </c>
      <c r="DH42">
        <v>0</v>
      </c>
    </row>
    <row r="43" spans="1:112" hidden="1">
      <c r="A43" s="67">
        <v>31</v>
      </c>
      <c r="B43" s="458" t="str">
        <f t="shared" ca="1" si="12"/>
        <v>D.3.L.</v>
      </c>
      <c r="C43" s="459" t="str">
        <f t="shared" ca="1" si="13"/>
        <v>Likutinė vertė</v>
      </c>
      <c r="D43" s="464"/>
      <c r="E43" s="460">
        <f t="shared" ca="1" si="14"/>
        <v>0.21</v>
      </c>
      <c r="F43" s="461">
        <f ca="1">H43+NPV(FD,I43:INDEX(I43:DC43,PAL))</f>
        <v>0</v>
      </c>
      <c r="G43" s="454">
        <f ca="1">SUMIF($H$5:$DC$5,"&lt;="&amp;PAL,$H43:$DC43)</f>
        <v>0</v>
      </c>
      <c r="H43" s="462">
        <f t="shared" ca="1" si="38"/>
        <v>0</v>
      </c>
      <c r="I43" s="462">
        <f t="shared" ca="1" si="38"/>
        <v>0</v>
      </c>
      <c r="J43" s="462">
        <f t="shared" ca="1" si="38"/>
        <v>0</v>
      </c>
      <c r="K43" s="462">
        <f t="shared" ca="1" si="38"/>
        <v>0</v>
      </c>
      <c r="L43" s="462">
        <f t="shared" ca="1" si="38"/>
        <v>0</v>
      </c>
      <c r="M43" s="462">
        <f t="shared" ca="1" si="38"/>
        <v>0</v>
      </c>
      <c r="N43" s="462">
        <f t="shared" ca="1" si="38"/>
        <v>0</v>
      </c>
      <c r="O43" s="462">
        <f t="shared" ca="1" si="38"/>
        <v>0</v>
      </c>
      <c r="P43" s="462">
        <f t="shared" ca="1" si="38"/>
        <v>0</v>
      </c>
      <c r="Q43" s="462">
        <f t="shared" ca="1" si="38"/>
        <v>0</v>
      </c>
      <c r="R43" s="462">
        <f t="shared" ca="1" si="38"/>
        <v>0</v>
      </c>
      <c r="S43" s="462">
        <f t="shared" ca="1" si="38"/>
        <v>0</v>
      </c>
      <c r="T43" s="462">
        <f t="shared" ca="1" si="38"/>
        <v>0</v>
      </c>
      <c r="U43" s="462">
        <f t="shared" ca="1" si="38"/>
        <v>0</v>
      </c>
      <c r="V43" s="462">
        <f t="shared" ca="1" si="38"/>
        <v>0</v>
      </c>
      <c r="W43" s="462">
        <f t="shared" ca="1" si="38"/>
        <v>0</v>
      </c>
      <c r="X43" s="462">
        <f t="shared" ca="1" si="39"/>
        <v>0</v>
      </c>
      <c r="Y43" s="462">
        <f t="shared" ca="1" si="39"/>
        <v>0</v>
      </c>
      <c r="Z43" s="462">
        <f t="shared" ca="1" si="39"/>
        <v>0</v>
      </c>
      <c r="AA43" s="462">
        <f t="shared" ca="1" si="39"/>
        <v>0</v>
      </c>
      <c r="AB43" s="462">
        <f t="shared" ca="1" si="39"/>
        <v>0</v>
      </c>
      <c r="AC43" s="462">
        <f t="shared" ca="1" si="39"/>
        <v>0</v>
      </c>
      <c r="AD43" s="462">
        <f t="shared" ca="1" si="39"/>
        <v>0</v>
      </c>
      <c r="AE43" s="462">
        <f t="shared" ca="1" si="39"/>
        <v>0</v>
      </c>
      <c r="AF43" s="462">
        <f t="shared" ca="1" si="39"/>
        <v>0</v>
      </c>
      <c r="AG43" s="462">
        <f t="shared" ca="1" si="39"/>
        <v>0</v>
      </c>
      <c r="AH43" s="462">
        <f t="shared" ca="1" si="39"/>
        <v>0</v>
      </c>
      <c r="AI43" s="462">
        <f t="shared" ca="1" si="39"/>
        <v>0</v>
      </c>
      <c r="AJ43" s="462">
        <f t="shared" ca="1" si="39"/>
        <v>0</v>
      </c>
      <c r="AK43" s="462">
        <f t="shared" ca="1" si="39"/>
        <v>0</v>
      </c>
      <c r="AL43" s="462">
        <f t="shared" ca="1" si="39"/>
        <v>0</v>
      </c>
      <c r="AM43" s="462">
        <f t="shared" ca="1" si="39"/>
        <v>0</v>
      </c>
      <c r="AN43" s="462">
        <f t="shared" ca="1" si="40"/>
        <v>0</v>
      </c>
      <c r="AO43" s="462">
        <f t="shared" ca="1" si="40"/>
        <v>0</v>
      </c>
      <c r="AP43" s="462">
        <f t="shared" ca="1" si="40"/>
        <v>0</v>
      </c>
      <c r="AQ43" s="462">
        <f t="shared" ca="1" si="40"/>
        <v>0</v>
      </c>
      <c r="AR43" s="462">
        <f t="shared" ca="1" si="40"/>
        <v>0</v>
      </c>
      <c r="AS43" s="462">
        <f t="shared" ca="1" si="40"/>
        <v>0</v>
      </c>
      <c r="AT43" s="462">
        <f t="shared" ca="1" si="40"/>
        <v>0</v>
      </c>
      <c r="AU43" s="462">
        <f t="shared" ca="1" si="40"/>
        <v>0</v>
      </c>
      <c r="AV43" s="462">
        <f t="shared" ca="1" si="40"/>
        <v>0</v>
      </c>
      <c r="AW43" s="462">
        <f t="shared" ca="1" si="40"/>
        <v>0</v>
      </c>
      <c r="AX43" s="462">
        <f t="shared" ca="1" si="40"/>
        <v>0</v>
      </c>
      <c r="AY43" s="462">
        <f t="shared" ca="1" si="40"/>
        <v>0</v>
      </c>
      <c r="AZ43" s="462">
        <f t="shared" ca="1" si="40"/>
        <v>0</v>
      </c>
      <c r="BA43" s="462">
        <f t="shared" ca="1" si="40"/>
        <v>0</v>
      </c>
      <c r="BB43" s="462">
        <f t="shared" ca="1" si="40"/>
        <v>0</v>
      </c>
      <c r="BC43" s="462">
        <f t="shared" ca="1" si="40"/>
        <v>0</v>
      </c>
      <c r="BD43" s="462">
        <f t="shared" ca="1" si="41"/>
        <v>0</v>
      </c>
      <c r="BE43" s="462">
        <f t="shared" ca="1" si="41"/>
        <v>0</v>
      </c>
      <c r="BF43" s="462">
        <f t="shared" ca="1" si="41"/>
        <v>0</v>
      </c>
      <c r="BG43" s="462">
        <f t="shared" ca="1" si="41"/>
        <v>0</v>
      </c>
      <c r="BH43" s="462">
        <f t="shared" ca="1" si="41"/>
        <v>0</v>
      </c>
      <c r="BI43" s="462">
        <f t="shared" ca="1" si="41"/>
        <v>0</v>
      </c>
      <c r="BJ43" s="462">
        <f t="shared" ca="1" si="41"/>
        <v>0</v>
      </c>
      <c r="BK43" s="462">
        <f t="shared" ca="1" si="41"/>
        <v>0</v>
      </c>
      <c r="BL43" s="462">
        <f t="shared" ca="1" si="41"/>
        <v>0</v>
      </c>
      <c r="BM43" s="462">
        <f t="shared" ca="1" si="41"/>
        <v>0</v>
      </c>
      <c r="BN43" s="462">
        <f t="shared" ca="1" si="41"/>
        <v>0</v>
      </c>
      <c r="BO43" s="462">
        <f t="shared" ca="1" si="41"/>
        <v>0</v>
      </c>
      <c r="BP43" s="462">
        <f t="shared" ca="1" si="41"/>
        <v>0</v>
      </c>
      <c r="BQ43" s="462">
        <f t="shared" ca="1" si="41"/>
        <v>0</v>
      </c>
      <c r="BR43" s="462">
        <f t="shared" ca="1" si="41"/>
        <v>0</v>
      </c>
      <c r="BS43" s="462">
        <f t="shared" ca="1" si="41"/>
        <v>0</v>
      </c>
      <c r="BT43" s="462">
        <f t="shared" ca="1" si="42"/>
        <v>0</v>
      </c>
      <c r="BU43" s="462">
        <f t="shared" ca="1" si="42"/>
        <v>0</v>
      </c>
      <c r="BV43" s="462">
        <f t="shared" ca="1" si="42"/>
        <v>0</v>
      </c>
      <c r="BW43" s="462">
        <f t="shared" ca="1" si="42"/>
        <v>0</v>
      </c>
      <c r="BX43" s="462">
        <f t="shared" ca="1" si="42"/>
        <v>0</v>
      </c>
      <c r="BY43" s="462">
        <f t="shared" ca="1" si="42"/>
        <v>0</v>
      </c>
      <c r="BZ43" s="462">
        <f t="shared" ca="1" si="42"/>
        <v>0</v>
      </c>
      <c r="CA43" s="462">
        <f t="shared" ca="1" si="42"/>
        <v>0</v>
      </c>
      <c r="CB43" s="462">
        <f t="shared" ca="1" si="42"/>
        <v>0</v>
      </c>
      <c r="CC43" s="462">
        <f t="shared" ca="1" si="42"/>
        <v>0</v>
      </c>
      <c r="CD43" s="462">
        <f t="shared" ca="1" si="42"/>
        <v>0</v>
      </c>
      <c r="CE43" s="462">
        <f t="shared" ca="1" si="42"/>
        <v>0</v>
      </c>
      <c r="CF43" s="462">
        <f t="shared" ca="1" si="42"/>
        <v>0</v>
      </c>
      <c r="CG43" s="462">
        <f t="shared" ca="1" si="42"/>
        <v>0</v>
      </c>
      <c r="CH43" s="462">
        <f t="shared" ca="1" si="42"/>
        <v>0</v>
      </c>
      <c r="CI43" s="462">
        <f t="shared" ca="1" si="42"/>
        <v>0</v>
      </c>
      <c r="CJ43" s="462">
        <f t="shared" ca="1" si="43"/>
        <v>0</v>
      </c>
      <c r="CK43" s="462">
        <f t="shared" ca="1" si="43"/>
        <v>0</v>
      </c>
      <c r="CL43" s="462">
        <f t="shared" ca="1" si="43"/>
        <v>0</v>
      </c>
      <c r="CM43" s="462">
        <f t="shared" ca="1" si="43"/>
        <v>0</v>
      </c>
      <c r="CN43" s="462">
        <f t="shared" ca="1" si="43"/>
        <v>0</v>
      </c>
      <c r="CO43" s="462">
        <f t="shared" ca="1" si="43"/>
        <v>0</v>
      </c>
      <c r="CP43" s="462">
        <f t="shared" ca="1" si="43"/>
        <v>0</v>
      </c>
      <c r="CQ43" s="462">
        <f t="shared" ca="1" si="43"/>
        <v>0</v>
      </c>
      <c r="CR43" s="462">
        <f t="shared" ca="1" si="43"/>
        <v>0</v>
      </c>
      <c r="CS43" s="462">
        <f t="shared" ca="1" si="43"/>
        <v>0</v>
      </c>
      <c r="CT43" s="462">
        <f t="shared" ca="1" si="44"/>
        <v>0</v>
      </c>
      <c r="CU43" s="462">
        <f t="shared" ca="1" si="44"/>
        <v>0</v>
      </c>
      <c r="CV43" s="462">
        <f t="shared" ca="1" si="44"/>
        <v>0</v>
      </c>
      <c r="CW43" s="462">
        <f t="shared" ca="1" si="44"/>
        <v>0</v>
      </c>
      <c r="CX43" s="462">
        <f t="shared" ca="1" si="44"/>
        <v>0</v>
      </c>
      <c r="CY43" s="462">
        <f t="shared" ca="1" si="44"/>
        <v>0</v>
      </c>
      <c r="CZ43" s="462">
        <f t="shared" ca="1" si="44"/>
        <v>0</v>
      </c>
      <c r="DA43" s="462">
        <f t="shared" ca="1" si="44"/>
        <v>0</v>
      </c>
      <c r="DB43" s="462">
        <f t="shared" ca="1" si="44"/>
        <v>0</v>
      </c>
      <c r="DC43" s="462">
        <f t="shared" ca="1" si="44"/>
        <v>0</v>
      </c>
      <c r="DE43" s="114" t="str">
        <f t="shared" ca="1" si="24"/>
        <v>D.3.L.</v>
      </c>
      <c r="DF43">
        <f t="shared" ca="1" si="45"/>
        <v>1</v>
      </c>
      <c r="DG43">
        <f t="shared" ca="1" si="46"/>
        <v>21</v>
      </c>
      <c r="DH43">
        <f ca="1">DG43/(100+DG43)</f>
        <v>0.17355371900826447</v>
      </c>
    </row>
    <row r="44" spans="1:112" hidden="1">
      <c r="A44" s="67">
        <v>32</v>
      </c>
      <c r="B44" s="458" t="str">
        <f t="shared" ca="1" si="12"/>
        <v>E.</v>
      </c>
      <c r="C44" s="465" t="str">
        <f t="shared" ca="1" si="13"/>
        <v>INVESTICINĖS VEIKLOS</v>
      </c>
      <c r="D44" s="446"/>
      <c r="E44" s="466" t="str">
        <f t="shared" ca="1" si="14"/>
        <v/>
      </c>
      <c r="F44" s="453">
        <f ca="1">F45+F56+F67</f>
        <v>308317856.73595667</v>
      </c>
      <c r="G44" s="454">
        <f ca="1">SUMIF($H$5:$DC$5,"&lt;="&amp;PAL,$H44:$DC44)</f>
        <v>342109411.58000004</v>
      </c>
      <c r="H44" s="467">
        <f ca="1">H45+H56+H67</f>
        <v>9827999</v>
      </c>
      <c r="I44" s="467">
        <f t="shared" ref="I44:BT44" ca="1" si="47">I45+I56+I67</f>
        <v>65383904.200000003</v>
      </c>
      <c r="J44" s="467">
        <f t="shared" ca="1" si="47"/>
        <v>71898279.159999996</v>
      </c>
      <c r="K44" s="467">
        <f t="shared" ca="1" si="47"/>
        <v>33171285.879999995</v>
      </c>
      <c r="L44" s="467">
        <f t="shared" ca="1" si="47"/>
        <v>56839341.859999999</v>
      </c>
      <c r="M44" s="467">
        <f t="shared" ca="1" si="47"/>
        <v>62284116.859999999</v>
      </c>
      <c r="N44" s="467">
        <f t="shared" ca="1" si="47"/>
        <v>60794237.469999999</v>
      </c>
      <c r="O44" s="467">
        <f t="shared" ca="1" si="47"/>
        <v>27382347.149999999</v>
      </c>
      <c r="P44" s="467">
        <f t="shared" ca="1" si="47"/>
        <v>-5940000</v>
      </c>
      <c r="Q44" s="467">
        <f t="shared" ca="1" si="47"/>
        <v>-6230000</v>
      </c>
      <c r="R44" s="467">
        <f t="shared" ca="1" si="47"/>
        <v>-6230000</v>
      </c>
      <c r="S44" s="467">
        <f t="shared" ca="1" si="47"/>
        <v>-6230000</v>
      </c>
      <c r="T44" s="467">
        <f t="shared" ca="1" si="47"/>
        <v>-5107400</v>
      </c>
      <c r="U44" s="467">
        <f t="shared" ca="1" si="47"/>
        <v>-4226300</v>
      </c>
      <c r="V44" s="467">
        <f t="shared" ca="1" si="47"/>
        <v>-3410400</v>
      </c>
      <c r="W44" s="467">
        <f t="shared" ca="1" si="47"/>
        <v>-2967000</v>
      </c>
      <c r="X44" s="467">
        <f t="shared" ca="1" si="47"/>
        <v>-2241000</v>
      </c>
      <c r="Y44" s="467">
        <f t="shared" ca="1" si="47"/>
        <v>-1800000</v>
      </c>
      <c r="Z44" s="467">
        <f t="shared" ca="1" si="47"/>
        <v>-1090000</v>
      </c>
      <c r="AA44" s="467">
        <f t="shared" ca="1" si="47"/>
        <v>0</v>
      </c>
      <c r="AB44" s="467">
        <f t="shared" ca="1" si="47"/>
        <v>0</v>
      </c>
      <c r="AC44" s="467">
        <f t="shared" ca="1" si="47"/>
        <v>0</v>
      </c>
      <c r="AD44" s="467">
        <f t="shared" ca="1" si="47"/>
        <v>0</v>
      </c>
      <c r="AE44" s="467">
        <f t="shared" ca="1" si="47"/>
        <v>0</v>
      </c>
      <c r="AF44" s="467">
        <f t="shared" ca="1" si="47"/>
        <v>0</v>
      </c>
      <c r="AG44" s="467">
        <f t="shared" ca="1" si="47"/>
        <v>0</v>
      </c>
      <c r="AH44" s="467">
        <f t="shared" ca="1" si="47"/>
        <v>0</v>
      </c>
      <c r="AI44" s="467">
        <f t="shared" ca="1" si="47"/>
        <v>0</v>
      </c>
      <c r="AJ44" s="467">
        <f t="shared" ca="1" si="47"/>
        <v>0</v>
      </c>
      <c r="AK44" s="467">
        <f t="shared" ca="1" si="47"/>
        <v>0</v>
      </c>
      <c r="AL44" s="467">
        <f t="shared" ca="1" si="47"/>
        <v>0</v>
      </c>
      <c r="AM44" s="467">
        <f t="shared" ca="1" si="47"/>
        <v>0</v>
      </c>
      <c r="AN44" s="467">
        <f t="shared" ca="1" si="47"/>
        <v>0</v>
      </c>
      <c r="AO44" s="467">
        <f t="shared" ca="1" si="47"/>
        <v>0</v>
      </c>
      <c r="AP44" s="467">
        <f t="shared" ca="1" si="47"/>
        <v>0</v>
      </c>
      <c r="AQ44" s="467">
        <f t="shared" ca="1" si="47"/>
        <v>0</v>
      </c>
      <c r="AR44" s="467">
        <f t="shared" ca="1" si="47"/>
        <v>0</v>
      </c>
      <c r="AS44" s="467">
        <f t="shared" ca="1" si="47"/>
        <v>0</v>
      </c>
      <c r="AT44" s="467">
        <f t="shared" ca="1" si="47"/>
        <v>0</v>
      </c>
      <c r="AU44" s="467">
        <f t="shared" ca="1" si="47"/>
        <v>0</v>
      </c>
      <c r="AV44" s="467">
        <f t="shared" ca="1" si="47"/>
        <v>0</v>
      </c>
      <c r="AW44" s="467">
        <f t="shared" ca="1" si="47"/>
        <v>0</v>
      </c>
      <c r="AX44" s="467">
        <f t="shared" ca="1" si="47"/>
        <v>0</v>
      </c>
      <c r="AY44" s="467">
        <f t="shared" ca="1" si="47"/>
        <v>0</v>
      </c>
      <c r="AZ44" s="467">
        <f t="shared" ca="1" si="47"/>
        <v>0</v>
      </c>
      <c r="BA44" s="467">
        <f t="shared" ca="1" si="47"/>
        <v>0</v>
      </c>
      <c r="BB44" s="467">
        <f t="shared" ca="1" si="47"/>
        <v>0</v>
      </c>
      <c r="BC44" s="467">
        <f t="shared" ca="1" si="47"/>
        <v>0</v>
      </c>
      <c r="BD44" s="467">
        <f t="shared" ca="1" si="47"/>
        <v>0</v>
      </c>
      <c r="BE44" s="467">
        <f t="shared" ca="1" si="47"/>
        <v>0</v>
      </c>
      <c r="BF44" s="467">
        <f t="shared" ca="1" si="47"/>
        <v>0</v>
      </c>
      <c r="BG44" s="467">
        <f t="shared" ca="1" si="47"/>
        <v>0</v>
      </c>
      <c r="BH44" s="467">
        <f t="shared" ca="1" si="47"/>
        <v>0</v>
      </c>
      <c r="BI44" s="467">
        <f t="shared" ca="1" si="47"/>
        <v>0</v>
      </c>
      <c r="BJ44" s="467">
        <f t="shared" ca="1" si="47"/>
        <v>0</v>
      </c>
      <c r="BK44" s="467">
        <f t="shared" ca="1" si="47"/>
        <v>0</v>
      </c>
      <c r="BL44" s="467">
        <f t="shared" ca="1" si="47"/>
        <v>0</v>
      </c>
      <c r="BM44" s="467">
        <f t="shared" ca="1" si="47"/>
        <v>0</v>
      </c>
      <c r="BN44" s="467">
        <f t="shared" ca="1" si="47"/>
        <v>0</v>
      </c>
      <c r="BO44" s="467">
        <f t="shared" ca="1" si="47"/>
        <v>0</v>
      </c>
      <c r="BP44" s="467">
        <f t="shared" ca="1" si="47"/>
        <v>0</v>
      </c>
      <c r="BQ44" s="467">
        <f t="shared" ca="1" si="47"/>
        <v>0</v>
      </c>
      <c r="BR44" s="467">
        <f t="shared" ca="1" si="47"/>
        <v>0</v>
      </c>
      <c r="BS44" s="467">
        <f t="shared" ca="1" si="47"/>
        <v>0</v>
      </c>
      <c r="BT44" s="467">
        <f t="shared" ca="1" si="47"/>
        <v>0</v>
      </c>
      <c r="BU44" s="467">
        <f t="shared" ref="BU44:DC44" ca="1" si="48">BU45+BU56+BU67</f>
        <v>0</v>
      </c>
      <c r="BV44" s="467">
        <f t="shared" ca="1" si="48"/>
        <v>0</v>
      </c>
      <c r="BW44" s="467">
        <f t="shared" ca="1" si="48"/>
        <v>0</v>
      </c>
      <c r="BX44" s="467">
        <f t="shared" ca="1" si="48"/>
        <v>0</v>
      </c>
      <c r="BY44" s="467">
        <f t="shared" ca="1" si="48"/>
        <v>0</v>
      </c>
      <c r="BZ44" s="467">
        <f t="shared" ca="1" si="48"/>
        <v>0</v>
      </c>
      <c r="CA44" s="467">
        <f t="shared" ca="1" si="48"/>
        <v>0</v>
      </c>
      <c r="CB44" s="467">
        <f t="shared" ca="1" si="48"/>
        <v>0</v>
      </c>
      <c r="CC44" s="467">
        <f t="shared" ca="1" si="48"/>
        <v>0</v>
      </c>
      <c r="CD44" s="467">
        <f t="shared" ca="1" si="48"/>
        <v>0</v>
      </c>
      <c r="CE44" s="467">
        <f t="shared" ca="1" si="48"/>
        <v>0</v>
      </c>
      <c r="CF44" s="467">
        <f t="shared" ca="1" si="48"/>
        <v>0</v>
      </c>
      <c r="CG44" s="467">
        <f t="shared" ca="1" si="48"/>
        <v>0</v>
      </c>
      <c r="CH44" s="467">
        <f t="shared" ca="1" si="48"/>
        <v>0</v>
      </c>
      <c r="CI44" s="467">
        <f t="shared" ca="1" si="48"/>
        <v>0</v>
      </c>
      <c r="CJ44" s="467">
        <f t="shared" ca="1" si="48"/>
        <v>0</v>
      </c>
      <c r="CK44" s="467">
        <f t="shared" ca="1" si="48"/>
        <v>0</v>
      </c>
      <c r="CL44" s="467">
        <f t="shared" ca="1" si="48"/>
        <v>0</v>
      </c>
      <c r="CM44" s="467">
        <f t="shared" ca="1" si="48"/>
        <v>0</v>
      </c>
      <c r="CN44" s="467">
        <f t="shared" ca="1" si="48"/>
        <v>0</v>
      </c>
      <c r="CO44" s="467">
        <f t="shared" ca="1" si="48"/>
        <v>0</v>
      </c>
      <c r="CP44" s="467">
        <f t="shared" ca="1" si="48"/>
        <v>0</v>
      </c>
      <c r="CQ44" s="467">
        <f t="shared" ca="1" si="48"/>
        <v>0</v>
      </c>
      <c r="CR44" s="467">
        <f t="shared" ca="1" si="48"/>
        <v>0</v>
      </c>
      <c r="CS44" s="467">
        <f t="shared" ca="1" si="48"/>
        <v>0</v>
      </c>
      <c r="CT44" s="467">
        <f t="shared" ca="1" si="48"/>
        <v>0</v>
      </c>
      <c r="CU44" s="467">
        <f t="shared" ca="1" si="48"/>
        <v>0</v>
      </c>
      <c r="CV44" s="467">
        <f t="shared" ca="1" si="48"/>
        <v>0</v>
      </c>
      <c r="CW44" s="467">
        <f t="shared" ca="1" si="48"/>
        <v>0</v>
      </c>
      <c r="CX44" s="467">
        <f t="shared" ca="1" si="48"/>
        <v>0</v>
      </c>
      <c r="CY44" s="467">
        <f t="shared" ca="1" si="48"/>
        <v>0</v>
      </c>
      <c r="CZ44" s="467">
        <f t="shared" ca="1" si="48"/>
        <v>0</v>
      </c>
      <c r="DA44" s="467">
        <f t="shared" ca="1" si="48"/>
        <v>0</v>
      </c>
      <c r="DB44" s="467">
        <f t="shared" ca="1" si="48"/>
        <v>0</v>
      </c>
      <c r="DC44" s="467">
        <f t="shared" ca="1" si="48"/>
        <v>0</v>
      </c>
      <c r="DE44" s="114"/>
    </row>
    <row r="45" spans="1:112" hidden="1">
      <c r="A45" s="67">
        <v>33</v>
      </c>
      <c r="B45" s="458" t="str">
        <f t="shared" ca="1" si="12"/>
        <v>E.1.</v>
      </c>
      <c r="C45" s="465" t="str">
        <f t="shared" ca="1" si="13"/>
        <v>Infrastruktūros vystymas</v>
      </c>
      <c r="D45" s="446"/>
      <c r="E45" s="466" t="str">
        <f t="shared" ca="1" si="14"/>
        <v/>
      </c>
      <c r="F45" s="453">
        <f ca="1">SUM(F46:F53)+F54</f>
        <v>221353121.97927085</v>
      </c>
      <c r="G45" s="454">
        <f ca="1">SUMIF($H$5:$DC$5,"&lt;="&amp;PAL,$H45:$DC45)</f>
        <v>247131849.03999996</v>
      </c>
      <c r="H45" s="467">
        <f ca="1">SUM(H46:H54)</f>
        <v>0</v>
      </c>
      <c r="I45" s="467">
        <f t="shared" ref="I45:BT45" ca="1" si="49">SUM(I46:I54)</f>
        <v>38239687.670000002</v>
      </c>
      <c r="J45" s="467">
        <f t="shared" ca="1" si="49"/>
        <v>42667998.520000003</v>
      </c>
      <c r="K45" s="467">
        <f t="shared" ca="1" si="49"/>
        <v>26373095.979999997</v>
      </c>
      <c r="L45" s="467">
        <f t="shared" ca="1" si="49"/>
        <v>48179301.189999998</v>
      </c>
      <c r="M45" s="467">
        <f t="shared" ca="1" si="49"/>
        <v>58609638.549999997</v>
      </c>
      <c r="N45" s="467">
        <f t="shared" ca="1" si="49"/>
        <v>53631215.789999999</v>
      </c>
      <c r="O45" s="467">
        <f t="shared" ca="1" si="49"/>
        <v>24903011.34</v>
      </c>
      <c r="P45" s="467">
        <f t="shared" ca="1" si="49"/>
        <v>-5940000</v>
      </c>
      <c r="Q45" s="467">
        <f t="shared" ca="1" si="49"/>
        <v>-6230000</v>
      </c>
      <c r="R45" s="467">
        <f t="shared" ca="1" si="49"/>
        <v>-6230000</v>
      </c>
      <c r="S45" s="467">
        <f t="shared" ca="1" si="49"/>
        <v>-6230000</v>
      </c>
      <c r="T45" s="467">
        <f t="shared" ca="1" si="49"/>
        <v>-5107400</v>
      </c>
      <c r="U45" s="467">
        <f t="shared" ca="1" si="49"/>
        <v>-4226300</v>
      </c>
      <c r="V45" s="467">
        <f t="shared" ca="1" si="49"/>
        <v>-3410400</v>
      </c>
      <c r="W45" s="467">
        <f t="shared" ca="1" si="49"/>
        <v>-2967000</v>
      </c>
      <c r="X45" s="467">
        <f t="shared" ca="1" si="49"/>
        <v>-2241000</v>
      </c>
      <c r="Y45" s="467">
        <f t="shared" ca="1" si="49"/>
        <v>-1800000</v>
      </c>
      <c r="Z45" s="467">
        <f t="shared" ca="1" si="49"/>
        <v>-1090000</v>
      </c>
      <c r="AA45" s="467">
        <f t="shared" ca="1" si="49"/>
        <v>0</v>
      </c>
      <c r="AB45" s="467">
        <f t="shared" ca="1" si="49"/>
        <v>0</v>
      </c>
      <c r="AC45" s="467">
        <f t="shared" ca="1" si="49"/>
        <v>0</v>
      </c>
      <c r="AD45" s="467">
        <f t="shared" ca="1" si="49"/>
        <v>0</v>
      </c>
      <c r="AE45" s="467">
        <f t="shared" ca="1" si="49"/>
        <v>0</v>
      </c>
      <c r="AF45" s="467">
        <f t="shared" ca="1" si="49"/>
        <v>0</v>
      </c>
      <c r="AG45" s="467">
        <f t="shared" ca="1" si="49"/>
        <v>0</v>
      </c>
      <c r="AH45" s="467">
        <f t="shared" ca="1" si="49"/>
        <v>0</v>
      </c>
      <c r="AI45" s="467">
        <f t="shared" ca="1" si="49"/>
        <v>0</v>
      </c>
      <c r="AJ45" s="467">
        <f t="shared" ca="1" si="49"/>
        <v>0</v>
      </c>
      <c r="AK45" s="467">
        <f t="shared" ca="1" si="49"/>
        <v>0</v>
      </c>
      <c r="AL45" s="467">
        <f t="shared" ca="1" si="49"/>
        <v>0</v>
      </c>
      <c r="AM45" s="467">
        <f t="shared" ca="1" si="49"/>
        <v>0</v>
      </c>
      <c r="AN45" s="467">
        <f t="shared" ca="1" si="49"/>
        <v>0</v>
      </c>
      <c r="AO45" s="467">
        <f t="shared" ca="1" si="49"/>
        <v>0</v>
      </c>
      <c r="AP45" s="467">
        <f t="shared" ca="1" si="49"/>
        <v>0</v>
      </c>
      <c r="AQ45" s="467">
        <f t="shared" ca="1" si="49"/>
        <v>0</v>
      </c>
      <c r="AR45" s="467">
        <f t="shared" ca="1" si="49"/>
        <v>0</v>
      </c>
      <c r="AS45" s="467">
        <f t="shared" ca="1" si="49"/>
        <v>0</v>
      </c>
      <c r="AT45" s="467">
        <f t="shared" ca="1" si="49"/>
        <v>0</v>
      </c>
      <c r="AU45" s="467">
        <f t="shared" ca="1" si="49"/>
        <v>0</v>
      </c>
      <c r="AV45" s="467">
        <f t="shared" ca="1" si="49"/>
        <v>0</v>
      </c>
      <c r="AW45" s="467">
        <f t="shared" ca="1" si="49"/>
        <v>0</v>
      </c>
      <c r="AX45" s="467">
        <f t="shared" ca="1" si="49"/>
        <v>0</v>
      </c>
      <c r="AY45" s="467">
        <f t="shared" ca="1" si="49"/>
        <v>0</v>
      </c>
      <c r="AZ45" s="467">
        <f t="shared" ca="1" si="49"/>
        <v>0</v>
      </c>
      <c r="BA45" s="467">
        <f t="shared" ca="1" si="49"/>
        <v>0</v>
      </c>
      <c r="BB45" s="467">
        <f t="shared" ca="1" si="49"/>
        <v>0</v>
      </c>
      <c r="BC45" s="467">
        <f t="shared" ca="1" si="49"/>
        <v>0</v>
      </c>
      <c r="BD45" s="467">
        <f t="shared" ca="1" si="49"/>
        <v>0</v>
      </c>
      <c r="BE45" s="467">
        <f t="shared" ca="1" si="49"/>
        <v>0</v>
      </c>
      <c r="BF45" s="467">
        <f t="shared" ca="1" si="49"/>
        <v>0</v>
      </c>
      <c r="BG45" s="467">
        <f t="shared" ca="1" si="49"/>
        <v>0</v>
      </c>
      <c r="BH45" s="467">
        <f t="shared" ca="1" si="49"/>
        <v>0</v>
      </c>
      <c r="BI45" s="467">
        <f t="shared" ca="1" si="49"/>
        <v>0</v>
      </c>
      <c r="BJ45" s="467">
        <f t="shared" ca="1" si="49"/>
        <v>0</v>
      </c>
      <c r="BK45" s="467">
        <f t="shared" ca="1" si="49"/>
        <v>0</v>
      </c>
      <c r="BL45" s="467">
        <f t="shared" ca="1" si="49"/>
        <v>0</v>
      </c>
      <c r="BM45" s="467">
        <f t="shared" ca="1" si="49"/>
        <v>0</v>
      </c>
      <c r="BN45" s="467">
        <f t="shared" ca="1" si="49"/>
        <v>0</v>
      </c>
      <c r="BO45" s="467">
        <f t="shared" ca="1" si="49"/>
        <v>0</v>
      </c>
      <c r="BP45" s="467">
        <f t="shared" ca="1" si="49"/>
        <v>0</v>
      </c>
      <c r="BQ45" s="467">
        <f t="shared" ca="1" si="49"/>
        <v>0</v>
      </c>
      <c r="BR45" s="467">
        <f t="shared" ca="1" si="49"/>
        <v>0</v>
      </c>
      <c r="BS45" s="467">
        <f t="shared" ca="1" si="49"/>
        <v>0</v>
      </c>
      <c r="BT45" s="467">
        <f t="shared" ca="1" si="49"/>
        <v>0</v>
      </c>
      <c r="BU45" s="467">
        <f t="shared" ref="BU45:DC45" ca="1" si="50">SUM(BU46:BU54)</f>
        <v>0</v>
      </c>
      <c r="BV45" s="467">
        <f t="shared" ca="1" si="50"/>
        <v>0</v>
      </c>
      <c r="BW45" s="467">
        <f t="shared" ca="1" si="50"/>
        <v>0</v>
      </c>
      <c r="BX45" s="467">
        <f t="shared" ca="1" si="50"/>
        <v>0</v>
      </c>
      <c r="BY45" s="467">
        <f t="shared" ca="1" si="50"/>
        <v>0</v>
      </c>
      <c r="BZ45" s="467">
        <f t="shared" ca="1" si="50"/>
        <v>0</v>
      </c>
      <c r="CA45" s="467">
        <f t="shared" ca="1" si="50"/>
        <v>0</v>
      </c>
      <c r="CB45" s="467">
        <f t="shared" ca="1" si="50"/>
        <v>0</v>
      </c>
      <c r="CC45" s="467">
        <f t="shared" ca="1" si="50"/>
        <v>0</v>
      </c>
      <c r="CD45" s="467">
        <f t="shared" ca="1" si="50"/>
        <v>0</v>
      </c>
      <c r="CE45" s="467">
        <f t="shared" ca="1" si="50"/>
        <v>0</v>
      </c>
      <c r="CF45" s="467">
        <f t="shared" ca="1" si="50"/>
        <v>0</v>
      </c>
      <c r="CG45" s="467">
        <f t="shared" ca="1" si="50"/>
        <v>0</v>
      </c>
      <c r="CH45" s="467">
        <f t="shared" ca="1" si="50"/>
        <v>0</v>
      </c>
      <c r="CI45" s="467">
        <f t="shared" ca="1" si="50"/>
        <v>0</v>
      </c>
      <c r="CJ45" s="467">
        <f t="shared" ca="1" si="50"/>
        <v>0</v>
      </c>
      <c r="CK45" s="467">
        <f t="shared" ca="1" si="50"/>
        <v>0</v>
      </c>
      <c r="CL45" s="467">
        <f t="shared" ca="1" si="50"/>
        <v>0</v>
      </c>
      <c r="CM45" s="467">
        <f t="shared" ca="1" si="50"/>
        <v>0</v>
      </c>
      <c r="CN45" s="467">
        <f t="shared" ca="1" si="50"/>
        <v>0</v>
      </c>
      <c r="CO45" s="467">
        <f t="shared" ca="1" si="50"/>
        <v>0</v>
      </c>
      <c r="CP45" s="467">
        <f t="shared" ca="1" si="50"/>
        <v>0</v>
      </c>
      <c r="CQ45" s="467">
        <f t="shared" ca="1" si="50"/>
        <v>0</v>
      </c>
      <c r="CR45" s="467">
        <f t="shared" ca="1" si="50"/>
        <v>0</v>
      </c>
      <c r="CS45" s="467">
        <f t="shared" ca="1" si="50"/>
        <v>0</v>
      </c>
      <c r="CT45" s="467">
        <f t="shared" ca="1" si="50"/>
        <v>0</v>
      </c>
      <c r="CU45" s="467">
        <f t="shared" ca="1" si="50"/>
        <v>0</v>
      </c>
      <c r="CV45" s="467">
        <f t="shared" ca="1" si="50"/>
        <v>0</v>
      </c>
      <c r="CW45" s="467">
        <f t="shared" ca="1" si="50"/>
        <v>0</v>
      </c>
      <c r="CX45" s="467">
        <f t="shared" ca="1" si="50"/>
        <v>0</v>
      </c>
      <c r="CY45" s="467">
        <f t="shared" ca="1" si="50"/>
        <v>0</v>
      </c>
      <c r="CZ45" s="467">
        <f t="shared" ca="1" si="50"/>
        <v>0</v>
      </c>
      <c r="DA45" s="467">
        <f t="shared" ca="1" si="50"/>
        <v>0</v>
      </c>
      <c r="DB45" s="467">
        <f t="shared" ca="1" si="50"/>
        <v>0</v>
      </c>
      <c r="DC45" s="467">
        <f t="shared" ca="1" si="50"/>
        <v>0</v>
      </c>
      <c r="DE45" s="114"/>
    </row>
    <row r="46" spans="1:112" ht="45" hidden="1">
      <c r="A46" s="67">
        <v>34</v>
      </c>
      <c r="B46" s="458" t="str">
        <f t="shared" ca="1" si="12"/>
        <v>E.1.1.</v>
      </c>
      <c r="C46" s="459" t="str">
        <f t="shared" ca="1" si="13"/>
        <v>Skatinti startuolių vystymą, akceleravimą ir plėrą (Rizikos kapitalas) (11.1.)</v>
      </c>
      <c r="D46" s="463"/>
      <c r="E46" s="460" t="str">
        <f t="shared" ca="1" si="14"/>
        <v>Nurodyta be PVM (susigrąžinamas/netaikomas)</v>
      </c>
      <c r="F46" s="461">
        <f ca="1">H46+NPV(FD,I46:INDEX(I46:DC46,PAL))</f>
        <v>19806242.508882757</v>
      </c>
      <c r="G46" s="454">
        <f ca="1">SUMIF($H$5:$DC$5,"&lt;="&amp;PAL,$H46:$DC46)</f>
        <v>19662900</v>
      </c>
      <c r="H46" s="462">
        <f ca="1">OFFSET(INDIRECT("'"&amp;Opt_alt&amp;"'!H12"),$A46,H$5)*$DF46</f>
        <v>0</v>
      </c>
      <c r="I46" s="462">
        <f t="shared" ref="I46:X55" ca="1" si="51">OFFSET(INDIRECT("'"&amp;Opt_alt&amp;"'!H12"),$A46,I$5)*$DF46</f>
        <v>9900000</v>
      </c>
      <c r="J46" s="462">
        <f t="shared" ca="1" si="51"/>
        <v>0</v>
      </c>
      <c r="K46" s="462">
        <f t="shared" ca="1" si="51"/>
        <v>4150000</v>
      </c>
      <c r="L46" s="462">
        <f t="shared" ca="1" si="51"/>
        <v>4150000</v>
      </c>
      <c r="M46" s="462">
        <f t="shared" ca="1" si="51"/>
        <v>4150000</v>
      </c>
      <c r="N46" s="462">
        <f t="shared" ca="1" si="51"/>
        <v>4150000</v>
      </c>
      <c r="O46" s="462">
        <f t="shared" ca="1" si="51"/>
        <v>4250000</v>
      </c>
      <c r="P46" s="462">
        <f t="shared" ca="1" si="51"/>
        <v>-1250000</v>
      </c>
      <c r="Q46" s="462">
        <f t="shared" ca="1" si="51"/>
        <v>-1250000</v>
      </c>
      <c r="R46" s="462">
        <f t="shared" ca="1" si="51"/>
        <v>-1250000</v>
      </c>
      <c r="S46" s="462">
        <f t="shared" ca="1" si="51"/>
        <v>-1250000</v>
      </c>
      <c r="T46" s="462">
        <f t="shared" ca="1" si="51"/>
        <v>-1257400</v>
      </c>
      <c r="U46" s="462">
        <f t="shared" ca="1" si="51"/>
        <v>-817300</v>
      </c>
      <c r="V46" s="462">
        <f t="shared" ca="1" si="51"/>
        <v>-807400</v>
      </c>
      <c r="W46" s="462">
        <f t="shared" ca="1" si="51"/>
        <v>-805000</v>
      </c>
      <c r="X46" s="462">
        <f t="shared" ca="1" si="51"/>
        <v>-800000</v>
      </c>
      <c r="Y46" s="462">
        <f t="shared" ref="Y46:AN55" ca="1" si="52">OFFSET(INDIRECT("'"&amp;Opt_alt&amp;"'!H12"),$A46,Y$5)*$DF46</f>
        <v>-800000</v>
      </c>
      <c r="Z46" s="462">
        <f t="shared" ca="1" si="52"/>
        <v>-800000</v>
      </c>
      <c r="AA46" s="462">
        <f t="shared" ca="1" si="52"/>
        <v>0</v>
      </c>
      <c r="AB46" s="462">
        <f t="shared" ca="1" si="52"/>
        <v>0</v>
      </c>
      <c r="AC46" s="462">
        <f t="shared" ca="1" si="52"/>
        <v>0</v>
      </c>
      <c r="AD46" s="462">
        <f t="shared" ca="1" si="52"/>
        <v>0</v>
      </c>
      <c r="AE46" s="462">
        <f t="shared" ca="1" si="52"/>
        <v>0</v>
      </c>
      <c r="AF46" s="462">
        <f t="shared" ca="1" si="52"/>
        <v>0</v>
      </c>
      <c r="AG46" s="462">
        <f t="shared" ca="1" si="52"/>
        <v>0</v>
      </c>
      <c r="AH46" s="462">
        <f t="shared" ca="1" si="52"/>
        <v>0</v>
      </c>
      <c r="AI46" s="462">
        <f t="shared" ca="1" si="52"/>
        <v>0</v>
      </c>
      <c r="AJ46" s="462">
        <f t="shared" ca="1" si="52"/>
        <v>0</v>
      </c>
      <c r="AK46" s="462">
        <f t="shared" ca="1" si="52"/>
        <v>0</v>
      </c>
      <c r="AL46" s="462">
        <f t="shared" ca="1" si="52"/>
        <v>0</v>
      </c>
      <c r="AM46" s="462">
        <f t="shared" ca="1" si="52"/>
        <v>0</v>
      </c>
      <c r="AN46" s="462">
        <f t="shared" ca="1" si="52"/>
        <v>0</v>
      </c>
      <c r="AO46" s="462">
        <f t="shared" ref="AO46:BD55" ca="1" si="53">OFFSET(INDIRECT("'"&amp;Opt_alt&amp;"'!H12"),$A46,AO$5)*$DF46</f>
        <v>0</v>
      </c>
      <c r="AP46" s="462">
        <f t="shared" ca="1" si="53"/>
        <v>0</v>
      </c>
      <c r="AQ46" s="462">
        <f t="shared" ca="1" si="53"/>
        <v>0</v>
      </c>
      <c r="AR46" s="462">
        <f t="shared" ca="1" si="53"/>
        <v>0</v>
      </c>
      <c r="AS46" s="462">
        <f t="shared" ca="1" si="53"/>
        <v>0</v>
      </c>
      <c r="AT46" s="462">
        <f t="shared" ca="1" si="53"/>
        <v>0</v>
      </c>
      <c r="AU46" s="462">
        <f t="shared" ca="1" si="53"/>
        <v>0</v>
      </c>
      <c r="AV46" s="462">
        <f t="shared" ca="1" si="53"/>
        <v>0</v>
      </c>
      <c r="AW46" s="462">
        <f t="shared" ca="1" si="53"/>
        <v>0</v>
      </c>
      <c r="AX46" s="462">
        <f t="shared" ca="1" si="53"/>
        <v>0</v>
      </c>
      <c r="AY46" s="462">
        <f t="shared" ca="1" si="53"/>
        <v>0</v>
      </c>
      <c r="AZ46" s="462">
        <f t="shared" ca="1" si="53"/>
        <v>0</v>
      </c>
      <c r="BA46" s="462">
        <f t="shared" ca="1" si="53"/>
        <v>0</v>
      </c>
      <c r="BB46" s="462">
        <f t="shared" ca="1" si="53"/>
        <v>0</v>
      </c>
      <c r="BC46" s="462">
        <f t="shared" ca="1" si="53"/>
        <v>0</v>
      </c>
      <c r="BD46" s="462">
        <f t="shared" ca="1" si="53"/>
        <v>0</v>
      </c>
      <c r="BE46" s="462">
        <f t="shared" ref="BE46:BT55" ca="1" si="54">OFFSET(INDIRECT("'"&amp;Opt_alt&amp;"'!H12"),$A46,BE$5)*$DF46</f>
        <v>0</v>
      </c>
      <c r="BF46" s="462">
        <f t="shared" ca="1" si="54"/>
        <v>0</v>
      </c>
      <c r="BG46" s="462">
        <f t="shared" ca="1" si="54"/>
        <v>0</v>
      </c>
      <c r="BH46" s="462">
        <f t="shared" ca="1" si="54"/>
        <v>0</v>
      </c>
      <c r="BI46" s="462">
        <f t="shared" ca="1" si="54"/>
        <v>0</v>
      </c>
      <c r="BJ46" s="462">
        <f t="shared" ca="1" si="54"/>
        <v>0</v>
      </c>
      <c r="BK46" s="462">
        <f t="shared" ca="1" si="54"/>
        <v>0</v>
      </c>
      <c r="BL46" s="462">
        <f t="shared" ca="1" si="54"/>
        <v>0</v>
      </c>
      <c r="BM46" s="462">
        <f t="shared" ca="1" si="54"/>
        <v>0</v>
      </c>
      <c r="BN46" s="462">
        <f t="shared" ca="1" si="54"/>
        <v>0</v>
      </c>
      <c r="BO46" s="462">
        <f t="shared" ca="1" si="54"/>
        <v>0</v>
      </c>
      <c r="BP46" s="462">
        <f t="shared" ca="1" si="54"/>
        <v>0</v>
      </c>
      <c r="BQ46" s="462">
        <f t="shared" ca="1" si="54"/>
        <v>0</v>
      </c>
      <c r="BR46" s="462">
        <f t="shared" ca="1" si="54"/>
        <v>0</v>
      </c>
      <c r="BS46" s="462">
        <f t="shared" ca="1" si="54"/>
        <v>0</v>
      </c>
      <c r="BT46" s="462">
        <f t="shared" ca="1" si="54"/>
        <v>0</v>
      </c>
      <c r="BU46" s="462">
        <f t="shared" ref="BU46:CJ55" ca="1" si="55">OFFSET(INDIRECT("'"&amp;Opt_alt&amp;"'!H12"),$A46,BU$5)*$DF46</f>
        <v>0</v>
      </c>
      <c r="BV46" s="462">
        <f t="shared" ca="1" si="55"/>
        <v>0</v>
      </c>
      <c r="BW46" s="462">
        <f t="shared" ca="1" si="55"/>
        <v>0</v>
      </c>
      <c r="BX46" s="462">
        <f t="shared" ca="1" si="55"/>
        <v>0</v>
      </c>
      <c r="BY46" s="462">
        <f t="shared" ca="1" si="55"/>
        <v>0</v>
      </c>
      <c r="BZ46" s="462">
        <f t="shared" ca="1" si="55"/>
        <v>0</v>
      </c>
      <c r="CA46" s="462">
        <f t="shared" ca="1" si="55"/>
        <v>0</v>
      </c>
      <c r="CB46" s="462">
        <f t="shared" ca="1" si="55"/>
        <v>0</v>
      </c>
      <c r="CC46" s="462">
        <f t="shared" ca="1" si="55"/>
        <v>0</v>
      </c>
      <c r="CD46" s="462">
        <f t="shared" ca="1" si="55"/>
        <v>0</v>
      </c>
      <c r="CE46" s="462">
        <f t="shared" ca="1" si="55"/>
        <v>0</v>
      </c>
      <c r="CF46" s="462">
        <f t="shared" ca="1" si="55"/>
        <v>0</v>
      </c>
      <c r="CG46" s="462">
        <f t="shared" ca="1" si="55"/>
        <v>0</v>
      </c>
      <c r="CH46" s="462">
        <f t="shared" ca="1" si="55"/>
        <v>0</v>
      </c>
      <c r="CI46" s="462">
        <f t="shared" ca="1" si="55"/>
        <v>0</v>
      </c>
      <c r="CJ46" s="462">
        <f t="shared" ca="1" si="55"/>
        <v>0</v>
      </c>
      <c r="CK46" s="462">
        <f t="shared" ref="CK46:CZ55" ca="1" si="56">OFFSET(INDIRECT("'"&amp;Opt_alt&amp;"'!H12"),$A46,CK$5)*$DF46</f>
        <v>0</v>
      </c>
      <c r="CL46" s="462">
        <f t="shared" ca="1" si="56"/>
        <v>0</v>
      </c>
      <c r="CM46" s="462">
        <f t="shared" ca="1" si="56"/>
        <v>0</v>
      </c>
      <c r="CN46" s="462">
        <f t="shared" ca="1" si="56"/>
        <v>0</v>
      </c>
      <c r="CO46" s="462">
        <f t="shared" ca="1" si="56"/>
        <v>0</v>
      </c>
      <c r="CP46" s="462">
        <f t="shared" ca="1" si="56"/>
        <v>0</v>
      </c>
      <c r="CQ46" s="462">
        <f t="shared" ca="1" si="56"/>
        <v>0</v>
      </c>
      <c r="CR46" s="462">
        <f t="shared" ca="1" si="56"/>
        <v>0</v>
      </c>
      <c r="CS46" s="462">
        <f t="shared" ca="1" si="56"/>
        <v>0</v>
      </c>
      <c r="CT46" s="462">
        <f t="shared" ca="1" si="56"/>
        <v>0</v>
      </c>
      <c r="CU46" s="462">
        <f t="shared" ca="1" si="56"/>
        <v>0</v>
      </c>
      <c r="CV46" s="462">
        <f t="shared" ca="1" si="56"/>
        <v>0</v>
      </c>
      <c r="CW46" s="462">
        <f t="shared" ca="1" si="56"/>
        <v>0</v>
      </c>
      <c r="CX46" s="462">
        <f t="shared" ca="1" si="56"/>
        <v>0</v>
      </c>
      <c r="CY46" s="462">
        <f t="shared" ca="1" si="56"/>
        <v>0</v>
      </c>
      <c r="CZ46" s="462">
        <f t="shared" ca="1" si="56"/>
        <v>0</v>
      </c>
      <c r="DA46" s="462">
        <f t="shared" ref="DA46:DC55" ca="1" si="57">OFFSET(INDIRECT("'"&amp;Opt_alt&amp;"'!H12"),$A46,DA$5)*$DF46</f>
        <v>0</v>
      </c>
      <c r="DB46" s="462">
        <f t="shared" ca="1" si="57"/>
        <v>0</v>
      </c>
      <c r="DC46" s="462">
        <f t="shared" ca="1" si="57"/>
        <v>0</v>
      </c>
      <c r="DE46" s="114" t="str">
        <f t="shared" ca="1" si="24"/>
        <v>E.1.1.</v>
      </c>
      <c r="DF46">
        <f t="shared" ref="DF46:DF55" ca="1" si="58">VLOOKUP(DE46,scenarijai,$DF$6,FALSE)</f>
        <v>1</v>
      </c>
      <c r="DG46">
        <f t="shared" ref="DG46:DG55" ca="1" si="59">OFFSET(INDIRECT("'"&amp;Opt_alt&amp;"'!H12"),$A46,DG$5)</f>
        <v>0</v>
      </c>
      <c r="DH46">
        <v>0</v>
      </c>
    </row>
    <row r="47" spans="1:112" ht="45" hidden="1">
      <c r="A47" s="67">
        <v>35</v>
      </c>
      <c r="B47" s="458" t="str">
        <f t="shared" ca="1" si="12"/>
        <v>E.1.2.</v>
      </c>
      <c r="C47" s="459" t="str">
        <f t="shared" ca="1" si="13"/>
        <v>Skatinti startuolių vystymą, akceleravimą ir plėrą (Subsidijos) (11.2.)</v>
      </c>
      <c r="D47" s="463"/>
      <c r="E47" s="460" t="str">
        <f t="shared" ca="1" si="14"/>
        <v>Nurodyta be PVM (susigrąžinamas/netaikomas)</v>
      </c>
      <c r="F47" s="461">
        <f ca="1">H47+NPV(FD,I47:INDEX(I47:DC47,PAL))</f>
        <v>15245368.568549521</v>
      </c>
      <c r="G47" s="454">
        <f ca="1">SUMIF($H$5:$DC$5,"&lt;="&amp;PAL,$H47:$DC47)</f>
        <v>17000000.039999999</v>
      </c>
      <c r="H47" s="462">
        <f t="shared" ref="H47:Q55" ca="1" si="60">OFFSET(INDIRECT("'"&amp;Opt_alt&amp;"'!H12"),$A47,H$5)*$DF47</f>
        <v>0</v>
      </c>
      <c r="I47" s="462">
        <f t="shared" ca="1" si="60"/>
        <v>2830635.83</v>
      </c>
      <c r="J47" s="462">
        <f t="shared" ca="1" si="60"/>
        <v>4701000.4000000004</v>
      </c>
      <c r="K47" s="462">
        <f t="shared" ca="1" si="60"/>
        <v>3613149.7</v>
      </c>
      <c r="L47" s="462">
        <f t="shared" ca="1" si="60"/>
        <v>4852679.88</v>
      </c>
      <c r="M47" s="462">
        <f t="shared" ca="1" si="60"/>
        <v>816684.31</v>
      </c>
      <c r="N47" s="462">
        <f t="shared" ca="1" si="60"/>
        <v>151679.48000000001</v>
      </c>
      <c r="O47" s="462">
        <f t="shared" ca="1" si="60"/>
        <v>34170.44</v>
      </c>
      <c r="P47" s="462">
        <f t="shared" ca="1" si="60"/>
        <v>0</v>
      </c>
      <c r="Q47" s="462">
        <f t="shared" ca="1" si="60"/>
        <v>0</v>
      </c>
      <c r="R47" s="462">
        <f t="shared" ca="1" si="51"/>
        <v>0</v>
      </c>
      <c r="S47" s="462">
        <f t="shared" ca="1" si="51"/>
        <v>0</v>
      </c>
      <c r="T47" s="462">
        <f t="shared" ca="1" si="51"/>
        <v>0</v>
      </c>
      <c r="U47" s="462">
        <f t="shared" ca="1" si="51"/>
        <v>0</v>
      </c>
      <c r="V47" s="462">
        <f t="shared" ca="1" si="51"/>
        <v>0</v>
      </c>
      <c r="W47" s="462">
        <f t="shared" ca="1" si="51"/>
        <v>0</v>
      </c>
      <c r="X47" s="462">
        <f t="shared" ca="1" si="51"/>
        <v>0</v>
      </c>
      <c r="Y47" s="462">
        <f t="shared" ca="1" si="52"/>
        <v>0</v>
      </c>
      <c r="Z47" s="462">
        <f t="shared" ca="1" si="52"/>
        <v>0</v>
      </c>
      <c r="AA47" s="462">
        <f t="shared" ca="1" si="52"/>
        <v>0</v>
      </c>
      <c r="AB47" s="462">
        <f t="shared" ca="1" si="52"/>
        <v>0</v>
      </c>
      <c r="AC47" s="462">
        <f t="shared" ca="1" si="52"/>
        <v>0</v>
      </c>
      <c r="AD47" s="462">
        <f t="shared" ca="1" si="52"/>
        <v>0</v>
      </c>
      <c r="AE47" s="462">
        <f t="shared" ca="1" si="52"/>
        <v>0</v>
      </c>
      <c r="AF47" s="462">
        <f t="shared" ca="1" si="52"/>
        <v>0</v>
      </c>
      <c r="AG47" s="462">
        <f t="shared" ca="1" si="52"/>
        <v>0</v>
      </c>
      <c r="AH47" s="462">
        <f t="shared" ca="1" si="52"/>
        <v>0</v>
      </c>
      <c r="AI47" s="462">
        <f t="shared" ca="1" si="52"/>
        <v>0</v>
      </c>
      <c r="AJ47" s="462">
        <f t="shared" ca="1" si="52"/>
        <v>0</v>
      </c>
      <c r="AK47" s="462">
        <f t="shared" ca="1" si="52"/>
        <v>0</v>
      </c>
      <c r="AL47" s="462">
        <f t="shared" ca="1" si="52"/>
        <v>0</v>
      </c>
      <c r="AM47" s="462">
        <f t="shared" ca="1" si="52"/>
        <v>0</v>
      </c>
      <c r="AN47" s="462">
        <f t="shared" ca="1" si="52"/>
        <v>0</v>
      </c>
      <c r="AO47" s="462">
        <f t="shared" ca="1" si="53"/>
        <v>0</v>
      </c>
      <c r="AP47" s="462">
        <f t="shared" ca="1" si="53"/>
        <v>0</v>
      </c>
      <c r="AQ47" s="462">
        <f t="shared" ca="1" si="53"/>
        <v>0</v>
      </c>
      <c r="AR47" s="462">
        <f t="shared" ca="1" si="53"/>
        <v>0</v>
      </c>
      <c r="AS47" s="462">
        <f t="shared" ca="1" si="53"/>
        <v>0</v>
      </c>
      <c r="AT47" s="462">
        <f t="shared" ca="1" si="53"/>
        <v>0</v>
      </c>
      <c r="AU47" s="462">
        <f t="shared" ca="1" si="53"/>
        <v>0</v>
      </c>
      <c r="AV47" s="462">
        <f t="shared" ca="1" si="53"/>
        <v>0</v>
      </c>
      <c r="AW47" s="462">
        <f t="shared" ca="1" si="53"/>
        <v>0</v>
      </c>
      <c r="AX47" s="462">
        <f t="shared" ca="1" si="53"/>
        <v>0</v>
      </c>
      <c r="AY47" s="462">
        <f t="shared" ca="1" si="53"/>
        <v>0</v>
      </c>
      <c r="AZ47" s="462">
        <f t="shared" ca="1" si="53"/>
        <v>0</v>
      </c>
      <c r="BA47" s="462">
        <f t="shared" ca="1" si="53"/>
        <v>0</v>
      </c>
      <c r="BB47" s="462">
        <f t="shared" ca="1" si="53"/>
        <v>0</v>
      </c>
      <c r="BC47" s="462">
        <f t="shared" ca="1" si="53"/>
        <v>0</v>
      </c>
      <c r="BD47" s="462">
        <f t="shared" ca="1" si="53"/>
        <v>0</v>
      </c>
      <c r="BE47" s="462">
        <f t="shared" ca="1" si="54"/>
        <v>0</v>
      </c>
      <c r="BF47" s="462">
        <f t="shared" ca="1" si="54"/>
        <v>0</v>
      </c>
      <c r="BG47" s="462">
        <f t="shared" ca="1" si="54"/>
        <v>0</v>
      </c>
      <c r="BH47" s="462">
        <f t="shared" ca="1" si="54"/>
        <v>0</v>
      </c>
      <c r="BI47" s="462">
        <f t="shared" ca="1" si="54"/>
        <v>0</v>
      </c>
      <c r="BJ47" s="462">
        <f t="shared" ca="1" si="54"/>
        <v>0</v>
      </c>
      <c r="BK47" s="462">
        <f t="shared" ca="1" si="54"/>
        <v>0</v>
      </c>
      <c r="BL47" s="462">
        <f t="shared" ca="1" si="54"/>
        <v>0</v>
      </c>
      <c r="BM47" s="462">
        <f t="shared" ca="1" si="54"/>
        <v>0</v>
      </c>
      <c r="BN47" s="462">
        <f t="shared" ca="1" si="54"/>
        <v>0</v>
      </c>
      <c r="BO47" s="462">
        <f t="shared" ca="1" si="54"/>
        <v>0</v>
      </c>
      <c r="BP47" s="462">
        <f t="shared" ca="1" si="54"/>
        <v>0</v>
      </c>
      <c r="BQ47" s="462">
        <f t="shared" ca="1" si="54"/>
        <v>0</v>
      </c>
      <c r="BR47" s="462">
        <f t="shared" ca="1" si="54"/>
        <v>0</v>
      </c>
      <c r="BS47" s="462">
        <f t="shared" ca="1" si="54"/>
        <v>0</v>
      </c>
      <c r="BT47" s="462">
        <f t="shared" ca="1" si="54"/>
        <v>0</v>
      </c>
      <c r="BU47" s="462">
        <f t="shared" ca="1" si="55"/>
        <v>0</v>
      </c>
      <c r="BV47" s="462">
        <f t="shared" ca="1" si="55"/>
        <v>0</v>
      </c>
      <c r="BW47" s="462">
        <f t="shared" ca="1" si="55"/>
        <v>0</v>
      </c>
      <c r="BX47" s="462">
        <f t="shared" ca="1" si="55"/>
        <v>0</v>
      </c>
      <c r="BY47" s="462">
        <f t="shared" ca="1" si="55"/>
        <v>0</v>
      </c>
      <c r="BZ47" s="462">
        <f t="shared" ca="1" si="55"/>
        <v>0</v>
      </c>
      <c r="CA47" s="462">
        <f t="shared" ca="1" si="55"/>
        <v>0</v>
      </c>
      <c r="CB47" s="462">
        <f t="shared" ca="1" si="55"/>
        <v>0</v>
      </c>
      <c r="CC47" s="462">
        <f t="shared" ca="1" si="55"/>
        <v>0</v>
      </c>
      <c r="CD47" s="462">
        <f t="shared" ca="1" si="55"/>
        <v>0</v>
      </c>
      <c r="CE47" s="462">
        <f t="shared" ca="1" si="55"/>
        <v>0</v>
      </c>
      <c r="CF47" s="462">
        <f t="shared" ca="1" si="55"/>
        <v>0</v>
      </c>
      <c r="CG47" s="462">
        <f t="shared" ca="1" si="55"/>
        <v>0</v>
      </c>
      <c r="CH47" s="462">
        <f t="shared" ca="1" si="55"/>
        <v>0</v>
      </c>
      <c r="CI47" s="462">
        <f t="shared" ca="1" si="55"/>
        <v>0</v>
      </c>
      <c r="CJ47" s="462">
        <f t="shared" ca="1" si="55"/>
        <v>0</v>
      </c>
      <c r="CK47" s="462">
        <f t="shared" ca="1" si="56"/>
        <v>0</v>
      </c>
      <c r="CL47" s="462">
        <f t="shared" ca="1" si="56"/>
        <v>0</v>
      </c>
      <c r="CM47" s="462">
        <f t="shared" ca="1" si="56"/>
        <v>0</v>
      </c>
      <c r="CN47" s="462">
        <f t="shared" ca="1" si="56"/>
        <v>0</v>
      </c>
      <c r="CO47" s="462">
        <f t="shared" ca="1" si="56"/>
        <v>0</v>
      </c>
      <c r="CP47" s="462">
        <f t="shared" ca="1" si="56"/>
        <v>0</v>
      </c>
      <c r="CQ47" s="462">
        <f t="shared" ca="1" si="56"/>
        <v>0</v>
      </c>
      <c r="CR47" s="462">
        <f t="shared" ca="1" si="56"/>
        <v>0</v>
      </c>
      <c r="CS47" s="462">
        <f t="shared" ca="1" si="56"/>
        <v>0</v>
      </c>
      <c r="CT47" s="462">
        <f t="shared" ca="1" si="56"/>
        <v>0</v>
      </c>
      <c r="CU47" s="462">
        <f t="shared" ca="1" si="56"/>
        <v>0</v>
      </c>
      <c r="CV47" s="462">
        <f t="shared" ca="1" si="56"/>
        <v>0</v>
      </c>
      <c r="CW47" s="462">
        <f t="shared" ca="1" si="56"/>
        <v>0</v>
      </c>
      <c r="CX47" s="462">
        <f t="shared" ca="1" si="56"/>
        <v>0</v>
      </c>
      <c r="CY47" s="462">
        <f t="shared" ca="1" si="56"/>
        <v>0</v>
      </c>
      <c r="CZ47" s="462">
        <f t="shared" ca="1" si="56"/>
        <v>0</v>
      </c>
      <c r="DA47" s="462">
        <f t="shared" ca="1" si="57"/>
        <v>0</v>
      </c>
      <c r="DB47" s="462">
        <f t="shared" ca="1" si="57"/>
        <v>0</v>
      </c>
      <c r="DC47" s="462">
        <f t="shared" ca="1" si="57"/>
        <v>0</v>
      </c>
      <c r="DE47" s="114" t="str">
        <f t="shared" ca="1" si="24"/>
        <v>E.1.2.</v>
      </c>
      <c r="DF47">
        <f t="shared" ca="1" si="58"/>
        <v>1</v>
      </c>
      <c r="DG47">
        <f t="shared" ca="1" si="59"/>
        <v>0</v>
      </c>
      <c r="DH47">
        <v>0</v>
      </c>
    </row>
    <row r="48" spans="1:112" ht="45" hidden="1">
      <c r="A48" s="67">
        <v>36</v>
      </c>
      <c r="B48" s="458" t="str">
        <f t="shared" ca="1" si="12"/>
        <v>E.1.3.</v>
      </c>
      <c r="C48" s="459" t="str">
        <f t="shared" ca="1" si="13"/>
        <v>Skatinti inovacijų pasiūlą (MTEP, FI) (12.1.)</v>
      </c>
      <c r="D48" s="463"/>
      <c r="E48" s="460" t="str">
        <f t="shared" ca="1" si="14"/>
        <v>Nurodyta be PVM (susigrąžinamas/netaikomas)</v>
      </c>
      <c r="F48" s="461">
        <f ca="1">H48+NPV(FD,I48:INDEX(I48:DC48,PAL))</f>
        <v>20468615.739679661</v>
      </c>
      <c r="G48" s="454">
        <f ca="1">SUMIF($H$5:$DC$5,"&lt;="&amp;PAL,$H48:$DC48)</f>
        <v>16241226</v>
      </c>
      <c r="H48" s="462">
        <f t="shared" ca="1" si="60"/>
        <v>0</v>
      </c>
      <c r="I48" s="462">
        <f t="shared" ca="1" si="60"/>
        <v>16168000</v>
      </c>
      <c r="J48" s="462">
        <f t="shared" ca="1" si="60"/>
        <v>5170000</v>
      </c>
      <c r="K48" s="462">
        <f t="shared" ca="1" si="60"/>
        <v>4729000</v>
      </c>
      <c r="L48" s="462">
        <f t="shared" ca="1" si="60"/>
        <v>4288000</v>
      </c>
      <c r="M48" s="462">
        <f t="shared" ca="1" si="60"/>
        <v>3847000</v>
      </c>
      <c r="N48" s="462">
        <f t="shared" ca="1" si="60"/>
        <v>3406000</v>
      </c>
      <c r="O48" s="462">
        <f t="shared" ca="1" si="60"/>
        <v>2888226</v>
      </c>
      <c r="P48" s="462">
        <f t="shared" ca="1" si="60"/>
        <v>-3765000</v>
      </c>
      <c r="Q48" s="462">
        <f t="shared" ca="1" si="60"/>
        <v>-3765000</v>
      </c>
      <c r="R48" s="462">
        <f t="shared" ca="1" si="51"/>
        <v>-3765000</v>
      </c>
      <c r="S48" s="462">
        <f t="shared" ca="1" si="51"/>
        <v>-3765000</v>
      </c>
      <c r="T48" s="462">
        <f t="shared" ca="1" si="51"/>
        <v>-2635000</v>
      </c>
      <c r="U48" s="462">
        <f t="shared" ca="1" si="51"/>
        <v>-2194000</v>
      </c>
      <c r="V48" s="462">
        <f t="shared" ca="1" si="51"/>
        <v>-1753000</v>
      </c>
      <c r="W48" s="462">
        <f t="shared" ca="1" si="51"/>
        <v>-1312000</v>
      </c>
      <c r="X48" s="462">
        <f t="shared" ca="1" si="51"/>
        <v>-871000</v>
      </c>
      <c r="Y48" s="462">
        <f t="shared" ca="1" si="52"/>
        <v>-430000</v>
      </c>
      <c r="Z48" s="462">
        <f t="shared" ca="1" si="52"/>
        <v>0</v>
      </c>
      <c r="AA48" s="462">
        <f t="shared" ca="1" si="52"/>
        <v>0</v>
      </c>
      <c r="AB48" s="462">
        <f t="shared" ca="1" si="52"/>
        <v>0</v>
      </c>
      <c r="AC48" s="462">
        <f t="shared" ca="1" si="52"/>
        <v>0</v>
      </c>
      <c r="AD48" s="462">
        <f t="shared" ca="1" si="52"/>
        <v>0</v>
      </c>
      <c r="AE48" s="462">
        <f t="shared" ca="1" si="52"/>
        <v>0</v>
      </c>
      <c r="AF48" s="462">
        <f t="shared" ca="1" si="52"/>
        <v>0</v>
      </c>
      <c r="AG48" s="462">
        <f t="shared" ca="1" si="52"/>
        <v>0</v>
      </c>
      <c r="AH48" s="462">
        <f t="shared" ca="1" si="52"/>
        <v>0</v>
      </c>
      <c r="AI48" s="462">
        <f t="shared" ca="1" si="52"/>
        <v>0</v>
      </c>
      <c r="AJ48" s="462">
        <f t="shared" ca="1" si="52"/>
        <v>0</v>
      </c>
      <c r="AK48" s="462">
        <f t="shared" ca="1" si="52"/>
        <v>0</v>
      </c>
      <c r="AL48" s="462">
        <f t="shared" ca="1" si="52"/>
        <v>0</v>
      </c>
      <c r="AM48" s="462">
        <f t="shared" ca="1" si="52"/>
        <v>0</v>
      </c>
      <c r="AN48" s="462">
        <f t="shared" ca="1" si="52"/>
        <v>0</v>
      </c>
      <c r="AO48" s="462">
        <f t="shared" ca="1" si="53"/>
        <v>0</v>
      </c>
      <c r="AP48" s="462">
        <f t="shared" ca="1" si="53"/>
        <v>0</v>
      </c>
      <c r="AQ48" s="462">
        <f t="shared" ca="1" si="53"/>
        <v>0</v>
      </c>
      <c r="AR48" s="462">
        <f t="shared" ca="1" si="53"/>
        <v>0</v>
      </c>
      <c r="AS48" s="462">
        <f t="shared" ca="1" si="53"/>
        <v>0</v>
      </c>
      <c r="AT48" s="462">
        <f t="shared" ca="1" si="53"/>
        <v>0</v>
      </c>
      <c r="AU48" s="462">
        <f t="shared" ca="1" si="53"/>
        <v>0</v>
      </c>
      <c r="AV48" s="462">
        <f t="shared" ca="1" si="53"/>
        <v>0</v>
      </c>
      <c r="AW48" s="462">
        <f t="shared" ca="1" si="53"/>
        <v>0</v>
      </c>
      <c r="AX48" s="462">
        <f t="shared" ca="1" si="53"/>
        <v>0</v>
      </c>
      <c r="AY48" s="462">
        <f t="shared" ca="1" si="53"/>
        <v>0</v>
      </c>
      <c r="AZ48" s="462">
        <f t="shared" ca="1" si="53"/>
        <v>0</v>
      </c>
      <c r="BA48" s="462">
        <f t="shared" ca="1" si="53"/>
        <v>0</v>
      </c>
      <c r="BB48" s="462">
        <f t="shared" ca="1" si="53"/>
        <v>0</v>
      </c>
      <c r="BC48" s="462">
        <f t="shared" ca="1" si="53"/>
        <v>0</v>
      </c>
      <c r="BD48" s="462">
        <f t="shared" ca="1" si="53"/>
        <v>0</v>
      </c>
      <c r="BE48" s="462">
        <f t="shared" ca="1" si="54"/>
        <v>0</v>
      </c>
      <c r="BF48" s="462">
        <f t="shared" ca="1" si="54"/>
        <v>0</v>
      </c>
      <c r="BG48" s="462">
        <f t="shared" ca="1" si="54"/>
        <v>0</v>
      </c>
      <c r="BH48" s="462">
        <f t="shared" ca="1" si="54"/>
        <v>0</v>
      </c>
      <c r="BI48" s="462">
        <f t="shared" ca="1" si="54"/>
        <v>0</v>
      </c>
      <c r="BJ48" s="462">
        <f t="shared" ca="1" si="54"/>
        <v>0</v>
      </c>
      <c r="BK48" s="462">
        <f t="shared" ca="1" si="54"/>
        <v>0</v>
      </c>
      <c r="BL48" s="462">
        <f t="shared" ca="1" si="54"/>
        <v>0</v>
      </c>
      <c r="BM48" s="462">
        <f t="shared" ca="1" si="54"/>
        <v>0</v>
      </c>
      <c r="BN48" s="462">
        <f t="shared" ca="1" si="54"/>
        <v>0</v>
      </c>
      <c r="BO48" s="462">
        <f t="shared" ca="1" si="54"/>
        <v>0</v>
      </c>
      <c r="BP48" s="462">
        <f t="shared" ca="1" si="54"/>
        <v>0</v>
      </c>
      <c r="BQ48" s="462">
        <f t="shared" ca="1" si="54"/>
        <v>0</v>
      </c>
      <c r="BR48" s="462">
        <f t="shared" ca="1" si="54"/>
        <v>0</v>
      </c>
      <c r="BS48" s="462">
        <f t="shared" ca="1" si="54"/>
        <v>0</v>
      </c>
      <c r="BT48" s="462">
        <f t="shared" ca="1" si="54"/>
        <v>0</v>
      </c>
      <c r="BU48" s="462">
        <f t="shared" ca="1" si="55"/>
        <v>0</v>
      </c>
      <c r="BV48" s="462">
        <f t="shared" ca="1" si="55"/>
        <v>0</v>
      </c>
      <c r="BW48" s="462">
        <f t="shared" ca="1" si="55"/>
        <v>0</v>
      </c>
      <c r="BX48" s="462">
        <f t="shared" ca="1" si="55"/>
        <v>0</v>
      </c>
      <c r="BY48" s="462">
        <f t="shared" ca="1" si="55"/>
        <v>0</v>
      </c>
      <c r="BZ48" s="462">
        <f t="shared" ca="1" si="55"/>
        <v>0</v>
      </c>
      <c r="CA48" s="462">
        <f t="shared" ca="1" si="55"/>
        <v>0</v>
      </c>
      <c r="CB48" s="462">
        <f t="shared" ca="1" si="55"/>
        <v>0</v>
      </c>
      <c r="CC48" s="462">
        <f t="shared" ca="1" si="55"/>
        <v>0</v>
      </c>
      <c r="CD48" s="462">
        <f t="shared" ca="1" si="55"/>
        <v>0</v>
      </c>
      <c r="CE48" s="462">
        <f t="shared" ca="1" si="55"/>
        <v>0</v>
      </c>
      <c r="CF48" s="462">
        <f t="shared" ca="1" si="55"/>
        <v>0</v>
      </c>
      <c r="CG48" s="462">
        <f t="shared" ca="1" si="55"/>
        <v>0</v>
      </c>
      <c r="CH48" s="462">
        <f t="shared" ca="1" si="55"/>
        <v>0</v>
      </c>
      <c r="CI48" s="462">
        <f t="shared" ca="1" si="55"/>
        <v>0</v>
      </c>
      <c r="CJ48" s="462">
        <f t="shared" ca="1" si="55"/>
        <v>0</v>
      </c>
      <c r="CK48" s="462">
        <f t="shared" ca="1" si="56"/>
        <v>0</v>
      </c>
      <c r="CL48" s="462">
        <f t="shared" ca="1" si="56"/>
        <v>0</v>
      </c>
      <c r="CM48" s="462">
        <f t="shared" ca="1" si="56"/>
        <v>0</v>
      </c>
      <c r="CN48" s="462">
        <f t="shared" ca="1" si="56"/>
        <v>0</v>
      </c>
      <c r="CO48" s="462">
        <f t="shared" ca="1" si="56"/>
        <v>0</v>
      </c>
      <c r="CP48" s="462">
        <f t="shared" ca="1" si="56"/>
        <v>0</v>
      </c>
      <c r="CQ48" s="462">
        <f t="shared" ca="1" si="56"/>
        <v>0</v>
      </c>
      <c r="CR48" s="462">
        <f t="shared" ca="1" si="56"/>
        <v>0</v>
      </c>
      <c r="CS48" s="462">
        <f t="shared" ca="1" si="56"/>
        <v>0</v>
      </c>
      <c r="CT48" s="462">
        <f t="shared" ca="1" si="56"/>
        <v>0</v>
      </c>
      <c r="CU48" s="462">
        <f t="shared" ca="1" si="56"/>
        <v>0</v>
      </c>
      <c r="CV48" s="462">
        <f t="shared" ca="1" si="56"/>
        <v>0</v>
      </c>
      <c r="CW48" s="462">
        <f t="shared" ca="1" si="56"/>
        <v>0</v>
      </c>
      <c r="CX48" s="462">
        <f t="shared" ca="1" si="56"/>
        <v>0</v>
      </c>
      <c r="CY48" s="462">
        <f t="shared" ca="1" si="56"/>
        <v>0</v>
      </c>
      <c r="CZ48" s="462">
        <f t="shared" ca="1" si="56"/>
        <v>0</v>
      </c>
      <c r="DA48" s="462">
        <f t="shared" ca="1" si="57"/>
        <v>0</v>
      </c>
      <c r="DB48" s="462">
        <f t="shared" ca="1" si="57"/>
        <v>0</v>
      </c>
      <c r="DC48" s="462">
        <f t="shared" ca="1" si="57"/>
        <v>0</v>
      </c>
      <c r="DE48" s="114" t="str">
        <f t="shared" ca="1" si="24"/>
        <v>E.1.3.</v>
      </c>
      <c r="DF48">
        <f t="shared" ca="1" si="58"/>
        <v>1</v>
      </c>
      <c r="DG48">
        <f t="shared" ca="1" si="59"/>
        <v>0</v>
      </c>
      <c r="DH48">
        <v>0</v>
      </c>
    </row>
    <row r="49" spans="1:112" ht="45" hidden="1">
      <c r="A49" s="67">
        <v>37</v>
      </c>
      <c r="B49" s="458" t="str">
        <f t="shared" ca="1" si="12"/>
        <v>E.1.4.</v>
      </c>
      <c r="C49" s="459" t="str">
        <f t="shared" ca="1" si="13"/>
        <v>Skatinti inovacijų pasiūlą (MTEP, subsidija) (12.2.)</v>
      </c>
      <c r="D49" s="463"/>
      <c r="E49" s="460" t="str">
        <f t="shared" ca="1" si="14"/>
        <v>Nurodyta be PVM (susigrąžinamas/netaikomas)</v>
      </c>
      <c r="F49" s="461">
        <f ca="1">H49+NPV(FD,I49:INDEX(I49:DC49,PAL))</f>
        <v>100083636.11954069</v>
      </c>
      <c r="G49" s="454">
        <f ca="1">SUMIF($H$5:$DC$5,"&lt;="&amp;PAL,$H49:$DC49)</f>
        <v>116763148</v>
      </c>
      <c r="H49" s="462">
        <f t="shared" ca="1" si="60"/>
        <v>0</v>
      </c>
      <c r="I49" s="462">
        <f t="shared" ca="1" si="60"/>
        <v>9341051.8399999999</v>
      </c>
      <c r="J49" s="462">
        <f t="shared" ca="1" si="60"/>
        <v>22184998.120000001</v>
      </c>
      <c r="K49" s="462">
        <f t="shared" ca="1" si="60"/>
        <v>12843946.279999999</v>
      </c>
      <c r="L49" s="462">
        <f t="shared" ca="1" si="60"/>
        <v>25687892.559999999</v>
      </c>
      <c r="M49" s="462">
        <f t="shared" ca="1" si="60"/>
        <v>15179209.24</v>
      </c>
      <c r="N49" s="462">
        <f t="shared" ca="1" si="60"/>
        <v>25687892.559999999</v>
      </c>
      <c r="O49" s="462">
        <f t="shared" ca="1" si="60"/>
        <v>5838157.4000000004</v>
      </c>
      <c r="P49" s="462">
        <f t="shared" ca="1" si="60"/>
        <v>0</v>
      </c>
      <c r="Q49" s="462">
        <f t="shared" ca="1" si="60"/>
        <v>0</v>
      </c>
      <c r="R49" s="462">
        <f t="shared" ca="1" si="51"/>
        <v>0</v>
      </c>
      <c r="S49" s="462">
        <f t="shared" ca="1" si="51"/>
        <v>0</v>
      </c>
      <c r="T49" s="462">
        <f t="shared" ca="1" si="51"/>
        <v>0</v>
      </c>
      <c r="U49" s="462">
        <f t="shared" ca="1" si="51"/>
        <v>0</v>
      </c>
      <c r="V49" s="462">
        <f t="shared" ca="1" si="51"/>
        <v>0</v>
      </c>
      <c r="W49" s="462">
        <f t="shared" ca="1" si="51"/>
        <v>0</v>
      </c>
      <c r="X49" s="462">
        <f t="shared" ca="1" si="51"/>
        <v>0</v>
      </c>
      <c r="Y49" s="462">
        <f t="shared" ca="1" si="52"/>
        <v>0</v>
      </c>
      <c r="Z49" s="462">
        <f t="shared" ca="1" si="52"/>
        <v>0</v>
      </c>
      <c r="AA49" s="462">
        <f t="shared" ca="1" si="52"/>
        <v>0</v>
      </c>
      <c r="AB49" s="462">
        <f t="shared" ca="1" si="52"/>
        <v>0</v>
      </c>
      <c r="AC49" s="462">
        <f t="shared" ca="1" si="52"/>
        <v>0</v>
      </c>
      <c r="AD49" s="462">
        <f t="shared" ca="1" si="52"/>
        <v>0</v>
      </c>
      <c r="AE49" s="462">
        <f t="shared" ca="1" si="52"/>
        <v>0</v>
      </c>
      <c r="AF49" s="462">
        <f t="shared" ca="1" si="52"/>
        <v>0</v>
      </c>
      <c r="AG49" s="462">
        <f t="shared" ca="1" si="52"/>
        <v>0</v>
      </c>
      <c r="AH49" s="462">
        <f t="shared" ca="1" si="52"/>
        <v>0</v>
      </c>
      <c r="AI49" s="462">
        <f t="shared" ca="1" si="52"/>
        <v>0</v>
      </c>
      <c r="AJ49" s="462">
        <f t="shared" ca="1" si="52"/>
        <v>0</v>
      </c>
      <c r="AK49" s="462">
        <f t="shared" ca="1" si="52"/>
        <v>0</v>
      </c>
      <c r="AL49" s="462">
        <f t="shared" ca="1" si="52"/>
        <v>0</v>
      </c>
      <c r="AM49" s="462">
        <f t="shared" ca="1" si="52"/>
        <v>0</v>
      </c>
      <c r="AN49" s="462">
        <f t="shared" ca="1" si="52"/>
        <v>0</v>
      </c>
      <c r="AO49" s="462">
        <f t="shared" ca="1" si="53"/>
        <v>0</v>
      </c>
      <c r="AP49" s="462">
        <f t="shared" ca="1" si="53"/>
        <v>0</v>
      </c>
      <c r="AQ49" s="462">
        <f t="shared" ca="1" si="53"/>
        <v>0</v>
      </c>
      <c r="AR49" s="462">
        <f t="shared" ca="1" si="53"/>
        <v>0</v>
      </c>
      <c r="AS49" s="462">
        <f t="shared" ca="1" si="53"/>
        <v>0</v>
      </c>
      <c r="AT49" s="462">
        <f t="shared" ca="1" si="53"/>
        <v>0</v>
      </c>
      <c r="AU49" s="462">
        <f t="shared" ca="1" si="53"/>
        <v>0</v>
      </c>
      <c r="AV49" s="462">
        <f t="shared" ca="1" si="53"/>
        <v>0</v>
      </c>
      <c r="AW49" s="462">
        <f t="shared" ca="1" si="53"/>
        <v>0</v>
      </c>
      <c r="AX49" s="462">
        <f t="shared" ca="1" si="53"/>
        <v>0</v>
      </c>
      <c r="AY49" s="462">
        <f t="shared" ca="1" si="53"/>
        <v>0</v>
      </c>
      <c r="AZ49" s="462">
        <f t="shared" ca="1" si="53"/>
        <v>0</v>
      </c>
      <c r="BA49" s="462">
        <f t="shared" ca="1" si="53"/>
        <v>0</v>
      </c>
      <c r="BB49" s="462">
        <f t="shared" ca="1" si="53"/>
        <v>0</v>
      </c>
      <c r="BC49" s="462">
        <f t="shared" ca="1" si="53"/>
        <v>0</v>
      </c>
      <c r="BD49" s="462">
        <f t="shared" ca="1" si="53"/>
        <v>0</v>
      </c>
      <c r="BE49" s="462">
        <f t="shared" ca="1" si="54"/>
        <v>0</v>
      </c>
      <c r="BF49" s="462">
        <f t="shared" ca="1" si="54"/>
        <v>0</v>
      </c>
      <c r="BG49" s="462">
        <f t="shared" ca="1" si="54"/>
        <v>0</v>
      </c>
      <c r="BH49" s="462">
        <f t="shared" ca="1" si="54"/>
        <v>0</v>
      </c>
      <c r="BI49" s="462">
        <f t="shared" ca="1" si="54"/>
        <v>0</v>
      </c>
      <c r="BJ49" s="462">
        <f t="shared" ca="1" si="54"/>
        <v>0</v>
      </c>
      <c r="BK49" s="462">
        <f t="shared" ca="1" si="54"/>
        <v>0</v>
      </c>
      <c r="BL49" s="462">
        <f t="shared" ca="1" si="54"/>
        <v>0</v>
      </c>
      <c r="BM49" s="462">
        <f t="shared" ca="1" si="54"/>
        <v>0</v>
      </c>
      <c r="BN49" s="462">
        <f t="shared" ca="1" si="54"/>
        <v>0</v>
      </c>
      <c r="BO49" s="462">
        <f t="shared" ca="1" si="54"/>
        <v>0</v>
      </c>
      <c r="BP49" s="462">
        <f t="shared" ca="1" si="54"/>
        <v>0</v>
      </c>
      <c r="BQ49" s="462">
        <f t="shared" ca="1" si="54"/>
        <v>0</v>
      </c>
      <c r="BR49" s="462">
        <f t="shared" ca="1" si="54"/>
        <v>0</v>
      </c>
      <c r="BS49" s="462">
        <f t="shared" ca="1" si="54"/>
        <v>0</v>
      </c>
      <c r="BT49" s="462">
        <f t="shared" ca="1" si="54"/>
        <v>0</v>
      </c>
      <c r="BU49" s="462">
        <f t="shared" ca="1" si="55"/>
        <v>0</v>
      </c>
      <c r="BV49" s="462">
        <f t="shared" ca="1" si="55"/>
        <v>0</v>
      </c>
      <c r="BW49" s="462">
        <f t="shared" ca="1" si="55"/>
        <v>0</v>
      </c>
      <c r="BX49" s="462">
        <f t="shared" ca="1" si="55"/>
        <v>0</v>
      </c>
      <c r="BY49" s="462">
        <f t="shared" ca="1" si="55"/>
        <v>0</v>
      </c>
      <c r="BZ49" s="462">
        <f t="shared" ca="1" si="55"/>
        <v>0</v>
      </c>
      <c r="CA49" s="462">
        <f t="shared" ca="1" si="55"/>
        <v>0</v>
      </c>
      <c r="CB49" s="462">
        <f t="shared" ca="1" si="55"/>
        <v>0</v>
      </c>
      <c r="CC49" s="462">
        <f t="shared" ca="1" si="55"/>
        <v>0</v>
      </c>
      <c r="CD49" s="462">
        <f t="shared" ca="1" si="55"/>
        <v>0</v>
      </c>
      <c r="CE49" s="462">
        <f t="shared" ca="1" si="55"/>
        <v>0</v>
      </c>
      <c r="CF49" s="462">
        <f t="shared" ca="1" si="55"/>
        <v>0</v>
      </c>
      <c r="CG49" s="462">
        <f t="shared" ca="1" si="55"/>
        <v>0</v>
      </c>
      <c r="CH49" s="462">
        <f t="shared" ca="1" si="55"/>
        <v>0</v>
      </c>
      <c r="CI49" s="462">
        <f t="shared" ca="1" si="55"/>
        <v>0</v>
      </c>
      <c r="CJ49" s="462">
        <f t="shared" ca="1" si="55"/>
        <v>0</v>
      </c>
      <c r="CK49" s="462">
        <f t="shared" ca="1" si="56"/>
        <v>0</v>
      </c>
      <c r="CL49" s="462">
        <f t="shared" ca="1" si="56"/>
        <v>0</v>
      </c>
      <c r="CM49" s="462">
        <f t="shared" ca="1" si="56"/>
        <v>0</v>
      </c>
      <c r="CN49" s="462">
        <f t="shared" ca="1" si="56"/>
        <v>0</v>
      </c>
      <c r="CO49" s="462">
        <f t="shared" ca="1" si="56"/>
        <v>0</v>
      </c>
      <c r="CP49" s="462">
        <f t="shared" ca="1" si="56"/>
        <v>0</v>
      </c>
      <c r="CQ49" s="462">
        <f t="shared" ca="1" si="56"/>
        <v>0</v>
      </c>
      <c r="CR49" s="462">
        <f t="shared" ca="1" si="56"/>
        <v>0</v>
      </c>
      <c r="CS49" s="462">
        <f t="shared" ca="1" si="56"/>
        <v>0</v>
      </c>
      <c r="CT49" s="462">
        <f t="shared" ca="1" si="56"/>
        <v>0</v>
      </c>
      <c r="CU49" s="462">
        <f t="shared" ca="1" si="56"/>
        <v>0</v>
      </c>
      <c r="CV49" s="462">
        <f t="shared" ca="1" si="56"/>
        <v>0</v>
      </c>
      <c r="CW49" s="462">
        <f t="shared" ca="1" si="56"/>
        <v>0</v>
      </c>
      <c r="CX49" s="462">
        <f t="shared" ca="1" si="56"/>
        <v>0</v>
      </c>
      <c r="CY49" s="462">
        <f t="shared" ca="1" si="56"/>
        <v>0</v>
      </c>
      <c r="CZ49" s="462">
        <f t="shared" ca="1" si="56"/>
        <v>0</v>
      </c>
      <c r="DA49" s="462">
        <f t="shared" ca="1" si="57"/>
        <v>0</v>
      </c>
      <c r="DB49" s="462">
        <f t="shared" ca="1" si="57"/>
        <v>0</v>
      </c>
      <c r="DC49" s="462">
        <f t="shared" ca="1" si="57"/>
        <v>0</v>
      </c>
      <c r="DE49" s="114" t="str">
        <f t="shared" ca="1" si="24"/>
        <v>E.1.4.</v>
      </c>
      <c r="DF49">
        <f t="shared" ca="1" si="58"/>
        <v>1</v>
      </c>
      <c r="DG49">
        <f t="shared" ca="1" si="59"/>
        <v>0</v>
      </c>
      <c r="DH49">
        <v>0</v>
      </c>
    </row>
    <row r="50" spans="1:112" ht="45" hidden="1">
      <c r="A50" s="67">
        <v>38</v>
      </c>
      <c r="B50" s="458" t="str">
        <f t="shared" ca="1" si="12"/>
        <v>E.1.5.</v>
      </c>
      <c r="C50" s="459" t="str">
        <f t="shared" ca="1" si="13"/>
        <v>Teikti kaupiamąjį/alternatyvųjį finansavimą; skatinti STEP technologijų kūrimą arba gamybą (25)</v>
      </c>
      <c r="D50" s="463"/>
      <c r="E50" s="460" t="str">
        <f t="shared" ca="1" si="14"/>
        <v>Nurodyta be PVM (susigrąžinamas/netaikomas)</v>
      </c>
      <c r="F50" s="461">
        <f ca="1">H50+NPV(FD,I50:INDEX(I50:DC50,PAL))</f>
        <v>45795245.072381251</v>
      </c>
      <c r="G50" s="454">
        <f ca="1">SUMIF($H$5:$DC$5,"&lt;="&amp;PAL,$H50:$DC50)</f>
        <v>56574575</v>
      </c>
      <c r="H50" s="462">
        <f t="shared" ca="1" si="60"/>
        <v>0</v>
      </c>
      <c r="I50" s="462">
        <f t="shared" ca="1" si="60"/>
        <v>0</v>
      </c>
      <c r="J50" s="462">
        <f t="shared" ca="1" si="60"/>
        <v>0</v>
      </c>
      <c r="K50" s="462">
        <f t="shared" ca="1" si="60"/>
        <v>0</v>
      </c>
      <c r="L50" s="462">
        <f t="shared" ca="1" si="60"/>
        <v>2828728.75</v>
      </c>
      <c r="M50" s="462">
        <f t="shared" ca="1" si="60"/>
        <v>33944745</v>
      </c>
      <c r="N50" s="462">
        <f t="shared" ca="1" si="60"/>
        <v>14143643.75</v>
      </c>
      <c r="O50" s="462">
        <f t="shared" ca="1" si="60"/>
        <v>5657457.5</v>
      </c>
      <c r="P50" s="462">
        <f t="shared" ca="1" si="60"/>
        <v>0</v>
      </c>
      <c r="Q50" s="462">
        <f t="shared" ca="1" si="60"/>
        <v>0</v>
      </c>
      <c r="R50" s="462">
        <f t="shared" ca="1" si="51"/>
        <v>0</v>
      </c>
      <c r="S50" s="462">
        <f t="shared" ca="1" si="51"/>
        <v>0</v>
      </c>
      <c r="T50" s="462">
        <f t="shared" ca="1" si="51"/>
        <v>0</v>
      </c>
      <c r="U50" s="462">
        <f t="shared" ca="1" si="51"/>
        <v>0</v>
      </c>
      <c r="V50" s="462">
        <f t="shared" ca="1" si="51"/>
        <v>0</v>
      </c>
      <c r="W50" s="462">
        <f t="shared" ca="1" si="51"/>
        <v>0</v>
      </c>
      <c r="X50" s="462">
        <f t="shared" ca="1" si="51"/>
        <v>0</v>
      </c>
      <c r="Y50" s="462">
        <f t="shared" ca="1" si="52"/>
        <v>0</v>
      </c>
      <c r="Z50" s="462">
        <f t="shared" ca="1" si="52"/>
        <v>0</v>
      </c>
      <c r="AA50" s="462">
        <f t="shared" ca="1" si="52"/>
        <v>0</v>
      </c>
      <c r="AB50" s="462">
        <f t="shared" ca="1" si="52"/>
        <v>0</v>
      </c>
      <c r="AC50" s="462">
        <f t="shared" ca="1" si="52"/>
        <v>0</v>
      </c>
      <c r="AD50" s="462">
        <f t="shared" ca="1" si="52"/>
        <v>0</v>
      </c>
      <c r="AE50" s="462">
        <f t="shared" ca="1" si="52"/>
        <v>0</v>
      </c>
      <c r="AF50" s="462">
        <f t="shared" ca="1" si="52"/>
        <v>0</v>
      </c>
      <c r="AG50" s="462">
        <f t="shared" ca="1" si="52"/>
        <v>0</v>
      </c>
      <c r="AH50" s="462">
        <f t="shared" ca="1" si="52"/>
        <v>0</v>
      </c>
      <c r="AI50" s="462">
        <f t="shared" ca="1" si="52"/>
        <v>0</v>
      </c>
      <c r="AJ50" s="462">
        <f t="shared" ca="1" si="52"/>
        <v>0</v>
      </c>
      <c r="AK50" s="462">
        <f t="shared" ca="1" si="52"/>
        <v>0</v>
      </c>
      <c r="AL50" s="462">
        <f t="shared" ca="1" si="52"/>
        <v>0</v>
      </c>
      <c r="AM50" s="462">
        <f t="shared" ca="1" si="52"/>
        <v>0</v>
      </c>
      <c r="AN50" s="462">
        <f t="shared" ca="1" si="52"/>
        <v>0</v>
      </c>
      <c r="AO50" s="462">
        <f t="shared" ca="1" si="53"/>
        <v>0</v>
      </c>
      <c r="AP50" s="462">
        <f t="shared" ca="1" si="53"/>
        <v>0</v>
      </c>
      <c r="AQ50" s="462">
        <f t="shared" ca="1" si="53"/>
        <v>0</v>
      </c>
      <c r="AR50" s="462">
        <f t="shared" ca="1" si="53"/>
        <v>0</v>
      </c>
      <c r="AS50" s="462">
        <f t="shared" ca="1" si="53"/>
        <v>0</v>
      </c>
      <c r="AT50" s="462">
        <f t="shared" ca="1" si="53"/>
        <v>0</v>
      </c>
      <c r="AU50" s="462">
        <f t="shared" ca="1" si="53"/>
        <v>0</v>
      </c>
      <c r="AV50" s="462">
        <f t="shared" ca="1" si="53"/>
        <v>0</v>
      </c>
      <c r="AW50" s="462">
        <f t="shared" ca="1" si="53"/>
        <v>0</v>
      </c>
      <c r="AX50" s="462">
        <f t="shared" ca="1" si="53"/>
        <v>0</v>
      </c>
      <c r="AY50" s="462">
        <f t="shared" ca="1" si="53"/>
        <v>0</v>
      </c>
      <c r="AZ50" s="462">
        <f t="shared" ca="1" si="53"/>
        <v>0</v>
      </c>
      <c r="BA50" s="462">
        <f t="shared" ca="1" si="53"/>
        <v>0</v>
      </c>
      <c r="BB50" s="462">
        <f t="shared" ca="1" si="53"/>
        <v>0</v>
      </c>
      <c r="BC50" s="462">
        <f t="shared" ca="1" si="53"/>
        <v>0</v>
      </c>
      <c r="BD50" s="462">
        <f t="shared" ca="1" si="53"/>
        <v>0</v>
      </c>
      <c r="BE50" s="462">
        <f t="shared" ca="1" si="54"/>
        <v>0</v>
      </c>
      <c r="BF50" s="462">
        <f t="shared" ca="1" si="54"/>
        <v>0</v>
      </c>
      <c r="BG50" s="462">
        <f t="shared" ca="1" si="54"/>
        <v>0</v>
      </c>
      <c r="BH50" s="462">
        <f t="shared" ca="1" si="54"/>
        <v>0</v>
      </c>
      <c r="BI50" s="462">
        <f t="shared" ca="1" si="54"/>
        <v>0</v>
      </c>
      <c r="BJ50" s="462">
        <f t="shared" ca="1" si="54"/>
        <v>0</v>
      </c>
      <c r="BK50" s="462">
        <f t="shared" ca="1" si="54"/>
        <v>0</v>
      </c>
      <c r="BL50" s="462">
        <f t="shared" ca="1" si="54"/>
        <v>0</v>
      </c>
      <c r="BM50" s="462">
        <f t="shared" ca="1" si="54"/>
        <v>0</v>
      </c>
      <c r="BN50" s="462">
        <f t="shared" ca="1" si="54"/>
        <v>0</v>
      </c>
      <c r="BO50" s="462">
        <f t="shared" ca="1" si="54"/>
        <v>0</v>
      </c>
      <c r="BP50" s="462">
        <f t="shared" ca="1" si="54"/>
        <v>0</v>
      </c>
      <c r="BQ50" s="462">
        <f t="shared" ca="1" si="54"/>
        <v>0</v>
      </c>
      <c r="BR50" s="462">
        <f t="shared" ca="1" si="54"/>
        <v>0</v>
      </c>
      <c r="BS50" s="462">
        <f t="shared" ca="1" si="54"/>
        <v>0</v>
      </c>
      <c r="BT50" s="462">
        <f t="shared" ca="1" si="54"/>
        <v>0</v>
      </c>
      <c r="BU50" s="462">
        <f t="shared" ca="1" si="55"/>
        <v>0</v>
      </c>
      <c r="BV50" s="462">
        <f t="shared" ca="1" si="55"/>
        <v>0</v>
      </c>
      <c r="BW50" s="462">
        <f t="shared" ca="1" si="55"/>
        <v>0</v>
      </c>
      <c r="BX50" s="462">
        <f t="shared" ca="1" si="55"/>
        <v>0</v>
      </c>
      <c r="BY50" s="462">
        <f t="shared" ca="1" si="55"/>
        <v>0</v>
      </c>
      <c r="BZ50" s="462">
        <f t="shared" ca="1" si="55"/>
        <v>0</v>
      </c>
      <c r="CA50" s="462">
        <f t="shared" ca="1" si="55"/>
        <v>0</v>
      </c>
      <c r="CB50" s="462">
        <f t="shared" ca="1" si="55"/>
        <v>0</v>
      </c>
      <c r="CC50" s="462">
        <f t="shared" ca="1" si="55"/>
        <v>0</v>
      </c>
      <c r="CD50" s="462">
        <f t="shared" ca="1" si="55"/>
        <v>0</v>
      </c>
      <c r="CE50" s="462">
        <f t="shared" ca="1" si="55"/>
        <v>0</v>
      </c>
      <c r="CF50" s="462">
        <f t="shared" ca="1" si="55"/>
        <v>0</v>
      </c>
      <c r="CG50" s="462">
        <f t="shared" ca="1" si="55"/>
        <v>0</v>
      </c>
      <c r="CH50" s="462">
        <f t="shared" ca="1" si="55"/>
        <v>0</v>
      </c>
      <c r="CI50" s="462">
        <f t="shared" ca="1" si="55"/>
        <v>0</v>
      </c>
      <c r="CJ50" s="462">
        <f t="shared" ca="1" si="55"/>
        <v>0</v>
      </c>
      <c r="CK50" s="462">
        <f t="shared" ca="1" si="56"/>
        <v>0</v>
      </c>
      <c r="CL50" s="462">
        <f t="shared" ca="1" si="56"/>
        <v>0</v>
      </c>
      <c r="CM50" s="462">
        <f t="shared" ca="1" si="56"/>
        <v>0</v>
      </c>
      <c r="CN50" s="462">
        <f t="shared" ca="1" si="56"/>
        <v>0</v>
      </c>
      <c r="CO50" s="462">
        <f t="shared" ca="1" si="56"/>
        <v>0</v>
      </c>
      <c r="CP50" s="462">
        <f t="shared" ca="1" si="56"/>
        <v>0</v>
      </c>
      <c r="CQ50" s="462">
        <f t="shared" ca="1" si="56"/>
        <v>0</v>
      </c>
      <c r="CR50" s="462">
        <f t="shared" ca="1" si="56"/>
        <v>0</v>
      </c>
      <c r="CS50" s="462">
        <f t="shared" ca="1" si="56"/>
        <v>0</v>
      </c>
      <c r="CT50" s="462">
        <f t="shared" ca="1" si="56"/>
        <v>0</v>
      </c>
      <c r="CU50" s="462">
        <f t="shared" ca="1" si="56"/>
        <v>0</v>
      </c>
      <c r="CV50" s="462">
        <f t="shared" ca="1" si="56"/>
        <v>0</v>
      </c>
      <c r="CW50" s="462">
        <f t="shared" ca="1" si="56"/>
        <v>0</v>
      </c>
      <c r="CX50" s="462">
        <f t="shared" ca="1" si="56"/>
        <v>0</v>
      </c>
      <c r="CY50" s="462">
        <f t="shared" ca="1" si="56"/>
        <v>0</v>
      </c>
      <c r="CZ50" s="462">
        <f t="shared" ca="1" si="56"/>
        <v>0</v>
      </c>
      <c r="DA50" s="462">
        <f t="shared" ca="1" si="57"/>
        <v>0</v>
      </c>
      <c r="DB50" s="462">
        <f t="shared" ca="1" si="57"/>
        <v>0</v>
      </c>
      <c r="DC50" s="462">
        <f t="shared" ca="1" si="57"/>
        <v>0</v>
      </c>
      <c r="DE50" s="114" t="str">
        <f t="shared" ca="1" si="24"/>
        <v>E.1.5.</v>
      </c>
      <c r="DF50">
        <f t="shared" ca="1" si="58"/>
        <v>1</v>
      </c>
      <c r="DG50">
        <f t="shared" ca="1" si="59"/>
        <v>0</v>
      </c>
      <c r="DH50">
        <v>0</v>
      </c>
    </row>
    <row r="51" spans="1:112" ht="30" hidden="1">
      <c r="A51" s="67">
        <v>39</v>
      </c>
      <c r="B51" s="458" t="str">
        <f t="shared" ca="1" si="12"/>
        <v>E.1.6.</v>
      </c>
      <c r="C51" s="459" t="str">
        <f t="shared" ca="1" si="13"/>
        <v>Skatinti trumpų vertės kūrimo grandinių formavimąsi ir plėtrą tarp MVĮ (paskolos) (19.1.)</v>
      </c>
      <c r="D51" s="463"/>
      <c r="E51" s="460">
        <f t="shared" ca="1" si="14"/>
        <v>0.21</v>
      </c>
      <c r="F51" s="461">
        <f ca="1">H51+NPV(FD,I51:INDEX(I51:DC51,PAL))</f>
        <v>12706017.563498905</v>
      </c>
      <c r="G51" s="454">
        <f ca="1">SUMIF($H$5:$DC$5,"&lt;="&amp;PAL,$H51:$DC51)</f>
        <v>12482000</v>
      </c>
      <c r="H51" s="462">
        <f t="shared" ca="1" si="60"/>
        <v>0</v>
      </c>
      <c r="I51" s="462">
        <f t="shared" ca="1" si="60"/>
        <v>0</v>
      </c>
      <c r="J51" s="462">
        <f t="shared" ca="1" si="60"/>
        <v>7389600</v>
      </c>
      <c r="K51" s="462">
        <f t="shared" ca="1" si="60"/>
        <v>0</v>
      </c>
      <c r="L51" s="462">
        <f t="shared" ca="1" si="60"/>
        <v>5335000</v>
      </c>
      <c r="M51" s="462">
        <f t="shared" ca="1" si="60"/>
        <v>-365000</v>
      </c>
      <c r="N51" s="462">
        <f t="shared" ca="1" si="60"/>
        <v>5055000</v>
      </c>
      <c r="O51" s="462">
        <f t="shared" ca="1" si="60"/>
        <v>5197400</v>
      </c>
      <c r="P51" s="462">
        <f t="shared" ca="1" si="60"/>
        <v>-925000</v>
      </c>
      <c r="Q51" s="462">
        <f t="shared" ca="1" si="60"/>
        <v>-1215000</v>
      </c>
      <c r="R51" s="462">
        <f t="shared" ca="1" si="51"/>
        <v>-1215000</v>
      </c>
      <c r="S51" s="462">
        <f t="shared" ca="1" si="51"/>
        <v>-1215000</v>
      </c>
      <c r="T51" s="462">
        <f t="shared" ca="1" si="51"/>
        <v>-1215000</v>
      </c>
      <c r="U51" s="462">
        <f t="shared" ca="1" si="51"/>
        <v>-1215000</v>
      </c>
      <c r="V51" s="462">
        <f t="shared" ca="1" si="51"/>
        <v>-850000</v>
      </c>
      <c r="W51" s="462">
        <f t="shared" ca="1" si="51"/>
        <v>-850000</v>
      </c>
      <c r="X51" s="462">
        <f t="shared" ca="1" si="51"/>
        <v>-570000</v>
      </c>
      <c r="Y51" s="462">
        <f t="shared" ca="1" si="52"/>
        <v>-570000</v>
      </c>
      <c r="Z51" s="462">
        <f t="shared" ca="1" si="52"/>
        <v>-290000</v>
      </c>
      <c r="AA51" s="462">
        <f t="shared" ca="1" si="52"/>
        <v>0</v>
      </c>
      <c r="AB51" s="462">
        <f t="shared" ca="1" si="52"/>
        <v>0</v>
      </c>
      <c r="AC51" s="462">
        <f t="shared" ca="1" si="52"/>
        <v>0</v>
      </c>
      <c r="AD51" s="462">
        <f t="shared" ca="1" si="52"/>
        <v>0</v>
      </c>
      <c r="AE51" s="462">
        <f t="shared" ca="1" si="52"/>
        <v>0</v>
      </c>
      <c r="AF51" s="462">
        <f t="shared" ca="1" si="52"/>
        <v>0</v>
      </c>
      <c r="AG51" s="462">
        <f t="shared" ca="1" si="52"/>
        <v>0</v>
      </c>
      <c r="AH51" s="462">
        <f t="shared" ca="1" si="52"/>
        <v>0</v>
      </c>
      <c r="AI51" s="462">
        <f t="shared" ca="1" si="52"/>
        <v>0</v>
      </c>
      <c r="AJ51" s="462">
        <f t="shared" ca="1" si="52"/>
        <v>0</v>
      </c>
      <c r="AK51" s="462">
        <f t="shared" ca="1" si="52"/>
        <v>0</v>
      </c>
      <c r="AL51" s="462">
        <f t="shared" ca="1" si="52"/>
        <v>0</v>
      </c>
      <c r="AM51" s="462">
        <f t="shared" ca="1" si="52"/>
        <v>0</v>
      </c>
      <c r="AN51" s="462">
        <f t="shared" ca="1" si="52"/>
        <v>0</v>
      </c>
      <c r="AO51" s="462">
        <f t="shared" ca="1" si="53"/>
        <v>0</v>
      </c>
      <c r="AP51" s="462">
        <f t="shared" ca="1" si="53"/>
        <v>0</v>
      </c>
      <c r="AQ51" s="462">
        <f t="shared" ca="1" si="53"/>
        <v>0</v>
      </c>
      <c r="AR51" s="462">
        <f t="shared" ca="1" si="53"/>
        <v>0</v>
      </c>
      <c r="AS51" s="462">
        <f t="shared" ca="1" si="53"/>
        <v>0</v>
      </c>
      <c r="AT51" s="462">
        <f t="shared" ca="1" si="53"/>
        <v>0</v>
      </c>
      <c r="AU51" s="462">
        <f t="shared" ca="1" si="53"/>
        <v>0</v>
      </c>
      <c r="AV51" s="462">
        <f t="shared" ca="1" si="53"/>
        <v>0</v>
      </c>
      <c r="AW51" s="462">
        <f t="shared" ca="1" si="53"/>
        <v>0</v>
      </c>
      <c r="AX51" s="462">
        <f t="shared" ca="1" si="53"/>
        <v>0</v>
      </c>
      <c r="AY51" s="462">
        <f t="shared" ca="1" si="53"/>
        <v>0</v>
      </c>
      <c r="AZ51" s="462">
        <f t="shared" ca="1" si="53"/>
        <v>0</v>
      </c>
      <c r="BA51" s="462">
        <f t="shared" ca="1" si="53"/>
        <v>0</v>
      </c>
      <c r="BB51" s="462">
        <f t="shared" ca="1" si="53"/>
        <v>0</v>
      </c>
      <c r="BC51" s="462">
        <f t="shared" ca="1" si="53"/>
        <v>0</v>
      </c>
      <c r="BD51" s="462">
        <f t="shared" ca="1" si="53"/>
        <v>0</v>
      </c>
      <c r="BE51" s="462">
        <f t="shared" ca="1" si="54"/>
        <v>0</v>
      </c>
      <c r="BF51" s="462">
        <f t="shared" ca="1" si="54"/>
        <v>0</v>
      </c>
      <c r="BG51" s="462">
        <f t="shared" ca="1" si="54"/>
        <v>0</v>
      </c>
      <c r="BH51" s="462">
        <f t="shared" ca="1" si="54"/>
        <v>0</v>
      </c>
      <c r="BI51" s="462">
        <f t="shared" ca="1" si="54"/>
        <v>0</v>
      </c>
      <c r="BJ51" s="462">
        <f t="shared" ca="1" si="54"/>
        <v>0</v>
      </c>
      <c r="BK51" s="462">
        <f t="shared" ca="1" si="54"/>
        <v>0</v>
      </c>
      <c r="BL51" s="462">
        <f t="shared" ca="1" si="54"/>
        <v>0</v>
      </c>
      <c r="BM51" s="462">
        <f t="shared" ca="1" si="54"/>
        <v>0</v>
      </c>
      <c r="BN51" s="462">
        <f t="shared" ca="1" si="54"/>
        <v>0</v>
      </c>
      <c r="BO51" s="462">
        <f t="shared" ca="1" si="54"/>
        <v>0</v>
      </c>
      <c r="BP51" s="462">
        <f t="shared" ca="1" si="54"/>
        <v>0</v>
      </c>
      <c r="BQ51" s="462">
        <f t="shared" ca="1" si="54"/>
        <v>0</v>
      </c>
      <c r="BR51" s="462">
        <f t="shared" ca="1" si="54"/>
        <v>0</v>
      </c>
      <c r="BS51" s="462">
        <f t="shared" ca="1" si="54"/>
        <v>0</v>
      </c>
      <c r="BT51" s="462">
        <f t="shared" ca="1" si="54"/>
        <v>0</v>
      </c>
      <c r="BU51" s="462">
        <f t="shared" ca="1" si="55"/>
        <v>0</v>
      </c>
      <c r="BV51" s="462">
        <f t="shared" ca="1" si="55"/>
        <v>0</v>
      </c>
      <c r="BW51" s="462">
        <f t="shared" ca="1" si="55"/>
        <v>0</v>
      </c>
      <c r="BX51" s="462">
        <f t="shared" ca="1" si="55"/>
        <v>0</v>
      </c>
      <c r="BY51" s="462">
        <f t="shared" ca="1" si="55"/>
        <v>0</v>
      </c>
      <c r="BZ51" s="462">
        <f t="shared" ca="1" si="55"/>
        <v>0</v>
      </c>
      <c r="CA51" s="462">
        <f t="shared" ca="1" si="55"/>
        <v>0</v>
      </c>
      <c r="CB51" s="462">
        <f t="shared" ca="1" si="55"/>
        <v>0</v>
      </c>
      <c r="CC51" s="462">
        <f t="shared" ca="1" si="55"/>
        <v>0</v>
      </c>
      <c r="CD51" s="462">
        <f t="shared" ca="1" si="55"/>
        <v>0</v>
      </c>
      <c r="CE51" s="462">
        <f t="shared" ca="1" si="55"/>
        <v>0</v>
      </c>
      <c r="CF51" s="462">
        <f t="shared" ca="1" si="55"/>
        <v>0</v>
      </c>
      <c r="CG51" s="462">
        <f t="shared" ca="1" si="55"/>
        <v>0</v>
      </c>
      <c r="CH51" s="462">
        <f t="shared" ca="1" si="55"/>
        <v>0</v>
      </c>
      <c r="CI51" s="462">
        <f t="shared" ca="1" si="55"/>
        <v>0</v>
      </c>
      <c r="CJ51" s="462">
        <f t="shared" ca="1" si="55"/>
        <v>0</v>
      </c>
      <c r="CK51" s="462">
        <f t="shared" ca="1" si="56"/>
        <v>0</v>
      </c>
      <c r="CL51" s="462">
        <f t="shared" ca="1" si="56"/>
        <v>0</v>
      </c>
      <c r="CM51" s="462">
        <f t="shared" ca="1" si="56"/>
        <v>0</v>
      </c>
      <c r="CN51" s="462">
        <f t="shared" ca="1" si="56"/>
        <v>0</v>
      </c>
      <c r="CO51" s="462">
        <f t="shared" ca="1" si="56"/>
        <v>0</v>
      </c>
      <c r="CP51" s="462">
        <f t="shared" ca="1" si="56"/>
        <v>0</v>
      </c>
      <c r="CQ51" s="462">
        <f t="shared" ca="1" si="56"/>
        <v>0</v>
      </c>
      <c r="CR51" s="462">
        <f t="shared" ca="1" si="56"/>
        <v>0</v>
      </c>
      <c r="CS51" s="462">
        <f t="shared" ca="1" si="56"/>
        <v>0</v>
      </c>
      <c r="CT51" s="462">
        <f t="shared" ca="1" si="56"/>
        <v>0</v>
      </c>
      <c r="CU51" s="462">
        <f t="shared" ca="1" si="56"/>
        <v>0</v>
      </c>
      <c r="CV51" s="462">
        <f t="shared" ca="1" si="56"/>
        <v>0</v>
      </c>
      <c r="CW51" s="462">
        <f t="shared" ca="1" si="56"/>
        <v>0</v>
      </c>
      <c r="CX51" s="462">
        <f t="shared" ca="1" si="56"/>
        <v>0</v>
      </c>
      <c r="CY51" s="462">
        <f t="shared" ca="1" si="56"/>
        <v>0</v>
      </c>
      <c r="CZ51" s="462">
        <f t="shared" ca="1" si="56"/>
        <v>0</v>
      </c>
      <c r="DA51" s="462">
        <f t="shared" ca="1" si="57"/>
        <v>0</v>
      </c>
      <c r="DB51" s="462">
        <f t="shared" ca="1" si="57"/>
        <v>0</v>
      </c>
      <c r="DC51" s="462">
        <f t="shared" ca="1" si="57"/>
        <v>0</v>
      </c>
      <c r="DE51" s="114" t="str">
        <f t="shared" ca="1" si="24"/>
        <v>E.1.6.</v>
      </c>
      <c r="DF51">
        <f t="shared" ca="1" si="58"/>
        <v>1</v>
      </c>
      <c r="DG51">
        <f t="shared" ca="1" si="59"/>
        <v>21</v>
      </c>
      <c r="DH51">
        <v>0</v>
      </c>
    </row>
    <row r="52" spans="1:112" ht="45" hidden="1">
      <c r="A52" s="67">
        <v>40</v>
      </c>
      <c r="B52" s="458" t="str">
        <f t="shared" ca="1" si="12"/>
        <v>E.1.7.</v>
      </c>
      <c r="C52" s="459" t="str">
        <f t="shared" ca="1" si="13"/>
        <v>Skatinti trumpų vertės kūrimo grandinių formavimąsi ir plėtrą tarp MVĮ (dalinis palūkanų kompensavimas, dalinis paskolos gavėjų darbuotojų DU kompensavimas) (19.2)</v>
      </c>
      <c r="D52" s="463"/>
      <c r="E52" s="460">
        <f t="shared" ca="1" si="14"/>
        <v>0.21</v>
      </c>
      <c r="F52" s="461">
        <f ca="1">H52+NPV(FD,I52:INDEX(I52:DC52,PAL))</f>
        <v>6323440.1937202848</v>
      </c>
      <c r="G52" s="454">
        <f ca="1">SUMIF($H$5:$DC$5,"&lt;="&amp;PAL,$H52:$DC52)</f>
        <v>7408000</v>
      </c>
      <c r="H52" s="462">
        <f t="shared" ca="1" si="60"/>
        <v>0</v>
      </c>
      <c r="I52" s="462">
        <f t="shared" ca="1" si="60"/>
        <v>0</v>
      </c>
      <c r="J52" s="462">
        <f t="shared" ca="1" si="60"/>
        <v>2222400</v>
      </c>
      <c r="K52" s="462">
        <f t="shared" ca="1" si="60"/>
        <v>1037000</v>
      </c>
      <c r="L52" s="462">
        <f t="shared" ca="1" si="60"/>
        <v>1037000</v>
      </c>
      <c r="M52" s="462">
        <f t="shared" ca="1" si="60"/>
        <v>1037000</v>
      </c>
      <c r="N52" s="462">
        <f t="shared" ca="1" si="60"/>
        <v>1037000</v>
      </c>
      <c r="O52" s="462">
        <f t="shared" ca="1" si="60"/>
        <v>1037600</v>
      </c>
      <c r="P52" s="462">
        <f t="shared" ca="1" si="60"/>
        <v>0</v>
      </c>
      <c r="Q52" s="462">
        <f t="shared" ca="1" si="60"/>
        <v>0</v>
      </c>
      <c r="R52" s="462">
        <f t="shared" ca="1" si="51"/>
        <v>0</v>
      </c>
      <c r="S52" s="462">
        <f t="shared" ca="1" si="51"/>
        <v>0</v>
      </c>
      <c r="T52" s="462">
        <f t="shared" ca="1" si="51"/>
        <v>0</v>
      </c>
      <c r="U52" s="462">
        <f t="shared" ca="1" si="51"/>
        <v>0</v>
      </c>
      <c r="V52" s="462">
        <f t="shared" ca="1" si="51"/>
        <v>0</v>
      </c>
      <c r="W52" s="462">
        <f t="shared" ca="1" si="51"/>
        <v>0</v>
      </c>
      <c r="X52" s="462">
        <f t="shared" ca="1" si="51"/>
        <v>0</v>
      </c>
      <c r="Y52" s="462">
        <f t="shared" ca="1" si="52"/>
        <v>0</v>
      </c>
      <c r="Z52" s="462">
        <f t="shared" ca="1" si="52"/>
        <v>0</v>
      </c>
      <c r="AA52" s="462">
        <f t="shared" ca="1" si="52"/>
        <v>0</v>
      </c>
      <c r="AB52" s="462">
        <f t="shared" ca="1" si="52"/>
        <v>0</v>
      </c>
      <c r="AC52" s="462">
        <f t="shared" ca="1" si="52"/>
        <v>0</v>
      </c>
      <c r="AD52" s="462">
        <f t="shared" ca="1" si="52"/>
        <v>0</v>
      </c>
      <c r="AE52" s="462">
        <f t="shared" ca="1" si="52"/>
        <v>0</v>
      </c>
      <c r="AF52" s="462">
        <f t="shared" ca="1" si="52"/>
        <v>0</v>
      </c>
      <c r="AG52" s="462">
        <f t="shared" ca="1" si="52"/>
        <v>0</v>
      </c>
      <c r="AH52" s="462">
        <f t="shared" ca="1" si="52"/>
        <v>0</v>
      </c>
      <c r="AI52" s="462">
        <f t="shared" ca="1" si="52"/>
        <v>0</v>
      </c>
      <c r="AJ52" s="462">
        <f t="shared" ca="1" si="52"/>
        <v>0</v>
      </c>
      <c r="AK52" s="462">
        <f t="shared" ca="1" si="52"/>
        <v>0</v>
      </c>
      <c r="AL52" s="462">
        <f t="shared" ca="1" si="52"/>
        <v>0</v>
      </c>
      <c r="AM52" s="462">
        <f t="shared" ca="1" si="52"/>
        <v>0</v>
      </c>
      <c r="AN52" s="462">
        <f t="shared" ca="1" si="52"/>
        <v>0</v>
      </c>
      <c r="AO52" s="462">
        <f t="shared" ca="1" si="53"/>
        <v>0</v>
      </c>
      <c r="AP52" s="462">
        <f t="shared" ca="1" si="53"/>
        <v>0</v>
      </c>
      <c r="AQ52" s="462">
        <f t="shared" ca="1" si="53"/>
        <v>0</v>
      </c>
      <c r="AR52" s="462">
        <f t="shared" ca="1" si="53"/>
        <v>0</v>
      </c>
      <c r="AS52" s="462">
        <f t="shared" ca="1" si="53"/>
        <v>0</v>
      </c>
      <c r="AT52" s="462">
        <f t="shared" ca="1" si="53"/>
        <v>0</v>
      </c>
      <c r="AU52" s="462">
        <f t="shared" ca="1" si="53"/>
        <v>0</v>
      </c>
      <c r="AV52" s="462">
        <f t="shared" ca="1" si="53"/>
        <v>0</v>
      </c>
      <c r="AW52" s="462">
        <f t="shared" ca="1" si="53"/>
        <v>0</v>
      </c>
      <c r="AX52" s="462">
        <f t="shared" ca="1" si="53"/>
        <v>0</v>
      </c>
      <c r="AY52" s="462">
        <f t="shared" ca="1" si="53"/>
        <v>0</v>
      </c>
      <c r="AZ52" s="462">
        <f t="shared" ca="1" si="53"/>
        <v>0</v>
      </c>
      <c r="BA52" s="462">
        <f t="shared" ca="1" si="53"/>
        <v>0</v>
      </c>
      <c r="BB52" s="462">
        <f t="shared" ca="1" si="53"/>
        <v>0</v>
      </c>
      <c r="BC52" s="462">
        <f t="shared" ca="1" si="53"/>
        <v>0</v>
      </c>
      <c r="BD52" s="462">
        <f t="shared" ca="1" si="53"/>
        <v>0</v>
      </c>
      <c r="BE52" s="462">
        <f t="shared" ca="1" si="54"/>
        <v>0</v>
      </c>
      <c r="BF52" s="462">
        <f t="shared" ca="1" si="54"/>
        <v>0</v>
      </c>
      <c r="BG52" s="462">
        <f t="shared" ca="1" si="54"/>
        <v>0</v>
      </c>
      <c r="BH52" s="462">
        <f t="shared" ca="1" si="54"/>
        <v>0</v>
      </c>
      <c r="BI52" s="462">
        <f t="shared" ca="1" si="54"/>
        <v>0</v>
      </c>
      <c r="BJ52" s="462">
        <f t="shared" ca="1" si="54"/>
        <v>0</v>
      </c>
      <c r="BK52" s="462">
        <f t="shared" ca="1" si="54"/>
        <v>0</v>
      </c>
      <c r="BL52" s="462">
        <f t="shared" ca="1" si="54"/>
        <v>0</v>
      </c>
      <c r="BM52" s="462">
        <f t="shared" ca="1" si="54"/>
        <v>0</v>
      </c>
      <c r="BN52" s="462">
        <f t="shared" ca="1" si="54"/>
        <v>0</v>
      </c>
      <c r="BO52" s="462">
        <f t="shared" ca="1" si="54"/>
        <v>0</v>
      </c>
      <c r="BP52" s="462">
        <f t="shared" ca="1" si="54"/>
        <v>0</v>
      </c>
      <c r="BQ52" s="462">
        <f t="shared" ca="1" si="54"/>
        <v>0</v>
      </c>
      <c r="BR52" s="462">
        <f t="shared" ca="1" si="54"/>
        <v>0</v>
      </c>
      <c r="BS52" s="462">
        <f t="shared" ca="1" si="54"/>
        <v>0</v>
      </c>
      <c r="BT52" s="462">
        <f t="shared" ca="1" si="54"/>
        <v>0</v>
      </c>
      <c r="BU52" s="462">
        <f t="shared" ca="1" si="55"/>
        <v>0</v>
      </c>
      <c r="BV52" s="462">
        <f t="shared" ca="1" si="55"/>
        <v>0</v>
      </c>
      <c r="BW52" s="462">
        <f t="shared" ca="1" si="55"/>
        <v>0</v>
      </c>
      <c r="BX52" s="462">
        <f t="shared" ca="1" si="55"/>
        <v>0</v>
      </c>
      <c r="BY52" s="462">
        <f t="shared" ca="1" si="55"/>
        <v>0</v>
      </c>
      <c r="BZ52" s="462">
        <f t="shared" ca="1" si="55"/>
        <v>0</v>
      </c>
      <c r="CA52" s="462">
        <f t="shared" ca="1" si="55"/>
        <v>0</v>
      </c>
      <c r="CB52" s="462">
        <f t="shared" ca="1" si="55"/>
        <v>0</v>
      </c>
      <c r="CC52" s="462">
        <f t="shared" ca="1" si="55"/>
        <v>0</v>
      </c>
      <c r="CD52" s="462">
        <f t="shared" ca="1" si="55"/>
        <v>0</v>
      </c>
      <c r="CE52" s="462">
        <f t="shared" ca="1" si="55"/>
        <v>0</v>
      </c>
      <c r="CF52" s="462">
        <f t="shared" ca="1" si="55"/>
        <v>0</v>
      </c>
      <c r="CG52" s="462">
        <f t="shared" ca="1" si="55"/>
        <v>0</v>
      </c>
      <c r="CH52" s="462">
        <f t="shared" ca="1" si="55"/>
        <v>0</v>
      </c>
      <c r="CI52" s="462">
        <f t="shared" ca="1" si="55"/>
        <v>0</v>
      </c>
      <c r="CJ52" s="462">
        <f t="shared" ca="1" si="55"/>
        <v>0</v>
      </c>
      <c r="CK52" s="462">
        <f t="shared" ca="1" si="56"/>
        <v>0</v>
      </c>
      <c r="CL52" s="462">
        <f t="shared" ca="1" si="56"/>
        <v>0</v>
      </c>
      <c r="CM52" s="462">
        <f t="shared" ca="1" si="56"/>
        <v>0</v>
      </c>
      <c r="CN52" s="462">
        <f t="shared" ca="1" si="56"/>
        <v>0</v>
      </c>
      <c r="CO52" s="462">
        <f t="shared" ca="1" si="56"/>
        <v>0</v>
      </c>
      <c r="CP52" s="462">
        <f t="shared" ca="1" si="56"/>
        <v>0</v>
      </c>
      <c r="CQ52" s="462">
        <f t="shared" ca="1" si="56"/>
        <v>0</v>
      </c>
      <c r="CR52" s="462">
        <f t="shared" ca="1" si="56"/>
        <v>0</v>
      </c>
      <c r="CS52" s="462">
        <f t="shared" ca="1" si="56"/>
        <v>0</v>
      </c>
      <c r="CT52" s="462">
        <f t="shared" ca="1" si="56"/>
        <v>0</v>
      </c>
      <c r="CU52" s="462">
        <f t="shared" ca="1" si="56"/>
        <v>0</v>
      </c>
      <c r="CV52" s="462">
        <f t="shared" ca="1" si="56"/>
        <v>0</v>
      </c>
      <c r="CW52" s="462">
        <f t="shared" ca="1" si="56"/>
        <v>0</v>
      </c>
      <c r="CX52" s="462">
        <f t="shared" ca="1" si="56"/>
        <v>0</v>
      </c>
      <c r="CY52" s="462">
        <f t="shared" ca="1" si="56"/>
        <v>0</v>
      </c>
      <c r="CZ52" s="462">
        <f t="shared" ca="1" si="56"/>
        <v>0</v>
      </c>
      <c r="DA52" s="462">
        <f t="shared" ca="1" si="57"/>
        <v>0</v>
      </c>
      <c r="DB52" s="462">
        <f t="shared" ca="1" si="57"/>
        <v>0</v>
      </c>
      <c r="DC52" s="462">
        <f t="shared" ca="1" si="57"/>
        <v>0</v>
      </c>
      <c r="DE52" s="114" t="str">
        <f t="shared" ca="1" si="24"/>
        <v>E.1.7.</v>
      </c>
      <c r="DF52">
        <f t="shared" ca="1" si="58"/>
        <v>1</v>
      </c>
      <c r="DG52">
        <f t="shared" ca="1" si="59"/>
        <v>21</v>
      </c>
      <c r="DH52">
        <v>0</v>
      </c>
    </row>
    <row r="53" spans="1:112" ht="45" hidden="1">
      <c r="A53" s="67">
        <v>41</v>
      </c>
      <c r="B53" s="458" t="str">
        <f t="shared" ca="1" si="12"/>
        <v>E.1.8.</v>
      </c>
      <c r="C53" s="459" t="str">
        <f t="shared" ca="1" si="13"/>
        <v>GovTech sprendimų skatinimas(21)</v>
      </c>
      <c r="D53" s="463"/>
      <c r="E53" s="460" t="str">
        <f t="shared" ca="1" si="14"/>
        <v>Nurodyta be PVM (susigrąžinamas/netaikomas)</v>
      </c>
      <c r="F53" s="461">
        <f ca="1">H53+NPV(FD,I53:INDEX(I53:DC53,PAL))</f>
        <v>924556.21301775146</v>
      </c>
      <c r="G53" s="454">
        <f ca="1">SUMIF($H$5:$DC$5,"&lt;="&amp;PAL,$H53:$DC53)</f>
        <v>1000000</v>
      </c>
      <c r="H53" s="462">
        <f t="shared" ca="1" si="60"/>
        <v>0</v>
      </c>
      <c r="I53" s="462">
        <f t="shared" ca="1" si="60"/>
        <v>0</v>
      </c>
      <c r="J53" s="462">
        <f t="shared" ca="1" si="60"/>
        <v>1000000</v>
      </c>
      <c r="K53" s="462">
        <f t="shared" ca="1" si="60"/>
        <v>0</v>
      </c>
      <c r="L53" s="462">
        <f t="shared" ca="1" si="60"/>
        <v>0</v>
      </c>
      <c r="M53" s="462">
        <f t="shared" ca="1" si="60"/>
        <v>0</v>
      </c>
      <c r="N53" s="462">
        <f t="shared" ca="1" si="60"/>
        <v>0</v>
      </c>
      <c r="O53" s="462">
        <f t="shared" ca="1" si="60"/>
        <v>0</v>
      </c>
      <c r="P53" s="462">
        <f t="shared" ca="1" si="60"/>
        <v>0</v>
      </c>
      <c r="Q53" s="462">
        <f t="shared" ca="1" si="60"/>
        <v>0</v>
      </c>
      <c r="R53" s="462">
        <f t="shared" ca="1" si="51"/>
        <v>0</v>
      </c>
      <c r="S53" s="462">
        <f t="shared" ca="1" si="51"/>
        <v>0</v>
      </c>
      <c r="T53" s="462">
        <f t="shared" ca="1" si="51"/>
        <v>0</v>
      </c>
      <c r="U53" s="462">
        <f t="shared" ca="1" si="51"/>
        <v>0</v>
      </c>
      <c r="V53" s="462">
        <f t="shared" ca="1" si="51"/>
        <v>0</v>
      </c>
      <c r="W53" s="462">
        <f t="shared" ca="1" si="51"/>
        <v>0</v>
      </c>
      <c r="X53" s="462">
        <f t="shared" ca="1" si="51"/>
        <v>0</v>
      </c>
      <c r="Y53" s="462">
        <f t="shared" ca="1" si="52"/>
        <v>0</v>
      </c>
      <c r="Z53" s="462">
        <f t="shared" ca="1" si="52"/>
        <v>0</v>
      </c>
      <c r="AA53" s="462">
        <f t="shared" ca="1" si="52"/>
        <v>0</v>
      </c>
      <c r="AB53" s="462">
        <f t="shared" ca="1" si="52"/>
        <v>0</v>
      </c>
      <c r="AC53" s="462">
        <f t="shared" ca="1" si="52"/>
        <v>0</v>
      </c>
      <c r="AD53" s="462">
        <f t="shared" ca="1" si="52"/>
        <v>0</v>
      </c>
      <c r="AE53" s="462">
        <f t="shared" ca="1" si="52"/>
        <v>0</v>
      </c>
      <c r="AF53" s="462">
        <f t="shared" ca="1" si="52"/>
        <v>0</v>
      </c>
      <c r="AG53" s="462">
        <f t="shared" ca="1" si="52"/>
        <v>0</v>
      </c>
      <c r="AH53" s="462">
        <f t="shared" ca="1" si="52"/>
        <v>0</v>
      </c>
      <c r="AI53" s="462">
        <f t="shared" ca="1" si="52"/>
        <v>0</v>
      </c>
      <c r="AJ53" s="462">
        <f t="shared" ca="1" si="52"/>
        <v>0</v>
      </c>
      <c r="AK53" s="462">
        <f t="shared" ca="1" si="52"/>
        <v>0</v>
      </c>
      <c r="AL53" s="462">
        <f t="shared" ca="1" si="52"/>
        <v>0</v>
      </c>
      <c r="AM53" s="462">
        <f t="shared" ca="1" si="52"/>
        <v>0</v>
      </c>
      <c r="AN53" s="462">
        <f t="shared" ca="1" si="52"/>
        <v>0</v>
      </c>
      <c r="AO53" s="462">
        <f t="shared" ca="1" si="53"/>
        <v>0</v>
      </c>
      <c r="AP53" s="462">
        <f t="shared" ca="1" si="53"/>
        <v>0</v>
      </c>
      <c r="AQ53" s="462">
        <f t="shared" ca="1" si="53"/>
        <v>0</v>
      </c>
      <c r="AR53" s="462">
        <f t="shared" ca="1" si="53"/>
        <v>0</v>
      </c>
      <c r="AS53" s="462">
        <f t="shared" ca="1" si="53"/>
        <v>0</v>
      </c>
      <c r="AT53" s="462">
        <f t="shared" ca="1" si="53"/>
        <v>0</v>
      </c>
      <c r="AU53" s="462">
        <f t="shared" ca="1" si="53"/>
        <v>0</v>
      </c>
      <c r="AV53" s="462">
        <f t="shared" ca="1" si="53"/>
        <v>0</v>
      </c>
      <c r="AW53" s="462">
        <f t="shared" ca="1" si="53"/>
        <v>0</v>
      </c>
      <c r="AX53" s="462">
        <f t="shared" ca="1" si="53"/>
        <v>0</v>
      </c>
      <c r="AY53" s="462">
        <f t="shared" ca="1" si="53"/>
        <v>0</v>
      </c>
      <c r="AZ53" s="462">
        <f t="shared" ca="1" si="53"/>
        <v>0</v>
      </c>
      <c r="BA53" s="462">
        <f t="shared" ca="1" si="53"/>
        <v>0</v>
      </c>
      <c r="BB53" s="462">
        <f t="shared" ca="1" si="53"/>
        <v>0</v>
      </c>
      <c r="BC53" s="462">
        <f t="shared" ca="1" si="53"/>
        <v>0</v>
      </c>
      <c r="BD53" s="462">
        <f t="shared" ca="1" si="53"/>
        <v>0</v>
      </c>
      <c r="BE53" s="462">
        <f t="shared" ca="1" si="54"/>
        <v>0</v>
      </c>
      <c r="BF53" s="462">
        <f t="shared" ca="1" si="54"/>
        <v>0</v>
      </c>
      <c r="BG53" s="462">
        <f t="shared" ca="1" si="54"/>
        <v>0</v>
      </c>
      <c r="BH53" s="462">
        <f t="shared" ca="1" si="54"/>
        <v>0</v>
      </c>
      <c r="BI53" s="462">
        <f t="shared" ca="1" si="54"/>
        <v>0</v>
      </c>
      <c r="BJ53" s="462">
        <f t="shared" ca="1" si="54"/>
        <v>0</v>
      </c>
      <c r="BK53" s="462">
        <f t="shared" ca="1" si="54"/>
        <v>0</v>
      </c>
      <c r="BL53" s="462">
        <f t="shared" ca="1" si="54"/>
        <v>0</v>
      </c>
      <c r="BM53" s="462">
        <f t="shared" ca="1" si="54"/>
        <v>0</v>
      </c>
      <c r="BN53" s="462">
        <f t="shared" ca="1" si="54"/>
        <v>0</v>
      </c>
      <c r="BO53" s="462">
        <f t="shared" ca="1" si="54"/>
        <v>0</v>
      </c>
      <c r="BP53" s="462">
        <f t="shared" ca="1" si="54"/>
        <v>0</v>
      </c>
      <c r="BQ53" s="462">
        <f t="shared" ca="1" si="54"/>
        <v>0</v>
      </c>
      <c r="BR53" s="462">
        <f t="shared" ca="1" si="54"/>
        <v>0</v>
      </c>
      <c r="BS53" s="462">
        <f t="shared" ca="1" si="54"/>
        <v>0</v>
      </c>
      <c r="BT53" s="462">
        <f t="shared" ca="1" si="54"/>
        <v>0</v>
      </c>
      <c r="BU53" s="462">
        <f t="shared" ca="1" si="55"/>
        <v>0</v>
      </c>
      <c r="BV53" s="462">
        <f t="shared" ca="1" si="55"/>
        <v>0</v>
      </c>
      <c r="BW53" s="462">
        <f t="shared" ca="1" si="55"/>
        <v>0</v>
      </c>
      <c r="BX53" s="462">
        <f t="shared" ca="1" si="55"/>
        <v>0</v>
      </c>
      <c r="BY53" s="462">
        <f t="shared" ca="1" si="55"/>
        <v>0</v>
      </c>
      <c r="BZ53" s="462">
        <f t="shared" ca="1" si="55"/>
        <v>0</v>
      </c>
      <c r="CA53" s="462">
        <f t="shared" ca="1" si="55"/>
        <v>0</v>
      </c>
      <c r="CB53" s="462">
        <f t="shared" ca="1" si="55"/>
        <v>0</v>
      </c>
      <c r="CC53" s="462">
        <f t="shared" ca="1" si="55"/>
        <v>0</v>
      </c>
      <c r="CD53" s="462">
        <f t="shared" ca="1" si="55"/>
        <v>0</v>
      </c>
      <c r="CE53" s="462">
        <f t="shared" ca="1" si="55"/>
        <v>0</v>
      </c>
      <c r="CF53" s="462">
        <f t="shared" ca="1" si="55"/>
        <v>0</v>
      </c>
      <c r="CG53" s="462">
        <f t="shared" ca="1" si="55"/>
        <v>0</v>
      </c>
      <c r="CH53" s="462">
        <f t="shared" ca="1" si="55"/>
        <v>0</v>
      </c>
      <c r="CI53" s="462">
        <f t="shared" ca="1" si="55"/>
        <v>0</v>
      </c>
      <c r="CJ53" s="462">
        <f t="shared" ca="1" si="55"/>
        <v>0</v>
      </c>
      <c r="CK53" s="462">
        <f t="shared" ca="1" si="56"/>
        <v>0</v>
      </c>
      <c r="CL53" s="462">
        <f t="shared" ca="1" si="56"/>
        <v>0</v>
      </c>
      <c r="CM53" s="462">
        <f t="shared" ca="1" si="56"/>
        <v>0</v>
      </c>
      <c r="CN53" s="462">
        <f t="shared" ca="1" si="56"/>
        <v>0</v>
      </c>
      <c r="CO53" s="462">
        <f t="shared" ca="1" si="56"/>
        <v>0</v>
      </c>
      <c r="CP53" s="462">
        <f t="shared" ca="1" si="56"/>
        <v>0</v>
      </c>
      <c r="CQ53" s="462">
        <f t="shared" ca="1" si="56"/>
        <v>0</v>
      </c>
      <c r="CR53" s="462">
        <f t="shared" ca="1" si="56"/>
        <v>0</v>
      </c>
      <c r="CS53" s="462">
        <f t="shared" ca="1" si="56"/>
        <v>0</v>
      </c>
      <c r="CT53" s="462">
        <f t="shared" ca="1" si="56"/>
        <v>0</v>
      </c>
      <c r="CU53" s="462">
        <f t="shared" ca="1" si="56"/>
        <v>0</v>
      </c>
      <c r="CV53" s="462">
        <f t="shared" ca="1" si="56"/>
        <v>0</v>
      </c>
      <c r="CW53" s="462">
        <f t="shared" ca="1" si="56"/>
        <v>0</v>
      </c>
      <c r="CX53" s="462">
        <f t="shared" ca="1" si="56"/>
        <v>0</v>
      </c>
      <c r="CY53" s="462">
        <f t="shared" ca="1" si="56"/>
        <v>0</v>
      </c>
      <c r="CZ53" s="462">
        <f t="shared" ca="1" si="56"/>
        <v>0</v>
      </c>
      <c r="DA53" s="462">
        <f t="shared" ca="1" si="57"/>
        <v>0</v>
      </c>
      <c r="DB53" s="462">
        <f t="shared" ca="1" si="57"/>
        <v>0</v>
      </c>
      <c r="DC53" s="462">
        <f t="shared" ca="1" si="57"/>
        <v>0</v>
      </c>
      <c r="DE53" s="114" t="str">
        <f t="shared" ca="1" si="24"/>
        <v>E.1.8.</v>
      </c>
      <c r="DF53">
        <f t="shared" ca="1" si="58"/>
        <v>1</v>
      </c>
      <c r="DG53">
        <f t="shared" ca="1" si="59"/>
        <v>0</v>
      </c>
      <c r="DH53">
        <v>0</v>
      </c>
    </row>
    <row r="54" spans="1:112" hidden="1">
      <c r="A54" s="67">
        <v>42</v>
      </c>
      <c r="B54" s="458" t="str">
        <f t="shared" ca="1" si="12"/>
        <v>E.1.9.</v>
      </c>
      <c r="C54" s="459" t="str">
        <f t="shared" ca="1" si="13"/>
        <v>Reinvesticijos (po priemonės įgyvendinimo)</v>
      </c>
      <c r="D54" s="342"/>
      <c r="E54" s="460">
        <f t="shared" ca="1" si="14"/>
        <v>0.21</v>
      </c>
      <c r="F54" s="461">
        <f ca="1">H54+NPV(FD,I54:INDEX(I54:DC54,PAL))</f>
        <v>0</v>
      </c>
      <c r="G54" s="454">
        <f ca="1">SUMIF($H$5:$DC$5,"&lt;="&amp;PAL,$H54:$DC54)</f>
        <v>0</v>
      </c>
      <c r="H54" s="462">
        <f t="shared" ca="1" si="60"/>
        <v>0</v>
      </c>
      <c r="I54" s="462">
        <f t="shared" ca="1" si="60"/>
        <v>0</v>
      </c>
      <c r="J54" s="462">
        <f t="shared" ca="1" si="60"/>
        <v>0</v>
      </c>
      <c r="K54" s="462">
        <f t="shared" ca="1" si="60"/>
        <v>0</v>
      </c>
      <c r="L54" s="462">
        <f t="shared" ca="1" si="60"/>
        <v>0</v>
      </c>
      <c r="M54" s="462">
        <f t="shared" ca="1" si="60"/>
        <v>0</v>
      </c>
      <c r="N54" s="462">
        <f t="shared" ca="1" si="60"/>
        <v>0</v>
      </c>
      <c r="O54" s="462">
        <f t="shared" ca="1" si="60"/>
        <v>0</v>
      </c>
      <c r="P54" s="462">
        <f t="shared" ca="1" si="60"/>
        <v>0</v>
      </c>
      <c r="Q54" s="462">
        <f t="shared" ca="1" si="60"/>
        <v>0</v>
      </c>
      <c r="R54" s="462">
        <f t="shared" ca="1" si="51"/>
        <v>0</v>
      </c>
      <c r="S54" s="462">
        <f t="shared" ca="1" si="51"/>
        <v>0</v>
      </c>
      <c r="T54" s="462">
        <f t="shared" ca="1" si="51"/>
        <v>0</v>
      </c>
      <c r="U54" s="462">
        <f t="shared" ca="1" si="51"/>
        <v>0</v>
      </c>
      <c r="V54" s="462">
        <f t="shared" ca="1" si="51"/>
        <v>0</v>
      </c>
      <c r="W54" s="462">
        <f t="shared" ca="1" si="51"/>
        <v>0</v>
      </c>
      <c r="X54" s="462">
        <f t="shared" ca="1" si="51"/>
        <v>0</v>
      </c>
      <c r="Y54" s="462">
        <f t="shared" ca="1" si="52"/>
        <v>0</v>
      </c>
      <c r="Z54" s="462">
        <f t="shared" ca="1" si="52"/>
        <v>0</v>
      </c>
      <c r="AA54" s="462">
        <f t="shared" ca="1" si="52"/>
        <v>0</v>
      </c>
      <c r="AB54" s="462">
        <f t="shared" ca="1" si="52"/>
        <v>0</v>
      </c>
      <c r="AC54" s="462">
        <f t="shared" ca="1" si="52"/>
        <v>0</v>
      </c>
      <c r="AD54" s="462">
        <f t="shared" ca="1" si="52"/>
        <v>0</v>
      </c>
      <c r="AE54" s="462">
        <f t="shared" ca="1" si="52"/>
        <v>0</v>
      </c>
      <c r="AF54" s="462">
        <f t="shared" ca="1" si="52"/>
        <v>0</v>
      </c>
      <c r="AG54" s="462">
        <f t="shared" ca="1" si="52"/>
        <v>0</v>
      </c>
      <c r="AH54" s="462">
        <f t="shared" ca="1" si="52"/>
        <v>0</v>
      </c>
      <c r="AI54" s="462">
        <f t="shared" ca="1" si="52"/>
        <v>0</v>
      </c>
      <c r="AJ54" s="462">
        <f t="shared" ca="1" si="52"/>
        <v>0</v>
      </c>
      <c r="AK54" s="462">
        <f t="shared" ca="1" si="52"/>
        <v>0</v>
      </c>
      <c r="AL54" s="462">
        <f t="shared" ca="1" si="52"/>
        <v>0</v>
      </c>
      <c r="AM54" s="462">
        <f t="shared" ca="1" si="52"/>
        <v>0</v>
      </c>
      <c r="AN54" s="462">
        <f t="shared" ca="1" si="52"/>
        <v>0</v>
      </c>
      <c r="AO54" s="462">
        <f t="shared" ca="1" si="53"/>
        <v>0</v>
      </c>
      <c r="AP54" s="462">
        <f t="shared" ca="1" si="53"/>
        <v>0</v>
      </c>
      <c r="AQ54" s="462">
        <f t="shared" ca="1" si="53"/>
        <v>0</v>
      </c>
      <c r="AR54" s="462">
        <f t="shared" ca="1" si="53"/>
        <v>0</v>
      </c>
      <c r="AS54" s="462">
        <f t="shared" ca="1" si="53"/>
        <v>0</v>
      </c>
      <c r="AT54" s="462">
        <f t="shared" ca="1" si="53"/>
        <v>0</v>
      </c>
      <c r="AU54" s="462">
        <f t="shared" ca="1" si="53"/>
        <v>0</v>
      </c>
      <c r="AV54" s="462">
        <f t="shared" ca="1" si="53"/>
        <v>0</v>
      </c>
      <c r="AW54" s="462">
        <f t="shared" ca="1" si="53"/>
        <v>0</v>
      </c>
      <c r="AX54" s="462">
        <f t="shared" ca="1" si="53"/>
        <v>0</v>
      </c>
      <c r="AY54" s="462">
        <f t="shared" ca="1" si="53"/>
        <v>0</v>
      </c>
      <c r="AZ54" s="462">
        <f t="shared" ca="1" si="53"/>
        <v>0</v>
      </c>
      <c r="BA54" s="462">
        <f t="shared" ca="1" si="53"/>
        <v>0</v>
      </c>
      <c r="BB54" s="462">
        <f t="shared" ca="1" si="53"/>
        <v>0</v>
      </c>
      <c r="BC54" s="462">
        <f t="shared" ca="1" si="53"/>
        <v>0</v>
      </c>
      <c r="BD54" s="462">
        <f t="shared" ca="1" si="53"/>
        <v>0</v>
      </c>
      <c r="BE54" s="462">
        <f t="shared" ca="1" si="54"/>
        <v>0</v>
      </c>
      <c r="BF54" s="462">
        <f t="shared" ca="1" si="54"/>
        <v>0</v>
      </c>
      <c r="BG54" s="462">
        <f t="shared" ca="1" si="54"/>
        <v>0</v>
      </c>
      <c r="BH54" s="462">
        <f t="shared" ca="1" si="54"/>
        <v>0</v>
      </c>
      <c r="BI54" s="462">
        <f t="shared" ca="1" si="54"/>
        <v>0</v>
      </c>
      <c r="BJ54" s="462">
        <f t="shared" ca="1" si="54"/>
        <v>0</v>
      </c>
      <c r="BK54" s="462">
        <f t="shared" ca="1" si="54"/>
        <v>0</v>
      </c>
      <c r="BL54" s="462">
        <f t="shared" ca="1" si="54"/>
        <v>0</v>
      </c>
      <c r="BM54" s="462">
        <f t="shared" ca="1" si="54"/>
        <v>0</v>
      </c>
      <c r="BN54" s="462">
        <f t="shared" ca="1" si="54"/>
        <v>0</v>
      </c>
      <c r="BO54" s="462">
        <f t="shared" ca="1" si="54"/>
        <v>0</v>
      </c>
      <c r="BP54" s="462">
        <f t="shared" ca="1" si="54"/>
        <v>0</v>
      </c>
      <c r="BQ54" s="462">
        <f t="shared" ca="1" si="54"/>
        <v>0</v>
      </c>
      <c r="BR54" s="462">
        <f t="shared" ca="1" si="54"/>
        <v>0</v>
      </c>
      <c r="BS54" s="462">
        <f t="shared" ca="1" si="54"/>
        <v>0</v>
      </c>
      <c r="BT54" s="462">
        <f t="shared" ca="1" si="54"/>
        <v>0</v>
      </c>
      <c r="BU54" s="462">
        <f t="shared" ca="1" si="55"/>
        <v>0</v>
      </c>
      <c r="BV54" s="462">
        <f t="shared" ca="1" si="55"/>
        <v>0</v>
      </c>
      <c r="BW54" s="462">
        <f t="shared" ca="1" si="55"/>
        <v>0</v>
      </c>
      <c r="BX54" s="462">
        <f t="shared" ca="1" si="55"/>
        <v>0</v>
      </c>
      <c r="BY54" s="462">
        <f t="shared" ca="1" si="55"/>
        <v>0</v>
      </c>
      <c r="BZ54" s="462">
        <f t="shared" ca="1" si="55"/>
        <v>0</v>
      </c>
      <c r="CA54" s="462">
        <f t="shared" ca="1" si="55"/>
        <v>0</v>
      </c>
      <c r="CB54" s="462">
        <f t="shared" ca="1" si="55"/>
        <v>0</v>
      </c>
      <c r="CC54" s="462">
        <f t="shared" ca="1" si="55"/>
        <v>0</v>
      </c>
      <c r="CD54" s="462">
        <f t="shared" ca="1" si="55"/>
        <v>0</v>
      </c>
      <c r="CE54" s="462">
        <f t="shared" ca="1" si="55"/>
        <v>0</v>
      </c>
      <c r="CF54" s="462">
        <f t="shared" ca="1" si="55"/>
        <v>0</v>
      </c>
      <c r="CG54" s="462">
        <f t="shared" ca="1" si="55"/>
        <v>0</v>
      </c>
      <c r="CH54" s="462">
        <f t="shared" ca="1" si="55"/>
        <v>0</v>
      </c>
      <c r="CI54" s="462">
        <f t="shared" ca="1" si="55"/>
        <v>0</v>
      </c>
      <c r="CJ54" s="462">
        <f t="shared" ca="1" si="55"/>
        <v>0</v>
      </c>
      <c r="CK54" s="462">
        <f t="shared" ca="1" si="56"/>
        <v>0</v>
      </c>
      <c r="CL54" s="462">
        <f t="shared" ca="1" si="56"/>
        <v>0</v>
      </c>
      <c r="CM54" s="462">
        <f t="shared" ca="1" si="56"/>
        <v>0</v>
      </c>
      <c r="CN54" s="462">
        <f t="shared" ca="1" si="56"/>
        <v>0</v>
      </c>
      <c r="CO54" s="462">
        <f t="shared" ca="1" si="56"/>
        <v>0</v>
      </c>
      <c r="CP54" s="462">
        <f t="shared" ca="1" si="56"/>
        <v>0</v>
      </c>
      <c r="CQ54" s="462">
        <f t="shared" ca="1" si="56"/>
        <v>0</v>
      </c>
      <c r="CR54" s="462">
        <f t="shared" ca="1" si="56"/>
        <v>0</v>
      </c>
      <c r="CS54" s="462">
        <f t="shared" ca="1" si="56"/>
        <v>0</v>
      </c>
      <c r="CT54" s="462">
        <f t="shared" ca="1" si="56"/>
        <v>0</v>
      </c>
      <c r="CU54" s="462">
        <f t="shared" ca="1" si="56"/>
        <v>0</v>
      </c>
      <c r="CV54" s="462">
        <f t="shared" ca="1" si="56"/>
        <v>0</v>
      </c>
      <c r="CW54" s="462">
        <f t="shared" ca="1" si="56"/>
        <v>0</v>
      </c>
      <c r="CX54" s="462">
        <f t="shared" ca="1" si="56"/>
        <v>0</v>
      </c>
      <c r="CY54" s="462">
        <f t="shared" ca="1" si="56"/>
        <v>0</v>
      </c>
      <c r="CZ54" s="462">
        <f t="shared" ca="1" si="56"/>
        <v>0</v>
      </c>
      <c r="DA54" s="462">
        <f t="shared" ca="1" si="57"/>
        <v>0</v>
      </c>
      <c r="DB54" s="462">
        <f t="shared" ca="1" si="57"/>
        <v>0</v>
      </c>
      <c r="DC54" s="462">
        <f t="shared" ca="1" si="57"/>
        <v>0</v>
      </c>
      <c r="DE54" s="114" t="str">
        <f t="shared" ca="1" si="24"/>
        <v>E.1.9.</v>
      </c>
      <c r="DF54">
        <f t="shared" ca="1" si="58"/>
        <v>1</v>
      </c>
      <c r="DG54">
        <f t="shared" ca="1" si="59"/>
        <v>21</v>
      </c>
      <c r="DH54">
        <v>0</v>
      </c>
    </row>
    <row r="55" spans="1:112" hidden="1">
      <c r="A55" s="67">
        <v>43</v>
      </c>
      <c r="B55" s="458" t="str">
        <f t="shared" ca="1" si="12"/>
        <v>E.1.L.</v>
      </c>
      <c r="C55" s="459" t="str">
        <f t="shared" ca="1" si="13"/>
        <v>Likutinė vertė</v>
      </c>
      <c r="D55" s="342"/>
      <c r="E55" s="460">
        <f t="shared" ca="1" si="14"/>
        <v>0.21</v>
      </c>
      <c r="F55" s="461">
        <f ca="1">H55+NPV(FD,I55:INDEX(I55:DC55,PAL))</f>
        <v>0</v>
      </c>
      <c r="G55" s="454">
        <f ca="1">SUMIF($H$5:$DC$5,"&lt;="&amp;PAL,$H55:$DC55)</f>
        <v>0</v>
      </c>
      <c r="H55" s="462">
        <f t="shared" ca="1" si="60"/>
        <v>0</v>
      </c>
      <c r="I55" s="462">
        <f t="shared" ca="1" si="60"/>
        <v>0</v>
      </c>
      <c r="J55" s="462">
        <f t="shared" ca="1" si="60"/>
        <v>0</v>
      </c>
      <c r="K55" s="462">
        <f t="shared" ca="1" si="60"/>
        <v>0</v>
      </c>
      <c r="L55" s="462">
        <f t="shared" ca="1" si="60"/>
        <v>0</v>
      </c>
      <c r="M55" s="462">
        <f t="shared" ca="1" si="60"/>
        <v>0</v>
      </c>
      <c r="N55" s="462">
        <f t="shared" ca="1" si="60"/>
        <v>0</v>
      </c>
      <c r="O55" s="462">
        <f t="shared" ca="1" si="60"/>
        <v>0</v>
      </c>
      <c r="P55" s="462">
        <f t="shared" ca="1" si="60"/>
        <v>0</v>
      </c>
      <c r="Q55" s="462">
        <f t="shared" ca="1" si="60"/>
        <v>0</v>
      </c>
      <c r="R55" s="462">
        <f t="shared" ca="1" si="51"/>
        <v>0</v>
      </c>
      <c r="S55" s="462">
        <f t="shared" ca="1" si="51"/>
        <v>0</v>
      </c>
      <c r="T55" s="462">
        <f t="shared" ca="1" si="51"/>
        <v>0</v>
      </c>
      <c r="U55" s="462">
        <f t="shared" ca="1" si="51"/>
        <v>0</v>
      </c>
      <c r="V55" s="462">
        <f t="shared" ca="1" si="51"/>
        <v>0</v>
      </c>
      <c r="W55" s="462">
        <f t="shared" ca="1" si="51"/>
        <v>0</v>
      </c>
      <c r="X55" s="462">
        <f t="shared" ca="1" si="51"/>
        <v>0</v>
      </c>
      <c r="Y55" s="462">
        <f t="shared" ca="1" si="52"/>
        <v>0</v>
      </c>
      <c r="Z55" s="462">
        <f t="shared" ca="1" si="52"/>
        <v>0</v>
      </c>
      <c r="AA55" s="462">
        <f t="shared" ca="1" si="52"/>
        <v>0</v>
      </c>
      <c r="AB55" s="462">
        <f t="shared" ca="1" si="52"/>
        <v>0</v>
      </c>
      <c r="AC55" s="462">
        <f t="shared" ca="1" si="52"/>
        <v>0</v>
      </c>
      <c r="AD55" s="462">
        <f t="shared" ca="1" si="52"/>
        <v>0</v>
      </c>
      <c r="AE55" s="462">
        <f t="shared" ca="1" si="52"/>
        <v>0</v>
      </c>
      <c r="AF55" s="462">
        <f t="shared" ca="1" si="52"/>
        <v>0</v>
      </c>
      <c r="AG55" s="462">
        <f t="shared" ca="1" si="52"/>
        <v>0</v>
      </c>
      <c r="AH55" s="462">
        <f t="shared" ca="1" si="52"/>
        <v>0</v>
      </c>
      <c r="AI55" s="462">
        <f t="shared" ca="1" si="52"/>
        <v>0</v>
      </c>
      <c r="AJ55" s="462">
        <f t="shared" ca="1" si="52"/>
        <v>0</v>
      </c>
      <c r="AK55" s="462">
        <f t="shared" ca="1" si="52"/>
        <v>0</v>
      </c>
      <c r="AL55" s="462">
        <f t="shared" ca="1" si="52"/>
        <v>0</v>
      </c>
      <c r="AM55" s="462">
        <f t="shared" ca="1" si="52"/>
        <v>0</v>
      </c>
      <c r="AN55" s="462">
        <f t="shared" ca="1" si="52"/>
        <v>0</v>
      </c>
      <c r="AO55" s="462">
        <f t="shared" ca="1" si="53"/>
        <v>0</v>
      </c>
      <c r="AP55" s="462">
        <f t="shared" ca="1" si="53"/>
        <v>0</v>
      </c>
      <c r="AQ55" s="462">
        <f t="shared" ca="1" si="53"/>
        <v>0</v>
      </c>
      <c r="AR55" s="462">
        <f t="shared" ca="1" si="53"/>
        <v>0</v>
      </c>
      <c r="AS55" s="462">
        <f t="shared" ca="1" si="53"/>
        <v>0</v>
      </c>
      <c r="AT55" s="462">
        <f t="shared" ca="1" si="53"/>
        <v>0</v>
      </c>
      <c r="AU55" s="462">
        <f t="shared" ca="1" si="53"/>
        <v>0</v>
      </c>
      <c r="AV55" s="462">
        <f t="shared" ca="1" si="53"/>
        <v>0</v>
      </c>
      <c r="AW55" s="462">
        <f t="shared" ca="1" si="53"/>
        <v>0</v>
      </c>
      <c r="AX55" s="462">
        <f t="shared" ca="1" si="53"/>
        <v>0</v>
      </c>
      <c r="AY55" s="462">
        <f t="shared" ca="1" si="53"/>
        <v>0</v>
      </c>
      <c r="AZ55" s="462">
        <f t="shared" ca="1" si="53"/>
        <v>0</v>
      </c>
      <c r="BA55" s="462">
        <f t="shared" ca="1" si="53"/>
        <v>0</v>
      </c>
      <c r="BB55" s="462">
        <f t="shared" ca="1" si="53"/>
        <v>0</v>
      </c>
      <c r="BC55" s="462">
        <f t="shared" ca="1" si="53"/>
        <v>0</v>
      </c>
      <c r="BD55" s="462">
        <f t="shared" ca="1" si="53"/>
        <v>0</v>
      </c>
      <c r="BE55" s="462">
        <f t="shared" ca="1" si="54"/>
        <v>0</v>
      </c>
      <c r="BF55" s="462">
        <f t="shared" ca="1" si="54"/>
        <v>0</v>
      </c>
      <c r="BG55" s="462">
        <f t="shared" ca="1" si="54"/>
        <v>0</v>
      </c>
      <c r="BH55" s="462">
        <f t="shared" ca="1" si="54"/>
        <v>0</v>
      </c>
      <c r="BI55" s="462">
        <f t="shared" ca="1" si="54"/>
        <v>0</v>
      </c>
      <c r="BJ55" s="462">
        <f t="shared" ca="1" si="54"/>
        <v>0</v>
      </c>
      <c r="BK55" s="462">
        <f t="shared" ca="1" si="54"/>
        <v>0</v>
      </c>
      <c r="BL55" s="462">
        <f t="shared" ca="1" si="54"/>
        <v>0</v>
      </c>
      <c r="BM55" s="462">
        <f t="shared" ca="1" si="54"/>
        <v>0</v>
      </c>
      <c r="BN55" s="462">
        <f t="shared" ca="1" si="54"/>
        <v>0</v>
      </c>
      <c r="BO55" s="462">
        <f t="shared" ca="1" si="54"/>
        <v>0</v>
      </c>
      <c r="BP55" s="462">
        <f t="shared" ca="1" si="54"/>
        <v>0</v>
      </c>
      <c r="BQ55" s="462">
        <f t="shared" ca="1" si="54"/>
        <v>0</v>
      </c>
      <c r="BR55" s="462">
        <f t="shared" ca="1" si="54"/>
        <v>0</v>
      </c>
      <c r="BS55" s="462">
        <f t="shared" ca="1" si="54"/>
        <v>0</v>
      </c>
      <c r="BT55" s="462">
        <f t="shared" ca="1" si="54"/>
        <v>0</v>
      </c>
      <c r="BU55" s="462">
        <f t="shared" ca="1" si="55"/>
        <v>0</v>
      </c>
      <c r="BV55" s="462">
        <f t="shared" ca="1" si="55"/>
        <v>0</v>
      </c>
      <c r="BW55" s="462">
        <f t="shared" ca="1" si="55"/>
        <v>0</v>
      </c>
      <c r="BX55" s="462">
        <f t="shared" ca="1" si="55"/>
        <v>0</v>
      </c>
      <c r="BY55" s="462">
        <f t="shared" ca="1" si="55"/>
        <v>0</v>
      </c>
      <c r="BZ55" s="462">
        <f t="shared" ca="1" si="55"/>
        <v>0</v>
      </c>
      <c r="CA55" s="462">
        <f t="shared" ca="1" si="55"/>
        <v>0</v>
      </c>
      <c r="CB55" s="462">
        <f t="shared" ca="1" si="55"/>
        <v>0</v>
      </c>
      <c r="CC55" s="462">
        <f t="shared" ca="1" si="55"/>
        <v>0</v>
      </c>
      <c r="CD55" s="462">
        <f t="shared" ca="1" si="55"/>
        <v>0</v>
      </c>
      <c r="CE55" s="462">
        <f t="shared" ca="1" si="55"/>
        <v>0</v>
      </c>
      <c r="CF55" s="462">
        <f t="shared" ca="1" si="55"/>
        <v>0</v>
      </c>
      <c r="CG55" s="462">
        <f t="shared" ca="1" si="55"/>
        <v>0</v>
      </c>
      <c r="CH55" s="462">
        <f t="shared" ca="1" si="55"/>
        <v>0</v>
      </c>
      <c r="CI55" s="462">
        <f t="shared" ca="1" si="55"/>
        <v>0</v>
      </c>
      <c r="CJ55" s="462">
        <f t="shared" ca="1" si="55"/>
        <v>0</v>
      </c>
      <c r="CK55" s="462">
        <f t="shared" ca="1" si="56"/>
        <v>0</v>
      </c>
      <c r="CL55" s="462">
        <f t="shared" ca="1" si="56"/>
        <v>0</v>
      </c>
      <c r="CM55" s="462">
        <f t="shared" ca="1" si="56"/>
        <v>0</v>
      </c>
      <c r="CN55" s="462">
        <f t="shared" ca="1" si="56"/>
        <v>0</v>
      </c>
      <c r="CO55" s="462">
        <f t="shared" ca="1" si="56"/>
        <v>0</v>
      </c>
      <c r="CP55" s="462">
        <f t="shared" ca="1" si="56"/>
        <v>0</v>
      </c>
      <c r="CQ55" s="462">
        <f t="shared" ca="1" si="56"/>
        <v>0</v>
      </c>
      <c r="CR55" s="462">
        <f t="shared" ca="1" si="56"/>
        <v>0</v>
      </c>
      <c r="CS55" s="462">
        <f t="shared" ca="1" si="56"/>
        <v>0</v>
      </c>
      <c r="CT55" s="462">
        <f t="shared" ca="1" si="56"/>
        <v>0</v>
      </c>
      <c r="CU55" s="462">
        <f t="shared" ca="1" si="56"/>
        <v>0</v>
      </c>
      <c r="CV55" s="462">
        <f t="shared" ca="1" si="56"/>
        <v>0</v>
      </c>
      <c r="CW55" s="462">
        <f t="shared" ca="1" si="56"/>
        <v>0</v>
      </c>
      <c r="CX55" s="462">
        <f t="shared" ca="1" si="56"/>
        <v>0</v>
      </c>
      <c r="CY55" s="462">
        <f t="shared" ca="1" si="56"/>
        <v>0</v>
      </c>
      <c r="CZ55" s="462">
        <f t="shared" ca="1" si="56"/>
        <v>0</v>
      </c>
      <c r="DA55" s="462">
        <f t="shared" ca="1" si="57"/>
        <v>0</v>
      </c>
      <c r="DB55" s="462">
        <f t="shared" ca="1" si="57"/>
        <v>0</v>
      </c>
      <c r="DC55" s="462">
        <f t="shared" ca="1" si="57"/>
        <v>0</v>
      </c>
      <c r="DE55" s="114" t="str">
        <f t="shared" ca="1" si="24"/>
        <v>E.1.L.</v>
      </c>
      <c r="DF55">
        <f t="shared" ca="1" si="58"/>
        <v>1</v>
      </c>
      <c r="DG55">
        <f t="shared" ca="1" si="59"/>
        <v>21</v>
      </c>
      <c r="DH55">
        <f ca="1">DG55/(100+DG55)</f>
        <v>0.17355371900826447</v>
      </c>
    </row>
    <row r="56" spans="1:112" hidden="1">
      <c r="A56" s="67">
        <v>44</v>
      </c>
      <c r="B56" s="458" t="str">
        <f t="shared" ca="1" si="12"/>
        <v>E.2.</v>
      </c>
      <c r="C56" s="465" t="str">
        <f t="shared" ca="1" si="13"/>
        <v>Paslaugų teikimas</v>
      </c>
      <c r="D56" s="446"/>
      <c r="E56" s="466" t="str">
        <f t="shared" ca="1" si="14"/>
        <v/>
      </c>
      <c r="F56" s="453">
        <f ca="1">SUM(F57:F64)+F65</f>
        <v>8045522.886322258</v>
      </c>
      <c r="G56" s="454">
        <f ca="1">SUMIF($H$5:$DC$5,"&lt;="&amp;PAL,$H56:$DC56)</f>
        <v>8221389.4500000002</v>
      </c>
      <c r="H56" s="467">
        <f ca="1">SUM(H57:H65)</f>
        <v>5557999</v>
      </c>
      <c r="I56" s="467">
        <f t="shared" ref="I56:BT56" ca="1" si="61">SUM(I57:I65)</f>
        <v>1334005.79</v>
      </c>
      <c r="J56" s="467">
        <f t="shared" ca="1" si="61"/>
        <v>647018.66</v>
      </c>
      <c r="K56" s="467">
        <f t="shared" ca="1" si="61"/>
        <v>682366</v>
      </c>
      <c r="L56" s="467">
        <f t="shared" ca="1" si="61"/>
        <v>0</v>
      </c>
      <c r="M56" s="467">
        <f t="shared" ca="1" si="61"/>
        <v>0</v>
      </c>
      <c r="N56" s="467">
        <f t="shared" ca="1" si="61"/>
        <v>0</v>
      </c>
      <c r="O56" s="467">
        <f t="shared" ca="1" si="61"/>
        <v>0</v>
      </c>
      <c r="P56" s="467">
        <f t="shared" ca="1" si="61"/>
        <v>0</v>
      </c>
      <c r="Q56" s="467">
        <f t="shared" ca="1" si="61"/>
        <v>0</v>
      </c>
      <c r="R56" s="467">
        <f t="shared" ca="1" si="61"/>
        <v>0</v>
      </c>
      <c r="S56" s="467">
        <f t="shared" ca="1" si="61"/>
        <v>0</v>
      </c>
      <c r="T56" s="467">
        <f t="shared" ca="1" si="61"/>
        <v>0</v>
      </c>
      <c r="U56" s="467">
        <f t="shared" ca="1" si="61"/>
        <v>0</v>
      </c>
      <c r="V56" s="467">
        <f t="shared" ca="1" si="61"/>
        <v>0</v>
      </c>
      <c r="W56" s="467">
        <f t="shared" ca="1" si="61"/>
        <v>0</v>
      </c>
      <c r="X56" s="467">
        <f t="shared" ca="1" si="61"/>
        <v>0</v>
      </c>
      <c r="Y56" s="467">
        <f t="shared" ca="1" si="61"/>
        <v>0</v>
      </c>
      <c r="Z56" s="467">
        <f t="shared" ca="1" si="61"/>
        <v>0</v>
      </c>
      <c r="AA56" s="467">
        <f t="shared" ca="1" si="61"/>
        <v>0</v>
      </c>
      <c r="AB56" s="467">
        <f t="shared" ca="1" si="61"/>
        <v>0</v>
      </c>
      <c r="AC56" s="467">
        <f t="shared" ca="1" si="61"/>
        <v>0</v>
      </c>
      <c r="AD56" s="467">
        <f t="shared" ca="1" si="61"/>
        <v>0</v>
      </c>
      <c r="AE56" s="467">
        <f t="shared" ca="1" si="61"/>
        <v>0</v>
      </c>
      <c r="AF56" s="467">
        <f t="shared" ca="1" si="61"/>
        <v>0</v>
      </c>
      <c r="AG56" s="467">
        <f t="shared" ca="1" si="61"/>
        <v>0</v>
      </c>
      <c r="AH56" s="467">
        <f t="shared" ca="1" si="61"/>
        <v>0</v>
      </c>
      <c r="AI56" s="467">
        <f t="shared" ca="1" si="61"/>
        <v>0</v>
      </c>
      <c r="AJ56" s="467">
        <f t="shared" ca="1" si="61"/>
        <v>0</v>
      </c>
      <c r="AK56" s="467">
        <f t="shared" ca="1" si="61"/>
        <v>0</v>
      </c>
      <c r="AL56" s="467">
        <f t="shared" ca="1" si="61"/>
        <v>0</v>
      </c>
      <c r="AM56" s="467">
        <f t="shared" ca="1" si="61"/>
        <v>0</v>
      </c>
      <c r="AN56" s="467">
        <f t="shared" ca="1" si="61"/>
        <v>0</v>
      </c>
      <c r="AO56" s="467">
        <f t="shared" ca="1" si="61"/>
        <v>0</v>
      </c>
      <c r="AP56" s="467">
        <f t="shared" ca="1" si="61"/>
        <v>0</v>
      </c>
      <c r="AQ56" s="467">
        <f t="shared" ca="1" si="61"/>
        <v>0</v>
      </c>
      <c r="AR56" s="467">
        <f t="shared" ca="1" si="61"/>
        <v>0</v>
      </c>
      <c r="AS56" s="467">
        <f t="shared" ca="1" si="61"/>
        <v>0</v>
      </c>
      <c r="AT56" s="467">
        <f t="shared" ca="1" si="61"/>
        <v>0</v>
      </c>
      <c r="AU56" s="467">
        <f t="shared" ca="1" si="61"/>
        <v>0</v>
      </c>
      <c r="AV56" s="467">
        <f t="shared" ca="1" si="61"/>
        <v>0</v>
      </c>
      <c r="AW56" s="467">
        <f t="shared" ca="1" si="61"/>
        <v>0</v>
      </c>
      <c r="AX56" s="467">
        <f t="shared" ca="1" si="61"/>
        <v>0</v>
      </c>
      <c r="AY56" s="467">
        <f t="shared" ca="1" si="61"/>
        <v>0</v>
      </c>
      <c r="AZ56" s="467">
        <f t="shared" ca="1" si="61"/>
        <v>0</v>
      </c>
      <c r="BA56" s="467">
        <f t="shared" ca="1" si="61"/>
        <v>0</v>
      </c>
      <c r="BB56" s="467">
        <f t="shared" ca="1" si="61"/>
        <v>0</v>
      </c>
      <c r="BC56" s="467">
        <f t="shared" ca="1" si="61"/>
        <v>0</v>
      </c>
      <c r="BD56" s="467">
        <f t="shared" ca="1" si="61"/>
        <v>0</v>
      </c>
      <c r="BE56" s="467">
        <f t="shared" ca="1" si="61"/>
        <v>0</v>
      </c>
      <c r="BF56" s="467">
        <f t="shared" ca="1" si="61"/>
        <v>0</v>
      </c>
      <c r="BG56" s="467">
        <f t="shared" ca="1" si="61"/>
        <v>0</v>
      </c>
      <c r="BH56" s="467">
        <f t="shared" ca="1" si="61"/>
        <v>0</v>
      </c>
      <c r="BI56" s="467">
        <f t="shared" ca="1" si="61"/>
        <v>0</v>
      </c>
      <c r="BJ56" s="467">
        <f t="shared" ca="1" si="61"/>
        <v>0</v>
      </c>
      <c r="BK56" s="467">
        <f t="shared" ca="1" si="61"/>
        <v>0</v>
      </c>
      <c r="BL56" s="467">
        <f t="shared" ca="1" si="61"/>
        <v>0</v>
      </c>
      <c r="BM56" s="467">
        <f t="shared" ca="1" si="61"/>
        <v>0</v>
      </c>
      <c r="BN56" s="467">
        <f t="shared" ca="1" si="61"/>
        <v>0</v>
      </c>
      <c r="BO56" s="467">
        <f t="shared" ca="1" si="61"/>
        <v>0</v>
      </c>
      <c r="BP56" s="467">
        <f t="shared" ca="1" si="61"/>
        <v>0</v>
      </c>
      <c r="BQ56" s="467">
        <f t="shared" ca="1" si="61"/>
        <v>0</v>
      </c>
      <c r="BR56" s="467">
        <f t="shared" ca="1" si="61"/>
        <v>0</v>
      </c>
      <c r="BS56" s="467">
        <f t="shared" ca="1" si="61"/>
        <v>0</v>
      </c>
      <c r="BT56" s="467">
        <f t="shared" ca="1" si="61"/>
        <v>0</v>
      </c>
      <c r="BU56" s="467">
        <f t="shared" ref="BU56:DC56" ca="1" si="62">SUM(BU57:BU65)</f>
        <v>0</v>
      </c>
      <c r="BV56" s="467">
        <f t="shared" ca="1" si="62"/>
        <v>0</v>
      </c>
      <c r="BW56" s="467">
        <f t="shared" ca="1" si="62"/>
        <v>0</v>
      </c>
      <c r="BX56" s="467">
        <f t="shared" ca="1" si="62"/>
        <v>0</v>
      </c>
      <c r="BY56" s="467">
        <f t="shared" ca="1" si="62"/>
        <v>0</v>
      </c>
      <c r="BZ56" s="467">
        <f t="shared" ca="1" si="62"/>
        <v>0</v>
      </c>
      <c r="CA56" s="467">
        <f t="shared" ca="1" si="62"/>
        <v>0</v>
      </c>
      <c r="CB56" s="467">
        <f t="shared" ca="1" si="62"/>
        <v>0</v>
      </c>
      <c r="CC56" s="467">
        <f t="shared" ca="1" si="62"/>
        <v>0</v>
      </c>
      <c r="CD56" s="467">
        <f t="shared" ca="1" si="62"/>
        <v>0</v>
      </c>
      <c r="CE56" s="467">
        <f t="shared" ca="1" si="62"/>
        <v>0</v>
      </c>
      <c r="CF56" s="467">
        <f t="shared" ca="1" si="62"/>
        <v>0</v>
      </c>
      <c r="CG56" s="467">
        <f t="shared" ca="1" si="62"/>
        <v>0</v>
      </c>
      <c r="CH56" s="467">
        <f t="shared" ca="1" si="62"/>
        <v>0</v>
      </c>
      <c r="CI56" s="467">
        <f t="shared" ca="1" si="62"/>
        <v>0</v>
      </c>
      <c r="CJ56" s="467">
        <f t="shared" ca="1" si="62"/>
        <v>0</v>
      </c>
      <c r="CK56" s="467">
        <f t="shared" ca="1" si="62"/>
        <v>0</v>
      </c>
      <c r="CL56" s="467">
        <f t="shared" ca="1" si="62"/>
        <v>0</v>
      </c>
      <c r="CM56" s="467">
        <f t="shared" ca="1" si="62"/>
        <v>0</v>
      </c>
      <c r="CN56" s="467">
        <f t="shared" ca="1" si="62"/>
        <v>0</v>
      </c>
      <c r="CO56" s="467">
        <f t="shared" ca="1" si="62"/>
        <v>0</v>
      </c>
      <c r="CP56" s="467">
        <f t="shared" ca="1" si="62"/>
        <v>0</v>
      </c>
      <c r="CQ56" s="467">
        <f t="shared" ca="1" si="62"/>
        <v>0</v>
      </c>
      <c r="CR56" s="467">
        <f t="shared" ca="1" si="62"/>
        <v>0</v>
      </c>
      <c r="CS56" s="467">
        <f t="shared" ca="1" si="62"/>
        <v>0</v>
      </c>
      <c r="CT56" s="467">
        <f t="shared" ca="1" si="62"/>
        <v>0</v>
      </c>
      <c r="CU56" s="467">
        <f t="shared" ca="1" si="62"/>
        <v>0</v>
      </c>
      <c r="CV56" s="467">
        <f t="shared" ca="1" si="62"/>
        <v>0</v>
      </c>
      <c r="CW56" s="467">
        <f t="shared" ca="1" si="62"/>
        <v>0</v>
      </c>
      <c r="CX56" s="467">
        <f t="shared" ca="1" si="62"/>
        <v>0</v>
      </c>
      <c r="CY56" s="467">
        <f t="shared" ca="1" si="62"/>
        <v>0</v>
      </c>
      <c r="CZ56" s="467">
        <f t="shared" ca="1" si="62"/>
        <v>0</v>
      </c>
      <c r="DA56" s="467">
        <f t="shared" ca="1" si="62"/>
        <v>0</v>
      </c>
      <c r="DB56" s="467">
        <f t="shared" ca="1" si="62"/>
        <v>0</v>
      </c>
      <c r="DC56" s="467">
        <f t="shared" ca="1" si="62"/>
        <v>0</v>
      </c>
      <c r="DE56" s="114"/>
    </row>
    <row r="57" spans="1:112" ht="45" hidden="1">
      <c r="A57" s="67">
        <v>45</v>
      </c>
      <c r="B57" s="458" t="str">
        <f t="shared" ca="1" si="12"/>
        <v>E.2.1.</v>
      </c>
      <c r="C57" s="459" t="str">
        <f t="shared" ca="1" si="13"/>
        <v>Įsteigti inovacijų agentūrą (3)</v>
      </c>
      <c r="D57" s="463"/>
      <c r="E57" s="460" t="str">
        <f t="shared" ca="1" si="14"/>
        <v>Nurodyta be PVM (susigrąžinamas/netaikomas)</v>
      </c>
      <c r="F57" s="461">
        <f ca="1">H57+NPV(FD,I57:INDEX(I57:DC57,PAL))</f>
        <v>5000000</v>
      </c>
      <c r="G57" s="454">
        <f ca="1">SUMIF($H$5:$DC$5,"&lt;="&amp;PAL,$H57:$DC57)</f>
        <v>5000000</v>
      </c>
      <c r="H57" s="462">
        <f t="shared" ref="H57:W66" ca="1" si="63">OFFSET(INDIRECT("'"&amp;Opt_alt&amp;"'!H12"),$A57,H$5)*$DF57</f>
        <v>5000000</v>
      </c>
      <c r="I57" s="462">
        <f t="shared" ca="1" si="63"/>
        <v>0</v>
      </c>
      <c r="J57" s="462">
        <f t="shared" ca="1" si="63"/>
        <v>0</v>
      </c>
      <c r="K57" s="462">
        <f t="shared" ca="1" si="63"/>
        <v>0</v>
      </c>
      <c r="L57" s="462">
        <f t="shared" ca="1" si="63"/>
        <v>0</v>
      </c>
      <c r="M57" s="462">
        <f t="shared" ca="1" si="63"/>
        <v>0</v>
      </c>
      <c r="N57" s="462">
        <f t="shared" ca="1" si="63"/>
        <v>0</v>
      </c>
      <c r="O57" s="462">
        <f t="shared" ca="1" si="63"/>
        <v>0</v>
      </c>
      <c r="P57" s="462">
        <f t="shared" ca="1" si="63"/>
        <v>0</v>
      </c>
      <c r="Q57" s="462">
        <f t="shared" ca="1" si="63"/>
        <v>0</v>
      </c>
      <c r="R57" s="462">
        <f t="shared" ca="1" si="63"/>
        <v>0</v>
      </c>
      <c r="S57" s="462">
        <f t="shared" ca="1" si="63"/>
        <v>0</v>
      </c>
      <c r="T57" s="462">
        <f t="shared" ca="1" si="63"/>
        <v>0</v>
      </c>
      <c r="U57" s="462">
        <f t="shared" ca="1" si="63"/>
        <v>0</v>
      </c>
      <c r="V57" s="462">
        <f t="shared" ca="1" si="63"/>
        <v>0</v>
      </c>
      <c r="W57" s="462">
        <f t="shared" ca="1" si="63"/>
        <v>0</v>
      </c>
      <c r="X57" s="462">
        <f t="shared" ref="X57:AM66" ca="1" si="64">OFFSET(INDIRECT("'"&amp;Opt_alt&amp;"'!H12"),$A57,X$5)*$DF57</f>
        <v>0</v>
      </c>
      <c r="Y57" s="462">
        <f t="shared" ca="1" si="64"/>
        <v>0</v>
      </c>
      <c r="Z57" s="462">
        <f t="shared" ca="1" si="64"/>
        <v>0</v>
      </c>
      <c r="AA57" s="462">
        <f t="shared" ca="1" si="64"/>
        <v>0</v>
      </c>
      <c r="AB57" s="462">
        <f t="shared" ca="1" si="64"/>
        <v>0</v>
      </c>
      <c r="AC57" s="462">
        <f t="shared" ca="1" si="64"/>
        <v>0</v>
      </c>
      <c r="AD57" s="462">
        <f t="shared" ca="1" si="64"/>
        <v>0</v>
      </c>
      <c r="AE57" s="462">
        <f t="shared" ca="1" si="64"/>
        <v>0</v>
      </c>
      <c r="AF57" s="462">
        <f t="shared" ca="1" si="64"/>
        <v>0</v>
      </c>
      <c r="AG57" s="462">
        <f t="shared" ca="1" si="64"/>
        <v>0</v>
      </c>
      <c r="AH57" s="462">
        <f t="shared" ca="1" si="64"/>
        <v>0</v>
      </c>
      <c r="AI57" s="462">
        <f t="shared" ca="1" si="64"/>
        <v>0</v>
      </c>
      <c r="AJ57" s="462">
        <f t="shared" ca="1" si="64"/>
        <v>0</v>
      </c>
      <c r="AK57" s="462">
        <f t="shared" ca="1" si="64"/>
        <v>0</v>
      </c>
      <c r="AL57" s="462">
        <f t="shared" ca="1" si="64"/>
        <v>0</v>
      </c>
      <c r="AM57" s="462">
        <f t="shared" ca="1" si="64"/>
        <v>0</v>
      </c>
      <c r="AN57" s="462">
        <f t="shared" ref="AN57:BC66" ca="1" si="65">OFFSET(INDIRECT("'"&amp;Opt_alt&amp;"'!H12"),$A57,AN$5)*$DF57</f>
        <v>0</v>
      </c>
      <c r="AO57" s="462">
        <f t="shared" ca="1" si="65"/>
        <v>0</v>
      </c>
      <c r="AP57" s="462">
        <f t="shared" ca="1" si="65"/>
        <v>0</v>
      </c>
      <c r="AQ57" s="462">
        <f t="shared" ca="1" si="65"/>
        <v>0</v>
      </c>
      <c r="AR57" s="462">
        <f t="shared" ca="1" si="65"/>
        <v>0</v>
      </c>
      <c r="AS57" s="462">
        <f t="shared" ca="1" si="65"/>
        <v>0</v>
      </c>
      <c r="AT57" s="462">
        <f t="shared" ca="1" si="65"/>
        <v>0</v>
      </c>
      <c r="AU57" s="462">
        <f t="shared" ca="1" si="65"/>
        <v>0</v>
      </c>
      <c r="AV57" s="462">
        <f t="shared" ca="1" si="65"/>
        <v>0</v>
      </c>
      <c r="AW57" s="462">
        <f t="shared" ca="1" si="65"/>
        <v>0</v>
      </c>
      <c r="AX57" s="462">
        <f t="shared" ca="1" si="65"/>
        <v>0</v>
      </c>
      <c r="AY57" s="462">
        <f t="shared" ca="1" si="65"/>
        <v>0</v>
      </c>
      <c r="AZ57" s="462">
        <f t="shared" ca="1" si="65"/>
        <v>0</v>
      </c>
      <c r="BA57" s="462">
        <f t="shared" ca="1" si="65"/>
        <v>0</v>
      </c>
      <c r="BB57" s="462">
        <f t="shared" ca="1" si="65"/>
        <v>0</v>
      </c>
      <c r="BC57" s="462">
        <f t="shared" ca="1" si="65"/>
        <v>0</v>
      </c>
      <c r="BD57" s="462">
        <f t="shared" ref="BD57:BS66" ca="1" si="66">OFFSET(INDIRECT("'"&amp;Opt_alt&amp;"'!H12"),$A57,BD$5)*$DF57</f>
        <v>0</v>
      </c>
      <c r="BE57" s="462">
        <f t="shared" ca="1" si="66"/>
        <v>0</v>
      </c>
      <c r="BF57" s="462">
        <f t="shared" ca="1" si="66"/>
        <v>0</v>
      </c>
      <c r="BG57" s="462">
        <f t="shared" ca="1" si="66"/>
        <v>0</v>
      </c>
      <c r="BH57" s="462">
        <f t="shared" ca="1" si="66"/>
        <v>0</v>
      </c>
      <c r="BI57" s="462">
        <f t="shared" ca="1" si="66"/>
        <v>0</v>
      </c>
      <c r="BJ57" s="462">
        <f t="shared" ca="1" si="66"/>
        <v>0</v>
      </c>
      <c r="BK57" s="462">
        <f t="shared" ca="1" si="66"/>
        <v>0</v>
      </c>
      <c r="BL57" s="462">
        <f t="shared" ca="1" si="66"/>
        <v>0</v>
      </c>
      <c r="BM57" s="462">
        <f t="shared" ca="1" si="66"/>
        <v>0</v>
      </c>
      <c r="BN57" s="462">
        <f t="shared" ca="1" si="66"/>
        <v>0</v>
      </c>
      <c r="BO57" s="462">
        <f t="shared" ca="1" si="66"/>
        <v>0</v>
      </c>
      <c r="BP57" s="462">
        <f t="shared" ca="1" si="66"/>
        <v>0</v>
      </c>
      <c r="BQ57" s="462">
        <f t="shared" ca="1" si="66"/>
        <v>0</v>
      </c>
      <c r="BR57" s="462">
        <f t="shared" ca="1" si="66"/>
        <v>0</v>
      </c>
      <c r="BS57" s="462">
        <f t="shared" ca="1" si="66"/>
        <v>0</v>
      </c>
      <c r="BT57" s="462">
        <f t="shared" ref="BT57:CI66" ca="1" si="67">OFFSET(INDIRECT("'"&amp;Opt_alt&amp;"'!H12"),$A57,BT$5)*$DF57</f>
        <v>0</v>
      </c>
      <c r="BU57" s="462">
        <f t="shared" ca="1" si="67"/>
        <v>0</v>
      </c>
      <c r="BV57" s="462">
        <f t="shared" ca="1" si="67"/>
        <v>0</v>
      </c>
      <c r="BW57" s="462">
        <f t="shared" ca="1" si="67"/>
        <v>0</v>
      </c>
      <c r="BX57" s="462">
        <f t="shared" ca="1" si="67"/>
        <v>0</v>
      </c>
      <c r="BY57" s="462">
        <f t="shared" ca="1" si="67"/>
        <v>0</v>
      </c>
      <c r="BZ57" s="462">
        <f t="shared" ca="1" si="67"/>
        <v>0</v>
      </c>
      <c r="CA57" s="462">
        <f t="shared" ca="1" si="67"/>
        <v>0</v>
      </c>
      <c r="CB57" s="462">
        <f t="shared" ca="1" si="67"/>
        <v>0</v>
      </c>
      <c r="CC57" s="462">
        <f t="shared" ca="1" si="67"/>
        <v>0</v>
      </c>
      <c r="CD57" s="462">
        <f t="shared" ca="1" si="67"/>
        <v>0</v>
      </c>
      <c r="CE57" s="462">
        <f t="shared" ca="1" si="67"/>
        <v>0</v>
      </c>
      <c r="CF57" s="462">
        <f t="shared" ca="1" si="67"/>
        <v>0</v>
      </c>
      <c r="CG57" s="462">
        <f t="shared" ca="1" si="67"/>
        <v>0</v>
      </c>
      <c r="CH57" s="462">
        <f t="shared" ca="1" si="67"/>
        <v>0</v>
      </c>
      <c r="CI57" s="462">
        <f t="shared" ca="1" si="67"/>
        <v>0</v>
      </c>
      <c r="CJ57" s="462">
        <f t="shared" ref="CJ57:CY66" ca="1" si="68">OFFSET(INDIRECT("'"&amp;Opt_alt&amp;"'!H12"),$A57,CJ$5)*$DF57</f>
        <v>0</v>
      </c>
      <c r="CK57" s="462">
        <f t="shared" ca="1" si="68"/>
        <v>0</v>
      </c>
      <c r="CL57" s="462">
        <f t="shared" ca="1" si="68"/>
        <v>0</v>
      </c>
      <c r="CM57" s="462">
        <f t="shared" ca="1" si="68"/>
        <v>0</v>
      </c>
      <c r="CN57" s="462">
        <f t="shared" ca="1" si="68"/>
        <v>0</v>
      </c>
      <c r="CO57" s="462">
        <f t="shared" ca="1" si="68"/>
        <v>0</v>
      </c>
      <c r="CP57" s="462">
        <f t="shared" ca="1" si="68"/>
        <v>0</v>
      </c>
      <c r="CQ57" s="462">
        <f t="shared" ca="1" si="68"/>
        <v>0</v>
      </c>
      <c r="CR57" s="462">
        <f t="shared" ca="1" si="68"/>
        <v>0</v>
      </c>
      <c r="CS57" s="462">
        <f t="shared" ca="1" si="68"/>
        <v>0</v>
      </c>
      <c r="CT57" s="462">
        <f t="shared" ca="1" si="68"/>
        <v>0</v>
      </c>
      <c r="CU57" s="462">
        <f t="shared" ca="1" si="68"/>
        <v>0</v>
      </c>
      <c r="CV57" s="462">
        <f t="shared" ca="1" si="68"/>
        <v>0</v>
      </c>
      <c r="CW57" s="462">
        <f t="shared" ca="1" si="68"/>
        <v>0</v>
      </c>
      <c r="CX57" s="462">
        <f t="shared" ca="1" si="68"/>
        <v>0</v>
      </c>
      <c r="CY57" s="462">
        <f t="shared" ca="1" si="68"/>
        <v>0</v>
      </c>
      <c r="CZ57" s="462">
        <f t="shared" ref="CT57:DC66" ca="1" si="69">OFFSET(INDIRECT("'"&amp;Opt_alt&amp;"'!H12"),$A57,CZ$5)*$DF57</f>
        <v>0</v>
      </c>
      <c r="DA57" s="462">
        <f t="shared" ca="1" si="69"/>
        <v>0</v>
      </c>
      <c r="DB57" s="462">
        <f t="shared" ca="1" si="69"/>
        <v>0</v>
      </c>
      <c r="DC57" s="462">
        <f t="shared" ca="1" si="69"/>
        <v>0</v>
      </c>
      <c r="DE57" s="114" t="str">
        <f t="shared" ca="1" si="24"/>
        <v>E.2.1.</v>
      </c>
      <c r="DF57">
        <f t="shared" ref="DF57:DF66" ca="1" si="70">VLOOKUP(DE57,scenarijai,$DF$6,FALSE)</f>
        <v>1</v>
      </c>
      <c r="DG57">
        <f t="shared" ref="DG57:DG66" ca="1" si="71">OFFSET(INDIRECT("'"&amp;Opt_alt&amp;"'!H12"),$A57,DG$5)</f>
        <v>0</v>
      </c>
      <c r="DH57">
        <v>0</v>
      </c>
    </row>
    <row r="58" spans="1:112" ht="45" hidden="1">
      <c r="A58" s="67">
        <v>46</v>
      </c>
      <c r="B58" s="458" t="str">
        <f t="shared" ca="1" si="12"/>
        <v>E.2.2.</v>
      </c>
      <c r="C58" s="459" t="str">
        <f t="shared" ca="1" si="13"/>
        <v>Vykdyti startuolių inkubavimo veiklas Europos kosmoso agentūros verslo inkubavimo centre(7)</v>
      </c>
      <c r="D58" s="463"/>
      <c r="E58" s="460" t="str">
        <f t="shared" ca="1" si="14"/>
        <v>Nurodyta be PVM (susigrąžinamas/netaikomas)</v>
      </c>
      <c r="F58" s="461">
        <f ca="1">H58+NPV(FD,I58:INDEX(I58:DC58,PAL))</f>
        <v>471886.379153391</v>
      </c>
      <c r="G58" s="454">
        <f ca="1">SUMIF($H$5:$DC$5,"&lt;="&amp;PAL,$H58:$DC58)</f>
        <v>500000</v>
      </c>
      <c r="H58" s="462">
        <f t="shared" ca="1" si="63"/>
        <v>125000</v>
      </c>
      <c r="I58" s="462">
        <f t="shared" ca="1" si="63"/>
        <v>125000</v>
      </c>
      <c r="J58" s="462">
        <f t="shared" ca="1" si="63"/>
        <v>125000</v>
      </c>
      <c r="K58" s="462">
        <f t="shared" ca="1" si="63"/>
        <v>125000</v>
      </c>
      <c r="L58" s="462">
        <f t="shared" ca="1" si="63"/>
        <v>0</v>
      </c>
      <c r="M58" s="462">
        <f t="shared" ca="1" si="63"/>
        <v>0</v>
      </c>
      <c r="N58" s="462">
        <f t="shared" ca="1" si="63"/>
        <v>0</v>
      </c>
      <c r="O58" s="462">
        <f t="shared" ca="1" si="63"/>
        <v>0</v>
      </c>
      <c r="P58" s="462">
        <f t="shared" ca="1" si="63"/>
        <v>0</v>
      </c>
      <c r="Q58" s="462">
        <f t="shared" ca="1" si="63"/>
        <v>0</v>
      </c>
      <c r="R58" s="462">
        <f t="shared" ca="1" si="63"/>
        <v>0</v>
      </c>
      <c r="S58" s="462">
        <f t="shared" ca="1" si="63"/>
        <v>0</v>
      </c>
      <c r="T58" s="462">
        <f t="shared" ca="1" si="63"/>
        <v>0</v>
      </c>
      <c r="U58" s="462">
        <f t="shared" ca="1" si="63"/>
        <v>0</v>
      </c>
      <c r="V58" s="462">
        <f t="shared" ca="1" si="63"/>
        <v>0</v>
      </c>
      <c r="W58" s="462">
        <f t="shared" ca="1" si="63"/>
        <v>0</v>
      </c>
      <c r="X58" s="462">
        <f t="shared" ca="1" si="64"/>
        <v>0</v>
      </c>
      <c r="Y58" s="462">
        <f t="shared" ca="1" si="64"/>
        <v>0</v>
      </c>
      <c r="Z58" s="462">
        <f t="shared" ca="1" si="64"/>
        <v>0</v>
      </c>
      <c r="AA58" s="462">
        <f t="shared" ca="1" si="64"/>
        <v>0</v>
      </c>
      <c r="AB58" s="462">
        <f t="shared" ca="1" si="64"/>
        <v>0</v>
      </c>
      <c r="AC58" s="462">
        <f t="shared" ca="1" si="64"/>
        <v>0</v>
      </c>
      <c r="AD58" s="462">
        <f t="shared" ca="1" si="64"/>
        <v>0</v>
      </c>
      <c r="AE58" s="462">
        <f t="shared" ca="1" si="64"/>
        <v>0</v>
      </c>
      <c r="AF58" s="462">
        <f t="shared" ca="1" si="64"/>
        <v>0</v>
      </c>
      <c r="AG58" s="462">
        <f t="shared" ca="1" si="64"/>
        <v>0</v>
      </c>
      <c r="AH58" s="462">
        <f t="shared" ca="1" si="64"/>
        <v>0</v>
      </c>
      <c r="AI58" s="462">
        <f t="shared" ca="1" si="64"/>
        <v>0</v>
      </c>
      <c r="AJ58" s="462">
        <f t="shared" ca="1" si="64"/>
        <v>0</v>
      </c>
      <c r="AK58" s="462">
        <f t="shared" ca="1" si="64"/>
        <v>0</v>
      </c>
      <c r="AL58" s="462">
        <f t="shared" ca="1" si="64"/>
        <v>0</v>
      </c>
      <c r="AM58" s="462">
        <f t="shared" ca="1" si="64"/>
        <v>0</v>
      </c>
      <c r="AN58" s="462">
        <f t="shared" ca="1" si="65"/>
        <v>0</v>
      </c>
      <c r="AO58" s="462">
        <f t="shared" ca="1" si="65"/>
        <v>0</v>
      </c>
      <c r="AP58" s="462">
        <f t="shared" ca="1" si="65"/>
        <v>0</v>
      </c>
      <c r="AQ58" s="462">
        <f t="shared" ca="1" si="65"/>
        <v>0</v>
      </c>
      <c r="AR58" s="462">
        <f t="shared" ca="1" si="65"/>
        <v>0</v>
      </c>
      <c r="AS58" s="462">
        <f t="shared" ca="1" si="65"/>
        <v>0</v>
      </c>
      <c r="AT58" s="462">
        <f t="shared" ca="1" si="65"/>
        <v>0</v>
      </c>
      <c r="AU58" s="462">
        <f t="shared" ca="1" si="65"/>
        <v>0</v>
      </c>
      <c r="AV58" s="462">
        <f t="shared" ca="1" si="65"/>
        <v>0</v>
      </c>
      <c r="AW58" s="462">
        <f t="shared" ca="1" si="65"/>
        <v>0</v>
      </c>
      <c r="AX58" s="462">
        <f t="shared" ca="1" si="65"/>
        <v>0</v>
      </c>
      <c r="AY58" s="462">
        <f t="shared" ca="1" si="65"/>
        <v>0</v>
      </c>
      <c r="AZ58" s="462">
        <f t="shared" ca="1" si="65"/>
        <v>0</v>
      </c>
      <c r="BA58" s="462">
        <f t="shared" ca="1" si="65"/>
        <v>0</v>
      </c>
      <c r="BB58" s="462">
        <f t="shared" ca="1" si="65"/>
        <v>0</v>
      </c>
      <c r="BC58" s="462">
        <f t="shared" ca="1" si="65"/>
        <v>0</v>
      </c>
      <c r="BD58" s="462">
        <f t="shared" ca="1" si="66"/>
        <v>0</v>
      </c>
      <c r="BE58" s="462">
        <f t="shared" ca="1" si="66"/>
        <v>0</v>
      </c>
      <c r="BF58" s="462">
        <f t="shared" ca="1" si="66"/>
        <v>0</v>
      </c>
      <c r="BG58" s="462">
        <f t="shared" ca="1" si="66"/>
        <v>0</v>
      </c>
      <c r="BH58" s="462">
        <f t="shared" ca="1" si="66"/>
        <v>0</v>
      </c>
      <c r="BI58" s="462">
        <f t="shared" ca="1" si="66"/>
        <v>0</v>
      </c>
      <c r="BJ58" s="462">
        <f t="shared" ca="1" si="66"/>
        <v>0</v>
      </c>
      <c r="BK58" s="462">
        <f t="shared" ca="1" si="66"/>
        <v>0</v>
      </c>
      <c r="BL58" s="462">
        <f t="shared" ca="1" si="66"/>
        <v>0</v>
      </c>
      <c r="BM58" s="462">
        <f t="shared" ca="1" si="66"/>
        <v>0</v>
      </c>
      <c r="BN58" s="462">
        <f t="shared" ca="1" si="66"/>
        <v>0</v>
      </c>
      <c r="BO58" s="462">
        <f t="shared" ca="1" si="66"/>
        <v>0</v>
      </c>
      <c r="BP58" s="462">
        <f t="shared" ca="1" si="66"/>
        <v>0</v>
      </c>
      <c r="BQ58" s="462">
        <f t="shared" ca="1" si="66"/>
        <v>0</v>
      </c>
      <c r="BR58" s="462">
        <f t="shared" ca="1" si="66"/>
        <v>0</v>
      </c>
      <c r="BS58" s="462">
        <f t="shared" ca="1" si="66"/>
        <v>0</v>
      </c>
      <c r="BT58" s="462">
        <f t="shared" ca="1" si="67"/>
        <v>0</v>
      </c>
      <c r="BU58" s="462">
        <f t="shared" ca="1" si="67"/>
        <v>0</v>
      </c>
      <c r="BV58" s="462">
        <f t="shared" ca="1" si="67"/>
        <v>0</v>
      </c>
      <c r="BW58" s="462">
        <f t="shared" ca="1" si="67"/>
        <v>0</v>
      </c>
      <c r="BX58" s="462">
        <f t="shared" ca="1" si="67"/>
        <v>0</v>
      </c>
      <c r="BY58" s="462">
        <f t="shared" ca="1" si="67"/>
        <v>0</v>
      </c>
      <c r="BZ58" s="462">
        <f t="shared" ca="1" si="67"/>
        <v>0</v>
      </c>
      <c r="CA58" s="462">
        <f t="shared" ca="1" si="67"/>
        <v>0</v>
      </c>
      <c r="CB58" s="462">
        <f t="shared" ca="1" si="67"/>
        <v>0</v>
      </c>
      <c r="CC58" s="462">
        <f t="shared" ca="1" si="67"/>
        <v>0</v>
      </c>
      <c r="CD58" s="462">
        <f t="shared" ca="1" si="67"/>
        <v>0</v>
      </c>
      <c r="CE58" s="462">
        <f t="shared" ca="1" si="67"/>
        <v>0</v>
      </c>
      <c r="CF58" s="462">
        <f t="shared" ca="1" si="67"/>
        <v>0</v>
      </c>
      <c r="CG58" s="462">
        <f t="shared" ca="1" si="67"/>
        <v>0</v>
      </c>
      <c r="CH58" s="462">
        <f t="shared" ca="1" si="67"/>
        <v>0</v>
      </c>
      <c r="CI58" s="462">
        <f t="shared" ca="1" si="67"/>
        <v>0</v>
      </c>
      <c r="CJ58" s="462">
        <f t="shared" ca="1" si="68"/>
        <v>0</v>
      </c>
      <c r="CK58" s="462">
        <f t="shared" ca="1" si="68"/>
        <v>0</v>
      </c>
      <c r="CL58" s="462">
        <f t="shared" ca="1" si="68"/>
        <v>0</v>
      </c>
      <c r="CM58" s="462">
        <f t="shared" ca="1" si="68"/>
        <v>0</v>
      </c>
      <c r="CN58" s="462">
        <f t="shared" ca="1" si="68"/>
        <v>0</v>
      </c>
      <c r="CO58" s="462">
        <f t="shared" ca="1" si="68"/>
        <v>0</v>
      </c>
      <c r="CP58" s="462">
        <f t="shared" ca="1" si="68"/>
        <v>0</v>
      </c>
      <c r="CQ58" s="462">
        <f t="shared" ca="1" si="68"/>
        <v>0</v>
      </c>
      <c r="CR58" s="462">
        <f t="shared" ca="1" si="68"/>
        <v>0</v>
      </c>
      <c r="CS58" s="462">
        <f t="shared" ca="1" si="68"/>
        <v>0</v>
      </c>
      <c r="CT58" s="462">
        <f t="shared" ca="1" si="69"/>
        <v>0</v>
      </c>
      <c r="CU58" s="462">
        <f t="shared" ca="1" si="69"/>
        <v>0</v>
      </c>
      <c r="CV58" s="462">
        <f t="shared" ca="1" si="69"/>
        <v>0</v>
      </c>
      <c r="CW58" s="462">
        <f t="shared" ca="1" si="69"/>
        <v>0</v>
      </c>
      <c r="CX58" s="462">
        <f t="shared" ca="1" si="69"/>
        <v>0</v>
      </c>
      <c r="CY58" s="462">
        <f t="shared" ca="1" si="69"/>
        <v>0</v>
      </c>
      <c r="CZ58" s="462">
        <f t="shared" ca="1" si="69"/>
        <v>0</v>
      </c>
      <c r="DA58" s="462">
        <f t="shared" ca="1" si="69"/>
        <v>0</v>
      </c>
      <c r="DB58" s="462">
        <f t="shared" ca="1" si="69"/>
        <v>0</v>
      </c>
      <c r="DC58" s="462">
        <f t="shared" ca="1" si="69"/>
        <v>0</v>
      </c>
      <c r="DE58" s="114" t="str">
        <f t="shared" ca="1" si="24"/>
        <v>E.2.2.</v>
      </c>
      <c r="DF58">
        <f t="shared" ca="1" si="70"/>
        <v>1</v>
      </c>
      <c r="DG58">
        <f t="shared" ca="1" si="71"/>
        <v>0</v>
      </c>
      <c r="DH58">
        <v>0</v>
      </c>
    </row>
    <row r="59" spans="1:112" ht="45" hidden="1">
      <c r="A59" s="67">
        <v>47</v>
      </c>
      <c r="B59" s="458" t="str">
        <f t="shared" ca="1" si="12"/>
        <v>E.2.3.</v>
      </c>
      <c r="C59" s="459" t="str">
        <f t="shared" ca="1" si="13"/>
        <v>Įsteigti Space Hub (8)</v>
      </c>
      <c r="D59" s="463"/>
      <c r="E59" s="460" t="str">
        <f t="shared" ca="1" si="14"/>
        <v>Nurodyta be PVM (susigrąžinamas/netaikomas)</v>
      </c>
      <c r="F59" s="461">
        <f ca="1">H59+NPV(FD,I59:INDEX(I59:DC59,PAL))</f>
        <v>1419932.4078288574</v>
      </c>
      <c r="G59" s="454">
        <f ca="1">SUMIF($H$5:$DC$5,"&lt;="&amp;PAL,$H59:$DC59)</f>
        <v>1500000</v>
      </c>
      <c r="H59" s="462">
        <f t="shared" ca="1" si="63"/>
        <v>432000</v>
      </c>
      <c r="I59" s="462">
        <f t="shared" ca="1" si="63"/>
        <v>356000</v>
      </c>
      <c r="J59" s="462">
        <f t="shared" ca="1" si="63"/>
        <v>356000</v>
      </c>
      <c r="K59" s="462">
        <f t="shared" ca="1" si="63"/>
        <v>356000</v>
      </c>
      <c r="L59" s="462">
        <f t="shared" ca="1" si="63"/>
        <v>0</v>
      </c>
      <c r="M59" s="462">
        <f t="shared" ca="1" si="63"/>
        <v>0</v>
      </c>
      <c r="N59" s="462">
        <f t="shared" ca="1" si="63"/>
        <v>0</v>
      </c>
      <c r="O59" s="462">
        <f t="shared" ca="1" si="63"/>
        <v>0</v>
      </c>
      <c r="P59" s="462">
        <f t="shared" ca="1" si="63"/>
        <v>0</v>
      </c>
      <c r="Q59" s="462">
        <f t="shared" ca="1" si="63"/>
        <v>0</v>
      </c>
      <c r="R59" s="462">
        <f t="shared" ca="1" si="63"/>
        <v>0</v>
      </c>
      <c r="S59" s="462">
        <f t="shared" ca="1" si="63"/>
        <v>0</v>
      </c>
      <c r="T59" s="462">
        <f t="shared" ca="1" si="63"/>
        <v>0</v>
      </c>
      <c r="U59" s="462">
        <f t="shared" ca="1" si="63"/>
        <v>0</v>
      </c>
      <c r="V59" s="462">
        <f t="shared" ca="1" si="63"/>
        <v>0</v>
      </c>
      <c r="W59" s="462">
        <f t="shared" ca="1" si="63"/>
        <v>0</v>
      </c>
      <c r="X59" s="462">
        <f t="shared" ca="1" si="64"/>
        <v>0</v>
      </c>
      <c r="Y59" s="462">
        <f t="shared" ca="1" si="64"/>
        <v>0</v>
      </c>
      <c r="Z59" s="462">
        <f t="shared" ca="1" si="64"/>
        <v>0</v>
      </c>
      <c r="AA59" s="462">
        <f t="shared" ca="1" si="64"/>
        <v>0</v>
      </c>
      <c r="AB59" s="462">
        <f t="shared" ca="1" si="64"/>
        <v>0</v>
      </c>
      <c r="AC59" s="462">
        <f t="shared" ca="1" si="64"/>
        <v>0</v>
      </c>
      <c r="AD59" s="462">
        <f t="shared" ca="1" si="64"/>
        <v>0</v>
      </c>
      <c r="AE59" s="462">
        <f t="shared" ca="1" si="64"/>
        <v>0</v>
      </c>
      <c r="AF59" s="462">
        <f t="shared" ca="1" si="64"/>
        <v>0</v>
      </c>
      <c r="AG59" s="462">
        <f t="shared" ca="1" si="64"/>
        <v>0</v>
      </c>
      <c r="AH59" s="462">
        <f t="shared" ca="1" si="64"/>
        <v>0</v>
      </c>
      <c r="AI59" s="462">
        <f t="shared" ca="1" si="64"/>
        <v>0</v>
      </c>
      <c r="AJ59" s="462">
        <f t="shared" ca="1" si="64"/>
        <v>0</v>
      </c>
      <c r="AK59" s="462">
        <f t="shared" ca="1" si="64"/>
        <v>0</v>
      </c>
      <c r="AL59" s="462">
        <f t="shared" ca="1" si="64"/>
        <v>0</v>
      </c>
      <c r="AM59" s="462">
        <f t="shared" ca="1" si="64"/>
        <v>0</v>
      </c>
      <c r="AN59" s="462">
        <f t="shared" ca="1" si="65"/>
        <v>0</v>
      </c>
      <c r="AO59" s="462">
        <f t="shared" ca="1" si="65"/>
        <v>0</v>
      </c>
      <c r="AP59" s="462">
        <f t="shared" ca="1" si="65"/>
        <v>0</v>
      </c>
      <c r="AQ59" s="462">
        <f t="shared" ca="1" si="65"/>
        <v>0</v>
      </c>
      <c r="AR59" s="462">
        <f t="shared" ca="1" si="65"/>
        <v>0</v>
      </c>
      <c r="AS59" s="462">
        <f t="shared" ca="1" si="65"/>
        <v>0</v>
      </c>
      <c r="AT59" s="462">
        <f t="shared" ca="1" si="65"/>
        <v>0</v>
      </c>
      <c r="AU59" s="462">
        <f t="shared" ca="1" si="65"/>
        <v>0</v>
      </c>
      <c r="AV59" s="462">
        <f t="shared" ca="1" si="65"/>
        <v>0</v>
      </c>
      <c r="AW59" s="462">
        <f t="shared" ca="1" si="65"/>
        <v>0</v>
      </c>
      <c r="AX59" s="462">
        <f t="shared" ca="1" si="65"/>
        <v>0</v>
      </c>
      <c r="AY59" s="462">
        <f t="shared" ca="1" si="65"/>
        <v>0</v>
      </c>
      <c r="AZ59" s="462">
        <f t="shared" ca="1" si="65"/>
        <v>0</v>
      </c>
      <c r="BA59" s="462">
        <f t="shared" ca="1" si="65"/>
        <v>0</v>
      </c>
      <c r="BB59" s="462">
        <f t="shared" ca="1" si="65"/>
        <v>0</v>
      </c>
      <c r="BC59" s="462">
        <f t="shared" ca="1" si="65"/>
        <v>0</v>
      </c>
      <c r="BD59" s="462">
        <f t="shared" ca="1" si="66"/>
        <v>0</v>
      </c>
      <c r="BE59" s="462">
        <f t="shared" ca="1" si="66"/>
        <v>0</v>
      </c>
      <c r="BF59" s="462">
        <f t="shared" ca="1" si="66"/>
        <v>0</v>
      </c>
      <c r="BG59" s="462">
        <f t="shared" ca="1" si="66"/>
        <v>0</v>
      </c>
      <c r="BH59" s="462">
        <f t="shared" ca="1" si="66"/>
        <v>0</v>
      </c>
      <c r="BI59" s="462">
        <f t="shared" ca="1" si="66"/>
        <v>0</v>
      </c>
      <c r="BJ59" s="462">
        <f t="shared" ca="1" si="66"/>
        <v>0</v>
      </c>
      <c r="BK59" s="462">
        <f t="shared" ca="1" si="66"/>
        <v>0</v>
      </c>
      <c r="BL59" s="462">
        <f t="shared" ca="1" si="66"/>
        <v>0</v>
      </c>
      <c r="BM59" s="462">
        <f t="shared" ca="1" si="66"/>
        <v>0</v>
      </c>
      <c r="BN59" s="462">
        <f t="shared" ca="1" si="66"/>
        <v>0</v>
      </c>
      <c r="BO59" s="462">
        <f t="shared" ca="1" si="66"/>
        <v>0</v>
      </c>
      <c r="BP59" s="462">
        <f t="shared" ca="1" si="66"/>
        <v>0</v>
      </c>
      <c r="BQ59" s="462">
        <f t="shared" ca="1" si="66"/>
        <v>0</v>
      </c>
      <c r="BR59" s="462">
        <f t="shared" ca="1" si="66"/>
        <v>0</v>
      </c>
      <c r="BS59" s="462">
        <f t="shared" ca="1" si="66"/>
        <v>0</v>
      </c>
      <c r="BT59" s="462">
        <f t="shared" ca="1" si="67"/>
        <v>0</v>
      </c>
      <c r="BU59" s="462">
        <f t="shared" ca="1" si="67"/>
        <v>0</v>
      </c>
      <c r="BV59" s="462">
        <f t="shared" ca="1" si="67"/>
        <v>0</v>
      </c>
      <c r="BW59" s="462">
        <f t="shared" ca="1" si="67"/>
        <v>0</v>
      </c>
      <c r="BX59" s="462">
        <f t="shared" ca="1" si="67"/>
        <v>0</v>
      </c>
      <c r="BY59" s="462">
        <f t="shared" ca="1" si="67"/>
        <v>0</v>
      </c>
      <c r="BZ59" s="462">
        <f t="shared" ca="1" si="67"/>
        <v>0</v>
      </c>
      <c r="CA59" s="462">
        <f t="shared" ca="1" si="67"/>
        <v>0</v>
      </c>
      <c r="CB59" s="462">
        <f t="shared" ca="1" si="67"/>
        <v>0</v>
      </c>
      <c r="CC59" s="462">
        <f t="shared" ca="1" si="67"/>
        <v>0</v>
      </c>
      <c r="CD59" s="462">
        <f t="shared" ca="1" si="67"/>
        <v>0</v>
      </c>
      <c r="CE59" s="462">
        <f t="shared" ca="1" si="67"/>
        <v>0</v>
      </c>
      <c r="CF59" s="462">
        <f t="shared" ca="1" si="67"/>
        <v>0</v>
      </c>
      <c r="CG59" s="462">
        <f t="shared" ca="1" si="67"/>
        <v>0</v>
      </c>
      <c r="CH59" s="462">
        <f t="shared" ca="1" si="67"/>
        <v>0</v>
      </c>
      <c r="CI59" s="462">
        <f t="shared" ca="1" si="67"/>
        <v>0</v>
      </c>
      <c r="CJ59" s="462">
        <f t="shared" ca="1" si="68"/>
        <v>0</v>
      </c>
      <c r="CK59" s="462">
        <f t="shared" ca="1" si="68"/>
        <v>0</v>
      </c>
      <c r="CL59" s="462">
        <f t="shared" ca="1" si="68"/>
        <v>0</v>
      </c>
      <c r="CM59" s="462">
        <f t="shared" ca="1" si="68"/>
        <v>0</v>
      </c>
      <c r="CN59" s="462">
        <f t="shared" ca="1" si="68"/>
        <v>0</v>
      </c>
      <c r="CO59" s="462">
        <f t="shared" ca="1" si="68"/>
        <v>0</v>
      </c>
      <c r="CP59" s="462">
        <f t="shared" ca="1" si="68"/>
        <v>0</v>
      </c>
      <c r="CQ59" s="462">
        <f t="shared" ca="1" si="68"/>
        <v>0</v>
      </c>
      <c r="CR59" s="462">
        <f t="shared" ca="1" si="68"/>
        <v>0</v>
      </c>
      <c r="CS59" s="462">
        <f t="shared" ca="1" si="68"/>
        <v>0</v>
      </c>
      <c r="CT59" s="462">
        <f t="shared" ca="1" si="69"/>
        <v>0</v>
      </c>
      <c r="CU59" s="462">
        <f t="shared" ca="1" si="69"/>
        <v>0</v>
      </c>
      <c r="CV59" s="462">
        <f t="shared" ca="1" si="69"/>
        <v>0</v>
      </c>
      <c r="CW59" s="462">
        <f t="shared" ca="1" si="69"/>
        <v>0</v>
      </c>
      <c r="CX59" s="462">
        <f t="shared" ca="1" si="69"/>
        <v>0</v>
      </c>
      <c r="CY59" s="462">
        <f t="shared" ca="1" si="69"/>
        <v>0</v>
      </c>
      <c r="CZ59" s="462">
        <f t="shared" ca="1" si="69"/>
        <v>0</v>
      </c>
      <c r="DA59" s="462">
        <f t="shared" ca="1" si="69"/>
        <v>0</v>
      </c>
      <c r="DB59" s="462">
        <f t="shared" ca="1" si="69"/>
        <v>0</v>
      </c>
      <c r="DC59" s="462">
        <f t="shared" ca="1" si="69"/>
        <v>0</v>
      </c>
      <c r="DE59" s="114" t="str">
        <f t="shared" ca="1" si="24"/>
        <v>E.2.3.</v>
      </c>
      <c r="DF59">
        <f t="shared" ca="1" si="70"/>
        <v>1</v>
      </c>
      <c r="DG59">
        <f t="shared" ca="1" si="71"/>
        <v>0</v>
      </c>
      <c r="DH59">
        <v>0</v>
      </c>
    </row>
    <row r="60" spans="1:112" ht="30" hidden="1">
      <c r="A60" s="67">
        <v>48</v>
      </c>
      <c r="B60" s="458" t="str">
        <f t="shared" ca="1" si="12"/>
        <v>E.2.4.</v>
      </c>
      <c r="C60" s="459" t="str">
        <f t="shared" ca="1" si="13"/>
        <v>Esamos etalonų sistemos įvertinimo studija, pateikiant rekomendacijas dėl jos tobulinimo ir plėtros. Analitinė (20)</v>
      </c>
      <c r="D60" s="463"/>
      <c r="E60" s="460">
        <f t="shared" ca="1" si="14"/>
        <v>0.21</v>
      </c>
      <c r="F60" s="461">
        <f ca="1">H60+NPV(FD,I60:INDEX(I60:DC60,PAL))</f>
        <v>57692.307692307688</v>
      </c>
      <c r="G60" s="454">
        <f ca="1">SUMIF($H$5:$DC$5,"&lt;="&amp;PAL,$H60:$DC60)</f>
        <v>60000</v>
      </c>
      <c r="H60" s="462">
        <f t="shared" ca="1" si="63"/>
        <v>0</v>
      </c>
      <c r="I60" s="462">
        <f t="shared" ca="1" si="63"/>
        <v>60000</v>
      </c>
      <c r="J60" s="462">
        <f t="shared" ca="1" si="63"/>
        <v>0</v>
      </c>
      <c r="K60" s="462">
        <f t="shared" ca="1" si="63"/>
        <v>0</v>
      </c>
      <c r="L60" s="462">
        <f t="shared" ca="1" si="63"/>
        <v>0</v>
      </c>
      <c r="M60" s="462">
        <f t="shared" ca="1" si="63"/>
        <v>0</v>
      </c>
      <c r="N60" s="462">
        <f t="shared" ca="1" si="63"/>
        <v>0</v>
      </c>
      <c r="O60" s="462">
        <f t="shared" ca="1" si="63"/>
        <v>0</v>
      </c>
      <c r="P60" s="462">
        <f t="shared" ca="1" si="63"/>
        <v>0</v>
      </c>
      <c r="Q60" s="462">
        <f t="shared" ca="1" si="63"/>
        <v>0</v>
      </c>
      <c r="R60" s="462">
        <f t="shared" ca="1" si="63"/>
        <v>0</v>
      </c>
      <c r="S60" s="462">
        <f t="shared" ca="1" si="63"/>
        <v>0</v>
      </c>
      <c r="T60" s="462">
        <f t="shared" ca="1" si="63"/>
        <v>0</v>
      </c>
      <c r="U60" s="462">
        <f t="shared" ca="1" si="63"/>
        <v>0</v>
      </c>
      <c r="V60" s="462">
        <f t="shared" ca="1" si="63"/>
        <v>0</v>
      </c>
      <c r="W60" s="462">
        <f t="shared" ca="1" si="63"/>
        <v>0</v>
      </c>
      <c r="X60" s="462">
        <f t="shared" ca="1" si="64"/>
        <v>0</v>
      </c>
      <c r="Y60" s="462">
        <f t="shared" ca="1" si="64"/>
        <v>0</v>
      </c>
      <c r="Z60" s="462">
        <f t="shared" ca="1" si="64"/>
        <v>0</v>
      </c>
      <c r="AA60" s="462">
        <f t="shared" ca="1" si="64"/>
        <v>0</v>
      </c>
      <c r="AB60" s="462">
        <f t="shared" ca="1" si="64"/>
        <v>0</v>
      </c>
      <c r="AC60" s="462">
        <f t="shared" ca="1" si="64"/>
        <v>0</v>
      </c>
      <c r="AD60" s="462">
        <f t="shared" ca="1" si="64"/>
        <v>0</v>
      </c>
      <c r="AE60" s="462">
        <f t="shared" ca="1" si="64"/>
        <v>0</v>
      </c>
      <c r="AF60" s="462">
        <f t="shared" ca="1" si="64"/>
        <v>0</v>
      </c>
      <c r="AG60" s="462">
        <f t="shared" ca="1" si="64"/>
        <v>0</v>
      </c>
      <c r="AH60" s="462">
        <f t="shared" ca="1" si="64"/>
        <v>0</v>
      </c>
      <c r="AI60" s="462">
        <f t="shared" ca="1" si="64"/>
        <v>0</v>
      </c>
      <c r="AJ60" s="462">
        <f t="shared" ca="1" si="64"/>
        <v>0</v>
      </c>
      <c r="AK60" s="462">
        <f t="shared" ca="1" si="64"/>
        <v>0</v>
      </c>
      <c r="AL60" s="462">
        <f t="shared" ca="1" si="64"/>
        <v>0</v>
      </c>
      <c r="AM60" s="462">
        <f t="shared" ca="1" si="64"/>
        <v>0</v>
      </c>
      <c r="AN60" s="462">
        <f t="shared" ca="1" si="65"/>
        <v>0</v>
      </c>
      <c r="AO60" s="462">
        <f t="shared" ca="1" si="65"/>
        <v>0</v>
      </c>
      <c r="AP60" s="462">
        <f t="shared" ca="1" si="65"/>
        <v>0</v>
      </c>
      <c r="AQ60" s="462">
        <f t="shared" ca="1" si="65"/>
        <v>0</v>
      </c>
      <c r="AR60" s="462">
        <f t="shared" ca="1" si="65"/>
        <v>0</v>
      </c>
      <c r="AS60" s="462">
        <f t="shared" ca="1" si="65"/>
        <v>0</v>
      </c>
      <c r="AT60" s="462">
        <f t="shared" ca="1" si="65"/>
        <v>0</v>
      </c>
      <c r="AU60" s="462">
        <f t="shared" ca="1" si="65"/>
        <v>0</v>
      </c>
      <c r="AV60" s="462">
        <f t="shared" ca="1" si="65"/>
        <v>0</v>
      </c>
      <c r="AW60" s="462">
        <f t="shared" ca="1" si="65"/>
        <v>0</v>
      </c>
      <c r="AX60" s="462">
        <f t="shared" ca="1" si="65"/>
        <v>0</v>
      </c>
      <c r="AY60" s="462">
        <f t="shared" ca="1" si="65"/>
        <v>0</v>
      </c>
      <c r="AZ60" s="462">
        <f t="shared" ca="1" si="65"/>
        <v>0</v>
      </c>
      <c r="BA60" s="462">
        <f t="shared" ca="1" si="65"/>
        <v>0</v>
      </c>
      <c r="BB60" s="462">
        <f t="shared" ca="1" si="65"/>
        <v>0</v>
      </c>
      <c r="BC60" s="462">
        <f t="shared" ca="1" si="65"/>
        <v>0</v>
      </c>
      <c r="BD60" s="462">
        <f t="shared" ca="1" si="66"/>
        <v>0</v>
      </c>
      <c r="BE60" s="462">
        <f t="shared" ca="1" si="66"/>
        <v>0</v>
      </c>
      <c r="BF60" s="462">
        <f t="shared" ca="1" si="66"/>
        <v>0</v>
      </c>
      <c r="BG60" s="462">
        <f t="shared" ca="1" si="66"/>
        <v>0</v>
      </c>
      <c r="BH60" s="462">
        <f t="shared" ca="1" si="66"/>
        <v>0</v>
      </c>
      <c r="BI60" s="462">
        <f t="shared" ca="1" si="66"/>
        <v>0</v>
      </c>
      <c r="BJ60" s="462">
        <f t="shared" ca="1" si="66"/>
        <v>0</v>
      </c>
      <c r="BK60" s="462">
        <f t="shared" ca="1" si="66"/>
        <v>0</v>
      </c>
      <c r="BL60" s="462">
        <f t="shared" ca="1" si="66"/>
        <v>0</v>
      </c>
      <c r="BM60" s="462">
        <f t="shared" ca="1" si="66"/>
        <v>0</v>
      </c>
      <c r="BN60" s="462">
        <f t="shared" ca="1" si="66"/>
        <v>0</v>
      </c>
      <c r="BO60" s="462">
        <f t="shared" ca="1" si="66"/>
        <v>0</v>
      </c>
      <c r="BP60" s="462">
        <f t="shared" ca="1" si="66"/>
        <v>0</v>
      </c>
      <c r="BQ60" s="462">
        <f t="shared" ca="1" si="66"/>
        <v>0</v>
      </c>
      <c r="BR60" s="462">
        <f t="shared" ca="1" si="66"/>
        <v>0</v>
      </c>
      <c r="BS60" s="462">
        <f t="shared" ca="1" si="66"/>
        <v>0</v>
      </c>
      <c r="BT60" s="462">
        <f t="shared" ca="1" si="67"/>
        <v>0</v>
      </c>
      <c r="BU60" s="462">
        <f t="shared" ca="1" si="67"/>
        <v>0</v>
      </c>
      <c r="BV60" s="462">
        <f t="shared" ca="1" si="67"/>
        <v>0</v>
      </c>
      <c r="BW60" s="462">
        <f t="shared" ca="1" si="67"/>
        <v>0</v>
      </c>
      <c r="BX60" s="462">
        <f t="shared" ca="1" si="67"/>
        <v>0</v>
      </c>
      <c r="BY60" s="462">
        <f t="shared" ca="1" si="67"/>
        <v>0</v>
      </c>
      <c r="BZ60" s="462">
        <f t="shared" ca="1" si="67"/>
        <v>0</v>
      </c>
      <c r="CA60" s="462">
        <f t="shared" ca="1" si="67"/>
        <v>0</v>
      </c>
      <c r="CB60" s="462">
        <f t="shared" ca="1" si="67"/>
        <v>0</v>
      </c>
      <c r="CC60" s="462">
        <f t="shared" ca="1" si="67"/>
        <v>0</v>
      </c>
      <c r="CD60" s="462">
        <f t="shared" ca="1" si="67"/>
        <v>0</v>
      </c>
      <c r="CE60" s="462">
        <f t="shared" ca="1" si="67"/>
        <v>0</v>
      </c>
      <c r="CF60" s="462">
        <f t="shared" ca="1" si="67"/>
        <v>0</v>
      </c>
      <c r="CG60" s="462">
        <f t="shared" ca="1" si="67"/>
        <v>0</v>
      </c>
      <c r="CH60" s="462">
        <f t="shared" ca="1" si="67"/>
        <v>0</v>
      </c>
      <c r="CI60" s="462">
        <f t="shared" ca="1" si="67"/>
        <v>0</v>
      </c>
      <c r="CJ60" s="462">
        <f t="shared" ca="1" si="68"/>
        <v>0</v>
      </c>
      <c r="CK60" s="462">
        <f t="shared" ca="1" si="68"/>
        <v>0</v>
      </c>
      <c r="CL60" s="462">
        <f t="shared" ca="1" si="68"/>
        <v>0</v>
      </c>
      <c r="CM60" s="462">
        <f t="shared" ca="1" si="68"/>
        <v>0</v>
      </c>
      <c r="CN60" s="462">
        <f t="shared" ca="1" si="68"/>
        <v>0</v>
      </c>
      <c r="CO60" s="462">
        <f t="shared" ca="1" si="68"/>
        <v>0</v>
      </c>
      <c r="CP60" s="462">
        <f t="shared" ca="1" si="68"/>
        <v>0</v>
      </c>
      <c r="CQ60" s="462">
        <f t="shared" ca="1" si="68"/>
        <v>0</v>
      </c>
      <c r="CR60" s="462">
        <f t="shared" ca="1" si="68"/>
        <v>0</v>
      </c>
      <c r="CS60" s="462">
        <f t="shared" ca="1" si="68"/>
        <v>0</v>
      </c>
      <c r="CT60" s="462">
        <f t="shared" ca="1" si="69"/>
        <v>0</v>
      </c>
      <c r="CU60" s="462">
        <f t="shared" ca="1" si="69"/>
        <v>0</v>
      </c>
      <c r="CV60" s="462">
        <f t="shared" ca="1" si="69"/>
        <v>0</v>
      </c>
      <c r="CW60" s="462">
        <f t="shared" ca="1" si="69"/>
        <v>0</v>
      </c>
      <c r="CX60" s="462">
        <f t="shared" ca="1" si="69"/>
        <v>0</v>
      </c>
      <c r="CY60" s="462">
        <f t="shared" ca="1" si="69"/>
        <v>0</v>
      </c>
      <c r="CZ60" s="462">
        <f t="shared" ca="1" si="69"/>
        <v>0</v>
      </c>
      <c r="DA60" s="462">
        <f t="shared" ca="1" si="69"/>
        <v>0</v>
      </c>
      <c r="DB60" s="462">
        <f t="shared" ca="1" si="69"/>
        <v>0</v>
      </c>
      <c r="DC60" s="462">
        <f t="shared" ca="1" si="69"/>
        <v>0</v>
      </c>
      <c r="DE60" s="114" t="str">
        <f t="shared" ca="1" si="24"/>
        <v>E.2.4.</v>
      </c>
      <c r="DF60">
        <f t="shared" ca="1" si="70"/>
        <v>1</v>
      </c>
      <c r="DG60">
        <f t="shared" ca="1" si="71"/>
        <v>21</v>
      </c>
      <c r="DH60">
        <v>0</v>
      </c>
    </row>
    <row r="61" spans="1:112" ht="30" hidden="1">
      <c r="A61" s="67">
        <v>49</v>
      </c>
      <c r="B61" s="458" t="str">
        <f t="shared" ca="1" si="12"/>
        <v>E.2.5.</v>
      </c>
      <c r="C61" s="459" t="str">
        <f t="shared" ca="1" si="13"/>
        <v>Skatinti MVĮ dalyvavimą tarptautinėse MTEPI iniciatyvose: įmonių tarptautinė tinklaveika, įsitraukimas į MTEPI partnerystės tinklus (15.1)</v>
      </c>
      <c r="D61" s="463"/>
      <c r="E61" s="460">
        <f t="shared" ca="1" si="14"/>
        <v>0.21</v>
      </c>
      <c r="F61" s="461">
        <f ca="1">H61+NPV(FD,I61:INDEX(I61:DC61,PAL))</f>
        <v>428386.35360719159</v>
      </c>
      <c r="G61" s="454">
        <f ca="1">SUMIF($H$5:$DC$5,"&lt;="&amp;PAL,$H61:$DC61)</f>
        <v>467087.45</v>
      </c>
      <c r="H61" s="462">
        <f t="shared" ca="1" si="63"/>
        <v>0</v>
      </c>
      <c r="I61" s="462">
        <f t="shared" ca="1" si="63"/>
        <v>99904.79</v>
      </c>
      <c r="J61" s="462">
        <f t="shared" ca="1" si="63"/>
        <v>165917.66</v>
      </c>
      <c r="K61" s="462">
        <f t="shared" ca="1" si="63"/>
        <v>201265</v>
      </c>
      <c r="L61" s="462">
        <f t="shared" ca="1" si="63"/>
        <v>0</v>
      </c>
      <c r="M61" s="462">
        <f t="shared" ca="1" si="63"/>
        <v>0</v>
      </c>
      <c r="N61" s="462">
        <f t="shared" ca="1" si="63"/>
        <v>0</v>
      </c>
      <c r="O61" s="462">
        <f t="shared" ca="1" si="63"/>
        <v>0</v>
      </c>
      <c r="P61" s="462">
        <f t="shared" ca="1" si="63"/>
        <v>0</v>
      </c>
      <c r="Q61" s="462">
        <f t="shared" ca="1" si="63"/>
        <v>0</v>
      </c>
      <c r="R61" s="462">
        <f t="shared" ca="1" si="63"/>
        <v>0</v>
      </c>
      <c r="S61" s="462">
        <f t="shared" ca="1" si="63"/>
        <v>0</v>
      </c>
      <c r="T61" s="462">
        <f t="shared" ca="1" si="63"/>
        <v>0</v>
      </c>
      <c r="U61" s="462">
        <f t="shared" ca="1" si="63"/>
        <v>0</v>
      </c>
      <c r="V61" s="462">
        <f t="shared" ca="1" si="63"/>
        <v>0</v>
      </c>
      <c r="W61" s="462">
        <f t="shared" ca="1" si="63"/>
        <v>0</v>
      </c>
      <c r="X61" s="462">
        <f t="shared" ca="1" si="64"/>
        <v>0</v>
      </c>
      <c r="Y61" s="462">
        <f t="shared" ca="1" si="64"/>
        <v>0</v>
      </c>
      <c r="Z61" s="462">
        <f t="shared" ca="1" si="64"/>
        <v>0</v>
      </c>
      <c r="AA61" s="462">
        <f t="shared" ca="1" si="64"/>
        <v>0</v>
      </c>
      <c r="AB61" s="462">
        <f t="shared" ca="1" si="64"/>
        <v>0</v>
      </c>
      <c r="AC61" s="462">
        <f t="shared" ca="1" si="64"/>
        <v>0</v>
      </c>
      <c r="AD61" s="462">
        <f t="shared" ca="1" si="64"/>
        <v>0</v>
      </c>
      <c r="AE61" s="462">
        <f t="shared" ca="1" si="64"/>
        <v>0</v>
      </c>
      <c r="AF61" s="462">
        <f t="shared" ca="1" si="64"/>
        <v>0</v>
      </c>
      <c r="AG61" s="462">
        <f t="shared" ca="1" si="64"/>
        <v>0</v>
      </c>
      <c r="AH61" s="462">
        <f t="shared" ca="1" si="64"/>
        <v>0</v>
      </c>
      <c r="AI61" s="462">
        <f t="shared" ca="1" si="64"/>
        <v>0</v>
      </c>
      <c r="AJ61" s="462">
        <f t="shared" ca="1" si="64"/>
        <v>0</v>
      </c>
      <c r="AK61" s="462">
        <f t="shared" ca="1" si="64"/>
        <v>0</v>
      </c>
      <c r="AL61" s="462">
        <f t="shared" ca="1" si="64"/>
        <v>0</v>
      </c>
      <c r="AM61" s="462">
        <f t="shared" ca="1" si="64"/>
        <v>0</v>
      </c>
      <c r="AN61" s="462">
        <f t="shared" ca="1" si="65"/>
        <v>0</v>
      </c>
      <c r="AO61" s="462">
        <f t="shared" ca="1" si="65"/>
        <v>0</v>
      </c>
      <c r="AP61" s="462">
        <f t="shared" ca="1" si="65"/>
        <v>0</v>
      </c>
      <c r="AQ61" s="462">
        <f t="shared" ca="1" si="65"/>
        <v>0</v>
      </c>
      <c r="AR61" s="462">
        <f t="shared" ca="1" si="65"/>
        <v>0</v>
      </c>
      <c r="AS61" s="462">
        <f t="shared" ca="1" si="65"/>
        <v>0</v>
      </c>
      <c r="AT61" s="462">
        <f t="shared" ca="1" si="65"/>
        <v>0</v>
      </c>
      <c r="AU61" s="462">
        <f t="shared" ca="1" si="65"/>
        <v>0</v>
      </c>
      <c r="AV61" s="462">
        <f t="shared" ca="1" si="65"/>
        <v>0</v>
      </c>
      <c r="AW61" s="462">
        <f t="shared" ca="1" si="65"/>
        <v>0</v>
      </c>
      <c r="AX61" s="462">
        <f t="shared" ca="1" si="65"/>
        <v>0</v>
      </c>
      <c r="AY61" s="462">
        <f t="shared" ca="1" si="65"/>
        <v>0</v>
      </c>
      <c r="AZ61" s="462">
        <f t="shared" ca="1" si="65"/>
        <v>0</v>
      </c>
      <c r="BA61" s="462">
        <f t="shared" ca="1" si="65"/>
        <v>0</v>
      </c>
      <c r="BB61" s="462">
        <f t="shared" ca="1" si="65"/>
        <v>0</v>
      </c>
      <c r="BC61" s="462">
        <f t="shared" ca="1" si="65"/>
        <v>0</v>
      </c>
      <c r="BD61" s="462">
        <f t="shared" ca="1" si="66"/>
        <v>0</v>
      </c>
      <c r="BE61" s="462">
        <f t="shared" ca="1" si="66"/>
        <v>0</v>
      </c>
      <c r="BF61" s="462">
        <f t="shared" ca="1" si="66"/>
        <v>0</v>
      </c>
      <c r="BG61" s="462">
        <f t="shared" ca="1" si="66"/>
        <v>0</v>
      </c>
      <c r="BH61" s="462">
        <f t="shared" ca="1" si="66"/>
        <v>0</v>
      </c>
      <c r="BI61" s="462">
        <f t="shared" ca="1" si="66"/>
        <v>0</v>
      </c>
      <c r="BJ61" s="462">
        <f t="shared" ca="1" si="66"/>
        <v>0</v>
      </c>
      <c r="BK61" s="462">
        <f t="shared" ca="1" si="66"/>
        <v>0</v>
      </c>
      <c r="BL61" s="462">
        <f t="shared" ca="1" si="66"/>
        <v>0</v>
      </c>
      <c r="BM61" s="462">
        <f t="shared" ca="1" si="66"/>
        <v>0</v>
      </c>
      <c r="BN61" s="462">
        <f t="shared" ca="1" si="66"/>
        <v>0</v>
      </c>
      <c r="BO61" s="462">
        <f t="shared" ca="1" si="66"/>
        <v>0</v>
      </c>
      <c r="BP61" s="462">
        <f t="shared" ca="1" si="66"/>
        <v>0</v>
      </c>
      <c r="BQ61" s="462">
        <f t="shared" ca="1" si="66"/>
        <v>0</v>
      </c>
      <c r="BR61" s="462">
        <f t="shared" ca="1" si="66"/>
        <v>0</v>
      </c>
      <c r="BS61" s="462">
        <f t="shared" ca="1" si="66"/>
        <v>0</v>
      </c>
      <c r="BT61" s="462">
        <f t="shared" ca="1" si="67"/>
        <v>0</v>
      </c>
      <c r="BU61" s="462">
        <f t="shared" ca="1" si="67"/>
        <v>0</v>
      </c>
      <c r="BV61" s="462">
        <f t="shared" ca="1" si="67"/>
        <v>0</v>
      </c>
      <c r="BW61" s="462">
        <f t="shared" ca="1" si="67"/>
        <v>0</v>
      </c>
      <c r="BX61" s="462">
        <f t="shared" ca="1" si="67"/>
        <v>0</v>
      </c>
      <c r="BY61" s="462">
        <f t="shared" ca="1" si="67"/>
        <v>0</v>
      </c>
      <c r="BZ61" s="462">
        <f t="shared" ca="1" si="67"/>
        <v>0</v>
      </c>
      <c r="CA61" s="462">
        <f t="shared" ca="1" si="67"/>
        <v>0</v>
      </c>
      <c r="CB61" s="462">
        <f t="shared" ca="1" si="67"/>
        <v>0</v>
      </c>
      <c r="CC61" s="462">
        <f t="shared" ca="1" si="67"/>
        <v>0</v>
      </c>
      <c r="CD61" s="462">
        <f t="shared" ca="1" si="67"/>
        <v>0</v>
      </c>
      <c r="CE61" s="462">
        <f t="shared" ca="1" si="67"/>
        <v>0</v>
      </c>
      <c r="CF61" s="462">
        <f t="shared" ca="1" si="67"/>
        <v>0</v>
      </c>
      <c r="CG61" s="462">
        <f t="shared" ca="1" si="67"/>
        <v>0</v>
      </c>
      <c r="CH61" s="462">
        <f t="shared" ca="1" si="67"/>
        <v>0</v>
      </c>
      <c r="CI61" s="462">
        <f t="shared" ca="1" si="67"/>
        <v>0</v>
      </c>
      <c r="CJ61" s="462">
        <f t="shared" ca="1" si="68"/>
        <v>0</v>
      </c>
      <c r="CK61" s="462">
        <f t="shared" ca="1" si="68"/>
        <v>0</v>
      </c>
      <c r="CL61" s="462">
        <f t="shared" ca="1" si="68"/>
        <v>0</v>
      </c>
      <c r="CM61" s="462">
        <f t="shared" ca="1" si="68"/>
        <v>0</v>
      </c>
      <c r="CN61" s="462">
        <f t="shared" ca="1" si="68"/>
        <v>0</v>
      </c>
      <c r="CO61" s="462">
        <f t="shared" ca="1" si="68"/>
        <v>0</v>
      </c>
      <c r="CP61" s="462">
        <f t="shared" ca="1" si="68"/>
        <v>0</v>
      </c>
      <c r="CQ61" s="462">
        <f t="shared" ca="1" si="68"/>
        <v>0</v>
      </c>
      <c r="CR61" s="462">
        <f t="shared" ca="1" si="68"/>
        <v>0</v>
      </c>
      <c r="CS61" s="462">
        <f t="shared" ca="1" si="68"/>
        <v>0</v>
      </c>
      <c r="CT61" s="462">
        <f t="shared" ca="1" si="69"/>
        <v>0</v>
      </c>
      <c r="CU61" s="462">
        <f t="shared" ca="1" si="69"/>
        <v>0</v>
      </c>
      <c r="CV61" s="462">
        <f t="shared" ca="1" si="69"/>
        <v>0</v>
      </c>
      <c r="CW61" s="462">
        <f t="shared" ca="1" si="69"/>
        <v>0</v>
      </c>
      <c r="CX61" s="462">
        <f t="shared" ca="1" si="69"/>
        <v>0</v>
      </c>
      <c r="CY61" s="462">
        <f t="shared" ca="1" si="69"/>
        <v>0</v>
      </c>
      <c r="CZ61" s="462">
        <f t="shared" ca="1" si="69"/>
        <v>0</v>
      </c>
      <c r="DA61" s="462">
        <f t="shared" ca="1" si="69"/>
        <v>0</v>
      </c>
      <c r="DB61" s="462">
        <f t="shared" ca="1" si="69"/>
        <v>0</v>
      </c>
      <c r="DC61" s="462">
        <f t="shared" ca="1" si="69"/>
        <v>0</v>
      </c>
      <c r="DE61" s="114" t="str">
        <f t="shared" ca="1" si="24"/>
        <v>E.2.5.</v>
      </c>
      <c r="DF61">
        <f t="shared" ca="1" si="70"/>
        <v>1</v>
      </c>
      <c r="DG61">
        <f t="shared" ca="1" si="71"/>
        <v>21</v>
      </c>
      <c r="DH61">
        <v>0</v>
      </c>
    </row>
    <row r="62" spans="1:112" hidden="1">
      <c r="A62" s="67">
        <v>50</v>
      </c>
      <c r="B62" s="458" t="str">
        <f t="shared" ca="1" si="12"/>
        <v>E.2.6.</v>
      </c>
      <c r="C62" s="459" t="str">
        <f t="shared" ca="1" si="13"/>
        <v>Įsteigti inovacijų agentūrą (3) (PVM)</v>
      </c>
      <c r="D62" s="463"/>
      <c r="E62" s="460">
        <f t="shared" ca="1" si="14"/>
        <v>0.21</v>
      </c>
      <c r="F62" s="461">
        <f ca="1">H62+NPV(FD,I62:INDEX(I62:DC62,PAL))</f>
        <v>882</v>
      </c>
      <c r="G62" s="454">
        <f ca="1">SUMIF($H$5:$DC$5,"&lt;="&amp;PAL,$H62:$DC62)</f>
        <v>882</v>
      </c>
      <c r="H62" s="462">
        <f t="shared" ca="1" si="63"/>
        <v>882</v>
      </c>
      <c r="I62" s="462">
        <f t="shared" ca="1" si="63"/>
        <v>0</v>
      </c>
      <c r="J62" s="462">
        <f t="shared" ca="1" si="63"/>
        <v>0</v>
      </c>
      <c r="K62" s="462">
        <f t="shared" ca="1" si="63"/>
        <v>0</v>
      </c>
      <c r="L62" s="462">
        <f t="shared" ca="1" si="63"/>
        <v>0</v>
      </c>
      <c r="M62" s="462">
        <f t="shared" ca="1" si="63"/>
        <v>0</v>
      </c>
      <c r="N62" s="462">
        <f t="shared" ca="1" si="63"/>
        <v>0</v>
      </c>
      <c r="O62" s="462">
        <f t="shared" ca="1" si="63"/>
        <v>0</v>
      </c>
      <c r="P62" s="462">
        <f t="shared" ca="1" si="63"/>
        <v>0</v>
      </c>
      <c r="Q62" s="462">
        <f t="shared" ca="1" si="63"/>
        <v>0</v>
      </c>
      <c r="R62" s="462">
        <f t="shared" ca="1" si="63"/>
        <v>0</v>
      </c>
      <c r="S62" s="462">
        <f t="shared" ca="1" si="63"/>
        <v>0</v>
      </c>
      <c r="T62" s="462">
        <f t="shared" ca="1" si="63"/>
        <v>0</v>
      </c>
      <c r="U62" s="462">
        <f t="shared" ca="1" si="63"/>
        <v>0</v>
      </c>
      <c r="V62" s="462">
        <f t="shared" ca="1" si="63"/>
        <v>0</v>
      </c>
      <c r="W62" s="462">
        <f t="shared" ca="1" si="63"/>
        <v>0</v>
      </c>
      <c r="X62" s="462">
        <f t="shared" ca="1" si="64"/>
        <v>0</v>
      </c>
      <c r="Y62" s="462">
        <f t="shared" ca="1" si="64"/>
        <v>0</v>
      </c>
      <c r="Z62" s="462">
        <f t="shared" ca="1" si="64"/>
        <v>0</v>
      </c>
      <c r="AA62" s="462">
        <f t="shared" ca="1" si="64"/>
        <v>0</v>
      </c>
      <c r="AB62" s="462">
        <f t="shared" ca="1" si="64"/>
        <v>0</v>
      </c>
      <c r="AC62" s="462">
        <f t="shared" ca="1" si="64"/>
        <v>0</v>
      </c>
      <c r="AD62" s="462">
        <f t="shared" ca="1" si="64"/>
        <v>0</v>
      </c>
      <c r="AE62" s="462">
        <f t="shared" ca="1" si="64"/>
        <v>0</v>
      </c>
      <c r="AF62" s="462">
        <f t="shared" ca="1" si="64"/>
        <v>0</v>
      </c>
      <c r="AG62" s="462">
        <f t="shared" ca="1" si="64"/>
        <v>0</v>
      </c>
      <c r="AH62" s="462">
        <f t="shared" ca="1" si="64"/>
        <v>0</v>
      </c>
      <c r="AI62" s="462">
        <f t="shared" ca="1" si="64"/>
        <v>0</v>
      </c>
      <c r="AJ62" s="462">
        <f t="shared" ca="1" si="64"/>
        <v>0</v>
      </c>
      <c r="AK62" s="462">
        <f t="shared" ca="1" si="64"/>
        <v>0</v>
      </c>
      <c r="AL62" s="462">
        <f t="shared" ca="1" si="64"/>
        <v>0</v>
      </c>
      <c r="AM62" s="462">
        <f t="shared" ca="1" si="64"/>
        <v>0</v>
      </c>
      <c r="AN62" s="462">
        <f t="shared" ca="1" si="65"/>
        <v>0</v>
      </c>
      <c r="AO62" s="462">
        <f t="shared" ca="1" si="65"/>
        <v>0</v>
      </c>
      <c r="AP62" s="462">
        <f t="shared" ca="1" si="65"/>
        <v>0</v>
      </c>
      <c r="AQ62" s="462">
        <f t="shared" ca="1" si="65"/>
        <v>0</v>
      </c>
      <c r="AR62" s="462">
        <f t="shared" ca="1" si="65"/>
        <v>0</v>
      </c>
      <c r="AS62" s="462">
        <f t="shared" ca="1" si="65"/>
        <v>0</v>
      </c>
      <c r="AT62" s="462">
        <f t="shared" ca="1" si="65"/>
        <v>0</v>
      </c>
      <c r="AU62" s="462">
        <f t="shared" ca="1" si="65"/>
        <v>0</v>
      </c>
      <c r="AV62" s="462">
        <f t="shared" ca="1" si="65"/>
        <v>0</v>
      </c>
      <c r="AW62" s="462">
        <f t="shared" ca="1" si="65"/>
        <v>0</v>
      </c>
      <c r="AX62" s="462">
        <f t="shared" ca="1" si="65"/>
        <v>0</v>
      </c>
      <c r="AY62" s="462">
        <f t="shared" ca="1" si="65"/>
        <v>0</v>
      </c>
      <c r="AZ62" s="462">
        <f t="shared" ca="1" si="65"/>
        <v>0</v>
      </c>
      <c r="BA62" s="462">
        <f t="shared" ca="1" si="65"/>
        <v>0</v>
      </c>
      <c r="BB62" s="462">
        <f t="shared" ca="1" si="65"/>
        <v>0</v>
      </c>
      <c r="BC62" s="462">
        <f t="shared" ca="1" si="65"/>
        <v>0</v>
      </c>
      <c r="BD62" s="462">
        <f t="shared" ca="1" si="66"/>
        <v>0</v>
      </c>
      <c r="BE62" s="462">
        <f t="shared" ca="1" si="66"/>
        <v>0</v>
      </c>
      <c r="BF62" s="462">
        <f t="shared" ca="1" si="66"/>
        <v>0</v>
      </c>
      <c r="BG62" s="462">
        <f t="shared" ca="1" si="66"/>
        <v>0</v>
      </c>
      <c r="BH62" s="462">
        <f t="shared" ca="1" si="66"/>
        <v>0</v>
      </c>
      <c r="BI62" s="462">
        <f t="shared" ca="1" si="66"/>
        <v>0</v>
      </c>
      <c r="BJ62" s="462">
        <f t="shared" ca="1" si="66"/>
        <v>0</v>
      </c>
      <c r="BK62" s="462">
        <f t="shared" ca="1" si="66"/>
        <v>0</v>
      </c>
      <c r="BL62" s="462">
        <f t="shared" ca="1" si="66"/>
        <v>0</v>
      </c>
      <c r="BM62" s="462">
        <f t="shared" ca="1" si="66"/>
        <v>0</v>
      </c>
      <c r="BN62" s="462">
        <f t="shared" ca="1" si="66"/>
        <v>0</v>
      </c>
      <c r="BO62" s="462">
        <f t="shared" ca="1" si="66"/>
        <v>0</v>
      </c>
      <c r="BP62" s="462">
        <f t="shared" ca="1" si="66"/>
        <v>0</v>
      </c>
      <c r="BQ62" s="462">
        <f t="shared" ca="1" si="66"/>
        <v>0</v>
      </c>
      <c r="BR62" s="462">
        <f t="shared" ca="1" si="66"/>
        <v>0</v>
      </c>
      <c r="BS62" s="462">
        <f t="shared" ca="1" si="66"/>
        <v>0</v>
      </c>
      <c r="BT62" s="462">
        <f t="shared" ca="1" si="67"/>
        <v>0</v>
      </c>
      <c r="BU62" s="462">
        <f t="shared" ca="1" si="67"/>
        <v>0</v>
      </c>
      <c r="BV62" s="462">
        <f t="shared" ca="1" si="67"/>
        <v>0</v>
      </c>
      <c r="BW62" s="462">
        <f t="shared" ca="1" si="67"/>
        <v>0</v>
      </c>
      <c r="BX62" s="462">
        <f t="shared" ca="1" si="67"/>
        <v>0</v>
      </c>
      <c r="BY62" s="462">
        <f t="shared" ca="1" si="67"/>
        <v>0</v>
      </c>
      <c r="BZ62" s="462">
        <f t="shared" ca="1" si="67"/>
        <v>0</v>
      </c>
      <c r="CA62" s="462">
        <f t="shared" ca="1" si="67"/>
        <v>0</v>
      </c>
      <c r="CB62" s="462">
        <f t="shared" ca="1" si="67"/>
        <v>0</v>
      </c>
      <c r="CC62" s="462">
        <f t="shared" ca="1" si="67"/>
        <v>0</v>
      </c>
      <c r="CD62" s="462">
        <f t="shared" ca="1" si="67"/>
        <v>0</v>
      </c>
      <c r="CE62" s="462">
        <f t="shared" ca="1" si="67"/>
        <v>0</v>
      </c>
      <c r="CF62" s="462">
        <f t="shared" ca="1" si="67"/>
        <v>0</v>
      </c>
      <c r="CG62" s="462">
        <f t="shared" ca="1" si="67"/>
        <v>0</v>
      </c>
      <c r="CH62" s="462">
        <f t="shared" ca="1" si="67"/>
        <v>0</v>
      </c>
      <c r="CI62" s="462">
        <f t="shared" ca="1" si="67"/>
        <v>0</v>
      </c>
      <c r="CJ62" s="462">
        <f t="shared" ca="1" si="68"/>
        <v>0</v>
      </c>
      <c r="CK62" s="462">
        <f t="shared" ca="1" si="68"/>
        <v>0</v>
      </c>
      <c r="CL62" s="462">
        <f t="shared" ca="1" si="68"/>
        <v>0</v>
      </c>
      <c r="CM62" s="462">
        <f t="shared" ca="1" si="68"/>
        <v>0</v>
      </c>
      <c r="CN62" s="462">
        <f t="shared" ca="1" si="68"/>
        <v>0</v>
      </c>
      <c r="CO62" s="462">
        <f t="shared" ca="1" si="68"/>
        <v>0</v>
      </c>
      <c r="CP62" s="462">
        <f t="shared" ca="1" si="68"/>
        <v>0</v>
      </c>
      <c r="CQ62" s="462">
        <f t="shared" ca="1" si="68"/>
        <v>0</v>
      </c>
      <c r="CR62" s="462">
        <f t="shared" ca="1" si="68"/>
        <v>0</v>
      </c>
      <c r="CS62" s="462">
        <f t="shared" ca="1" si="68"/>
        <v>0</v>
      </c>
      <c r="CT62" s="462">
        <f t="shared" ca="1" si="69"/>
        <v>0</v>
      </c>
      <c r="CU62" s="462">
        <f t="shared" ca="1" si="69"/>
        <v>0</v>
      </c>
      <c r="CV62" s="462">
        <f t="shared" ca="1" si="69"/>
        <v>0</v>
      </c>
      <c r="CW62" s="462">
        <f t="shared" ca="1" si="69"/>
        <v>0</v>
      </c>
      <c r="CX62" s="462">
        <f t="shared" ca="1" si="69"/>
        <v>0</v>
      </c>
      <c r="CY62" s="462">
        <f t="shared" ca="1" si="69"/>
        <v>0</v>
      </c>
      <c r="CZ62" s="462">
        <f t="shared" ca="1" si="69"/>
        <v>0</v>
      </c>
      <c r="DA62" s="462">
        <f t="shared" ca="1" si="69"/>
        <v>0</v>
      </c>
      <c r="DB62" s="462">
        <f t="shared" ca="1" si="69"/>
        <v>0</v>
      </c>
      <c r="DC62" s="462">
        <f t="shared" ca="1" si="69"/>
        <v>0</v>
      </c>
      <c r="DE62" s="114" t="str">
        <f t="shared" ca="1" si="24"/>
        <v>E.2.6.</v>
      </c>
      <c r="DF62">
        <f t="shared" ca="1" si="70"/>
        <v>1</v>
      </c>
      <c r="DG62">
        <f t="shared" ca="1" si="71"/>
        <v>21</v>
      </c>
      <c r="DH62">
        <v>0</v>
      </c>
    </row>
    <row r="63" spans="1:112" ht="30" hidden="1">
      <c r="A63" s="67">
        <v>51</v>
      </c>
      <c r="B63" s="458" t="str">
        <f t="shared" ca="1" si="12"/>
        <v>E.2.7.</v>
      </c>
      <c r="C63" s="459" t="str">
        <f t="shared" ca="1" si="13"/>
        <v>Vykdyti startuolių inkubavimo veiklas Europos kosmoso agentūros verslo inkubavimo centre (7) (PVM) ir Įsteigti Space Hub (8) (PVM)</v>
      </c>
      <c r="D63" s="463"/>
      <c r="E63" s="460">
        <f t="shared" ca="1" si="14"/>
        <v>0.21</v>
      </c>
      <c r="F63" s="461">
        <f ca="1">H63+NPV(FD,I63:INDEX(I63:DC63,PAL))</f>
        <v>397.28419435593992</v>
      </c>
      <c r="G63" s="454">
        <f ca="1">SUMIF($H$5:$DC$5,"&lt;="&amp;PAL,$H63:$DC63)</f>
        <v>420</v>
      </c>
      <c r="H63" s="462">
        <f t="shared" ca="1" si="63"/>
        <v>117</v>
      </c>
      <c r="I63" s="462">
        <f t="shared" ca="1" si="63"/>
        <v>101</v>
      </c>
      <c r="J63" s="462">
        <f t="shared" ca="1" si="63"/>
        <v>101</v>
      </c>
      <c r="K63" s="462">
        <f t="shared" ca="1" si="63"/>
        <v>101</v>
      </c>
      <c r="L63" s="462">
        <f t="shared" ca="1" si="63"/>
        <v>0</v>
      </c>
      <c r="M63" s="462">
        <f t="shared" ca="1" si="63"/>
        <v>0</v>
      </c>
      <c r="N63" s="462">
        <f t="shared" ca="1" si="63"/>
        <v>0</v>
      </c>
      <c r="O63" s="462">
        <f t="shared" ca="1" si="63"/>
        <v>0</v>
      </c>
      <c r="P63" s="462">
        <f t="shared" ca="1" si="63"/>
        <v>0</v>
      </c>
      <c r="Q63" s="462">
        <f t="shared" ca="1" si="63"/>
        <v>0</v>
      </c>
      <c r="R63" s="462">
        <f t="shared" ca="1" si="63"/>
        <v>0</v>
      </c>
      <c r="S63" s="462">
        <f t="shared" ca="1" si="63"/>
        <v>0</v>
      </c>
      <c r="T63" s="462">
        <f t="shared" ca="1" si="63"/>
        <v>0</v>
      </c>
      <c r="U63" s="462">
        <f t="shared" ca="1" si="63"/>
        <v>0</v>
      </c>
      <c r="V63" s="462">
        <f t="shared" ca="1" si="63"/>
        <v>0</v>
      </c>
      <c r="W63" s="462">
        <f t="shared" ca="1" si="63"/>
        <v>0</v>
      </c>
      <c r="X63" s="462">
        <f t="shared" ca="1" si="64"/>
        <v>0</v>
      </c>
      <c r="Y63" s="462">
        <f t="shared" ca="1" si="64"/>
        <v>0</v>
      </c>
      <c r="Z63" s="462">
        <f t="shared" ca="1" si="64"/>
        <v>0</v>
      </c>
      <c r="AA63" s="462">
        <f t="shared" ca="1" si="64"/>
        <v>0</v>
      </c>
      <c r="AB63" s="462">
        <f t="shared" ca="1" si="64"/>
        <v>0</v>
      </c>
      <c r="AC63" s="462">
        <f t="shared" ca="1" si="64"/>
        <v>0</v>
      </c>
      <c r="AD63" s="462">
        <f t="shared" ca="1" si="64"/>
        <v>0</v>
      </c>
      <c r="AE63" s="462">
        <f t="shared" ca="1" si="64"/>
        <v>0</v>
      </c>
      <c r="AF63" s="462">
        <f t="shared" ca="1" si="64"/>
        <v>0</v>
      </c>
      <c r="AG63" s="462">
        <f t="shared" ca="1" si="64"/>
        <v>0</v>
      </c>
      <c r="AH63" s="462">
        <f t="shared" ca="1" si="64"/>
        <v>0</v>
      </c>
      <c r="AI63" s="462">
        <f t="shared" ca="1" si="64"/>
        <v>0</v>
      </c>
      <c r="AJ63" s="462">
        <f t="shared" ca="1" si="64"/>
        <v>0</v>
      </c>
      <c r="AK63" s="462">
        <f t="shared" ca="1" si="64"/>
        <v>0</v>
      </c>
      <c r="AL63" s="462">
        <f t="shared" ca="1" si="64"/>
        <v>0</v>
      </c>
      <c r="AM63" s="462">
        <f t="shared" ca="1" si="64"/>
        <v>0</v>
      </c>
      <c r="AN63" s="462">
        <f t="shared" ca="1" si="65"/>
        <v>0</v>
      </c>
      <c r="AO63" s="462">
        <f t="shared" ca="1" si="65"/>
        <v>0</v>
      </c>
      <c r="AP63" s="462">
        <f t="shared" ca="1" si="65"/>
        <v>0</v>
      </c>
      <c r="AQ63" s="462">
        <f t="shared" ca="1" si="65"/>
        <v>0</v>
      </c>
      <c r="AR63" s="462">
        <f t="shared" ca="1" si="65"/>
        <v>0</v>
      </c>
      <c r="AS63" s="462">
        <f t="shared" ca="1" si="65"/>
        <v>0</v>
      </c>
      <c r="AT63" s="462">
        <f t="shared" ca="1" si="65"/>
        <v>0</v>
      </c>
      <c r="AU63" s="462">
        <f t="shared" ca="1" si="65"/>
        <v>0</v>
      </c>
      <c r="AV63" s="462">
        <f t="shared" ca="1" si="65"/>
        <v>0</v>
      </c>
      <c r="AW63" s="462">
        <f t="shared" ca="1" si="65"/>
        <v>0</v>
      </c>
      <c r="AX63" s="462">
        <f t="shared" ca="1" si="65"/>
        <v>0</v>
      </c>
      <c r="AY63" s="462">
        <f t="shared" ca="1" si="65"/>
        <v>0</v>
      </c>
      <c r="AZ63" s="462">
        <f t="shared" ca="1" si="65"/>
        <v>0</v>
      </c>
      <c r="BA63" s="462">
        <f t="shared" ca="1" si="65"/>
        <v>0</v>
      </c>
      <c r="BB63" s="462">
        <f t="shared" ca="1" si="65"/>
        <v>0</v>
      </c>
      <c r="BC63" s="462">
        <f t="shared" ca="1" si="65"/>
        <v>0</v>
      </c>
      <c r="BD63" s="462">
        <f t="shared" ca="1" si="66"/>
        <v>0</v>
      </c>
      <c r="BE63" s="462">
        <f t="shared" ca="1" si="66"/>
        <v>0</v>
      </c>
      <c r="BF63" s="462">
        <f t="shared" ca="1" si="66"/>
        <v>0</v>
      </c>
      <c r="BG63" s="462">
        <f t="shared" ca="1" si="66"/>
        <v>0</v>
      </c>
      <c r="BH63" s="462">
        <f t="shared" ca="1" si="66"/>
        <v>0</v>
      </c>
      <c r="BI63" s="462">
        <f t="shared" ca="1" si="66"/>
        <v>0</v>
      </c>
      <c r="BJ63" s="462">
        <f t="shared" ca="1" si="66"/>
        <v>0</v>
      </c>
      <c r="BK63" s="462">
        <f t="shared" ca="1" si="66"/>
        <v>0</v>
      </c>
      <c r="BL63" s="462">
        <f t="shared" ca="1" si="66"/>
        <v>0</v>
      </c>
      <c r="BM63" s="462">
        <f t="shared" ca="1" si="66"/>
        <v>0</v>
      </c>
      <c r="BN63" s="462">
        <f t="shared" ca="1" si="66"/>
        <v>0</v>
      </c>
      <c r="BO63" s="462">
        <f t="shared" ca="1" si="66"/>
        <v>0</v>
      </c>
      <c r="BP63" s="462">
        <f t="shared" ca="1" si="66"/>
        <v>0</v>
      </c>
      <c r="BQ63" s="462">
        <f t="shared" ca="1" si="66"/>
        <v>0</v>
      </c>
      <c r="BR63" s="462">
        <f t="shared" ca="1" si="66"/>
        <v>0</v>
      </c>
      <c r="BS63" s="462">
        <f t="shared" ca="1" si="66"/>
        <v>0</v>
      </c>
      <c r="BT63" s="462">
        <f t="shared" ca="1" si="67"/>
        <v>0</v>
      </c>
      <c r="BU63" s="462">
        <f t="shared" ca="1" si="67"/>
        <v>0</v>
      </c>
      <c r="BV63" s="462">
        <f t="shared" ca="1" si="67"/>
        <v>0</v>
      </c>
      <c r="BW63" s="462">
        <f t="shared" ca="1" si="67"/>
        <v>0</v>
      </c>
      <c r="BX63" s="462">
        <f t="shared" ca="1" si="67"/>
        <v>0</v>
      </c>
      <c r="BY63" s="462">
        <f t="shared" ca="1" si="67"/>
        <v>0</v>
      </c>
      <c r="BZ63" s="462">
        <f t="shared" ca="1" si="67"/>
        <v>0</v>
      </c>
      <c r="CA63" s="462">
        <f t="shared" ca="1" si="67"/>
        <v>0</v>
      </c>
      <c r="CB63" s="462">
        <f t="shared" ca="1" si="67"/>
        <v>0</v>
      </c>
      <c r="CC63" s="462">
        <f t="shared" ca="1" si="67"/>
        <v>0</v>
      </c>
      <c r="CD63" s="462">
        <f t="shared" ca="1" si="67"/>
        <v>0</v>
      </c>
      <c r="CE63" s="462">
        <f t="shared" ca="1" si="67"/>
        <v>0</v>
      </c>
      <c r="CF63" s="462">
        <f t="shared" ca="1" si="67"/>
        <v>0</v>
      </c>
      <c r="CG63" s="462">
        <f t="shared" ca="1" si="67"/>
        <v>0</v>
      </c>
      <c r="CH63" s="462">
        <f t="shared" ca="1" si="67"/>
        <v>0</v>
      </c>
      <c r="CI63" s="462">
        <f t="shared" ca="1" si="67"/>
        <v>0</v>
      </c>
      <c r="CJ63" s="462">
        <f t="shared" ca="1" si="68"/>
        <v>0</v>
      </c>
      <c r="CK63" s="462">
        <f t="shared" ca="1" si="68"/>
        <v>0</v>
      </c>
      <c r="CL63" s="462">
        <f t="shared" ca="1" si="68"/>
        <v>0</v>
      </c>
      <c r="CM63" s="462">
        <f t="shared" ca="1" si="68"/>
        <v>0</v>
      </c>
      <c r="CN63" s="462">
        <f t="shared" ca="1" si="68"/>
        <v>0</v>
      </c>
      <c r="CO63" s="462">
        <f t="shared" ca="1" si="68"/>
        <v>0</v>
      </c>
      <c r="CP63" s="462">
        <f t="shared" ca="1" si="68"/>
        <v>0</v>
      </c>
      <c r="CQ63" s="462">
        <f t="shared" ca="1" si="68"/>
        <v>0</v>
      </c>
      <c r="CR63" s="462">
        <f t="shared" ca="1" si="68"/>
        <v>0</v>
      </c>
      <c r="CS63" s="462">
        <f t="shared" ca="1" si="68"/>
        <v>0</v>
      </c>
      <c r="CT63" s="462">
        <f t="shared" ca="1" si="69"/>
        <v>0</v>
      </c>
      <c r="CU63" s="462">
        <f t="shared" ca="1" si="69"/>
        <v>0</v>
      </c>
      <c r="CV63" s="462">
        <f t="shared" ca="1" si="69"/>
        <v>0</v>
      </c>
      <c r="CW63" s="462">
        <f t="shared" ca="1" si="69"/>
        <v>0</v>
      </c>
      <c r="CX63" s="462">
        <f t="shared" ca="1" si="69"/>
        <v>0</v>
      </c>
      <c r="CY63" s="462">
        <f t="shared" ca="1" si="69"/>
        <v>0</v>
      </c>
      <c r="CZ63" s="462">
        <f t="shared" ca="1" si="69"/>
        <v>0</v>
      </c>
      <c r="DA63" s="462">
        <f t="shared" ca="1" si="69"/>
        <v>0</v>
      </c>
      <c r="DB63" s="462">
        <f t="shared" ca="1" si="69"/>
        <v>0</v>
      </c>
      <c r="DC63" s="462">
        <f t="shared" ca="1" si="69"/>
        <v>0</v>
      </c>
      <c r="DE63" s="114" t="str">
        <f t="shared" ca="1" si="24"/>
        <v>E.2.7.</v>
      </c>
      <c r="DF63">
        <f t="shared" ca="1" si="70"/>
        <v>1</v>
      </c>
      <c r="DG63">
        <f t="shared" ca="1" si="71"/>
        <v>21</v>
      </c>
      <c r="DH63">
        <v>0</v>
      </c>
    </row>
    <row r="64" spans="1:112" ht="45" hidden="1">
      <c r="A64" s="67">
        <v>52</v>
      </c>
      <c r="B64" s="458" t="str">
        <f t="shared" ca="1" si="12"/>
        <v>E.2.8.</v>
      </c>
      <c r="C64" s="459" t="str">
        <f t="shared" ca="1" si="13"/>
        <v>Dalyvavimas dvišalio bendradarbiavimo programų remiamuose MTEPI projektuose (24)</v>
      </c>
      <c r="D64" s="463"/>
      <c r="E64" s="460" t="str">
        <f t="shared" ca="1" si="14"/>
        <v>Nurodyta be PVM (susigrąžinamas/netaikomas)</v>
      </c>
      <c r="F64" s="461">
        <f ca="1">H64+NPV(FD,I64:INDEX(I64:DC64,PAL))</f>
        <v>666346.15384615387</v>
      </c>
      <c r="G64" s="454">
        <f ca="1">SUMIF($H$5:$DC$5,"&lt;="&amp;PAL,$H64:$DC64)</f>
        <v>693000</v>
      </c>
      <c r="H64" s="462">
        <f t="shared" ca="1" si="63"/>
        <v>0</v>
      </c>
      <c r="I64" s="462">
        <f t="shared" ca="1" si="63"/>
        <v>693000</v>
      </c>
      <c r="J64" s="462">
        <f t="shared" ca="1" si="63"/>
        <v>0</v>
      </c>
      <c r="K64" s="462">
        <f t="shared" ca="1" si="63"/>
        <v>0</v>
      </c>
      <c r="L64" s="462">
        <f t="shared" ca="1" si="63"/>
        <v>0</v>
      </c>
      <c r="M64" s="462">
        <f t="shared" ca="1" si="63"/>
        <v>0</v>
      </c>
      <c r="N64" s="462">
        <f t="shared" ca="1" si="63"/>
        <v>0</v>
      </c>
      <c r="O64" s="462">
        <f t="shared" ca="1" si="63"/>
        <v>0</v>
      </c>
      <c r="P64" s="462">
        <f t="shared" ca="1" si="63"/>
        <v>0</v>
      </c>
      <c r="Q64" s="462">
        <f t="shared" ca="1" si="63"/>
        <v>0</v>
      </c>
      <c r="R64" s="462">
        <f t="shared" ca="1" si="63"/>
        <v>0</v>
      </c>
      <c r="S64" s="462">
        <f t="shared" ca="1" si="63"/>
        <v>0</v>
      </c>
      <c r="T64" s="462">
        <f t="shared" ca="1" si="63"/>
        <v>0</v>
      </c>
      <c r="U64" s="462">
        <f t="shared" ca="1" si="63"/>
        <v>0</v>
      </c>
      <c r="V64" s="462">
        <f t="shared" ca="1" si="63"/>
        <v>0</v>
      </c>
      <c r="W64" s="462">
        <f t="shared" ca="1" si="63"/>
        <v>0</v>
      </c>
      <c r="X64" s="462">
        <f t="shared" ca="1" si="64"/>
        <v>0</v>
      </c>
      <c r="Y64" s="462">
        <f t="shared" ca="1" si="64"/>
        <v>0</v>
      </c>
      <c r="Z64" s="462">
        <f t="shared" ca="1" si="64"/>
        <v>0</v>
      </c>
      <c r="AA64" s="462">
        <f t="shared" ca="1" si="64"/>
        <v>0</v>
      </c>
      <c r="AB64" s="462">
        <f t="shared" ca="1" si="64"/>
        <v>0</v>
      </c>
      <c r="AC64" s="462">
        <f t="shared" ca="1" si="64"/>
        <v>0</v>
      </c>
      <c r="AD64" s="462">
        <f t="shared" ca="1" si="64"/>
        <v>0</v>
      </c>
      <c r="AE64" s="462">
        <f t="shared" ca="1" si="64"/>
        <v>0</v>
      </c>
      <c r="AF64" s="462">
        <f t="shared" ca="1" si="64"/>
        <v>0</v>
      </c>
      <c r="AG64" s="462">
        <f t="shared" ca="1" si="64"/>
        <v>0</v>
      </c>
      <c r="AH64" s="462">
        <f t="shared" ca="1" si="64"/>
        <v>0</v>
      </c>
      <c r="AI64" s="462">
        <f t="shared" ca="1" si="64"/>
        <v>0</v>
      </c>
      <c r="AJ64" s="462">
        <f t="shared" ca="1" si="64"/>
        <v>0</v>
      </c>
      <c r="AK64" s="462">
        <f t="shared" ca="1" si="64"/>
        <v>0</v>
      </c>
      <c r="AL64" s="462">
        <f t="shared" ca="1" si="64"/>
        <v>0</v>
      </c>
      <c r="AM64" s="462">
        <f t="shared" ca="1" si="64"/>
        <v>0</v>
      </c>
      <c r="AN64" s="462">
        <f t="shared" ca="1" si="65"/>
        <v>0</v>
      </c>
      <c r="AO64" s="462">
        <f t="shared" ca="1" si="65"/>
        <v>0</v>
      </c>
      <c r="AP64" s="462">
        <f t="shared" ca="1" si="65"/>
        <v>0</v>
      </c>
      <c r="AQ64" s="462">
        <f t="shared" ca="1" si="65"/>
        <v>0</v>
      </c>
      <c r="AR64" s="462">
        <f t="shared" ca="1" si="65"/>
        <v>0</v>
      </c>
      <c r="AS64" s="462">
        <f t="shared" ca="1" si="65"/>
        <v>0</v>
      </c>
      <c r="AT64" s="462">
        <f t="shared" ca="1" si="65"/>
        <v>0</v>
      </c>
      <c r="AU64" s="462">
        <f t="shared" ca="1" si="65"/>
        <v>0</v>
      </c>
      <c r="AV64" s="462">
        <f t="shared" ca="1" si="65"/>
        <v>0</v>
      </c>
      <c r="AW64" s="462">
        <f t="shared" ca="1" si="65"/>
        <v>0</v>
      </c>
      <c r="AX64" s="462">
        <f t="shared" ca="1" si="65"/>
        <v>0</v>
      </c>
      <c r="AY64" s="462">
        <f t="shared" ca="1" si="65"/>
        <v>0</v>
      </c>
      <c r="AZ64" s="462">
        <f t="shared" ca="1" si="65"/>
        <v>0</v>
      </c>
      <c r="BA64" s="462">
        <f t="shared" ca="1" si="65"/>
        <v>0</v>
      </c>
      <c r="BB64" s="462">
        <f t="shared" ca="1" si="65"/>
        <v>0</v>
      </c>
      <c r="BC64" s="462">
        <f t="shared" ca="1" si="65"/>
        <v>0</v>
      </c>
      <c r="BD64" s="462">
        <f t="shared" ca="1" si="66"/>
        <v>0</v>
      </c>
      <c r="BE64" s="462">
        <f t="shared" ca="1" si="66"/>
        <v>0</v>
      </c>
      <c r="BF64" s="462">
        <f t="shared" ca="1" si="66"/>
        <v>0</v>
      </c>
      <c r="BG64" s="462">
        <f t="shared" ca="1" si="66"/>
        <v>0</v>
      </c>
      <c r="BH64" s="462">
        <f t="shared" ca="1" si="66"/>
        <v>0</v>
      </c>
      <c r="BI64" s="462">
        <f t="shared" ca="1" si="66"/>
        <v>0</v>
      </c>
      <c r="BJ64" s="462">
        <f t="shared" ca="1" si="66"/>
        <v>0</v>
      </c>
      <c r="BK64" s="462">
        <f t="shared" ca="1" si="66"/>
        <v>0</v>
      </c>
      <c r="BL64" s="462">
        <f t="shared" ca="1" si="66"/>
        <v>0</v>
      </c>
      <c r="BM64" s="462">
        <f t="shared" ca="1" si="66"/>
        <v>0</v>
      </c>
      <c r="BN64" s="462">
        <f t="shared" ca="1" si="66"/>
        <v>0</v>
      </c>
      <c r="BO64" s="462">
        <f t="shared" ca="1" si="66"/>
        <v>0</v>
      </c>
      <c r="BP64" s="462">
        <f t="shared" ca="1" si="66"/>
        <v>0</v>
      </c>
      <c r="BQ64" s="462">
        <f t="shared" ca="1" si="66"/>
        <v>0</v>
      </c>
      <c r="BR64" s="462">
        <f t="shared" ca="1" si="66"/>
        <v>0</v>
      </c>
      <c r="BS64" s="462">
        <f t="shared" ca="1" si="66"/>
        <v>0</v>
      </c>
      <c r="BT64" s="462">
        <f t="shared" ca="1" si="67"/>
        <v>0</v>
      </c>
      <c r="BU64" s="462">
        <f t="shared" ca="1" si="67"/>
        <v>0</v>
      </c>
      <c r="BV64" s="462">
        <f t="shared" ca="1" si="67"/>
        <v>0</v>
      </c>
      <c r="BW64" s="462">
        <f t="shared" ca="1" si="67"/>
        <v>0</v>
      </c>
      <c r="BX64" s="462">
        <f t="shared" ca="1" si="67"/>
        <v>0</v>
      </c>
      <c r="BY64" s="462">
        <f t="shared" ca="1" si="67"/>
        <v>0</v>
      </c>
      <c r="BZ64" s="462">
        <f t="shared" ca="1" si="67"/>
        <v>0</v>
      </c>
      <c r="CA64" s="462">
        <f t="shared" ca="1" si="67"/>
        <v>0</v>
      </c>
      <c r="CB64" s="462">
        <f t="shared" ca="1" si="67"/>
        <v>0</v>
      </c>
      <c r="CC64" s="462">
        <f t="shared" ca="1" si="67"/>
        <v>0</v>
      </c>
      <c r="CD64" s="462">
        <f t="shared" ca="1" si="67"/>
        <v>0</v>
      </c>
      <c r="CE64" s="462">
        <f t="shared" ca="1" si="67"/>
        <v>0</v>
      </c>
      <c r="CF64" s="462">
        <f t="shared" ca="1" si="67"/>
        <v>0</v>
      </c>
      <c r="CG64" s="462">
        <f t="shared" ca="1" si="67"/>
        <v>0</v>
      </c>
      <c r="CH64" s="462">
        <f t="shared" ca="1" si="67"/>
        <v>0</v>
      </c>
      <c r="CI64" s="462">
        <f t="shared" ca="1" si="67"/>
        <v>0</v>
      </c>
      <c r="CJ64" s="462">
        <f t="shared" ca="1" si="68"/>
        <v>0</v>
      </c>
      <c r="CK64" s="462">
        <f t="shared" ca="1" si="68"/>
        <v>0</v>
      </c>
      <c r="CL64" s="462">
        <f t="shared" ca="1" si="68"/>
        <v>0</v>
      </c>
      <c r="CM64" s="462">
        <f t="shared" ca="1" si="68"/>
        <v>0</v>
      </c>
      <c r="CN64" s="462">
        <f t="shared" ca="1" si="68"/>
        <v>0</v>
      </c>
      <c r="CO64" s="462">
        <f t="shared" ca="1" si="68"/>
        <v>0</v>
      </c>
      <c r="CP64" s="462">
        <f t="shared" ca="1" si="68"/>
        <v>0</v>
      </c>
      <c r="CQ64" s="462">
        <f t="shared" ca="1" si="68"/>
        <v>0</v>
      </c>
      <c r="CR64" s="462">
        <f t="shared" ca="1" si="68"/>
        <v>0</v>
      </c>
      <c r="CS64" s="462">
        <f t="shared" ca="1" si="68"/>
        <v>0</v>
      </c>
      <c r="CT64" s="462">
        <f t="shared" ca="1" si="69"/>
        <v>0</v>
      </c>
      <c r="CU64" s="462">
        <f t="shared" ca="1" si="69"/>
        <v>0</v>
      </c>
      <c r="CV64" s="462">
        <f t="shared" ca="1" si="69"/>
        <v>0</v>
      </c>
      <c r="CW64" s="462">
        <f t="shared" ca="1" si="69"/>
        <v>0</v>
      </c>
      <c r="CX64" s="462">
        <f t="shared" ca="1" si="69"/>
        <v>0</v>
      </c>
      <c r="CY64" s="462">
        <f t="shared" ca="1" si="69"/>
        <v>0</v>
      </c>
      <c r="CZ64" s="462">
        <f t="shared" ca="1" si="69"/>
        <v>0</v>
      </c>
      <c r="DA64" s="462">
        <f t="shared" ca="1" si="69"/>
        <v>0</v>
      </c>
      <c r="DB64" s="462">
        <f t="shared" ca="1" si="69"/>
        <v>0</v>
      </c>
      <c r="DC64" s="462">
        <f t="shared" ca="1" si="69"/>
        <v>0</v>
      </c>
      <c r="DE64" s="114" t="str">
        <f t="shared" ca="1" si="24"/>
        <v>E.2.8.</v>
      </c>
      <c r="DF64">
        <f t="shared" ca="1" si="70"/>
        <v>1</v>
      </c>
      <c r="DG64">
        <f t="shared" ca="1" si="71"/>
        <v>0</v>
      </c>
      <c r="DH64">
        <v>0</v>
      </c>
    </row>
    <row r="65" spans="1:112" hidden="1">
      <c r="A65" s="67">
        <v>53</v>
      </c>
      <c r="B65" s="458" t="str">
        <f t="shared" ca="1" si="12"/>
        <v>E.2.9.</v>
      </c>
      <c r="C65" s="459" t="str">
        <f t="shared" ca="1" si="13"/>
        <v>Reinvesticijos (po priemonės įgyvendinimo)</v>
      </c>
      <c r="D65" s="342"/>
      <c r="E65" s="460">
        <f t="shared" ca="1" si="14"/>
        <v>0.21</v>
      </c>
      <c r="F65" s="461">
        <f ca="1">H65+NPV(FD,I65:INDEX(I65:DC65,PAL))</f>
        <v>0</v>
      </c>
      <c r="G65" s="454">
        <f ca="1">SUMIF($H$5:$DC$5,"&lt;="&amp;PAL,$H65:$DC65)</f>
        <v>0</v>
      </c>
      <c r="H65" s="462">
        <f t="shared" ca="1" si="63"/>
        <v>0</v>
      </c>
      <c r="I65" s="462">
        <f t="shared" ca="1" si="63"/>
        <v>0</v>
      </c>
      <c r="J65" s="462">
        <f t="shared" ca="1" si="63"/>
        <v>0</v>
      </c>
      <c r="K65" s="462">
        <f t="shared" ca="1" si="63"/>
        <v>0</v>
      </c>
      <c r="L65" s="462">
        <f t="shared" ca="1" si="63"/>
        <v>0</v>
      </c>
      <c r="M65" s="462">
        <f t="shared" ca="1" si="63"/>
        <v>0</v>
      </c>
      <c r="N65" s="462">
        <f t="shared" ca="1" si="63"/>
        <v>0</v>
      </c>
      <c r="O65" s="462">
        <f t="shared" ca="1" si="63"/>
        <v>0</v>
      </c>
      <c r="P65" s="462">
        <f t="shared" ca="1" si="63"/>
        <v>0</v>
      </c>
      <c r="Q65" s="462">
        <f t="shared" ca="1" si="63"/>
        <v>0</v>
      </c>
      <c r="R65" s="462">
        <f t="shared" ca="1" si="63"/>
        <v>0</v>
      </c>
      <c r="S65" s="462">
        <f t="shared" ca="1" si="63"/>
        <v>0</v>
      </c>
      <c r="T65" s="462">
        <f t="shared" ca="1" si="63"/>
        <v>0</v>
      </c>
      <c r="U65" s="462">
        <f t="shared" ca="1" si="63"/>
        <v>0</v>
      </c>
      <c r="V65" s="462">
        <f t="shared" ca="1" si="63"/>
        <v>0</v>
      </c>
      <c r="W65" s="462">
        <f t="shared" ca="1" si="63"/>
        <v>0</v>
      </c>
      <c r="X65" s="462">
        <f t="shared" ca="1" si="64"/>
        <v>0</v>
      </c>
      <c r="Y65" s="462">
        <f t="shared" ca="1" si="64"/>
        <v>0</v>
      </c>
      <c r="Z65" s="462">
        <f t="shared" ca="1" si="64"/>
        <v>0</v>
      </c>
      <c r="AA65" s="462">
        <f t="shared" ca="1" si="64"/>
        <v>0</v>
      </c>
      <c r="AB65" s="462">
        <f t="shared" ca="1" si="64"/>
        <v>0</v>
      </c>
      <c r="AC65" s="462">
        <f t="shared" ca="1" si="64"/>
        <v>0</v>
      </c>
      <c r="AD65" s="462">
        <f t="shared" ca="1" si="64"/>
        <v>0</v>
      </c>
      <c r="AE65" s="462">
        <f t="shared" ca="1" si="64"/>
        <v>0</v>
      </c>
      <c r="AF65" s="462">
        <f t="shared" ca="1" si="64"/>
        <v>0</v>
      </c>
      <c r="AG65" s="462">
        <f t="shared" ca="1" si="64"/>
        <v>0</v>
      </c>
      <c r="AH65" s="462">
        <f t="shared" ca="1" si="64"/>
        <v>0</v>
      </c>
      <c r="AI65" s="462">
        <f t="shared" ca="1" si="64"/>
        <v>0</v>
      </c>
      <c r="AJ65" s="462">
        <f t="shared" ca="1" si="64"/>
        <v>0</v>
      </c>
      <c r="AK65" s="462">
        <f t="shared" ca="1" si="64"/>
        <v>0</v>
      </c>
      <c r="AL65" s="462">
        <f t="shared" ca="1" si="64"/>
        <v>0</v>
      </c>
      <c r="AM65" s="462">
        <f t="shared" ca="1" si="64"/>
        <v>0</v>
      </c>
      <c r="AN65" s="462">
        <f t="shared" ca="1" si="65"/>
        <v>0</v>
      </c>
      <c r="AO65" s="462">
        <f t="shared" ca="1" si="65"/>
        <v>0</v>
      </c>
      <c r="AP65" s="462">
        <f t="shared" ca="1" si="65"/>
        <v>0</v>
      </c>
      <c r="AQ65" s="462">
        <f t="shared" ca="1" si="65"/>
        <v>0</v>
      </c>
      <c r="AR65" s="462">
        <f t="shared" ca="1" si="65"/>
        <v>0</v>
      </c>
      <c r="AS65" s="462">
        <f t="shared" ca="1" si="65"/>
        <v>0</v>
      </c>
      <c r="AT65" s="462">
        <f t="shared" ca="1" si="65"/>
        <v>0</v>
      </c>
      <c r="AU65" s="462">
        <f t="shared" ca="1" si="65"/>
        <v>0</v>
      </c>
      <c r="AV65" s="462">
        <f t="shared" ca="1" si="65"/>
        <v>0</v>
      </c>
      <c r="AW65" s="462">
        <f t="shared" ca="1" si="65"/>
        <v>0</v>
      </c>
      <c r="AX65" s="462">
        <f t="shared" ca="1" si="65"/>
        <v>0</v>
      </c>
      <c r="AY65" s="462">
        <f t="shared" ca="1" si="65"/>
        <v>0</v>
      </c>
      <c r="AZ65" s="462">
        <f t="shared" ca="1" si="65"/>
        <v>0</v>
      </c>
      <c r="BA65" s="462">
        <f t="shared" ca="1" si="65"/>
        <v>0</v>
      </c>
      <c r="BB65" s="462">
        <f t="shared" ca="1" si="65"/>
        <v>0</v>
      </c>
      <c r="BC65" s="462">
        <f t="shared" ca="1" si="65"/>
        <v>0</v>
      </c>
      <c r="BD65" s="462">
        <f t="shared" ca="1" si="66"/>
        <v>0</v>
      </c>
      <c r="BE65" s="462">
        <f t="shared" ca="1" si="66"/>
        <v>0</v>
      </c>
      <c r="BF65" s="462">
        <f t="shared" ca="1" si="66"/>
        <v>0</v>
      </c>
      <c r="BG65" s="462">
        <f t="shared" ca="1" si="66"/>
        <v>0</v>
      </c>
      <c r="BH65" s="462">
        <f t="shared" ca="1" si="66"/>
        <v>0</v>
      </c>
      <c r="BI65" s="462">
        <f t="shared" ca="1" si="66"/>
        <v>0</v>
      </c>
      <c r="BJ65" s="462">
        <f t="shared" ca="1" si="66"/>
        <v>0</v>
      </c>
      <c r="BK65" s="462">
        <f t="shared" ca="1" si="66"/>
        <v>0</v>
      </c>
      <c r="BL65" s="462">
        <f t="shared" ca="1" si="66"/>
        <v>0</v>
      </c>
      <c r="BM65" s="462">
        <f t="shared" ca="1" si="66"/>
        <v>0</v>
      </c>
      <c r="BN65" s="462">
        <f t="shared" ca="1" si="66"/>
        <v>0</v>
      </c>
      <c r="BO65" s="462">
        <f t="shared" ca="1" si="66"/>
        <v>0</v>
      </c>
      <c r="BP65" s="462">
        <f t="shared" ca="1" si="66"/>
        <v>0</v>
      </c>
      <c r="BQ65" s="462">
        <f t="shared" ca="1" si="66"/>
        <v>0</v>
      </c>
      <c r="BR65" s="462">
        <f t="shared" ca="1" si="66"/>
        <v>0</v>
      </c>
      <c r="BS65" s="462">
        <f t="shared" ca="1" si="66"/>
        <v>0</v>
      </c>
      <c r="BT65" s="462">
        <f t="shared" ca="1" si="67"/>
        <v>0</v>
      </c>
      <c r="BU65" s="462">
        <f t="shared" ca="1" si="67"/>
        <v>0</v>
      </c>
      <c r="BV65" s="462">
        <f t="shared" ca="1" si="67"/>
        <v>0</v>
      </c>
      <c r="BW65" s="462">
        <f t="shared" ca="1" si="67"/>
        <v>0</v>
      </c>
      <c r="BX65" s="462">
        <f t="shared" ca="1" si="67"/>
        <v>0</v>
      </c>
      <c r="BY65" s="462">
        <f t="shared" ca="1" si="67"/>
        <v>0</v>
      </c>
      <c r="BZ65" s="462">
        <f t="shared" ca="1" si="67"/>
        <v>0</v>
      </c>
      <c r="CA65" s="462">
        <f t="shared" ca="1" si="67"/>
        <v>0</v>
      </c>
      <c r="CB65" s="462">
        <f t="shared" ca="1" si="67"/>
        <v>0</v>
      </c>
      <c r="CC65" s="462">
        <f t="shared" ca="1" si="67"/>
        <v>0</v>
      </c>
      <c r="CD65" s="462">
        <f t="shared" ca="1" si="67"/>
        <v>0</v>
      </c>
      <c r="CE65" s="462">
        <f t="shared" ca="1" si="67"/>
        <v>0</v>
      </c>
      <c r="CF65" s="462">
        <f t="shared" ca="1" si="67"/>
        <v>0</v>
      </c>
      <c r="CG65" s="462">
        <f t="shared" ca="1" si="67"/>
        <v>0</v>
      </c>
      <c r="CH65" s="462">
        <f t="shared" ca="1" si="67"/>
        <v>0</v>
      </c>
      <c r="CI65" s="462">
        <f t="shared" ca="1" si="67"/>
        <v>0</v>
      </c>
      <c r="CJ65" s="462">
        <f t="shared" ca="1" si="68"/>
        <v>0</v>
      </c>
      <c r="CK65" s="462">
        <f t="shared" ca="1" si="68"/>
        <v>0</v>
      </c>
      <c r="CL65" s="462">
        <f t="shared" ca="1" si="68"/>
        <v>0</v>
      </c>
      <c r="CM65" s="462">
        <f t="shared" ca="1" si="68"/>
        <v>0</v>
      </c>
      <c r="CN65" s="462">
        <f t="shared" ca="1" si="68"/>
        <v>0</v>
      </c>
      <c r="CO65" s="462">
        <f t="shared" ca="1" si="68"/>
        <v>0</v>
      </c>
      <c r="CP65" s="462">
        <f t="shared" ca="1" si="68"/>
        <v>0</v>
      </c>
      <c r="CQ65" s="462">
        <f t="shared" ca="1" si="68"/>
        <v>0</v>
      </c>
      <c r="CR65" s="462">
        <f t="shared" ca="1" si="68"/>
        <v>0</v>
      </c>
      <c r="CS65" s="462">
        <f t="shared" ca="1" si="68"/>
        <v>0</v>
      </c>
      <c r="CT65" s="462">
        <f t="shared" ca="1" si="69"/>
        <v>0</v>
      </c>
      <c r="CU65" s="462">
        <f t="shared" ca="1" si="69"/>
        <v>0</v>
      </c>
      <c r="CV65" s="462">
        <f t="shared" ca="1" si="69"/>
        <v>0</v>
      </c>
      <c r="CW65" s="462">
        <f t="shared" ca="1" si="69"/>
        <v>0</v>
      </c>
      <c r="CX65" s="462">
        <f t="shared" ca="1" si="69"/>
        <v>0</v>
      </c>
      <c r="CY65" s="462">
        <f t="shared" ca="1" si="69"/>
        <v>0</v>
      </c>
      <c r="CZ65" s="462">
        <f t="shared" ca="1" si="69"/>
        <v>0</v>
      </c>
      <c r="DA65" s="462">
        <f t="shared" ca="1" si="69"/>
        <v>0</v>
      </c>
      <c r="DB65" s="462">
        <f t="shared" ca="1" si="69"/>
        <v>0</v>
      </c>
      <c r="DC65" s="462">
        <f t="shared" ca="1" si="69"/>
        <v>0</v>
      </c>
      <c r="DE65" s="114" t="str">
        <f t="shared" ca="1" si="24"/>
        <v>E.2.9.</v>
      </c>
      <c r="DF65">
        <f t="shared" ca="1" si="70"/>
        <v>1</v>
      </c>
      <c r="DG65">
        <f t="shared" ca="1" si="71"/>
        <v>21</v>
      </c>
      <c r="DH65">
        <v>0</v>
      </c>
    </row>
    <row r="66" spans="1:112" hidden="1">
      <c r="A66" s="67">
        <v>54</v>
      </c>
      <c r="B66" s="458" t="str">
        <f t="shared" ca="1" si="12"/>
        <v>E.2.L.</v>
      </c>
      <c r="C66" s="459" t="str">
        <f t="shared" ca="1" si="13"/>
        <v>Likutinė vertė</v>
      </c>
      <c r="D66" s="342"/>
      <c r="E66" s="460">
        <f t="shared" ca="1" si="14"/>
        <v>0.21</v>
      </c>
      <c r="F66" s="461">
        <f ca="1">H66+NPV(FD,I66:INDEX(I66:DC66,PAL))</f>
        <v>0</v>
      </c>
      <c r="G66" s="454">
        <f ca="1">SUMIF($H$5:$DC$5,"&lt;="&amp;PAL,$H66:$DC66)</f>
        <v>0</v>
      </c>
      <c r="H66" s="462">
        <f t="shared" ca="1" si="63"/>
        <v>0</v>
      </c>
      <c r="I66" s="462">
        <f t="shared" ca="1" si="63"/>
        <v>0</v>
      </c>
      <c r="J66" s="462">
        <f t="shared" ca="1" si="63"/>
        <v>0</v>
      </c>
      <c r="K66" s="462">
        <f t="shared" ca="1" si="63"/>
        <v>0</v>
      </c>
      <c r="L66" s="462">
        <f t="shared" ca="1" si="63"/>
        <v>0</v>
      </c>
      <c r="M66" s="462">
        <f t="shared" ca="1" si="63"/>
        <v>0</v>
      </c>
      <c r="N66" s="462">
        <f t="shared" ca="1" si="63"/>
        <v>0</v>
      </c>
      <c r="O66" s="462">
        <f t="shared" ca="1" si="63"/>
        <v>0</v>
      </c>
      <c r="P66" s="462">
        <f t="shared" ca="1" si="63"/>
        <v>0</v>
      </c>
      <c r="Q66" s="462">
        <f t="shared" ca="1" si="63"/>
        <v>0</v>
      </c>
      <c r="R66" s="462">
        <f t="shared" ca="1" si="63"/>
        <v>0</v>
      </c>
      <c r="S66" s="462">
        <f t="shared" ca="1" si="63"/>
        <v>0</v>
      </c>
      <c r="T66" s="462">
        <f t="shared" ca="1" si="63"/>
        <v>0</v>
      </c>
      <c r="U66" s="462">
        <f t="shared" ca="1" si="63"/>
        <v>0</v>
      </c>
      <c r="V66" s="462">
        <f t="shared" ca="1" si="63"/>
        <v>0</v>
      </c>
      <c r="W66" s="462">
        <f t="shared" ca="1" si="63"/>
        <v>0</v>
      </c>
      <c r="X66" s="462">
        <f t="shared" ca="1" si="64"/>
        <v>0</v>
      </c>
      <c r="Y66" s="462">
        <f t="shared" ca="1" si="64"/>
        <v>0</v>
      </c>
      <c r="Z66" s="462">
        <f t="shared" ca="1" si="64"/>
        <v>0</v>
      </c>
      <c r="AA66" s="462">
        <f t="shared" ca="1" si="64"/>
        <v>0</v>
      </c>
      <c r="AB66" s="462">
        <f t="shared" ca="1" si="64"/>
        <v>0</v>
      </c>
      <c r="AC66" s="462">
        <f t="shared" ca="1" si="64"/>
        <v>0</v>
      </c>
      <c r="AD66" s="462">
        <f t="shared" ca="1" si="64"/>
        <v>0</v>
      </c>
      <c r="AE66" s="462">
        <f t="shared" ca="1" si="64"/>
        <v>0</v>
      </c>
      <c r="AF66" s="462">
        <f t="shared" ca="1" si="64"/>
        <v>0</v>
      </c>
      <c r="AG66" s="462">
        <f t="shared" ca="1" si="64"/>
        <v>0</v>
      </c>
      <c r="AH66" s="462">
        <f t="shared" ca="1" si="64"/>
        <v>0</v>
      </c>
      <c r="AI66" s="462">
        <f t="shared" ca="1" si="64"/>
        <v>0</v>
      </c>
      <c r="AJ66" s="462">
        <f t="shared" ca="1" si="64"/>
        <v>0</v>
      </c>
      <c r="AK66" s="462">
        <f t="shared" ca="1" si="64"/>
        <v>0</v>
      </c>
      <c r="AL66" s="462">
        <f t="shared" ca="1" si="64"/>
        <v>0</v>
      </c>
      <c r="AM66" s="462">
        <f t="shared" ca="1" si="64"/>
        <v>0</v>
      </c>
      <c r="AN66" s="462">
        <f t="shared" ca="1" si="65"/>
        <v>0</v>
      </c>
      <c r="AO66" s="462">
        <f t="shared" ca="1" si="65"/>
        <v>0</v>
      </c>
      <c r="AP66" s="462">
        <f t="shared" ca="1" si="65"/>
        <v>0</v>
      </c>
      <c r="AQ66" s="462">
        <f t="shared" ca="1" si="65"/>
        <v>0</v>
      </c>
      <c r="AR66" s="462">
        <f t="shared" ca="1" si="65"/>
        <v>0</v>
      </c>
      <c r="AS66" s="462">
        <f t="shared" ca="1" si="65"/>
        <v>0</v>
      </c>
      <c r="AT66" s="462">
        <f t="shared" ca="1" si="65"/>
        <v>0</v>
      </c>
      <c r="AU66" s="462">
        <f t="shared" ca="1" si="65"/>
        <v>0</v>
      </c>
      <c r="AV66" s="462">
        <f t="shared" ca="1" si="65"/>
        <v>0</v>
      </c>
      <c r="AW66" s="462">
        <f t="shared" ca="1" si="65"/>
        <v>0</v>
      </c>
      <c r="AX66" s="462">
        <f t="shared" ca="1" si="65"/>
        <v>0</v>
      </c>
      <c r="AY66" s="462">
        <f t="shared" ca="1" si="65"/>
        <v>0</v>
      </c>
      <c r="AZ66" s="462">
        <f t="shared" ca="1" si="65"/>
        <v>0</v>
      </c>
      <c r="BA66" s="462">
        <f t="shared" ca="1" si="65"/>
        <v>0</v>
      </c>
      <c r="BB66" s="462">
        <f t="shared" ca="1" si="65"/>
        <v>0</v>
      </c>
      <c r="BC66" s="462">
        <f t="shared" ca="1" si="65"/>
        <v>0</v>
      </c>
      <c r="BD66" s="462">
        <f t="shared" ca="1" si="66"/>
        <v>0</v>
      </c>
      <c r="BE66" s="462">
        <f t="shared" ca="1" si="66"/>
        <v>0</v>
      </c>
      <c r="BF66" s="462">
        <f t="shared" ca="1" si="66"/>
        <v>0</v>
      </c>
      <c r="BG66" s="462">
        <f t="shared" ca="1" si="66"/>
        <v>0</v>
      </c>
      <c r="BH66" s="462">
        <f t="shared" ca="1" si="66"/>
        <v>0</v>
      </c>
      <c r="BI66" s="462">
        <f t="shared" ca="1" si="66"/>
        <v>0</v>
      </c>
      <c r="BJ66" s="462">
        <f t="shared" ca="1" si="66"/>
        <v>0</v>
      </c>
      <c r="BK66" s="462">
        <f t="shared" ca="1" si="66"/>
        <v>0</v>
      </c>
      <c r="BL66" s="462">
        <f t="shared" ca="1" si="66"/>
        <v>0</v>
      </c>
      <c r="BM66" s="462">
        <f t="shared" ca="1" si="66"/>
        <v>0</v>
      </c>
      <c r="BN66" s="462">
        <f t="shared" ca="1" si="66"/>
        <v>0</v>
      </c>
      <c r="BO66" s="462">
        <f t="shared" ca="1" si="66"/>
        <v>0</v>
      </c>
      <c r="BP66" s="462">
        <f t="shared" ca="1" si="66"/>
        <v>0</v>
      </c>
      <c r="BQ66" s="462">
        <f t="shared" ca="1" si="66"/>
        <v>0</v>
      </c>
      <c r="BR66" s="462">
        <f t="shared" ca="1" si="66"/>
        <v>0</v>
      </c>
      <c r="BS66" s="462">
        <f t="shared" ca="1" si="66"/>
        <v>0</v>
      </c>
      <c r="BT66" s="462">
        <f t="shared" ca="1" si="67"/>
        <v>0</v>
      </c>
      <c r="BU66" s="462">
        <f t="shared" ca="1" si="67"/>
        <v>0</v>
      </c>
      <c r="BV66" s="462">
        <f t="shared" ca="1" si="67"/>
        <v>0</v>
      </c>
      <c r="BW66" s="462">
        <f t="shared" ca="1" si="67"/>
        <v>0</v>
      </c>
      <c r="BX66" s="462">
        <f t="shared" ca="1" si="67"/>
        <v>0</v>
      </c>
      <c r="BY66" s="462">
        <f t="shared" ca="1" si="67"/>
        <v>0</v>
      </c>
      <c r="BZ66" s="462">
        <f t="shared" ca="1" si="67"/>
        <v>0</v>
      </c>
      <c r="CA66" s="462">
        <f t="shared" ca="1" si="67"/>
        <v>0</v>
      </c>
      <c r="CB66" s="462">
        <f t="shared" ca="1" si="67"/>
        <v>0</v>
      </c>
      <c r="CC66" s="462">
        <f t="shared" ca="1" si="67"/>
        <v>0</v>
      </c>
      <c r="CD66" s="462">
        <f t="shared" ca="1" si="67"/>
        <v>0</v>
      </c>
      <c r="CE66" s="462">
        <f t="shared" ca="1" si="67"/>
        <v>0</v>
      </c>
      <c r="CF66" s="462">
        <f t="shared" ca="1" si="67"/>
        <v>0</v>
      </c>
      <c r="CG66" s="462">
        <f t="shared" ca="1" si="67"/>
        <v>0</v>
      </c>
      <c r="CH66" s="462">
        <f t="shared" ca="1" si="67"/>
        <v>0</v>
      </c>
      <c r="CI66" s="462">
        <f t="shared" ca="1" si="67"/>
        <v>0</v>
      </c>
      <c r="CJ66" s="462">
        <f t="shared" ca="1" si="68"/>
        <v>0</v>
      </c>
      <c r="CK66" s="462">
        <f t="shared" ca="1" si="68"/>
        <v>0</v>
      </c>
      <c r="CL66" s="462">
        <f t="shared" ca="1" si="68"/>
        <v>0</v>
      </c>
      <c r="CM66" s="462">
        <f t="shared" ca="1" si="68"/>
        <v>0</v>
      </c>
      <c r="CN66" s="462">
        <f t="shared" ca="1" si="68"/>
        <v>0</v>
      </c>
      <c r="CO66" s="462">
        <f t="shared" ca="1" si="68"/>
        <v>0</v>
      </c>
      <c r="CP66" s="462">
        <f t="shared" ca="1" si="68"/>
        <v>0</v>
      </c>
      <c r="CQ66" s="462">
        <f t="shared" ca="1" si="68"/>
        <v>0</v>
      </c>
      <c r="CR66" s="462">
        <f t="shared" ca="1" si="68"/>
        <v>0</v>
      </c>
      <c r="CS66" s="462">
        <f t="shared" ca="1" si="68"/>
        <v>0</v>
      </c>
      <c r="CT66" s="462">
        <f t="shared" ca="1" si="69"/>
        <v>0</v>
      </c>
      <c r="CU66" s="462">
        <f t="shared" ca="1" si="69"/>
        <v>0</v>
      </c>
      <c r="CV66" s="462">
        <f t="shared" ca="1" si="69"/>
        <v>0</v>
      </c>
      <c r="CW66" s="462">
        <f t="shared" ca="1" si="69"/>
        <v>0</v>
      </c>
      <c r="CX66" s="462">
        <f t="shared" ca="1" si="69"/>
        <v>0</v>
      </c>
      <c r="CY66" s="462">
        <f t="shared" ca="1" si="69"/>
        <v>0</v>
      </c>
      <c r="CZ66" s="462">
        <f t="shared" ca="1" si="69"/>
        <v>0</v>
      </c>
      <c r="DA66" s="462">
        <f t="shared" ca="1" si="69"/>
        <v>0</v>
      </c>
      <c r="DB66" s="462">
        <f t="shared" ca="1" si="69"/>
        <v>0</v>
      </c>
      <c r="DC66" s="462">
        <f t="shared" ca="1" si="69"/>
        <v>0</v>
      </c>
      <c r="DE66" s="114" t="str">
        <f t="shared" ca="1" si="24"/>
        <v>E.2.L.</v>
      </c>
      <c r="DF66">
        <f t="shared" ca="1" si="70"/>
        <v>1</v>
      </c>
      <c r="DG66">
        <f t="shared" ca="1" si="71"/>
        <v>21</v>
      </c>
      <c r="DH66">
        <f ca="1">DG66/(100+DG66)</f>
        <v>0.17355371900826447</v>
      </c>
    </row>
    <row r="67" spans="1:112" hidden="1">
      <c r="A67" s="67">
        <v>55</v>
      </c>
      <c r="B67" s="458" t="str">
        <f t="shared" ca="1" si="12"/>
        <v>E.3.</v>
      </c>
      <c r="C67" s="465" t="str">
        <f t="shared" ca="1" si="13"/>
        <v>Investicijos į žinias ir žmogiškuosius išteklius</v>
      </c>
      <c r="D67" s="446"/>
      <c r="E67" s="466" t="str">
        <f t="shared" ca="1" si="14"/>
        <v/>
      </c>
      <c r="F67" s="453">
        <f ca="1">SUM(F68:F75)+F76</f>
        <v>78919211.870363593</v>
      </c>
      <c r="G67" s="454">
        <f ca="1">SUMIF($H$5:$DC$5,"&lt;="&amp;PAL,$H67:$DC67)</f>
        <v>86756173.090000004</v>
      </c>
      <c r="H67" s="467">
        <f ca="1">SUM(H68:H76)</f>
        <v>4270000</v>
      </c>
      <c r="I67" s="467">
        <f t="shared" ref="I67:BT67" ca="1" si="72">SUM(I68:I76)</f>
        <v>25810210.739999998</v>
      </c>
      <c r="J67" s="467">
        <f t="shared" ca="1" si="72"/>
        <v>28583261.98</v>
      </c>
      <c r="K67" s="467">
        <f t="shared" ca="1" si="72"/>
        <v>6115823.9000000004</v>
      </c>
      <c r="L67" s="467">
        <f t="shared" ca="1" si="72"/>
        <v>8660040.6699999999</v>
      </c>
      <c r="M67" s="467">
        <f t="shared" ca="1" si="72"/>
        <v>3674478.31</v>
      </c>
      <c r="N67" s="467">
        <f t="shared" ca="1" si="72"/>
        <v>7163021.6799999997</v>
      </c>
      <c r="O67" s="467">
        <f t="shared" ca="1" si="72"/>
        <v>2479335.81</v>
      </c>
      <c r="P67" s="467">
        <f t="shared" ca="1" si="72"/>
        <v>0</v>
      </c>
      <c r="Q67" s="467">
        <f t="shared" ca="1" si="72"/>
        <v>0</v>
      </c>
      <c r="R67" s="467">
        <f t="shared" ca="1" si="72"/>
        <v>0</v>
      </c>
      <c r="S67" s="467">
        <f t="shared" ca="1" si="72"/>
        <v>0</v>
      </c>
      <c r="T67" s="467">
        <f t="shared" ca="1" si="72"/>
        <v>0</v>
      </c>
      <c r="U67" s="467">
        <f t="shared" ca="1" si="72"/>
        <v>0</v>
      </c>
      <c r="V67" s="467">
        <f t="shared" ca="1" si="72"/>
        <v>0</v>
      </c>
      <c r="W67" s="467">
        <f t="shared" ca="1" si="72"/>
        <v>0</v>
      </c>
      <c r="X67" s="467">
        <f t="shared" ca="1" si="72"/>
        <v>0</v>
      </c>
      <c r="Y67" s="467">
        <f t="shared" ca="1" si="72"/>
        <v>0</v>
      </c>
      <c r="Z67" s="467">
        <f t="shared" ca="1" si="72"/>
        <v>0</v>
      </c>
      <c r="AA67" s="467">
        <f t="shared" ca="1" si="72"/>
        <v>0</v>
      </c>
      <c r="AB67" s="467">
        <f t="shared" ca="1" si="72"/>
        <v>0</v>
      </c>
      <c r="AC67" s="467">
        <f t="shared" ca="1" si="72"/>
        <v>0</v>
      </c>
      <c r="AD67" s="467">
        <f t="shared" ca="1" si="72"/>
        <v>0</v>
      </c>
      <c r="AE67" s="467">
        <f t="shared" ca="1" si="72"/>
        <v>0</v>
      </c>
      <c r="AF67" s="467">
        <f t="shared" ca="1" si="72"/>
        <v>0</v>
      </c>
      <c r="AG67" s="467">
        <f t="shared" ca="1" si="72"/>
        <v>0</v>
      </c>
      <c r="AH67" s="467">
        <f t="shared" ca="1" si="72"/>
        <v>0</v>
      </c>
      <c r="AI67" s="467">
        <f t="shared" ca="1" si="72"/>
        <v>0</v>
      </c>
      <c r="AJ67" s="467">
        <f t="shared" ca="1" si="72"/>
        <v>0</v>
      </c>
      <c r="AK67" s="467">
        <f t="shared" ca="1" si="72"/>
        <v>0</v>
      </c>
      <c r="AL67" s="467">
        <f t="shared" ca="1" si="72"/>
        <v>0</v>
      </c>
      <c r="AM67" s="467">
        <f t="shared" ca="1" si="72"/>
        <v>0</v>
      </c>
      <c r="AN67" s="467">
        <f t="shared" ca="1" si="72"/>
        <v>0</v>
      </c>
      <c r="AO67" s="467">
        <f t="shared" ca="1" si="72"/>
        <v>0</v>
      </c>
      <c r="AP67" s="467">
        <f t="shared" ca="1" si="72"/>
        <v>0</v>
      </c>
      <c r="AQ67" s="467">
        <f t="shared" ca="1" si="72"/>
        <v>0</v>
      </c>
      <c r="AR67" s="467">
        <f t="shared" ca="1" si="72"/>
        <v>0</v>
      </c>
      <c r="AS67" s="467">
        <f t="shared" ca="1" si="72"/>
        <v>0</v>
      </c>
      <c r="AT67" s="467">
        <f t="shared" ca="1" si="72"/>
        <v>0</v>
      </c>
      <c r="AU67" s="467">
        <f t="shared" ca="1" si="72"/>
        <v>0</v>
      </c>
      <c r="AV67" s="467">
        <f t="shared" ca="1" si="72"/>
        <v>0</v>
      </c>
      <c r="AW67" s="467">
        <f t="shared" ca="1" si="72"/>
        <v>0</v>
      </c>
      <c r="AX67" s="467">
        <f t="shared" ca="1" si="72"/>
        <v>0</v>
      </c>
      <c r="AY67" s="467">
        <f t="shared" ca="1" si="72"/>
        <v>0</v>
      </c>
      <c r="AZ67" s="467">
        <f t="shared" ca="1" si="72"/>
        <v>0</v>
      </c>
      <c r="BA67" s="467">
        <f t="shared" ca="1" si="72"/>
        <v>0</v>
      </c>
      <c r="BB67" s="467">
        <f t="shared" ca="1" si="72"/>
        <v>0</v>
      </c>
      <c r="BC67" s="467">
        <f t="shared" ca="1" si="72"/>
        <v>0</v>
      </c>
      <c r="BD67" s="467">
        <f t="shared" ca="1" si="72"/>
        <v>0</v>
      </c>
      <c r="BE67" s="467">
        <f t="shared" ca="1" si="72"/>
        <v>0</v>
      </c>
      <c r="BF67" s="467">
        <f t="shared" ca="1" si="72"/>
        <v>0</v>
      </c>
      <c r="BG67" s="467">
        <f t="shared" ca="1" si="72"/>
        <v>0</v>
      </c>
      <c r="BH67" s="467">
        <f t="shared" ca="1" si="72"/>
        <v>0</v>
      </c>
      <c r="BI67" s="467">
        <f t="shared" ca="1" si="72"/>
        <v>0</v>
      </c>
      <c r="BJ67" s="467">
        <f t="shared" ca="1" si="72"/>
        <v>0</v>
      </c>
      <c r="BK67" s="467">
        <f t="shared" ca="1" si="72"/>
        <v>0</v>
      </c>
      <c r="BL67" s="467">
        <f t="shared" ca="1" si="72"/>
        <v>0</v>
      </c>
      <c r="BM67" s="467">
        <f t="shared" ca="1" si="72"/>
        <v>0</v>
      </c>
      <c r="BN67" s="467">
        <f t="shared" ca="1" si="72"/>
        <v>0</v>
      </c>
      <c r="BO67" s="467">
        <f t="shared" ca="1" si="72"/>
        <v>0</v>
      </c>
      <c r="BP67" s="467">
        <f t="shared" ca="1" si="72"/>
        <v>0</v>
      </c>
      <c r="BQ67" s="467">
        <f t="shared" ca="1" si="72"/>
        <v>0</v>
      </c>
      <c r="BR67" s="467">
        <f t="shared" ca="1" si="72"/>
        <v>0</v>
      </c>
      <c r="BS67" s="467">
        <f t="shared" ca="1" si="72"/>
        <v>0</v>
      </c>
      <c r="BT67" s="467">
        <f t="shared" ca="1" si="72"/>
        <v>0</v>
      </c>
      <c r="BU67" s="467">
        <f t="shared" ref="BU67:DC67" ca="1" si="73">SUM(BU68:BU76)</f>
        <v>0</v>
      </c>
      <c r="BV67" s="467">
        <f t="shared" ca="1" si="73"/>
        <v>0</v>
      </c>
      <c r="BW67" s="467">
        <f t="shared" ca="1" si="73"/>
        <v>0</v>
      </c>
      <c r="BX67" s="467">
        <f t="shared" ca="1" si="73"/>
        <v>0</v>
      </c>
      <c r="BY67" s="467">
        <f t="shared" ca="1" si="73"/>
        <v>0</v>
      </c>
      <c r="BZ67" s="467">
        <f t="shared" ca="1" si="73"/>
        <v>0</v>
      </c>
      <c r="CA67" s="467">
        <f t="shared" ca="1" si="73"/>
        <v>0</v>
      </c>
      <c r="CB67" s="467">
        <f t="shared" ca="1" si="73"/>
        <v>0</v>
      </c>
      <c r="CC67" s="467">
        <f t="shared" ca="1" si="73"/>
        <v>0</v>
      </c>
      <c r="CD67" s="467">
        <f t="shared" ca="1" si="73"/>
        <v>0</v>
      </c>
      <c r="CE67" s="467">
        <f t="shared" ca="1" si="73"/>
        <v>0</v>
      </c>
      <c r="CF67" s="467">
        <f t="shared" ca="1" si="73"/>
        <v>0</v>
      </c>
      <c r="CG67" s="467">
        <f t="shared" ca="1" si="73"/>
        <v>0</v>
      </c>
      <c r="CH67" s="467">
        <f t="shared" ca="1" si="73"/>
        <v>0</v>
      </c>
      <c r="CI67" s="467">
        <f t="shared" ca="1" si="73"/>
        <v>0</v>
      </c>
      <c r="CJ67" s="467">
        <f t="shared" ca="1" si="73"/>
        <v>0</v>
      </c>
      <c r="CK67" s="467">
        <f t="shared" ca="1" si="73"/>
        <v>0</v>
      </c>
      <c r="CL67" s="467">
        <f t="shared" ca="1" si="73"/>
        <v>0</v>
      </c>
      <c r="CM67" s="467">
        <f t="shared" ca="1" si="73"/>
        <v>0</v>
      </c>
      <c r="CN67" s="467">
        <f t="shared" ca="1" si="73"/>
        <v>0</v>
      </c>
      <c r="CO67" s="467">
        <f t="shared" ca="1" si="73"/>
        <v>0</v>
      </c>
      <c r="CP67" s="467">
        <f t="shared" ca="1" si="73"/>
        <v>0</v>
      </c>
      <c r="CQ67" s="467">
        <f t="shared" ca="1" si="73"/>
        <v>0</v>
      </c>
      <c r="CR67" s="467">
        <f t="shared" ca="1" si="73"/>
        <v>0</v>
      </c>
      <c r="CS67" s="467">
        <f t="shared" ca="1" si="73"/>
        <v>0</v>
      </c>
      <c r="CT67" s="467">
        <f t="shared" ca="1" si="73"/>
        <v>0</v>
      </c>
      <c r="CU67" s="467">
        <f t="shared" ca="1" si="73"/>
        <v>0</v>
      </c>
      <c r="CV67" s="467">
        <f t="shared" ca="1" si="73"/>
        <v>0</v>
      </c>
      <c r="CW67" s="467">
        <f t="shared" ca="1" si="73"/>
        <v>0</v>
      </c>
      <c r="CX67" s="467">
        <f t="shared" ca="1" si="73"/>
        <v>0</v>
      </c>
      <c r="CY67" s="467">
        <f t="shared" ca="1" si="73"/>
        <v>0</v>
      </c>
      <c r="CZ67" s="467">
        <f t="shared" ca="1" si="73"/>
        <v>0</v>
      </c>
      <c r="DA67" s="467">
        <f t="shared" ca="1" si="73"/>
        <v>0</v>
      </c>
      <c r="DB67" s="467">
        <f t="shared" ca="1" si="73"/>
        <v>0</v>
      </c>
      <c r="DC67" s="467">
        <f t="shared" ca="1" si="73"/>
        <v>0</v>
      </c>
      <c r="DE67" s="114"/>
    </row>
    <row r="68" spans="1:112" ht="45" hidden="1">
      <c r="A68" s="67">
        <v>56</v>
      </c>
      <c r="B68" s="458" t="str">
        <f t="shared" ca="1" si="12"/>
        <v>E.3.1.</v>
      </c>
      <c r="C68" s="459" t="str">
        <f t="shared" ca="1" si="13"/>
        <v>Inovacijų skatinimo fondo finansinių priemonių išplėtimas (4)</v>
      </c>
      <c r="D68" s="463"/>
      <c r="E68" s="460" t="str">
        <f t="shared" ca="1" si="14"/>
        <v>Nurodyta be PVM (susigrąžinamas/netaikomas)</v>
      </c>
      <c r="F68" s="461">
        <f ca="1">H68+NPV(FD,I68:INDEX(I68:DC68,PAL))</f>
        <v>19149362.767410103</v>
      </c>
      <c r="G68" s="454">
        <f ca="1">SUMIF($H$5:$DC$5,"&lt;="&amp;PAL,$H68:$DC68)</f>
        <v>20000000</v>
      </c>
      <c r="H68" s="462">
        <f t="shared" ref="H68:W77" ca="1" si="74">OFFSET(INDIRECT("'"&amp;Opt_alt&amp;"'!H12"),$A68,H$5)*$DF68</f>
        <v>4200000</v>
      </c>
      <c r="I68" s="462">
        <f t="shared" ca="1" si="74"/>
        <v>10000000</v>
      </c>
      <c r="J68" s="462">
        <f t="shared" ca="1" si="74"/>
        <v>5000000</v>
      </c>
      <c r="K68" s="462">
        <f t="shared" ca="1" si="74"/>
        <v>800000</v>
      </c>
      <c r="L68" s="462">
        <f t="shared" ca="1" si="74"/>
        <v>0</v>
      </c>
      <c r="M68" s="462">
        <f t="shared" ca="1" si="74"/>
        <v>0</v>
      </c>
      <c r="N68" s="462">
        <f t="shared" ca="1" si="74"/>
        <v>0</v>
      </c>
      <c r="O68" s="462">
        <f t="shared" ca="1" si="74"/>
        <v>0</v>
      </c>
      <c r="P68" s="462">
        <f t="shared" ca="1" si="74"/>
        <v>0</v>
      </c>
      <c r="Q68" s="462">
        <f t="shared" ca="1" si="74"/>
        <v>0</v>
      </c>
      <c r="R68" s="462">
        <f t="shared" ca="1" si="74"/>
        <v>0</v>
      </c>
      <c r="S68" s="462">
        <f t="shared" ca="1" si="74"/>
        <v>0</v>
      </c>
      <c r="T68" s="462">
        <f t="shared" ca="1" si="74"/>
        <v>0</v>
      </c>
      <c r="U68" s="462">
        <f t="shared" ca="1" si="74"/>
        <v>0</v>
      </c>
      <c r="V68" s="462">
        <f t="shared" ca="1" si="74"/>
        <v>0</v>
      </c>
      <c r="W68" s="462">
        <f t="shared" ca="1" si="74"/>
        <v>0</v>
      </c>
      <c r="X68" s="462">
        <f t="shared" ref="X68:AM77" ca="1" si="75">OFFSET(INDIRECT("'"&amp;Opt_alt&amp;"'!H12"),$A68,X$5)*$DF68</f>
        <v>0</v>
      </c>
      <c r="Y68" s="462">
        <f t="shared" ca="1" si="75"/>
        <v>0</v>
      </c>
      <c r="Z68" s="462">
        <f t="shared" ca="1" si="75"/>
        <v>0</v>
      </c>
      <c r="AA68" s="462">
        <f t="shared" ca="1" si="75"/>
        <v>0</v>
      </c>
      <c r="AB68" s="462">
        <f t="shared" ca="1" si="75"/>
        <v>0</v>
      </c>
      <c r="AC68" s="462">
        <f t="shared" ca="1" si="75"/>
        <v>0</v>
      </c>
      <c r="AD68" s="462">
        <f t="shared" ca="1" si="75"/>
        <v>0</v>
      </c>
      <c r="AE68" s="462">
        <f t="shared" ca="1" si="75"/>
        <v>0</v>
      </c>
      <c r="AF68" s="462">
        <f t="shared" ca="1" si="75"/>
        <v>0</v>
      </c>
      <c r="AG68" s="462">
        <f t="shared" ca="1" si="75"/>
        <v>0</v>
      </c>
      <c r="AH68" s="462">
        <f t="shared" ca="1" si="75"/>
        <v>0</v>
      </c>
      <c r="AI68" s="462">
        <f t="shared" ca="1" si="75"/>
        <v>0</v>
      </c>
      <c r="AJ68" s="462">
        <f t="shared" ca="1" si="75"/>
        <v>0</v>
      </c>
      <c r="AK68" s="462">
        <f t="shared" ca="1" si="75"/>
        <v>0</v>
      </c>
      <c r="AL68" s="462">
        <f t="shared" ca="1" si="75"/>
        <v>0</v>
      </c>
      <c r="AM68" s="462">
        <f t="shared" ca="1" si="75"/>
        <v>0</v>
      </c>
      <c r="AN68" s="462">
        <f t="shared" ref="AN68:BC77" ca="1" si="76">OFFSET(INDIRECT("'"&amp;Opt_alt&amp;"'!H12"),$A68,AN$5)*$DF68</f>
        <v>0</v>
      </c>
      <c r="AO68" s="462">
        <f t="shared" ca="1" si="76"/>
        <v>0</v>
      </c>
      <c r="AP68" s="462">
        <f t="shared" ca="1" si="76"/>
        <v>0</v>
      </c>
      <c r="AQ68" s="462">
        <f t="shared" ca="1" si="76"/>
        <v>0</v>
      </c>
      <c r="AR68" s="462">
        <f t="shared" ca="1" si="76"/>
        <v>0</v>
      </c>
      <c r="AS68" s="462">
        <f t="shared" ca="1" si="76"/>
        <v>0</v>
      </c>
      <c r="AT68" s="462">
        <f t="shared" ca="1" si="76"/>
        <v>0</v>
      </c>
      <c r="AU68" s="462">
        <f t="shared" ca="1" si="76"/>
        <v>0</v>
      </c>
      <c r="AV68" s="462">
        <f t="shared" ca="1" si="76"/>
        <v>0</v>
      </c>
      <c r="AW68" s="462">
        <f t="shared" ca="1" si="76"/>
        <v>0</v>
      </c>
      <c r="AX68" s="462">
        <f t="shared" ca="1" si="76"/>
        <v>0</v>
      </c>
      <c r="AY68" s="462">
        <f t="shared" ca="1" si="76"/>
        <v>0</v>
      </c>
      <c r="AZ68" s="462">
        <f t="shared" ca="1" si="76"/>
        <v>0</v>
      </c>
      <c r="BA68" s="462">
        <f t="shared" ca="1" si="76"/>
        <v>0</v>
      </c>
      <c r="BB68" s="462">
        <f t="shared" ca="1" si="76"/>
        <v>0</v>
      </c>
      <c r="BC68" s="462">
        <f t="shared" ca="1" si="76"/>
        <v>0</v>
      </c>
      <c r="BD68" s="462">
        <f t="shared" ref="BD68:BS77" ca="1" si="77">OFFSET(INDIRECT("'"&amp;Opt_alt&amp;"'!H12"),$A68,BD$5)*$DF68</f>
        <v>0</v>
      </c>
      <c r="BE68" s="462">
        <f t="shared" ca="1" si="77"/>
        <v>0</v>
      </c>
      <c r="BF68" s="462">
        <f t="shared" ca="1" si="77"/>
        <v>0</v>
      </c>
      <c r="BG68" s="462">
        <f t="shared" ca="1" si="77"/>
        <v>0</v>
      </c>
      <c r="BH68" s="462">
        <f t="shared" ca="1" si="77"/>
        <v>0</v>
      </c>
      <c r="BI68" s="462">
        <f t="shared" ca="1" si="77"/>
        <v>0</v>
      </c>
      <c r="BJ68" s="462">
        <f t="shared" ca="1" si="77"/>
        <v>0</v>
      </c>
      <c r="BK68" s="462">
        <f t="shared" ca="1" si="77"/>
        <v>0</v>
      </c>
      <c r="BL68" s="462">
        <f t="shared" ca="1" si="77"/>
        <v>0</v>
      </c>
      <c r="BM68" s="462">
        <f t="shared" ca="1" si="77"/>
        <v>0</v>
      </c>
      <c r="BN68" s="462">
        <f t="shared" ca="1" si="77"/>
        <v>0</v>
      </c>
      <c r="BO68" s="462">
        <f t="shared" ca="1" si="77"/>
        <v>0</v>
      </c>
      <c r="BP68" s="462">
        <f t="shared" ca="1" si="77"/>
        <v>0</v>
      </c>
      <c r="BQ68" s="462">
        <f t="shared" ca="1" si="77"/>
        <v>0</v>
      </c>
      <c r="BR68" s="462">
        <f t="shared" ca="1" si="77"/>
        <v>0</v>
      </c>
      <c r="BS68" s="462">
        <f t="shared" ca="1" si="77"/>
        <v>0</v>
      </c>
      <c r="BT68" s="462">
        <f t="shared" ref="BT68:CI77" ca="1" si="78">OFFSET(INDIRECT("'"&amp;Opt_alt&amp;"'!H12"),$A68,BT$5)*$DF68</f>
        <v>0</v>
      </c>
      <c r="BU68" s="462">
        <f t="shared" ca="1" si="78"/>
        <v>0</v>
      </c>
      <c r="BV68" s="462">
        <f t="shared" ca="1" si="78"/>
        <v>0</v>
      </c>
      <c r="BW68" s="462">
        <f t="shared" ca="1" si="78"/>
        <v>0</v>
      </c>
      <c r="BX68" s="462">
        <f t="shared" ca="1" si="78"/>
        <v>0</v>
      </c>
      <c r="BY68" s="462">
        <f t="shared" ca="1" si="78"/>
        <v>0</v>
      </c>
      <c r="BZ68" s="462">
        <f t="shared" ca="1" si="78"/>
        <v>0</v>
      </c>
      <c r="CA68" s="462">
        <f t="shared" ca="1" si="78"/>
        <v>0</v>
      </c>
      <c r="CB68" s="462">
        <f t="shared" ca="1" si="78"/>
        <v>0</v>
      </c>
      <c r="CC68" s="462">
        <f t="shared" ca="1" si="78"/>
        <v>0</v>
      </c>
      <c r="CD68" s="462">
        <f t="shared" ca="1" si="78"/>
        <v>0</v>
      </c>
      <c r="CE68" s="462">
        <f t="shared" ca="1" si="78"/>
        <v>0</v>
      </c>
      <c r="CF68" s="462">
        <f t="shared" ca="1" si="78"/>
        <v>0</v>
      </c>
      <c r="CG68" s="462">
        <f t="shared" ca="1" si="78"/>
        <v>0</v>
      </c>
      <c r="CH68" s="462">
        <f t="shared" ca="1" si="78"/>
        <v>0</v>
      </c>
      <c r="CI68" s="462">
        <f t="shared" ca="1" si="78"/>
        <v>0</v>
      </c>
      <c r="CJ68" s="462">
        <f t="shared" ref="CJ68:CY77" ca="1" si="79">OFFSET(INDIRECT("'"&amp;Opt_alt&amp;"'!H12"),$A68,CJ$5)*$DF68</f>
        <v>0</v>
      </c>
      <c r="CK68" s="462">
        <f t="shared" ca="1" si="79"/>
        <v>0</v>
      </c>
      <c r="CL68" s="462">
        <f t="shared" ca="1" si="79"/>
        <v>0</v>
      </c>
      <c r="CM68" s="462">
        <f t="shared" ca="1" si="79"/>
        <v>0</v>
      </c>
      <c r="CN68" s="462">
        <f t="shared" ca="1" si="79"/>
        <v>0</v>
      </c>
      <c r="CO68" s="462">
        <f t="shared" ca="1" si="79"/>
        <v>0</v>
      </c>
      <c r="CP68" s="462">
        <f t="shared" ca="1" si="79"/>
        <v>0</v>
      </c>
      <c r="CQ68" s="462">
        <f t="shared" ca="1" si="79"/>
        <v>0</v>
      </c>
      <c r="CR68" s="462">
        <f t="shared" ca="1" si="79"/>
        <v>0</v>
      </c>
      <c r="CS68" s="462">
        <f t="shared" ca="1" si="79"/>
        <v>0</v>
      </c>
      <c r="CT68" s="462">
        <f t="shared" ca="1" si="79"/>
        <v>0</v>
      </c>
      <c r="CU68" s="462">
        <f t="shared" ca="1" si="79"/>
        <v>0</v>
      </c>
      <c r="CV68" s="462">
        <f t="shared" ca="1" si="79"/>
        <v>0</v>
      </c>
      <c r="CW68" s="462">
        <f t="shared" ca="1" si="79"/>
        <v>0</v>
      </c>
      <c r="CX68" s="462">
        <f t="shared" ca="1" si="79"/>
        <v>0</v>
      </c>
      <c r="CY68" s="462">
        <f t="shared" ca="1" si="79"/>
        <v>0</v>
      </c>
      <c r="CZ68" s="462">
        <f t="shared" ref="CT68:DC77" ca="1" si="80">OFFSET(INDIRECT("'"&amp;Opt_alt&amp;"'!H12"),$A68,CZ$5)*$DF68</f>
        <v>0</v>
      </c>
      <c r="DA68" s="462">
        <f t="shared" ca="1" si="80"/>
        <v>0</v>
      </c>
      <c r="DB68" s="462">
        <f t="shared" ca="1" si="80"/>
        <v>0</v>
      </c>
      <c r="DC68" s="462">
        <f t="shared" ca="1" si="80"/>
        <v>0</v>
      </c>
      <c r="DE68" s="114" t="str">
        <f t="shared" ca="1" si="24"/>
        <v>E.3.1.</v>
      </c>
      <c r="DF68">
        <f t="shared" ref="DF68:DF77" ca="1" si="81">VLOOKUP(DE68,scenarijai,$DF$6,FALSE)</f>
        <v>1</v>
      </c>
      <c r="DG68">
        <f t="shared" ref="DG68:DG77" ca="1" si="82">OFFSET(INDIRECT("'"&amp;Opt_alt&amp;"'!H12"),$A68,DG$5)</f>
        <v>0</v>
      </c>
      <c r="DH68">
        <v>0</v>
      </c>
    </row>
    <row r="69" spans="1:112" ht="45" hidden="1">
      <c r="A69" s="67">
        <v>57</v>
      </c>
      <c r="B69" s="458" t="str">
        <f t="shared" ca="1" si="12"/>
        <v>E.3.2.</v>
      </c>
      <c r="C69" s="459" t="str">
        <f t="shared" ca="1" si="13"/>
        <v>Įgyvendinti specializuotas startuolių akceleravimo programas (5)</v>
      </c>
      <c r="D69" s="463"/>
      <c r="E69" s="460" t="str">
        <f t="shared" ca="1" si="14"/>
        <v>Nurodyta be PVM (susigrąžinamas/netaikomas)</v>
      </c>
      <c r="F69" s="461">
        <f ca="1">H69+NPV(FD,I69:INDEX(I69:DC69,PAL))</f>
        <v>11316568.047337277</v>
      </c>
      <c r="G69" s="454">
        <f ca="1">SUMIF($H$5:$DC$5,"&lt;="&amp;PAL,$H69:$DC69)</f>
        <v>12000000</v>
      </c>
      <c r="H69" s="462">
        <f t="shared" ca="1" si="74"/>
        <v>0</v>
      </c>
      <c r="I69" s="462">
        <f t="shared" ca="1" si="74"/>
        <v>6000000</v>
      </c>
      <c r="J69" s="462">
        <f t="shared" ca="1" si="74"/>
        <v>6000000</v>
      </c>
      <c r="K69" s="462">
        <f t="shared" ca="1" si="74"/>
        <v>0</v>
      </c>
      <c r="L69" s="462">
        <f t="shared" ca="1" si="74"/>
        <v>0</v>
      </c>
      <c r="M69" s="462">
        <f t="shared" ca="1" si="74"/>
        <v>0</v>
      </c>
      <c r="N69" s="462">
        <f t="shared" ca="1" si="74"/>
        <v>0</v>
      </c>
      <c r="O69" s="462">
        <f t="shared" ca="1" si="74"/>
        <v>0</v>
      </c>
      <c r="P69" s="462">
        <f t="shared" ca="1" si="74"/>
        <v>0</v>
      </c>
      <c r="Q69" s="462">
        <f t="shared" ca="1" si="74"/>
        <v>0</v>
      </c>
      <c r="R69" s="462">
        <f t="shared" ca="1" si="74"/>
        <v>0</v>
      </c>
      <c r="S69" s="462">
        <f t="shared" ca="1" si="74"/>
        <v>0</v>
      </c>
      <c r="T69" s="462">
        <f t="shared" ca="1" si="74"/>
        <v>0</v>
      </c>
      <c r="U69" s="462">
        <f t="shared" ca="1" si="74"/>
        <v>0</v>
      </c>
      <c r="V69" s="462">
        <f t="shared" ca="1" si="74"/>
        <v>0</v>
      </c>
      <c r="W69" s="462">
        <f t="shared" ca="1" si="74"/>
        <v>0</v>
      </c>
      <c r="X69" s="462">
        <f t="shared" ca="1" si="75"/>
        <v>0</v>
      </c>
      <c r="Y69" s="462">
        <f t="shared" ca="1" si="75"/>
        <v>0</v>
      </c>
      <c r="Z69" s="462">
        <f t="shared" ca="1" si="75"/>
        <v>0</v>
      </c>
      <c r="AA69" s="462">
        <f t="shared" ca="1" si="75"/>
        <v>0</v>
      </c>
      <c r="AB69" s="462">
        <f t="shared" ca="1" si="75"/>
        <v>0</v>
      </c>
      <c r="AC69" s="462">
        <f t="shared" ca="1" si="75"/>
        <v>0</v>
      </c>
      <c r="AD69" s="462">
        <f t="shared" ca="1" si="75"/>
        <v>0</v>
      </c>
      <c r="AE69" s="462">
        <f t="shared" ca="1" si="75"/>
        <v>0</v>
      </c>
      <c r="AF69" s="462">
        <f t="shared" ca="1" si="75"/>
        <v>0</v>
      </c>
      <c r="AG69" s="462">
        <f t="shared" ca="1" si="75"/>
        <v>0</v>
      </c>
      <c r="AH69" s="462">
        <f t="shared" ca="1" si="75"/>
        <v>0</v>
      </c>
      <c r="AI69" s="462">
        <f t="shared" ca="1" si="75"/>
        <v>0</v>
      </c>
      <c r="AJ69" s="462">
        <f t="shared" ca="1" si="75"/>
        <v>0</v>
      </c>
      <c r="AK69" s="462">
        <f t="shared" ca="1" si="75"/>
        <v>0</v>
      </c>
      <c r="AL69" s="462">
        <f t="shared" ca="1" si="75"/>
        <v>0</v>
      </c>
      <c r="AM69" s="462">
        <f t="shared" ca="1" si="75"/>
        <v>0</v>
      </c>
      <c r="AN69" s="462">
        <f t="shared" ca="1" si="76"/>
        <v>0</v>
      </c>
      <c r="AO69" s="462">
        <f t="shared" ca="1" si="76"/>
        <v>0</v>
      </c>
      <c r="AP69" s="462">
        <f t="shared" ca="1" si="76"/>
        <v>0</v>
      </c>
      <c r="AQ69" s="462">
        <f t="shared" ca="1" si="76"/>
        <v>0</v>
      </c>
      <c r="AR69" s="462">
        <f t="shared" ca="1" si="76"/>
        <v>0</v>
      </c>
      <c r="AS69" s="462">
        <f t="shared" ca="1" si="76"/>
        <v>0</v>
      </c>
      <c r="AT69" s="462">
        <f t="shared" ca="1" si="76"/>
        <v>0</v>
      </c>
      <c r="AU69" s="462">
        <f t="shared" ca="1" si="76"/>
        <v>0</v>
      </c>
      <c r="AV69" s="462">
        <f t="shared" ca="1" si="76"/>
        <v>0</v>
      </c>
      <c r="AW69" s="462">
        <f t="shared" ca="1" si="76"/>
        <v>0</v>
      </c>
      <c r="AX69" s="462">
        <f t="shared" ca="1" si="76"/>
        <v>0</v>
      </c>
      <c r="AY69" s="462">
        <f t="shared" ca="1" si="76"/>
        <v>0</v>
      </c>
      <c r="AZ69" s="462">
        <f t="shared" ca="1" si="76"/>
        <v>0</v>
      </c>
      <c r="BA69" s="462">
        <f t="shared" ca="1" si="76"/>
        <v>0</v>
      </c>
      <c r="BB69" s="462">
        <f t="shared" ca="1" si="76"/>
        <v>0</v>
      </c>
      <c r="BC69" s="462">
        <f t="shared" ca="1" si="76"/>
        <v>0</v>
      </c>
      <c r="BD69" s="462">
        <f t="shared" ca="1" si="77"/>
        <v>0</v>
      </c>
      <c r="BE69" s="462">
        <f t="shared" ca="1" si="77"/>
        <v>0</v>
      </c>
      <c r="BF69" s="462">
        <f t="shared" ca="1" si="77"/>
        <v>0</v>
      </c>
      <c r="BG69" s="462">
        <f t="shared" ca="1" si="77"/>
        <v>0</v>
      </c>
      <c r="BH69" s="462">
        <f t="shared" ca="1" si="77"/>
        <v>0</v>
      </c>
      <c r="BI69" s="462">
        <f t="shared" ca="1" si="77"/>
        <v>0</v>
      </c>
      <c r="BJ69" s="462">
        <f t="shared" ca="1" si="77"/>
        <v>0</v>
      </c>
      <c r="BK69" s="462">
        <f t="shared" ca="1" si="77"/>
        <v>0</v>
      </c>
      <c r="BL69" s="462">
        <f t="shared" ca="1" si="77"/>
        <v>0</v>
      </c>
      <c r="BM69" s="462">
        <f t="shared" ca="1" si="77"/>
        <v>0</v>
      </c>
      <c r="BN69" s="462">
        <f t="shared" ca="1" si="77"/>
        <v>0</v>
      </c>
      <c r="BO69" s="462">
        <f t="shared" ca="1" si="77"/>
        <v>0</v>
      </c>
      <c r="BP69" s="462">
        <f t="shared" ca="1" si="77"/>
        <v>0</v>
      </c>
      <c r="BQ69" s="462">
        <f t="shared" ca="1" si="77"/>
        <v>0</v>
      </c>
      <c r="BR69" s="462">
        <f t="shared" ca="1" si="77"/>
        <v>0</v>
      </c>
      <c r="BS69" s="462">
        <f t="shared" ca="1" si="77"/>
        <v>0</v>
      </c>
      <c r="BT69" s="462">
        <f t="shared" ca="1" si="78"/>
        <v>0</v>
      </c>
      <c r="BU69" s="462">
        <f t="shared" ca="1" si="78"/>
        <v>0</v>
      </c>
      <c r="BV69" s="462">
        <f t="shared" ca="1" si="78"/>
        <v>0</v>
      </c>
      <c r="BW69" s="462">
        <f t="shared" ca="1" si="78"/>
        <v>0</v>
      </c>
      <c r="BX69" s="462">
        <f t="shared" ca="1" si="78"/>
        <v>0</v>
      </c>
      <c r="BY69" s="462">
        <f t="shared" ca="1" si="78"/>
        <v>0</v>
      </c>
      <c r="BZ69" s="462">
        <f t="shared" ca="1" si="78"/>
        <v>0</v>
      </c>
      <c r="CA69" s="462">
        <f t="shared" ca="1" si="78"/>
        <v>0</v>
      </c>
      <c r="CB69" s="462">
        <f t="shared" ca="1" si="78"/>
        <v>0</v>
      </c>
      <c r="CC69" s="462">
        <f t="shared" ca="1" si="78"/>
        <v>0</v>
      </c>
      <c r="CD69" s="462">
        <f t="shared" ca="1" si="78"/>
        <v>0</v>
      </c>
      <c r="CE69" s="462">
        <f t="shared" ca="1" si="78"/>
        <v>0</v>
      </c>
      <c r="CF69" s="462">
        <f t="shared" ca="1" si="78"/>
        <v>0</v>
      </c>
      <c r="CG69" s="462">
        <f t="shared" ca="1" si="78"/>
        <v>0</v>
      </c>
      <c r="CH69" s="462">
        <f t="shared" ca="1" si="78"/>
        <v>0</v>
      </c>
      <c r="CI69" s="462">
        <f t="shared" ca="1" si="78"/>
        <v>0</v>
      </c>
      <c r="CJ69" s="462">
        <f t="shared" ca="1" si="79"/>
        <v>0</v>
      </c>
      <c r="CK69" s="462">
        <f t="shared" ca="1" si="79"/>
        <v>0</v>
      </c>
      <c r="CL69" s="462">
        <f t="shared" ca="1" si="79"/>
        <v>0</v>
      </c>
      <c r="CM69" s="462">
        <f t="shared" ca="1" si="79"/>
        <v>0</v>
      </c>
      <c r="CN69" s="462">
        <f t="shared" ca="1" si="79"/>
        <v>0</v>
      </c>
      <c r="CO69" s="462">
        <f t="shared" ca="1" si="79"/>
        <v>0</v>
      </c>
      <c r="CP69" s="462">
        <f t="shared" ca="1" si="79"/>
        <v>0</v>
      </c>
      <c r="CQ69" s="462">
        <f t="shared" ca="1" si="79"/>
        <v>0</v>
      </c>
      <c r="CR69" s="462">
        <f t="shared" ca="1" si="79"/>
        <v>0</v>
      </c>
      <c r="CS69" s="462">
        <f t="shared" ca="1" si="79"/>
        <v>0</v>
      </c>
      <c r="CT69" s="462">
        <f t="shared" ca="1" si="80"/>
        <v>0</v>
      </c>
      <c r="CU69" s="462">
        <f t="shared" ca="1" si="80"/>
        <v>0</v>
      </c>
      <c r="CV69" s="462">
        <f t="shared" ca="1" si="80"/>
        <v>0</v>
      </c>
      <c r="CW69" s="462">
        <f t="shared" ca="1" si="80"/>
        <v>0</v>
      </c>
      <c r="CX69" s="462">
        <f t="shared" ca="1" si="80"/>
        <v>0</v>
      </c>
      <c r="CY69" s="462">
        <f t="shared" ca="1" si="80"/>
        <v>0</v>
      </c>
      <c r="CZ69" s="462">
        <f t="shared" ca="1" si="80"/>
        <v>0</v>
      </c>
      <c r="DA69" s="462">
        <f t="shared" ca="1" si="80"/>
        <v>0</v>
      </c>
      <c r="DB69" s="462">
        <f t="shared" ca="1" si="80"/>
        <v>0</v>
      </c>
      <c r="DC69" s="462">
        <f t="shared" ca="1" si="80"/>
        <v>0</v>
      </c>
      <c r="DE69" s="114" t="str">
        <f t="shared" ca="1" si="24"/>
        <v>E.3.2.</v>
      </c>
      <c r="DF69">
        <f t="shared" ca="1" si="81"/>
        <v>1</v>
      </c>
      <c r="DG69">
        <f t="shared" ca="1" si="82"/>
        <v>0</v>
      </c>
      <c r="DH69">
        <v>0</v>
      </c>
    </row>
    <row r="70" spans="1:112" ht="45" hidden="1">
      <c r="A70" s="67">
        <v>58</v>
      </c>
      <c r="B70" s="458" t="str">
        <f t="shared" ca="1" si="12"/>
        <v>E.3.3.</v>
      </c>
      <c r="C70" s="459" t="str">
        <f t="shared" ca="1" si="13"/>
        <v>Pritraukti tarptautinį akceleratorių (6)</v>
      </c>
      <c r="D70" s="463"/>
      <c r="E70" s="460" t="str">
        <f t="shared" ca="1" si="14"/>
        <v>Nurodyta be PVM (susigrąžinamas/netaikomas)</v>
      </c>
      <c r="F70" s="461">
        <f ca="1">H70+NPV(FD,I70:INDEX(I70:DC70,PAL))</f>
        <v>7692307.692307692</v>
      </c>
      <c r="G70" s="454">
        <f ca="1">SUMIF($H$5:$DC$5,"&lt;="&amp;PAL,$H70:$DC70)</f>
        <v>8000000</v>
      </c>
      <c r="H70" s="462">
        <f t="shared" ca="1" si="74"/>
        <v>0</v>
      </c>
      <c r="I70" s="462">
        <f t="shared" ca="1" si="74"/>
        <v>8000000</v>
      </c>
      <c r="J70" s="462">
        <f t="shared" ca="1" si="74"/>
        <v>0</v>
      </c>
      <c r="K70" s="462">
        <f t="shared" ca="1" si="74"/>
        <v>0</v>
      </c>
      <c r="L70" s="462">
        <f t="shared" ca="1" si="74"/>
        <v>0</v>
      </c>
      <c r="M70" s="462">
        <f t="shared" ca="1" si="74"/>
        <v>0</v>
      </c>
      <c r="N70" s="462">
        <f t="shared" ca="1" si="74"/>
        <v>0</v>
      </c>
      <c r="O70" s="462">
        <f t="shared" ca="1" si="74"/>
        <v>0</v>
      </c>
      <c r="P70" s="462">
        <f t="shared" ca="1" si="74"/>
        <v>0</v>
      </c>
      <c r="Q70" s="462">
        <f t="shared" ca="1" si="74"/>
        <v>0</v>
      </c>
      <c r="R70" s="462">
        <f t="shared" ca="1" si="74"/>
        <v>0</v>
      </c>
      <c r="S70" s="462">
        <f t="shared" ca="1" si="74"/>
        <v>0</v>
      </c>
      <c r="T70" s="462">
        <f t="shared" ca="1" si="74"/>
        <v>0</v>
      </c>
      <c r="U70" s="462">
        <f t="shared" ca="1" si="74"/>
        <v>0</v>
      </c>
      <c r="V70" s="462">
        <f t="shared" ca="1" si="74"/>
        <v>0</v>
      </c>
      <c r="W70" s="462">
        <f t="shared" ca="1" si="74"/>
        <v>0</v>
      </c>
      <c r="X70" s="462">
        <f t="shared" ca="1" si="75"/>
        <v>0</v>
      </c>
      <c r="Y70" s="462">
        <f t="shared" ca="1" si="75"/>
        <v>0</v>
      </c>
      <c r="Z70" s="462">
        <f t="shared" ca="1" si="75"/>
        <v>0</v>
      </c>
      <c r="AA70" s="462">
        <f t="shared" ca="1" si="75"/>
        <v>0</v>
      </c>
      <c r="AB70" s="462">
        <f t="shared" ca="1" si="75"/>
        <v>0</v>
      </c>
      <c r="AC70" s="462">
        <f t="shared" ca="1" si="75"/>
        <v>0</v>
      </c>
      <c r="AD70" s="462">
        <f t="shared" ca="1" si="75"/>
        <v>0</v>
      </c>
      <c r="AE70" s="462">
        <f t="shared" ca="1" si="75"/>
        <v>0</v>
      </c>
      <c r="AF70" s="462">
        <f t="shared" ca="1" si="75"/>
        <v>0</v>
      </c>
      <c r="AG70" s="462">
        <f t="shared" ca="1" si="75"/>
        <v>0</v>
      </c>
      <c r="AH70" s="462">
        <f t="shared" ca="1" si="75"/>
        <v>0</v>
      </c>
      <c r="AI70" s="462">
        <f t="shared" ca="1" si="75"/>
        <v>0</v>
      </c>
      <c r="AJ70" s="462">
        <f t="shared" ca="1" si="75"/>
        <v>0</v>
      </c>
      <c r="AK70" s="462">
        <f t="shared" ca="1" si="75"/>
        <v>0</v>
      </c>
      <c r="AL70" s="462">
        <f t="shared" ca="1" si="75"/>
        <v>0</v>
      </c>
      <c r="AM70" s="462">
        <f t="shared" ca="1" si="75"/>
        <v>0</v>
      </c>
      <c r="AN70" s="462">
        <f t="shared" ca="1" si="76"/>
        <v>0</v>
      </c>
      <c r="AO70" s="462">
        <f t="shared" ca="1" si="76"/>
        <v>0</v>
      </c>
      <c r="AP70" s="462">
        <f t="shared" ca="1" si="76"/>
        <v>0</v>
      </c>
      <c r="AQ70" s="462">
        <f t="shared" ca="1" si="76"/>
        <v>0</v>
      </c>
      <c r="AR70" s="462">
        <f t="shared" ca="1" si="76"/>
        <v>0</v>
      </c>
      <c r="AS70" s="462">
        <f t="shared" ca="1" si="76"/>
        <v>0</v>
      </c>
      <c r="AT70" s="462">
        <f t="shared" ca="1" si="76"/>
        <v>0</v>
      </c>
      <c r="AU70" s="462">
        <f t="shared" ca="1" si="76"/>
        <v>0</v>
      </c>
      <c r="AV70" s="462">
        <f t="shared" ca="1" si="76"/>
        <v>0</v>
      </c>
      <c r="AW70" s="462">
        <f t="shared" ca="1" si="76"/>
        <v>0</v>
      </c>
      <c r="AX70" s="462">
        <f t="shared" ca="1" si="76"/>
        <v>0</v>
      </c>
      <c r="AY70" s="462">
        <f t="shared" ca="1" si="76"/>
        <v>0</v>
      </c>
      <c r="AZ70" s="462">
        <f t="shared" ca="1" si="76"/>
        <v>0</v>
      </c>
      <c r="BA70" s="462">
        <f t="shared" ca="1" si="76"/>
        <v>0</v>
      </c>
      <c r="BB70" s="462">
        <f t="shared" ca="1" si="76"/>
        <v>0</v>
      </c>
      <c r="BC70" s="462">
        <f t="shared" ca="1" si="76"/>
        <v>0</v>
      </c>
      <c r="BD70" s="462">
        <f t="shared" ca="1" si="77"/>
        <v>0</v>
      </c>
      <c r="BE70" s="462">
        <f t="shared" ca="1" si="77"/>
        <v>0</v>
      </c>
      <c r="BF70" s="462">
        <f t="shared" ca="1" si="77"/>
        <v>0</v>
      </c>
      <c r="BG70" s="462">
        <f t="shared" ca="1" si="77"/>
        <v>0</v>
      </c>
      <c r="BH70" s="462">
        <f t="shared" ca="1" si="77"/>
        <v>0</v>
      </c>
      <c r="BI70" s="462">
        <f t="shared" ca="1" si="77"/>
        <v>0</v>
      </c>
      <c r="BJ70" s="462">
        <f t="shared" ca="1" si="77"/>
        <v>0</v>
      </c>
      <c r="BK70" s="462">
        <f t="shared" ca="1" si="77"/>
        <v>0</v>
      </c>
      <c r="BL70" s="462">
        <f t="shared" ca="1" si="77"/>
        <v>0</v>
      </c>
      <c r="BM70" s="462">
        <f t="shared" ca="1" si="77"/>
        <v>0</v>
      </c>
      <c r="BN70" s="462">
        <f t="shared" ca="1" si="77"/>
        <v>0</v>
      </c>
      <c r="BO70" s="462">
        <f t="shared" ca="1" si="77"/>
        <v>0</v>
      </c>
      <c r="BP70" s="462">
        <f t="shared" ca="1" si="77"/>
        <v>0</v>
      </c>
      <c r="BQ70" s="462">
        <f t="shared" ca="1" si="77"/>
        <v>0</v>
      </c>
      <c r="BR70" s="462">
        <f t="shared" ca="1" si="77"/>
        <v>0</v>
      </c>
      <c r="BS70" s="462">
        <f t="shared" ca="1" si="77"/>
        <v>0</v>
      </c>
      <c r="BT70" s="462">
        <f t="shared" ca="1" si="78"/>
        <v>0</v>
      </c>
      <c r="BU70" s="462">
        <f t="shared" ca="1" si="78"/>
        <v>0</v>
      </c>
      <c r="BV70" s="462">
        <f t="shared" ca="1" si="78"/>
        <v>0</v>
      </c>
      <c r="BW70" s="462">
        <f t="shared" ca="1" si="78"/>
        <v>0</v>
      </c>
      <c r="BX70" s="462">
        <f t="shared" ca="1" si="78"/>
        <v>0</v>
      </c>
      <c r="BY70" s="462">
        <f t="shared" ca="1" si="78"/>
        <v>0</v>
      </c>
      <c r="BZ70" s="462">
        <f t="shared" ca="1" si="78"/>
        <v>0</v>
      </c>
      <c r="CA70" s="462">
        <f t="shared" ca="1" si="78"/>
        <v>0</v>
      </c>
      <c r="CB70" s="462">
        <f t="shared" ca="1" si="78"/>
        <v>0</v>
      </c>
      <c r="CC70" s="462">
        <f t="shared" ca="1" si="78"/>
        <v>0</v>
      </c>
      <c r="CD70" s="462">
        <f t="shared" ca="1" si="78"/>
        <v>0</v>
      </c>
      <c r="CE70" s="462">
        <f t="shared" ca="1" si="78"/>
        <v>0</v>
      </c>
      <c r="CF70" s="462">
        <f t="shared" ca="1" si="78"/>
        <v>0</v>
      </c>
      <c r="CG70" s="462">
        <f t="shared" ca="1" si="78"/>
        <v>0</v>
      </c>
      <c r="CH70" s="462">
        <f t="shared" ca="1" si="78"/>
        <v>0</v>
      </c>
      <c r="CI70" s="462">
        <f t="shared" ca="1" si="78"/>
        <v>0</v>
      </c>
      <c r="CJ70" s="462">
        <f t="shared" ca="1" si="79"/>
        <v>0</v>
      </c>
      <c r="CK70" s="462">
        <f t="shared" ca="1" si="79"/>
        <v>0</v>
      </c>
      <c r="CL70" s="462">
        <f t="shared" ca="1" si="79"/>
        <v>0</v>
      </c>
      <c r="CM70" s="462">
        <f t="shared" ca="1" si="79"/>
        <v>0</v>
      </c>
      <c r="CN70" s="462">
        <f t="shared" ca="1" si="79"/>
        <v>0</v>
      </c>
      <c r="CO70" s="462">
        <f t="shared" ca="1" si="79"/>
        <v>0</v>
      </c>
      <c r="CP70" s="462">
        <f t="shared" ca="1" si="79"/>
        <v>0</v>
      </c>
      <c r="CQ70" s="462">
        <f t="shared" ca="1" si="79"/>
        <v>0</v>
      </c>
      <c r="CR70" s="462">
        <f t="shared" ca="1" si="79"/>
        <v>0</v>
      </c>
      <c r="CS70" s="462">
        <f t="shared" ca="1" si="79"/>
        <v>0</v>
      </c>
      <c r="CT70" s="462">
        <f t="shared" ca="1" si="80"/>
        <v>0</v>
      </c>
      <c r="CU70" s="462">
        <f t="shared" ca="1" si="80"/>
        <v>0</v>
      </c>
      <c r="CV70" s="462">
        <f t="shared" ca="1" si="80"/>
        <v>0</v>
      </c>
      <c r="CW70" s="462">
        <f t="shared" ca="1" si="80"/>
        <v>0</v>
      </c>
      <c r="CX70" s="462">
        <f t="shared" ca="1" si="80"/>
        <v>0</v>
      </c>
      <c r="CY70" s="462">
        <f t="shared" ca="1" si="80"/>
        <v>0</v>
      </c>
      <c r="CZ70" s="462">
        <f t="shared" ca="1" si="80"/>
        <v>0</v>
      </c>
      <c r="DA70" s="462">
        <f t="shared" ca="1" si="80"/>
        <v>0</v>
      </c>
      <c r="DB70" s="462">
        <f t="shared" ca="1" si="80"/>
        <v>0</v>
      </c>
      <c r="DC70" s="462">
        <f t="shared" ca="1" si="80"/>
        <v>0</v>
      </c>
      <c r="DE70" s="114" t="str">
        <f t="shared" ca="1" si="24"/>
        <v>E.3.3.</v>
      </c>
      <c r="DF70">
        <f t="shared" ca="1" si="81"/>
        <v>1</v>
      </c>
      <c r="DG70">
        <f t="shared" ca="1" si="82"/>
        <v>0</v>
      </c>
      <c r="DH70">
        <v>0</v>
      </c>
    </row>
    <row r="71" spans="1:112" ht="45" hidden="1">
      <c r="A71" s="67">
        <v>59</v>
      </c>
      <c r="B71" s="458" t="str">
        <f t="shared" ca="1" si="12"/>
        <v>E.3.4.</v>
      </c>
      <c r="C71" s="459" t="str">
        <f t="shared" ca="1" si="13"/>
        <v>Esamų paskatų verslui investuoti į MTEP sistemas studija (9)</v>
      </c>
      <c r="D71" s="463"/>
      <c r="E71" s="460" t="str">
        <f t="shared" ca="1" si="14"/>
        <v>Nurodyta be PVM (susigrąžinamas/netaikomas)</v>
      </c>
      <c r="F71" s="461">
        <f ca="1">H71+NPV(FD,I71:INDEX(I71:DC71,PAL))</f>
        <v>70000</v>
      </c>
      <c r="G71" s="454">
        <f ca="1">SUMIF($H$5:$DC$5,"&lt;="&amp;PAL,$H71:$DC71)</f>
        <v>70000</v>
      </c>
      <c r="H71" s="462">
        <f t="shared" ca="1" si="74"/>
        <v>70000</v>
      </c>
      <c r="I71" s="462">
        <f t="shared" ca="1" si="74"/>
        <v>0</v>
      </c>
      <c r="J71" s="462">
        <f t="shared" ca="1" si="74"/>
        <v>0</v>
      </c>
      <c r="K71" s="462">
        <f t="shared" ca="1" si="74"/>
        <v>0</v>
      </c>
      <c r="L71" s="462">
        <f t="shared" ca="1" si="74"/>
        <v>0</v>
      </c>
      <c r="M71" s="462">
        <f t="shared" ca="1" si="74"/>
        <v>0</v>
      </c>
      <c r="N71" s="462">
        <f t="shared" ca="1" si="74"/>
        <v>0</v>
      </c>
      <c r="O71" s="462">
        <f t="shared" ca="1" si="74"/>
        <v>0</v>
      </c>
      <c r="P71" s="462">
        <f t="shared" ca="1" si="74"/>
        <v>0</v>
      </c>
      <c r="Q71" s="462">
        <f t="shared" ca="1" si="74"/>
        <v>0</v>
      </c>
      <c r="R71" s="462">
        <f t="shared" ca="1" si="74"/>
        <v>0</v>
      </c>
      <c r="S71" s="462">
        <f t="shared" ca="1" si="74"/>
        <v>0</v>
      </c>
      <c r="T71" s="462">
        <f t="shared" ca="1" si="74"/>
        <v>0</v>
      </c>
      <c r="U71" s="462">
        <f t="shared" ca="1" si="74"/>
        <v>0</v>
      </c>
      <c r="V71" s="462">
        <f t="shared" ca="1" si="74"/>
        <v>0</v>
      </c>
      <c r="W71" s="462">
        <f t="shared" ca="1" si="74"/>
        <v>0</v>
      </c>
      <c r="X71" s="462">
        <f t="shared" ca="1" si="75"/>
        <v>0</v>
      </c>
      <c r="Y71" s="462">
        <f t="shared" ca="1" si="75"/>
        <v>0</v>
      </c>
      <c r="Z71" s="462">
        <f t="shared" ca="1" si="75"/>
        <v>0</v>
      </c>
      <c r="AA71" s="462">
        <f t="shared" ca="1" si="75"/>
        <v>0</v>
      </c>
      <c r="AB71" s="462">
        <f t="shared" ca="1" si="75"/>
        <v>0</v>
      </c>
      <c r="AC71" s="462">
        <f t="shared" ca="1" si="75"/>
        <v>0</v>
      </c>
      <c r="AD71" s="462">
        <f t="shared" ca="1" si="75"/>
        <v>0</v>
      </c>
      <c r="AE71" s="462">
        <f t="shared" ca="1" si="75"/>
        <v>0</v>
      </c>
      <c r="AF71" s="462">
        <f t="shared" ca="1" si="75"/>
        <v>0</v>
      </c>
      <c r="AG71" s="462">
        <f t="shared" ca="1" si="75"/>
        <v>0</v>
      </c>
      <c r="AH71" s="462">
        <f t="shared" ca="1" si="75"/>
        <v>0</v>
      </c>
      <c r="AI71" s="462">
        <f t="shared" ca="1" si="75"/>
        <v>0</v>
      </c>
      <c r="AJ71" s="462">
        <f t="shared" ca="1" si="75"/>
        <v>0</v>
      </c>
      <c r="AK71" s="462">
        <f t="shared" ca="1" si="75"/>
        <v>0</v>
      </c>
      <c r="AL71" s="462">
        <f t="shared" ca="1" si="75"/>
        <v>0</v>
      </c>
      <c r="AM71" s="462">
        <f t="shared" ca="1" si="75"/>
        <v>0</v>
      </c>
      <c r="AN71" s="462">
        <f t="shared" ca="1" si="76"/>
        <v>0</v>
      </c>
      <c r="AO71" s="462">
        <f t="shared" ca="1" si="76"/>
        <v>0</v>
      </c>
      <c r="AP71" s="462">
        <f t="shared" ca="1" si="76"/>
        <v>0</v>
      </c>
      <c r="AQ71" s="462">
        <f t="shared" ca="1" si="76"/>
        <v>0</v>
      </c>
      <c r="AR71" s="462">
        <f t="shared" ca="1" si="76"/>
        <v>0</v>
      </c>
      <c r="AS71" s="462">
        <f t="shared" ca="1" si="76"/>
        <v>0</v>
      </c>
      <c r="AT71" s="462">
        <f t="shared" ca="1" si="76"/>
        <v>0</v>
      </c>
      <c r="AU71" s="462">
        <f t="shared" ca="1" si="76"/>
        <v>0</v>
      </c>
      <c r="AV71" s="462">
        <f t="shared" ca="1" si="76"/>
        <v>0</v>
      </c>
      <c r="AW71" s="462">
        <f t="shared" ca="1" si="76"/>
        <v>0</v>
      </c>
      <c r="AX71" s="462">
        <f t="shared" ca="1" si="76"/>
        <v>0</v>
      </c>
      <c r="AY71" s="462">
        <f t="shared" ca="1" si="76"/>
        <v>0</v>
      </c>
      <c r="AZ71" s="462">
        <f t="shared" ca="1" si="76"/>
        <v>0</v>
      </c>
      <c r="BA71" s="462">
        <f t="shared" ca="1" si="76"/>
        <v>0</v>
      </c>
      <c r="BB71" s="462">
        <f t="shared" ca="1" si="76"/>
        <v>0</v>
      </c>
      <c r="BC71" s="462">
        <f t="shared" ca="1" si="76"/>
        <v>0</v>
      </c>
      <c r="BD71" s="462">
        <f t="shared" ca="1" si="77"/>
        <v>0</v>
      </c>
      <c r="BE71" s="462">
        <f t="shared" ca="1" si="77"/>
        <v>0</v>
      </c>
      <c r="BF71" s="462">
        <f t="shared" ca="1" si="77"/>
        <v>0</v>
      </c>
      <c r="BG71" s="462">
        <f t="shared" ca="1" si="77"/>
        <v>0</v>
      </c>
      <c r="BH71" s="462">
        <f t="shared" ca="1" si="77"/>
        <v>0</v>
      </c>
      <c r="BI71" s="462">
        <f t="shared" ca="1" si="77"/>
        <v>0</v>
      </c>
      <c r="BJ71" s="462">
        <f t="shared" ca="1" si="77"/>
        <v>0</v>
      </c>
      <c r="BK71" s="462">
        <f t="shared" ca="1" si="77"/>
        <v>0</v>
      </c>
      <c r="BL71" s="462">
        <f t="shared" ca="1" si="77"/>
        <v>0</v>
      </c>
      <c r="BM71" s="462">
        <f t="shared" ca="1" si="77"/>
        <v>0</v>
      </c>
      <c r="BN71" s="462">
        <f t="shared" ca="1" si="77"/>
        <v>0</v>
      </c>
      <c r="BO71" s="462">
        <f t="shared" ca="1" si="77"/>
        <v>0</v>
      </c>
      <c r="BP71" s="462">
        <f t="shared" ca="1" si="77"/>
        <v>0</v>
      </c>
      <c r="BQ71" s="462">
        <f t="shared" ca="1" si="77"/>
        <v>0</v>
      </c>
      <c r="BR71" s="462">
        <f t="shared" ca="1" si="77"/>
        <v>0</v>
      </c>
      <c r="BS71" s="462">
        <f t="shared" ca="1" si="77"/>
        <v>0</v>
      </c>
      <c r="BT71" s="462">
        <f t="shared" ca="1" si="78"/>
        <v>0</v>
      </c>
      <c r="BU71" s="462">
        <f t="shared" ca="1" si="78"/>
        <v>0</v>
      </c>
      <c r="BV71" s="462">
        <f t="shared" ca="1" si="78"/>
        <v>0</v>
      </c>
      <c r="BW71" s="462">
        <f t="shared" ca="1" si="78"/>
        <v>0</v>
      </c>
      <c r="BX71" s="462">
        <f t="shared" ca="1" si="78"/>
        <v>0</v>
      </c>
      <c r="BY71" s="462">
        <f t="shared" ca="1" si="78"/>
        <v>0</v>
      </c>
      <c r="BZ71" s="462">
        <f t="shared" ca="1" si="78"/>
        <v>0</v>
      </c>
      <c r="CA71" s="462">
        <f t="shared" ca="1" si="78"/>
        <v>0</v>
      </c>
      <c r="CB71" s="462">
        <f t="shared" ca="1" si="78"/>
        <v>0</v>
      </c>
      <c r="CC71" s="462">
        <f t="shared" ca="1" si="78"/>
        <v>0</v>
      </c>
      <c r="CD71" s="462">
        <f t="shared" ca="1" si="78"/>
        <v>0</v>
      </c>
      <c r="CE71" s="462">
        <f t="shared" ca="1" si="78"/>
        <v>0</v>
      </c>
      <c r="CF71" s="462">
        <f t="shared" ca="1" si="78"/>
        <v>0</v>
      </c>
      <c r="CG71" s="462">
        <f t="shared" ca="1" si="78"/>
        <v>0</v>
      </c>
      <c r="CH71" s="462">
        <f t="shared" ca="1" si="78"/>
        <v>0</v>
      </c>
      <c r="CI71" s="462">
        <f t="shared" ca="1" si="78"/>
        <v>0</v>
      </c>
      <c r="CJ71" s="462">
        <f t="shared" ca="1" si="79"/>
        <v>0</v>
      </c>
      <c r="CK71" s="462">
        <f t="shared" ca="1" si="79"/>
        <v>0</v>
      </c>
      <c r="CL71" s="462">
        <f t="shared" ca="1" si="79"/>
        <v>0</v>
      </c>
      <c r="CM71" s="462">
        <f t="shared" ca="1" si="79"/>
        <v>0</v>
      </c>
      <c r="CN71" s="462">
        <f t="shared" ca="1" si="79"/>
        <v>0</v>
      </c>
      <c r="CO71" s="462">
        <f t="shared" ca="1" si="79"/>
        <v>0</v>
      </c>
      <c r="CP71" s="462">
        <f t="shared" ca="1" si="79"/>
        <v>0</v>
      </c>
      <c r="CQ71" s="462">
        <f t="shared" ca="1" si="79"/>
        <v>0</v>
      </c>
      <c r="CR71" s="462">
        <f t="shared" ca="1" si="79"/>
        <v>0</v>
      </c>
      <c r="CS71" s="462">
        <f t="shared" ca="1" si="79"/>
        <v>0</v>
      </c>
      <c r="CT71" s="462">
        <f t="shared" ca="1" si="80"/>
        <v>0</v>
      </c>
      <c r="CU71" s="462">
        <f t="shared" ca="1" si="80"/>
        <v>0</v>
      </c>
      <c r="CV71" s="462">
        <f t="shared" ca="1" si="80"/>
        <v>0</v>
      </c>
      <c r="CW71" s="462">
        <f t="shared" ca="1" si="80"/>
        <v>0</v>
      </c>
      <c r="CX71" s="462">
        <f t="shared" ca="1" si="80"/>
        <v>0</v>
      </c>
      <c r="CY71" s="462">
        <f t="shared" ca="1" si="80"/>
        <v>0</v>
      </c>
      <c r="CZ71" s="462">
        <f t="shared" ca="1" si="80"/>
        <v>0</v>
      </c>
      <c r="DA71" s="462">
        <f t="shared" ca="1" si="80"/>
        <v>0</v>
      </c>
      <c r="DB71" s="462">
        <f t="shared" ca="1" si="80"/>
        <v>0</v>
      </c>
      <c r="DC71" s="462">
        <f t="shared" ca="1" si="80"/>
        <v>0</v>
      </c>
      <c r="DE71" s="114" t="str">
        <f t="shared" ca="1" si="24"/>
        <v>E.3.4.</v>
      </c>
      <c r="DF71">
        <f t="shared" ca="1" si="81"/>
        <v>1</v>
      </c>
      <c r="DG71">
        <f t="shared" ca="1" si="82"/>
        <v>0</v>
      </c>
      <c r="DH71">
        <v>0</v>
      </c>
    </row>
    <row r="72" spans="1:112" ht="45" hidden="1">
      <c r="A72" s="67">
        <v>60</v>
      </c>
      <c r="B72" s="458" t="str">
        <f t="shared" ca="1" si="12"/>
        <v>E.3.5.</v>
      </c>
      <c r="C72" s="459" t="str">
        <f t="shared" ca="1" si="13"/>
        <v>Skatinti netechnologinių inovacijų plėtrą (13)</v>
      </c>
      <c r="D72" s="463"/>
      <c r="E72" s="460" t="str">
        <f t="shared" ca="1" si="14"/>
        <v>Nurodyta be PVM (susigrąžinamas/netaikomas)</v>
      </c>
      <c r="F72" s="461">
        <f ca="1">H72+NPV(FD,I72:INDEX(I72:DC72,PAL))</f>
        <v>12710376.484469483</v>
      </c>
      <c r="G72" s="454">
        <f ca="1">SUMIF($H$5:$DC$5,"&lt;="&amp;PAL,$H72:$DC72)</f>
        <v>14999999.970000001</v>
      </c>
      <c r="H72" s="462">
        <f t="shared" ca="1" si="74"/>
        <v>0</v>
      </c>
      <c r="I72" s="462">
        <f t="shared" ca="1" si="74"/>
        <v>235210.74</v>
      </c>
      <c r="J72" s="462">
        <f t="shared" ca="1" si="74"/>
        <v>3347230.8600000003</v>
      </c>
      <c r="K72" s="462">
        <f t="shared" ca="1" si="74"/>
        <v>1378181.9</v>
      </c>
      <c r="L72" s="462">
        <f t="shared" ca="1" si="74"/>
        <v>3560040.67</v>
      </c>
      <c r="M72" s="462">
        <f t="shared" ca="1" si="74"/>
        <v>1436978.31</v>
      </c>
      <c r="N72" s="462">
        <f t="shared" ca="1" si="74"/>
        <v>3563021.68</v>
      </c>
      <c r="O72" s="462">
        <f t="shared" ca="1" si="74"/>
        <v>1479335.81</v>
      </c>
      <c r="P72" s="462">
        <f t="shared" ca="1" si="74"/>
        <v>0</v>
      </c>
      <c r="Q72" s="462">
        <f t="shared" ca="1" si="74"/>
        <v>0</v>
      </c>
      <c r="R72" s="462">
        <f t="shared" ca="1" si="74"/>
        <v>0</v>
      </c>
      <c r="S72" s="462">
        <f t="shared" ca="1" si="74"/>
        <v>0</v>
      </c>
      <c r="T72" s="462">
        <f t="shared" ca="1" si="74"/>
        <v>0</v>
      </c>
      <c r="U72" s="462">
        <f t="shared" ca="1" si="74"/>
        <v>0</v>
      </c>
      <c r="V72" s="462">
        <f t="shared" ca="1" si="74"/>
        <v>0</v>
      </c>
      <c r="W72" s="462">
        <f t="shared" ca="1" si="74"/>
        <v>0</v>
      </c>
      <c r="X72" s="462">
        <f t="shared" ca="1" si="75"/>
        <v>0</v>
      </c>
      <c r="Y72" s="462">
        <f t="shared" ca="1" si="75"/>
        <v>0</v>
      </c>
      <c r="Z72" s="462">
        <f t="shared" ca="1" si="75"/>
        <v>0</v>
      </c>
      <c r="AA72" s="462">
        <f t="shared" ca="1" si="75"/>
        <v>0</v>
      </c>
      <c r="AB72" s="462">
        <f t="shared" ca="1" si="75"/>
        <v>0</v>
      </c>
      <c r="AC72" s="462">
        <f t="shared" ca="1" si="75"/>
        <v>0</v>
      </c>
      <c r="AD72" s="462">
        <f t="shared" ca="1" si="75"/>
        <v>0</v>
      </c>
      <c r="AE72" s="462">
        <f t="shared" ca="1" si="75"/>
        <v>0</v>
      </c>
      <c r="AF72" s="462">
        <f t="shared" ca="1" si="75"/>
        <v>0</v>
      </c>
      <c r="AG72" s="462">
        <f t="shared" ca="1" si="75"/>
        <v>0</v>
      </c>
      <c r="AH72" s="462">
        <f t="shared" ca="1" si="75"/>
        <v>0</v>
      </c>
      <c r="AI72" s="462">
        <f t="shared" ca="1" si="75"/>
        <v>0</v>
      </c>
      <c r="AJ72" s="462">
        <f t="shared" ca="1" si="75"/>
        <v>0</v>
      </c>
      <c r="AK72" s="462">
        <f t="shared" ca="1" si="75"/>
        <v>0</v>
      </c>
      <c r="AL72" s="462">
        <f t="shared" ca="1" si="75"/>
        <v>0</v>
      </c>
      <c r="AM72" s="462">
        <f t="shared" ca="1" si="75"/>
        <v>0</v>
      </c>
      <c r="AN72" s="462">
        <f t="shared" ca="1" si="76"/>
        <v>0</v>
      </c>
      <c r="AO72" s="462">
        <f t="shared" ca="1" si="76"/>
        <v>0</v>
      </c>
      <c r="AP72" s="462">
        <f t="shared" ca="1" si="76"/>
        <v>0</v>
      </c>
      <c r="AQ72" s="462">
        <f t="shared" ca="1" si="76"/>
        <v>0</v>
      </c>
      <c r="AR72" s="462">
        <f t="shared" ca="1" si="76"/>
        <v>0</v>
      </c>
      <c r="AS72" s="462">
        <f t="shared" ca="1" si="76"/>
        <v>0</v>
      </c>
      <c r="AT72" s="462">
        <f t="shared" ca="1" si="76"/>
        <v>0</v>
      </c>
      <c r="AU72" s="462">
        <f t="shared" ca="1" si="76"/>
        <v>0</v>
      </c>
      <c r="AV72" s="462">
        <f t="shared" ca="1" si="76"/>
        <v>0</v>
      </c>
      <c r="AW72" s="462">
        <f t="shared" ca="1" si="76"/>
        <v>0</v>
      </c>
      <c r="AX72" s="462">
        <f t="shared" ca="1" si="76"/>
        <v>0</v>
      </c>
      <c r="AY72" s="462">
        <f t="shared" ca="1" si="76"/>
        <v>0</v>
      </c>
      <c r="AZ72" s="462">
        <f t="shared" ca="1" si="76"/>
        <v>0</v>
      </c>
      <c r="BA72" s="462">
        <f t="shared" ca="1" si="76"/>
        <v>0</v>
      </c>
      <c r="BB72" s="462">
        <f t="shared" ca="1" si="76"/>
        <v>0</v>
      </c>
      <c r="BC72" s="462">
        <f t="shared" ca="1" si="76"/>
        <v>0</v>
      </c>
      <c r="BD72" s="462">
        <f t="shared" ca="1" si="77"/>
        <v>0</v>
      </c>
      <c r="BE72" s="462">
        <f t="shared" ca="1" si="77"/>
        <v>0</v>
      </c>
      <c r="BF72" s="462">
        <f t="shared" ca="1" si="77"/>
        <v>0</v>
      </c>
      <c r="BG72" s="462">
        <f t="shared" ca="1" si="77"/>
        <v>0</v>
      </c>
      <c r="BH72" s="462">
        <f t="shared" ca="1" si="77"/>
        <v>0</v>
      </c>
      <c r="BI72" s="462">
        <f t="shared" ca="1" si="77"/>
        <v>0</v>
      </c>
      <c r="BJ72" s="462">
        <f t="shared" ca="1" si="77"/>
        <v>0</v>
      </c>
      <c r="BK72" s="462">
        <f t="shared" ca="1" si="77"/>
        <v>0</v>
      </c>
      <c r="BL72" s="462">
        <f t="shared" ca="1" si="77"/>
        <v>0</v>
      </c>
      <c r="BM72" s="462">
        <f t="shared" ca="1" si="77"/>
        <v>0</v>
      </c>
      <c r="BN72" s="462">
        <f t="shared" ca="1" si="77"/>
        <v>0</v>
      </c>
      <c r="BO72" s="462">
        <f t="shared" ca="1" si="77"/>
        <v>0</v>
      </c>
      <c r="BP72" s="462">
        <f t="shared" ca="1" si="77"/>
        <v>0</v>
      </c>
      <c r="BQ72" s="462">
        <f t="shared" ca="1" si="77"/>
        <v>0</v>
      </c>
      <c r="BR72" s="462">
        <f t="shared" ca="1" si="77"/>
        <v>0</v>
      </c>
      <c r="BS72" s="462">
        <f t="shared" ca="1" si="77"/>
        <v>0</v>
      </c>
      <c r="BT72" s="462">
        <f t="shared" ca="1" si="78"/>
        <v>0</v>
      </c>
      <c r="BU72" s="462">
        <f t="shared" ca="1" si="78"/>
        <v>0</v>
      </c>
      <c r="BV72" s="462">
        <f t="shared" ca="1" si="78"/>
        <v>0</v>
      </c>
      <c r="BW72" s="462">
        <f t="shared" ca="1" si="78"/>
        <v>0</v>
      </c>
      <c r="BX72" s="462">
        <f t="shared" ca="1" si="78"/>
        <v>0</v>
      </c>
      <c r="BY72" s="462">
        <f t="shared" ca="1" si="78"/>
        <v>0</v>
      </c>
      <c r="BZ72" s="462">
        <f t="shared" ca="1" si="78"/>
        <v>0</v>
      </c>
      <c r="CA72" s="462">
        <f t="shared" ca="1" si="78"/>
        <v>0</v>
      </c>
      <c r="CB72" s="462">
        <f t="shared" ca="1" si="78"/>
        <v>0</v>
      </c>
      <c r="CC72" s="462">
        <f t="shared" ca="1" si="78"/>
        <v>0</v>
      </c>
      <c r="CD72" s="462">
        <f t="shared" ca="1" si="78"/>
        <v>0</v>
      </c>
      <c r="CE72" s="462">
        <f t="shared" ca="1" si="78"/>
        <v>0</v>
      </c>
      <c r="CF72" s="462">
        <f t="shared" ca="1" si="78"/>
        <v>0</v>
      </c>
      <c r="CG72" s="462">
        <f t="shared" ca="1" si="78"/>
        <v>0</v>
      </c>
      <c r="CH72" s="462">
        <f t="shared" ca="1" si="78"/>
        <v>0</v>
      </c>
      <c r="CI72" s="462">
        <f t="shared" ca="1" si="78"/>
        <v>0</v>
      </c>
      <c r="CJ72" s="462">
        <f t="shared" ca="1" si="79"/>
        <v>0</v>
      </c>
      <c r="CK72" s="462">
        <f t="shared" ca="1" si="79"/>
        <v>0</v>
      </c>
      <c r="CL72" s="462">
        <f t="shared" ca="1" si="79"/>
        <v>0</v>
      </c>
      <c r="CM72" s="462">
        <f t="shared" ca="1" si="79"/>
        <v>0</v>
      </c>
      <c r="CN72" s="462">
        <f t="shared" ca="1" si="79"/>
        <v>0</v>
      </c>
      <c r="CO72" s="462">
        <f t="shared" ca="1" si="79"/>
        <v>0</v>
      </c>
      <c r="CP72" s="462">
        <f t="shared" ca="1" si="79"/>
        <v>0</v>
      </c>
      <c r="CQ72" s="462">
        <f t="shared" ca="1" si="79"/>
        <v>0</v>
      </c>
      <c r="CR72" s="462">
        <f t="shared" ca="1" si="79"/>
        <v>0</v>
      </c>
      <c r="CS72" s="462">
        <f t="shared" ca="1" si="79"/>
        <v>0</v>
      </c>
      <c r="CT72" s="462">
        <f t="shared" ca="1" si="80"/>
        <v>0</v>
      </c>
      <c r="CU72" s="462">
        <f t="shared" ca="1" si="80"/>
        <v>0</v>
      </c>
      <c r="CV72" s="462">
        <f t="shared" ca="1" si="80"/>
        <v>0</v>
      </c>
      <c r="CW72" s="462">
        <f t="shared" ca="1" si="80"/>
        <v>0</v>
      </c>
      <c r="CX72" s="462">
        <f t="shared" ca="1" si="80"/>
        <v>0</v>
      </c>
      <c r="CY72" s="462">
        <f t="shared" ca="1" si="80"/>
        <v>0</v>
      </c>
      <c r="CZ72" s="462">
        <f t="shared" ca="1" si="80"/>
        <v>0</v>
      </c>
      <c r="DA72" s="462">
        <f t="shared" ca="1" si="80"/>
        <v>0</v>
      </c>
      <c r="DB72" s="462">
        <f t="shared" ca="1" si="80"/>
        <v>0</v>
      </c>
      <c r="DC72" s="462">
        <f t="shared" ca="1" si="80"/>
        <v>0</v>
      </c>
      <c r="DE72" s="114" t="str">
        <f t="shared" ca="1" si="24"/>
        <v>E.3.5.</v>
      </c>
      <c r="DF72">
        <f t="shared" ca="1" si="81"/>
        <v>1</v>
      </c>
      <c r="DG72">
        <f t="shared" ca="1" si="82"/>
        <v>0</v>
      </c>
      <c r="DH72">
        <v>0</v>
      </c>
    </row>
    <row r="73" spans="1:112" ht="45" hidden="1">
      <c r="A73" s="67">
        <v>61</v>
      </c>
      <c r="B73" s="458" t="str">
        <f t="shared" ca="1" si="12"/>
        <v>E.3.6.</v>
      </c>
      <c r="C73" s="459" t="str">
        <f t="shared" ca="1" si="13"/>
        <v>Skatinti MVĮ dalyvavimą tarptautinėse MTEPI iniciatyvose: dalyvavimas tarptautinėse programose, įsitraukimas į BJR, kitų tarptautinių MTEPI projektų rengimą ir dalyvavimą juose (15.2)</v>
      </c>
      <c r="D73" s="463"/>
      <c r="E73" s="460" t="str">
        <f t="shared" ca="1" si="14"/>
        <v>Nurodyta be PVM (susigrąžinamas/netaikomas)</v>
      </c>
      <c r="F73" s="461">
        <f ca="1">H73+NPV(FD,I73:INDEX(I73:DC73,PAL))</f>
        <v>3843677.4266044605</v>
      </c>
      <c r="G73" s="454">
        <f ca="1">SUMIF($H$5:$DC$5,"&lt;="&amp;PAL,$H73:$DC73)</f>
        <v>4186173.12</v>
      </c>
      <c r="H73" s="462">
        <f t="shared" ca="1" si="74"/>
        <v>0</v>
      </c>
      <c r="I73" s="462">
        <f t="shared" ca="1" si="74"/>
        <v>0</v>
      </c>
      <c r="J73" s="462">
        <f t="shared" ca="1" si="74"/>
        <v>3436031.12</v>
      </c>
      <c r="K73" s="462">
        <f t="shared" ca="1" si="74"/>
        <v>750142</v>
      </c>
      <c r="L73" s="462">
        <f t="shared" ca="1" si="74"/>
        <v>0</v>
      </c>
      <c r="M73" s="462">
        <f t="shared" ca="1" si="74"/>
        <v>0</v>
      </c>
      <c r="N73" s="462">
        <f t="shared" ca="1" si="74"/>
        <v>0</v>
      </c>
      <c r="O73" s="462">
        <f t="shared" ca="1" si="74"/>
        <v>0</v>
      </c>
      <c r="P73" s="462">
        <f t="shared" ca="1" si="74"/>
        <v>0</v>
      </c>
      <c r="Q73" s="462">
        <f t="shared" ca="1" si="74"/>
        <v>0</v>
      </c>
      <c r="R73" s="462">
        <f t="shared" ca="1" si="74"/>
        <v>0</v>
      </c>
      <c r="S73" s="462">
        <f t="shared" ca="1" si="74"/>
        <v>0</v>
      </c>
      <c r="T73" s="462">
        <f t="shared" ca="1" si="74"/>
        <v>0</v>
      </c>
      <c r="U73" s="462">
        <f t="shared" ca="1" si="74"/>
        <v>0</v>
      </c>
      <c r="V73" s="462">
        <f t="shared" ca="1" si="74"/>
        <v>0</v>
      </c>
      <c r="W73" s="462">
        <f t="shared" ca="1" si="74"/>
        <v>0</v>
      </c>
      <c r="X73" s="462">
        <f t="shared" ca="1" si="75"/>
        <v>0</v>
      </c>
      <c r="Y73" s="462">
        <f t="shared" ca="1" si="75"/>
        <v>0</v>
      </c>
      <c r="Z73" s="462">
        <f t="shared" ca="1" si="75"/>
        <v>0</v>
      </c>
      <c r="AA73" s="462">
        <f t="shared" ca="1" si="75"/>
        <v>0</v>
      </c>
      <c r="AB73" s="462">
        <f t="shared" ca="1" si="75"/>
        <v>0</v>
      </c>
      <c r="AC73" s="462">
        <f t="shared" ca="1" si="75"/>
        <v>0</v>
      </c>
      <c r="AD73" s="462">
        <f t="shared" ca="1" si="75"/>
        <v>0</v>
      </c>
      <c r="AE73" s="462">
        <f t="shared" ca="1" si="75"/>
        <v>0</v>
      </c>
      <c r="AF73" s="462">
        <f t="shared" ca="1" si="75"/>
        <v>0</v>
      </c>
      <c r="AG73" s="462">
        <f t="shared" ca="1" si="75"/>
        <v>0</v>
      </c>
      <c r="AH73" s="462">
        <f t="shared" ca="1" si="75"/>
        <v>0</v>
      </c>
      <c r="AI73" s="462">
        <f t="shared" ca="1" si="75"/>
        <v>0</v>
      </c>
      <c r="AJ73" s="462">
        <f t="shared" ca="1" si="75"/>
        <v>0</v>
      </c>
      <c r="AK73" s="462">
        <f t="shared" ca="1" si="75"/>
        <v>0</v>
      </c>
      <c r="AL73" s="462">
        <f t="shared" ca="1" si="75"/>
        <v>0</v>
      </c>
      <c r="AM73" s="462">
        <f t="shared" ca="1" si="75"/>
        <v>0</v>
      </c>
      <c r="AN73" s="462">
        <f t="shared" ca="1" si="76"/>
        <v>0</v>
      </c>
      <c r="AO73" s="462">
        <f t="shared" ca="1" si="76"/>
        <v>0</v>
      </c>
      <c r="AP73" s="462">
        <f t="shared" ca="1" si="76"/>
        <v>0</v>
      </c>
      <c r="AQ73" s="462">
        <f t="shared" ca="1" si="76"/>
        <v>0</v>
      </c>
      <c r="AR73" s="462">
        <f t="shared" ca="1" si="76"/>
        <v>0</v>
      </c>
      <c r="AS73" s="462">
        <f t="shared" ca="1" si="76"/>
        <v>0</v>
      </c>
      <c r="AT73" s="462">
        <f t="shared" ca="1" si="76"/>
        <v>0</v>
      </c>
      <c r="AU73" s="462">
        <f t="shared" ca="1" si="76"/>
        <v>0</v>
      </c>
      <c r="AV73" s="462">
        <f t="shared" ca="1" si="76"/>
        <v>0</v>
      </c>
      <c r="AW73" s="462">
        <f t="shared" ca="1" si="76"/>
        <v>0</v>
      </c>
      <c r="AX73" s="462">
        <f t="shared" ca="1" si="76"/>
        <v>0</v>
      </c>
      <c r="AY73" s="462">
        <f t="shared" ca="1" si="76"/>
        <v>0</v>
      </c>
      <c r="AZ73" s="462">
        <f t="shared" ca="1" si="76"/>
        <v>0</v>
      </c>
      <c r="BA73" s="462">
        <f t="shared" ca="1" si="76"/>
        <v>0</v>
      </c>
      <c r="BB73" s="462">
        <f t="shared" ca="1" si="76"/>
        <v>0</v>
      </c>
      <c r="BC73" s="462">
        <f t="shared" ca="1" si="76"/>
        <v>0</v>
      </c>
      <c r="BD73" s="462">
        <f t="shared" ca="1" si="77"/>
        <v>0</v>
      </c>
      <c r="BE73" s="462">
        <f t="shared" ca="1" si="77"/>
        <v>0</v>
      </c>
      <c r="BF73" s="462">
        <f t="shared" ca="1" si="77"/>
        <v>0</v>
      </c>
      <c r="BG73" s="462">
        <f t="shared" ca="1" si="77"/>
        <v>0</v>
      </c>
      <c r="BH73" s="462">
        <f t="shared" ca="1" si="77"/>
        <v>0</v>
      </c>
      <c r="BI73" s="462">
        <f t="shared" ca="1" si="77"/>
        <v>0</v>
      </c>
      <c r="BJ73" s="462">
        <f t="shared" ca="1" si="77"/>
        <v>0</v>
      </c>
      <c r="BK73" s="462">
        <f t="shared" ca="1" si="77"/>
        <v>0</v>
      </c>
      <c r="BL73" s="462">
        <f t="shared" ca="1" si="77"/>
        <v>0</v>
      </c>
      <c r="BM73" s="462">
        <f t="shared" ca="1" si="77"/>
        <v>0</v>
      </c>
      <c r="BN73" s="462">
        <f t="shared" ca="1" si="77"/>
        <v>0</v>
      </c>
      <c r="BO73" s="462">
        <f t="shared" ca="1" si="77"/>
        <v>0</v>
      </c>
      <c r="BP73" s="462">
        <f t="shared" ca="1" si="77"/>
        <v>0</v>
      </c>
      <c r="BQ73" s="462">
        <f t="shared" ca="1" si="77"/>
        <v>0</v>
      </c>
      <c r="BR73" s="462">
        <f t="shared" ca="1" si="77"/>
        <v>0</v>
      </c>
      <c r="BS73" s="462">
        <f t="shared" ca="1" si="77"/>
        <v>0</v>
      </c>
      <c r="BT73" s="462">
        <f t="shared" ca="1" si="78"/>
        <v>0</v>
      </c>
      <c r="BU73" s="462">
        <f t="shared" ca="1" si="78"/>
        <v>0</v>
      </c>
      <c r="BV73" s="462">
        <f t="shared" ca="1" si="78"/>
        <v>0</v>
      </c>
      <c r="BW73" s="462">
        <f t="shared" ca="1" si="78"/>
        <v>0</v>
      </c>
      <c r="BX73" s="462">
        <f t="shared" ca="1" si="78"/>
        <v>0</v>
      </c>
      <c r="BY73" s="462">
        <f t="shared" ca="1" si="78"/>
        <v>0</v>
      </c>
      <c r="BZ73" s="462">
        <f t="shared" ca="1" si="78"/>
        <v>0</v>
      </c>
      <c r="CA73" s="462">
        <f t="shared" ca="1" si="78"/>
        <v>0</v>
      </c>
      <c r="CB73" s="462">
        <f t="shared" ca="1" si="78"/>
        <v>0</v>
      </c>
      <c r="CC73" s="462">
        <f t="shared" ca="1" si="78"/>
        <v>0</v>
      </c>
      <c r="CD73" s="462">
        <f t="shared" ca="1" si="78"/>
        <v>0</v>
      </c>
      <c r="CE73" s="462">
        <f t="shared" ca="1" si="78"/>
        <v>0</v>
      </c>
      <c r="CF73" s="462">
        <f t="shared" ca="1" si="78"/>
        <v>0</v>
      </c>
      <c r="CG73" s="462">
        <f t="shared" ca="1" si="78"/>
        <v>0</v>
      </c>
      <c r="CH73" s="462">
        <f t="shared" ca="1" si="78"/>
        <v>0</v>
      </c>
      <c r="CI73" s="462">
        <f t="shared" ca="1" si="78"/>
        <v>0</v>
      </c>
      <c r="CJ73" s="462">
        <f t="shared" ca="1" si="79"/>
        <v>0</v>
      </c>
      <c r="CK73" s="462">
        <f t="shared" ca="1" si="79"/>
        <v>0</v>
      </c>
      <c r="CL73" s="462">
        <f t="shared" ca="1" si="79"/>
        <v>0</v>
      </c>
      <c r="CM73" s="462">
        <f t="shared" ca="1" si="79"/>
        <v>0</v>
      </c>
      <c r="CN73" s="462">
        <f t="shared" ca="1" si="79"/>
        <v>0</v>
      </c>
      <c r="CO73" s="462">
        <f t="shared" ca="1" si="79"/>
        <v>0</v>
      </c>
      <c r="CP73" s="462">
        <f t="shared" ca="1" si="79"/>
        <v>0</v>
      </c>
      <c r="CQ73" s="462">
        <f t="shared" ca="1" si="79"/>
        <v>0</v>
      </c>
      <c r="CR73" s="462">
        <f t="shared" ca="1" si="79"/>
        <v>0</v>
      </c>
      <c r="CS73" s="462">
        <f t="shared" ca="1" si="79"/>
        <v>0</v>
      </c>
      <c r="CT73" s="462">
        <f t="shared" ca="1" si="80"/>
        <v>0</v>
      </c>
      <c r="CU73" s="462">
        <f t="shared" ca="1" si="80"/>
        <v>0</v>
      </c>
      <c r="CV73" s="462">
        <f t="shared" ca="1" si="80"/>
        <v>0</v>
      </c>
      <c r="CW73" s="462">
        <f t="shared" ca="1" si="80"/>
        <v>0</v>
      </c>
      <c r="CX73" s="462">
        <f t="shared" ca="1" si="80"/>
        <v>0</v>
      </c>
      <c r="CY73" s="462">
        <f t="shared" ca="1" si="80"/>
        <v>0</v>
      </c>
      <c r="CZ73" s="462">
        <f t="shared" ca="1" si="80"/>
        <v>0</v>
      </c>
      <c r="DA73" s="462">
        <f t="shared" ca="1" si="80"/>
        <v>0</v>
      </c>
      <c r="DB73" s="462">
        <f t="shared" ca="1" si="80"/>
        <v>0</v>
      </c>
      <c r="DC73" s="462">
        <f t="shared" ca="1" si="80"/>
        <v>0</v>
      </c>
      <c r="DE73" s="114" t="str">
        <f t="shared" ca="1" si="24"/>
        <v>E.3.6.</v>
      </c>
      <c r="DF73">
        <f t="shared" ca="1" si="81"/>
        <v>1</v>
      </c>
      <c r="DG73">
        <f t="shared" ca="1" si="82"/>
        <v>0</v>
      </c>
      <c r="DH73">
        <v>0</v>
      </c>
    </row>
    <row r="74" spans="1:112" ht="45" hidden="1">
      <c r="A74" s="67">
        <v>62</v>
      </c>
      <c r="B74" s="458" t="str">
        <f t="shared" ca="1" si="12"/>
        <v>E.3.7.</v>
      </c>
      <c r="C74" s="459" t="str">
        <f t="shared" ca="1" si="13"/>
        <v>Ugdyti MVĮ reikalingus darbuotojų įgūdžius, taikomus Sumaniosios specializacijos srityse (17)</v>
      </c>
      <c r="D74" s="463"/>
      <c r="E74" s="460" t="str">
        <f t="shared" ca="1" si="14"/>
        <v>Nurodyta be PVM (susigrąžinamas/netaikomas)</v>
      </c>
      <c r="F74" s="461">
        <f ca="1">H74+NPV(FD,I74:INDEX(I74:DC74,PAL))</f>
        <v>17241657.0947854</v>
      </c>
      <c r="G74" s="454">
        <f ca="1">SUMIF($H$5:$DC$5,"&lt;="&amp;PAL,$H74:$DC74)</f>
        <v>20000000</v>
      </c>
      <c r="H74" s="462">
        <f t="shared" ca="1" si="74"/>
        <v>0</v>
      </c>
      <c r="I74" s="462">
        <f t="shared" ca="1" si="74"/>
        <v>1200000</v>
      </c>
      <c r="J74" s="462">
        <f t="shared" ca="1" si="74"/>
        <v>4800000</v>
      </c>
      <c r="K74" s="462">
        <f t="shared" ca="1" si="74"/>
        <v>2400000</v>
      </c>
      <c r="L74" s="462">
        <f t="shared" ca="1" si="74"/>
        <v>4800000</v>
      </c>
      <c r="M74" s="462">
        <f t="shared" ca="1" si="74"/>
        <v>2200000</v>
      </c>
      <c r="N74" s="462">
        <f t="shared" ca="1" si="74"/>
        <v>3600000</v>
      </c>
      <c r="O74" s="462">
        <f t="shared" ca="1" si="74"/>
        <v>1000000</v>
      </c>
      <c r="P74" s="462">
        <f t="shared" ca="1" si="74"/>
        <v>0</v>
      </c>
      <c r="Q74" s="462">
        <f t="shared" ca="1" si="74"/>
        <v>0</v>
      </c>
      <c r="R74" s="462">
        <f t="shared" ca="1" si="74"/>
        <v>0</v>
      </c>
      <c r="S74" s="462">
        <f t="shared" ca="1" si="74"/>
        <v>0</v>
      </c>
      <c r="T74" s="462">
        <f t="shared" ca="1" si="74"/>
        <v>0</v>
      </c>
      <c r="U74" s="462">
        <f t="shared" ca="1" si="74"/>
        <v>0</v>
      </c>
      <c r="V74" s="462">
        <f t="shared" ca="1" si="74"/>
        <v>0</v>
      </c>
      <c r="W74" s="462">
        <f t="shared" ca="1" si="74"/>
        <v>0</v>
      </c>
      <c r="X74" s="462">
        <f t="shared" ca="1" si="75"/>
        <v>0</v>
      </c>
      <c r="Y74" s="462">
        <f t="shared" ca="1" si="75"/>
        <v>0</v>
      </c>
      <c r="Z74" s="462">
        <f t="shared" ca="1" si="75"/>
        <v>0</v>
      </c>
      <c r="AA74" s="462">
        <f t="shared" ca="1" si="75"/>
        <v>0</v>
      </c>
      <c r="AB74" s="462">
        <f t="shared" ca="1" si="75"/>
        <v>0</v>
      </c>
      <c r="AC74" s="462">
        <f t="shared" ca="1" si="75"/>
        <v>0</v>
      </c>
      <c r="AD74" s="462">
        <f t="shared" ca="1" si="75"/>
        <v>0</v>
      </c>
      <c r="AE74" s="462">
        <f t="shared" ca="1" si="75"/>
        <v>0</v>
      </c>
      <c r="AF74" s="462">
        <f t="shared" ca="1" si="75"/>
        <v>0</v>
      </c>
      <c r="AG74" s="462">
        <f t="shared" ca="1" si="75"/>
        <v>0</v>
      </c>
      <c r="AH74" s="462">
        <f t="shared" ca="1" si="75"/>
        <v>0</v>
      </c>
      <c r="AI74" s="462">
        <f t="shared" ca="1" si="75"/>
        <v>0</v>
      </c>
      <c r="AJ74" s="462">
        <f t="shared" ca="1" si="75"/>
        <v>0</v>
      </c>
      <c r="AK74" s="462">
        <f t="shared" ca="1" si="75"/>
        <v>0</v>
      </c>
      <c r="AL74" s="462">
        <f t="shared" ca="1" si="75"/>
        <v>0</v>
      </c>
      <c r="AM74" s="462">
        <f t="shared" ca="1" si="75"/>
        <v>0</v>
      </c>
      <c r="AN74" s="462">
        <f t="shared" ca="1" si="76"/>
        <v>0</v>
      </c>
      <c r="AO74" s="462">
        <f t="shared" ca="1" si="76"/>
        <v>0</v>
      </c>
      <c r="AP74" s="462">
        <f t="shared" ca="1" si="76"/>
        <v>0</v>
      </c>
      <c r="AQ74" s="462">
        <f t="shared" ca="1" si="76"/>
        <v>0</v>
      </c>
      <c r="AR74" s="462">
        <f t="shared" ca="1" si="76"/>
        <v>0</v>
      </c>
      <c r="AS74" s="462">
        <f t="shared" ca="1" si="76"/>
        <v>0</v>
      </c>
      <c r="AT74" s="462">
        <f t="shared" ca="1" si="76"/>
        <v>0</v>
      </c>
      <c r="AU74" s="462">
        <f t="shared" ca="1" si="76"/>
        <v>0</v>
      </c>
      <c r="AV74" s="462">
        <f t="shared" ca="1" si="76"/>
        <v>0</v>
      </c>
      <c r="AW74" s="462">
        <f t="shared" ca="1" si="76"/>
        <v>0</v>
      </c>
      <c r="AX74" s="462">
        <f t="shared" ca="1" si="76"/>
        <v>0</v>
      </c>
      <c r="AY74" s="462">
        <f t="shared" ca="1" si="76"/>
        <v>0</v>
      </c>
      <c r="AZ74" s="462">
        <f t="shared" ca="1" si="76"/>
        <v>0</v>
      </c>
      <c r="BA74" s="462">
        <f t="shared" ca="1" si="76"/>
        <v>0</v>
      </c>
      <c r="BB74" s="462">
        <f t="shared" ca="1" si="76"/>
        <v>0</v>
      </c>
      <c r="BC74" s="462">
        <f t="shared" ca="1" si="76"/>
        <v>0</v>
      </c>
      <c r="BD74" s="462">
        <f t="shared" ca="1" si="77"/>
        <v>0</v>
      </c>
      <c r="BE74" s="462">
        <f t="shared" ca="1" si="77"/>
        <v>0</v>
      </c>
      <c r="BF74" s="462">
        <f t="shared" ca="1" si="77"/>
        <v>0</v>
      </c>
      <c r="BG74" s="462">
        <f t="shared" ca="1" si="77"/>
        <v>0</v>
      </c>
      <c r="BH74" s="462">
        <f t="shared" ca="1" si="77"/>
        <v>0</v>
      </c>
      <c r="BI74" s="462">
        <f t="shared" ca="1" si="77"/>
        <v>0</v>
      </c>
      <c r="BJ74" s="462">
        <f t="shared" ca="1" si="77"/>
        <v>0</v>
      </c>
      <c r="BK74" s="462">
        <f t="shared" ca="1" si="77"/>
        <v>0</v>
      </c>
      <c r="BL74" s="462">
        <f t="shared" ca="1" si="77"/>
        <v>0</v>
      </c>
      <c r="BM74" s="462">
        <f t="shared" ca="1" si="77"/>
        <v>0</v>
      </c>
      <c r="BN74" s="462">
        <f t="shared" ca="1" si="77"/>
        <v>0</v>
      </c>
      <c r="BO74" s="462">
        <f t="shared" ca="1" si="77"/>
        <v>0</v>
      </c>
      <c r="BP74" s="462">
        <f t="shared" ca="1" si="77"/>
        <v>0</v>
      </c>
      <c r="BQ74" s="462">
        <f t="shared" ca="1" si="77"/>
        <v>0</v>
      </c>
      <c r="BR74" s="462">
        <f t="shared" ca="1" si="77"/>
        <v>0</v>
      </c>
      <c r="BS74" s="462">
        <f t="shared" ca="1" si="77"/>
        <v>0</v>
      </c>
      <c r="BT74" s="462">
        <f t="shared" ca="1" si="78"/>
        <v>0</v>
      </c>
      <c r="BU74" s="462">
        <f t="shared" ca="1" si="78"/>
        <v>0</v>
      </c>
      <c r="BV74" s="462">
        <f t="shared" ca="1" si="78"/>
        <v>0</v>
      </c>
      <c r="BW74" s="462">
        <f t="shared" ca="1" si="78"/>
        <v>0</v>
      </c>
      <c r="BX74" s="462">
        <f t="shared" ca="1" si="78"/>
        <v>0</v>
      </c>
      <c r="BY74" s="462">
        <f t="shared" ca="1" si="78"/>
        <v>0</v>
      </c>
      <c r="BZ74" s="462">
        <f t="shared" ca="1" si="78"/>
        <v>0</v>
      </c>
      <c r="CA74" s="462">
        <f t="shared" ca="1" si="78"/>
        <v>0</v>
      </c>
      <c r="CB74" s="462">
        <f t="shared" ca="1" si="78"/>
        <v>0</v>
      </c>
      <c r="CC74" s="462">
        <f t="shared" ca="1" si="78"/>
        <v>0</v>
      </c>
      <c r="CD74" s="462">
        <f t="shared" ca="1" si="78"/>
        <v>0</v>
      </c>
      <c r="CE74" s="462">
        <f t="shared" ca="1" si="78"/>
        <v>0</v>
      </c>
      <c r="CF74" s="462">
        <f t="shared" ca="1" si="78"/>
        <v>0</v>
      </c>
      <c r="CG74" s="462">
        <f t="shared" ca="1" si="78"/>
        <v>0</v>
      </c>
      <c r="CH74" s="462">
        <f t="shared" ca="1" si="78"/>
        <v>0</v>
      </c>
      <c r="CI74" s="462">
        <f t="shared" ca="1" si="78"/>
        <v>0</v>
      </c>
      <c r="CJ74" s="462">
        <f t="shared" ca="1" si="79"/>
        <v>0</v>
      </c>
      <c r="CK74" s="462">
        <f t="shared" ca="1" si="79"/>
        <v>0</v>
      </c>
      <c r="CL74" s="462">
        <f t="shared" ca="1" si="79"/>
        <v>0</v>
      </c>
      <c r="CM74" s="462">
        <f t="shared" ca="1" si="79"/>
        <v>0</v>
      </c>
      <c r="CN74" s="462">
        <f t="shared" ca="1" si="79"/>
        <v>0</v>
      </c>
      <c r="CO74" s="462">
        <f t="shared" ca="1" si="79"/>
        <v>0</v>
      </c>
      <c r="CP74" s="462">
        <f t="shared" ca="1" si="79"/>
        <v>0</v>
      </c>
      <c r="CQ74" s="462">
        <f t="shared" ca="1" si="79"/>
        <v>0</v>
      </c>
      <c r="CR74" s="462">
        <f t="shared" ca="1" si="79"/>
        <v>0</v>
      </c>
      <c r="CS74" s="462">
        <f t="shared" ca="1" si="79"/>
        <v>0</v>
      </c>
      <c r="CT74" s="462">
        <f t="shared" ca="1" si="80"/>
        <v>0</v>
      </c>
      <c r="CU74" s="462">
        <f t="shared" ca="1" si="80"/>
        <v>0</v>
      </c>
      <c r="CV74" s="462">
        <f t="shared" ca="1" si="80"/>
        <v>0</v>
      </c>
      <c r="CW74" s="462">
        <f t="shared" ca="1" si="80"/>
        <v>0</v>
      </c>
      <c r="CX74" s="462">
        <f t="shared" ca="1" si="80"/>
        <v>0</v>
      </c>
      <c r="CY74" s="462">
        <f t="shared" ca="1" si="80"/>
        <v>0</v>
      </c>
      <c r="CZ74" s="462">
        <f t="shared" ca="1" si="80"/>
        <v>0</v>
      </c>
      <c r="DA74" s="462">
        <f t="shared" ca="1" si="80"/>
        <v>0</v>
      </c>
      <c r="DB74" s="462">
        <f t="shared" ca="1" si="80"/>
        <v>0</v>
      </c>
      <c r="DC74" s="462">
        <f t="shared" ca="1" si="80"/>
        <v>0</v>
      </c>
      <c r="DE74" s="114" t="str">
        <f t="shared" ca="1" si="24"/>
        <v>E.3.7.</v>
      </c>
      <c r="DF74">
        <f t="shared" ca="1" si="81"/>
        <v>1</v>
      </c>
      <c r="DG74">
        <f t="shared" ca="1" si="82"/>
        <v>0</v>
      </c>
      <c r="DH74">
        <v>0</v>
      </c>
    </row>
    <row r="75" spans="1:112" ht="45" hidden="1">
      <c r="A75" s="67">
        <v>63</v>
      </c>
      <c r="B75" s="458" t="str">
        <f t="shared" ca="1" si="12"/>
        <v>E.3.8.</v>
      </c>
      <c r="C75" s="459" t="str">
        <f t="shared" ca="1" si="13"/>
        <v>Ugdyti MVĮ ir kitų verslumo galimybių paieškos procese dalyvaujančių subjektų darbuotojų gebėjimus (18)</v>
      </c>
      <c r="D75" s="463"/>
      <c r="E75" s="460" t="str">
        <f t="shared" ca="1" si="14"/>
        <v>Nurodyta be PVM (susigrąžinamas/netaikomas)</v>
      </c>
      <c r="F75" s="461">
        <f ca="1">H75+NPV(FD,I75:INDEX(I75:DC75,PAL))</f>
        <v>6895262.3574491702</v>
      </c>
      <c r="G75" s="454">
        <f ca="1">SUMIF($H$5:$DC$5,"&lt;="&amp;PAL,$H75:$DC75)</f>
        <v>7500000</v>
      </c>
      <c r="H75" s="462">
        <f t="shared" ca="1" si="74"/>
        <v>0</v>
      </c>
      <c r="I75" s="462">
        <f t="shared" ca="1" si="74"/>
        <v>375000</v>
      </c>
      <c r="J75" s="462">
        <f t="shared" ca="1" si="74"/>
        <v>6000000</v>
      </c>
      <c r="K75" s="462">
        <f t="shared" ca="1" si="74"/>
        <v>787500</v>
      </c>
      <c r="L75" s="462">
        <f t="shared" ca="1" si="74"/>
        <v>300000</v>
      </c>
      <c r="M75" s="462">
        <f t="shared" ca="1" si="74"/>
        <v>37500</v>
      </c>
      <c r="N75" s="462">
        <f t="shared" ca="1" si="74"/>
        <v>0</v>
      </c>
      <c r="O75" s="462">
        <f t="shared" ca="1" si="74"/>
        <v>0</v>
      </c>
      <c r="P75" s="462">
        <f t="shared" ca="1" si="74"/>
        <v>0</v>
      </c>
      <c r="Q75" s="462">
        <f t="shared" ca="1" si="74"/>
        <v>0</v>
      </c>
      <c r="R75" s="462">
        <f t="shared" ca="1" si="74"/>
        <v>0</v>
      </c>
      <c r="S75" s="462">
        <f t="shared" ca="1" si="74"/>
        <v>0</v>
      </c>
      <c r="T75" s="462">
        <f t="shared" ca="1" si="74"/>
        <v>0</v>
      </c>
      <c r="U75" s="462">
        <f t="shared" ca="1" si="74"/>
        <v>0</v>
      </c>
      <c r="V75" s="462">
        <f t="shared" ca="1" si="74"/>
        <v>0</v>
      </c>
      <c r="W75" s="462">
        <f t="shared" ca="1" si="74"/>
        <v>0</v>
      </c>
      <c r="X75" s="462">
        <f t="shared" ca="1" si="75"/>
        <v>0</v>
      </c>
      <c r="Y75" s="462">
        <f t="shared" ca="1" si="75"/>
        <v>0</v>
      </c>
      <c r="Z75" s="462">
        <f t="shared" ca="1" si="75"/>
        <v>0</v>
      </c>
      <c r="AA75" s="462">
        <f t="shared" ca="1" si="75"/>
        <v>0</v>
      </c>
      <c r="AB75" s="462">
        <f t="shared" ca="1" si="75"/>
        <v>0</v>
      </c>
      <c r="AC75" s="462">
        <f t="shared" ca="1" si="75"/>
        <v>0</v>
      </c>
      <c r="AD75" s="462">
        <f t="shared" ca="1" si="75"/>
        <v>0</v>
      </c>
      <c r="AE75" s="462">
        <f t="shared" ca="1" si="75"/>
        <v>0</v>
      </c>
      <c r="AF75" s="462">
        <f t="shared" ca="1" si="75"/>
        <v>0</v>
      </c>
      <c r="AG75" s="462">
        <f t="shared" ca="1" si="75"/>
        <v>0</v>
      </c>
      <c r="AH75" s="462">
        <f t="shared" ca="1" si="75"/>
        <v>0</v>
      </c>
      <c r="AI75" s="462">
        <f t="shared" ca="1" si="75"/>
        <v>0</v>
      </c>
      <c r="AJ75" s="462">
        <f t="shared" ca="1" si="75"/>
        <v>0</v>
      </c>
      <c r="AK75" s="462">
        <f t="shared" ca="1" si="75"/>
        <v>0</v>
      </c>
      <c r="AL75" s="462">
        <f t="shared" ca="1" si="75"/>
        <v>0</v>
      </c>
      <c r="AM75" s="462">
        <f t="shared" ca="1" si="75"/>
        <v>0</v>
      </c>
      <c r="AN75" s="462">
        <f t="shared" ca="1" si="76"/>
        <v>0</v>
      </c>
      <c r="AO75" s="462">
        <f t="shared" ca="1" si="76"/>
        <v>0</v>
      </c>
      <c r="AP75" s="462">
        <f t="shared" ca="1" si="76"/>
        <v>0</v>
      </c>
      <c r="AQ75" s="462">
        <f t="shared" ca="1" si="76"/>
        <v>0</v>
      </c>
      <c r="AR75" s="462">
        <f t="shared" ca="1" si="76"/>
        <v>0</v>
      </c>
      <c r="AS75" s="462">
        <f t="shared" ca="1" si="76"/>
        <v>0</v>
      </c>
      <c r="AT75" s="462">
        <f t="shared" ca="1" si="76"/>
        <v>0</v>
      </c>
      <c r="AU75" s="462">
        <f t="shared" ca="1" si="76"/>
        <v>0</v>
      </c>
      <c r="AV75" s="462">
        <f t="shared" ca="1" si="76"/>
        <v>0</v>
      </c>
      <c r="AW75" s="462">
        <f t="shared" ca="1" si="76"/>
        <v>0</v>
      </c>
      <c r="AX75" s="462">
        <f t="shared" ca="1" si="76"/>
        <v>0</v>
      </c>
      <c r="AY75" s="462">
        <f t="shared" ca="1" si="76"/>
        <v>0</v>
      </c>
      <c r="AZ75" s="462">
        <f t="shared" ca="1" si="76"/>
        <v>0</v>
      </c>
      <c r="BA75" s="462">
        <f t="shared" ca="1" si="76"/>
        <v>0</v>
      </c>
      <c r="BB75" s="462">
        <f t="shared" ca="1" si="76"/>
        <v>0</v>
      </c>
      <c r="BC75" s="462">
        <f t="shared" ca="1" si="76"/>
        <v>0</v>
      </c>
      <c r="BD75" s="462">
        <f t="shared" ca="1" si="77"/>
        <v>0</v>
      </c>
      <c r="BE75" s="462">
        <f t="shared" ca="1" si="77"/>
        <v>0</v>
      </c>
      <c r="BF75" s="462">
        <f t="shared" ca="1" si="77"/>
        <v>0</v>
      </c>
      <c r="BG75" s="462">
        <f t="shared" ca="1" si="77"/>
        <v>0</v>
      </c>
      <c r="BH75" s="462">
        <f t="shared" ca="1" si="77"/>
        <v>0</v>
      </c>
      <c r="BI75" s="462">
        <f t="shared" ca="1" si="77"/>
        <v>0</v>
      </c>
      <c r="BJ75" s="462">
        <f t="shared" ca="1" si="77"/>
        <v>0</v>
      </c>
      <c r="BK75" s="462">
        <f t="shared" ca="1" si="77"/>
        <v>0</v>
      </c>
      <c r="BL75" s="462">
        <f t="shared" ca="1" si="77"/>
        <v>0</v>
      </c>
      <c r="BM75" s="462">
        <f t="shared" ca="1" si="77"/>
        <v>0</v>
      </c>
      <c r="BN75" s="462">
        <f t="shared" ca="1" si="77"/>
        <v>0</v>
      </c>
      <c r="BO75" s="462">
        <f t="shared" ca="1" si="77"/>
        <v>0</v>
      </c>
      <c r="BP75" s="462">
        <f t="shared" ca="1" si="77"/>
        <v>0</v>
      </c>
      <c r="BQ75" s="462">
        <f t="shared" ca="1" si="77"/>
        <v>0</v>
      </c>
      <c r="BR75" s="462">
        <f t="shared" ca="1" si="77"/>
        <v>0</v>
      </c>
      <c r="BS75" s="462">
        <f t="shared" ca="1" si="77"/>
        <v>0</v>
      </c>
      <c r="BT75" s="462">
        <f t="shared" ca="1" si="78"/>
        <v>0</v>
      </c>
      <c r="BU75" s="462">
        <f t="shared" ca="1" si="78"/>
        <v>0</v>
      </c>
      <c r="BV75" s="462">
        <f t="shared" ca="1" si="78"/>
        <v>0</v>
      </c>
      <c r="BW75" s="462">
        <f t="shared" ca="1" si="78"/>
        <v>0</v>
      </c>
      <c r="BX75" s="462">
        <f t="shared" ca="1" si="78"/>
        <v>0</v>
      </c>
      <c r="BY75" s="462">
        <f t="shared" ca="1" si="78"/>
        <v>0</v>
      </c>
      <c r="BZ75" s="462">
        <f t="shared" ca="1" si="78"/>
        <v>0</v>
      </c>
      <c r="CA75" s="462">
        <f t="shared" ca="1" si="78"/>
        <v>0</v>
      </c>
      <c r="CB75" s="462">
        <f t="shared" ca="1" si="78"/>
        <v>0</v>
      </c>
      <c r="CC75" s="462">
        <f t="shared" ca="1" si="78"/>
        <v>0</v>
      </c>
      <c r="CD75" s="462">
        <f t="shared" ca="1" si="78"/>
        <v>0</v>
      </c>
      <c r="CE75" s="462">
        <f t="shared" ca="1" si="78"/>
        <v>0</v>
      </c>
      <c r="CF75" s="462">
        <f t="shared" ca="1" si="78"/>
        <v>0</v>
      </c>
      <c r="CG75" s="462">
        <f t="shared" ca="1" si="78"/>
        <v>0</v>
      </c>
      <c r="CH75" s="462">
        <f t="shared" ca="1" si="78"/>
        <v>0</v>
      </c>
      <c r="CI75" s="462">
        <f t="shared" ca="1" si="78"/>
        <v>0</v>
      </c>
      <c r="CJ75" s="462">
        <f t="shared" ca="1" si="79"/>
        <v>0</v>
      </c>
      <c r="CK75" s="462">
        <f t="shared" ca="1" si="79"/>
        <v>0</v>
      </c>
      <c r="CL75" s="462">
        <f t="shared" ca="1" si="79"/>
        <v>0</v>
      </c>
      <c r="CM75" s="462">
        <f t="shared" ca="1" si="79"/>
        <v>0</v>
      </c>
      <c r="CN75" s="462">
        <f t="shared" ca="1" si="79"/>
        <v>0</v>
      </c>
      <c r="CO75" s="462">
        <f t="shared" ca="1" si="79"/>
        <v>0</v>
      </c>
      <c r="CP75" s="462">
        <f t="shared" ca="1" si="79"/>
        <v>0</v>
      </c>
      <c r="CQ75" s="462">
        <f t="shared" ca="1" si="79"/>
        <v>0</v>
      </c>
      <c r="CR75" s="462">
        <f t="shared" ca="1" si="79"/>
        <v>0</v>
      </c>
      <c r="CS75" s="462">
        <f t="shared" ca="1" si="79"/>
        <v>0</v>
      </c>
      <c r="CT75" s="462">
        <f t="shared" ca="1" si="80"/>
        <v>0</v>
      </c>
      <c r="CU75" s="462">
        <f t="shared" ca="1" si="80"/>
        <v>0</v>
      </c>
      <c r="CV75" s="462">
        <f t="shared" ca="1" si="80"/>
        <v>0</v>
      </c>
      <c r="CW75" s="462">
        <f t="shared" ca="1" si="80"/>
        <v>0</v>
      </c>
      <c r="CX75" s="462">
        <f t="shared" ca="1" si="80"/>
        <v>0</v>
      </c>
      <c r="CY75" s="462">
        <f t="shared" ca="1" si="80"/>
        <v>0</v>
      </c>
      <c r="CZ75" s="462">
        <f t="shared" ca="1" si="80"/>
        <v>0</v>
      </c>
      <c r="DA75" s="462">
        <f t="shared" ca="1" si="80"/>
        <v>0</v>
      </c>
      <c r="DB75" s="462">
        <f t="shared" ca="1" si="80"/>
        <v>0</v>
      </c>
      <c r="DC75" s="462">
        <f t="shared" ca="1" si="80"/>
        <v>0</v>
      </c>
      <c r="DE75" s="114" t="str">
        <f t="shared" ca="1" si="24"/>
        <v>E.3.8.</v>
      </c>
      <c r="DF75">
        <f t="shared" ca="1" si="81"/>
        <v>1</v>
      </c>
      <c r="DG75">
        <f t="shared" ca="1" si="82"/>
        <v>0</v>
      </c>
      <c r="DH75">
        <v>0</v>
      </c>
    </row>
    <row r="76" spans="1:112" hidden="1">
      <c r="A76" s="67">
        <v>64</v>
      </c>
      <c r="B76" s="458" t="str">
        <f t="shared" ref="B76:B129" ca="1" si="83">OFFSET(INDIRECT("'"&amp;Opt_alt&amp;"'!B12"),$A76,0)</f>
        <v>E.3.9.</v>
      </c>
      <c r="C76" s="459" t="str">
        <f t="shared" ref="C76:C129" ca="1" si="84">IF(OFFSET(INDIRECT("'"&amp;Opt_alt&amp;"'!C12"),$A76,0)="","",OFFSET(INDIRECT("'"&amp;Opt_alt&amp;"'!C12"),$A76,0))</f>
        <v>Reinvesticijos (po priemonės įgyvendinimo)</v>
      </c>
      <c r="D76" s="342"/>
      <c r="E76" s="460">
        <f t="shared" ref="E76:E129" ca="1" si="85">IF(OFFSET(INDIRECT("'"&amp;Opt_alt&amp;"'!E12"),$A76,0)="","",OFFSET(INDIRECT("'"&amp;Opt_alt&amp;"'!E12"),$A76,0))</f>
        <v>0.21</v>
      </c>
      <c r="F76" s="461">
        <f ca="1">H76+NPV(FD,I76:INDEX(I76:DC76,PAL))</f>
        <v>0</v>
      </c>
      <c r="G76" s="454">
        <f ca="1">SUMIF($H$5:$DC$5,"&lt;="&amp;PAL,$H76:$DC76)</f>
        <v>0</v>
      </c>
      <c r="H76" s="462">
        <f t="shared" ca="1" si="74"/>
        <v>0</v>
      </c>
      <c r="I76" s="462">
        <f t="shared" ca="1" si="74"/>
        <v>0</v>
      </c>
      <c r="J76" s="462">
        <f t="shared" ca="1" si="74"/>
        <v>0</v>
      </c>
      <c r="K76" s="462">
        <f t="shared" ca="1" si="74"/>
        <v>0</v>
      </c>
      <c r="L76" s="462">
        <f t="shared" ca="1" si="74"/>
        <v>0</v>
      </c>
      <c r="M76" s="462">
        <f t="shared" ca="1" si="74"/>
        <v>0</v>
      </c>
      <c r="N76" s="462">
        <f t="shared" ca="1" si="74"/>
        <v>0</v>
      </c>
      <c r="O76" s="462">
        <f t="shared" ca="1" si="74"/>
        <v>0</v>
      </c>
      <c r="P76" s="462">
        <f t="shared" ca="1" si="74"/>
        <v>0</v>
      </c>
      <c r="Q76" s="462">
        <f t="shared" ca="1" si="74"/>
        <v>0</v>
      </c>
      <c r="R76" s="462">
        <f t="shared" ca="1" si="74"/>
        <v>0</v>
      </c>
      <c r="S76" s="462">
        <f t="shared" ca="1" si="74"/>
        <v>0</v>
      </c>
      <c r="T76" s="462">
        <f t="shared" ca="1" si="74"/>
        <v>0</v>
      </c>
      <c r="U76" s="462">
        <f t="shared" ca="1" si="74"/>
        <v>0</v>
      </c>
      <c r="V76" s="462">
        <f t="shared" ca="1" si="74"/>
        <v>0</v>
      </c>
      <c r="W76" s="462">
        <f t="shared" ca="1" si="74"/>
        <v>0</v>
      </c>
      <c r="X76" s="462">
        <f t="shared" ca="1" si="75"/>
        <v>0</v>
      </c>
      <c r="Y76" s="462">
        <f t="shared" ca="1" si="75"/>
        <v>0</v>
      </c>
      <c r="Z76" s="462">
        <f t="shared" ca="1" si="75"/>
        <v>0</v>
      </c>
      <c r="AA76" s="462">
        <f t="shared" ca="1" si="75"/>
        <v>0</v>
      </c>
      <c r="AB76" s="462">
        <f t="shared" ca="1" si="75"/>
        <v>0</v>
      </c>
      <c r="AC76" s="462">
        <f t="shared" ca="1" si="75"/>
        <v>0</v>
      </c>
      <c r="AD76" s="462">
        <f t="shared" ca="1" si="75"/>
        <v>0</v>
      </c>
      <c r="AE76" s="462">
        <f t="shared" ca="1" si="75"/>
        <v>0</v>
      </c>
      <c r="AF76" s="462">
        <f t="shared" ca="1" si="75"/>
        <v>0</v>
      </c>
      <c r="AG76" s="462">
        <f t="shared" ca="1" si="75"/>
        <v>0</v>
      </c>
      <c r="AH76" s="462">
        <f t="shared" ca="1" si="75"/>
        <v>0</v>
      </c>
      <c r="AI76" s="462">
        <f t="shared" ca="1" si="75"/>
        <v>0</v>
      </c>
      <c r="AJ76" s="462">
        <f t="shared" ca="1" si="75"/>
        <v>0</v>
      </c>
      <c r="AK76" s="462">
        <f t="shared" ca="1" si="75"/>
        <v>0</v>
      </c>
      <c r="AL76" s="462">
        <f t="shared" ca="1" si="75"/>
        <v>0</v>
      </c>
      <c r="AM76" s="462">
        <f t="shared" ca="1" si="75"/>
        <v>0</v>
      </c>
      <c r="AN76" s="462">
        <f t="shared" ca="1" si="76"/>
        <v>0</v>
      </c>
      <c r="AO76" s="462">
        <f t="shared" ca="1" si="76"/>
        <v>0</v>
      </c>
      <c r="AP76" s="462">
        <f t="shared" ca="1" si="76"/>
        <v>0</v>
      </c>
      <c r="AQ76" s="462">
        <f t="shared" ca="1" si="76"/>
        <v>0</v>
      </c>
      <c r="AR76" s="462">
        <f t="shared" ca="1" si="76"/>
        <v>0</v>
      </c>
      <c r="AS76" s="462">
        <f t="shared" ca="1" si="76"/>
        <v>0</v>
      </c>
      <c r="AT76" s="462">
        <f t="shared" ca="1" si="76"/>
        <v>0</v>
      </c>
      <c r="AU76" s="462">
        <f t="shared" ca="1" si="76"/>
        <v>0</v>
      </c>
      <c r="AV76" s="462">
        <f t="shared" ca="1" si="76"/>
        <v>0</v>
      </c>
      <c r="AW76" s="462">
        <f t="shared" ca="1" si="76"/>
        <v>0</v>
      </c>
      <c r="AX76" s="462">
        <f t="shared" ca="1" si="76"/>
        <v>0</v>
      </c>
      <c r="AY76" s="462">
        <f t="shared" ca="1" si="76"/>
        <v>0</v>
      </c>
      <c r="AZ76" s="462">
        <f t="shared" ca="1" si="76"/>
        <v>0</v>
      </c>
      <c r="BA76" s="462">
        <f t="shared" ca="1" si="76"/>
        <v>0</v>
      </c>
      <c r="BB76" s="462">
        <f t="shared" ca="1" si="76"/>
        <v>0</v>
      </c>
      <c r="BC76" s="462">
        <f t="shared" ca="1" si="76"/>
        <v>0</v>
      </c>
      <c r="BD76" s="462">
        <f t="shared" ca="1" si="77"/>
        <v>0</v>
      </c>
      <c r="BE76" s="462">
        <f t="shared" ca="1" si="77"/>
        <v>0</v>
      </c>
      <c r="BF76" s="462">
        <f t="shared" ca="1" si="77"/>
        <v>0</v>
      </c>
      <c r="BG76" s="462">
        <f t="shared" ca="1" si="77"/>
        <v>0</v>
      </c>
      <c r="BH76" s="462">
        <f t="shared" ca="1" si="77"/>
        <v>0</v>
      </c>
      <c r="BI76" s="462">
        <f t="shared" ca="1" si="77"/>
        <v>0</v>
      </c>
      <c r="BJ76" s="462">
        <f t="shared" ca="1" si="77"/>
        <v>0</v>
      </c>
      <c r="BK76" s="462">
        <f t="shared" ca="1" si="77"/>
        <v>0</v>
      </c>
      <c r="BL76" s="462">
        <f t="shared" ca="1" si="77"/>
        <v>0</v>
      </c>
      <c r="BM76" s="462">
        <f t="shared" ca="1" si="77"/>
        <v>0</v>
      </c>
      <c r="BN76" s="462">
        <f t="shared" ca="1" si="77"/>
        <v>0</v>
      </c>
      <c r="BO76" s="462">
        <f t="shared" ca="1" si="77"/>
        <v>0</v>
      </c>
      <c r="BP76" s="462">
        <f t="shared" ca="1" si="77"/>
        <v>0</v>
      </c>
      <c r="BQ76" s="462">
        <f t="shared" ca="1" si="77"/>
        <v>0</v>
      </c>
      <c r="BR76" s="462">
        <f t="shared" ca="1" si="77"/>
        <v>0</v>
      </c>
      <c r="BS76" s="462">
        <f t="shared" ca="1" si="77"/>
        <v>0</v>
      </c>
      <c r="BT76" s="462">
        <f t="shared" ca="1" si="78"/>
        <v>0</v>
      </c>
      <c r="BU76" s="462">
        <f t="shared" ca="1" si="78"/>
        <v>0</v>
      </c>
      <c r="BV76" s="462">
        <f t="shared" ca="1" si="78"/>
        <v>0</v>
      </c>
      <c r="BW76" s="462">
        <f t="shared" ca="1" si="78"/>
        <v>0</v>
      </c>
      <c r="BX76" s="462">
        <f t="shared" ca="1" si="78"/>
        <v>0</v>
      </c>
      <c r="BY76" s="462">
        <f t="shared" ca="1" si="78"/>
        <v>0</v>
      </c>
      <c r="BZ76" s="462">
        <f t="shared" ca="1" si="78"/>
        <v>0</v>
      </c>
      <c r="CA76" s="462">
        <f t="shared" ca="1" si="78"/>
        <v>0</v>
      </c>
      <c r="CB76" s="462">
        <f t="shared" ca="1" si="78"/>
        <v>0</v>
      </c>
      <c r="CC76" s="462">
        <f t="shared" ca="1" si="78"/>
        <v>0</v>
      </c>
      <c r="CD76" s="462">
        <f t="shared" ca="1" si="78"/>
        <v>0</v>
      </c>
      <c r="CE76" s="462">
        <f t="shared" ca="1" si="78"/>
        <v>0</v>
      </c>
      <c r="CF76" s="462">
        <f t="shared" ca="1" si="78"/>
        <v>0</v>
      </c>
      <c r="CG76" s="462">
        <f t="shared" ca="1" si="78"/>
        <v>0</v>
      </c>
      <c r="CH76" s="462">
        <f t="shared" ca="1" si="78"/>
        <v>0</v>
      </c>
      <c r="CI76" s="462">
        <f t="shared" ca="1" si="78"/>
        <v>0</v>
      </c>
      <c r="CJ76" s="462">
        <f t="shared" ca="1" si="79"/>
        <v>0</v>
      </c>
      <c r="CK76" s="462">
        <f t="shared" ca="1" si="79"/>
        <v>0</v>
      </c>
      <c r="CL76" s="462">
        <f t="shared" ca="1" si="79"/>
        <v>0</v>
      </c>
      <c r="CM76" s="462">
        <f t="shared" ca="1" si="79"/>
        <v>0</v>
      </c>
      <c r="CN76" s="462">
        <f t="shared" ca="1" si="79"/>
        <v>0</v>
      </c>
      <c r="CO76" s="462">
        <f t="shared" ca="1" si="79"/>
        <v>0</v>
      </c>
      <c r="CP76" s="462">
        <f t="shared" ca="1" si="79"/>
        <v>0</v>
      </c>
      <c r="CQ76" s="462">
        <f t="shared" ca="1" si="79"/>
        <v>0</v>
      </c>
      <c r="CR76" s="462">
        <f t="shared" ca="1" si="79"/>
        <v>0</v>
      </c>
      <c r="CS76" s="462">
        <f t="shared" ca="1" si="79"/>
        <v>0</v>
      </c>
      <c r="CT76" s="462">
        <f t="shared" ca="1" si="80"/>
        <v>0</v>
      </c>
      <c r="CU76" s="462">
        <f t="shared" ca="1" si="80"/>
        <v>0</v>
      </c>
      <c r="CV76" s="462">
        <f t="shared" ca="1" si="80"/>
        <v>0</v>
      </c>
      <c r="CW76" s="462">
        <f t="shared" ca="1" si="80"/>
        <v>0</v>
      </c>
      <c r="CX76" s="462">
        <f t="shared" ca="1" si="80"/>
        <v>0</v>
      </c>
      <c r="CY76" s="462">
        <f t="shared" ca="1" si="80"/>
        <v>0</v>
      </c>
      <c r="CZ76" s="462">
        <f t="shared" ca="1" si="80"/>
        <v>0</v>
      </c>
      <c r="DA76" s="462">
        <f t="shared" ca="1" si="80"/>
        <v>0</v>
      </c>
      <c r="DB76" s="462">
        <f t="shared" ca="1" si="80"/>
        <v>0</v>
      </c>
      <c r="DC76" s="462">
        <f t="shared" ca="1" si="80"/>
        <v>0</v>
      </c>
      <c r="DE76" s="114" t="str">
        <f t="shared" ref="DE76:DE129" ca="1" si="86">OFFSET(INDIRECT("'"&amp;Opt_alt&amp;"'!B12"),$A76,0)</f>
        <v>E.3.9.</v>
      </c>
      <c r="DF76">
        <f t="shared" ca="1" si="81"/>
        <v>1</v>
      </c>
      <c r="DG76">
        <f t="shared" ca="1" si="82"/>
        <v>21</v>
      </c>
      <c r="DH76">
        <v>0</v>
      </c>
    </row>
    <row r="77" spans="1:112" hidden="1">
      <c r="A77" s="67">
        <v>65</v>
      </c>
      <c r="B77" s="458" t="str">
        <f t="shared" ca="1" si="83"/>
        <v>E.3.L.</v>
      </c>
      <c r="C77" s="459" t="str">
        <f t="shared" ca="1" si="84"/>
        <v>Likutinė vertė</v>
      </c>
      <c r="D77" s="342"/>
      <c r="E77" s="460">
        <f t="shared" ca="1" si="85"/>
        <v>0.21</v>
      </c>
      <c r="F77" s="461">
        <f ca="1">H77+NPV(FD,I77:INDEX(I77:DC77,PAL))</f>
        <v>0</v>
      </c>
      <c r="G77" s="454">
        <f ca="1">SUMIF($H$5:$DC$5,"&lt;="&amp;PAL,$H77:$DC77)</f>
        <v>0</v>
      </c>
      <c r="H77" s="462">
        <f t="shared" ca="1" si="74"/>
        <v>0</v>
      </c>
      <c r="I77" s="462">
        <f t="shared" ca="1" si="74"/>
        <v>0</v>
      </c>
      <c r="J77" s="462">
        <f t="shared" ca="1" si="74"/>
        <v>0</v>
      </c>
      <c r="K77" s="462">
        <f t="shared" ca="1" si="74"/>
        <v>0</v>
      </c>
      <c r="L77" s="462">
        <f t="shared" ca="1" si="74"/>
        <v>0</v>
      </c>
      <c r="M77" s="462">
        <f t="shared" ca="1" si="74"/>
        <v>0</v>
      </c>
      <c r="N77" s="462">
        <f t="shared" ca="1" si="74"/>
        <v>0</v>
      </c>
      <c r="O77" s="462">
        <f t="shared" ca="1" si="74"/>
        <v>0</v>
      </c>
      <c r="P77" s="462">
        <f t="shared" ca="1" si="74"/>
        <v>0</v>
      </c>
      <c r="Q77" s="462">
        <f t="shared" ca="1" si="74"/>
        <v>0</v>
      </c>
      <c r="R77" s="462">
        <f t="shared" ca="1" si="74"/>
        <v>0</v>
      </c>
      <c r="S77" s="462">
        <f t="shared" ca="1" si="74"/>
        <v>0</v>
      </c>
      <c r="T77" s="462">
        <f t="shared" ca="1" si="74"/>
        <v>0</v>
      </c>
      <c r="U77" s="462">
        <f t="shared" ca="1" si="74"/>
        <v>0</v>
      </c>
      <c r="V77" s="462">
        <f t="shared" ca="1" si="74"/>
        <v>0</v>
      </c>
      <c r="W77" s="462">
        <f t="shared" ca="1" si="74"/>
        <v>0</v>
      </c>
      <c r="X77" s="462">
        <f t="shared" ca="1" si="75"/>
        <v>0</v>
      </c>
      <c r="Y77" s="462">
        <f t="shared" ca="1" si="75"/>
        <v>0</v>
      </c>
      <c r="Z77" s="462">
        <f t="shared" ca="1" si="75"/>
        <v>0</v>
      </c>
      <c r="AA77" s="462">
        <f t="shared" ca="1" si="75"/>
        <v>0</v>
      </c>
      <c r="AB77" s="462">
        <f t="shared" ca="1" si="75"/>
        <v>0</v>
      </c>
      <c r="AC77" s="462">
        <f t="shared" ca="1" si="75"/>
        <v>0</v>
      </c>
      <c r="AD77" s="462">
        <f t="shared" ca="1" si="75"/>
        <v>0</v>
      </c>
      <c r="AE77" s="462">
        <f t="shared" ca="1" si="75"/>
        <v>0</v>
      </c>
      <c r="AF77" s="462">
        <f t="shared" ca="1" si="75"/>
        <v>0</v>
      </c>
      <c r="AG77" s="462">
        <f t="shared" ca="1" si="75"/>
        <v>0</v>
      </c>
      <c r="AH77" s="462">
        <f t="shared" ca="1" si="75"/>
        <v>0</v>
      </c>
      <c r="AI77" s="462">
        <f t="shared" ca="1" si="75"/>
        <v>0</v>
      </c>
      <c r="AJ77" s="462">
        <f t="shared" ca="1" si="75"/>
        <v>0</v>
      </c>
      <c r="AK77" s="462">
        <f t="shared" ca="1" si="75"/>
        <v>0</v>
      </c>
      <c r="AL77" s="462">
        <f t="shared" ca="1" si="75"/>
        <v>0</v>
      </c>
      <c r="AM77" s="462">
        <f t="shared" ca="1" si="75"/>
        <v>0</v>
      </c>
      <c r="AN77" s="462">
        <f t="shared" ca="1" si="76"/>
        <v>0</v>
      </c>
      <c r="AO77" s="462">
        <f t="shared" ca="1" si="76"/>
        <v>0</v>
      </c>
      <c r="AP77" s="462">
        <f t="shared" ca="1" si="76"/>
        <v>0</v>
      </c>
      <c r="AQ77" s="462">
        <f t="shared" ca="1" si="76"/>
        <v>0</v>
      </c>
      <c r="AR77" s="462">
        <f t="shared" ca="1" si="76"/>
        <v>0</v>
      </c>
      <c r="AS77" s="462">
        <f t="shared" ca="1" si="76"/>
        <v>0</v>
      </c>
      <c r="AT77" s="462">
        <f t="shared" ca="1" si="76"/>
        <v>0</v>
      </c>
      <c r="AU77" s="462">
        <f t="shared" ca="1" si="76"/>
        <v>0</v>
      </c>
      <c r="AV77" s="462">
        <f t="shared" ca="1" si="76"/>
        <v>0</v>
      </c>
      <c r="AW77" s="462">
        <f t="shared" ca="1" si="76"/>
        <v>0</v>
      </c>
      <c r="AX77" s="462">
        <f t="shared" ca="1" si="76"/>
        <v>0</v>
      </c>
      <c r="AY77" s="462">
        <f t="shared" ca="1" si="76"/>
        <v>0</v>
      </c>
      <c r="AZ77" s="462">
        <f t="shared" ca="1" si="76"/>
        <v>0</v>
      </c>
      <c r="BA77" s="462">
        <f t="shared" ca="1" si="76"/>
        <v>0</v>
      </c>
      <c r="BB77" s="462">
        <f t="shared" ca="1" si="76"/>
        <v>0</v>
      </c>
      <c r="BC77" s="462">
        <f t="shared" ca="1" si="76"/>
        <v>0</v>
      </c>
      <c r="BD77" s="462">
        <f t="shared" ca="1" si="77"/>
        <v>0</v>
      </c>
      <c r="BE77" s="462">
        <f t="shared" ca="1" si="77"/>
        <v>0</v>
      </c>
      <c r="BF77" s="462">
        <f t="shared" ca="1" si="77"/>
        <v>0</v>
      </c>
      <c r="BG77" s="462">
        <f t="shared" ca="1" si="77"/>
        <v>0</v>
      </c>
      <c r="BH77" s="462">
        <f t="shared" ca="1" si="77"/>
        <v>0</v>
      </c>
      <c r="BI77" s="462">
        <f t="shared" ca="1" si="77"/>
        <v>0</v>
      </c>
      <c r="BJ77" s="462">
        <f t="shared" ca="1" si="77"/>
        <v>0</v>
      </c>
      <c r="BK77" s="462">
        <f t="shared" ca="1" si="77"/>
        <v>0</v>
      </c>
      <c r="BL77" s="462">
        <f t="shared" ca="1" si="77"/>
        <v>0</v>
      </c>
      <c r="BM77" s="462">
        <f t="shared" ca="1" si="77"/>
        <v>0</v>
      </c>
      <c r="BN77" s="462">
        <f t="shared" ca="1" si="77"/>
        <v>0</v>
      </c>
      <c r="BO77" s="462">
        <f t="shared" ca="1" si="77"/>
        <v>0</v>
      </c>
      <c r="BP77" s="462">
        <f t="shared" ca="1" si="77"/>
        <v>0</v>
      </c>
      <c r="BQ77" s="462">
        <f t="shared" ca="1" si="77"/>
        <v>0</v>
      </c>
      <c r="BR77" s="462">
        <f t="shared" ca="1" si="77"/>
        <v>0</v>
      </c>
      <c r="BS77" s="462">
        <f t="shared" ca="1" si="77"/>
        <v>0</v>
      </c>
      <c r="BT77" s="462">
        <f t="shared" ca="1" si="78"/>
        <v>0</v>
      </c>
      <c r="BU77" s="462">
        <f t="shared" ca="1" si="78"/>
        <v>0</v>
      </c>
      <c r="BV77" s="462">
        <f t="shared" ca="1" si="78"/>
        <v>0</v>
      </c>
      <c r="BW77" s="462">
        <f t="shared" ca="1" si="78"/>
        <v>0</v>
      </c>
      <c r="BX77" s="462">
        <f t="shared" ca="1" si="78"/>
        <v>0</v>
      </c>
      <c r="BY77" s="462">
        <f t="shared" ca="1" si="78"/>
        <v>0</v>
      </c>
      <c r="BZ77" s="462">
        <f t="shared" ca="1" si="78"/>
        <v>0</v>
      </c>
      <c r="CA77" s="462">
        <f t="shared" ca="1" si="78"/>
        <v>0</v>
      </c>
      <c r="CB77" s="462">
        <f t="shared" ca="1" si="78"/>
        <v>0</v>
      </c>
      <c r="CC77" s="462">
        <f t="shared" ca="1" si="78"/>
        <v>0</v>
      </c>
      <c r="CD77" s="462">
        <f t="shared" ca="1" si="78"/>
        <v>0</v>
      </c>
      <c r="CE77" s="462">
        <f t="shared" ca="1" si="78"/>
        <v>0</v>
      </c>
      <c r="CF77" s="462">
        <f t="shared" ca="1" si="78"/>
        <v>0</v>
      </c>
      <c r="CG77" s="462">
        <f t="shared" ca="1" si="78"/>
        <v>0</v>
      </c>
      <c r="CH77" s="462">
        <f t="shared" ca="1" si="78"/>
        <v>0</v>
      </c>
      <c r="CI77" s="462">
        <f t="shared" ca="1" si="78"/>
        <v>0</v>
      </c>
      <c r="CJ77" s="462">
        <f t="shared" ca="1" si="79"/>
        <v>0</v>
      </c>
      <c r="CK77" s="462">
        <f t="shared" ca="1" si="79"/>
        <v>0</v>
      </c>
      <c r="CL77" s="462">
        <f t="shared" ca="1" si="79"/>
        <v>0</v>
      </c>
      <c r="CM77" s="462">
        <f t="shared" ca="1" si="79"/>
        <v>0</v>
      </c>
      <c r="CN77" s="462">
        <f t="shared" ca="1" si="79"/>
        <v>0</v>
      </c>
      <c r="CO77" s="462">
        <f t="shared" ca="1" si="79"/>
        <v>0</v>
      </c>
      <c r="CP77" s="462">
        <f t="shared" ca="1" si="79"/>
        <v>0</v>
      </c>
      <c r="CQ77" s="462">
        <f t="shared" ca="1" si="79"/>
        <v>0</v>
      </c>
      <c r="CR77" s="462">
        <f t="shared" ca="1" si="79"/>
        <v>0</v>
      </c>
      <c r="CS77" s="462">
        <f t="shared" ca="1" si="79"/>
        <v>0</v>
      </c>
      <c r="CT77" s="462">
        <f t="shared" ca="1" si="80"/>
        <v>0</v>
      </c>
      <c r="CU77" s="462">
        <f t="shared" ca="1" si="80"/>
        <v>0</v>
      </c>
      <c r="CV77" s="462">
        <f t="shared" ca="1" si="80"/>
        <v>0</v>
      </c>
      <c r="CW77" s="462">
        <f t="shared" ca="1" si="80"/>
        <v>0</v>
      </c>
      <c r="CX77" s="462">
        <f t="shared" ca="1" si="80"/>
        <v>0</v>
      </c>
      <c r="CY77" s="462">
        <f t="shared" ca="1" si="80"/>
        <v>0</v>
      </c>
      <c r="CZ77" s="462">
        <f t="shared" ca="1" si="80"/>
        <v>0</v>
      </c>
      <c r="DA77" s="462">
        <f t="shared" ca="1" si="80"/>
        <v>0</v>
      </c>
      <c r="DB77" s="462">
        <f t="shared" ca="1" si="80"/>
        <v>0</v>
      </c>
      <c r="DC77" s="462">
        <f t="shared" ca="1" si="80"/>
        <v>0</v>
      </c>
      <c r="DE77" s="114" t="str">
        <f t="shared" ca="1" si="86"/>
        <v>E.3.L.</v>
      </c>
      <c r="DF77">
        <f t="shared" ca="1" si="81"/>
        <v>1</v>
      </c>
      <c r="DG77">
        <f t="shared" ca="1" si="82"/>
        <v>21</v>
      </c>
      <c r="DH77">
        <f ca="1">DG77/(100+DG77)</f>
        <v>0.17355371900826447</v>
      </c>
    </row>
    <row r="78" spans="1:112" hidden="1">
      <c r="A78" s="67">
        <v>66</v>
      </c>
      <c r="B78" s="458" t="str">
        <f t="shared" ca="1" si="83"/>
        <v>F.</v>
      </c>
      <c r="C78" s="465" t="str">
        <f t="shared" ca="1" si="84"/>
        <v>KOMUNIKACINĖS VEIKLOS</v>
      </c>
      <c r="D78" s="71"/>
      <c r="E78" s="466" t="str">
        <f t="shared" ca="1" si="85"/>
        <v/>
      </c>
      <c r="F78" s="461">
        <f ca="1">SUM(F79:F87)</f>
        <v>0</v>
      </c>
      <c r="G78" s="454">
        <f ca="1">SUMIF($H$5:$DC$5,"&lt;="&amp;PAL,$H78:$DC78)</f>
        <v>0</v>
      </c>
      <c r="H78" s="467">
        <f ca="1">SUM(H79:H87)</f>
        <v>0</v>
      </c>
      <c r="I78" s="467">
        <f t="shared" ref="I78:BT78" ca="1" si="87">SUM(I79:I87)</f>
        <v>0</v>
      </c>
      <c r="J78" s="467">
        <f t="shared" ca="1" si="87"/>
        <v>0</v>
      </c>
      <c r="K78" s="467">
        <f t="shared" ca="1" si="87"/>
        <v>0</v>
      </c>
      <c r="L78" s="467">
        <f t="shared" ca="1" si="87"/>
        <v>0</v>
      </c>
      <c r="M78" s="467">
        <f t="shared" ca="1" si="87"/>
        <v>0</v>
      </c>
      <c r="N78" s="467">
        <f t="shared" ca="1" si="87"/>
        <v>0</v>
      </c>
      <c r="O78" s="467">
        <f t="shared" ca="1" si="87"/>
        <v>0</v>
      </c>
      <c r="P78" s="467">
        <f t="shared" ca="1" si="87"/>
        <v>0</v>
      </c>
      <c r="Q78" s="467">
        <f t="shared" ca="1" si="87"/>
        <v>0</v>
      </c>
      <c r="R78" s="467">
        <f t="shared" ca="1" si="87"/>
        <v>0</v>
      </c>
      <c r="S78" s="467">
        <f t="shared" ca="1" si="87"/>
        <v>0</v>
      </c>
      <c r="T78" s="467">
        <f t="shared" ca="1" si="87"/>
        <v>0</v>
      </c>
      <c r="U78" s="467">
        <f t="shared" ca="1" si="87"/>
        <v>0</v>
      </c>
      <c r="V78" s="467">
        <f t="shared" ca="1" si="87"/>
        <v>0</v>
      </c>
      <c r="W78" s="467">
        <f t="shared" ca="1" si="87"/>
        <v>0</v>
      </c>
      <c r="X78" s="467">
        <f t="shared" ca="1" si="87"/>
        <v>0</v>
      </c>
      <c r="Y78" s="467">
        <f t="shared" ca="1" si="87"/>
        <v>0</v>
      </c>
      <c r="Z78" s="467">
        <f t="shared" ca="1" si="87"/>
        <v>0</v>
      </c>
      <c r="AA78" s="467">
        <f t="shared" ca="1" si="87"/>
        <v>0</v>
      </c>
      <c r="AB78" s="467">
        <f t="shared" ca="1" si="87"/>
        <v>0</v>
      </c>
      <c r="AC78" s="467">
        <f t="shared" ca="1" si="87"/>
        <v>0</v>
      </c>
      <c r="AD78" s="467">
        <f t="shared" ca="1" si="87"/>
        <v>0</v>
      </c>
      <c r="AE78" s="467">
        <f t="shared" ca="1" si="87"/>
        <v>0</v>
      </c>
      <c r="AF78" s="467">
        <f t="shared" ca="1" si="87"/>
        <v>0</v>
      </c>
      <c r="AG78" s="467">
        <f t="shared" ca="1" si="87"/>
        <v>0</v>
      </c>
      <c r="AH78" s="467">
        <f t="shared" ca="1" si="87"/>
        <v>0</v>
      </c>
      <c r="AI78" s="467">
        <f t="shared" ca="1" si="87"/>
        <v>0</v>
      </c>
      <c r="AJ78" s="467">
        <f t="shared" ca="1" si="87"/>
        <v>0</v>
      </c>
      <c r="AK78" s="467">
        <f t="shared" ca="1" si="87"/>
        <v>0</v>
      </c>
      <c r="AL78" s="467">
        <f t="shared" ca="1" si="87"/>
        <v>0</v>
      </c>
      <c r="AM78" s="467">
        <f t="shared" ca="1" si="87"/>
        <v>0</v>
      </c>
      <c r="AN78" s="467">
        <f t="shared" ca="1" si="87"/>
        <v>0</v>
      </c>
      <c r="AO78" s="467">
        <f t="shared" ca="1" si="87"/>
        <v>0</v>
      </c>
      <c r="AP78" s="467">
        <f t="shared" ca="1" si="87"/>
        <v>0</v>
      </c>
      <c r="AQ78" s="467">
        <f t="shared" ca="1" si="87"/>
        <v>0</v>
      </c>
      <c r="AR78" s="467">
        <f t="shared" ca="1" si="87"/>
        <v>0</v>
      </c>
      <c r="AS78" s="467">
        <f t="shared" ca="1" si="87"/>
        <v>0</v>
      </c>
      <c r="AT78" s="467">
        <f t="shared" ca="1" si="87"/>
        <v>0</v>
      </c>
      <c r="AU78" s="467">
        <f t="shared" ca="1" si="87"/>
        <v>0</v>
      </c>
      <c r="AV78" s="467">
        <f t="shared" ca="1" si="87"/>
        <v>0</v>
      </c>
      <c r="AW78" s="467">
        <f t="shared" ca="1" si="87"/>
        <v>0</v>
      </c>
      <c r="AX78" s="467">
        <f t="shared" ca="1" si="87"/>
        <v>0</v>
      </c>
      <c r="AY78" s="467">
        <f t="shared" ca="1" si="87"/>
        <v>0</v>
      </c>
      <c r="AZ78" s="467">
        <f t="shared" ca="1" si="87"/>
        <v>0</v>
      </c>
      <c r="BA78" s="467">
        <f t="shared" ca="1" si="87"/>
        <v>0</v>
      </c>
      <c r="BB78" s="467">
        <f t="shared" ca="1" si="87"/>
        <v>0</v>
      </c>
      <c r="BC78" s="467">
        <f t="shared" ca="1" si="87"/>
        <v>0</v>
      </c>
      <c r="BD78" s="467">
        <f t="shared" ca="1" si="87"/>
        <v>0</v>
      </c>
      <c r="BE78" s="467">
        <f t="shared" ca="1" si="87"/>
        <v>0</v>
      </c>
      <c r="BF78" s="467">
        <f t="shared" ca="1" si="87"/>
        <v>0</v>
      </c>
      <c r="BG78" s="467">
        <f t="shared" ca="1" si="87"/>
        <v>0</v>
      </c>
      <c r="BH78" s="467">
        <f t="shared" ca="1" si="87"/>
        <v>0</v>
      </c>
      <c r="BI78" s="467">
        <f t="shared" ca="1" si="87"/>
        <v>0</v>
      </c>
      <c r="BJ78" s="467">
        <f t="shared" ca="1" si="87"/>
        <v>0</v>
      </c>
      <c r="BK78" s="467">
        <f t="shared" ca="1" si="87"/>
        <v>0</v>
      </c>
      <c r="BL78" s="467">
        <f t="shared" ca="1" si="87"/>
        <v>0</v>
      </c>
      <c r="BM78" s="467">
        <f t="shared" ca="1" si="87"/>
        <v>0</v>
      </c>
      <c r="BN78" s="467">
        <f t="shared" ca="1" si="87"/>
        <v>0</v>
      </c>
      <c r="BO78" s="467">
        <f t="shared" ca="1" si="87"/>
        <v>0</v>
      </c>
      <c r="BP78" s="467">
        <f t="shared" ca="1" si="87"/>
        <v>0</v>
      </c>
      <c r="BQ78" s="467">
        <f t="shared" ca="1" si="87"/>
        <v>0</v>
      </c>
      <c r="BR78" s="467">
        <f t="shared" ca="1" si="87"/>
        <v>0</v>
      </c>
      <c r="BS78" s="467">
        <f t="shared" ca="1" si="87"/>
        <v>0</v>
      </c>
      <c r="BT78" s="467">
        <f t="shared" ca="1" si="87"/>
        <v>0</v>
      </c>
      <c r="BU78" s="467">
        <f t="shared" ref="BU78:DC78" ca="1" si="88">SUM(BU79:BU87)</f>
        <v>0</v>
      </c>
      <c r="BV78" s="467">
        <f t="shared" ca="1" si="88"/>
        <v>0</v>
      </c>
      <c r="BW78" s="467">
        <f t="shared" ca="1" si="88"/>
        <v>0</v>
      </c>
      <c r="BX78" s="467">
        <f t="shared" ca="1" si="88"/>
        <v>0</v>
      </c>
      <c r="BY78" s="467">
        <f t="shared" ca="1" si="88"/>
        <v>0</v>
      </c>
      <c r="BZ78" s="467">
        <f t="shared" ca="1" si="88"/>
        <v>0</v>
      </c>
      <c r="CA78" s="467">
        <f t="shared" ca="1" si="88"/>
        <v>0</v>
      </c>
      <c r="CB78" s="467">
        <f t="shared" ca="1" si="88"/>
        <v>0</v>
      </c>
      <c r="CC78" s="467">
        <f t="shared" ca="1" si="88"/>
        <v>0</v>
      </c>
      <c r="CD78" s="467">
        <f t="shared" ca="1" si="88"/>
        <v>0</v>
      </c>
      <c r="CE78" s="467">
        <f t="shared" ca="1" si="88"/>
        <v>0</v>
      </c>
      <c r="CF78" s="467">
        <f t="shared" ca="1" si="88"/>
        <v>0</v>
      </c>
      <c r="CG78" s="467">
        <f t="shared" ca="1" si="88"/>
        <v>0</v>
      </c>
      <c r="CH78" s="467">
        <f t="shared" ca="1" si="88"/>
        <v>0</v>
      </c>
      <c r="CI78" s="467">
        <f t="shared" ca="1" si="88"/>
        <v>0</v>
      </c>
      <c r="CJ78" s="467">
        <f t="shared" ca="1" si="88"/>
        <v>0</v>
      </c>
      <c r="CK78" s="467">
        <f t="shared" ca="1" si="88"/>
        <v>0</v>
      </c>
      <c r="CL78" s="467">
        <f t="shared" ca="1" si="88"/>
        <v>0</v>
      </c>
      <c r="CM78" s="467">
        <f t="shared" ca="1" si="88"/>
        <v>0</v>
      </c>
      <c r="CN78" s="467">
        <f t="shared" ca="1" si="88"/>
        <v>0</v>
      </c>
      <c r="CO78" s="467">
        <f t="shared" ca="1" si="88"/>
        <v>0</v>
      </c>
      <c r="CP78" s="467">
        <f t="shared" ca="1" si="88"/>
        <v>0</v>
      </c>
      <c r="CQ78" s="467">
        <f t="shared" ca="1" si="88"/>
        <v>0</v>
      </c>
      <c r="CR78" s="467">
        <f t="shared" ca="1" si="88"/>
        <v>0</v>
      </c>
      <c r="CS78" s="467">
        <f t="shared" ca="1" si="88"/>
        <v>0</v>
      </c>
      <c r="CT78" s="467">
        <f t="shared" ca="1" si="88"/>
        <v>0</v>
      </c>
      <c r="CU78" s="467">
        <f t="shared" ca="1" si="88"/>
        <v>0</v>
      </c>
      <c r="CV78" s="467">
        <f t="shared" ca="1" si="88"/>
        <v>0</v>
      </c>
      <c r="CW78" s="467">
        <f t="shared" ca="1" si="88"/>
        <v>0</v>
      </c>
      <c r="CX78" s="467">
        <f t="shared" ca="1" si="88"/>
        <v>0</v>
      </c>
      <c r="CY78" s="467">
        <f t="shared" ca="1" si="88"/>
        <v>0</v>
      </c>
      <c r="CZ78" s="467">
        <f t="shared" ca="1" si="88"/>
        <v>0</v>
      </c>
      <c r="DA78" s="467">
        <f t="shared" ca="1" si="88"/>
        <v>0</v>
      </c>
      <c r="DB78" s="467">
        <f t="shared" ca="1" si="88"/>
        <v>0</v>
      </c>
      <c r="DC78" s="467">
        <f t="shared" ca="1" si="88"/>
        <v>0</v>
      </c>
      <c r="DE78" s="114"/>
    </row>
    <row r="79" spans="1:112" hidden="1">
      <c r="A79" s="67">
        <v>67</v>
      </c>
      <c r="B79" s="458" t="str">
        <f t="shared" ca="1" si="83"/>
        <v>F.1.</v>
      </c>
      <c r="C79" s="459" t="str">
        <f t="shared" ca="1" si="84"/>
        <v>Veikla</v>
      </c>
      <c r="D79" s="463"/>
      <c r="E79" s="460">
        <f t="shared" ca="1" si="85"/>
        <v>0.21</v>
      </c>
      <c r="F79" s="461">
        <f ca="1">H79+NPV(FD,I79:INDEX(I79:DC79,PAL))</f>
        <v>0</v>
      </c>
      <c r="G79" s="454">
        <f ca="1">SUMIF($H$5:$DC$5,"&lt;="&amp;PAL,$H79:$DC79)</f>
        <v>0</v>
      </c>
      <c r="H79" s="462">
        <f t="shared" ref="H79:W87" ca="1" si="89">OFFSET(INDIRECT("'"&amp;Opt_alt&amp;"'!H12"),$A79,H$5)*$DF79</f>
        <v>0</v>
      </c>
      <c r="I79" s="462">
        <f t="shared" ca="1" si="89"/>
        <v>0</v>
      </c>
      <c r="J79" s="462">
        <f t="shared" ca="1" si="89"/>
        <v>0</v>
      </c>
      <c r="K79" s="462">
        <f t="shared" ca="1" si="89"/>
        <v>0</v>
      </c>
      <c r="L79" s="462">
        <f t="shared" ca="1" si="89"/>
        <v>0</v>
      </c>
      <c r="M79" s="462">
        <f t="shared" ca="1" si="89"/>
        <v>0</v>
      </c>
      <c r="N79" s="462">
        <f t="shared" ca="1" si="89"/>
        <v>0</v>
      </c>
      <c r="O79" s="462">
        <f t="shared" ca="1" si="89"/>
        <v>0</v>
      </c>
      <c r="P79" s="462">
        <f t="shared" ca="1" si="89"/>
        <v>0</v>
      </c>
      <c r="Q79" s="462">
        <f t="shared" ca="1" si="89"/>
        <v>0</v>
      </c>
      <c r="R79" s="462">
        <f t="shared" ca="1" si="89"/>
        <v>0</v>
      </c>
      <c r="S79" s="462">
        <f t="shared" ca="1" si="89"/>
        <v>0</v>
      </c>
      <c r="T79" s="462">
        <f t="shared" ca="1" si="89"/>
        <v>0</v>
      </c>
      <c r="U79" s="462">
        <f t="shared" ca="1" si="89"/>
        <v>0</v>
      </c>
      <c r="V79" s="462">
        <f t="shared" ca="1" si="89"/>
        <v>0</v>
      </c>
      <c r="W79" s="462">
        <f t="shared" ca="1" si="89"/>
        <v>0</v>
      </c>
      <c r="X79" s="462">
        <f t="shared" ref="X79:AM87" ca="1" si="90">OFFSET(INDIRECT("'"&amp;Opt_alt&amp;"'!H12"),$A79,X$5)*$DF79</f>
        <v>0</v>
      </c>
      <c r="Y79" s="462">
        <f t="shared" ca="1" si="90"/>
        <v>0</v>
      </c>
      <c r="Z79" s="462">
        <f t="shared" ca="1" si="90"/>
        <v>0</v>
      </c>
      <c r="AA79" s="462">
        <f t="shared" ca="1" si="90"/>
        <v>0</v>
      </c>
      <c r="AB79" s="462">
        <f t="shared" ca="1" si="90"/>
        <v>0</v>
      </c>
      <c r="AC79" s="462">
        <f t="shared" ca="1" si="90"/>
        <v>0</v>
      </c>
      <c r="AD79" s="462">
        <f t="shared" ca="1" si="90"/>
        <v>0</v>
      </c>
      <c r="AE79" s="462">
        <f t="shared" ca="1" si="90"/>
        <v>0</v>
      </c>
      <c r="AF79" s="462">
        <f t="shared" ca="1" si="90"/>
        <v>0</v>
      </c>
      <c r="AG79" s="462">
        <f t="shared" ca="1" si="90"/>
        <v>0</v>
      </c>
      <c r="AH79" s="462">
        <f t="shared" ca="1" si="90"/>
        <v>0</v>
      </c>
      <c r="AI79" s="462">
        <f t="shared" ca="1" si="90"/>
        <v>0</v>
      </c>
      <c r="AJ79" s="462">
        <f t="shared" ca="1" si="90"/>
        <v>0</v>
      </c>
      <c r="AK79" s="462">
        <f t="shared" ca="1" si="90"/>
        <v>0</v>
      </c>
      <c r="AL79" s="462">
        <f t="shared" ca="1" si="90"/>
        <v>0</v>
      </c>
      <c r="AM79" s="462">
        <f t="shared" ca="1" si="90"/>
        <v>0</v>
      </c>
      <c r="AN79" s="462">
        <f t="shared" ref="AN79:BC87" ca="1" si="91">OFFSET(INDIRECT("'"&amp;Opt_alt&amp;"'!H12"),$A79,AN$5)*$DF79</f>
        <v>0</v>
      </c>
      <c r="AO79" s="462">
        <f t="shared" ca="1" si="91"/>
        <v>0</v>
      </c>
      <c r="AP79" s="462">
        <f t="shared" ca="1" si="91"/>
        <v>0</v>
      </c>
      <c r="AQ79" s="462">
        <f t="shared" ca="1" si="91"/>
        <v>0</v>
      </c>
      <c r="AR79" s="462">
        <f t="shared" ca="1" si="91"/>
        <v>0</v>
      </c>
      <c r="AS79" s="462">
        <f t="shared" ca="1" si="91"/>
        <v>0</v>
      </c>
      <c r="AT79" s="462">
        <f t="shared" ca="1" si="91"/>
        <v>0</v>
      </c>
      <c r="AU79" s="462">
        <f t="shared" ca="1" si="91"/>
        <v>0</v>
      </c>
      <c r="AV79" s="462">
        <f t="shared" ca="1" si="91"/>
        <v>0</v>
      </c>
      <c r="AW79" s="462">
        <f t="shared" ca="1" si="91"/>
        <v>0</v>
      </c>
      <c r="AX79" s="462">
        <f t="shared" ca="1" si="91"/>
        <v>0</v>
      </c>
      <c r="AY79" s="462">
        <f t="shared" ca="1" si="91"/>
        <v>0</v>
      </c>
      <c r="AZ79" s="462">
        <f t="shared" ca="1" si="91"/>
        <v>0</v>
      </c>
      <c r="BA79" s="462">
        <f t="shared" ca="1" si="91"/>
        <v>0</v>
      </c>
      <c r="BB79" s="462">
        <f t="shared" ca="1" si="91"/>
        <v>0</v>
      </c>
      <c r="BC79" s="462">
        <f t="shared" ca="1" si="91"/>
        <v>0</v>
      </c>
      <c r="BD79" s="462">
        <f t="shared" ref="BD79:BS87" ca="1" si="92">OFFSET(INDIRECT("'"&amp;Opt_alt&amp;"'!H12"),$A79,BD$5)*$DF79</f>
        <v>0</v>
      </c>
      <c r="BE79" s="462">
        <f t="shared" ca="1" si="92"/>
        <v>0</v>
      </c>
      <c r="BF79" s="462">
        <f t="shared" ca="1" si="92"/>
        <v>0</v>
      </c>
      <c r="BG79" s="462">
        <f t="shared" ca="1" si="92"/>
        <v>0</v>
      </c>
      <c r="BH79" s="462">
        <f t="shared" ca="1" si="92"/>
        <v>0</v>
      </c>
      <c r="BI79" s="462">
        <f t="shared" ca="1" si="92"/>
        <v>0</v>
      </c>
      <c r="BJ79" s="462">
        <f t="shared" ca="1" si="92"/>
        <v>0</v>
      </c>
      <c r="BK79" s="462">
        <f t="shared" ca="1" si="92"/>
        <v>0</v>
      </c>
      <c r="BL79" s="462">
        <f t="shared" ca="1" si="92"/>
        <v>0</v>
      </c>
      <c r="BM79" s="462">
        <f t="shared" ca="1" si="92"/>
        <v>0</v>
      </c>
      <c r="BN79" s="462">
        <f t="shared" ca="1" si="92"/>
        <v>0</v>
      </c>
      <c r="BO79" s="462">
        <f t="shared" ca="1" si="92"/>
        <v>0</v>
      </c>
      <c r="BP79" s="462">
        <f t="shared" ca="1" si="92"/>
        <v>0</v>
      </c>
      <c r="BQ79" s="462">
        <f t="shared" ca="1" si="92"/>
        <v>0</v>
      </c>
      <c r="BR79" s="462">
        <f t="shared" ca="1" si="92"/>
        <v>0</v>
      </c>
      <c r="BS79" s="462">
        <f t="shared" ca="1" si="92"/>
        <v>0</v>
      </c>
      <c r="BT79" s="462">
        <f t="shared" ref="BT79:CI87" ca="1" si="93">OFFSET(INDIRECT("'"&amp;Opt_alt&amp;"'!H12"),$A79,BT$5)*$DF79</f>
        <v>0</v>
      </c>
      <c r="BU79" s="462">
        <f t="shared" ca="1" si="93"/>
        <v>0</v>
      </c>
      <c r="BV79" s="462">
        <f t="shared" ca="1" si="93"/>
        <v>0</v>
      </c>
      <c r="BW79" s="462">
        <f t="shared" ca="1" si="93"/>
        <v>0</v>
      </c>
      <c r="BX79" s="462">
        <f t="shared" ca="1" si="93"/>
        <v>0</v>
      </c>
      <c r="BY79" s="462">
        <f t="shared" ca="1" si="93"/>
        <v>0</v>
      </c>
      <c r="BZ79" s="462">
        <f t="shared" ca="1" si="93"/>
        <v>0</v>
      </c>
      <c r="CA79" s="462">
        <f t="shared" ca="1" si="93"/>
        <v>0</v>
      </c>
      <c r="CB79" s="462">
        <f t="shared" ca="1" si="93"/>
        <v>0</v>
      </c>
      <c r="CC79" s="462">
        <f t="shared" ca="1" si="93"/>
        <v>0</v>
      </c>
      <c r="CD79" s="462">
        <f t="shared" ca="1" si="93"/>
        <v>0</v>
      </c>
      <c r="CE79" s="462">
        <f t="shared" ca="1" si="93"/>
        <v>0</v>
      </c>
      <c r="CF79" s="462">
        <f t="shared" ca="1" si="93"/>
        <v>0</v>
      </c>
      <c r="CG79" s="462">
        <f t="shared" ca="1" si="93"/>
        <v>0</v>
      </c>
      <c r="CH79" s="462">
        <f t="shared" ca="1" si="93"/>
        <v>0</v>
      </c>
      <c r="CI79" s="462">
        <f t="shared" ca="1" si="93"/>
        <v>0</v>
      </c>
      <c r="CJ79" s="462">
        <f t="shared" ref="CJ79:CY87" ca="1" si="94">OFFSET(INDIRECT("'"&amp;Opt_alt&amp;"'!H12"),$A79,CJ$5)*$DF79</f>
        <v>0</v>
      </c>
      <c r="CK79" s="462">
        <f t="shared" ca="1" si="94"/>
        <v>0</v>
      </c>
      <c r="CL79" s="462">
        <f t="shared" ca="1" si="94"/>
        <v>0</v>
      </c>
      <c r="CM79" s="462">
        <f t="shared" ca="1" si="94"/>
        <v>0</v>
      </c>
      <c r="CN79" s="462">
        <f t="shared" ca="1" si="94"/>
        <v>0</v>
      </c>
      <c r="CO79" s="462">
        <f t="shared" ca="1" si="94"/>
        <v>0</v>
      </c>
      <c r="CP79" s="462">
        <f t="shared" ca="1" si="94"/>
        <v>0</v>
      </c>
      <c r="CQ79" s="462">
        <f t="shared" ca="1" si="94"/>
        <v>0</v>
      </c>
      <c r="CR79" s="462">
        <f t="shared" ca="1" si="94"/>
        <v>0</v>
      </c>
      <c r="CS79" s="462">
        <f t="shared" ca="1" si="94"/>
        <v>0</v>
      </c>
      <c r="CT79" s="462">
        <f t="shared" ca="1" si="94"/>
        <v>0</v>
      </c>
      <c r="CU79" s="462">
        <f t="shared" ca="1" si="94"/>
        <v>0</v>
      </c>
      <c r="CV79" s="462">
        <f t="shared" ca="1" si="94"/>
        <v>0</v>
      </c>
      <c r="CW79" s="462">
        <f t="shared" ca="1" si="94"/>
        <v>0</v>
      </c>
      <c r="CX79" s="462">
        <f t="shared" ca="1" si="94"/>
        <v>0</v>
      </c>
      <c r="CY79" s="462">
        <f t="shared" ca="1" si="94"/>
        <v>0</v>
      </c>
      <c r="CZ79" s="462">
        <f t="shared" ref="CT79:DC87" ca="1" si="95">OFFSET(INDIRECT("'"&amp;Opt_alt&amp;"'!H12"),$A79,CZ$5)*$DF79</f>
        <v>0</v>
      </c>
      <c r="DA79" s="462">
        <f t="shared" ca="1" si="95"/>
        <v>0</v>
      </c>
      <c r="DB79" s="462">
        <f t="shared" ca="1" si="95"/>
        <v>0</v>
      </c>
      <c r="DC79" s="462">
        <f t="shared" ca="1" si="95"/>
        <v>0</v>
      </c>
      <c r="DE79" s="114" t="str">
        <f t="shared" ca="1" si="86"/>
        <v>F.1.</v>
      </c>
      <c r="DF79">
        <f t="shared" ref="DF79:DF88" ca="1" si="96">VLOOKUP(DE79,scenarijai,$DF$6,FALSE)</f>
        <v>1</v>
      </c>
      <c r="DG79">
        <f t="shared" ref="DG79:DG88" ca="1" si="97">OFFSET(INDIRECT("'"&amp;Opt_alt&amp;"'!H12"),$A79,DG$5)</f>
        <v>21</v>
      </c>
      <c r="DH79">
        <v>0</v>
      </c>
    </row>
    <row r="80" spans="1:112" hidden="1">
      <c r="A80" s="67">
        <v>68</v>
      </c>
      <c r="B80" s="458" t="str">
        <f t="shared" ca="1" si="83"/>
        <v>F.2.</v>
      </c>
      <c r="C80" s="459" t="str">
        <f t="shared" ca="1" si="84"/>
        <v>Veikla</v>
      </c>
      <c r="D80" s="463"/>
      <c r="E80" s="460">
        <f t="shared" ca="1" si="85"/>
        <v>0.21</v>
      </c>
      <c r="F80" s="461">
        <f ca="1">H80+NPV(FD,I80:INDEX(I80:DC80,PAL))</f>
        <v>0</v>
      </c>
      <c r="G80" s="454">
        <f ca="1">SUMIF($H$5:$DC$5,"&lt;="&amp;PAL,$H80:$DC80)</f>
        <v>0</v>
      </c>
      <c r="H80" s="462">
        <f t="shared" ca="1" si="89"/>
        <v>0</v>
      </c>
      <c r="I80" s="462">
        <f t="shared" ca="1" si="89"/>
        <v>0</v>
      </c>
      <c r="J80" s="462">
        <f t="shared" ca="1" si="89"/>
        <v>0</v>
      </c>
      <c r="K80" s="462">
        <f t="shared" ca="1" si="89"/>
        <v>0</v>
      </c>
      <c r="L80" s="462">
        <f t="shared" ca="1" si="89"/>
        <v>0</v>
      </c>
      <c r="M80" s="462">
        <f t="shared" ca="1" si="89"/>
        <v>0</v>
      </c>
      <c r="N80" s="462">
        <f t="shared" ca="1" si="89"/>
        <v>0</v>
      </c>
      <c r="O80" s="462">
        <f t="shared" ca="1" si="89"/>
        <v>0</v>
      </c>
      <c r="P80" s="462">
        <f t="shared" ca="1" si="89"/>
        <v>0</v>
      </c>
      <c r="Q80" s="462">
        <f t="shared" ca="1" si="89"/>
        <v>0</v>
      </c>
      <c r="R80" s="462">
        <f t="shared" ca="1" si="89"/>
        <v>0</v>
      </c>
      <c r="S80" s="462">
        <f t="shared" ca="1" si="89"/>
        <v>0</v>
      </c>
      <c r="T80" s="462">
        <f t="shared" ca="1" si="89"/>
        <v>0</v>
      </c>
      <c r="U80" s="462">
        <f t="shared" ca="1" si="89"/>
        <v>0</v>
      </c>
      <c r="V80" s="462">
        <f t="shared" ca="1" si="89"/>
        <v>0</v>
      </c>
      <c r="W80" s="462">
        <f t="shared" ca="1" si="89"/>
        <v>0</v>
      </c>
      <c r="X80" s="462">
        <f t="shared" ca="1" si="90"/>
        <v>0</v>
      </c>
      <c r="Y80" s="462">
        <f t="shared" ca="1" si="90"/>
        <v>0</v>
      </c>
      <c r="Z80" s="462">
        <f t="shared" ca="1" si="90"/>
        <v>0</v>
      </c>
      <c r="AA80" s="462">
        <f t="shared" ca="1" si="90"/>
        <v>0</v>
      </c>
      <c r="AB80" s="462">
        <f t="shared" ca="1" si="90"/>
        <v>0</v>
      </c>
      <c r="AC80" s="462">
        <f t="shared" ca="1" si="90"/>
        <v>0</v>
      </c>
      <c r="AD80" s="462">
        <f t="shared" ca="1" si="90"/>
        <v>0</v>
      </c>
      <c r="AE80" s="462">
        <f t="shared" ca="1" si="90"/>
        <v>0</v>
      </c>
      <c r="AF80" s="462">
        <f t="shared" ca="1" si="90"/>
        <v>0</v>
      </c>
      <c r="AG80" s="462">
        <f t="shared" ca="1" si="90"/>
        <v>0</v>
      </c>
      <c r="AH80" s="462">
        <f t="shared" ca="1" si="90"/>
        <v>0</v>
      </c>
      <c r="AI80" s="462">
        <f t="shared" ca="1" si="90"/>
        <v>0</v>
      </c>
      <c r="AJ80" s="462">
        <f t="shared" ca="1" si="90"/>
        <v>0</v>
      </c>
      <c r="AK80" s="462">
        <f t="shared" ca="1" si="90"/>
        <v>0</v>
      </c>
      <c r="AL80" s="462">
        <f t="shared" ca="1" si="90"/>
        <v>0</v>
      </c>
      <c r="AM80" s="462">
        <f t="shared" ca="1" si="90"/>
        <v>0</v>
      </c>
      <c r="AN80" s="462">
        <f t="shared" ca="1" si="91"/>
        <v>0</v>
      </c>
      <c r="AO80" s="462">
        <f t="shared" ca="1" si="91"/>
        <v>0</v>
      </c>
      <c r="AP80" s="462">
        <f t="shared" ca="1" si="91"/>
        <v>0</v>
      </c>
      <c r="AQ80" s="462">
        <f t="shared" ca="1" si="91"/>
        <v>0</v>
      </c>
      <c r="AR80" s="462">
        <f t="shared" ca="1" si="91"/>
        <v>0</v>
      </c>
      <c r="AS80" s="462">
        <f t="shared" ca="1" si="91"/>
        <v>0</v>
      </c>
      <c r="AT80" s="462">
        <f t="shared" ca="1" si="91"/>
        <v>0</v>
      </c>
      <c r="AU80" s="462">
        <f t="shared" ca="1" si="91"/>
        <v>0</v>
      </c>
      <c r="AV80" s="462">
        <f t="shared" ca="1" si="91"/>
        <v>0</v>
      </c>
      <c r="AW80" s="462">
        <f t="shared" ca="1" si="91"/>
        <v>0</v>
      </c>
      <c r="AX80" s="462">
        <f t="shared" ca="1" si="91"/>
        <v>0</v>
      </c>
      <c r="AY80" s="462">
        <f t="shared" ca="1" si="91"/>
        <v>0</v>
      </c>
      <c r="AZ80" s="462">
        <f t="shared" ca="1" si="91"/>
        <v>0</v>
      </c>
      <c r="BA80" s="462">
        <f t="shared" ca="1" si="91"/>
        <v>0</v>
      </c>
      <c r="BB80" s="462">
        <f t="shared" ca="1" si="91"/>
        <v>0</v>
      </c>
      <c r="BC80" s="462">
        <f t="shared" ca="1" si="91"/>
        <v>0</v>
      </c>
      <c r="BD80" s="462">
        <f t="shared" ca="1" si="92"/>
        <v>0</v>
      </c>
      <c r="BE80" s="462">
        <f t="shared" ca="1" si="92"/>
        <v>0</v>
      </c>
      <c r="BF80" s="462">
        <f t="shared" ca="1" si="92"/>
        <v>0</v>
      </c>
      <c r="BG80" s="462">
        <f t="shared" ca="1" si="92"/>
        <v>0</v>
      </c>
      <c r="BH80" s="462">
        <f t="shared" ca="1" si="92"/>
        <v>0</v>
      </c>
      <c r="BI80" s="462">
        <f t="shared" ca="1" si="92"/>
        <v>0</v>
      </c>
      <c r="BJ80" s="462">
        <f t="shared" ca="1" si="92"/>
        <v>0</v>
      </c>
      <c r="BK80" s="462">
        <f t="shared" ca="1" si="92"/>
        <v>0</v>
      </c>
      <c r="BL80" s="462">
        <f t="shared" ca="1" si="92"/>
        <v>0</v>
      </c>
      <c r="BM80" s="462">
        <f t="shared" ca="1" si="92"/>
        <v>0</v>
      </c>
      <c r="BN80" s="462">
        <f t="shared" ca="1" si="92"/>
        <v>0</v>
      </c>
      <c r="BO80" s="462">
        <f t="shared" ca="1" si="92"/>
        <v>0</v>
      </c>
      <c r="BP80" s="462">
        <f t="shared" ca="1" si="92"/>
        <v>0</v>
      </c>
      <c r="BQ80" s="462">
        <f t="shared" ca="1" si="92"/>
        <v>0</v>
      </c>
      <c r="BR80" s="462">
        <f t="shared" ca="1" si="92"/>
        <v>0</v>
      </c>
      <c r="BS80" s="462">
        <f t="shared" ca="1" si="92"/>
        <v>0</v>
      </c>
      <c r="BT80" s="462">
        <f t="shared" ca="1" si="93"/>
        <v>0</v>
      </c>
      <c r="BU80" s="462">
        <f t="shared" ca="1" si="93"/>
        <v>0</v>
      </c>
      <c r="BV80" s="462">
        <f t="shared" ca="1" si="93"/>
        <v>0</v>
      </c>
      <c r="BW80" s="462">
        <f t="shared" ca="1" si="93"/>
        <v>0</v>
      </c>
      <c r="BX80" s="462">
        <f t="shared" ca="1" si="93"/>
        <v>0</v>
      </c>
      <c r="BY80" s="462">
        <f t="shared" ca="1" si="93"/>
        <v>0</v>
      </c>
      <c r="BZ80" s="462">
        <f t="shared" ca="1" si="93"/>
        <v>0</v>
      </c>
      <c r="CA80" s="462">
        <f t="shared" ca="1" si="93"/>
        <v>0</v>
      </c>
      <c r="CB80" s="462">
        <f t="shared" ca="1" si="93"/>
        <v>0</v>
      </c>
      <c r="CC80" s="462">
        <f t="shared" ca="1" si="93"/>
        <v>0</v>
      </c>
      <c r="CD80" s="462">
        <f t="shared" ca="1" si="93"/>
        <v>0</v>
      </c>
      <c r="CE80" s="462">
        <f t="shared" ca="1" si="93"/>
        <v>0</v>
      </c>
      <c r="CF80" s="462">
        <f t="shared" ca="1" si="93"/>
        <v>0</v>
      </c>
      <c r="CG80" s="462">
        <f t="shared" ca="1" si="93"/>
        <v>0</v>
      </c>
      <c r="CH80" s="462">
        <f t="shared" ca="1" si="93"/>
        <v>0</v>
      </c>
      <c r="CI80" s="462">
        <f t="shared" ca="1" si="93"/>
        <v>0</v>
      </c>
      <c r="CJ80" s="462">
        <f t="shared" ca="1" si="94"/>
        <v>0</v>
      </c>
      <c r="CK80" s="462">
        <f t="shared" ca="1" si="94"/>
        <v>0</v>
      </c>
      <c r="CL80" s="462">
        <f t="shared" ca="1" si="94"/>
        <v>0</v>
      </c>
      <c r="CM80" s="462">
        <f t="shared" ca="1" si="94"/>
        <v>0</v>
      </c>
      <c r="CN80" s="462">
        <f t="shared" ca="1" si="94"/>
        <v>0</v>
      </c>
      <c r="CO80" s="462">
        <f t="shared" ca="1" si="94"/>
        <v>0</v>
      </c>
      <c r="CP80" s="462">
        <f t="shared" ca="1" si="94"/>
        <v>0</v>
      </c>
      <c r="CQ80" s="462">
        <f t="shared" ca="1" si="94"/>
        <v>0</v>
      </c>
      <c r="CR80" s="462">
        <f t="shared" ca="1" si="94"/>
        <v>0</v>
      </c>
      <c r="CS80" s="462">
        <f t="shared" ca="1" si="94"/>
        <v>0</v>
      </c>
      <c r="CT80" s="462">
        <f t="shared" ca="1" si="95"/>
        <v>0</v>
      </c>
      <c r="CU80" s="462">
        <f t="shared" ca="1" si="95"/>
        <v>0</v>
      </c>
      <c r="CV80" s="462">
        <f t="shared" ca="1" si="95"/>
        <v>0</v>
      </c>
      <c r="CW80" s="462">
        <f t="shared" ca="1" si="95"/>
        <v>0</v>
      </c>
      <c r="CX80" s="462">
        <f t="shared" ca="1" si="95"/>
        <v>0</v>
      </c>
      <c r="CY80" s="462">
        <f t="shared" ca="1" si="95"/>
        <v>0</v>
      </c>
      <c r="CZ80" s="462">
        <f t="shared" ca="1" si="95"/>
        <v>0</v>
      </c>
      <c r="DA80" s="462">
        <f t="shared" ca="1" si="95"/>
        <v>0</v>
      </c>
      <c r="DB80" s="462">
        <f t="shared" ca="1" si="95"/>
        <v>0</v>
      </c>
      <c r="DC80" s="462">
        <f t="shared" ca="1" si="95"/>
        <v>0</v>
      </c>
      <c r="DE80" s="114" t="str">
        <f t="shared" ca="1" si="86"/>
        <v>F.2.</v>
      </c>
      <c r="DF80">
        <f t="shared" ca="1" si="96"/>
        <v>1</v>
      </c>
      <c r="DG80">
        <f t="shared" ca="1" si="97"/>
        <v>21</v>
      </c>
      <c r="DH80">
        <v>0</v>
      </c>
    </row>
    <row r="81" spans="1:112" hidden="1">
      <c r="A81" s="67">
        <v>69</v>
      </c>
      <c r="B81" s="458" t="str">
        <f t="shared" ca="1" si="83"/>
        <v>F.3.</v>
      </c>
      <c r="C81" s="459" t="str">
        <f t="shared" ca="1" si="84"/>
        <v>Veikla</v>
      </c>
      <c r="D81" s="463"/>
      <c r="E81" s="460">
        <f t="shared" ca="1" si="85"/>
        <v>0.21</v>
      </c>
      <c r="F81" s="461">
        <f ca="1">H81+NPV(FD,I81:INDEX(I81:DC81,PAL))</f>
        <v>0</v>
      </c>
      <c r="G81" s="454">
        <f ca="1">SUMIF($H$5:$DC$5,"&lt;="&amp;PAL,$H81:$DC81)</f>
        <v>0</v>
      </c>
      <c r="H81" s="462">
        <f t="shared" ca="1" si="89"/>
        <v>0</v>
      </c>
      <c r="I81" s="462">
        <f t="shared" ca="1" si="89"/>
        <v>0</v>
      </c>
      <c r="J81" s="462">
        <f t="shared" ca="1" si="89"/>
        <v>0</v>
      </c>
      <c r="K81" s="462">
        <f t="shared" ca="1" si="89"/>
        <v>0</v>
      </c>
      <c r="L81" s="462">
        <f t="shared" ca="1" si="89"/>
        <v>0</v>
      </c>
      <c r="M81" s="462">
        <f t="shared" ca="1" si="89"/>
        <v>0</v>
      </c>
      <c r="N81" s="462">
        <f t="shared" ca="1" si="89"/>
        <v>0</v>
      </c>
      <c r="O81" s="462">
        <f t="shared" ca="1" si="89"/>
        <v>0</v>
      </c>
      <c r="P81" s="462">
        <f t="shared" ca="1" si="89"/>
        <v>0</v>
      </c>
      <c r="Q81" s="462">
        <f t="shared" ca="1" si="89"/>
        <v>0</v>
      </c>
      <c r="R81" s="462">
        <f t="shared" ca="1" si="89"/>
        <v>0</v>
      </c>
      <c r="S81" s="462">
        <f t="shared" ca="1" si="89"/>
        <v>0</v>
      </c>
      <c r="T81" s="462">
        <f t="shared" ca="1" si="89"/>
        <v>0</v>
      </c>
      <c r="U81" s="462">
        <f t="shared" ca="1" si="89"/>
        <v>0</v>
      </c>
      <c r="V81" s="462">
        <f t="shared" ca="1" si="89"/>
        <v>0</v>
      </c>
      <c r="W81" s="462">
        <f t="shared" ca="1" si="89"/>
        <v>0</v>
      </c>
      <c r="X81" s="462">
        <f t="shared" ca="1" si="90"/>
        <v>0</v>
      </c>
      <c r="Y81" s="462">
        <f t="shared" ca="1" si="90"/>
        <v>0</v>
      </c>
      <c r="Z81" s="462">
        <f t="shared" ca="1" si="90"/>
        <v>0</v>
      </c>
      <c r="AA81" s="462">
        <f t="shared" ca="1" si="90"/>
        <v>0</v>
      </c>
      <c r="AB81" s="462">
        <f t="shared" ca="1" si="90"/>
        <v>0</v>
      </c>
      <c r="AC81" s="462">
        <f t="shared" ca="1" si="90"/>
        <v>0</v>
      </c>
      <c r="AD81" s="462">
        <f t="shared" ca="1" si="90"/>
        <v>0</v>
      </c>
      <c r="AE81" s="462">
        <f t="shared" ca="1" si="90"/>
        <v>0</v>
      </c>
      <c r="AF81" s="462">
        <f t="shared" ca="1" si="90"/>
        <v>0</v>
      </c>
      <c r="AG81" s="462">
        <f t="shared" ca="1" si="90"/>
        <v>0</v>
      </c>
      <c r="AH81" s="462">
        <f t="shared" ca="1" si="90"/>
        <v>0</v>
      </c>
      <c r="AI81" s="462">
        <f t="shared" ca="1" si="90"/>
        <v>0</v>
      </c>
      <c r="AJ81" s="462">
        <f t="shared" ca="1" si="90"/>
        <v>0</v>
      </c>
      <c r="AK81" s="462">
        <f t="shared" ca="1" si="90"/>
        <v>0</v>
      </c>
      <c r="AL81" s="462">
        <f t="shared" ca="1" si="90"/>
        <v>0</v>
      </c>
      <c r="AM81" s="462">
        <f t="shared" ca="1" si="90"/>
        <v>0</v>
      </c>
      <c r="AN81" s="462">
        <f t="shared" ca="1" si="91"/>
        <v>0</v>
      </c>
      <c r="AO81" s="462">
        <f t="shared" ca="1" si="91"/>
        <v>0</v>
      </c>
      <c r="AP81" s="462">
        <f t="shared" ca="1" si="91"/>
        <v>0</v>
      </c>
      <c r="AQ81" s="462">
        <f t="shared" ca="1" si="91"/>
        <v>0</v>
      </c>
      <c r="AR81" s="462">
        <f t="shared" ca="1" si="91"/>
        <v>0</v>
      </c>
      <c r="AS81" s="462">
        <f t="shared" ca="1" si="91"/>
        <v>0</v>
      </c>
      <c r="AT81" s="462">
        <f t="shared" ca="1" si="91"/>
        <v>0</v>
      </c>
      <c r="AU81" s="462">
        <f t="shared" ca="1" si="91"/>
        <v>0</v>
      </c>
      <c r="AV81" s="462">
        <f t="shared" ca="1" si="91"/>
        <v>0</v>
      </c>
      <c r="AW81" s="462">
        <f t="shared" ca="1" si="91"/>
        <v>0</v>
      </c>
      <c r="AX81" s="462">
        <f t="shared" ca="1" si="91"/>
        <v>0</v>
      </c>
      <c r="AY81" s="462">
        <f t="shared" ca="1" si="91"/>
        <v>0</v>
      </c>
      <c r="AZ81" s="462">
        <f t="shared" ca="1" si="91"/>
        <v>0</v>
      </c>
      <c r="BA81" s="462">
        <f t="shared" ca="1" si="91"/>
        <v>0</v>
      </c>
      <c r="BB81" s="462">
        <f t="shared" ca="1" si="91"/>
        <v>0</v>
      </c>
      <c r="BC81" s="462">
        <f t="shared" ca="1" si="91"/>
        <v>0</v>
      </c>
      <c r="BD81" s="462">
        <f t="shared" ca="1" si="92"/>
        <v>0</v>
      </c>
      <c r="BE81" s="462">
        <f t="shared" ca="1" si="92"/>
        <v>0</v>
      </c>
      <c r="BF81" s="462">
        <f t="shared" ca="1" si="92"/>
        <v>0</v>
      </c>
      <c r="BG81" s="462">
        <f t="shared" ca="1" si="92"/>
        <v>0</v>
      </c>
      <c r="BH81" s="462">
        <f t="shared" ca="1" si="92"/>
        <v>0</v>
      </c>
      <c r="BI81" s="462">
        <f t="shared" ca="1" si="92"/>
        <v>0</v>
      </c>
      <c r="BJ81" s="462">
        <f t="shared" ca="1" si="92"/>
        <v>0</v>
      </c>
      <c r="BK81" s="462">
        <f t="shared" ca="1" si="92"/>
        <v>0</v>
      </c>
      <c r="BL81" s="462">
        <f t="shared" ca="1" si="92"/>
        <v>0</v>
      </c>
      <c r="BM81" s="462">
        <f t="shared" ca="1" si="92"/>
        <v>0</v>
      </c>
      <c r="BN81" s="462">
        <f t="shared" ca="1" si="92"/>
        <v>0</v>
      </c>
      <c r="BO81" s="462">
        <f t="shared" ca="1" si="92"/>
        <v>0</v>
      </c>
      <c r="BP81" s="462">
        <f t="shared" ca="1" si="92"/>
        <v>0</v>
      </c>
      <c r="BQ81" s="462">
        <f t="shared" ca="1" si="92"/>
        <v>0</v>
      </c>
      <c r="BR81" s="462">
        <f t="shared" ca="1" si="92"/>
        <v>0</v>
      </c>
      <c r="BS81" s="462">
        <f t="shared" ca="1" si="92"/>
        <v>0</v>
      </c>
      <c r="BT81" s="462">
        <f t="shared" ca="1" si="93"/>
        <v>0</v>
      </c>
      <c r="BU81" s="462">
        <f t="shared" ca="1" si="93"/>
        <v>0</v>
      </c>
      <c r="BV81" s="462">
        <f t="shared" ca="1" si="93"/>
        <v>0</v>
      </c>
      <c r="BW81" s="462">
        <f t="shared" ca="1" si="93"/>
        <v>0</v>
      </c>
      <c r="BX81" s="462">
        <f t="shared" ca="1" si="93"/>
        <v>0</v>
      </c>
      <c r="BY81" s="462">
        <f t="shared" ca="1" si="93"/>
        <v>0</v>
      </c>
      <c r="BZ81" s="462">
        <f t="shared" ca="1" si="93"/>
        <v>0</v>
      </c>
      <c r="CA81" s="462">
        <f t="shared" ca="1" si="93"/>
        <v>0</v>
      </c>
      <c r="CB81" s="462">
        <f t="shared" ca="1" si="93"/>
        <v>0</v>
      </c>
      <c r="CC81" s="462">
        <f t="shared" ca="1" si="93"/>
        <v>0</v>
      </c>
      <c r="CD81" s="462">
        <f t="shared" ca="1" si="93"/>
        <v>0</v>
      </c>
      <c r="CE81" s="462">
        <f t="shared" ca="1" si="93"/>
        <v>0</v>
      </c>
      <c r="CF81" s="462">
        <f t="shared" ca="1" si="93"/>
        <v>0</v>
      </c>
      <c r="CG81" s="462">
        <f t="shared" ca="1" si="93"/>
        <v>0</v>
      </c>
      <c r="CH81" s="462">
        <f t="shared" ca="1" si="93"/>
        <v>0</v>
      </c>
      <c r="CI81" s="462">
        <f t="shared" ca="1" si="93"/>
        <v>0</v>
      </c>
      <c r="CJ81" s="462">
        <f t="shared" ca="1" si="94"/>
        <v>0</v>
      </c>
      <c r="CK81" s="462">
        <f t="shared" ca="1" si="94"/>
        <v>0</v>
      </c>
      <c r="CL81" s="462">
        <f t="shared" ca="1" si="94"/>
        <v>0</v>
      </c>
      <c r="CM81" s="462">
        <f t="shared" ca="1" si="94"/>
        <v>0</v>
      </c>
      <c r="CN81" s="462">
        <f t="shared" ca="1" si="94"/>
        <v>0</v>
      </c>
      <c r="CO81" s="462">
        <f t="shared" ca="1" si="94"/>
        <v>0</v>
      </c>
      <c r="CP81" s="462">
        <f t="shared" ca="1" si="94"/>
        <v>0</v>
      </c>
      <c r="CQ81" s="462">
        <f t="shared" ca="1" si="94"/>
        <v>0</v>
      </c>
      <c r="CR81" s="462">
        <f t="shared" ca="1" si="94"/>
        <v>0</v>
      </c>
      <c r="CS81" s="462">
        <f t="shared" ca="1" si="94"/>
        <v>0</v>
      </c>
      <c r="CT81" s="462">
        <f t="shared" ca="1" si="95"/>
        <v>0</v>
      </c>
      <c r="CU81" s="462">
        <f t="shared" ca="1" si="95"/>
        <v>0</v>
      </c>
      <c r="CV81" s="462">
        <f t="shared" ca="1" si="95"/>
        <v>0</v>
      </c>
      <c r="CW81" s="462">
        <f t="shared" ca="1" si="95"/>
        <v>0</v>
      </c>
      <c r="CX81" s="462">
        <f t="shared" ca="1" si="95"/>
        <v>0</v>
      </c>
      <c r="CY81" s="462">
        <f t="shared" ca="1" si="95"/>
        <v>0</v>
      </c>
      <c r="CZ81" s="462">
        <f t="shared" ca="1" si="95"/>
        <v>0</v>
      </c>
      <c r="DA81" s="462">
        <f t="shared" ca="1" si="95"/>
        <v>0</v>
      </c>
      <c r="DB81" s="462">
        <f t="shared" ca="1" si="95"/>
        <v>0</v>
      </c>
      <c r="DC81" s="462">
        <f t="shared" ca="1" si="95"/>
        <v>0</v>
      </c>
      <c r="DE81" s="114" t="str">
        <f t="shared" ca="1" si="86"/>
        <v>F.3.</v>
      </c>
      <c r="DF81">
        <f t="shared" ca="1" si="96"/>
        <v>1</v>
      </c>
      <c r="DG81">
        <f t="shared" ca="1" si="97"/>
        <v>21</v>
      </c>
      <c r="DH81">
        <v>0</v>
      </c>
    </row>
    <row r="82" spans="1:112" hidden="1">
      <c r="A82" s="67">
        <v>70</v>
      </c>
      <c r="B82" s="458" t="str">
        <f t="shared" ca="1" si="83"/>
        <v>F.4.</v>
      </c>
      <c r="C82" s="459" t="str">
        <f t="shared" ca="1" si="84"/>
        <v>Veikla</v>
      </c>
      <c r="D82" s="463"/>
      <c r="E82" s="460">
        <f t="shared" ca="1" si="85"/>
        <v>0.21</v>
      </c>
      <c r="F82" s="461">
        <f ca="1">H82+NPV(FD,I82:INDEX(I82:DC82,PAL))</f>
        <v>0</v>
      </c>
      <c r="G82" s="454">
        <f ca="1">SUMIF($H$5:$DC$5,"&lt;="&amp;PAL,$H82:$DC82)</f>
        <v>0</v>
      </c>
      <c r="H82" s="462">
        <f t="shared" ca="1" si="89"/>
        <v>0</v>
      </c>
      <c r="I82" s="462">
        <f t="shared" ca="1" si="89"/>
        <v>0</v>
      </c>
      <c r="J82" s="462">
        <f t="shared" ca="1" si="89"/>
        <v>0</v>
      </c>
      <c r="K82" s="462">
        <f t="shared" ca="1" si="89"/>
        <v>0</v>
      </c>
      <c r="L82" s="462">
        <f t="shared" ca="1" si="89"/>
        <v>0</v>
      </c>
      <c r="M82" s="462">
        <f t="shared" ca="1" si="89"/>
        <v>0</v>
      </c>
      <c r="N82" s="462">
        <f t="shared" ca="1" si="89"/>
        <v>0</v>
      </c>
      <c r="O82" s="462">
        <f t="shared" ca="1" si="89"/>
        <v>0</v>
      </c>
      <c r="P82" s="462">
        <f t="shared" ca="1" si="89"/>
        <v>0</v>
      </c>
      <c r="Q82" s="462">
        <f t="shared" ca="1" si="89"/>
        <v>0</v>
      </c>
      <c r="R82" s="462">
        <f t="shared" ca="1" si="89"/>
        <v>0</v>
      </c>
      <c r="S82" s="462">
        <f t="shared" ca="1" si="89"/>
        <v>0</v>
      </c>
      <c r="T82" s="462">
        <f t="shared" ca="1" si="89"/>
        <v>0</v>
      </c>
      <c r="U82" s="462">
        <f t="shared" ca="1" si="89"/>
        <v>0</v>
      </c>
      <c r="V82" s="462">
        <f t="shared" ca="1" si="89"/>
        <v>0</v>
      </c>
      <c r="W82" s="462">
        <f t="shared" ca="1" si="89"/>
        <v>0</v>
      </c>
      <c r="X82" s="462">
        <f t="shared" ca="1" si="90"/>
        <v>0</v>
      </c>
      <c r="Y82" s="462">
        <f t="shared" ca="1" si="90"/>
        <v>0</v>
      </c>
      <c r="Z82" s="462">
        <f t="shared" ca="1" si="90"/>
        <v>0</v>
      </c>
      <c r="AA82" s="462">
        <f t="shared" ca="1" si="90"/>
        <v>0</v>
      </c>
      <c r="AB82" s="462">
        <f t="shared" ca="1" si="90"/>
        <v>0</v>
      </c>
      <c r="AC82" s="462">
        <f t="shared" ca="1" si="90"/>
        <v>0</v>
      </c>
      <c r="AD82" s="462">
        <f t="shared" ca="1" si="90"/>
        <v>0</v>
      </c>
      <c r="AE82" s="462">
        <f t="shared" ca="1" si="90"/>
        <v>0</v>
      </c>
      <c r="AF82" s="462">
        <f t="shared" ca="1" si="90"/>
        <v>0</v>
      </c>
      <c r="AG82" s="462">
        <f t="shared" ca="1" si="90"/>
        <v>0</v>
      </c>
      <c r="AH82" s="462">
        <f t="shared" ca="1" si="90"/>
        <v>0</v>
      </c>
      <c r="AI82" s="462">
        <f t="shared" ca="1" si="90"/>
        <v>0</v>
      </c>
      <c r="AJ82" s="462">
        <f t="shared" ca="1" si="90"/>
        <v>0</v>
      </c>
      <c r="AK82" s="462">
        <f t="shared" ca="1" si="90"/>
        <v>0</v>
      </c>
      <c r="AL82" s="462">
        <f t="shared" ca="1" si="90"/>
        <v>0</v>
      </c>
      <c r="AM82" s="462">
        <f t="shared" ca="1" si="90"/>
        <v>0</v>
      </c>
      <c r="AN82" s="462">
        <f t="shared" ca="1" si="91"/>
        <v>0</v>
      </c>
      <c r="AO82" s="462">
        <f t="shared" ca="1" si="91"/>
        <v>0</v>
      </c>
      <c r="AP82" s="462">
        <f t="shared" ca="1" si="91"/>
        <v>0</v>
      </c>
      <c r="AQ82" s="462">
        <f t="shared" ca="1" si="91"/>
        <v>0</v>
      </c>
      <c r="AR82" s="462">
        <f t="shared" ca="1" si="91"/>
        <v>0</v>
      </c>
      <c r="AS82" s="462">
        <f t="shared" ca="1" si="91"/>
        <v>0</v>
      </c>
      <c r="AT82" s="462">
        <f t="shared" ca="1" si="91"/>
        <v>0</v>
      </c>
      <c r="AU82" s="462">
        <f t="shared" ca="1" si="91"/>
        <v>0</v>
      </c>
      <c r="AV82" s="462">
        <f t="shared" ca="1" si="91"/>
        <v>0</v>
      </c>
      <c r="AW82" s="462">
        <f t="shared" ca="1" si="91"/>
        <v>0</v>
      </c>
      <c r="AX82" s="462">
        <f t="shared" ca="1" si="91"/>
        <v>0</v>
      </c>
      <c r="AY82" s="462">
        <f t="shared" ca="1" si="91"/>
        <v>0</v>
      </c>
      <c r="AZ82" s="462">
        <f t="shared" ca="1" si="91"/>
        <v>0</v>
      </c>
      <c r="BA82" s="462">
        <f t="shared" ca="1" si="91"/>
        <v>0</v>
      </c>
      <c r="BB82" s="462">
        <f t="shared" ca="1" si="91"/>
        <v>0</v>
      </c>
      <c r="BC82" s="462">
        <f t="shared" ca="1" si="91"/>
        <v>0</v>
      </c>
      <c r="BD82" s="462">
        <f t="shared" ca="1" si="92"/>
        <v>0</v>
      </c>
      <c r="BE82" s="462">
        <f t="shared" ca="1" si="92"/>
        <v>0</v>
      </c>
      <c r="BF82" s="462">
        <f t="shared" ca="1" si="92"/>
        <v>0</v>
      </c>
      <c r="BG82" s="462">
        <f t="shared" ca="1" si="92"/>
        <v>0</v>
      </c>
      <c r="BH82" s="462">
        <f t="shared" ca="1" si="92"/>
        <v>0</v>
      </c>
      <c r="BI82" s="462">
        <f t="shared" ca="1" si="92"/>
        <v>0</v>
      </c>
      <c r="BJ82" s="462">
        <f t="shared" ca="1" si="92"/>
        <v>0</v>
      </c>
      <c r="BK82" s="462">
        <f t="shared" ca="1" si="92"/>
        <v>0</v>
      </c>
      <c r="BL82" s="462">
        <f t="shared" ca="1" si="92"/>
        <v>0</v>
      </c>
      <c r="BM82" s="462">
        <f t="shared" ca="1" si="92"/>
        <v>0</v>
      </c>
      <c r="BN82" s="462">
        <f t="shared" ca="1" si="92"/>
        <v>0</v>
      </c>
      <c r="BO82" s="462">
        <f t="shared" ca="1" si="92"/>
        <v>0</v>
      </c>
      <c r="BP82" s="462">
        <f t="shared" ca="1" si="92"/>
        <v>0</v>
      </c>
      <c r="BQ82" s="462">
        <f t="shared" ca="1" si="92"/>
        <v>0</v>
      </c>
      <c r="BR82" s="462">
        <f t="shared" ca="1" si="92"/>
        <v>0</v>
      </c>
      <c r="BS82" s="462">
        <f t="shared" ca="1" si="92"/>
        <v>0</v>
      </c>
      <c r="BT82" s="462">
        <f t="shared" ca="1" si="93"/>
        <v>0</v>
      </c>
      <c r="BU82" s="462">
        <f t="shared" ca="1" si="93"/>
        <v>0</v>
      </c>
      <c r="BV82" s="462">
        <f t="shared" ca="1" si="93"/>
        <v>0</v>
      </c>
      <c r="BW82" s="462">
        <f t="shared" ca="1" si="93"/>
        <v>0</v>
      </c>
      <c r="BX82" s="462">
        <f t="shared" ca="1" si="93"/>
        <v>0</v>
      </c>
      <c r="BY82" s="462">
        <f t="shared" ca="1" si="93"/>
        <v>0</v>
      </c>
      <c r="BZ82" s="462">
        <f t="shared" ca="1" si="93"/>
        <v>0</v>
      </c>
      <c r="CA82" s="462">
        <f t="shared" ca="1" si="93"/>
        <v>0</v>
      </c>
      <c r="CB82" s="462">
        <f t="shared" ca="1" si="93"/>
        <v>0</v>
      </c>
      <c r="CC82" s="462">
        <f t="shared" ca="1" si="93"/>
        <v>0</v>
      </c>
      <c r="CD82" s="462">
        <f t="shared" ca="1" si="93"/>
        <v>0</v>
      </c>
      <c r="CE82" s="462">
        <f t="shared" ca="1" si="93"/>
        <v>0</v>
      </c>
      <c r="CF82" s="462">
        <f t="shared" ca="1" si="93"/>
        <v>0</v>
      </c>
      <c r="CG82" s="462">
        <f t="shared" ca="1" si="93"/>
        <v>0</v>
      </c>
      <c r="CH82" s="462">
        <f t="shared" ca="1" si="93"/>
        <v>0</v>
      </c>
      <c r="CI82" s="462">
        <f t="shared" ca="1" si="93"/>
        <v>0</v>
      </c>
      <c r="CJ82" s="462">
        <f t="shared" ca="1" si="94"/>
        <v>0</v>
      </c>
      <c r="CK82" s="462">
        <f t="shared" ca="1" si="94"/>
        <v>0</v>
      </c>
      <c r="CL82" s="462">
        <f t="shared" ca="1" si="94"/>
        <v>0</v>
      </c>
      <c r="CM82" s="462">
        <f t="shared" ca="1" si="94"/>
        <v>0</v>
      </c>
      <c r="CN82" s="462">
        <f t="shared" ca="1" si="94"/>
        <v>0</v>
      </c>
      <c r="CO82" s="462">
        <f t="shared" ca="1" si="94"/>
        <v>0</v>
      </c>
      <c r="CP82" s="462">
        <f t="shared" ca="1" si="94"/>
        <v>0</v>
      </c>
      <c r="CQ82" s="462">
        <f t="shared" ca="1" si="94"/>
        <v>0</v>
      </c>
      <c r="CR82" s="462">
        <f t="shared" ca="1" si="94"/>
        <v>0</v>
      </c>
      <c r="CS82" s="462">
        <f t="shared" ca="1" si="94"/>
        <v>0</v>
      </c>
      <c r="CT82" s="462">
        <f t="shared" ca="1" si="95"/>
        <v>0</v>
      </c>
      <c r="CU82" s="462">
        <f t="shared" ca="1" si="95"/>
        <v>0</v>
      </c>
      <c r="CV82" s="462">
        <f t="shared" ca="1" si="95"/>
        <v>0</v>
      </c>
      <c r="CW82" s="462">
        <f t="shared" ca="1" si="95"/>
        <v>0</v>
      </c>
      <c r="CX82" s="462">
        <f t="shared" ca="1" si="95"/>
        <v>0</v>
      </c>
      <c r="CY82" s="462">
        <f t="shared" ca="1" si="95"/>
        <v>0</v>
      </c>
      <c r="CZ82" s="462">
        <f t="shared" ca="1" si="95"/>
        <v>0</v>
      </c>
      <c r="DA82" s="462">
        <f t="shared" ca="1" si="95"/>
        <v>0</v>
      </c>
      <c r="DB82" s="462">
        <f t="shared" ca="1" si="95"/>
        <v>0</v>
      </c>
      <c r="DC82" s="462">
        <f t="shared" ca="1" si="95"/>
        <v>0</v>
      </c>
      <c r="DE82" s="114" t="str">
        <f t="shared" ca="1" si="86"/>
        <v>F.4.</v>
      </c>
      <c r="DF82">
        <f t="shared" ca="1" si="96"/>
        <v>1</v>
      </c>
      <c r="DG82">
        <f t="shared" ca="1" si="97"/>
        <v>21</v>
      </c>
      <c r="DH82">
        <v>0</v>
      </c>
    </row>
    <row r="83" spans="1:112" hidden="1">
      <c r="A83" s="67">
        <v>71</v>
      </c>
      <c r="B83" s="458" t="str">
        <f t="shared" ca="1" si="83"/>
        <v>F.5.</v>
      </c>
      <c r="C83" s="459" t="str">
        <f t="shared" ca="1" si="84"/>
        <v>Veikla</v>
      </c>
      <c r="D83" s="463"/>
      <c r="E83" s="460">
        <f t="shared" ca="1" si="85"/>
        <v>0.21</v>
      </c>
      <c r="F83" s="461">
        <f ca="1">H83+NPV(FD,I83:INDEX(I83:DC83,PAL))</f>
        <v>0</v>
      </c>
      <c r="G83" s="454">
        <f ca="1">SUMIF($H$5:$DC$5,"&lt;="&amp;PAL,$H83:$DC83)</f>
        <v>0</v>
      </c>
      <c r="H83" s="462">
        <f t="shared" ca="1" si="89"/>
        <v>0</v>
      </c>
      <c r="I83" s="462">
        <f t="shared" ca="1" si="89"/>
        <v>0</v>
      </c>
      <c r="J83" s="462">
        <f t="shared" ca="1" si="89"/>
        <v>0</v>
      </c>
      <c r="K83" s="462">
        <f t="shared" ca="1" si="89"/>
        <v>0</v>
      </c>
      <c r="L83" s="462">
        <f t="shared" ca="1" si="89"/>
        <v>0</v>
      </c>
      <c r="M83" s="462">
        <f t="shared" ca="1" si="89"/>
        <v>0</v>
      </c>
      <c r="N83" s="462">
        <f t="shared" ca="1" si="89"/>
        <v>0</v>
      </c>
      <c r="O83" s="462">
        <f t="shared" ca="1" si="89"/>
        <v>0</v>
      </c>
      <c r="P83" s="462">
        <f t="shared" ca="1" si="89"/>
        <v>0</v>
      </c>
      <c r="Q83" s="462">
        <f t="shared" ca="1" si="89"/>
        <v>0</v>
      </c>
      <c r="R83" s="462">
        <f t="shared" ca="1" si="89"/>
        <v>0</v>
      </c>
      <c r="S83" s="462">
        <f t="shared" ca="1" si="89"/>
        <v>0</v>
      </c>
      <c r="T83" s="462">
        <f t="shared" ca="1" si="89"/>
        <v>0</v>
      </c>
      <c r="U83" s="462">
        <f t="shared" ca="1" si="89"/>
        <v>0</v>
      </c>
      <c r="V83" s="462">
        <f t="shared" ca="1" si="89"/>
        <v>0</v>
      </c>
      <c r="W83" s="462">
        <f t="shared" ca="1" si="89"/>
        <v>0</v>
      </c>
      <c r="X83" s="462">
        <f t="shared" ca="1" si="90"/>
        <v>0</v>
      </c>
      <c r="Y83" s="462">
        <f t="shared" ca="1" si="90"/>
        <v>0</v>
      </c>
      <c r="Z83" s="462">
        <f t="shared" ca="1" si="90"/>
        <v>0</v>
      </c>
      <c r="AA83" s="462">
        <f t="shared" ca="1" si="90"/>
        <v>0</v>
      </c>
      <c r="AB83" s="462">
        <f t="shared" ca="1" si="90"/>
        <v>0</v>
      </c>
      <c r="AC83" s="462">
        <f t="shared" ca="1" si="90"/>
        <v>0</v>
      </c>
      <c r="AD83" s="462">
        <f t="shared" ca="1" si="90"/>
        <v>0</v>
      </c>
      <c r="AE83" s="462">
        <f t="shared" ca="1" si="90"/>
        <v>0</v>
      </c>
      <c r="AF83" s="462">
        <f t="shared" ca="1" si="90"/>
        <v>0</v>
      </c>
      <c r="AG83" s="462">
        <f t="shared" ca="1" si="90"/>
        <v>0</v>
      </c>
      <c r="AH83" s="462">
        <f t="shared" ca="1" si="90"/>
        <v>0</v>
      </c>
      <c r="AI83" s="462">
        <f t="shared" ca="1" si="90"/>
        <v>0</v>
      </c>
      <c r="AJ83" s="462">
        <f t="shared" ca="1" si="90"/>
        <v>0</v>
      </c>
      <c r="AK83" s="462">
        <f t="shared" ca="1" si="90"/>
        <v>0</v>
      </c>
      <c r="AL83" s="462">
        <f t="shared" ca="1" si="90"/>
        <v>0</v>
      </c>
      <c r="AM83" s="462">
        <f t="shared" ca="1" si="90"/>
        <v>0</v>
      </c>
      <c r="AN83" s="462">
        <f t="shared" ca="1" si="91"/>
        <v>0</v>
      </c>
      <c r="AO83" s="462">
        <f t="shared" ca="1" si="91"/>
        <v>0</v>
      </c>
      <c r="AP83" s="462">
        <f t="shared" ca="1" si="91"/>
        <v>0</v>
      </c>
      <c r="AQ83" s="462">
        <f t="shared" ca="1" si="91"/>
        <v>0</v>
      </c>
      <c r="AR83" s="462">
        <f t="shared" ca="1" si="91"/>
        <v>0</v>
      </c>
      <c r="AS83" s="462">
        <f t="shared" ca="1" si="91"/>
        <v>0</v>
      </c>
      <c r="AT83" s="462">
        <f t="shared" ca="1" si="91"/>
        <v>0</v>
      </c>
      <c r="AU83" s="462">
        <f t="shared" ca="1" si="91"/>
        <v>0</v>
      </c>
      <c r="AV83" s="462">
        <f t="shared" ca="1" si="91"/>
        <v>0</v>
      </c>
      <c r="AW83" s="462">
        <f t="shared" ca="1" si="91"/>
        <v>0</v>
      </c>
      <c r="AX83" s="462">
        <f t="shared" ca="1" si="91"/>
        <v>0</v>
      </c>
      <c r="AY83" s="462">
        <f t="shared" ca="1" si="91"/>
        <v>0</v>
      </c>
      <c r="AZ83" s="462">
        <f t="shared" ca="1" si="91"/>
        <v>0</v>
      </c>
      <c r="BA83" s="462">
        <f t="shared" ca="1" si="91"/>
        <v>0</v>
      </c>
      <c r="BB83" s="462">
        <f t="shared" ca="1" si="91"/>
        <v>0</v>
      </c>
      <c r="BC83" s="462">
        <f t="shared" ca="1" si="91"/>
        <v>0</v>
      </c>
      <c r="BD83" s="462">
        <f t="shared" ca="1" si="92"/>
        <v>0</v>
      </c>
      <c r="BE83" s="462">
        <f t="shared" ca="1" si="92"/>
        <v>0</v>
      </c>
      <c r="BF83" s="462">
        <f t="shared" ca="1" si="92"/>
        <v>0</v>
      </c>
      <c r="BG83" s="462">
        <f t="shared" ca="1" si="92"/>
        <v>0</v>
      </c>
      <c r="BH83" s="462">
        <f t="shared" ca="1" si="92"/>
        <v>0</v>
      </c>
      <c r="BI83" s="462">
        <f t="shared" ca="1" si="92"/>
        <v>0</v>
      </c>
      <c r="BJ83" s="462">
        <f t="shared" ca="1" si="92"/>
        <v>0</v>
      </c>
      <c r="BK83" s="462">
        <f t="shared" ca="1" si="92"/>
        <v>0</v>
      </c>
      <c r="BL83" s="462">
        <f t="shared" ca="1" si="92"/>
        <v>0</v>
      </c>
      <c r="BM83" s="462">
        <f t="shared" ca="1" si="92"/>
        <v>0</v>
      </c>
      <c r="BN83" s="462">
        <f t="shared" ca="1" si="92"/>
        <v>0</v>
      </c>
      <c r="BO83" s="462">
        <f t="shared" ca="1" si="92"/>
        <v>0</v>
      </c>
      <c r="BP83" s="462">
        <f t="shared" ca="1" si="92"/>
        <v>0</v>
      </c>
      <c r="BQ83" s="462">
        <f t="shared" ca="1" si="92"/>
        <v>0</v>
      </c>
      <c r="BR83" s="462">
        <f t="shared" ca="1" si="92"/>
        <v>0</v>
      </c>
      <c r="BS83" s="462">
        <f t="shared" ca="1" si="92"/>
        <v>0</v>
      </c>
      <c r="BT83" s="462">
        <f t="shared" ca="1" si="93"/>
        <v>0</v>
      </c>
      <c r="BU83" s="462">
        <f t="shared" ca="1" si="93"/>
        <v>0</v>
      </c>
      <c r="BV83" s="462">
        <f t="shared" ca="1" si="93"/>
        <v>0</v>
      </c>
      <c r="BW83" s="462">
        <f t="shared" ca="1" si="93"/>
        <v>0</v>
      </c>
      <c r="BX83" s="462">
        <f t="shared" ca="1" si="93"/>
        <v>0</v>
      </c>
      <c r="BY83" s="462">
        <f t="shared" ca="1" si="93"/>
        <v>0</v>
      </c>
      <c r="BZ83" s="462">
        <f t="shared" ca="1" si="93"/>
        <v>0</v>
      </c>
      <c r="CA83" s="462">
        <f t="shared" ca="1" si="93"/>
        <v>0</v>
      </c>
      <c r="CB83" s="462">
        <f t="shared" ca="1" si="93"/>
        <v>0</v>
      </c>
      <c r="CC83" s="462">
        <f t="shared" ca="1" si="93"/>
        <v>0</v>
      </c>
      <c r="CD83" s="462">
        <f t="shared" ca="1" si="93"/>
        <v>0</v>
      </c>
      <c r="CE83" s="462">
        <f t="shared" ca="1" si="93"/>
        <v>0</v>
      </c>
      <c r="CF83" s="462">
        <f t="shared" ca="1" si="93"/>
        <v>0</v>
      </c>
      <c r="CG83" s="462">
        <f t="shared" ca="1" si="93"/>
        <v>0</v>
      </c>
      <c r="CH83" s="462">
        <f t="shared" ca="1" si="93"/>
        <v>0</v>
      </c>
      <c r="CI83" s="462">
        <f t="shared" ca="1" si="93"/>
        <v>0</v>
      </c>
      <c r="CJ83" s="462">
        <f t="shared" ca="1" si="94"/>
        <v>0</v>
      </c>
      <c r="CK83" s="462">
        <f t="shared" ca="1" si="94"/>
        <v>0</v>
      </c>
      <c r="CL83" s="462">
        <f t="shared" ca="1" si="94"/>
        <v>0</v>
      </c>
      <c r="CM83" s="462">
        <f t="shared" ca="1" si="94"/>
        <v>0</v>
      </c>
      <c r="CN83" s="462">
        <f t="shared" ca="1" si="94"/>
        <v>0</v>
      </c>
      <c r="CO83" s="462">
        <f t="shared" ca="1" si="94"/>
        <v>0</v>
      </c>
      <c r="CP83" s="462">
        <f t="shared" ca="1" si="94"/>
        <v>0</v>
      </c>
      <c r="CQ83" s="462">
        <f t="shared" ca="1" si="94"/>
        <v>0</v>
      </c>
      <c r="CR83" s="462">
        <f t="shared" ca="1" si="94"/>
        <v>0</v>
      </c>
      <c r="CS83" s="462">
        <f t="shared" ca="1" si="94"/>
        <v>0</v>
      </c>
      <c r="CT83" s="462">
        <f t="shared" ca="1" si="95"/>
        <v>0</v>
      </c>
      <c r="CU83" s="462">
        <f t="shared" ca="1" si="95"/>
        <v>0</v>
      </c>
      <c r="CV83" s="462">
        <f t="shared" ca="1" si="95"/>
        <v>0</v>
      </c>
      <c r="CW83" s="462">
        <f t="shared" ca="1" si="95"/>
        <v>0</v>
      </c>
      <c r="CX83" s="462">
        <f t="shared" ca="1" si="95"/>
        <v>0</v>
      </c>
      <c r="CY83" s="462">
        <f t="shared" ca="1" si="95"/>
        <v>0</v>
      </c>
      <c r="CZ83" s="462">
        <f t="shared" ca="1" si="95"/>
        <v>0</v>
      </c>
      <c r="DA83" s="462">
        <f t="shared" ca="1" si="95"/>
        <v>0</v>
      </c>
      <c r="DB83" s="462">
        <f t="shared" ca="1" si="95"/>
        <v>0</v>
      </c>
      <c r="DC83" s="462">
        <f t="shared" ca="1" si="95"/>
        <v>0</v>
      </c>
      <c r="DE83" s="114" t="str">
        <f t="shared" ca="1" si="86"/>
        <v>F.5.</v>
      </c>
      <c r="DF83">
        <f t="shared" ca="1" si="96"/>
        <v>1</v>
      </c>
      <c r="DG83">
        <f t="shared" ca="1" si="97"/>
        <v>21</v>
      </c>
      <c r="DH83">
        <v>0</v>
      </c>
    </row>
    <row r="84" spans="1:112" hidden="1">
      <c r="A84" s="67">
        <v>72</v>
      </c>
      <c r="B84" s="458" t="str">
        <f t="shared" ca="1" si="83"/>
        <v>F.6.</v>
      </c>
      <c r="C84" s="459" t="str">
        <f t="shared" ca="1" si="84"/>
        <v>Veikla</v>
      </c>
      <c r="D84" s="463"/>
      <c r="E84" s="460">
        <f t="shared" ca="1" si="85"/>
        <v>0.21</v>
      </c>
      <c r="F84" s="461">
        <f ca="1">H84+NPV(FD,I84:INDEX(I84:DC84,PAL))</f>
        <v>0</v>
      </c>
      <c r="G84" s="454">
        <f ca="1">SUMIF($H$5:$DC$5,"&lt;="&amp;PAL,$H84:$DC84)</f>
        <v>0</v>
      </c>
      <c r="H84" s="462">
        <f t="shared" ca="1" si="89"/>
        <v>0</v>
      </c>
      <c r="I84" s="462">
        <f t="shared" ca="1" si="89"/>
        <v>0</v>
      </c>
      <c r="J84" s="462">
        <f t="shared" ca="1" si="89"/>
        <v>0</v>
      </c>
      <c r="K84" s="462">
        <f t="shared" ca="1" si="89"/>
        <v>0</v>
      </c>
      <c r="L84" s="462">
        <f t="shared" ca="1" si="89"/>
        <v>0</v>
      </c>
      <c r="M84" s="462">
        <f t="shared" ca="1" si="89"/>
        <v>0</v>
      </c>
      <c r="N84" s="462">
        <f t="shared" ca="1" si="89"/>
        <v>0</v>
      </c>
      <c r="O84" s="462">
        <f t="shared" ca="1" si="89"/>
        <v>0</v>
      </c>
      <c r="P84" s="462">
        <f t="shared" ca="1" si="89"/>
        <v>0</v>
      </c>
      <c r="Q84" s="462">
        <f t="shared" ca="1" si="89"/>
        <v>0</v>
      </c>
      <c r="R84" s="462">
        <f t="shared" ca="1" si="89"/>
        <v>0</v>
      </c>
      <c r="S84" s="462">
        <f t="shared" ca="1" si="89"/>
        <v>0</v>
      </c>
      <c r="T84" s="462">
        <f t="shared" ca="1" si="89"/>
        <v>0</v>
      </c>
      <c r="U84" s="462">
        <f t="shared" ca="1" si="89"/>
        <v>0</v>
      </c>
      <c r="V84" s="462">
        <f t="shared" ca="1" si="89"/>
        <v>0</v>
      </c>
      <c r="W84" s="462">
        <f t="shared" ca="1" si="89"/>
        <v>0</v>
      </c>
      <c r="X84" s="462">
        <f t="shared" ca="1" si="90"/>
        <v>0</v>
      </c>
      <c r="Y84" s="462">
        <f t="shared" ca="1" si="90"/>
        <v>0</v>
      </c>
      <c r="Z84" s="462">
        <f t="shared" ca="1" si="90"/>
        <v>0</v>
      </c>
      <c r="AA84" s="462">
        <f t="shared" ca="1" si="90"/>
        <v>0</v>
      </c>
      <c r="AB84" s="462">
        <f t="shared" ca="1" si="90"/>
        <v>0</v>
      </c>
      <c r="AC84" s="462">
        <f t="shared" ca="1" si="90"/>
        <v>0</v>
      </c>
      <c r="AD84" s="462">
        <f t="shared" ca="1" si="90"/>
        <v>0</v>
      </c>
      <c r="AE84" s="462">
        <f t="shared" ca="1" si="90"/>
        <v>0</v>
      </c>
      <c r="AF84" s="462">
        <f t="shared" ca="1" si="90"/>
        <v>0</v>
      </c>
      <c r="AG84" s="462">
        <f t="shared" ca="1" si="90"/>
        <v>0</v>
      </c>
      <c r="AH84" s="462">
        <f t="shared" ca="1" si="90"/>
        <v>0</v>
      </c>
      <c r="AI84" s="462">
        <f t="shared" ca="1" si="90"/>
        <v>0</v>
      </c>
      <c r="AJ84" s="462">
        <f t="shared" ca="1" si="90"/>
        <v>0</v>
      </c>
      <c r="AK84" s="462">
        <f t="shared" ca="1" si="90"/>
        <v>0</v>
      </c>
      <c r="AL84" s="462">
        <f t="shared" ca="1" si="90"/>
        <v>0</v>
      </c>
      <c r="AM84" s="462">
        <f t="shared" ca="1" si="90"/>
        <v>0</v>
      </c>
      <c r="AN84" s="462">
        <f t="shared" ca="1" si="91"/>
        <v>0</v>
      </c>
      <c r="AO84" s="462">
        <f t="shared" ca="1" si="91"/>
        <v>0</v>
      </c>
      <c r="AP84" s="462">
        <f t="shared" ca="1" si="91"/>
        <v>0</v>
      </c>
      <c r="AQ84" s="462">
        <f t="shared" ca="1" si="91"/>
        <v>0</v>
      </c>
      <c r="AR84" s="462">
        <f t="shared" ca="1" si="91"/>
        <v>0</v>
      </c>
      <c r="AS84" s="462">
        <f t="shared" ca="1" si="91"/>
        <v>0</v>
      </c>
      <c r="AT84" s="462">
        <f t="shared" ca="1" si="91"/>
        <v>0</v>
      </c>
      <c r="AU84" s="462">
        <f t="shared" ca="1" si="91"/>
        <v>0</v>
      </c>
      <c r="AV84" s="462">
        <f t="shared" ca="1" si="91"/>
        <v>0</v>
      </c>
      <c r="AW84" s="462">
        <f t="shared" ca="1" si="91"/>
        <v>0</v>
      </c>
      <c r="AX84" s="462">
        <f t="shared" ca="1" si="91"/>
        <v>0</v>
      </c>
      <c r="AY84" s="462">
        <f t="shared" ca="1" si="91"/>
        <v>0</v>
      </c>
      <c r="AZ84" s="462">
        <f t="shared" ca="1" si="91"/>
        <v>0</v>
      </c>
      <c r="BA84" s="462">
        <f t="shared" ca="1" si="91"/>
        <v>0</v>
      </c>
      <c r="BB84" s="462">
        <f t="shared" ca="1" si="91"/>
        <v>0</v>
      </c>
      <c r="BC84" s="462">
        <f t="shared" ca="1" si="91"/>
        <v>0</v>
      </c>
      <c r="BD84" s="462">
        <f t="shared" ca="1" si="92"/>
        <v>0</v>
      </c>
      <c r="BE84" s="462">
        <f t="shared" ca="1" si="92"/>
        <v>0</v>
      </c>
      <c r="BF84" s="462">
        <f t="shared" ca="1" si="92"/>
        <v>0</v>
      </c>
      <c r="BG84" s="462">
        <f t="shared" ca="1" si="92"/>
        <v>0</v>
      </c>
      <c r="BH84" s="462">
        <f t="shared" ca="1" si="92"/>
        <v>0</v>
      </c>
      <c r="BI84" s="462">
        <f t="shared" ca="1" si="92"/>
        <v>0</v>
      </c>
      <c r="BJ84" s="462">
        <f t="shared" ca="1" si="92"/>
        <v>0</v>
      </c>
      <c r="BK84" s="462">
        <f t="shared" ca="1" si="92"/>
        <v>0</v>
      </c>
      <c r="BL84" s="462">
        <f t="shared" ca="1" si="92"/>
        <v>0</v>
      </c>
      <c r="BM84" s="462">
        <f t="shared" ca="1" si="92"/>
        <v>0</v>
      </c>
      <c r="BN84" s="462">
        <f t="shared" ca="1" si="92"/>
        <v>0</v>
      </c>
      <c r="BO84" s="462">
        <f t="shared" ca="1" si="92"/>
        <v>0</v>
      </c>
      <c r="BP84" s="462">
        <f t="shared" ca="1" si="92"/>
        <v>0</v>
      </c>
      <c r="BQ84" s="462">
        <f t="shared" ca="1" si="92"/>
        <v>0</v>
      </c>
      <c r="BR84" s="462">
        <f t="shared" ca="1" si="92"/>
        <v>0</v>
      </c>
      <c r="BS84" s="462">
        <f t="shared" ca="1" si="92"/>
        <v>0</v>
      </c>
      <c r="BT84" s="462">
        <f t="shared" ca="1" si="93"/>
        <v>0</v>
      </c>
      <c r="BU84" s="462">
        <f t="shared" ca="1" si="93"/>
        <v>0</v>
      </c>
      <c r="BV84" s="462">
        <f t="shared" ca="1" si="93"/>
        <v>0</v>
      </c>
      <c r="BW84" s="462">
        <f t="shared" ca="1" si="93"/>
        <v>0</v>
      </c>
      <c r="BX84" s="462">
        <f t="shared" ca="1" si="93"/>
        <v>0</v>
      </c>
      <c r="BY84" s="462">
        <f t="shared" ca="1" si="93"/>
        <v>0</v>
      </c>
      <c r="BZ84" s="462">
        <f t="shared" ca="1" si="93"/>
        <v>0</v>
      </c>
      <c r="CA84" s="462">
        <f t="shared" ca="1" si="93"/>
        <v>0</v>
      </c>
      <c r="CB84" s="462">
        <f t="shared" ca="1" si="93"/>
        <v>0</v>
      </c>
      <c r="CC84" s="462">
        <f t="shared" ca="1" si="93"/>
        <v>0</v>
      </c>
      <c r="CD84" s="462">
        <f t="shared" ca="1" si="93"/>
        <v>0</v>
      </c>
      <c r="CE84" s="462">
        <f t="shared" ca="1" si="93"/>
        <v>0</v>
      </c>
      <c r="CF84" s="462">
        <f t="shared" ca="1" si="93"/>
        <v>0</v>
      </c>
      <c r="CG84" s="462">
        <f t="shared" ca="1" si="93"/>
        <v>0</v>
      </c>
      <c r="CH84" s="462">
        <f t="shared" ca="1" si="93"/>
        <v>0</v>
      </c>
      <c r="CI84" s="462">
        <f t="shared" ca="1" si="93"/>
        <v>0</v>
      </c>
      <c r="CJ84" s="462">
        <f t="shared" ca="1" si="94"/>
        <v>0</v>
      </c>
      <c r="CK84" s="462">
        <f t="shared" ca="1" si="94"/>
        <v>0</v>
      </c>
      <c r="CL84" s="462">
        <f t="shared" ca="1" si="94"/>
        <v>0</v>
      </c>
      <c r="CM84" s="462">
        <f t="shared" ca="1" si="94"/>
        <v>0</v>
      </c>
      <c r="CN84" s="462">
        <f t="shared" ca="1" si="94"/>
        <v>0</v>
      </c>
      <c r="CO84" s="462">
        <f t="shared" ca="1" si="94"/>
        <v>0</v>
      </c>
      <c r="CP84" s="462">
        <f t="shared" ca="1" si="94"/>
        <v>0</v>
      </c>
      <c r="CQ84" s="462">
        <f t="shared" ca="1" si="94"/>
        <v>0</v>
      </c>
      <c r="CR84" s="462">
        <f t="shared" ca="1" si="94"/>
        <v>0</v>
      </c>
      <c r="CS84" s="462">
        <f t="shared" ca="1" si="94"/>
        <v>0</v>
      </c>
      <c r="CT84" s="462">
        <f t="shared" ca="1" si="95"/>
        <v>0</v>
      </c>
      <c r="CU84" s="462">
        <f t="shared" ca="1" si="95"/>
        <v>0</v>
      </c>
      <c r="CV84" s="462">
        <f t="shared" ca="1" si="95"/>
        <v>0</v>
      </c>
      <c r="CW84" s="462">
        <f t="shared" ca="1" si="95"/>
        <v>0</v>
      </c>
      <c r="CX84" s="462">
        <f t="shared" ca="1" si="95"/>
        <v>0</v>
      </c>
      <c r="CY84" s="462">
        <f t="shared" ca="1" si="95"/>
        <v>0</v>
      </c>
      <c r="CZ84" s="462">
        <f t="shared" ca="1" si="95"/>
        <v>0</v>
      </c>
      <c r="DA84" s="462">
        <f t="shared" ca="1" si="95"/>
        <v>0</v>
      </c>
      <c r="DB84" s="462">
        <f t="shared" ca="1" si="95"/>
        <v>0</v>
      </c>
      <c r="DC84" s="462">
        <f t="shared" ca="1" si="95"/>
        <v>0</v>
      </c>
      <c r="DE84" s="114" t="str">
        <f t="shared" ca="1" si="86"/>
        <v>F.6.</v>
      </c>
      <c r="DF84">
        <f t="shared" ca="1" si="96"/>
        <v>1</v>
      </c>
      <c r="DG84">
        <f t="shared" ca="1" si="97"/>
        <v>21</v>
      </c>
      <c r="DH84">
        <v>0</v>
      </c>
    </row>
    <row r="85" spans="1:112" hidden="1">
      <c r="A85" s="67">
        <v>73</v>
      </c>
      <c r="B85" s="458" t="str">
        <f t="shared" ca="1" si="83"/>
        <v>F.7.</v>
      </c>
      <c r="C85" s="459" t="str">
        <f t="shared" ca="1" si="84"/>
        <v>Veikla</v>
      </c>
      <c r="D85" s="463"/>
      <c r="E85" s="460">
        <f t="shared" ca="1" si="85"/>
        <v>0.21</v>
      </c>
      <c r="F85" s="461">
        <f ca="1">H85+NPV(FD,I85:INDEX(I85:DC85,PAL))</f>
        <v>0</v>
      </c>
      <c r="G85" s="454">
        <f ca="1">SUMIF($H$5:$DC$5,"&lt;="&amp;PAL,$H85:$DC85)</f>
        <v>0</v>
      </c>
      <c r="H85" s="462">
        <f t="shared" ca="1" si="89"/>
        <v>0</v>
      </c>
      <c r="I85" s="462">
        <f t="shared" ca="1" si="89"/>
        <v>0</v>
      </c>
      <c r="J85" s="462">
        <f t="shared" ca="1" si="89"/>
        <v>0</v>
      </c>
      <c r="K85" s="462">
        <f t="shared" ca="1" si="89"/>
        <v>0</v>
      </c>
      <c r="L85" s="462">
        <f t="shared" ca="1" si="89"/>
        <v>0</v>
      </c>
      <c r="M85" s="462">
        <f t="shared" ca="1" si="89"/>
        <v>0</v>
      </c>
      <c r="N85" s="462">
        <f t="shared" ca="1" si="89"/>
        <v>0</v>
      </c>
      <c r="O85" s="462">
        <f t="shared" ca="1" si="89"/>
        <v>0</v>
      </c>
      <c r="P85" s="462">
        <f t="shared" ca="1" si="89"/>
        <v>0</v>
      </c>
      <c r="Q85" s="462">
        <f t="shared" ca="1" si="89"/>
        <v>0</v>
      </c>
      <c r="R85" s="462">
        <f t="shared" ca="1" si="89"/>
        <v>0</v>
      </c>
      <c r="S85" s="462">
        <f t="shared" ca="1" si="89"/>
        <v>0</v>
      </c>
      <c r="T85" s="462">
        <f t="shared" ca="1" si="89"/>
        <v>0</v>
      </c>
      <c r="U85" s="462">
        <f t="shared" ca="1" si="89"/>
        <v>0</v>
      </c>
      <c r="V85" s="462">
        <f t="shared" ca="1" si="89"/>
        <v>0</v>
      </c>
      <c r="W85" s="462">
        <f t="shared" ca="1" si="89"/>
        <v>0</v>
      </c>
      <c r="X85" s="462">
        <f t="shared" ca="1" si="90"/>
        <v>0</v>
      </c>
      <c r="Y85" s="462">
        <f t="shared" ca="1" si="90"/>
        <v>0</v>
      </c>
      <c r="Z85" s="462">
        <f t="shared" ca="1" si="90"/>
        <v>0</v>
      </c>
      <c r="AA85" s="462">
        <f t="shared" ca="1" si="90"/>
        <v>0</v>
      </c>
      <c r="AB85" s="462">
        <f t="shared" ca="1" si="90"/>
        <v>0</v>
      </c>
      <c r="AC85" s="462">
        <f t="shared" ca="1" si="90"/>
        <v>0</v>
      </c>
      <c r="AD85" s="462">
        <f t="shared" ca="1" si="90"/>
        <v>0</v>
      </c>
      <c r="AE85" s="462">
        <f t="shared" ca="1" si="90"/>
        <v>0</v>
      </c>
      <c r="AF85" s="462">
        <f t="shared" ca="1" si="90"/>
        <v>0</v>
      </c>
      <c r="AG85" s="462">
        <f t="shared" ca="1" si="90"/>
        <v>0</v>
      </c>
      <c r="AH85" s="462">
        <f t="shared" ca="1" si="90"/>
        <v>0</v>
      </c>
      <c r="AI85" s="462">
        <f t="shared" ca="1" si="90"/>
        <v>0</v>
      </c>
      <c r="AJ85" s="462">
        <f t="shared" ca="1" si="90"/>
        <v>0</v>
      </c>
      <c r="AK85" s="462">
        <f t="shared" ca="1" si="90"/>
        <v>0</v>
      </c>
      <c r="AL85" s="462">
        <f t="shared" ca="1" si="90"/>
        <v>0</v>
      </c>
      <c r="AM85" s="462">
        <f t="shared" ca="1" si="90"/>
        <v>0</v>
      </c>
      <c r="AN85" s="462">
        <f t="shared" ca="1" si="91"/>
        <v>0</v>
      </c>
      <c r="AO85" s="462">
        <f t="shared" ca="1" si="91"/>
        <v>0</v>
      </c>
      <c r="AP85" s="462">
        <f t="shared" ca="1" si="91"/>
        <v>0</v>
      </c>
      <c r="AQ85" s="462">
        <f t="shared" ca="1" si="91"/>
        <v>0</v>
      </c>
      <c r="AR85" s="462">
        <f t="shared" ca="1" si="91"/>
        <v>0</v>
      </c>
      <c r="AS85" s="462">
        <f t="shared" ca="1" si="91"/>
        <v>0</v>
      </c>
      <c r="AT85" s="462">
        <f t="shared" ca="1" si="91"/>
        <v>0</v>
      </c>
      <c r="AU85" s="462">
        <f t="shared" ca="1" si="91"/>
        <v>0</v>
      </c>
      <c r="AV85" s="462">
        <f t="shared" ca="1" si="91"/>
        <v>0</v>
      </c>
      <c r="AW85" s="462">
        <f t="shared" ca="1" si="91"/>
        <v>0</v>
      </c>
      <c r="AX85" s="462">
        <f t="shared" ca="1" si="91"/>
        <v>0</v>
      </c>
      <c r="AY85" s="462">
        <f t="shared" ca="1" si="91"/>
        <v>0</v>
      </c>
      <c r="AZ85" s="462">
        <f t="shared" ca="1" si="91"/>
        <v>0</v>
      </c>
      <c r="BA85" s="462">
        <f t="shared" ca="1" si="91"/>
        <v>0</v>
      </c>
      <c r="BB85" s="462">
        <f t="shared" ca="1" si="91"/>
        <v>0</v>
      </c>
      <c r="BC85" s="462">
        <f t="shared" ca="1" si="91"/>
        <v>0</v>
      </c>
      <c r="BD85" s="462">
        <f t="shared" ca="1" si="92"/>
        <v>0</v>
      </c>
      <c r="BE85" s="462">
        <f t="shared" ca="1" si="92"/>
        <v>0</v>
      </c>
      <c r="BF85" s="462">
        <f t="shared" ca="1" si="92"/>
        <v>0</v>
      </c>
      <c r="BG85" s="462">
        <f t="shared" ca="1" si="92"/>
        <v>0</v>
      </c>
      <c r="BH85" s="462">
        <f t="shared" ca="1" si="92"/>
        <v>0</v>
      </c>
      <c r="BI85" s="462">
        <f t="shared" ca="1" si="92"/>
        <v>0</v>
      </c>
      <c r="BJ85" s="462">
        <f t="shared" ca="1" si="92"/>
        <v>0</v>
      </c>
      <c r="BK85" s="462">
        <f t="shared" ca="1" si="92"/>
        <v>0</v>
      </c>
      <c r="BL85" s="462">
        <f t="shared" ca="1" si="92"/>
        <v>0</v>
      </c>
      <c r="BM85" s="462">
        <f t="shared" ca="1" si="92"/>
        <v>0</v>
      </c>
      <c r="BN85" s="462">
        <f t="shared" ca="1" si="92"/>
        <v>0</v>
      </c>
      <c r="BO85" s="462">
        <f t="shared" ca="1" si="92"/>
        <v>0</v>
      </c>
      <c r="BP85" s="462">
        <f t="shared" ca="1" si="92"/>
        <v>0</v>
      </c>
      <c r="BQ85" s="462">
        <f t="shared" ca="1" si="92"/>
        <v>0</v>
      </c>
      <c r="BR85" s="462">
        <f t="shared" ca="1" si="92"/>
        <v>0</v>
      </c>
      <c r="BS85" s="462">
        <f t="shared" ca="1" si="92"/>
        <v>0</v>
      </c>
      <c r="BT85" s="462">
        <f t="shared" ca="1" si="93"/>
        <v>0</v>
      </c>
      <c r="BU85" s="462">
        <f t="shared" ca="1" si="93"/>
        <v>0</v>
      </c>
      <c r="BV85" s="462">
        <f t="shared" ca="1" si="93"/>
        <v>0</v>
      </c>
      <c r="BW85" s="462">
        <f t="shared" ca="1" si="93"/>
        <v>0</v>
      </c>
      <c r="BX85" s="462">
        <f t="shared" ca="1" si="93"/>
        <v>0</v>
      </c>
      <c r="BY85" s="462">
        <f t="shared" ca="1" si="93"/>
        <v>0</v>
      </c>
      <c r="BZ85" s="462">
        <f t="shared" ca="1" si="93"/>
        <v>0</v>
      </c>
      <c r="CA85" s="462">
        <f t="shared" ca="1" si="93"/>
        <v>0</v>
      </c>
      <c r="CB85" s="462">
        <f t="shared" ca="1" si="93"/>
        <v>0</v>
      </c>
      <c r="CC85" s="462">
        <f t="shared" ca="1" si="93"/>
        <v>0</v>
      </c>
      <c r="CD85" s="462">
        <f t="shared" ca="1" si="93"/>
        <v>0</v>
      </c>
      <c r="CE85" s="462">
        <f t="shared" ca="1" si="93"/>
        <v>0</v>
      </c>
      <c r="CF85" s="462">
        <f t="shared" ca="1" si="93"/>
        <v>0</v>
      </c>
      <c r="CG85" s="462">
        <f t="shared" ca="1" si="93"/>
        <v>0</v>
      </c>
      <c r="CH85" s="462">
        <f t="shared" ca="1" si="93"/>
        <v>0</v>
      </c>
      <c r="CI85" s="462">
        <f t="shared" ca="1" si="93"/>
        <v>0</v>
      </c>
      <c r="CJ85" s="462">
        <f t="shared" ca="1" si="94"/>
        <v>0</v>
      </c>
      <c r="CK85" s="462">
        <f t="shared" ca="1" si="94"/>
        <v>0</v>
      </c>
      <c r="CL85" s="462">
        <f t="shared" ca="1" si="94"/>
        <v>0</v>
      </c>
      <c r="CM85" s="462">
        <f t="shared" ca="1" si="94"/>
        <v>0</v>
      </c>
      <c r="CN85" s="462">
        <f t="shared" ca="1" si="94"/>
        <v>0</v>
      </c>
      <c r="CO85" s="462">
        <f t="shared" ca="1" si="94"/>
        <v>0</v>
      </c>
      <c r="CP85" s="462">
        <f t="shared" ca="1" si="94"/>
        <v>0</v>
      </c>
      <c r="CQ85" s="462">
        <f t="shared" ca="1" si="94"/>
        <v>0</v>
      </c>
      <c r="CR85" s="462">
        <f t="shared" ca="1" si="94"/>
        <v>0</v>
      </c>
      <c r="CS85" s="462">
        <f t="shared" ca="1" si="94"/>
        <v>0</v>
      </c>
      <c r="CT85" s="462">
        <f t="shared" ca="1" si="95"/>
        <v>0</v>
      </c>
      <c r="CU85" s="462">
        <f t="shared" ca="1" si="95"/>
        <v>0</v>
      </c>
      <c r="CV85" s="462">
        <f t="shared" ca="1" si="95"/>
        <v>0</v>
      </c>
      <c r="CW85" s="462">
        <f t="shared" ca="1" si="95"/>
        <v>0</v>
      </c>
      <c r="CX85" s="462">
        <f t="shared" ca="1" si="95"/>
        <v>0</v>
      </c>
      <c r="CY85" s="462">
        <f t="shared" ca="1" si="95"/>
        <v>0</v>
      </c>
      <c r="CZ85" s="462">
        <f t="shared" ca="1" si="95"/>
        <v>0</v>
      </c>
      <c r="DA85" s="462">
        <f t="shared" ca="1" si="95"/>
        <v>0</v>
      </c>
      <c r="DB85" s="462">
        <f t="shared" ca="1" si="95"/>
        <v>0</v>
      </c>
      <c r="DC85" s="462">
        <f t="shared" ca="1" si="95"/>
        <v>0</v>
      </c>
      <c r="DE85" s="114" t="str">
        <f t="shared" ca="1" si="86"/>
        <v>F.7.</v>
      </c>
      <c r="DF85">
        <f t="shared" ca="1" si="96"/>
        <v>1</v>
      </c>
      <c r="DG85">
        <f t="shared" ca="1" si="97"/>
        <v>21</v>
      </c>
      <c r="DH85">
        <v>0</v>
      </c>
    </row>
    <row r="86" spans="1:112" hidden="1">
      <c r="A86" s="67">
        <v>74</v>
      </c>
      <c r="B86" s="458" t="str">
        <f t="shared" ca="1" si="83"/>
        <v>F.8.</v>
      </c>
      <c r="C86" s="459" t="str">
        <f t="shared" ca="1" si="84"/>
        <v>Veikla</v>
      </c>
      <c r="D86" s="463"/>
      <c r="E86" s="460">
        <f t="shared" ca="1" si="85"/>
        <v>0.21</v>
      </c>
      <c r="F86" s="461">
        <f ca="1">H86+NPV(FD,I86:INDEX(I86:DC86,PAL))</f>
        <v>0</v>
      </c>
      <c r="G86" s="454">
        <f ca="1">SUMIF($H$5:$DC$5,"&lt;="&amp;PAL,$H86:$DC86)</f>
        <v>0</v>
      </c>
      <c r="H86" s="462">
        <f t="shared" ca="1" si="89"/>
        <v>0</v>
      </c>
      <c r="I86" s="462">
        <f t="shared" ca="1" si="89"/>
        <v>0</v>
      </c>
      <c r="J86" s="462">
        <f t="shared" ca="1" si="89"/>
        <v>0</v>
      </c>
      <c r="K86" s="462">
        <f t="shared" ca="1" si="89"/>
        <v>0</v>
      </c>
      <c r="L86" s="462">
        <f t="shared" ca="1" si="89"/>
        <v>0</v>
      </c>
      <c r="M86" s="462">
        <f t="shared" ca="1" si="89"/>
        <v>0</v>
      </c>
      <c r="N86" s="462">
        <f t="shared" ca="1" si="89"/>
        <v>0</v>
      </c>
      <c r="O86" s="462">
        <f t="shared" ca="1" si="89"/>
        <v>0</v>
      </c>
      <c r="P86" s="462">
        <f t="shared" ca="1" si="89"/>
        <v>0</v>
      </c>
      <c r="Q86" s="462">
        <f t="shared" ca="1" si="89"/>
        <v>0</v>
      </c>
      <c r="R86" s="462">
        <f t="shared" ca="1" si="89"/>
        <v>0</v>
      </c>
      <c r="S86" s="462">
        <f t="shared" ca="1" si="89"/>
        <v>0</v>
      </c>
      <c r="T86" s="462">
        <f t="shared" ca="1" si="89"/>
        <v>0</v>
      </c>
      <c r="U86" s="462">
        <f t="shared" ca="1" si="89"/>
        <v>0</v>
      </c>
      <c r="V86" s="462">
        <f t="shared" ca="1" si="89"/>
        <v>0</v>
      </c>
      <c r="W86" s="462">
        <f t="shared" ca="1" si="89"/>
        <v>0</v>
      </c>
      <c r="X86" s="462">
        <f t="shared" ca="1" si="90"/>
        <v>0</v>
      </c>
      <c r="Y86" s="462">
        <f t="shared" ca="1" si="90"/>
        <v>0</v>
      </c>
      <c r="Z86" s="462">
        <f t="shared" ca="1" si="90"/>
        <v>0</v>
      </c>
      <c r="AA86" s="462">
        <f t="shared" ca="1" si="90"/>
        <v>0</v>
      </c>
      <c r="AB86" s="462">
        <f t="shared" ca="1" si="90"/>
        <v>0</v>
      </c>
      <c r="AC86" s="462">
        <f t="shared" ca="1" si="90"/>
        <v>0</v>
      </c>
      <c r="AD86" s="462">
        <f t="shared" ca="1" si="90"/>
        <v>0</v>
      </c>
      <c r="AE86" s="462">
        <f t="shared" ca="1" si="90"/>
        <v>0</v>
      </c>
      <c r="AF86" s="462">
        <f t="shared" ca="1" si="90"/>
        <v>0</v>
      </c>
      <c r="AG86" s="462">
        <f t="shared" ca="1" si="90"/>
        <v>0</v>
      </c>
      <c r="AH86" s="462">
        <f t="shared" ca="1" si="90"/>
        <v>0</v>
      </c>
      <c r="AI86" s="462">
        <f t="shared" ca="1" si="90"/>
        <v>0</v>
      </c>
      <c r="AJ86" s="462">
        <f t="shared" ca="1" si="90"/>
        <v>0</v>
      </c>
      <c r="AK86" s="462">
        <f t="shared" ca="1" si="90"/>
        <v>0</v>
      </c>
      <c r="AL86" s="462">
        <f t="shared" ca="1" si="90"/>
        <v>0</v>
      </c>
      <c r="AM86" s="462">
        <f t="shared" ca="1" si="90"/>
        <v>0</v>
      </c>
      <c r="AN86" s="462">
        <f t="shared" ca="1" si="91"/>
        <v>0</v>
      </c>
      <c r="AO86" s="462">
        <f t="shared" ca="1" si="91"/>
        <v>0</v>
      </c>
      <c r="AP86" s="462">
        <f t="shared" ca="1" si="91"/>
        <v>0</v>
      </c>
      <c r="AQ86" s="462">
        <f t="shared" ca="1" si="91"/>
        <v>0</v>
      </c>
      <c r="AR86" s="462">
        <f t="shared" ca="1" si="91"/>
        <v>0</v>
      </c>
      <c r="AS86" s="462">
        <f t="shared" ca="1" si="91"/>
        <v>0</v>
      </c>
      <c r="AT86" s="462">
        <f t="shared" ca="1" si="91"/>
        <v>0</v>
      </c>
      <c r="AU86" s="462">
        <f t="shared" ca="1" si="91"/>
        <v>0</v>
      </c>
      <c r="AV86" s="462">
        <f t="shared" ca="1" si="91"/>
        <v>0</v>
      </c>
      <c r="AW86" s="462">
        <f t="shared" ca="1" si="91"/>
        <v>0</v>
      </c>
      <c r="AX86" s="462">
        <f t="shared" ca="1" si="91"/>
        <v>0</v>
      </c>
      <c r="AY86" s="462">
        <f t="shared" ca="1" si="91"/>
        <v>0</v>
      </c>
      <c r="AZ86" s="462">
        <f t="shared" ca="1" si="91"/>
        <v>0</v>
      </c>
      <c r="BA86" s="462">
        <f t="shared" ca="1" si="91"/>
        <v>0</v>
      </c>
      <c r="BB86" s="462">
        <f t="shared" ca="1" si="91"/>
        <v>0</v>
      </c>
      <c r="BC86" s="462">
        <f t="shared" ca="1" si="91"/>
        <v>0</v>
      </c>
      <c r="BD86" s="462">
        <f t="shared" ca="1" si="92"/>
        <v>0</v>
      </c>
      <c r="BE86" s="462">
        <f t="shared" ca="1" si="92"/>
        <v>0</v>
      </c>
      <c r="BF86" s="462">
        <f t="shared" ca="1" si="92"/>
        <v>0</v>
      </c>
      <c r="BG86" s="462">
        <f t="shared" ca="1" si="92"/>
        <v>0</v>
      </c>
      <c r="BH86" s="462">
        <f t="shared" ca="1" si="92"/>
        <v>0</v>
      </c>
      <c r="BI86" s="462">
        <f t="shared" ca="1" si="92"/>
        <v>0</v>
      </c>
      <c r="BJ86" s="462">
        <f t="shared" ca="1" si="92"/>
        <v>0</v>
      </c>
      <c r="BK86" s="462">
        <f t="shared" ca="1" si="92"/>
        <v>0</v>
      </c>
      <c r="BL86" s="462">
        <f t="shared" ca="1" si="92"/>
        <v>0</v>
      </c>
      <c r="BM86" s="462">
        <f t="shared" ca="1" si="92"/>
        <v>0</v>
      </c>
      <c r="BN86" s="462">
        <f t="shared" ca="1" si="92"/>
        <v>0</v>
      </c>
      <c r="BO86" s="462">
        <f t="shared" ca="1" si="92"/>
        <v>0</v>
      </c>
      <c r="BP86" s="462">
        <f t="shared" ca="1" si="92"/>
        <v>0</v>
      </c>
      <c r="BQ86" s="462">
        <f t="shared" ca="1" si="92"/>
        <v>0</v>
      </c>
      <c r="BR86" s="462">
        <f t="shared" ca="1" si="92"/>
        <v>0</v>
      </c>
      <c r="BS86" s="462">
        <f t="shared" ca="1" si="92"/>
        <v>0</v>
      </c>
      <c r="BT86" s="462">
        <f t="shared" ca="1" si="93"/>
        <v>0</v>
      </c>
      <c r="BU86" s="462">
        <f t="shared" ca="1" si="93"/>
        <v>0</v>
      </c>
      <c r="BV86" s="462">
        <f t="shared" ca="1" si="93"/>
        <v>0</v>
      </c>
      <c r="BW86" s="462">
        <f t="shared" ca="1" si="93"/>
        <v>0</v>
      </c>
      <c r="BX86" s="462">
        <f t="shared" ca="1" si="93"/>
        <v>0</v>
      </c>
      <c r="BY86" s="462">
        <f t="shared" ca="1" si="93"/>
        <v>0</v>
      </c>
      <c r="BZ86" s="462">
        <f t="shared" ca="1" si="93"/>
        <v>0</v>
      </c>
      <c r="CA86" s="462">
        <f t="shared" ca="1" si="93"/>
        <v>0</v>
      </c>
      <c r="CB86" s="462">
        <f t="shared" ca="1" si="93"/>
        <v>0</v>
      </c>
      <c r="CC86" s="462">
        <f t="shared" ca="1" si="93"/>
        <v>0</v>
      </c>
      <c r="CD86" s="462">
        <f t="shared" ca="1" si="93"/>
        <v>0</v>
      </c>
      <c r="CE86" s="462">
        <f t="shared" ca="1" si="93"/>
        <v>0</v>
      </c>
      <c r="CF86" s="462">
        <f t="shared" ca="1" si="93"/>
        <v>0</v>
      </c>
      <c r="CG86" s="462">
        <f t="shared" ca="1" si="93"/>
        <v>0</v>
      </c>
      <c r="CH86" s="462">
        <f t="shared" ca="1" si="93"/>
        <v>0</v>
      </c>
      <c r="CI86" s="462">
        <f t="shared" ca="1" si="93"/>
        <v>0</v>
      </c>
      <c r="CJ86" s="462">
        <f t="shared" ca="1" si="94"/>
        <v>0</v>
      </c>
      <c r="CK86" s="462">
        <f t="shared" ca="1" si="94"/>
        <v>0</v>
      </c>
      <c r="CL86" s="462">
        <f t="shared" ca="1" si="94"/>
        <v>0</v>
      </c>
      <c r="CM86" s="462">
        <f t="shared" ca="1" si="94"/>
        <v>0</v>
      </c>
      <c r="CN86" s="462">
        <f t="shared" ca="1" si="94"/>
        <v>0</v>
      </c>
      <c r="CO86" s="462">
        <f t="shared" ca="1" si="94"/>
        <v>0</v>
      </c>
      <c r="CP86" s="462">
        <f t="shared" ca="1" si="94"/>
        <v>0</v>
      </c>
      <c r="CQ86" s="462">
        <f t="shared" ca="1" si="94"/>
        <v>0</v>
      </c>
      <c r="CR86" s="462">
        <f t="shared" ca="1" si="94"/>
        <v>0</v>
      </c>
      <c r="CS86" s="462">
        <f t="shared" ca="1" si="94"/>
        <v>0</v>
      </c>
      <c r="CT86" s="462">
        <f t="shared" ca="1" si="95"/>
        <v>0</v>
      </c>
      <c r="CU86" s="462">
        <f t="shared" ca="1" si="95"/>
        <v>0</v>
      </c>
      <c r="CV86" s="462">
        <f t="shared" ca="1" si="95"/>
        <v>0</v>
      </c>
      <c r="CW86" s="462">
        <f t="shared" ca="1" si="95"/>
        <v>0</v>
      </c>
      <c r="CX86" s="462">
        <f t="shared" ca="1" si="95"/>
        <v>0</v>
      </c>
      <c r="CY86" s="462">
        <f t="shared" ca="1" si="95"/>
        <v>0</v>
      </c>
      <c r="CZ86" s="462">
        <f t="shared" ca="1" si="95"/>
        <v>0</v>
      </c>
      <c r="DA86" s="462">
        <f t="shared" ca="1" si="95"/>
        <v>0</v>
      </c>
      <c r="DB86" s="462">
        <f t="shared" ca="1" si="95"/>
        <v>0</v>
      </c>
      <c r="DC86" s="462">
        <f t="shared" ca="1" si="95"/>
        <v>0</v>
      </c>
      <c r="DE86" s="114" t="str">
        <f t="shared" ca="1" si="86"/>
        <v>F.8.</v>
      </c>
      <c r="DF86">
        <f t="shared" ca="1" si="96"/>
        <v>1</v>
      </c>
      <c r="DG86">
        <f t="shared" ca="1" si="97"/>
        <v>21</v>
      </c>
      <c r="DH86">
        <v>0</v>
      </c>
    </row>
    <row r="87" spans="1:112" hidden="1">
      <c r="A87" s="67">
        <v>75</v>
      </c>
      <c r="B87" s="458" t="str">
        <f t="shared" ca="1" si="83"/>
        <v>F.9.</v>
      </c>
      <c r="C87" s="459" t="str">
        <f t="shared" ca="1" si="84"/>
        <v>Reinvesticijos (po priemonės įgyvendinimo)</v>
      </c>
      <c r="D87" s="342"/>
      <c r="E87" s="460">
        <f t="shared" ca="1" si="85"/>
        <v>0.21</v>
      </c>
      <c r="F87" s="461">
        <f ca="1">H87+NPV(FD,I87:INDEX(I87:DC87,PAL))</f>
        <v>0</v>
      </c>
      <c r="G87" s="454">
        <f ca="1">SUMIF($H$5:$DC$5,"&lt;="&amp;PAL,$H87:$DC87)</f>
        <v>0</v>
      </c>
      <c r="H87" s="462">
        <f t="shared" ca="1" si="89"/>
        <v>0</v>
      </c>
      <c r="I87" s="462">
        <f t="shared" ca="1" si="89"/>
        <v>0</v>
      </c>
      <c r="J87" s="462">
        <f t="shared" ca="1" si="89"/>
        <v>0</v>
      </c>
      <c r="K87" s="462">
        <f t="shared" ca="1" si="89"/>
        <v>0</v>
      </c>
      <c r="L87" s="462">
        <f t="shared" ca="1" si="89"/>
        <v>0</v>
      </c>
      <c r="M87" s="462">
        <f t="shared" ca="1" si="89"/>
        <v>0</v>
      </c>
      <c r="N87" s="462">
        <f t="shared" ca="1" si="89"/>
        <v>0</v>
      </c>
      <c r="O87" s="462">
        <f t="shared" ca="1" si="89"/>
        <v>0</v>
      </c>
      <c r="P87" s="462">
        <f t="shared" ca="1" si="89"/>
        <v>0</v>
      </c>
      <c r="Q87" s="462">
        <f t="shared" ca="1" si="89"/>
        <v>0</v>
      </c>
      <c r="R87" s="462">
        <f t="shared" ca="1" si="89"/>
        <v>0</v>
      </c>
      <c r="S87" s="462">
        <f t="shared" ca="1" si="89"/>
        <v>0</v>
      </c>
      <c r="T87" s="462">
        <f t="shared" ca="1" si="89"/>
        <v>0</v>
      </c>
      <c r="U87" s="462">
        <f t="shared" ca="1" si="89"/>
        <v>0</v>
      </c>
      <c r="V87" s="462">
        <f t="shared" ca="1" si="89"/>
        <v>0</v>
      </c>
      <c r="W87" s="462">
        <f t="shared" ca="1" si="89"/>
        <v>0</v>
      </c>
      <c r="X87" s="462">
        <f t="shared" ca="1" si="90"/>
        <v>0</v>
      </c>
      <c r="Y87" s="462">
        <f t="shared" ca="1" si="90"/>
        <v>0</v>
      </c>
      <c r="Z87" s="462">
        <f t="shared" ca="1" si="90"/>
        <v>0</v>
      </c>
      <c r="AA87" s="462">
        <f t="shared" ca="1" si="90"/>
        <v>0</v>
      </c>
      <c r="AB87" s="462">
        <f t="shared" ca="1" si="90"/>
        <v>0</v>
      </c>
      <c r="AC87" s="462">
        <f t="shared" ca="1" si="90"/>
        <v>0</v>
      </c>
      <c r="AD87" s="462">
        <f t="shared" ca="1" si="90"/>
        <v>0</v>
      </c>
      <c r="AE87" s="462">
        <f t="shared" ca="1" si="90"/>
        <v>0</v>
      </c>
      <c r="AF87" s="462">
        <f t="shared" ca="1" si="90"/>
        <v>0</v>
      </c>
      <c r="AG87" s="462">
        <f t="shared" ca="1" si="90"/>
        <v>0</v>
      </c>
      <c r="AH87" s="462">
        <f t="shared" ca="1" si="90"/>
        <v>0</v>
      </c>
      <c r="AI87" s="462">
        <f t="shared" ca="1" si="90"/>
        <v>0</v>
      </c>
      <c r="AJ87" s="462">
        <f t="shared" ca="1" si="90"/>
        <v>0</v>
      </c>
      <c r="AK87" s="462">
        <f t="shared" ca="1" si="90"/>
        <v>0</v>
      </c>
      <c r="AL87" s="462">
        <f t="shared" ca="1" si="90"/>
        <v>0</v>
      </c>
      <c r="AM87" s="462">
        <f t="shared" ca="1" si="90"/>
        <v>0</v>
      </c>
      <c r="AN87" s="462">
        <f t="shared" ca="1" si="91"/>
        <v>0</v>
      </c>
      <c r="AO87" s="462">
        <f t="shared" ca="1" si="91"/>
        <v>0</v>
      </c>
      <c r="AP87" s="462">
        <f t="shared" ca="1" si="91"/>
        <v>0</v>
      </c>
      <c r="AQ87" s="462">
        <f t="shared" ca="1" si="91"/>
        <v>0</v>
      </c>
      <c r="AR87" s="462">
        <f t="shared" ca="1" si="91"/>
        <v>0</v>
      </c>
      <c r="AS87" s="462">
        <f t="shared" ca="1" si="91"/>
        <v>0</v>
      </c>
      <c r="AT87" s="462">
        <f t="shared" ca="1" si="91"/>
        <v>0</v>
      </c>
      <c r="AU87" s="462">
        <f t="shared" ca="1" si="91"/>
        <v>0</v>
      </c>
      <c r="AV87" s="462">
        <f t="shared" ca="1" si="91"/>
        <v>0</v>
      </c>
      <c r="AW87" s="462">
        <f t="shared" ca="1" si="91"/>
        <v>0</v>
      </c>
      <c r="AX87" s="462">
        <f t="shared" ca="1" si="91"/>
        <v>0</v>
      </c>
      <c r="AY87" s="462">
        <f t="shared" ca="1" si="91"/>
        <v>0</v>
      </c>
      <c r="AZ87" s="462">
        <f t="shared" ca="1" si="91"/>
        <v>0</v>
      </c>
      <c r="BA87" s="462">
        <f t="shared" ca="1" si="91"/>
        <v>0</v>
      </c>
      <c r="BB87" s="462">
        <f t="shared" ca="1" si="91"/>
        <v>0</v>
      </c>
      <c r="BC87" s="462">
        <f t="shared" ca="1" si="91"/>
        <v>0</v>
      </c>
      <c r="BD87" s="462">
        <f t="shared" ca="1" si="92"/>
        <v>0</v>
      </c>
      <c r="BE87" s="462">
        <f t="shared" ca="1" si="92"/>
        <v>0</v>
      </c>
      <c r="BF87" s="462">
        <f t="shared" ca="1" si="92"/>
        <v>0</v>
      </c>
      <c r="BG87" s="462">
        <f t="shared" ca="1" si="92"/>
        <v>0</v>
      </c>
      <c r="BH87" s="462">
        <f t="shared" ca="1" si="92"/>
        <v>0</v>
      </c>
      <c r="BI87" s="462">
        <f t="shared" ca="1" si="92"/>
        <v>0</v>
      </c>
      <c r="BJ87" s="462">
        <f t="shared" ca="1" si="92"/>
        <v>0</v>
      </c>
      <c r="BK87" s="462">
        <f t="shared" ca="1" si="92"/>
        <v>0</v>
      </c>
      <c r="BL87" s="462">
        <f t="shared" ca="1" si="92"/>
        <v>0</v>
      </c>
      <c r="BM87" s="462">
        <f t="shared" ca="1" si="92"/>
        <v>0</v>
      </c>
      <c r="BN87" s="462">
        <f t="shared" ca="1" si="92"/>
        <v>0</v>
      </c>
      <c r="BO87" s="462">
        <f t="shared" ca="1" si="92"/>
        <v>0</v>
      </c>
      <c r="BP87" s="462">
        <f t="shared" ca="1" si="92"/>
        <v>0</v>
      </c>
      <c r="BQ87" s="462">
        <f t="shared" ca="1" si="92"/>
        <v>0</v>
      </c>
      <c r="BR87" s="462">
        <f t="shared" ca="1" si="92"/>
        <v>0</v>
      </c>
      <c r="BS87" s="462">
        <f t="shared" ca="1" si="92"/>
        <v>0</v>
      </c>
      <c r="BT87" s="462">
        <f t="shared" ca="1" si="93"/>
        <v>0</v>
      </c>
      <c r="BU87" s="462">
        <f t="shared" ca="1" si="93"/>
        <v>0</v>
      </c>
      <c r="BV87" s="462">
        <f t="shared" ca="1" si="93"/>
        <v>0</v>
      </c>
      <c r="BW87" s="462">
        <f t="shared" ca="1" si="93"/>
        <v>0</v>
      </c>
      <c r="BX87" s="462">
        <f t="shared" ca="1" si="93"/>
        <v>0</v>
      </c>
      <c r="BY87" s="462">
        <f t="shared" ca="1" si="93"/>
        <v>0</v>
      </c>
      <c r="BZ87" s="462">
        <f t="shared" ca="1" si="93"/>
        <v>0</v>
      </c>
      <c r="CA87" s="462">
        <f t="shared" ca="1" si="93"/>
        <v>0</v>
      </c>
      <c r="CB87" s="462">
        <f t="shared" ca="1" si="93"/>
        <v>0</v>
      </c>
      <c r="CC87" s="462">
        <f t="shared" ca="1" si="93"/>
        <v>0</v>
      </c>
      <c r="CD87" s="462">
        <f t="shared" ca="1" si="93"/>
        <v>0</v>
      </c>
      <c r="CE87" s="462">
        <f t="shared" ca="1" si="93"/>
        <v>0</v>
      </c>
      <c r="CF87" s="462">
        <f t="shared" ca="1" si="93"/>
        <v>0</v>
      </c>
      <c r="CG87" s="462">
        <f t="shared" ca="1" si="93"/>
        <v>0</v>
      </c>
      <c r="CH87" s="462">
        <f t="shared" ca="1" si="93"/>
        <v>0</v>
      </c>
      <c r="CI87" s="462">
        <f t="shared" ca="1" si="93"/>
        <v>0</v>
      </c>
      <c r="CJ87" s="462">
        <f t="shared" ca="1" si="94"/>
        <v>0</v>
      </c>
      <c r="CK87" s="462">
        <f t="shared" ca="1" si="94"/>
        <v>0</v>
      </c>
      <c r="CL87" s="462">
        <f t="shared" ca="1" si="94"/>
        <v>0</v>
      </c>
      <c r="CM87" s="462">
        <f t="shared" ca="1" si="94"/>
        <v>0</v>
      </c>
      <c r="CN87" s="462">
        <f t="shared" ca="1" si="94"/>
        <v>0</v>
      </c>
      <c r="CO87" s="462">
        <f t="shared" ca="1" si="94"/>
        <v>0</v>
      </c>
      <c r="CP87" s="462">
        <f t="shared" ca="1" si="94"/>
        <v>0</v>
      </c>
      <c r="CQ87" s="462">
        <f t="shared" ca="1" si="94"/>
        <v>0</v>
      </c>
      <c r="CR87" s="462">
        <f t="shared" ca="1" si="94"/>
        <v>0</v>
      </c>
      <c r="CS87" s="462">
        <f t="shared" ca="1" si="94"/>
        <v>0</v>
      </c>
      <c r="CT87" s="462">
        <f t="shared" ca="1" si="95"/>
        <v>0</v>
      </c>
      <c r="CU87" s="462">
        <f t="shared" ca="1" si="95"/>
        <v>0</v>
      </c>
      <c r="CV87" s="462">
        <f t="shared" ca="1" si="95"/>
        <v>0</v>
      </c>
      <c r="CW87" s="462">
        <f t="shared" ca="1" si="95"/>
        <v>0</v>
      </c>
      <c r="CX87" s="462">
        <f t="shared" ca="1" si="95"/>
        <v>0</v>
      </c>
      <c r="CY87" s="462">
        <f t="shared" ca="1" si="95"/>
        <v>0</v>
      </c>
      <c r="CZ87" s="462">
        <f t="shared" ca="1" si="95"/>
        <v>0</v>
      </c>
      <c r="DA87" s="462">
        <f t="shared" ca="1" si="95"/>
        <v>0</v>
      </c>
      <c r="DB87" s="462">
        <f t="shared" ca="1" si="95"/>
        <v>0</v>
      </c>
      <c r="DC87" s="462">
        <f t="shared" ca="1" si="95"/>
        <v>0</v>
      </c>
      <c r="DE87" s="114" t="str">
        <f t="shared" ca="1" si="86"/>
        <v>F.9.</v>
      </c>
      <c r="DF87">
        <f t="shared" ca="1" si="96"/>
        <v>1</v>
      </c>
      <c r="DG87">
        <f t="shared" ca="1" si="97"/>
        <v>21</v>
      </c>
      <c r="DH87">
        <v>0</v>
      </c>
    </row>
    <row r="88" spans="1:112" hidden="1">
      <c r="A88" s="67">
        <v>76</v>
      </c>
      <c r="B88" s="458" t="str">
        <f t="shared" ca="1" si="83"/>
        <v>F.L.</v>
      </c>
      <c r="C88" s="459" t="str">
        <f t="shared" ca="1" si="84"/>
        <v>Likutinė vertė</v>
      </c>
      <c r="D88" s="342"/>
      <c r="E88" s="460">
        <f t="shared" ca="1" si="85"/>
        <v>0.21</v>
      </c>
      <c r="F88" s="461">
        <f ca="1">H88+NPV(FD,I88:INDEX(I88:DC88,PAL))</f>
        <v>0</v>
      </c>
      <c r="G88" s="454">
        <f ca="1">SUMIF($H$5:$DC$5,"&lt;="&amp;PAL,$H88:$DC88)</f>
        <v>0</v>
      </c>
      <c r="H88" s="462">
        <f t="shared" ref="H88:BS88" ca="1" si="98">OFFSET(INDIRECT("'"&amp;Opt_alt&amp;"'!H12"),$A88,H$5)</f>
        <v>0</v>
      </c>
      <c r="I88" s="462">
        <f t="shared" ca="1" si="98"/>
        <v>0</v>
      </c>
      <c r="J88" s="462">
        <f t="shared" ca="1" si="98"/>
        <v>0</v>
      </c>
      <c r="K88" s="462">
        <f t="shared" ca="1" si="98"/>
        <v>0</v>
      </c>
      <c r="L88" s="462">
        <f t="shared" ca="1" si="98"/>
        <v>0</v>
      </c>
      <c r="M88" s="462">
        <f t="shared" ca="1" si="98"/>
        <v>0</v>
      </c>
      <c r="N88" s="462">
        <f t="shared" ca="1" si="98"/>
        <v>0</v>
      </c>
      <c r="O88" s="462">
        <f t="shared" ca="1" si="98"/>
        <v>0</v>
      </c>
      <c r="P88" s="462">
        <f t="shared" ca="1" si="98"/>
        <v>0</v>
      </c>
      <c r="Q88" s="462">
        <f t="shared" ca="1" si="98"/>
        <v>0</v>
      </c>
      <c r="R88" s="462">
        <f t="shared" ca="1" si="98"/>
        <v>0</v>
      </c>
      <c r="S88" s="462">
        <f t="shared" ca="1" si="98"/>
        <v>0</v>
      </c>
      <c r="T88" s="462">
        <f t="shared" ca="1" si="98"/>
        <v>0</v>
      </c>
      <c r="U88" s="462">
        <f t="shared" ca="1" si="98"/>
        <v>0</v>
      </c>
      <c r="V88" s="462">
        <f t="shared" ca="1" si="98"/>
        <v>0</v>
      </c>
      <c r="W88" s="462">
        <f t="shared" ca="1" si="98"/>
        <v>0</v>
      </c>
      <c r="X88" s="462">
        <f t="shared" ca="1" si="98"/>
        <v>0</v>
      </c>
      <c r="Y88" s="462">
        <f t="shared" ca="1" si="98"/>
        <v>0</v>
      </c>
      <c r="Z88" s="462">
        <f t="shared" ca="1" si="98"/>
        <v>0</v>
      </c>
      <c r="AA88" s="462">
        <f t="shared" ca="1" si="98"/>
        <v>0</v>
      </c>
      <c r="AB88" s="462">
        <f t="shared" ca="1" si="98"/>
        <v>0</v>
      </c>
      <c r="AC88" s="462">
        <f t="shared" ca="1" si="98"/>
        <v>0</v>
      </c>
      <c r="AD88" s="462">
        <f t="shared" ca="1" si="98"/>
        <v>0</v>
      </c>
      <c r="AE88" s="462">
        <f t="shared" ca="1" si="98"/>
        <v>0</v>
      </c>
      <c r="AF88" s="462">
        <f t="shared" ca="1" si="98"/>
        <v>0</v>
      </c>
      <c r="AG88" s="462">
        <f t="shared" ca="1" si="98"/>
        <v>0</v>
      </c>
      <c r="AH88" s="462">
        <f t="shared" ca="1" si="98"/>
        <v>0</v>
      </c>
      <c r="AI88" s="462">
        <f t="shared" ca="1" si="98"/>
        <v>0</v>
      </c>
      <c r="AJ88" s="462">
        <f t="shared" ca="1" si="98"/>
        <v>0</v>
      </c>
      <c r="AK88" s="462">
        <f t="shared" ca="1" si="98"/>
        <v>0</v>
      </c>
      <c r="AL88" s="462">
        <f t="shared" ca="1" si="98"/>
        <v>0</v>
      </c>
      <c r="AM88" s="462">
        <f t="shared" ca="1" si="98"/>
        <v>0</v>
      </c>
      <c r="AN88" s="462">
        <f t="shared" ca="1" si="98"/>
        <v>0</v>
      </c>
      <c r="AO88" s="462">
        <f t="shared" ca="1" si="98"/>
        <v>0</v>
      </c>
      <c r="AP88" s="462">
        <f t="shared" ca="1" si="98"/>
        <v>0</v>
      </c>
      <c r="AQ88" s="462">
        <f t="shared" ca="1" si="98"/>
        <v>0</v>
      </c>
      <c r="AR88" s="462">
        <f t="shared" ca="1" si="98"/>
        <v>0</v>
      </c>
      <c r="AS88" s="462">
        <f t="shared" ca="1" si="98"/>
        <v>0</v>
      </c>
      <c r="AT88" s="462">
        <f t="shared" ca="1" si="98"/>
        <v>0</v>
      </c>
      <c r="AU88" s="462">
        <f t="shared" ca="1" si="98"/>
        <v>0</v>
      </c>
      <c r="AV88" s="462">
        <f t="shared" ca="1" si="98"/>
        <v>0</v>
      </c>
      <c r="AW88" s="462">
        <f t="shared" ca="1" si="98"/>
        <v>0</v>
      </c>
      <c r="AX88" s="462">
        <f t="shared" ca="1" si="98"/>
        <v>0</v>
      </c>
      <c r="AY88" s="462">
        <f t="shared" ca="1" si="98"/>
        <v>0</v>
      </c>
      <c r="AZ88" s="462">
        <f t="shared" ca="1" si="98"/>
        <v>0</v>
      </c>
      <c r="BA88" s="462">
        <f t="shared" ca="1" si="98"/>
        <v>0</v>
      </c>
      <c r="BB88" s="462">
        <f t="shared" ca="1" si="98"/>
        <v>0</v>
      </c>
      <c r="BC88" s="462">
        <f t="shared" ca="1" si="98"/>
        <v>0</v>
      </c>
      <c r="BD88" s="462">
        <f t="shared" ca="1" si="98"/>
        <v>0</v>
      </c>
      <c r="BE88" s="462">
        <f t="shared" ca="1" si="98"/>
        <v>0</v>
      </c>
      <c r="BF88" s="462">
        <f t="shared" ca="1" si="98"/>
        <v>0</v>
      </c>
      <c r="BG88" s="462">
        <f t="shared" ca="1" si="98"/>
        <v>0</v>
      </c>
      <c r="BH88" s="462">
        <f t="shared" ca="1" si="98"/>
        <v>0</v>
      </c>
      <c r="BI88" s="462">
        <f t="shared" ca="1" si="98"/>
        <v>0</v>
      </c>
      <c r="BJ88" s="462">
        <f t="shared" ca="1" si="98"/>
        <v>0</v>
      </c>
      <c r="BK88" s="462">
        <f t="shared" ca="1" si="98"/>
        <v>0</v>
      </c>
      <c r="BL88" s="462">
        <f t="shared" ca="1" si="98"/>
        <v>0</v>
      </c>
      <c r="BM88" s="462">
        <f t="shared" ca="1" si="98"/>
        <v>0</v>
      </c>
      <c r="BN88" s="462">
        <f t="shared" ca="1" si="98"/>
        <v>0</v>
      </c>
      <c r="BO88" s="462">
        <f t="shared" ca="1" si="98"/>
        <v>0</v>
      </c>
      <c r="BP88" s="462">
        <f t="shared" ca="1" si="98"/>
        <v>0</v>
      </c>
      <c r="BQ88" s="462">
        <f t="shared" ca="1" si="98"/>
        <v>0</v>
      </c>
      <c r="BR88" s="462">
        <f t="shared" ca="1" si="98"/>
        <v>0</v>
      </c>
      <c r="BS88" s="462">
        <f t="shared" ca="1" si="98"/>
        <v>0</v>
      </c>
      <c r="BT88" s="462">
        <f t="shared" ref="BT88:DC88" ca="1" si="99">OFFSET(INDIRECT("'"&amp;Opt_alt&amp;"'!H12"),$A88,BT$5)</f>
        <v>0</v>
      </c>
      <c r="BU88" s="462">
        <f t="shared" ca="1" si="99"/>
        <v>0</v>
      </c>
      <c r="BV88" s="462">
        <f t="shared" ca="1" si="99"/>
        <v>0</v>
      </c>
      <c r="BW88" s="462">
        <f t="shared" ca="1" si="99"/>
        <v>0</v>
      </c>
      <c r="BX88" s="462">
        <f t="shared" ca="1" si="99"/>
        <v>0</v>
      </c>
      <c r="BY88" s="462">
        <f t="shared" ca="1" si="99"/>
        <v>0</v>
      </c>
      <c r="BZ88" s="462">
        <f t="shared" ca="1" si="99"/>
        <v>0</v>
      </c>
      <c r="CA88" s="462">
        <f t="shared" ca="1" si="99"/>
        <v>0</v>
      </c>
      <c r="CB88" s="462">
        <f t="shared" ca="1" si="99"/>
        <v>0</v>
      </c>
      <c r="CC88" s="462">
        <f t="shared" ca="1" si="99"/>
        <v>0</v>
      </c>
      <c r="CD88" s="462">
        <f t="shared" ca="1" si="99"/>
        <v>0</v>
      </c>
      <c r="CE88" s="462">
        <f t="shared" ca="1" si="99"/>
        <v>0</v>
      </c>
      <c r="CF88" s="462">
        <f t="shared" ca="1" si="99"/>
        <v>0</v>
      </c>
      <c r="CG88" s="462">
        <f t="shared" ca="1" si="99"/>
        <v>0</v>
      </c>
      <c r="CH88" s="462">
        <f t="shared" ca="1" si="99"/>
        <v>0</v>
      </c>
      <c r="CI88" s="462">
        <f t="shared" ca="1" si="99"/>
        <v>0</v>
      </c>
      <c r="CJ88" s="462">
        <f t="shared" ca="1" si="99"/>
        <v>0</v>
      </c>
      <c r="CK88" s="462">
        <f t="shared" ca="1" si="99"/>
        <v>0</v>
      </c>
      <c r="CL88" s="462">
        <f t="shared" ca="1" si="99"/>
        <v>0</v>
      </c>
      <c r="CM88" s="462">
        <f t="shared" ca="1" si="99"/>
        <v>0</v>
      </c>
      <c r="CN88" s="462">
        <f t="shared" ca="1" si="99"/>
        <v>0</v>
      </c>
      <c r="CO88" s="462">
        <f t="shared" ca="1" si="99"/>
        <v>0</v>
      </c>
      <c r="CP88" s="462">
        <f t="shared" ca="1" si="99"/>
        <v>0</v>
      </c>
      <c r="CQ88" s="462">
        <f t="shared" ca="1" si="99"/>
        <v>0</v>
      </c>
      <c r="CR88" s="462">
        <f t="shared" ca="1" si="99"/>
        <v>0</v>
      </c>
      <c r="CS88" s="462">
        <f t="shared" ca="1" si="99"/>
        <v>0</v>
      </c>
      <c r="CT88" s="462">
        <f t="shared" ca="1" si="99"/>
        <v>0</v>
      </c>
      <c r="CU88" s="462">
        <f t="shared" ca="1" si="99"/>
        <v>0</v>
      </c>
      <c r="CV88" s="462">
        <f t="shared" ca="1" si="99"/>
        <v>0</v>
      </c>
      <c r="CW88" s="462">
        <f t="shared" ca="1" si="99"/>
        <v>0</v>
      </c>
      <c r="CX88" s="462">
        <f t="shared" ca="1" si="99"/>
        <v>0</v>
      </c>
      <c r="CY88" s="462">
        <f t="shared" ca="1" si="99"/>
        <v>0</v>
      </c>
      <c r="CZ88" s="462">
        <f t="shared" ca="1" si="99"/>
        <v>0</v>
      </c>
      <c r="DA88" s="462">
        <f t="shared" ca="1" si="99"/>
        <v>0</v>
      </c>
      <c r="DB88" s="462">
        <f t="shared" ca="1" si="99"/>
        <v>0</v>
      </c>
      <c r="DC88" s="462">
        <f t="shared" ca="1" si="99"/>
        <v>0</v>
      </c>
      <c r="DE88" s="114" t="str">
        <f t="shared" ca="1" si="86"/>
        <v>F.L.</v>
      </c>
      <c r="DF88">
        <f t="shared" ca="1" si="96"/>
        <v>1</v>
      </c>
      <c r="DG88">
        <f t="shared" ca="1" si="97"/>
        <v>21</v>
      </c>
      <c r="DH88">
        <f ca="1">DG88/(100+DG88)</f>
        <v>0.17355371900826447</v>
      </c>
    </row>
    <row r="89" spans="1:112" hidden="1">
      <c r="A89" s="67">
        <v>77</v>
      </c>
      <c r="B89" s="458" t="str">
        <f t="shared" ca="1" si="83"/>
        <v>G.</v>
      </c>
      <c r="C89" s="465" t="str">
        <f t="shared" ca="1" si="84"/>
        <v>VEIKLOS IR PALAIKYMO (ATNAUJINIMO) SĄNAUDOS, IŠ VISO</v>
      </c>
      <c r="D89" s="6"/>
      <c r="E89" s="466" t="str">
        <f t="shared" ca="1" si="85"/>
        <v/>
      </c>
      <c r="F89" s="453">
        <f ca="1">SUM(F90:F99)</f>
        <v>248774430.78802869</v>
      </c>
      <c r="G89" s="456">
        <f ca="1">SUM(G90:G99)</f>
        <v>272730041.46470582</v>
      </c>
      <c r="H89" s="467">
        <f ca="1">SUM(H90:H99)</f>
        <v>7477903.8805116583</v>
      </c>
      <c r="I89" s="467">
        <f t="shared" ref="I89:BT89" ca="1" si="100">SUM(I90:I99)</f>
        <v>47454900.772774398</v>
      </c>
      <c r="J89" s="467">
        <f t="shared" ca="1" si="100"/>
        <v>55822752.636979528</v>
      </c>
      <c r="K89" s="467">
        <f t="shared" ca="1" si="100"/>
        <v>29465743.890389856</v>
      </c>
      <c r="L89" s="467">
        <f t="shared" ca="1" si="100"/>
        <v>42843917.670281135</v>
      </c>
      <c r="M89" s="467">
        <f t="shared" ca="1" si="100"/>
        <v>50356241.057816699</v>
      </c>
      <c r="N89" s="467">
        <f t="shared" ca="1" si="100"/>
        <v>65846870.62992093</v>
      </c>
      <c r="O89" s="467">
        <f t="shared" ca="1" si="100"/>
        <v>28264441.017881989</v>
      </c>
      <c r="P89" s="467">
        <f t="shared" ca="1" si="100"/>
        <v>-5902124.5279103173</v>
      </c>
      <c r="Q89" s="467">
        <f t="shared" ca="1" si="100"/>
        <v>-6102396.6008217642</v>
      </c>
      <c r="R89" s="467">
        <f t="shared" ca="1" si="100"/>
        <v>-6102396.6008217642</v>
      </c>
      <c r="S89" s="467">
        <f t="shared" ca="1" si="100"/>
        <v>-6102396.6008217642</v>
      </c>
      <c r="T89" s="467">
        <f t="shared" ca="1" si="100"/>
        <v>-5327136.5006480059</v>
      </c>
      <c r="U89" s="467">
        <f t="shared" ca="1" si="100"/>
        <v>-4718654.695674642</v>
      </c>
      <c r="V89" s="467">
        <f t="shared" ca="1" si="100"/>
        <v>-4155199.5774386106</v>
      </c>
      <c r="W89" s="467">
        <f t="shared" ca="1" si="100"/>
        <v>-3848990.4838905577</v>
      </c>
      <c r="X89" s="467">
        <f t="shared" ca="1" si="100"/>
        <v>-3347619.7082570745</v>
      </c>
      <c r="Y89" s="467">
        <f t="shared" ca="1" si="100"/>
        <v>-3043068.0387607021</v>
      </c>
      <c r="Z89" s="467">
        <f t="shared" ca="1" si="100"/>
        <v>-2552746.7568050921</v>
      </c>
      <c r="AA89" s="467">
        <f t="shared" ca="1" si="100"/>
        <v>-1800000</v>
      </c>
      <c r="AB89" s="467">
        <f t="shared" ca="1" si="100"/>
        <v>-1800000</v>
      </c>
      <c r="AC89" s="467">
        <f t="shared" ca="1" si="100"/>
        <v>0</v>
      </c>
      <c r="AD89" s="467">
        <f t="shared" ca="1" si="100"/>
        <v>0</v>
      </c>
      <c r="AE89" s="467">
        <f t="shared" ca="1" si="100"/>
        <v>0</v>
      </c>
      <c r="AF89" s="467">
        <f t="shared" ca="1" si="100"/>
        <v>0</v>
      </c>
      <c r="AG89" s="467">
        <f t="shared" ca="1" si="100"/>
        <v>0</v>
      </c>
      <c r="AH89" s="467">
        <f t="shared" ca="1" si="100"/>
        <v>0</v>
      </c>
      <c r="AI89" s="467">
        <f t="shared" ca="1" si="100"/>
        <v>0</v>
      </c>
      <c r="AJ89" s="467">
        <f t="shared" ca="1" si="100"/>
        <v>0</v>
      </c>
      <c r="AK89" s="467">
        <f t="shared" ca="1" si="100"/>
        <v>0</v>
      </c>
      <c r="AL89" s="467">
        <f t="shared" ca="1" si="100"/>
        <v>0</v>
      </c>
      <c r="AM89" s="467">
        <f t="shared" ca="1" si="100"/>
        <v>0</v>
      </c>
      <c r="AN89" s="467">
        <f t="shared" ca="1" si="100"/>
        <v>0</v>
      </c>
      <c r="AO89" s="467">
        <f t="shared" ca="1" si="100"/>
        <v>0</v>
      </c>
      <c r="AP89" s="467">
        <f t="shared" ca="1" si="100"/>
        <v>0</v>
      </c>
      <c r="AQ89" s="467">
        <f t="shared" ca="1" si="100"/>
        <v>0</v>
      </c>
      <c r="AR89" s="467">
        <f t="shared" ca="1" si="100"/>
        <v>0</v>
      </c>
      <c r="AS89" s="467">
        <f t="shared" ca="1" si="100"/>
        <v>0</v>
      </c>
      <c r="AT89" s="467">
        <f t="shared" ca="1" si="100"/>
        <v>0</v>
      </c>
      <c r="AU89" s="467">
        <f t="shared" ca="1" si="100"/>
        <v>0</v>
      </c>
      <c r="AV89" s="467">
        <f t="shared" ca="1" si="100"/>
        <v>0</v>
      </c>
      <c r="AW89" s="467">
        <f t="shared" ca="1" si="100"/>
        <v>0</v>
      </c>
      <c r="AX89" s="467">
        <f t="shared" ca="1" si="100"/>
        <v>0</v>
      </c>
      <c r="AY89" s="467">
        <f t="shared" ca="1" si="100"/>
        <v>0</v>
      </c>
      <c r="AZ89" s="467">
        <f t="shared" ca="1" si="100"/>
        <v>0</v>
      </c>
      <c r="BA89" s="467">
        <f t="shared" ca="1" si="100"/>
        <v>0</v>
      </c>
      <c r="BB89" s="467">
        <f t="shared" ca="1" si="100"/>
        <v>0</v>
      </c>
      <c r="BC89" s="467">
        <f t="shared" ca="1" si="100"/>
        <v>0</v>
      </c>
      <c r="BD89" s="467">
        <f t="shared" ca="1" si="100"/>
        <v>0</v>
      </c>
      <c r="BE89" s="467">
        <f t="shared" ca="1" si="100"/>
        <v>0</v>
      </c>
      <c r="BF89" s="467">
        <f t="shared" ca="1" si="100"/>
        <v>0</v>
      </c>
      <c r="BG89" s="467">
        <f t="shared" ca="1" si="100"/>
        <v>0</v>
      </c>
      <c r="BH89" s="467">
        <f t="shared" ca="1" si="100"/>
        <v>0</v>
      </c>
      <c r="BI89" s="467">
        <f t="shared" ca="1" si="100"/>
        <v>0</v>
      </c>
      <c r="BJ89" s="467">
        <f t="shared" ca="1" si="100"/>
        <v>0</v>
      </c>
      <c r="BK89" s="467">
        <f t="shared" ca="1" si="100"/>
        <v>0</v>
      </c>
      <c r="BL89" s="467">
        <f t="shared" ca="1" si="100"/>
        <v>0</v>
      </c>
      <c r="BM89" s="467">
        <f t="shared" ca="1" si="100"/>
        <v>0</v>
      </c>
      <c r="BN89" s="467">
        <f t="shared" ca="1" si="100"/>
        <v>0</v>
      </c>
      <c r="BO89" s="467">
        <f t="shared" ca="1" si="100"/>
        <v>0</v>
      </c>
      <c r="BP89" s="467">
        <f t="shared" ca="1" si="100"/>
        <v>0</v>
      </c>
      <c r="BQ89" s="467">
        <f t="shared" ca="1" si="100"/>
        <v>0</v>
      </c>
      <c r="BR89" s="467">
        <f t="shared" ca="1" si="100"/>
        <v>0</v>
      </c>
      <c r="BS89" s="467">
        <f t="shared" ca="1" si="100"/>
        <v>0</v>
      </c>
      <c r="BT89" s="467">
        <f t="shared" ca="1" si="100"/>
        <v>0</v>
      </c>
      <c r="BU89" s="467">
        <f t="shared" ref="BU89:DC89" ca="1" si="101">SUM(BU90:BU99)</f>
        <v>0</v>
      </c>
      <c r="BV89" s="467">
        <f t="shared" ca="1" si="101"/>
        <v>0</v>
      </c>
      <c r="BW89" s="467">
        <f t="shared" ca="1" si="101"/>
        <v>0</v>
      </c>
      <c r="BX89" s="467">
        <f t="shared" ca="1" si="101"/>
        <v>0</v>
      </c>
      <c r="BY89" s="467">
        <f t="shared" ca="1" si="101"/>
        <v>0</v>
      </c>
      <c r="BZ89" s="467">
        <f t="shared" ca="1" si="101"/>
        <v>0</v>
      </c>
      <c r="CA89" s="467">
        <f t="shared" ca="1" si="101"/>
        <v>0</v>
      </c>
      <c r="CB89" s="467">
        <f t="shared" ca="1" si="101"/>
        <v>0</v>
      </c>
      <c r="CC89" s="467">
        <f t="shared" ca="1" si="101"/>
        <v>0</v>
      </c>
      <c r="CD89" s="467">
        <f t="shared" ca="1" si="101"/>
        <v>0</v>
      </c>
      <c r="CE89" s="467">
        <f t="shared" ca="1" si="101"/>
        <v>0</v>
      </c>
      <c r="CF89" s="467">
        <f t="shared" ca="1" si="101"/>
        <v>0</v>
      </c>
      <c r="CG89" s="467">
        <f t="shared" ca="1" si="101"/>
        <v>0</v>
      </c>
      <c r="CH89" s="467">
        <f t="shared" ca="1" si="101"/>
        <v>0</v>
      </c>
      <c r="CI89" s="467">
        <f t="shared" ca="1" si="101"/>
        <v>0</v>
      </c>
      <c r="CJ89" s="467">
        <f t="shared" ca="1" si="101"/>
        <v>0</v>
      </c>
      <c r="CK89" s="467">
        <f t="shared" ca="1" si="101"/>
        <v>0</v>
      </c>
      <c r="CL89" s="467">
        <f t="shared" ca="1" si="101"/>
        <v>0</v>
      </c>
      <c r="CM89" s="467">
        <f t="shared" ca="1" si="101"/>
        <v>0</v>
      </c>
      <c r="CN89" s="467">
        <f t="shared" ca="1" si="101"/>
        <v>0</v>
      </c>
      <c r="CO89" s="467">
        <f t="shared" ca="1" si="101"/>
        <v>0</v>
      </c>
      <c r="CP89" s="467">
        <f t="shared" ca="1" si="101"/>
        <v>0</v>
      </c>
      <c r="CQ89" s="467">
        <f t="shared" ca="1" si="101"/>
        <v>0</v>
      </c>
      <c r="CR89" s="467">
        <f t="shared" ca="1" si="101"/>
        <v>0</v>
      </c>
      <c r="CS89" s="467">
        <f t="shared" ca="1" si="101"/>
        <v>0</v>
      </c>
      <c r="CT89" s="467">
        <f t="shared" ca="1" si="101"/>
        <v>0</v>
      </c>
      <c r="CU89" s="467">
        <f t="shared" ca="1" si="101"/>
        <v>0</v>
      </c>
      <c r="CV89" s="467">
        <f t="shared" ca="1" si="101"/>
        <v>0</v>
      </c>
      <c r="CW89" s="467">
        <f t="shared" ca="1" si="101"/>
        <v>0</v>
      </c>
      <c r="CX89" s="467">
        <f t="shared" ca="1" si="101"/>
        <v>0</v>
      </c>
      <c r="CY89" s="467">
        <f t="shared" ca="1" si="101"/>
        <v>0</v>
      </c>
      <c r="CZ89" s="467">
        <f t="shared" ca="1" si="101"/>
        <v>0</v>
      </c>
      <c r="DA89" s="467">
        <f t="shared" ca="1" si="101"/>
        <v>0</v>
      </c>
      <c r="DB89" s="467">
        <f t="shared" ca="1" si="101"/>
        <v>0</v>
      </c>
      <c r="DC89" s="467">
        <f t="shared" ca="1" si="101"/>
        <v>0</v>
      </c>
      <c r="DE89" s="114"/>
    </row>
    <row r="90" spans="1:112" hidden="1">
      <c r="A90" s="67">
        <v>78</v>
      </c>
      <c r="B90" s="458" t="str">
        <f t="shared" ca="1" si="83"/>
        <v>G.1.</v>
      </c>
      <c r="C90" s="459" t="str">
        <f t="shared" ca="1" si="84"/>
        <v>Trijų agentūrų apjungimo į Inovacijų agentūrą išlaikymo sąnaudų pokytis</v>
      </c>
      <c r="D90" s="342"/>
      <c r="E90" s="460">
        <f t="shared" ca="1" si="85"/>
        <v>0.21</v>
      </c>
      <c r="F90" s="461">
        <f ca="1">H90+NPV(FD,I90:INDEX(I90:DC90,PAL))</f>
        <v>-24462587.420941826</v>
      </c>
      <c r="G90" s="454">
        <f ca="1">SUMIF($H$5:$DC$5,"&lt;="&amp;PAL,$H90:$DC90)</f>
        <v>-36000000</v>
      </c>
      <c r="H90" s="462">
        <f t="shared" ref="H90:W99" ca="1" si="102">OFFSET(INDIRECT("'"&amp;Opt_alt&amp;"'!H12"),$A90,H$5)*$DF90</f>
        <v>0</v>
      </c>
      <c r="I90" s="462">
        <f t="shared" ca="1" si="102"/>
        <v>-1800000</v>
      </c>
      <c r="J90" s="462">
        <f t="shared" ca="1" si="102"/>
        <v>-1800000</v>
      </c>
      <c r="K90" s="462">
        <f t="shared" ca="1" si="102"/>
        <v>-1800000</v>
      </c>
      <c r="L90" s="462">
        <f t="shared" ca="1" si="102"/>
        <v>-1800000</v>
      </c>
      <c r="M90" s="462">
        <f t="shared" ca="1" si="102"/>
        <v>-1800000</v>
      </c>
      <c r="N90" s="462">
        <f t="shared" ca="1" si="102"/>
        <v>-1800000</v>
      </c>
      <c r="O90" s="462">
        <f t="shared" ca="1" si="102"/>
        <v>-1800000</v>
      </c>
      <c r="P90" s="462">
        <f t="shared" ca="1" si="102"/>
        <v>-1800000</v>
      </c>
      <c r="Q90" s="462">
        <f t="shared" ca="1" si="102"/>
        <v>-1800000</v>
      </c>
      <c r="R90" s="462">
        <f t="shared" ca="1" si="102"/>
        <v>-1800000</v>
      </c>
      <c r="S90" s="462">
        <f t="shared" ca="1" si="102"/>
        <v>-1800000</v>
      </c>
      <c r="T90" s="462">
        <f t="shared" ca="1" si="102"/>
        <v>-1800000</v>
      </c>
      <c r="U90" s="462">
        <f t="shared" ca="1" si="102"/>
        <v>-1800000</v>
      </c>
      <c r="V90" s="462">
        <f t="shared" ca="1" si="102"/>
        <v>-1800000</v>
      </c>
      <c r="W90" s="462">
        <f t="shared" ca="1" si="102"/>
        <v>-1800000</v>
      </c>
      <c r="X90" s="462">
        <f t="shared" ref="X90:AM99" ca="1" si="103">OFFSET(INDIRECT("'"&amp;Opt_alt&amp;"'!H12"),$A90,X$5)*$DF90</f>
        <v>-1800000</v>
      </c>
      <c r="Y90" s="462">
        <f t="shared" ca="1" si="103"/>
        <v>-1800000</v>
      </c>
      <c r="Z90" s="462">
        <f t="shared" ca="1" si="103"/>
        <v>-1800000</v>
      </c>
      <c r="AA90" s="462">
        <f t="shared" ca="1" si="103"/>
        <v>-1800000</v>
      </c>
      <c r="AB90" s="462">
        <f t="shared" ca="1" si="103"/>
        <v>-1800000</v>
      </c>
      <c r="AC90" s="462">
        <f t="shared" ca="1" si="103"/>
        <v>0</v>
      </c>
      <c r="AD90" s="462">
        <f t="shared" ca="1" si="103"/>
        <v>0</v>
      </c>
      <c r="AE90" s="462">
        <f t="shared" ca="1" si="103"/>
        <v>0</v>
      </c>
      <c r="AF90" s="462">
        <f t="shared" ca="1" si="103"/>
        <v>0</v>
      </c>
      <c r="AG90" s="462">
        <f t="shared" ca="1" si="103"/>
        <v>0</v>
      </c>
      <c r="AH90" s="462">
        <f t="shared" ca="1" si="103"/>
        <v>0</v>
      </c>
      <c r="AI90" s="462">
        <f t="shared" ca="1" si="103"/>
        <v>0</v>
      </c>
      <c r="AJ90" s="462">
        <f t="shared" ca="1" si="103"/>
        <v>0</v>
      </c>
      <c r="AK90" s="462">
        <f t="shared" ca="1" si="103"/>
        <v>0</v>
      </c>
      <c r="AL90" s="462">
        <f t="shared" ca="1" si="103"/>
        <v>0</v>
      </c>
      <c r="AM90" s="462">
        <f t="shared" ca="1" si="103"/>
        <v>0</v>
      </c>
      <c r="AN90" s="462">
        <f t="shared" ref="AN90:BC99" ca="1" si="104">OFFSET(INDIRECT("'"&amp;Opt_alt&amp;"'!H12"),$A90,AN$5)*$DF90</f>
        <v>0</v>
      </c>
      <c r="AO90" s="462">
        <f t="shared" ca="1" si="104"/>
        <v>0</v>
      </c>
      <c r="AP90" s="462">
        <f t="shared" ca="1" si="104"/>
        <v>0</v>
      </c>
      <c r="AQ90" s="462">
        <f t="shared" ca="1" si="104"/>
        <v>0</v>
      </c>
      <c r="AR90" s="462">
        <f t="shared" ca="1" si="104"/>
        <v>0</v>
      </c>
      <c r="AS90" s="462">
        <f t="shared" ca="1" si="104"/>
        <v>0</v>
      </c>
      <c r="AT90" s="462">
        <f t="shared" ca="1" si="104"/>
        <v>0</v>
      </c>
      <c r="AU90" s="462">
        <f t="shared" ca="1" si="104"/>
        <v>0</v>
      </c>
      <c r="AV90" s="462">
        <f t="shared" ca="1" si="104"/>
        <v>0</v>
      </c>
      <c r="AW90" s="462">
        <f t="shared" ca="1" si="104"/>
        <v>0</v>
      </c>
      <c r="AX90" s="462">
        <f t="shared" ca="1" si="104"/>
        <v>0</v>
      </c>
      <c r="AY90" s="462">
        <f t="shared" ca="1" si="104"/>
        <v>0</v>
      </c>
      <c r="AZ90" s="462">
        <f t="shared" ca="1" si="104"/>
        <v>0</v>
      </c>
      <c r="BA90" s="462">
        <f t="shared" ca="1" si="104"/>
        <v>0</v>
      </c>
      <c r="BB90" s="462">
        <f t="shared" ca="1" si="104"/>
        <v>0</v>
      </c>
      <c r="BC90" s="462">
        <f t="shared" ca="1" si="104"/>
        <v>0</v>
      </c>
      <c r="BD90" s="462">
        <f t="shared" ref="BD90:BS99" ca="1" si="105">OFFSET(INDIRECT("'"&amp;Opt_alt&amp;"'!H12"),$A90,BD$5)*$DF90</f>
        <v>0</v>
      </c>
      <c r="BE90" s="462">
        <f t="shared" ca="1" si="105"/>
        <v>0</v>
      </c>
      <c r="BF90" s="462">
        <f t="shared" ca="1" si="105"/>
        <v>0</v>
      </c>
      <c r="BG90" s="462">
        <f t="shared" ca="1" si="105"/>
        <v>0</v>
      </c>
      <c r="BH90" s="462">
        <f t="shared" ca="1" si="105"/>
        <v>0</v>
      </c>
      <c r="BI90" s="462">
        <f t="shared" ca="1" si="105"/>
        <v>0</v>
      </c>
      <c r="BJ90" s="462">
        <f t="shared" ca="1" si="105"/>
        <v>0</v>
      </c>
      <c r="BK90" s="462">
        <f t="shared" ca="1" si="105"/>
        <v>0</v>
      </c>
      <c r="BL90" s="462">
        <f t="shared" ca="1" si="105"/>
        <v>0</v>
      </c>
      <c r="BM90" s="462">
        <f t="shared" ca="1" si="105"/>
        <v>0</v>
      </c>
      <c r="BN90" s="462">
        <f t="shared" ca="1" si="105"/>
        <v>0</v>
      </c>
      <c r="BO90" s="462">
        <f t="shared" ca="1" si="105"/>
        <v>0</v>
      </c>
      <c r="BP90" s="462">
        <f t="shared" ca="1" si="105"/>
        <v>0</v>
      </c>
      <c r="BQ90" s="462">
        <f t="shared" ca="1" si="105"/>
        <v>0</v>
      </c>
      <c r="BR90" s="462">
        <f t="shared" ca="1" si="105"/>
        <v>0</v>
      </c>
      <c r="BS90" s="462">
        <f t="shared" ca="1" si="105"/>
        <v>0</v>
      </c>
      <c r="BT90" s="462">
        <f t="shared" ref="BT90:CI99" ca="1" si="106">OFFSET(INDIRECT("'"&amp;Opt_alt&amp;"'!H12"),$A90,BT$5)*$DF90</f>
        <v>0</v>
      </c>
      <c r="BU90" s="462">
        <f t="shared" ca="1" si="106"/>
        <v>0</v>
      </c>
      <c r="BV90" s="462">
        <f t="shared" ca="1" si="106"/>
        <v>0</v>
      </c>
      <c r="BW90" s="462">
        <f t="shared" ca="1" si="106"/>
        <v>0</v>
      </c>
      <c r="BX90" s="462">
        <f t="shared" ca="1" si="106"/>
        <v>0</v>
      </c>
      <c r="BY90" s="462">
        <f t="shared" ca="1" si="106"/>
        <v>0</v>
      </c>
      <c r="BZ90" s="462">
        <f t="shared" ca="1" si="106"/>
        <v>0</v>
      </c>
      <c r="CA90" s="462">
        <f t="shared" ca="1" si="106"/>
        <v>0</v>
      </c>
      <c r="CB90" s="462">
        <f t="shared" ca="1" si="106"/>
        <v>0</v>
      </c>
      <c r="CC90" s="462">
        <f t="shared" ca="1" si="106"/>
        <v>0</v>
      </c>
      <c r="CD90" s="462">
        <f t="shared" ca="1" si="106"/>
        <v>0</v>
      </c>
      <c r="CE90" s="462">
        <f t="shared" ca="1" si="106"/>
        <v>0</v>
      </c>
      <c r="CF90" s="462">
        <f t="shared" ca="1" si="106"/>
        <v>0</v>
      </c>
      <c r="CG90" s="462">
        <f t="shared" ca="1" si="106"/>
        <v>0</v>
      </c>
      <c r="CH90" s="462">
        <f t="shared" ca="1" si="106"/>
        <v>0</v>
      </c>
      <c r="CI90" s="462">
        <f t="shared" ca="1" si="106"/>
        <v>0</v>
      </c>
      <c r="CJ90" s="462">
        <f t="shared" ref="CJ90:CY99" ca="1" si="107">OFFSET(INDIRECT("'"&amp;Opt_alt&amp;"'!H12"),$A90,CJ$5)*$DF90</f>
        <v>0</v>
      </c>
      <c r="CK90" s="462">
        <f t="shared" ca="1" si="107"/>
        <v>0</v>
      </c>
      <c r="CL90" s="462">
        <f t="shared" ca="1" si="107"/>
        <v>0</v>
      </c>
      <c r="CM90" s="462">
        <f t="shared" ca="1" si="107"/>
        <v>0</v>
      </c>
      <c r="CN90" s="462">
        <f t="shared" ca="1" si="107"/>
        <v>0</v>
      </c>
      <c r="CO90" s="462">
        <f t="shared" ca="1" si="107"/>
        <v>0</v>
      </c>
      <c r="CP90" s="462">
        <f t="shared" ca="1" si="107"/>
        <v>0</v>
      </c>
      <c r="CQ90" s="462">
        <f t="shared" ca="1" si="107"/>
        <v>0</v>
      </c>
      <c r="CR90" s="462">
        <f t="shared" ca="1" si="107"/>
        <v>0</v>
      </c>
      <c r="CS90" s="462">
        <f t="shared" ca="1" si="107"/>
        <v>0</v>
      </c>
      <c r="CT90" s="462">
        <f t="shared" ca="1" si="107"/>
        <v>0</v>
      </c>
      <c r="CU90" s="462">
        <f t="shared" ca="1" si="107"/>
        <v>0</v>
      </c>
      <c r="CV90" s="462">
        <f t="shared" ca="1" si="107"/>
        <v>0</v>
      </c>
      <c r="CW90" s="462">
        <f t="shared" ca="1" si="107"/>
        <v>0</v>
      </c>
      <c r="CX90" s="462">
        <f t="shared" ca="1" si="107"/>
        <v>0</v>
      </c>
      <c r="CY90" s="462">
        <f t="shared" ca="1" si="107"/>
        <v>0</v>
      </c>
      <c r="CZ90" s="462">
        <f t="shared" ref="CT90:DC99" ca="1" si="108">OFFSET(INDIRECT("'"&amp;Opt_alt&amp;"'!H12"),$A90,CZ$5)*$DF90</f>
        <v>0</v>
      </c>
      <c r="DA90" s="462">
        <f t="shared" ca="1" si="108"/>
        <v>0</v>
      </c>
      <c r="DB90" s="462">
        <f t="shared" ca="1" si="108"/>
        <v>0</v>
      </c>
      <c r="DC90" s="462">
        <f t="shared" ca="1" si="108"/>
        <v>0</v>
      </c>
      <c r="DE90" s="114" t="str">
        <f t="shared" ca="1" si="86"/>
        <v>G.1.</v>
      </c>
      <c r="DF90">
        <f t="shared" ref="DF90:DF99" ca="1" si="109">VLOOKUP(DE90,scenarijai,$DF$6,FALSE)</f>
        <v>1</v>
      </c>
      <c r="DG90">
        <f t="shared" ref="DG90:DG99" ca="1" si="110">OFFSET(INDIRECT("'"&amp;Opt_alt&amp;"'!H12"),$A90,DG$5)</f>
        <v>21</v>
      </c>
    </row>
    <row r="91" spans="1:112" hidden="1">
      <c r="A91" s="67">
        <v>79</v>
      </c>
      <c r="B91" s="458" t="str">
        <f t="shared" ca="1" si="83"/>
        <v>G.2.</v>
      </c>
      <c r="C91" s="459" t="str">
        <f t="shared" ca="1" si="84"/>
        <v>Įgyvendinti specializuotas startuolių akceleravimo programas (5) (PVM)</v>
      </c>
      <c r="D91" s="342"/>
      <c r="E91" s="460">
        <f t="shared" ca="1" si="85"/>
        <v>0.21</v>
      </c>
      <c r="F91" s="461">
        <f ca="1">H91+NPV(FD,I91:INDEX(I91:DC91,PAL))</f>
        <v>2376.479289940828</v>
      </c>
      <c r="G91" s="454">
        <f ca="1">SUMIF($H$5:$DC$5,"&lt;="&amp;PAL,$H91:$DC91)</f>
        <v>2520</v>
      </c>
      <c r="H91" s="462">
        <f t="shared" ca="1" si="102"/>
        <v>0</v>
      </c>
      <c r="I91" s="462">
        <f t="shared" ca="1" si="102"/>
        <v>1260</v>
      </c>
      <c r="J91" s="462">
        <f t="shared" ca="1" si="102"/>
        <v>1260</v>
      </c>
      <c r="K91" s="462">
        <f t="shared" ca="1" si="102"/>
        <v>0</v>
      </c>
      <c r="L91" s="462">
        <f t="shared" ca="1" si="102"/>
        <v>0</v>
      </c>
      <c r="M91" s="462">
        <f t="shared" ca="1" si="102"/>
        <v>0</v>
      </c>
      <c r="N91" s="462">
        <f t="shared" ca="1" si="102"/>
        <v>0</v>
      </c>
      <c r="O91" s="462">
        <f t="shared" ca="1" si="102"/>
        <v>0</v>
      </c>
      <c r="P91" s="462">
        <f t="shared" ca="1" si="102"/>
        <v>0</v>
      </c>
      <c r="Q91" s="462">
        <f t="shared" ca="1" si="102"/>
        <v>0</v>
      </c>
      <c r="R91" s="462">
        <f t="shared" ca="1" si="102"/>
        <v>0</v>
      </c>
      <c r="S91" s="462">
        <f t="shared" ca="1" si="102"/>
        <v>0</v>
      </c>
      <c r="T91" s="462">
        <f t="shared" ca="1" si="102"/>
        <v>0</v>
      </c>
      <c r="U91" s="462">
        <f t="shared" ca="1" si="102"/>
        <v>0</v>
      </c>
      <c r="V91" s="462">
        <f t="shared" ca="1" si="102"/>
        <v>0</v>
      </c>
      <c r="W91" s="462">
        <f t="shared" ca="1" si="102"/>
        <v>0</v>
      </c>
      <c r="X91" s="462">
        <f t="shared" ca="1" si="103"/>
        <v>0</v>
      </c>
      <c r="Y91" s="462">
        <f t="shared" ca="1" si="103"/>
        <v>0</v>
      </c>
      <c r="Z91" s="462">
        <f t="shared" ca="1" si="103"/>
        <v>0</v>
      </c>
      <c r="AA91" s="462">
        <f t="shared" ca="1" si="103"/>
        <v>0</v>
      </c>
      <c r="AB91" s="462">
        <f t="shared" ca="1" si="103"/>
        <v>0</v>
      </c>
      <c r="AC91" s="462">
        <f t="shared" ca="1" si="103"/>
        <v>0</v>
      </c>
      <c r="AD91" s="462">
        <f t="shared" ca="1" si="103"/>
        <v>0</v>
      </c>
      <c r="AE91" s="462">
        <f t="shared" ca="1" si="103"/>
        <v>0</v>
      </c>
      <c r="AF91" s="462">
        <f t="shared" ca="1" si="103"/>
        <v>0</v>
      </c>
      <c r="AG91" s="462">
        <f t="shared" ca="1" si="103"/>
        <v>0</v>
      </c>
      <c r="AH91" s="462">
        <f t="shared" ca="1" si="103"/>
        <v>0</v>
      </c>
      <c r="AI91" s="462">
        <f t="shared" ca="1" si="103"/>
        <v>0</v>
      </c>
      <c r="AJ91" s="462">
        <f t="shared" ca="1" si="103"/>
        <v>0</v>
      </c>
      <c r="AK91" s="462">
        <f t="shared" ca="1" si="103"/>
        <v>0</v>
      </c>
      <c r="AL91" s="462">
        <f t="shared" ca="1" si="103"/>
        <v>0</v>
      </c>
      <c r="AM91" s="462">
        <f t="shared" ca="1" si="103"/>
        <v>0</v>
      </c>
      <c r="AN91" s="462">
        <f t="shared" ca="1" si="104"/>
        <v>0</v>
      </c>
      <c r="AO91" s="462">
        <f t="shared" ca="1" si="104"/>
        <v>0</v>
      </c>
      <c r="AP91" s="462">
        <f t="shared" ca="1" si="104"/>
        <v>0</v>
      </c>
      <c r="AQ91" s="462">
        <f t="shared" ca="1" si="104"/>
        <v>0</v>
      </c>
      <c r="AR91" s="462">
        <f t="shared" ca="1" si="104"/>
        <v>0</v>
      </c>
      <c r="AS91" s="462">
        <f t="shared" ca="1" si="104"/>
        <v>0</v>
      </c>
      <c r="AT91" s="462">
        <f t="shared" ca="1" si="104"/>
        <v>0</v>
      </c>
      <c r="AU91" s="462">
        <f t="shared" ca="1" si="104"/>
        <v>0</v>
      </c>
      <c r="AV91" s="462">
        <f t="shared" ca="1" si="104"/>
        <v>0</v>
      </c>
      <c r="AW91" s="462">
        <f t="shared" ca="1" si="104"/>
        <v>0</v>
      </c>
      <c r="AX91" s="462">
        <f t="shared" ca="1" si="104"/>
        <v>0</v>
      </c>
      <c r="AY91" s="462">
        <f t="shared" ca="1" si="104"/>
        <v>0</v>
      </c>
      <c r="AZ91" s="462">
        <f t="shared" ca="1" si="104"/>
        <v>0</v>
      </c>
      <c r="BA91" s="462">
        <f t="shared" ca="1" si="104"/>
        <v>0</v>
      </c>
      <c r="BB91" s="462">
        <f t="shared" ca="1" si="104"/>
        <v>0</v>
      </c>
      <c r="BC91" s="462">
        <f t="shared" ca="1" si="104"/>
        <v>0</v>
      </c>
      <c r="BD91" s="462">
        <f t="shared" ca="1" si="105"/>
        <v>0</v>
      </c>
      <c r="BE91" s="462">
        <f t="shared" ca="1" si="105"/>
        <v>0</v>
      </c>
      <c r="BF91" s="462">
        <f t="shared" ca="1" si="105"/>
        <v>0</v>
      </c>
      <c r="BG91" s="462">
        <f t="shared" ca="1" si="105"/>
        <v>0</v>
      </c>
      <c r="BH91" s="462">
        <f t="shared" ca="1" si="105"/>
        <v>0</v>
      </c>
      <c r="BI91" s="462">
        <f t="shared" ca="1" si="105"/>
        <v>0</v>
      </c>
      <c r="BJ91" s="462">
        <f t="shared" ca="1" si="105"/>
        <v>0</v>
      </c>
      <c r="BK91" s="462">
        <f t="shared" ca="1" si="105"/>
        <v>0</v>
      </c>
      <c r="BL91" s="462">
        <f t="shared" ca="1" si="105"/>
        <v>0</v>
      </c>
      <c r="BM91" s="462">
        <f t="shared" ca="1" si="105"/>
        <v>0</v>
      </c>
      <c r="BN91" s="462">
        <f t="shared" ca="1" si="105"/>
        <v>0</v>
      </c>
      <c r="BO91" s="462">
        <f t="shared" ca="1" si="105"/>
        <v>0</v>
      </c>
      <c r="BP91" s="462">
        <f t="shared" ca="1" si="105"/>
        <v>0</v>
      </c>
      <c r="BQ91" s="462">
        <f t="shared" ca="1" si="105"/>
        <v>0</v>
      </c>
      <c r="BR91" s="462">
        <f t="shared" ca="1" si="105"/>
        <v>0</v>
      </c>
      <c r="BS91" s="462">
        <f t="shared" ca="1" si="105"/>
        <v>0</v>
      </c>
      <c r="BT91" s="462">
        <f t="shared" ca="1" si="106"/>
        <v>0</v>
      </c>
      <c r="BU91" s="462">
        <f t="shared" ca="1" si="106"/>
        <v>0</v>
      </c>
      <c r="BV91" s="462">
        <f t="shared" ca="1" si="106"/>
        <v>0</v>
      </c>
      <c r="BW91" s="462">
        <f t="shared" ca="1" si="106"/>
        <v>0</v>
      </c>
      <c r="BX91" s="462">
        <f t="shared" ca="1" si="106"/>
        <v>0</v>
      </c>
      <c r="BY91" s="462">
        <f t="shared" ca="1" si="106"/>
        <v>0</v>
      </c>
      <c r="BZ91" s="462">
        <f t="shared" ca="1" si="106"/>
        <v>0</v>
      </c>
      <c r="CA91" s="462">
        <f t="shared" ca="1" si="106"/>
        <v>0</v>
      </c>
      <c r="CB91" s="462">
        <f t="shared" ca="1" si="106"/>
        <v>0</v>
      </c>
      <c r="CC91" s="462">
        <f t="shared" ca="1" si="106"/>
        <v>0</v>
      </c>
      <c r="CD91" s="462">
        <f t="shared" ca="1" si="106"/>
        <v>0</v>
      </c>
      <c r="CE91" s="462">
        <f t="shared" ca="1" si="106"/>
        <v>0</v>
      </c>
      <c r="CF91" s="462">
        <f t="shared" ca="1" si="106"/>
        <v>0</v>
      </c>
      <c r="CG91" s="462">
        <f t="shared" ca="1" si="106"/>
        <v>0</v>
      </c>
      <c r="CH91" s="462">
        <f t="shared" ca="1" si="106"/>
        <v>0</v>
      </c>
      <c r="CI91" s="462">
        <f t="shared" ca="1" si="106"/>
        <v>0</v>
      </c>
      <c r="CJ91" s="462">
        <f t="shared" ca="1" si="107"/>
        <v>0</v>
      </c>
      <c r="CK91" s="462">
        <f t="shared" ca="1" si="107"/>
        <v>0</v>
      </c>
      <c r="CL91" s="462">
        <f t="shared" ca="1" si="107"/>
        <v>0</v>
      </c>
      <c r="CM91" s="462">
        <f t="shared" ca="1" si="107"/>
        <v>0</v>
      </c>
      <c r="CN91" s="462">
        <f t="shared" ca="1" si="107"/>
        <v>0</v>
      </c>
      <c r="CO91" s="462">
        <f t="shared" ca="1" si="107"/>
        <v>0</v>
      </c>
      <c r="CP91" s="462">
        <f t="shared" ca="1" si="107"/>
        <v>0</v>
      </c>
      <c r="CQ91" s="462">
        <f t="shared" ca="1" si="107"/>
        <v>0</v>
      </c>
      <c r="CR91" s="462">
        <f t="shared" ca="1" si="107"/>
        <v>0</v>
      </c>
      <c r="CS91" s="462">
        <f t="shared" ca="1" si="107"/>
        <v>0</v>
      </c>
      <c r="CT91" s="462">
        <f t="shared" ca="1" si="108"/>
        <v>0</v>
      </c>
      <c r="CU91" s="462">
        <f t="shared" ca="1" si="108"/>
        <v>0</v>
      </c>
      <c r="CV91" s="462">
        <f t="shared" ca="1" si="108"/>
        <v>0</v>
      </c>
      <c r="CW91" s="462">
        <f t="shared" ca="1" si="108"/>
        <v>0</v>
      </c>
      <c r="CX91" s="462">
        <f t="shared" ca="1" si="108"/>
        <v>0</v>
      </c>
      <c r="CY91" s="462">
        <f t="shared" ca="1" si="108"/>
        <v>0</v>
      </c>
      <c r="CZ91" s="462">
        <f t="shared" ca="1" si="108"/>
        <v>0</v>
      </c>
      <c r="DA91" s="462">
        <f t="shared" ca="1" si="108"/>
        <v>0</v>
      </c>
      <c r="DB91" s="462">
        <f t="shared" ca="1" si="108"/>
        <v>0</v>
      </c>
      <c r="DC91" s="462">
        <f t="shared" ca="1" si="108"/>
        <v>0</v>
      </c>
      <c r="DE91" s="114" t="str">
        <f t="shared" ca="1" si="86"/>
        <v>G.2.</v>
      </c>
      <c r="DF91">
        <f t="shared" ca="1" si="109"/>
        <v>1</v>
      </c>
      <c r="DG91">
        <f t="shared" ca="1" si="110"/>
        <v>21</v>
      </c>
    </row>
    <row r="92" spans="1:112" hidden="1">
      <c r="A92" s="67">
        <v>80</v>
      </c>
      <c r="B92" s="458" t="str">
        <f t="shared" ca="1" si="83"/>
        <v>G.3.</v>
      </c>
      <c r="C92" s="459" t="str">
        <f t="shared" ca="1" si="84"/>
        <v>Pritraukti tarptautinį akceleratorių (6) (PVM)</v>
      </c>
      <c r="D92" s="342"/>
      <c r="E92" s="460">
        <f t="shared" ca="1" si="85"/>
        <v>0.21</v>
      </c>
      <c r="F92" s="461">
        <f ca="1">H92+NPV(FD,I92:INDEX(I92:DC92,PAL))</f>
        <v>1615.3846153846152</v>
      </c>
      <c r="G92" s="454">
        <f ca="1">SUMIF($H$5:$DC$5,"&lt;="&amp;PAL,$H92:$DC92)</f>
        <v>1680</v>
      </c>
      <c r="H92" s="462">
        <f t="shared" ca="1" si="102"/>
        <v>0</v>
      </c>
      <c r="I92" s="462">
        <f t="shared" ca="1" si="102"/>
        <v>1680</v>
      </c>
      <c r="J92" s="462">
        <f t="shared" ca="1" si="102"/>
        <v>0</v>
      </c>
      <c r="K92" s="462">
        <f t="shared" ca="1" si="102"/>
        <v>0</v>
      </c>
      <c r="L92" s="462">
        <f t="shared" ca="1" si="102"/>
        <v>0</v>
      </c>
      <c r="M92" s="462">
        <f t="shared" ca="1" si="102"/>
        <v>0</v>
      </c>
      <c r="N92" s="462">
        <f t="shared" ca="1" si="102"/>
        <v>0</v>
      </c>
      <c r="O92" s="462">
        <f t="shared" ca="1" si="102"/>
        <v>0</v>
      </c>
      <c r="P92" s="462">
        <f t="shared" ca="1" si="102"/>
        <v>0</v>
      </c>
      <c r="Q92" s="462">
        <f t="shared" ca="1" si="102"/>
        <v>0</v>
      </c>
      <c r="R92" s="462">
        <f t="shared" ca="1" si="102"/>
        <v>0</v>
      </c>
      <c r="S92" s="462">
        <f t="shared" ca="1" si="102"/>
        <v>0</v>
      </c>
      <c r="T92" s="462">
        <f t="shared" ca="1" si="102"/>
        <v>0</v>
      </c>
      <c r="U92" s="462">
        <f t="shared" ca="1" si="102"/>
        <v>0</v>
      </c>
      <c r="V92" s="462">
        <f t="shared" ca="1" si="102"/>
        <v>0</v>
      </c>
      <c r="W92" s="462">
        <f t="shared" ca="1" si="102"/>
        <v>0</v>
      </c>
      <c r="X92" s="462">
        <f t="shared" ca="1" si="103"/>
        <v>0</v>
      </c>
      <c r="Y92" s="462">
        <f t="shared" ca="1" si="103"/>
        <v>0</v>
      </c>
      <c r="Z92" s="462">
        <f t="shared" ca="1" si="103"/>
        <v>0</v>
      </c>
      <c r="AA92" s="462">
        <f t="shared" ca="1" si="103"/>
        <v>0</v>
      </c>
      <c r="AB92" s="462">
        <f t="shared" ca="1" si="103"/>
        <v>0</v>
      </c>
      <c r="AC92" s="462">
        <f t="shared" ca="1" si="103"/>
        <v>0</v>
      </c>
      <c r="AD92" s="462">
        <f t="shared" ca="1" si="103"/>
        <v>0</v>
      </c>
      <c r="AE92" s="462">
        <f t="shared" ca="1" si="103"/>
        <v>0</v>
      </c>
      <c r="AF92" s="462">
        <f t="shared" ca="1" si="103"/>
        <v>0</v>
      </c>
      <c r="AG92" s="462">
        <f t="shared" ca="1" si="103"/>
        <v>0</v>
      </c>
      <c r="AH92" s="462">
        <f t="shared" ca="1" si="103"/>
        <v>0</v>
      </c>
      <c r="AI92" s="462">
        <f t="shared" ca="1" si="103"/>
        <v>0</v>
      </c>
      <c r="AJ92" s="462">
        <f t="shared" ca="1" si="103"/>
        <v>0</v>
      </c>
      <c r="AK92" s="462">
        <f t="shared" ca="1" si="103"/>
        <v>0</v>
      </c>
      <c r="AL92" s="462">
        <f t="shared" ca="1" si="103"/>
        <v>0</v>
      </c>
      <c r="AM92" s="462">
        <f t="shared" ca="1" si="103"/>
        <v>0</v>
      </c>
      <c r="AN92" s="462">
        <f t="shared" ca="1" si="104"/>
        <v>0</v>
      </c>
      <c r="AO92" s="462">
        <f t="shared" ca="1" si="104"/>
        <v>0</v>
      </c>
      <c r="AP92" s="462">
        <f t="shared" ca="1" si="104"/>
        <v>0</v>
      </c>
      <c r="AQ92" s="462">
        <f t="shared" ca="1" si="104"/>
        <v>0</v>
      </c>
      <c r="AR92" s="462">
        <f t="shared" ca="1" si="104"/>
        <v>0</v>
      </c>
      <c r="AS92" s="462">
        <f t="shared" ca="1" si="104"/>
        <v>0</v>
      </c>
      <c r="AT92" s="462">
        <f t="shared" ca="1" si="104"/>
        <v>0</v>
      </c>
      <c r="AU92" s="462">
        <f t="shared" ca="1" si="104"/>
        <v>0</v>
      </c>
      <c r="AV92" s="462">
        <f t="shared" ca="1" si="104"/>
        <v>0</v>
      </c>
      <c r="AW92" s="462">
        <f t="shared" ca="1" si="104"/>
        <v>0</v>
      </c>
      <c r="AX92" s="462">
        <f t="shared" ca="1" si="104"/>
        <v>0</v>
      </c>
      <c r="AY92" s="462">
        <f t="shared" ca="1" si="104"/>
        <v>0</v>
      </c>
      <c r="AZ92" s="462">
        <f t="shared" ca="1" si="104"/>
        <v>0</v>
      </c>
      <c r="BA92" s="462">
        <f t="shared" ca="1" si="104"/>
        <v>0</v>
      </c>
      <c r="BB92" s="462">
        <f t="shared" ca="1" si="104"/>
        <v>0</v>
      </c>
      <c r="BC92" s="462">
        <f t="shared" ca="1" si="104"/>
        <v>0</v>
      </c>
      <c r="BD92" s="462">
        <f t="shared" ca="1" si="105"/>
        <v>0</v>
      </c>
      <c r="BE92" s="462">
        <f t="shared" ca="1" si="105"/>
        <v>0</v>
      </c>
      <c r="BF92" s="462">
        <f t="shared" ca="1" si="105"/>
        <v>0</v>
      </c>
      <c r="BG92" s="462">
        <f t="shared" ca="1" si="105"/>
        <v>0</v>
      </c>
      <c r="BH92" s="462">
        <f t="shared" ca="1" si="105"/>
        <v>0</v>
      </c>
      <c r="BI92" s="462">
        <f t="shared" ca="1" si="105"/>
        <v>0</v>
      </c>
      <c r="BJ92" s="462">
        <f t="shared" ca="1" si="105"/>
        <v>0</v>
      </c>
      <c r="BK92" s="462">
        <f t="shared" ca="1" si="105"/>
        <v>0</v>
      </c>
      <c r="BL92" s="462">
        <f t="shared" ca="1" si="105"/>
        <v>0</v>
      </c>
      <c r="BM92" s="462">
        <f t="shared" ca="1" si="105"/>
        <v>0</v>
      </c>
      <c r="BN92" s="462">
        <f t="shared" ca="1" si="105"/>
        <v>0</v>
      </c>
      <c r="BO92" s="462">
        <f t="shared" ca="1" si="105"/>
        <v>0</v>
      </c>
      <c r="BP92" s="462">
        <f t="shared" ca="1" si="105"/>
        <v>0</v>
      </c>
      <c r="BQ92" s="462">
        <f t="shared" ca="1" si="105"/>
        <v>0</v>
      </c>
      <c r="BR92" s="462">
        <f t="shared" ca="1" si="105"/>
        <v>0</v>
      </c>
      <c r="BS92" s="462">
        <f t="shared" ca="1" si="105"/>
        <v>0</v>
      </c>
      <c r="BT92" s="462">
        <f t="shared" ca="1" si="106"/>
        <v>0</v>
      </c>
      <c r="BU92" s="462">
        <f t="shared" ca="1" si="106"/>
        <v>0</v>
      </c>
      <c r="BV92" s="462">
        <f t="shared" ca="1" si="106"/>
        <v>0</v>
      </c>
      <c r="BW92" s="462">
        <f t="shared" ca="1" si="106"/>
        <v>0</v>
      </c>
      <c r="BX92" s="462">
        <f t="shared" ca="1" si="106"/>
        <v>0</v>
      </c>
      <c r="BY92" s="462">
        <f t="shared" ca="1" si="106"/>
        <v>0</v>
      </c>
      <c r="BZ92" s="462">
        <f t="shared" ca="1" si="106"/>
        <v>0</v>
      </c>
      <c r="CA92" s="462">
        <f t="shared" ca="1" si="106"/>
        <v>0</v>
      </c>
      <c r="CB92" s="462">
        <f t="shared" ca="1" si="106"/>
        <v>0</v>
      </c>
      <c r="CC92" s="462">
        <f t="shared" ca="1" si="106"/>
        <v>0</v>
      </c>
      <c r="CD92" s="462">
        <f t="shared" ca="1" si="106"/>
        <v>0</v>
      </c>
      <c r="CE92" s="462">
        <f t="shared" ca="1" si="106"/>
        <v>0</v>
      </c>
      <c r="CF92" s="462">
        <f t="shared" ca="1" si="106"/>
        <v>0</v>
      </c>
      <c r="CG92" s="462">
        <f t="shared" ca="1" si="106"/>
        <v>0</v>
      </c>
      <c r="CH92" s="462">
        <f t="shared" ca="1" si="106"/>
        <v>0</v>
      </c>
      <c r="CI92" s="462">
        <f t="shared" ca="1" si="106"/>
        <v>0</v>
      </c>
      <c r="CJ92" s="462">
        <f t="shared" ca="1" si="107"/>
        <v>0</v>
      </c>
      <c r="CK92" s="462">
        <f t="shared" ca="1" si="107"/>
        <v>0</v>
      </c>
      <c r="CL92" s="462">
        <f t="shared" ca="1" si="107"/>
        <v>0</v>
      </c>
      <c r="CM92" s="462">
        <f t="shared" ca="1" si="107"/>
        <v>0</v>
      </c>
      <c r="CN92" s="462">
        <f t="shared" ca="1" si="107"/>
        <v>0</v>
      </c>
      <c r="CO92" s="462">
        <f t="shared" ca="1" si="107"/>
        <v>0</v>
      </c>
      <c r="CP92" s="462">
        <f t="shared" ca="1" si="107"/>
        <v>0</v>
      </c>
      <c r="CQ92" s="462">
        <f t="shared" ca="1" si="107"/>
        <v>0</v>
      </c>
      <c r="CR92" s="462">
        <f t="shared" ca="1" si="107"/>
        <v>0</v>
      </c>
      <c r="CS92" s="462">
        <f t="shared" ca="1" si="107"/>
        <v>0</v>
      </c>
      <c r="CT92" s="462">
        <f t="shared" ca="1" si="108"/>
        <v>0</v>
      </c>
      <c r="CU92" s="462">
        <f t="shared" ca="1" si="108"/>
        <v>0</v>
      </c>
      <c r="CV92" s="462">
        <f t="shared" ca="1" si="108"/>
        <v>0</v>
      </c>
      <c r="CW92" s="462">
        <f t="shared" ca="1" si="108"/>
        <v>0</v>
      </c>
      <c r="CX92" s="462">
        <f t="shared" ca="1" si="108"/>
        <v>0</v>
      </c>
      <c r="CY92" s="462">
        <f t="shared" ca="1" si="108"/>
        <v>0</v>
      </c>
      <c r="CZ92" s="462">
        <f t="shared" ca="1" si="108"/>
        <v>0</v>
      </c>
      <c r="DA92" s="462">
        <f t="shared" ca="1" si="108"/>
        <v>0</v>
      </c>
      <c r="DB92" s="462">
        <f t="shared" ca="1" si="108"/>
        <v>0</v>
      </c>
      <c r="DC92" s="462">
        <f t="shared" ca="1" si="108"/>
        <v>0</v>
      </c>
      <c r="DE92" s="114" t="str">
        <f t="shared" ca="1" si="86"/>
        <v>G.3.</v>
      </c>
      <c r="DF92">
        <f t="shared" ca="1" si="109"/>
        <v>1</v>
      </c>
      <c r="DG92">
        <f t="shared" ca="1" si="110"/>
        <v>21</v>
      </c>
    </row>
    <row r="93" spans="1:112" hidden="1">
      <c r="A93" s="67">
        <v>81</v>
      </c>
      <c r="B93" s="458" t="str">
        <f t="shared" ca="1" si="83"/>
        <v>G.4.</v>
      </c>
      <c r="C93" s="459" t="str">
        <f t="shared" ca="1" si="84"/>
        <v>Esamų paskatų verslui investuoti į MTEP sistemas studija (9) (PVM)</v>
      </c>
      <c r="D93" s="342"/>
      <c r="E93" s="460">
        <f t="shared" ca="1" si="85"/>
        <v>0.21</v>
      </c>
      <c r="F93" s="461">
        <f ca="1">H93+NPV(FD,I93:INDEX(I93:DC93,PAL))</f>
        <v>14.7</v>
      </c>
      <c r="G93" s="454">
        <f ca="1">SUMIF($H$5:$DC$5,"&lt;="&amp;PAL,$H93:$DC93)</f>
        <v>14.7</v>
      </c>
      <c r="H93" s="462">
        <f t="shared" ca="1" si="102"/>
        <v>14.7</v>
      </c>
      <c r="I93" s="462">
        <f t="shared" ca="1" si="102"/>
        <v>0</v>
      </c>
      <c r="J93" s="462">
        <f t="shared" ca="1" si="102"/>
        <v>0</v>
      </c>
      <c r="K93" s="462">
        <f t="shared" ca="1" si="102"/>
        <v>0</v>
      </c>
      <c r="L93" s="462">
        <f t="shared" ca="1" si="102"/>
        <v>0</v>
      </c>
      <c r="M93" s="462">
        <f t="shared" ca="1" si="102"/>
        <v>0</v>
      </c>
      <c r="N93" s="462">
        <f t="shared" ca="1" si="102"/>
        <v>0</v>
      </c>
      <c r="O93" s="462">
        <f t="shared" ca="1" si="102"/>
        <v>0</v>
      </c>
      <c r="P93" s="462">
        <f t="shared" ca="1" si="102"/>
        <v>0</v>
      </c>
      <c r="Q93" s="462">
        <f t="shared" ca="1" si="102"/>
        <v>0</v>
      </c>
      <c r="R93" s="462">
        <f t="shared" ca="1" si="102"/>
        <v>0</v>
      </c>
      <c r="S93" s="462">
        <f t="shared" ca="1" si="102"/>
        <v>0</v>
      </c>
      <c r="T93" s="462">
        <f t="shared" ca="1" si="102"/>
        <v>0</v>
      </c>
      <c r="U93" s="462">
        <f t="shared" ca="1" si="102"/>
        <v>0</v>
      </c>
      <c r="V93" s="462">
        <f t="shared" ca="1" si="102"/>
        <v>0</v>
      </c>
      <c r="W93" s="462">
        <f t="shared" ca="1" si="102"/>
        <v>0</v>
      </c>
      <c r="X93" s="462">
        <f t="shared" ca="1" si="103"/>
        <v>0</v>
      </c>
      <c r="Y93" s="462">
        <f t="shared" ca="1" si="103"/>
        <v>0</v>
      </c>
      <c r="Z93" s="462">
        <f t="shared" ca="1" si="103"/>
        <v>0</v>
      </c>
      <c r="AA93" s="462">
        <f t="shared" ca="1" si="103"/>
        <v>0</v>
      </c>
      <c r="AB93" s="462">
        <f t="shared" ca="1" si="103"/>
        <v>0</v>
      </c>
      <c r="AC93" s="462">
        <f t="shared" ca="1" si="103"/>
        <v>0</v>
      </c>
      <c r="AD93" s="462">
        <f t="shared" ca="1" si="103"/>
        <v>0</v>
      </c>
      <c r="AE93" s="462">
        <f t="shared" ca="1" si="103"/>
        <v>0</v>
      </c>
      <c r="AF93" s="462">
        <f t="shared" ca="1" si="103"/>
        <v>0</v>
      </c>
      <c r="AG93" s="462">
        <f t="shared" ca="1" si="103"/>
        <v>0</v>
      </c>
      <c r="AH93" s="462">
        <f t="shared" ca="1" si="103"/>
        <v>0</v>
      </c>
      <c r="AI93" s="462">
        <f t="shared" ca="1" si="103"/>
        <v>0</v>
      </c>
      <c r="AJ93" s="462">
        <f t="shared" ca="1" si="103"/>
        <v>0</v>
      </c>
      <c r="AK93" s="462">
        <f t="shared" ca="1" si="103"/>
        <v>0</v>
      </c>
      <c r="AL93" s="462">
        <f t="shared" ca="1" si="103"/>
        <v>0</v>
      </c>
      <c r="AM93" s="462">
        <f t="shared" ca="1" si="103"/>
        <v>0</v>
      </c>
      <c r="AN93" s="462">
        <f t="shared" ca="1" si="104"/>
        <v>0</v>
      </c>
      <c r="AO93" s="462">
        <f t="shared" ca="1" si="104"/>
        <v>0</v>
      </c>
      <c r="AP93" s="462">
        <f t="shared" ca="1" si="104"/>
        <v>0</v>
      </c>
      <c r="AQ93" s="462">
        <f t="shared" ca="1" si="104"/>
        <v>0</v>
      </c>
      <c r="AR93" s="462">
        <f t="shared" ca="1" si="104"/>
        <v>0</v>
      </c>
      <c r="AS93" s="462">
        <f t="shared" ca="1" si="104"/>
        <v>0</v>
      </c>
      <c r="AT93" s="462">
        <f t="shared" ca="1" si="104"/>
        <v>0</v>
      </c>
      <c r="AU93" s="462">
        <f t="shared" ca="1" si="104"/>
        <v>0</v>
      </c>
      <c r="AV93" s="462">
        <f t="shared" ca="1" si="104"/>
        <v>0</v>
      </c>
      <c r="AW93" s="462">
        <f t="shared" ca="1" si="104"/>
        <v>0</v>
      </c>
      <c r="AX93" s="462">
        <f t="shared" ca="1" si="104"/>
        <v>0</v>
      </c>
      <c r="AY93" s="462">
        <f t="shared" ca="1" si="104"/>
        <v>0</v>
      </c>
      <c r="AZ93" s="462">
        <f t="shared" ca="1" si="104"/>
        <v>0</v>
      </c>
      <c r="BA93" s="462">
        <f t="shared" ca="1" si="104"/>
        <v>0</v>
      </c>
      <c r="BB93" s="462">
        <f t="shared" ca="1" si="104"/>
        <v>0</v>
      </c>
      <c r="BC93" s="462">
        <f t="shared" ca="1" si="104"/>
        <v>0</v>
      </c>
      <c r="BD93" s="462">
        <f t="shared" ca="1" si="105"/>
        <v>0</v>
      </c>
      <c r="BE93" s="462">
        <f t="shared" ca="1" si="105"/>
        <v>0</v>
      </c>
      <c r="BF93" s="462">
        <f t="shared" ca="1" si="105"/>
        <v>0</v>
      </c>
      <c r="BG93" s="462">
        <f t="shared" ca="1" si="105"/>
        <v>0</v>
      </c>
      <c r="BH93" s="462">
        <f t="shared" ca="1" si="105"/>
        <v>0</v>
      </c>
      <c r="BI93" s="462">
        <f t="shared" ca="1" si="105"/>
        <v>0</v>
      </c>
      <c r="BJ93" s="462">
        <f t="shared" ca="1" si="105"/>
        <v>0</v>
      </c>
      <c r="BK93" s="462">
        <f t="shared" ca="1" si="105"/>
        <v>0</v>
      </c>
      <c r="BL93" s="462">
        <f t="shared" ca="1" si="105"/>
        <v>0</v>
      </c>
      <c r="BM93" s="462">
        <f t="shared" ca="1" si="105"/>
        <v>0</v>
      </c>
      <c r="BN93" s="462">
        <f t="shared" ca="1" si="105"/>
        <v>0</v>
      </c>
      <c r="BO93" s="462">
        <f t="shared" ca="1" si="105"/>
        <v>0</v>
      </c>
      <c r="BP93" s="462">
        <f t="shared" ca="1" si="105"/>
        <v>0</v>
      </c>
      <c r="BQ93" s="462">
        <f t="shared" ca="1" si="105"/>
        <v>0</v>
      </c>
      <c r="BR93" s="462">
        <f t="shared" ca="1" si="105"/>
        <v>0</v>
      </c>
      <c r="BS93" s="462">
        <f t="shared" ca="1" si="105"/>
        <v>0</v>
      </c>
      <c r="BT93" s="462">
        <f t="shared" ca="1" si="106"/>
        <v>0</v>
      </c>
      <c r="BU93" s="462">
        <f t="shared" ca="1" si="106"/>
        <v>0</v>
      </c>
      <c r="BV93" s="462">
        <f t="shared" ca="1" si="106"/>
        <v>0</v>
      </c>
      <c r="BW93" s="462">
        <f t="shared" ca="1" si="106"/>
        <v>0</v>
      </c>
      <c r="BX93" s="462">
        <f t="shared" ca="1" si="106"/>
        <v>0</v>
      </c>
      <c r="BY93" s="462">
        <f t="shared" ca="1" si="106"/>
        <v>0</v>
      </c>
      <c r="BZ93" s="462">
        <f t="shared" ca="1" si="106"/>
        <v>0</v>
      </c>
      <c r="CA93" s="462">
        <f t="shared" ca="1" si="106"/>
        <v>0</v>
      </c>
      <c r="CB93" s="462">
        <f t="shared" ca="1" si="106"/>
        <v>0</v>
      </c>
      <c r="CC93" s="462">
        <f t="shared" ca="1" si="106"/>
        <v>0</v>
      </c>
      <c r="CD93" s="462">
        <f t="shared" ca="1" si="106"/>
        <v>0</v>
      </c>
      <c r="CE93" s="462">
        <f t="shared" ca="1" si="106"/>
        <v>0</v>
      </c>
      <c r="CF93" s="462">
        <f t="shared" ca="1" si="106"/>
        <v>0</v>
      </c>
      <c r="CG93" s="462">
        <f t="shared" ca="1" si="106"/>
        <v>0</v>
      </c>
      <c r="CH93" s="462">
        <f t="shared" ca="1" si="106"/>
        <v>0</v>
      </c>
      <c r="CI93" s="462">
        <f t="shared" ca="1" si="106"/>
        <v>0</v>
      </c>
      <c r="CJ93" s="462">
        <f t="shared" ca="1" si="107"/>
        <v>0</v>
      </c>
      <c r="CK93" s="462">
        <f t="shared" ca="1" si="107"/>
        <v>0</v>
      </c>
      <c r="CL93" s="462">
        <f t="shared" ca="1" si="107"/>
        <v>0</v>
      </c>
      <c r="CM93" s="462">
        <f t="shared" ca="1" si="107"/>
        <v>0</v>
      </c>
      <c r="CN93" s="462">
        <f t="shared" ca="1" si="107"/>
        <v>0</v>
      </c>
      <c r="CO93" s="462">
        <f t="shared" ca="1" si="107"/>
        <v>0</v>
      </c>
      <c r="CP93" s="462">
        <f t="shared" ca="1" si="107"/>
        <v>0</v>
      </c>
      <c r="CQ93" s="462">
        <f t="shared" ca="1" si="107"/>
        <v>0</v>
      </c>
      <c r="CR93" s="462">
        <f t="shared" ca="1" si="107"/>
        <v>0</v>
      </c>
      <c r="CS93" s="462">
        <f t="shared" ca="1" si="107"/>
        <v>0</v>
      </c>
      <c r="CT93" s="462">
        <f t="shared" ca="1" si="108"/>
        <v>0</v>
      </c>
      <c r="CU93" s="462">
        <f t="shared" ca="1" si="108"/>
        <v>0</v>
      </c>
      <c r="CV93" s="462">
        <f t="shared" ca="1" si="108"/>
        <v>0</v>
      </c>
      <c r="CW93" s="462">
        <f t="shared" ca="1" si="108"/>
        <v>0</v>
      </c>
      <c r="CX93" s="462">
        <f t="shared" ca="1" si="108"/>
        <v>0</v>
      </c>
      <c r="CY93" s="462">
        <f t="shared" ca="1" si="108"/>
        <v>0</v>
      </c>
      <c r="CZ93" s="462">
        <f t="shared" ca="1" si="108"/>
        <v>0</v>
      </c>
      <c r="DA93" s="462">
        <f t="shared" ca="1" si="108"/>
        <v>0</v>
      </c>
      <c r="DB93" s="462">
        <f t="shared" ca="1" si="108"/>
        <v>0</v>
      </c>
      <c r="DC93" s="462">
        <f t="shared" ca="1" si="108"/>
        <v>0</v>
      </c>
      <c r="DE93" s="114" t="str">
        <f t="shared" ca="1" si="86"/>
        <v>G.4.</v>
      </c>
      <c r="DF93">
        <f t="shared" ca="1" si="109"/>
        <v>1</v>
      </c>
      <c r="DG93">
        <f t="shared" ca="1" si="110"/>
        <v>21</v>
      </c>
    </row>
    <row r="94" spans="1:112" hidden="1">
      <c r="A94" s="67">
        <v>82</v>
      </c>
      <c r="B94" s="458" t="str">
        <f t="shared" ca="1" si="83"/>
        <v>G.5.</v>
      </c>
      <c r="C94" s="459" t="str">
        <f t="shared" ca="1" si="84"/>
        <v/>
      </c>
      <c r="D94" s="342"/>
      <c r="E94" s="460">
        <f t="shared" ca="1" si="85"/>
        <v>0.21</v>
      </c>
      <c r="F94" s="461">
        <f ca="1">H94+NPV(FD,I94:INDEX(I94:DC94,PAL))</f>
        <v>0</v>
      </c>
      <c r="G94" s="454">
        <f ca="1">SUMIF($H$5:$DC$5,"&lt;="&amp;PAL,$H94:$DC94)</f>
        <v>0</v>
      </c>
      <c r="H94" s="462">
        <f t="shared" ca="1" si="102"/>
        <v>0</v>
      </c>
      <c r="I94" s="462">
        <f t="shared" ca="1" si="102"/>
        <v>0</v>
      </c>
      <c r="J94" s="462">
        <f t="shared" ca="1" si="102"/>
        <v>0</v>
      </c>
      <c r="K94" s="462">
        <f t="shared" ca="1" si="102"/>
        <v>0</v>
      </c>
      <c r="L94" s="462">
        <f t="shared" ca="1" si="102"/>
        <v>0</v>
      </c>
      <c r="M94" s="462">
        <f t="shared" ca="1" si="102"/>
        <v>0</v>
      </c>
      <c r="N94" s="462">
        <f t="shared" ca="1" si="102"/>
        <v>0</v>
      </c>
      <c r="O94" s="462">
        <f t="shared" ca="1" si="102"/>
        <v>0</v>
      </c>
      <c r="P94" s="462">
        <f t="shared" ca="1" si="102"/>
        <v>0</v>
      </c>
      <c r="Q94" s="462">
        <f t="shared" ca="1" si="102"/>
        <v>0</v>
      </c>
      <c r="R94" s="462">
        <f t="shared" ca="1" si="102"/>
        <v>0</v>
      </c>
      <c r="S94" s="462">
        <f t="shared" ca="1" si="102"/>
        <v>0</v>
      </c>
      <c r="T94" s="462">
        <f t="shared" ca="1" si="102"/>
        <v>0</v>
      </c>
      <c r="U94" s="462">
        <f t="shared" ca="1" si="102"/>
        <v>0</v>
      </c>
      <c r="V94" s="462">
        <f t="shared" ca="1" si="102"/>
        <v>0</v>
      </c>
      <c r="W94" s="462">
        <f t="shared" ca="1" si="102"/>
        <v>0</v>
      </c>
      <c r="X94" s="462">
        <f t="shared" ca="1" si="103"/>
        <v>0</v>
      </c>
      <c r="Y94" s="462">
        <f t="shared" ca="1" si="103"/>
        <v>0</v>
      </c>
      <c r="Z94" s="462">
        <f t="shared" ca="1" si="103"/>
        <v>0</v>
      </c>
      <c r="AA94" s="462">
        <f t="shared" ca="1" si="103"/>
        <v>0</v>
      </c>
      <c r="AB94" s="462">
        <f t="shared" ca="1" si="103"/>
        <v>0</v>
      </c>
      <c r="AC94" s="462">
        <f t="shared" ca="1" si="103"/>
        <v>0</v>
      </c>
      <c r="AD94" s="462">
        <f t="shared" ca="1" si="103"/>
        <v>0</v>
      </c>
      <c r="AE94" s="462">
        <f t="shared" ca="1" si="103"/>
        <v>0</v>
      </c>
      <c r="AF94" s="462">
        <f t="shared" ca="1" si="103"/>
        <v>0</v>
      </c>
      <c r="AG94" s="462">
        <f t="shared" ca="1" si="103"/>
        <v>0</v>
      </c>
      <c r="AH94" s="462">
        <f t="shared" ca="1" si="103"/>
        <v>0</v>
      </c>
      <c r="AI94" s="462">
        <f t="shared" ca="1" si="103"/>
        <v>0</v>
      </c>
      <c r="AJ94" s="462">
        <f t="shared" ca="1" si="103"/>
        <v>0</v>
      </c>
      <c r="AK94" s="462">
        <f t="shared" ca="1" si="103"/>
        <v>0</v>
      </c>
      <c r="AL94" s="462">
        <f t="shared" ca="1" si="103"/>
        <v>0</v>
      </c>
      <c r="AM94" s="462">
        <f t="shared" ca="1" si="103"/>
        <v>0</v>
      </c>
      <c r="AN94" s="462">
        <f t="shared" ca="1" si="104"/>
        <v>0</v>
      </c>
      <c r="AO94" s="462">
        <f t="shared" ca="1" si="104"/>
        <v>0</v>
      </c>
      <c r="AP94" s="462">
        <f t="shared" ca="1" si="104"/>
        <v>0</v>
      </c>
      <c r="AQ94" s="462">
        <f t="shared" ca="1" si="104"/>
        <v>0</v>
      </c>
      <c r="AR94" s="462">
        <f t="shared" ca="1" si="104"/>
        <v>0</v>
      </c>
      <c r="AS94" s="462">
        <f t="shared" ca="1" si="104"/>
        <v>0</v>
      </c>
      <c r="AT94" s="462">
        <f t="shared" ca="1" si="104"/>
        <v>0</v>
      </c>
      <c r="AU94" s="462">
        <f t="shared" ca="1" si="104"/>
        <v>0</v>
      </c>
      <c r="AV94" s="462">
        <f t="shared" ca="1" si="104"/>
        <v>0</v>
      </c>
      <c r="AW94" s="462">
        <f t="shared" ca="1" si="104"/>
        <v>0</v>
      </c>
      <c r="AX94" s="462">
        <f t="shared" ca="1" si="104"/>
        <v>0</v>
      </c>
      <c r="AY94" s="462">
        <f t="shared" ca="1" si="104"/>
        <v>0</v>
      </c>
      <c r="AZ94" s="462">
        <f t="shared" ca="1" si="104"/>
        <v>0</v>
      </c>
      <c r="BA94" s="462">
        <f t="shared" ca="1" si="104"/>
        <v>0</v>
      </c>
      <c r="BB94" s="462">
        <f t="shared" ca="1" si="104"/>
        <v>0</v>
      </c>
      <c r="BC94" s="462">
        <f t="shared" ca="1" si="104"/>
        <v>0</v>
      </c>
      <c r="BD94" s="462">
        <f t="shared" ca="1" si="105"/>
        <v>0</v>
      </c>
      <c r="BE94" s="462">
        <f t="shared" ca="1" si="105"/>
        <v>0</v>
      </c>
      <c r="BF94" s="462">
        <f t="shared" ca="1" si="105"/>
        <v>0</v>
      </c>
      <c r="BG94" s="462">
        <f t="shared" ca="1" si="105"/>
        <v>0</v>
      </c>
      <c r="BH94" s="462">
        <f t="shared" ca="1" si="105"/>
        <v>0</v>
      </c>
      <c r="BI94" s="462">
        <f t="shared" ca="1" si="105"/>
        <v>0</v>
      </c>
      <c r="BJ94" s="462">
        <f t="shared" ca="1" si="105"/>
        <v>0</v>
      </c>
      <c r="BK94" s="462">
        <f t="shared" ca="1" si="105"/>
        <v>0</v>
      </c>
      <c r="BL94" s="462">
        <f t="shared" ca="1" si="105"/>
        <v>0</v>
      </c>
      <c r="BM94" s="462">
        <f t="shared" ca="1" si="105"/>
        <v>0</v>
      </c>
      <c r="BN94" s="462">
        <f t="shared" ca="1" si="105"/>
        <v>0</v>
      </c>
      <c r="BO94" s="462">
        <f t="shared" ca="1" si="105"/>
        <v>0</v>
      </c>
      <c r="BP94" s="462">
        <f t="shared" ca="1" si="105"/>
        <v>0</v>
      </c>
      <c r="BQ94" s="462">
        <f t="shared" ca="1" si="105"/>
        <v>0</v>
      </c>
      <c r="BR94" s="462">
        <f t="shared" ca="1" si="105"/>
        <v>0</v>
      </c>
      <c r="BS94" s="462">
        <f t="shared" ca="1" si="105"/>
        <v>0</v>
      </c>
      <c r="BT94" s="462">
        <f t="shared" ca="1" si="106"/>
        <v>0</v>
      </c>
      <c r="BU94" s="462">
        <f t="shared" ca="1" si="106"/>
        <v>0</v>
      </c>
      <c r="BV94" s="462">
        <f t="shared" ca="1" si="106"/>
        <v>0</v>
      </c>
      <c r="BW94" s="462">
        <f t="shared" ca="1" si="106"/>
        <v>0</v>
      </c>
      <c r="BX94" s="462">
        <f t="shared" ca="1" si="106"/>
        <v>0</v>
      </c>
      <c r="BY94" s="462">
        <f t="shared" ca="1" si="106"/>
        <v>0</v>
      </c>
      <c r="BZ94" s="462">
        <f t="shared" ca="1" si="106"/>
        <v>0</v>
      </c>
      <c r="CA94" s="462">
        <f t="shared" ca="1" si="106"/>
        <v>0</v>
      </c>
      <c r="CB94" s="462">
        <f t="shared" ca="1" si="106"/>
        <v>0</v>
      </c>
      <c r="CC94" s="462">
        <f t="shared" ca="1" si="106"/>
        <v>0</v>
      </c>
      <c r="CD94" s="462">
        <f t="shared" ca="1" si="106"/>
        <v>0</v>
      </c>
      <c r="CE94" s="462">
        <f t="shared" ca="1" si="106"/>
        <v>0</v>
      </c>
      <c r="CF94" s="462">
        <f t="shared" ca="1" si="106"/>
        <v>0</v>
      </c>
      <c r="CG94" s="462">
        <f t="shared" ca="1" si="106"/>
        <v>0</v>
      </c>
      <c r="CH94" s="462">
        <f t="shared" ca="1" si="106"/>
        <v>0</v>
      </c>
      <c r="CI94" s="462">
        <f t="shared" ca="1" si="106"/>
        <v>0</v>
      </c>
      <c r="CJ94" s="462">
        <f t="shared" ca="1" si="107"/>
        <v>0</v>
      </c>
      <c r="CK94" s="462">
        <f t="shared" ca="1" si="107"/>
        <v>0</v>
      </c>
      <c r="CL94" s="462">
        <f t="shared" ca="1" si="107"/>
        <v>0</v>
      </c>
      <c r="CM94" s="462">
        <f t="shared" ca="1" si="107"/>
        <v>0</v>
      </c>
      <c r="CN94" s="462">
        <f t="shared" ca="1" si="107"/>
        <v>0</v>
      </c>
      <c r="CO94" s="462">
        <f t="shared" ca="1" si="107"/>
        <v>0</v>
      </c>
      <c r="CP94" s="462">
        <f t="shared" ca="1" si="107"/>
        <v>0</v>
      </c>
      <c r="CQ94" s="462">
        <f t="shared" ca="1" si="107"/>
        <v>0</v>
      </c>
      <c r="CR94" s="462">
        <f t="shared" ca="1" si="107"/>
        <v>0</v>
      </c>
      <c r="CS94" s="462">
        <f t="shared" ca="1" si="107"/>
        <v>0</v>
      </c>
      <c r="CT94" s="462">
        <f t="shared" ca="1" si="108"/>
        <v>0</v>
      </c>
      <c r="CU94" s="462">
        <f t="shared" ca="1" si="108"/>
        <v>0</v>
      </c>
      <c r="CV94" s="462">
        <f t="shared" ca="1" si="108"/>
        <v>0</v>
      </c>
      <c r="CW94" s="462">
        <f t="shared" ca="1" si="108"/>
        <v>0</v>
      </c>
      <c r="CX94" s="462">
        <f t="shared" ca="1" si="108"/>
        <v>0</v>
      </c>
      <c r="CY94" s="462">
        <f t="shared" ca="1" si="108"/>
        <v>0</v>
      </c>
      <c r="CZ94" s="462">
        <f t="shared" ca="1" si="108"/>
        <v>0</v>
      </c>
      <c r="DA94" s="462">
        <f t="shared" ca="1" si="108"/>
        <v>0</v>
      </c>
      <c r="DB94" s="462">
        <f t="shared" ca="1" si="108"/>
        <v>0</v>
      </c>
      <c r="DC94" s="462">
        <f t="shared" ca="1" si="108"/>
        <v>0</v>
      </c>
      <c r="DE94" s="114" t="str">
        <f t="shared" ca="1" si="86"/>
        <v>G.5.</v>
      </c>
      <c r="DF94">
        <f t="shared" ca="1" si="109"/>
        <v>1</v>
      </c>
      <c r="DG94">
        <f t="shared" ca="1" si="110"/>
        <v>21</v>
      </c>
    </row>
    <row r="95" spans="1:112" ht="15.75" hidden="1" customHeight="1">
      <c r="A95" s="67">
        <v>83</v>
      </c>
      <c r="B95" s="458" t="str">
        <f t="shared" ca="1" si="83"/>
        <v>G.6.</v>
      </c>
      <c r="C95" s="459" t="str">
        <f t="shared" ca="1" si="84"/>
        <v>Privataus sektoriaus investicijos</v>
      </c>
      <c r="D95" s="342"/>
      <c r="E95" s="460" t="str">
        <f t="shared" ca="1" si="85"/>
        <v>Nurodyta be PVM (susigrąžinamas/netaikomas)</v>
      </c>
      <c r="F95" s="461">
        <f ca="1">H95+NPV(FD,I95:INDEX(I95:DC95,PAL))</f>
        <v>273233011.64506519</v>
      </c>
      <c r="G95" s="454">
        <f ca="1">SUMIF($H$5:$DC$5,"&lt;="&amp;PAL,$H95:$DC95)</f>
        <v>308725826.76470584</v>
      </c>
      <c r="H95" s="462">
        <f t="shared" ca="1" si="102"/>
        <v>7477889.1805116581</v>
      </c>
      <c r="I95" s="462">
        <f t="shared" ca="1" si="102"/>
        <v>49251960.772774398</v>
      </c>
      <c r="J95" s="462">
        <f t="shared" ca="1" si="102"/>
        <v>57621492.636979528</v>
      </c>
      <c r="K95" s="462">
        <f t="shared" ca="1" si="102"/>
        <v>31265743.890389856</v>
      </c>
      <c r="L95" s="462">
        <f t="shared" ca="1" si="102"/>
        <v>44643917.670281135</v>
      </c>
      <c r="M95" s="462">
        <f t="shared" ca="1" si="102"/>
        <v>52156241.057816699</v>
      </c>
      <c r="N95" s="462">
        <f t="shared" ca="1" si="102"/>
        <v>67646870.62992093</v>
      </c>
      <c r="O95" s="462">
        <f t="shared" ca="1" si="102"/>
        <v>30064441.017881989</v>
      </c>
      <c r="P95" s="462">
        <f t="shared" ca="1" si="102"/>
        <v>-4102124.5279103173</v>
      </c>
      <c r="Q95" s="462">
        <f t="shared" ca="1" si="102"/>
        <v>-4302396.6008217642</v>
      </c>
      <c r="R95" s="462">
        <f t="shared" ca="1" si="102"/>
        <v>-4302396.6008217642</v>
      </c>
      <c r="S95" s="462">
        <f t="shared" ca="1" si="102"/>
        <v>-4302396.6008217642</v>
      </c>
      <c r="T95" s="462">
        <f t="shared" ca="1" si="102"/>
        <v>-3527136.5006480059</v>
      </c>
      <c r="U95" s="462">
        <f t="shared" ca="1" si="102"/>
        <v>-2918654.695674642</v>
      </c>
      <c r="V95" s="462">
        <f t="shared" ca="1" si="102"/>
        <v>-2355199.5774386106</v>
      </c>
      <c r="W95" s="462">
        <f t="shared" ca="1" si="102"/>
        <v>-2048990.4838905574</v>
      </c>
      <c r="X95" s="462">
        <f t="shared" ca="1" si="103"/>
        <v>-1547619.7082570742</v>
      </c>
      <c r="Y95" s="462">
        <f t="shared" ca="1" si="103"/>
        <v>-1243068.0387607024</v>
      </c>
      <c r="Z95" s="462">
        <f t="shared" ca="1" si="103"/>
        <v>-752746.75680509186</v>
      </c>
      <c r="AA95" s="462">
        <f t="shared" ca="1" si="103"/>
        <v>0</v>
      </c>
      <c r="AB95" s="462">
        <f t="shared" ca="1" si="103"/>
        <v>0</v>
      </c>
      <c r="AC95" s="462">
        <f t="shared" ca="1" si="103"/>
        <v>0</v>
      </c>
      <c r="AD95" s="462">
        <f t="shared" ca="1" si="103"/>
        <v>0</v>
      </c>
      <c r="AE95" s="462">
        <f t="shared" ca="1" si="103"/>
        <v>0</v>
      </c>
      <c r="AF95" s="462">
        <f t="shared" ca="1" si="103"/>
        <v>0</v>
      </c>
      <c r="AG95" s="462">
        <f t="shared" ca="1" si="103"/>
        <v>0</v>
      </c>
      <c r="AH95" s="462">
        <f t="shared" ca="1" si="103"/>
        <v>0</v>
      </c>
      <c r="AI95" s="462">
        <f t="shared" ca="1" si="103"/>
        <v>0</v>
      </c>
      <c r="AJ95" s="462">
        <f t="shared" ca="1" si="103"/>
        <v>0</v>
      </c>
      <c r="AK95" s="462">
        <f t="shared" ca="1" si="103"/>
        <v>0</v>
      </c>
      <c r="AL95" s="462">
        <f t="shared" ca="1" si="103"/>
        <v>0</v>
      </c>
      <c r="AM95" s="462">
        <f t="shared" ca="1" si="103"/>
        <v>0</v>
      </c>
      <c r="AN95" s="462">
        <f t="shared" ca="1" si="104"/>
        <v>0</v>
      </c>
      <c r="AO95" s="462">
        <f t="shared" ca="1" si="104"/>
        <v>0</v>
      </c>
      <c r="AP95" s="462">
        <f t="shared" ca="1" si="104"/>
        <v>0</v>
      </c>
      <c r="AQ95" s="462">
        <f t="shared" ca="1" si="104"/>
        <v>0</v>
      </c>
      <c r="AR95" s="462">
        <f t="shared" ca="1" si="104"/>
        <v>0</v>
      </c>
      <c r="AS95" s="462">
        <f t="shared" ca="1" si="104"/>
        <v>0</v>
      </c>
      <c r="AT95" s="462">
        <f t="shared" ca="1" si="104"/>
        <v>0</v>
      </c>
      <c r="AU95" s="462">
        <f t="shared" ca="1" si="104"/>
        <v>0</v>
      </c>
      <c r="AV95" s="462">
        <f t="shared" ca="1" si="104"/>
        <v>0</v>
      </c>
      <c r="AW95" s="462">
        <f t="shared" ca="1" si="104"/>
        <v>0</v>
      </c>
      <c r="AX95" s="462">
        <f t="shared" ca="1" si="104"/>
        <v>0</v>
      </c>
      <c r="AY95" s="462">
        <f t="shared" ca="1" si="104"/>
        <v>0</v>
      </c>
      <c r="AZ95" s="462">
        <f t="shared" ca="1" si="104"/>
        <v>0</v>
      </c>
      <c r="BA95" s="462">
        <f t="shared" ca="1" si="104"/>
        <v>0</v>
      </c>
      <c r="BB95" s="462">
        <f t="shared" ca="1" si="104"/>
        <v>0</v>
      </c>
      <c r="BC95" s="462">
        <f t="shared" ca="1" si="104"/>
        <v>0</v>
      </c>
      <c r="BD95" s="462">
        <f t="shared" ca="1" si="105"/>
        <v>0</v>
      </c>
      <c r="BE95" s="462">
        <f t="shared" ca="1" si="105"/>
        <v>0</v>
      </c>
      <c r="BF95" s="462">
        <f t="shared" ca="1" si="105"/>
        <v>0</v>
      </c>
      <c r="BG95" s="462">
        <f t="shared" ca="1" si="105"/>
        <v>0</v>
      </c>
      <c r="BH95" s="462">
        <f t="shared" ca="1" si="105"/>
        <v>0</v>
      </c>
      <c r="BI95" s="462">
        <f t="shared" ca="1" si="105"/>
        <v>0</v>
      </c>
      <c r="BJ95" s="462">
        <f t="shared" ca="1" si="105"/>
        <v>0</v>
      </c>
      <c r="BK95" s="462">
        <f t="shared" ca="1" si="105"/>
        <v>0</v>
      </c>
      <c r="BL95" s="462">
        <f t="shared" ca="1" si="105"/>
        <v>0</v>
      </c>
      <c r="BM95" s="462">
        <f t="shared" ca="1" si="105"/>
        <v>0</v>
      </c>
      <c r="BN95" s="462">
        <f t="shared" ca="1" si="105"/>
        <v>0</v>
      </c>
      <c r="BO95" s="462">
        <f t="shared" ca="1" si="105"/>
        <v>0</v>
      </c>
      <c r="BP95" s="462">
        <f t="shared" ca="1" si="105"/>
        <v>0</v>
      </c>
      <c r="BQ95" s="462">
        <f t="shared" ca="1" si="105"/>
        <v>0</v>
      </c>
      <c r="BR95" s="462">
        <f t="shared" ca="1" si="105"/>
        <v>0</v>
      </c>
      <c r="BS95" s="462">
        <f t="shared" ca="1" si="105"/>
        <v>0</v>
      </c>
      <c r="BT95" s="462">
        <f t="shared" ca="1" si="106"/>
        <v>0</v>
      </c>
      <c r="BU95" s="462">
        <f t="shared" ca="1" si="106"/>
        <v>0</v>
      </c>
      <c r="BV95" s="462">
        <f t="shared" ca="1" si="106"/>
        <v>0</v>
      </c>
      <c r="BW95" s="462">
        <f t="shared" ca="1" si="106"/>
        <v>0</v>
      </c>
      <c r="BX95" s="462">
        <f t="shared" ca="1" si="106"/>
        <v>0</v>
      </c>
      <c r="BY95" s="462">
        <f t="shared" ca="1" si="106"/>
        <v>0</v>
      </c>
      <c r="BZ95" s="462">
        <f t="shared" ca="1" si="106"/>
        <v>0</v>
      </c>
      <c r="CA95" s="462">
        <f t="shared" ca="1" si="106"/>
        <v>0</v>
      </c>
      <c r="CB95" s="462">
        <f t="shared" ca="1" si="106"/>
        <v>0</v>
      </c>
      <c r="CC95" s="462">
        <f t="shared" ca="1" si="106"/>
        <v>0</v>
      </c>
      <c r="CD95" s="462">
        <f t="shared" ca="1" si="106"/>
        <v>0</v>
      </c>
      <c r="CE95" s="462">
        <f t="shared" ca="1" si="106"/>
        <v>0</v>
      </c>
      <c r="CF95" s="462">
        <f t="shared" ca="1" si="106"/>
        <v>0</v>
      </c>
      <c r="CG95" s="462">
        <f t="shared" ca="1" si="106"/>
        <v>0</v>
      </c>
      <c r="CH95" s="462">
        <f t="shared" ca="1" si="106"/>
        <v>0</v>
      </c>
      <c r="CI95" s="462">
        <f t="shared" ca="1" si="106"/>
        <v>0</v>
      </c>
      <c r="CJ95" s="462">
        <f t="shared" ca="1" si="107"/>
        <v>0</v>
      </c>
      <c r="CK95" s="462">
        <f t="shared" ca="1" si="107"/>
        <v>0</v>
      </c>
      <c r="CL95" s="462">
        <f t="shared" ca="1" si="107"/>
        <v>0</v>
      </c>
      <c r="CM95" s="462">
        <f t="shared" ca="1" si="107"/>
        <v>0</v>
      </c>
      <c r="CN95" s="462">
        <f t="shared" ca="1" si="107"/>
        <v>0</v>
      </c>
      <c r="CO95" s="462">
        <f t="shared" ca="1" si="107"/>
        <v>0</v>
      </c>
      <c r="CP95" s="462">
        <f t="shared" ca="1" si="107"/>
        <v>0</v>
      </c>
      <c r="CQ95" s="462">
        <f t="shared" ca="1" si="107"/>
        <v>0</v>
      </c>
      <c r="CR95" s="462">
        <f t="shared" ca="1" si="107"/>
        <v>0</v>
      </c>
      <c r="CS95" s="462">
        <f t="shared" ca="1" si="107"/>
        <v>0</v>
      </c>
      <c r="CT95" s="462">
        <f t="shared" ca="1" si="108"/>
        <v>0</v>
      </c>
      <c r="CU95" s="462">
        <f t="shared" ca="1" si="108"/>
        <v>0</v>
      </c>
      <c r="CV95" s="462">
        <f t="shared" ca="1" si="108"/>
        <v>0</v>
      </c>
      <c r="CW95" s="462">
        <f t="shared" ca="1" si="108"/>
        <v>0</v>
      </c>
      <c r="CX95" s="462">
        <f t="shared" ca="1" si="108"/>
        <v>0</v>
      </c>
      <c r="CY95" s="462">
        <f t="shared" ca="1" si="108"/>
        <v>0</v>
      </c>
      <c r="CZ95" s="462">
        <f t="shared" ca="1" si="108"/>
        <v>0</v>
      </c>
      <c r="DA95" s="462">
        <f t="shared" ca="1" si="108"/>
        <v>0</v>
      </c>
      <c r="DB95" s="462">
        <f t="shared" ca="1" si="108"/>
        <v>0</v>
      </c>
      <c r="DC95" s="462">
        <f t="shared" ca="1" si="108"/>
        <v>0</v>
      </c>
      <c r="DE95" s="114" t="str">
        <f t="shared" ca="1" si="86"/>
        <v>G.6.</v>
      </c>
      <c r="DF95">
        <f t="shared" ca="1" si="109"/>
        <v>1</v>
      </c>
      <c r="DG95">
        <f t="shared" ca="1" si="110"/>
        <v>0</v>
      </c>
    </row>
    <row r="96" spans="1:112" ht="15.75" hidden="1" customHeight="1">
      <c r="A96" s="67">
        <v>84</v>
      </c>
      <c r="B96" s="458" t="str">
        <f t="shared" ca="1" si="83"/>
        <v>G.7.</v>
      </c>
      <c r="C96" s="459" t="str">
        <f t="shared" ca="1" si="84"/>
        <v/>
      </c>
      <c r="D96" s="342"/>
      <c r="E96" s="460">
        <f t="shared" ca="1" si="85"/>
        <v>0.21</v>
      </c>
      <c r="F96" s="461">
        <f ca="1">H96+NPV(FD,I96:INDEX(I96:DC96,PAL))</f>
        <v>0</v>
      </c>
      <c r="G96" s="454">
        <f ca="1">SUMIF($H$5:$DC$5,"&lt;="&amp;PAL,$H96:$DC96)</f>
        <v>0</v>
      </c>
      <c r="H96" s="462">
        <f t="shared" ca="1" si="102"/>
        <v>0</v>
      </c>
      <c r="I96" s="462">
        <f t="shared" ca="1" si="102"/>
        <v>0</v>
      </c>
      <c r="J96" s="462">
        <f t="shared" ca="1" si="102"/>
        <v>0</v>
      </c>
      <c r="K96" s="462">
        <f t="shared" ca="1" si="102"/>
        <v>0</v>
      </c>
      <c r="L96" s="462">
        <f t="shared" ca="1" si="102"/>
        <v>0</v>
      </c>
      <c r="M96" s="462">
        <f t="shared" ca="1" si="102"/>
        <v>0</v>
      </c>
      <c r="N96" s="462">
        <f t="shared" ca="1" si="102"/>
        <v>0</v>
      </c>
      <c r="O96" s="462">
        <f t="shared" ca="1" si="102"/>
        <v>0</v>
      </c>
      <c r="P96" s="462">
        <f t="shared" ca="1" si="102"/>
        <v>0</v>
      </c>
      <c r="Q96" s="462">
        <f t="shared" ca="1" si="102"/>
        <v>0</v>
      </c>
      <c r="R96" s="462">
        <f t="shared" ca="1" si="102"/>
        <v>0</v>
      </c>
      <c r="S96" s="462">
        <f t="shared" ca="1" si="102"/>
        <v>0</v>
      </c>
      <c r="T96" s="462">
        <f t="shared" ca="1" si="102"/>
        <v>0</v>
      </c>
      <c r="U96" s="462">
        <f t="shared" ca="1" si="102"/>
        <v>0</v>
      </c>
      <c r="V96" s="462">
        <f t="shared" ca="1" si="102"/>
        <v>0</v>
      </c>
      <c r="W96" s="462">
        <f t="shared" ca="1" si="102"/>
        <v>0</v>
      </c>
      <c r="X96" s="462">
        <f t="shared" ca="1" si="103"/>
        <v>0</v>
      </c>
      <c r="Y96" s="462">
        <f t="shared" ca="1" si="103"/>
        <v>0</v>
      </c>
      <c r="Z96" s="462">
        <f t="shared" ca="1" si="103"/>
        <v>0</v>
      </c>
      <c r="AA96" s="462">
        <f t="shared" ca="1" si="103"/>
        <v>0</v>
      </c>
      <c r="AB96" s="462">
        <f t="shared" ca="1" si="103"/>
        <v>0</v>
      </c>
      <c r="AC96" s="462">
        <f t="shared" ca="1" si="103"/>
        <v>0</v>
      </c>
      <c r="AD96" s="462">
        <f t="shared" ca="1" si="103"/>
        <v>0</v>
      </c>
      <c r="AE96" s="462">
        <f t="shared" ca="1" si="103"/>
        <v>0</v>
      </c>
      <c r="AF96" s="462">
        <f t="shared" ca="1" si="103"/>
        <v>0</v>
      </c>
      <c r="AG96" s="462">
        <f t="shared" ca="1" si="103"/>
        <v>0</v>
      </c>
      <c r="AH96" s="462">
        <f t="shared" ca="1" si="103"/>
        <v>0</v>
      </c>
      <c r="AI96" s="462">
        <f t="shared" ca="1" si="103"/>
        <v>0</v>
      </c>
      <c r="AJ96" s="462">
        <f t="shared" ca="1" si="103"/>
        <v>0</v>
      </c>
      <c r="AK96" s="462">
        <f t="shared" ca="1" si="103"/>
        <v>0</v>
      </c>
      <c r="AL96" s="462">
        <f t="shared" ca="1" si="103"/>
        <v>0</v>
      </c>
      <c r="AM96" s="462">
        <f t="shared" ca="1" si="103"/>
        <v>0</v>
      </c>
      <c r="AN96" s="462">
        <f t="shared" ca="1" si="104"/>
        <v>0</v>
      </c>
      <c r="AO96" s="462">
        <f t="shared" ca="1" si="104"/>
        <v>0</v>
      </c>
      <c r="AP96" s="462">
        <f t="shared" ca="1" si="104"/>
        <v>0</v>
      </c>
      <c r="AQ96" s="462">
        <f t="shared" ca="1" si="104"/>
        <v>0</v>
      </c>
      <c r="AR96" s="462">
        <f t="shared" ca="1" si="104"/>
        <v>0</v>
      </c>
      <c r="AS96" s="462">
        <f t="shared" ca="1" si="104"/>
        <v>0</v>
      </c>
      <c r="AT96" s="462">
        <f t="shared" ca="1" si="104"/>
        <v>0</v>
      </c>
      <c r="AU96" s="462">
        <f t="shared" ca="1" si="104"/>
        <v>0</v>
      </c>
      <c r="AV96" s="462">
        <f t="shared" ca="1" si="104"/>
        <v>0</v>
      </c>
      <c r="AW96" s="462">
        <f t="shared" ca="1" si="104"/>
        <v>0</v>
      </c>
      <c r="AX96" s="462">
        <f t="shared" ca="1" si="104"/>
        <v>0</v>
      </c>
      <c r="AY96" s="462">
        <f t="shared" ca="1" si="104"/>
        <v>0</v>
      </c>
      <c r="AZ96" s="462">
        <f t="shared" ca="1" si="104"/>
        <v>0</v>
      </c>
      <c r="BA96" s="462">
        <f t="shared" ca="1" si="104"/>
        <v>0</v>
      </c>
      <c r="BB96" s="462">
        <f t="shared" ca="1" si="104"/>
        <v>0</v>
      </c>
      <c r="BC96" s="462">
        <f t="shared" ca="1" si="104"/>
        <v>0</v>
      </c>
      <c r="BD96" s="462">
        <f t="shared" ca="1" si="105"/>
        <v>0</v>
      </c>
      <c r="BE96" s="462">
        <f t="shared" ca="1" si="105"/>
        <v>0</v>
      </c>
      <c r="BF96" s="462">
        <f t="shared" ca="1" si="105"/>
        <v>0</v>
      </c>
      <c r="BG96" s="462">
        <f t="shared" ca="1" si="105"/>
        <v>0</v>
      </c>
      <c r="BH96" s="462">
        <f t="shared" ca="1" si="105"/>
        <v>0</v>
      </c>
      <c r="BI96" s="462">
        <f t="shared" ca="1" si="105"/>
        <v>0</v>
      </c>
      <c r="BJ96" s="462">
        <f t="shared" ca="1" si="105"/>
        <v>0</v>
      </c>
      <c r="BK96" s="462">
        <f t="shared" ca="1" si="105"/>
        <v>0</v>
      </c>
      <c r="BL96" s="462">
        <f t="shared" ca="1" si="105"/>
        <v>0</v>
      </c>
      <c r="BM96" s="462">
        <f t="shared" ca="1" si="105"/>
        <v>0</v>
      </c>
      <c r="BN96" s="462">
        <f t="shared" ca="1" si="105"/>
        <v>0</v>
      </c>
      <c r="BO96" s="462">
        <f t="shared" ca="1" si="105"/>
        <v>0</v>
      </c>
      <c r="BP96" s="462">
        <f t="shared" ca="1" si="105"/>
        <v>0</v>
      </c>
      <c r="BQ96" s="462">
        <f t="shared" ca="1" si="105"/>
        <v>0</v>
      </c>
      <c r="BR96" s="462">
        <f t="shared" ca="1" si="105"/>
        <v>0</v>
      </c>
      <c r="BS96" s="462">
        <f t="shared" ca="1" si="105"/>
        <v>0</v>
      </c>
      <c r="BT96" s="462">
        <f t="shared" ca="1" si="106"/>
        <v>0</v>
      </c>
      <c r="BU96" s="462">
        <f t="shared" ca="1" si="106"/>
        <v>0</v>
      </c>
      <c r="BV96" s="462">
        <f t="shared" ca="1" si="106"/>
        <v>0</v>
      </c>
      <c r="BW96" s="462">
        <f t="shared" ca="1" si="106"/>
        <v>0</v>
      </c>
      <c r="BX96" s="462">
        <f t="shared" ca="1" si="106"/>
        <v>0</v>
      </c>
      <c r="BY96" s="462">
        <f t="shared" ca="1" si="106"/>
        <v>0</v>
      </c>
      <c r="BZ96" s="462">
        <f t="shared" ca="1" si="106"/>
        <v>0</v>
      </c>
      <c r="CA96" s="462">
        <f t="shared" ca="1" si="106"/>
        <v>0</v>
      </c>
      <c r="CB96" s="462">
        <f t="shared" ca="1" si="106"/>
        <v>0</v>
      </c>
      <c r="CC96" s="462">
        <f t="shared" ca="1" si="106"/>
        <v>0</v>
      </c>
      <c r="CD96" s="462">
        <f t="shared" ca="1" si="106"/>
        <v>0</v>
      </c>
      <c r="CE96" s="462">
        <f t="shared" ca="1" si="106"/>
        <v>0</v>
      </c>
      <c r="CF96" s="462">
        <f t="shared" ca="1" si="106"/>
        <v>0</v>
      </c>
      <c r="CG96" s="462">
        <f t="shared" ca="1" si="106"/>
        <v>0</v>
      </c>
      <c r="CH96" s="462">
        <f t="shared" ca="1" si="106"/>
        <v>0</v>
      </c>
      <c r="CI96" s="462">
        <f t="shared" ca="1" si="106"/>
        <v>0</v>
      </c>
      <c r="CJ96" s="462">
        <f t="shared" ca="1" si="107"/>
        <v>0</v>
      </c>
      <c r="CK96" s="462">
        <f t="shared" ca="1" si="107"/>
        <v>0</v>
      </c>
      <c r="CL96" s="462">
        <f t="shared" ca="1" si="107"/>
        <v>0</v>
      </c>
      <c r="CM96" s="462">
        <f t="shared" ca="1" si="107"/>
        <v>0</v>
      </c>
      <c r="CN96" s="462">
        <f t="shared" ca="1" si="107"/>
        <v>0</v>
      </c>
      <c r="CO96" s="462">
        <f t="shared" ca="1" si="107"/>
        <v>0</v>
      </c>
      <c r="CP96" s="462">
        <f t="shared" ca="1" si="107"/>
        <v>0</v>
      </c>
      <c r="CQ96" s="462">
        <f t="shared" ca="1" si="107"/>
        <v>0</v>
      </c>
      <c r="CR96" s="462">
        <f t="shared" ca="1" si="107"/>
        <v>0</v>
      </c>
      <c r="CS96" s="462">
        <f t="shared" ca="1" si="107"/>
        <v>0</v>
      </c>
      <c r="CT96" s="462">
        <f t="shared" ca="1" si="108"/>
        <v>0</v>
      </c>
      <c r="CU96" s="462">
        <f t="shared" ca="1" si="108"/>
        <v>0</v>
      </c>
      <c r="CV96" s="462">
        <f t="shared" ca="1" si="108"/>
        <v>0</v>
      </c>
      <c r="CW96" s="462">
        <f t="shared" ca="1" si="108"/>
        <v>0</v>
      </c>
      <c r="CX96" s="462">
        <f t="shared" ca="1" si="108"/>
        <v>0</v>
      </c>
      <c r="CY96" s="462">
        <f t="shared" ca="1" si="108"/>
        <v>0</v>
      </c>
      <c r="CZ96" s="462">
        <f t="shared" ca="1" si="108"/>
        <v>0</v>
      </c>
      <c r="DA96" s="462">
        <f t="shared" ca="1" si="108"/>
        <v>0</v>
      </c>
      <c r="DB96" s="462">
        <f t="shared" ca="1" si="108"/>
        <v>0</v>
      </c>
      <c r="DC96" s="462">
        <f t="shared" ca="1" si="108"/>
        <v>0</v>
      </c>
      <c r="DE96" s="114" t="str">
        <f t="shared" ca="1" si="86"/>
        <v>G.7.</v>
      </c>
      <c r="DF96">
        <f t="shared" ca="1" si="109"/>
        <v>1</v>
      </c>
      <c r="DG96">
        <f t="shared" ca="1" si="110"/>
        <v>21</v>
      </c>
    </row>
    <row r="97" spans="1:111" ht="15.75" hidden="1" customHeight="1">
      <c r="A97" s="67">
        <v>85</v>
      </c>
      <c r="B97" s="458" t="str">
        <f t="shared" ca="1" si="83"/>
        <v>G.8.</v>
      </c>
      <c r="C97" s="459" t="str">
        <f t="shared" ca="1" si="84"/>
        <v/>
      </c>
      <c r="D97" s="342"/>
      <c r="E97" s="460">
        <f t="shared" ca="1" si="85"/>
        <v>0.21</v>
      </c>
      <c r="F97" s="461">
        <f ca="1">H97+NPV(FD,I97:INDEX(I97:DC97,PAL))</f>
        <v>0</v>
      </c>
      <c r="G97" s="454">
        <f ca="1">SUMIF($H$5:$DC$5,"&lt;="&amp;PAL,$H97:$DC97)</f>
        <v>0</v>
      </c>
      <c r="H97" s="462">
        <f t="shared" ca="1" si="102"/>
        <v>0</v>
      </c>
      <c r="I97" s="462">
        <f t="shared" ca="1" si="102"/>
        <v>0</v>
      </c>
      <c r="J97" s="462">
        <f t="shared" ca="1" si="102"/>
        <v>0</v>
      </c>
      <c r="K97" s="462">
        <f t="shared" ca="1" si="102"/>
        <v>0</v>
      </c>
      <c r="L97" s="462">
        <f t="shared" ca="1" si="102"/>
        <v>0</v>
      </c>
      <c r="M97" s="462">
        <f t="shared" ca="1" si="102"/>
        <v>0</v>
      </c>
      <c r="N97" s="462">
        <f t="shared" ca="1" si="102"/>
        <v>0</v>
      </c>
      <c r="O97" s="462">
        <f t="shared" ca="1" si="102"/>
        <v>0</v>
      </c>
      <c r="P97" s="462">
        <f t="shared" ca="1" si="102"/>
        <v>0</v>
      </c>
      <c r="Q97" s="462">
        <f t="shared" ca="1" si="102"/>
        <v>0</v>
      </c>
      <c r="R97" s="462">
        <f t="shared" ca="1" si="102"/>
        <v>0</v>
      </c>
      <c r="S97" s="462">
        <f t="shared" ca="1" si="102"/>
        <v>0</v>
      </c>
      <c r="T97" s="462">
        <f t="shared" ca="1" si="102"/>
        <v>0</v>
      </c>
      <c r="U97" s="462">
        <f t="shared" ca="1" si="102"/>
        <v>0</v>
      </c>
      <c r="V97" s="462">
        <f t="shared" ca="1" si="102"/>
        <v>0</v>
      </c>
      <c r="W97" s="462">
        <f t="shared" ca="1" si="102"/>
        <v>0</v>
      </c>
      <c r="X97" s="462">
        <f t="shared" ca="1" si="103"/>
        <v>0</v>
      </c>
      <c r="Y97" s="462">
        <f t="shared" ca="1" si="103"/>
        <v>0</v>
      </c>
      <c r="Z97" s="462">
        <f t="shared" ca="1" si="103"/>
        <v>0</v>
      </c>
      <c r="AA97" s="462">
        <f t="shared" ca="1" si="103"/>
        <v>0</v>
      </c>
      <c r="AB97" s="462">
        <f t="shared" ca="1" si="103"/>
        <v>0</v>
      </c>
      <c r="AC97" s="462">
        <f t="shared" ca="1" si="103"/>
        <v>0</v>
      </c>
      <c r="AD97" s="462">
        <f t="shared" ca="1" si="103"/>
        <v>0</v>
      </c>
      <c r="AE97" s="462">
        <f t="shared" ca="1" si="103"/>
        <v>0</v>
      </c>
      <c r="AF97" s="462">
        <f t="shared" ca="1" si="103"/>
        <v>0</v>
      </c>
      <c r="AG97" s="462">
        <f t="shared" ca="1" si="103"/>
        <v>0</v>
      </c>
      <c r="AH97" s="462">
        <f t="shared" ca="1" si="103"/>
        <v>0</v>
      </c>
      <c r="AI97" s="462">
        <f t="shared" ca="1" si="103"/>
        <v>0</v>
      </c>
      <c r="AJ97" s="462">
        <f t="shared" ca="1" si="103"/>
        <v>0</v>
      </c>
      <c r="AK97" s="462">
        <f t="shared" ca="1" si="103"/>
        <v>0</v>
      </c>
      <c r="AL97" s="462">
        <f t="shared" ca="1" si="103"/>
        <v>0</v>
      </c>
      <c r="AM97" s="462">
        <f t="shared" ca="1" si="103"/>
        <v>0</v>
      </c>
      <c r="AN97" s="462">
        <f t="shared" ca="1" si="104"/>
        <v>0</v>
      </c>
      <c r="AO97" s="462">
        <f t="shared" ca="1" si="104"/>
        <v>0</v>
      </c>
      <c r="AP97" s="462">
        <f t="shared" ca="1" si="104"/>
        <v>0</v>
      </c>
      <c r="AQ97" s="462">
        <f t="shared" ca="1" si="104"/>
        <v>0</v>
      </c>
      <c r="AR97" s="462">
        <f t="shared" ca="1" si="104"/>
        <v>0</v>
      </c>
      <c r="AS97" s="462">
        <f t="shared" ca="1" si="104"/>
        <v>0</v>
      </c>
      <c r="AT97" s="462">
        <f t="shared" ca="1" si="104"/>
        <v>0</v>
      </c>
      <c r="AU97" s="462">
        <f t="shared" ca="1" si="104"/>
        <v>0</v>
      </c>
      <c r="AV97" s="462">
        <f t="shared" ca="1" si="104"/>
        <v>0</v>
      </c>
      <c r="AW97" s="462">
        <f t="shared" ca="1" si="104"/>
        <v>0</v>
      </c>
      <c r="AX97" s="462">
        <f t="shared" ca="1" si="104"/>
        <v>0</v>
      </c>
      <c r="AY97" s="462">
        <f t="shared" ca="1" si="104"/>
        <v>0</v>
      </c>
      <c r="AZ97" s="462">
        <f t="shared" ca="1" si="104"/>
        <v>0</v>
      </c>
      <c r="BA97" s="462">
        <f t="shared" ca="1" si="104"/>
        <v>0</v>
      </c>
      <c r="BB97" s="462">
        <f t="shared" ca="1" si="104"/>
        <v>0</v>
      </c>
      <c r="BC97" s="462">
        <f t="shared" ca="1" si="104"/>
        <v>0</v>
      </c>
      <c r="BD97" s="462">
        <f t="shared" ca="1" si="105"/>
        <v>0</v>
      </c>
      <c r="BE97" s="462">
        <f t="shared" ca="1" si="105"/>
        <v>0</v>
      </c>
      <c r="BF97" s="462">
        <f t="shared" ca="1" si="105"/>
        <v>0</v>
      </c>
      <c r="BG97" s="462">
        <f t="shared" ca="1" si="105"/>
        <v>0</v>
      </c>
      <c r="BH97" s="462">
        <f t="shared" ca="1" si="105"/>
        <v>0</v>
      </c>
      <c r="BI97" s="462">
        <f t="shared" ca="1" si="105"/>
        <v>0</v>
      </c>
      <c r="BJ97" s="462">
        <f t="shared" ca="1" si="105"/>
        <v>0</v>
      </c>
      <c r="BK97" s="462">
        <f t="shared" ca="1" si="105"/>
        <v>0</v>
      </c>
      <c r="BL97" s="462">
        <f t="shared" ca="1" si="105"/>
        <v>0</v>
      </c>
      <c r="BM97" s="462">
        <f t="shared" ca="1" si="105"/>
        <v>0</v>
      </c>
      <c r="BN97" s="462">
        <f t="shared" ca="1" si="105"/>
        <v>0</v>
      </c>
      <c r="BO97" s="462">
        <f t="shared" ca="1" si="105"/>
        <v>0</v>
      </c>
      <c r="BP97" s="462">
        <f t="shared" ca="1" si="105"/>
        <v>0</v>
      </c>
      <c r="BQ97" s="462">
        <f t="shared" ca="1" si="105"/>
        <v>0</v>
      </c>
      <c r="BR97" s="462">
        <f t="shared" ca="1" si="105"/>
        <v>0</v>
      </c>
      <c r="BS97" s="462">
        <f t="shared" ca="1" si="105"/>
        <v>0</v>
      </c>
      <c r="BT97" s="462">
        <f t="shared" ca="1" si="106"/>
        <v>0</v>
      </c>
      <c r="BU97" s="462">
        <f t="shared" ca="1" si="106"/>
        <v>0</v>
      </c>
      <c r="BV97" s="462">
        <f t="shared" ca="1" si="106"/>
        <v>0</v>
      </c>
      <c r="BW97" s="462">
        <f t="shared" ca="1" si="106"/>
        <v>0</v>
      </c>
      <c r="BX97" s="462">
        <f t="shared" ca="1" si="106"/>
        <v>0</v>
      </c>
      <c r="BY97" s="462">
        <f t="shared" ca="1" si="106"/>
        <v>0</v>
      </c>
      <c r="BZ97" s="462">
        <f t="shared" ca="1" si="106"/>
        <v>0</v>
      </c>
      <c r="CA97" s="462">
        <f t="shared" ca="1" si="106"/>
        <v>0</v>
      </c>
      <c r="CB97" s="462">
        <f t="shared" ca="1" si="106"/>
        <v>0</v>
      </c>
      <c r="CC97" s="462">
        <f t="shared" ca="1" si="106"/>
        <v>0</v>
      </c>
      <c r="CD97" s="462">
        <f t="shared" ca="1" si="106"/>
        <v>0</v>
      </c>
      <c r="CE97" s="462">
        <f t="shared" ca="1" si="106"/>
        <v>0</v>
      </c>
      <c r="CF97" s="462">
        <f t="shared" ca="1" si="106"/>
        <v>0</v>
      </c>
      <c r="CG97" s="462">
        <f t="shared" ca="1" si="106"/>
        <v>0</v>
      </c>
      <c r="CH97" s="462">
        <f t="shared" ca="1" si="106"/>
        <v>0</v>
      </c>
      <c r="CI97" s="462">
        <f t="shared" ca="1" si="106"/>
        <v>0</v>
      </c>
      <c r="CJ97" s="462">
        <f t="shared" ca="1" si="107"/>
        <v>0</v>
      </c>
      <c r="CK97" s="462">
        <f t="shared" ca="1" si="107"/>
        <v>0</v>
      </c>
      <c r="CL97" s="462">
        <f t="shared" ca="1" si="107"/>
        <v>0</v>
      </c>
      <c r="CM97" s="462">
        <f t="shared" ca="1" si="107"/>
        <v>0</v>
      </c>
      <c r="CN97" s="462">
        <f t="shared" ca="1" si="107"/>
        <v>0</v>
      </c>
      <c r="CO97" s="462">
        <f t="shared" ca="1" si="107"/>
        <v>0</v>
      </c>
      <c r="CP97" s="462">
        <f t="shared" ca="1" si="107"/>
        <v>0</v>
      </c>
      <c r="CQ97" s="462">
        <f t="shared" ca="1" si="107"/>
        <v>0</v>
      </c>
      <c r="CR97" s="462">
        <f t="shared" ca="1" si="107"/>
        <v>0</v>
      </c>
      <c r="CS97" s="462">
        <f t="shared" ca="1" si="107"/>
        <v>0</v>
      </c>
      <c r="CT97" s="462">
        <f t="shared" ca="1" si="108"/>
        <v>0</v>
      </c>
      <c r="CU97" s="462">
        <f t="shared" ca="1" si="108"/>
        <v>0</v>
      </c>
      <c r="CV97" s="462">
        <f t="shared" ca="1" si="108"/>
        <v>0</v>
      </c>
      <c r="CW97" s="462">
        <f t="shared" ca="1" si="108"/>
        <v>0</v>
      </c>
      <c r="CX97" s="462">
        <f t="shared" ca="1" si="108"/>
        <v>0</v>
      </c>
      <c r="CY97" s="462">
        <f t="shared" ca="1" si="108"/>
        <v>0</v>
      </c>
      <c r="CZ97" s="462">
        <f t="shared" ca="1" si="108"/>
        <v>0</v>
      </c>
      <c r="DA97" s="462">
        <f t="shared" ca="1" si="108"/>
        <v>0</v>
      </c>
      <c r="DB97" s="462">
        <f t="shared" ca="1" si="108"/>
        <v>0</v>
      </c>
      <c r="DC97" s="462">
        <f t="shared" ca="1" si="108"/>
        <v>0</v>
      </c>
      <c r="DE97" s="114" t="str">
        <f t="shared" ca="1" si="86"/>
        <v>G.8.</v>
      </c>
      <c r="DF97">
        <f t="shared" ca="1" si="109"/>
        <v>1</v>
      </c>
      <c r="DG97">
        <f t="shared" ca="1" si="110"/>
        <v>21</v>
      </c>
    </row>
    <row r="98" spans="1:111" ht="15.75" hidden="1" customHeight="1">
      <c r="A98" s="67">
        <v>86</v>
      </c>
      <c r="B98" s="458" t="str">
        <f t="shared" ca="1" si="83"/>
        <v>G.9.</v>
      </c>
      <c r="C98" s="459" t="str">
        <f t="shared" ca="1" si="84"/>
        <v/>
      </c>
      <c r="D98" s="342"/>
      <c r="E98" s="460">
        <f t="shared" ca="1" si="85"/>
        <v>0.21</v>
      </c>
      <c r="F98" s="461">
        <f ca="1">H98+NPV(FD,I98:INDEX(I98:DC98,PAL))</f>
        <v>0</v>
      </c>
      <c r="G98" s="454">
        <f ca="1">SUMIF($H$5:$DC$5,"&lt;="&amp;PAL,$H98:$DC98)</f>
        <v>0</v>
      </c>
      <c r="H98" s="462">
        <f t="shared" ca="1" si="102"/>
        <v>0</v>
      </c>
      <c r="I98" s="462">
        <f t="shared" ca="1" si="102"/>
        <v>0</v>
      </c>
      <c r="J98" s="462">
        <f t="shared" ca="1" si="102"/>
        <v>0</v>
      </c>
      <c r="K98" s="462">
        <f t="shared" ca="1" si="102"/>
        <v>0</v>
      </c>
      <c r="L98" s="462">
        <f t="shared" ca="1" si="102"/>
        <v>0</v>
      </c>
      <c r="M98" s="462">
        <f t="shared" ca="1" si="102"/>
        <v>0</v>
      </c>
      <c r="N98" s="462">
        <f t="shared" ca="1" si="102"/>
        <v>0</v>
      </c>
      <c r="O98" s="462">
        <f t="shared" ca="1" si="102"/>
        <v>0</v>
      </c>
      <c r="P98" s="462">
        <f t="shared" ca="1" si="102"/>
        <v>0</v>
      </c>
      <c r="Q98" s="462">
        <f t="shared" ca="1" si="102"/>
        <v>0</v>
      </c>
      <c r="R98" s="462">
        <f t="shared" ca="1" si="102"/>
        <v>0</v>
      </c>
      <c r="S98" s="462">
        <f t="shared" ca="1" si="102"/>
        <v>0</v>
      </c>
      <c r="T98" s="462">
        <f t="shared" ca="1" si="102"/>
        <v>0</v>
      </c>
      <c r="U98" s="462">
        <f t="shared" ca="1" si="102"/>
        <v>0</v>
      </c>
      <c r="V98" s="462">
        <f t="shared" ca="1" si="102"/>
        <v>0</v>
      </c>
      <c r="W98" s="462">
        <f t="shared" ca="1" si="102"/>
        <v>0</v>
      </c>
      <c r="X98" s="462">
        <f t="shared" ca="1" si="103"/>
        <v>0</v>
      </c>
      <c r="Y98" s="462">
        <f t="shared" ca="1" si="103"/>
        <v>0</v>
      </c>
      <c r="Z98" s="462">
        <f t="shared" ca="1" si="103"/>
        <v>0</v>
      </c>
      <c r="AA98" s="462">
        <f t="shared" ca="1" si="103"/>
        <v>0</v>
      </c>
      <c r="AB98" s="462">
        <f t="shared" ca="1" si="103"/>
        <v>0</v>
      </c>
      <c r="AC98" s="462">
        <f t="shared" ca="1" si="103"/>
        <v>0</v>
      </c>
      <c r="AD98" s="462">
        <f t="shared" ca="1" si="103"/>
        <v>0</v>
      </c>
      <c r="AE98" s="462">
        <f t="shared" ca="1" si="103"/>
        <v>0</v>
      </c>
      <c r="AF98" s="462">
        <f t="shared" ca="1" si="103"/>
        <v>0</v>
      </c>
      <c r="AG98" s="462">
        <f t="shared" ca="1" si="103"/>
        <v>0</v>
      </c>
      <c r="AH98" s="462">
        <f t="shared" ca="1" si="103"/>
        <v>0</v>
      </c>
      <c r="AI98" s="462">
        <f t="shared" ca="1" si="103"/>
        <v>0</v>
      </c>
      <c r="AJ98" s="462">
        <f t="shared" ca="1" si="103"/>
        <v>0</v>
      </c>
      <c r="AK98" s="462">
        <f t="shared" ca="1" si="103"/>
        <v>0</v>
      </c>
      <c r="AL98" s="462">
        <f t="shared" ca="1" si="103"/>
        <v>0</v>
      </c>
      <c r="AM98" s="462">
        <f t="shared" ca="1" si="103"/>
        <v>0</v>
      </c>
      <c r="AN98" s="462">
        <f t="shared" ca="1" si="104"/>
        <v>0</v>
      </c>
      <c r="AO98" s="462">
        <f t="shared" ca="1" si="104"/>
        <v>0</v>
      </c>
      <c r="AP98" s="462">
        <f t="shared" ca="1" si="104"/>
        <v>0</v>
      </c>
      <c r="AQ98" s="462">
        <f t="shared" ca="1" si="104"/>
        <v>0</v>
      </c>
      <c r="AR98" s="462">
        <f t="shared" ca="1" si="104"/>
        <v>0</v>
      </c>
      <c r="AS98" s="462">
        <f t="shared" ca="1" si="104"/>
        <v>0</v>
      </c>
      <c r="AT98" s="462">
        <f t="shared" ca="1" si="104"/>
        <v>0</v>
      </c>
      <c r="AU98" s="462">
        <f t="shared" ca="1" si="104"/>
        <v>0</v>
      </c>
      <c r="AV98" s="462">
        <f t="shared" ca="1" si="104"/>
        <v>0</v>
      </c>
      <c r="AW98" s="462">
        <f t="shared" ca="1" si="104"/>
        <v>0</v>
      </c>
      <c r="AX98" s="462">
        <f t="shared" ca="1" si="104"/>
        <v>0</v>
      </c>
      <c r="AY98" s="462">
        <f t="shared" ca="1" si="104"/>
        <v>0</v>
      </c>
      <c r="AZ98" s="462">
        <f t="shared" ca="1" si="104"/>
        <v>0</v>
      </c>
      <c r="BA98" s="462">
        <f t="shared" ca="1" si="104"/>
        <v>0</v>
      </c>
      <c r="BB98" s="462">
        <f t="shared" ca="1" si="104"/>
        <v>0</v>
      </c>
      <c r="BC98" s="462">
        <f t="shared" ca="1" si="104"/>
        <v>0</v>
      </c>
      <c r="BD98" s="462">
        <f t="shared" ca="1" si="105"/>
        <v>0</v>
      </c>
      <c r="BE98" s="462">
        <f t="shared" ca="1" si="105"/>
        <v>0</v>
      </c>
      <c r="BF98" s="462">
        <f t="shared" ca="1" si="105"/>
        <v>0</v>
      </c>
      <c r="BG98" s="462">
        <f t="shared" ca="1" si="105"/>
        <v>0</v>
      </c>
      <c r="BH98" s="462">
        <f t="shared" ca="1" si="105"/>
        <v>0</v>
      </c>
      <c r="BI98" s="462">
        <f t="shared" ca="1" si="105"/>
        <v>0</v>
      </c>
      <c r="BJ98" s="462">
        <f t="shared" ca="1" si="105"/>
        <v>0</v>
      </c>
      <c r="BK98" s="462">
        <f t="shared" ca="1" si="105"/>
        <v>0</v>
      </c>
      <c r="BL98" s="462">
        <f t="shared" ca="1" si="105"/>
        <v>0</v>
      </c>
      <c r="BM98" s="462">
        <f t="shared" ca="1" si="105"/>
        <v>0</v>
      </c>
      <c r="BN98" s="462">
        <f t="shared" ca="1" si="105"/>
        <v>0</v>
      </c>
      <c r="BO98" s="462">
        <f t="shared" ca="1" si="105"/>
        <v>0</v>
      </c>
      <c r="BP98" s="462">
        <f t="shared" ca="1" si="105"/>
        <v>0</v>
      </c>
      <c r="BQ98" s="462">
        <f t="shared" ca="1" si="105"/>
        <v>0</v>
      </c>
      <c r="BR98" s="462">
        <f t="shared" ca="1" si="105"/>
        <v>0</v>
      </c>
      <c r="BS98" s="462">
        <f t="shared" ca="1" si="105"/>
        <v>0</v>
      </c>
      <c r="BT98" s="462">
        <f t="shared" ca="1" si="106"/>
        <v>0</v>
      </c>
      <c r="BU98" s="462">
        <f t="shared" ca="1" si="106"/>
        <v>0</v>
      </c>
      <c r="BV98" s="462">
        <f t="shared" ca="1" si="106"/>
        <v>0</v>
      </c>
      <c r="BW98" s="462">
        <f t="shared" ca="1" si="106"/>
        <v>0</v>
      </c>
      <c r="BX98" s="462">
        <f t="shared" ca="1" si="106"/>
        <v>0</v>
      </c>
      <c r="BY98" s="462">
        <f t="shared" ca="1" si="106"/>
        <v>0</v>
      </c>
      <c r="BZ98" s="462">
        <f t="shared" ca="1" si="106"/>
        <v>0</v>
      </c>
      <c r="CA98" s="462">
        <f t="shared" ca="1" si="106"/>
        <v>0</v>
      </c>
      <c r="CB98" s="462">
        <f t="shared" ca="1" si="106"/>
        <v>0</v>
      </c>
      <c r="CC98" s="462">
        <f t="shared" ca="1" si="106"/>
        <v>0</v>
      </c>
      <c r="CD98" s="462">
        <f t="shared" ca="1" si="106"/>
        <v>0</v>
      </c>
      <c r="CE98" s="462">
        <f t="shared" ca="1" si="106"/>
        <v>0</v>
      </c>
      <c r="CF98" s="462">
        <f t="shared" ca="1" si="106"/>
        <v>0</v>
      </c>
      <c r="CG98" s="462">
        <f t="shared" ca="1" si="106"/>
        <v>0</v>
      </c>
      <c r="CH98" s="462">
        <f t="shared" ca="1" si="106"/>
        <v>0</v>
      </c>
      <c r="CI98" s="462">
        <f t="shared" ca="1" si="106"/>
        <v>0</v>
      </c>
      <c r="CJ98" s="462">
        <f t="shared" ca="1" si="107"/>
        <v>0</v>
      </c>
      <c r="CK98" s="462">
        <f t="shared" ca="1" si="107"/>
        <v>0</v>
      </c>
      <c r="CL98" s="462">
        <f t="shared" ca="1" si="107"/>
        <v>0</v>
      </c>
      <c r="CM98" s="462">
        <f t="shared" ca="1" si="107"/>
        <v>0</v>
      </c>
      <c r="CN98" s="462">
        <f t="shared" ca="1" si="107"/>
        <v>0</v>
      </c>
      <c r="CO98" s="462">
        <f t="shared" ca="1" si="107"/>
        <v>0</v>
      </c>
      <c r="CP98" s="462">
        <f t="shared" ca="1" si="107"/>
        <v>0</v>
      </c>
      <c r="CQ98" s="462">
        <f t="shared" ca="1" si="107"/>
        <v>0</v>
      </c>
      <c r="CR98" s="462">
        <f t="shared" ca="1" si="107"/>
        <v>0</v>
      </c>
      <c r="CS98" s="462">
        <f t="shared" ca="1" si="107"/>
        <v>0</v>
      </c>
      <c r="CT98" s="462">
        <f t="shared" ca="1" si="108"/>
        <v>0</v>
      </c>
      <c r="CU98" s="462">
        <f t="shared" ca="1" si="108"/>
        <v>0</v>
      </c>
      <c r="CV98" s="462">
        <f t="shared" ca="1" si="108"/>
        <v>0</v>
      </c>
      <c r="CW98" s="462">
        <f t="shared" ca="1" si="108"/>
        <v>0</v>
      </c>
      <c r="CX98" s="462">
        <f t="shared" ca="1" si="108"/>
        <v>0</v>
      </c>
      <c r="CY98" s="462">
        <f t="shared" ca="1" si="108"/>
        <v>0</v>
      </c>
      <c r="CZ98" s="462">
        <f t="shared" ca="1" si="108"/>
        <v>0</v>
      </c>
      <c r="DA98" s="462">
        <f t="shared" ca="1" si="108"/>
        <v>0</v>
      </c>
      <c r="DB98" s="462">
        <f t="shared" ca="1" si="108"/>
        <v>0</v>
      </c>
      <c r="DC98" s="462">
        <f t="shared" ca="1" si="108"/>
        <v>0</v>
      </c>
      <c r="DE98" s="114" t="str">
        <f t="shared" ca="1" si="86"/>
        <v>G.9.</v>
      </c>
      <c r="DF98">
        <f t="shared" ca="1" si="109"/>
        <v>1</v>
      </c>
      <c r="DG98">
        <f t="shared" ca="1" si="110"/>
        <v>21</v>
      </c>
    </row>
    <row r="99" spans="1:111" ht="15.75" hidden="1" customHeight="1">
      <c r="A99" s="67">
        <v>87</v>
      </c>
      <c r="B99" s="458" t="str">
        <f t="shared" ca="1" si="83"/>
        <v>G.10.</v>
      </c>
      <c r="C99" s="459" t="str">
        <f t="shared" ca="1" si="84"/>
        <v/>
      </c>
      <c r="D99" s="342"/>
      <c r="E99" s="460">
        <f t="shared" ca="1" si="85"/>
        <v>0.21</v>
      </c>
      <c r="F99" s="461">
        <f ca="1">H99+NPV(FD,I99:INDEX(I99:DC99,PAL))</f>
        <v>0</v>
      </c>
      <c r="G99" s="454">
        <f ca="1">SUMIF($H$5:$DC$5,"&lt;="&amp;PAL,$H99:$DC99)</f>
        <v>0</v>
      </c>
      <c r="H99" s="462">
        <f t="shared" ca="1" si="102"/>
        <v>0</v>
      </c>
      <c r="I99" s="462">
        <f t="shared" ca="1" si="102"/>
        <v>0</v>
      </c>
      <c r="J99" s="462">
        <f t="shared" ca="1" si="102"/>
        <v>0</v>
      </c>
      <c r="K99" s="462">
        <f t="shared" ca="1" si="102"/>
        <v>0</v>
      </c>
      <c r="L99" s="462">
        <f t="shared" ca="1" si="102"/>
        <v>0</v>
      </c>
      <c r="M99" s="462">
        <f t="shared" ca="1" si="102"/>
        <v>0</v>
      </c>
      <c r="N99" s="462">
        <f t="shared" ca="1" si="102"/>
        <v>0</v>
      </c>
      <c r="O99" s="462">
        <f t="shared" ca="1" si="102"/>
        <v>0</v>
      </c>
      <c r="P99" s="462">
        <f t="shared" ca="1" si="102"/>
        <v>0</v>
      </c>
      <c r="Q99" s="462">
        <f t="shared" ca="1" si="102"/>
        <v>0</v>
      </c>
      <c r="R99" s="462">
        <f t="shared" ca="1" si="102"/>
        <v>0</v>
      </c>
      <c r="S99" s="462">
        <f t="shared" ca="1" si="102"/>
        <v>0</v>
      </c>
      <c r="T99" s="462">
        <f t="shared" ca="1" si="102"/>
        <v>0</v>
      </c>
      <c r="U99" s="462">
        <f t="shared" ca="1" si="102"/>
        <v>0</v>
      </c>
      <c r="V99" s="462">
        <f t="shared" ca="1" si="102"/>
        <v>0</v>
      </c>
      <c r="W99" s="462">
        <f t="shared" ca="1" si="102"/>
        <v>0</v>
      </c>
      <c r="X99" s="462">
        <f t="shared" ca="1" si="103"/>
        <v>0</v>
      </c>
      <c r="Y99" s="462">
        <f t="shared" ca="1" si="103"/>
        <v>0</v>
      </c>
      <c r="Z99" s="462">
        <f t="shared" ca="1" si="103"/>
        <v>0</v>
      </c>
      <c r="AA99" s="462">
        <f t="shared" ca="1" si="103"/>
        <v>0</v>
      </c>
      <c r="AB99" s="462">
        <f t="shared" ca="1" si="103"/>
        <v>0</v>
      </c>
      <c r="AC99" s="462">
        <f t="shared" ca="1" si="103"/>
        <v>0</v>
      </c>
      <c r="AD99" s="462">
        <f t="shared" ca="1" si="103"/>
        <v>0</v>
      </c>
      <c r="AE99" s="462">
        <f t="shared" ca="1" si="103"/>
        <v>0</v>
      </c>
      <c r="AF99" s="462">
        <f t="shared" ca="1" si="103"/>
        <v>0</v>
      </c>
      <c r="AG99" s="462">
        <f t="shared" ca="1" si="103"/>
        <v>0</v>
      </c>
      <c r="AH99" s="462">
        <f t="shared" ca="1" si="103"/>
        <v>0</v>
      </c>
      <c r="AI99" s="462">
        <f t="shared" ca="1" si="103"/>
        <v>0</v>
      </c>
      <c r="AJ99" s="462">
        <f t="shared" ca="1" si="103"/>
        <v>0</v>
      </c>
      <c r="AK99" s="462">
        <f t="shared" ca="1" si="103"/>
        <v>0</v>
      </c>
      <c r="AL99" s="462">
        <f t="shared" ca="1" si="103"/>
        <v>0</v>
      </c>
      <c r="AM99" s="462">
        <f t="shared" ca="1" si="103"/>
        <v>0</v>
      </c>
      <c r="AN99" s="462">
        <f t="shared" ca="1" si="104"/>
        <v>0</v>
      </c>
      <c r="AO99" s="462">
        <f t="shared" ca="1" si="104"/>
        <v>0</v>
      </c>
      <c r="AP99" s="462">
        <f t="shared" ca="1" si="104"/>
        <v>0</v>
      </c>
      <c r="AQ99" s="462">
        <f t="shared" ca="1" si="104"/>
        <v>0</v>
      </c>
      <c r="AR99" s="462">
        <f t="shared" ca="1" si="104"/>
        <v>0</v>
      </c>
      <c r="AS99" s="462">
        <f t="shared" ca="1" si="104"/>
        <v>0</v>
      </c>
      <c r="AT99" s="462">
        <f t="shared" ca="1" si="104"/>
        <v>0</v>
      </c>
      <c r="AU99" s="462">
        <f t="shared" ca="1" si="104"/>
        <v>0</v>
      </c>
      <c r="AV99" s="462">
        <f t="shared" ca="1" si="104"/>
        <v>0</v>
      </c>
      <c r="AW99" s="462">
        <f t="shared" ca="1" si="104"/>
        <v>0</v>
      </c>
      <c r="AX99" s="462">
        <f t="shared" ca="1" si="104"/>
        <v>0</v>
      </c>
      <c r="AY99" s="462">
        <f t="shared" ca="1" si="104"/>
        <v>0</v>
      </c>
      <c r="AZ99" s="462">
        <f t="shared" ca="1" si="104"/>
        <v>0</v>
      </c>
      <c r="BA99" s="462">
        <f t="shared" ca="1" si="104"/>
        <v>0</v>
      </c>
      <c r="BB99" s="462">
        <f t="shared" ca="1" si="104"/>
        <v>0</v>
      </c>
      <c r="BC99" s="462">
        <f t="shared" ca="1" si="104"/>
        <v>0</v>
      </c>
      <c r="BD99" s="462">
        <f t="shared" ca="1" si="105"/>
        <v>0</v>
      </c>
      <c r="BE99" s="462">
        <f t="shared" ca="1" si="105"/>
        <v>0</v>
      </c>
      <c r="BF99" s="462">
        <f t="shared" ca="1" si="105"/>
        <v>0</v>
      </c>
      <c r="BG99" s="462">
        <f t="shared" ca="1" si="105"/>
        <v>0</v>
      </c>
      <c r="BH99" s="462">
        <f t="shared" ca="1" si="105"/>
        <v>0</v>
      </c>
      <c r="BI99" s="462">
        <f t="shared" ca="1" si="105"/>
        <v>0</v>
      </c>
      <c r="BJ99" s="462">
        <f t="shared" ca="1" si="105"/>
        <v>0</v>
      </c>
      <c r="BK99" s="462">
        <f t="shared" ca="1" si="105"/>
        <v>0</v>
      </c>
      <c r="BL99" s="462">
        <f t="shared" ca="1" si="105"/>
        <v>0</v>
      </c>
      <c r="BM99" s="462">
        <f t="shared" ca="1" si="105"/>
        <v>0</v>
      </c>
      <c r="BN99" s="462">
        <f t="shared" ca="1" si="105"/>
        <v>0</v>
      </c>
      <c r="BO99" s="462">
        <f t="shared" ca="1" si="105"/>
        <v>0</v>
      </c>
      <c r="BP99" s="462">
        <f t="shared" ca="1" si="105"/>
        <v>0</v>
      </c>
      <c r="BQ99" s="462">
        <f t="shared" ca="1" si="105"/>
        <v>0</v>
      </c>
      <c r="BR99" s="462">
        <f t="shared" ca="1" si="105"/>
        <v>0</v>
      </c>
      <c r="BS99" s="462">
        <f t="shared" ca="1" si="105"/>
        <v>0</v>
      </c>
      <c r="BT99" s="462">
        <f t="shared" ca="1" si="106"/>
        <v>0</v>
      </c>
      <c r="BU99" s="462">
        <f t="shared" ca="1" si="106"/>
        <v>0</v>
      </c>
      <c r="BV99" s="462">
        <f t="shared" ca="1" si="106"/>
        <v>0</v>
      </c>
      <c r="BW99" s="462">
        <f t="shared" ca="1" si="106"/>
        <v>0</v>
      </c>
      <c r="BX99" s="462">
        <f t="shared" ca="1" si="106"/>
        <v>0</v>
      </c>
      <c r="BY99" s="462">
        <f t="shared" ca="1" si="106"/>
        <v>0</v>
      </c>
      <c r="BZ99" s="462">
        <f t="shared" ca="1" si="106"/>
        <v>0</v>
      </c>
      <c r="CA99" s="462">
        <f t="shared" ca="1" si="106"/>
        <v>0</v>
      </c>
      <c r="CB99" s="462">
        <f t="shared" ca="1" si="106"/>
        <v>0</v>
      </c>
      <c r="CC99" s="462">
        <f t="shared" ca="1" si="106"/>
        <v>0</v>
      </c>
      <c r="CD99" s="462">
        <f t="shared" ca="1" si="106"/>
        <v>0</v>
      </c>
      <c r="CE99" s="462">
        <f t="shared" ca="1" si="106"/>
        <v>0</v>
      </c>
      <c r="CF99" s="462">
        <f t="shared" ca="1" si="106"/>
        <v>0</v>
      </c>
      <c r="CG99" s="462">
        <f t="shared" ca="1" si="106"/>
        <v>0</v>
      </c>
      <c r="CH99" s="462">
        <f t="shared" ca="1" si="106"/>
        <v>0</v>
      </c>
      <c r="CI99" s="462">
        <f t="shared" ca="1" si="106"/>
        <v>0</v>
      </c>
      <c r="CJ99" s="462">
        <f t="shared" ca="1" si="107"/>
        <v>0</v>
      </c>
      <c r="CK99" s="462">
        <f t="shared" ca="1" si="107"/>
        <v>0</v>
      </c>
      <c r="CL99" s="462">
        <f t="shared" ca="1" si="107"/>
        <v>0</v>
      </c>
      <c r="CM99" s="462">
        <f t="shared" ca="1" si="107"/>
        <v>0</v>
      </c>
      <c r="CN99" s="462">
        <f t="shared" ca="1" si="107"/>
        <v>0</v>
      </c>
      <c r="CO99" s="462">
        <f t="shared" ca="1" si="107"/>
        <v>0</v>
      </c>
      <c r="CP99" s="462">
        <f t="shared" ca="1" si="107"/>
        <v>0</v>
      </c>
      <c r="CQ99" s="462">
        <f t="shared" ca="1" si="107"/>
        <v>0</v>
      </c>
      <c r="CR99" s="462">
        <f t="shared" ca="1" si="107"/>
        <v>0</v>
      </c>
      <c r="CS99" s="462">
        <f t="shared" ca="1" si="107"/>
        <v>0</v>
      </c>
      <c r="CT99" s="462">
        <f t="shared" ca="1" si="108"/>
        <v>0</v>
      </c>
      <c r="CU99" s="462">
        <f t="shared" ca="1" si="108"/>
        <v>0</v>
      </c>
      <c r="CV99" s="462">
        <f t="shared" ca="1" si="108"/>
        <v>0</v>
      </c>
      <c r="CW99" s="462">
        <f t="shared" ca="1" si="108"/>
        <v>0</v>
      </c>
      <c r="CX99" s="462">
        <f t="shared" ca="1" si="108"/>
        <v>0</v>
      </c>
      <c r="CY99" s="462">
        <f t="shared" ca="1" si="108"/>
        <v>0</v>
      </c>
      <c r="CZ99" s="462">
        <f t="shared" ca="1" si="108"/>
        <v>0</v>
      </c>
      <c r="DA99" s="462">
        <f t="shared" ca="1" si="108"/>
        <v>0</v>
      </c>
      <c r="DB99" s="462">
        <f t="shared" ca="1" si="108"/>
        <v>0</v>
      </c>
      <c r="DC99" s="462">
        <f t="shared" ca="1" si="108"/>
        <v>0</v>
      </c>
      <c r="DE99" s="114" t="str">
        <f t="shared" ca="1" si="86"/>
        <v>G.10.</v>
      </c>
      <c r="DF99">
        <f t="shared" ca="1" si="109"/>
        <v>1</v>
      </c>
      <c r="DG99">
        <f t="shared" ca="1" si="110"/>
        <v>21</v>
      </c>
    </row>
    <row r="100" spans="1:111" hidden="1">
      <c r="A100" s="67">
        <v>88</v>
      </c>
      <c r="B100" s="458" t="str">
        <f t="shared" ca="1" si="83"/>
        <v>H.</v>
      </c>
      <c r="C100" s="465" t="str">
        <f t="shared" ca="1" si="84"/>
        <v>VEIKLOS PAJAMOS, IŠ VISO (išskyrus mokestines pajamas)</v>
      </c>
      <c r="D100" s="446"/>
      <c r="E100" s="466" t="str">
        <f t="shared" ca="1" si="85"/>
        <v/>
      </c>
      <c r="F100" s="453">
        <f ca="1">SUM(F101:F110)</f>
        <v>0</v>
      </c>
      <c r="G100" s="456">
        <f ca="1">SUM(G101:G110)</f>
        <v>0</v>
      </c>
      <c r="H100" s="467">
        <f ca="1">SUM(H101:H110)</f>
        <v>0</v>
      </c>
      <c r="I100" s="467">
        <f t="shared" ref="I100:BT100" ca="1" si="111">SUM(I101:I110)</f>
        <v>0</v>
      </c>
      <c r="J100" s="467">
        <f t="shared" ca="1" si="111"/>
        <v>0</v>
      </c>
      <c r="K100" s="467">
        <f t="shared" ca="1" si="111"/>
        <v>0</v>
      </c>
      <c r="L100" s="467">
        <f t="shared" ca="1" si="111"/>
        <v>0</v>
      </c>
      <c r="M100" s="467">
        <f t="shared" ca="1" si="111"/>
        <v>0</v>
      </c>
      <c r="N100" s="467">
        <f t="shared" ca="1" si="111"/>
        <v>0</v>
      </c>
      <c r="O100" s="467">
        <f t="shared" ca="1" si="111"/>
        <v>0</v>
      </c>
      <c r="P100" s="467">
        <f t="shared" ca="1" si="111"/>
        <v>0</v>
      </c>
      <c r="Q100" s="467">
        <f t="shared" ca="1" si="111"/>
        <v>0</v>
      </c>
      <c r="R100" s="467">
        <f t="shared" ca="1" si="111"/>
        <v>0</v>
      </c>
      <c r="S100" s="467">
        <f t="shared" ca="1" si="111"/>
        <v>0</v>
      </c>
      <c r="T100" s="467">
        <f t="shared" ca="1" si="111"/>
        <v>0</v>
      </c>
      <c r="U100" s="467">
        <f t="shared" ca="1" si="111"/>
        <v>0</v>
      </c>
      <c r="V100" s="467">
        <f t="shared" ca="1" si="111"/>
        <v>0</v>
      </c>
      <c r="W100" s="467">
        <f t="shared" ca="1" si="111"/>
        <v>0</v>
      </c>
      <c r="X100" s="467">
        <f t="shared" ca="1" si="111"/>
        <v>0</v>
      </c>
      <c r="Y100" s="467">
        <f t="shared" ca="1" si="111"/>
        <v>0</v>
      </c>
      <c r="Z100" s="467">
        <f t="shared" ca="1" si="111"/>
        <v>0</v>
      </c>
      <c r="AA100" s="467">
        <f t="shared" ca="1" si="111"/>
        <v>0</v>
      </c>
      <c r="AB100" s="467">
        <f t="shared" ca="1" si="111"/>
        <v>0</v>
      </c>
      <c r="AC100" s="467">
        <f t="shared" ca="1" si="111"/>
        <v>0</v>
      </c>
      <c r="AD100" s="467">
        <f t="shared" ca="1" si="111"/>
        <v>0</v>
      </c>
      <c r="AE100" s="467">
        <f t="shared" ca="1" si="111"/>
        <v>0</v>
      </c>
      <c r="AF100" s="467">
        <f t="shared" ca="1" si="111"/>
        <v>0</v>
      </c>
      <c r="AG100" s="467">
        <f t="shared" ca="1" si="111"/>
        <v>0</v>
      </c>
      <c r="AH100" s="467">
        <f t="shared" ca="1" si="111"/>
        <v>0</v>
      </c>
      <c r="AI100" s="467">
        <f t="shared" ca="1" si="111"/>
        <v>0</v>
      </c>
      <c r="AJ100" s="467">
        <f t="shared" ca="1" si="111"/>
        <v>0</v>
      </c>
      <c r="AK100" s="467">
        <f t="shared" ca="1" si="111"/>
        <v>0</v>
      </c>
      <c r="AL100" s="467">
        <f t="shared" ca="1" si="111"/>
        <v>0</v>
      </c>
      <c r="AM100" s="467">
        <f t="shared" ca="1" si="111"/>
        <v>0</v>
      </c>
      <c r="AN100" s="467">
        <f t="shared" ca="1" si="111"/>
        <v>0</v>
      </c>
      <c r="AO100" s="467">
        <f t="shared" ca="1" si="111"/>
        <v>0</v>
      </c>
      <c r="AP100" s="467">
        <f t="shared" ca="1" si="111"/>
        <v>0</v>
      </c>
      <c r="AQ100" s="467">
        <f t="shared" ca="1" si="111"/>
        <v>0</v>
      </c>
      <c r="AR100" s="467">
        <f t="shared" ca="1" si="111"/>
        <v>0</v>
      </c>
      <c r="AS100" s="467">
        <f t="shared" ca="1" si="111"/>
        <v>0</v>
      </c>
      <c r="AT100" s="467">
        <f t="shared" ca="1" si="111"/>
        <v>0</v>
      </c>
      <c r="AU100" s="467">
        <f t="shared" ca="1" si="111"/>
        <v>0</v>
      </c>
      <c r="AV100" s="467">
        <f t="shared" ca="1" si="111"/>
        <v>0</v>
      </c>
      <c r="AW100" s="467">
        <f t="shared" ca="1" si="111"/>
        <v>0</v>
      </c>
      <c r="AX100" s="467">
        <f t="shared" ca="1" si="111"/>
        <v>0</v>
      </c>
      <c r="AY100" s="467">
        <f t="shared" ca="1" si="111"/>
        <v>0</v>
      </c>
      <c r="AZ100" s="467">
        <f t="shared" ca="1" si="111"/>
        <v>0</v>
      </c>
      <c r="BA100" s="467">
        <f t="shared" ca="1" si="111"/>
        <v>0</v>
      </c>
      <c r="BB100" s="467">
        <f t="shared" ca="1" si="111"/>
        <v>0</v>
      </c>
      <c r="BC100" s="467">
        <f t="shared" ca="1" si="111"/>
        <v>0</v>
      </c>
      <c r="BD100" s="467">
        <f t="shared" ca="1" si="111"/>
        <v>0</v>
      </c>
      <c r="BE100" s="467">
        <f t="shared" ca="1" si="111"/>
        <v>0</v>
      </c>
      <c r="BF100" s="467">
        <f t="shared" ca="1" si="111"/>
        <v>0</v>
      </c>
      <c r="BG100" s="467">
        <f t="shared" ca="1" si="111"/>
        <v>0</v>
      </c>
      <c r="BH100" s="467">
        <f t="shared" ca="1" si="111"/>
        <v>0</v>
      </c>
      <c r="BI100" s="467">
        <f t="shared" ca="1" si="111"/>
        <v>0</v>
      </c>
      <c r="BJ100" s="467">
        <f t="shared" ca="1" si="111"/>
        <v>0</v>
      </c>
      <c r="BK100" s="467">
        <f t="shared" ca="1" si="111"/>
        <v>0</v>
      </c>
      <c r="BL100" s="467">
        <f t="shared" ca="1" si="111"/>
        <v>0</v>
      </c>
      <c r="BM100" s="467">
        <f t="shared" ca="1" si="111"/>
        <v>0</v>
      </c>
      <c r="BN100" s="467">
        <f t="shared" ca="1" si="111"/>
        <v>0</v>
      </c>
      <c r="BO100" s="467">
        <f t="shared" ca="1" si="111"/>
        <v>0</v>
      </c>
      <c r="BP100" s="467">
        <f t="shared" ca="1" si="111"/>
        <v>0</v>
      </c>
      <c r="BQ100" s="467">
        <f t="shared" ca="1" si="111"/>
        <v>0</v>
      </c>
      <c r="BR100" s="467">
        <f t="shared" ca="1" si="111"/>
        <v>0</v>
      </c>
      <c r="BS100" s="467">
        <f t="shared" ca="1" si="111"/>
        <v>0</v>
      </c>
      <c r="BT100" s="467">
        <f t="shared" ca="1" si="111"/>
        <v>0</v>
      </c>
      <c r="BU100" s="467">
        <f t="shared" ref="BU100:DC100" ca="1" si="112">SUM(BU101:BU110)</f>
        <v>0</v>
      </c>
      <c r="BV100" s="467">
        <f t="shared" ca="1" si="112"/>
        <v>0</v>
      </c>
      <c r="BW100" s="467">
        <f t="shared" ca="1" si="112"/>
        <v>0</v>
      </c>
      <c r="BX100" s="467">
        <f t="shared" ca="1" si="112"/>
        <v>0</v>
      </c>
      <c r="BY100" s="467">
        <f t="shared" ca="1" si="112"/>
        <v>0</v>
      </c>
      <c r="BZ100" s="467">
        <f t="shared" ca="1" si="112"/>
        <v>0</v>
      </c>
      <c r="CA100" s="467">
        <f t="shared" ca="1" si="112"/>
        <v>0</v>
      </c>
      <c r="CB100" s="467">
        <f t="shared" ca="1" si="112"/>
        <v>0</v>
      </c>
      <c r="CC100" s="467">
        <f t="shared" ca="1" si="112"/>
        <v>0</v>
      </c>
      <c r="CD100" s="467">
        <f t="shared" ca="1" si="112"/>
        <v>0</v>
      </c>
      <c r="CE100" s="467">
        <f t="shared" ca="1" si="112"/>
        <v>0</v>
      </c>
      <c r="CF100" s="467">
        <f t="shared" ca="1" si="112"/>
        <v>0</v>
      </c>
      <c r="CG100" s="467">
        <f t="shared" ca="1" si="112"/>
        <v>0</v>
      </c>
      <c r="CH100" s="467">
        <f t="shared" ca="1" si="112"/>
        <v>0</v>
      </c>
      <c r="CI100" s="467">
        <f t="shared" ca="1" si="112"/>
        <v>0</v>
      </c>
      <c r="CJ100" s="467">
        <f t="shared" ca="1" si="112"/>
        <v>0</v>
      </c>
      <c r="CK100" s="467">
        <f t="shared" ca="1" si="112"/>
        <v>0</v>
      </c>
      <c r="CL100" s="467">
        <f t="shared" ca="1" si="112"/>
        <v>0</v>
      </c>
      <c r="CM100" s="467">
        <f t="shared" ca="1" si="112"/>
        <v>0</v>
      </c>
      <c r="CN100" s="467">
        <f t="shared" ca="1" si="112"/>
        <v>0</v>
      </c>
      <c r="CO100" s="467">
        <f t="shared" ca="1" si="112"/>
        <v>0</v>
      </c>
      <c r="CP100" s="467">
        <f t="shared" ca="1" si="112"/>
        <v>0</v>
      </c>
      <c r="CQ100" s="467">
        <f t="shared" ca="1" si="112"/>
        <v>0</v>
      </c>
      <c r="CR100" s="467">
        <f t="shared" ca="1" si="112"/>
        <v>0</v>
      </c>
      <c r="CS100" s="467">
        <f t="shared" ca="1" si="112"/>
        <v>0</v>
      </c>
      <c r="CT100" s="467">
        <f t="shared" ca="1" si="112"/>
        <v>0</v>
      </c>
      <c r="CU100" s="467">
        <f t="shared" ca="1" si="112"/>
        <v>0</v>
      </c>
      <c r="CV100" s="467">
        <f t="shared" ca="1" si="112"/>
        <v>0</v>
      </c>
      <c r="CW100" s="467">
        <f t="shared" ca="1" si="112"/>
        <v>0</v>
      </c>
      <c r="CX100" s="467">
        <f t="shared" ca="1" si="112"/>
        <v>0</v>
      </c>
      <c r="CY100" s="467">
        <f t="shared" ca="1" si="112"/>
        <v>0</v>
      </c>
      <c r="CZ100" s="467">
        <f t="shared" ca="1" si="112"/>
        <v>0</v>
      </c>
      <c r="DA100" s="467">
        <f t="shared" ca="1" si="112"/>
        <v>0</v>
      </c>
      <c r="DB100" s="467">
        <f t="shared" ca="1" si="112"/>
        <v>0</v>
      </c>
      <c r="DC100" s="467">
        <f t="shared" ca="1" si="112"/>
        <v>0</v>
      </c>
      <c r="DE100" s="114"/>
    </row>
    <row r="101" spans="1:111" ht="14.25" hidden="1" customHeight="1">
      <c r="A101" s="67">
        <v>89</v>
      </c>
      <c r="B101" s="458" t="str">
        <f t="shared" ca="1" si="83"/>
        <v>H.1.</v>
      </c>
      <c r="C101" s="459" t="str">
        <f t="shared" ca="1" si="84"/>
        <v>Veiklos pajamos 1 (viešojo sektoriaus)</v>
      </c>
      <c r="D101" s="342"/>
      <c r="E101" s="460" t="str">
        <f t="shared" ca="1" si="85"/>
        <v>Be PVM</v>
      </c>
      <c r="F101" s="461">
        <f ca="1">H101+NPV(FD,I101:INDEX(I101:DC101,PAL))</f>
        <v>0</v>
      </c>
      <c r="G101" s="454">
        <f ca="1">SUMIF($H$5:$DC$5,"&lt;="&amp;PAL,$H101:$DC101)</f>
        <v>0</v>
      </c>
      <c r="H101" s="462">
        <f t="shared" ref="H101:W111" ca="1" si="113">OFFSET(INDIRECT("'"&amp;Opt_alt&amp;"'!H12"),$A101,H$5)*$DF101</f>
        <v>0</v>
      </c>
      <c r="I101" s="462">
        <f t="shared" ca="1" si="113"/>
        <v>0</v>
      </c>
      <c r="J101" s="462">
        <f t="shared" ca="1" si="113"/>
        <v>0</v>
      </c>
      <c r="K101" s="462">
        <f t="shared" ca="1" si="113"/>
        <v>0</v>
      </c>
      <c r="L101" s="462">
        <f t="shared" ca="1" si="113"/>
        <v>0</v>
      </c>
      <c r="M101" s="462">
        <f t="shared" ca="1" si="113"/>
        <v>0</v>
      </c>
      <c r="N101" s="462">
        <f t="shared" ca="1" si="113"/>
        <v>0</v>
      </c>
      <c r="O101" s="462">
        <f t="shared" ca="1" si="113"/>
        <v>0</v>
      </c>
      <c r="P101" s="462">
        <f t="shared" ca="1" si="113"/>
        <v>0</v>
      </c>
      <c r="Q101" s="462">
        <f t="shared" ca="1" si="113"/>
        <v>0</v>
      </c>
      <c r="R101" s="462">
        <f t="shared" ca="1" si="113"/>
        <v>0</v>
      </c>
      <c r="S101" s="462">
        <f t="shared" ca="1" si="113"/>
        <v>0</v>
      </c>
      <c r="T101" s="462">
        <f t="shared" ca="1" si="113"/>
        <v>0</v>
      </c>
      <c r="U101" s="462">
        <f t="shared" ca="1" si="113"/>
        <v>0</v>
      </c>
      <c r="V101" s="462">
        <f t="shared" ca="1" si="113"/>
        <v>0</v>
      </c>
      <c r="W101" s="462">
        <f t="shared" ca="1" si="113"/>
        <v>0</v>
      </c>
      <c r="X101" s="462">
        <f t="shared" ref="X101:AM111" ca="1" si="114">OFFSET(INDIRECT("'"&amp;Opt_alt&amp;"'!H12"),$A101,X$5)*$DF101</f>
        <v>0</v>
      </c>
      <c r="Y101" s="462">
        <f t="shared" ca="1" si="114"/>
        <v>0</v>
      </c>
      <c r="Z101" s="462">
        <f t="shared" ca="1" si="114"/>
        <v>0</v>
      </c>
      <c r="AA101" s="462">
        <f t="shared" ca="1" si="114"/>
        <v>0</v>
      </c>
      <c r="AB101" s="462">
        <f t="shared" ca="1" si="114"/>
        <v>0</v>
      </c>
      <c r="AC101" s="462">
        <f t="shared" ca="1" si="114"/>
        <v>0</v>
      </c>
      <c r="AD101" s="462">
        <f t="shared" ca="1" si="114"/>
        <v>0</v>
      </c>
      <c r="AE101" s="462">
        <f t="shared" ca="1" si="114"/>
        <v>0</v>
      </c>
      <c r="AF101" s="462">
        <f t="shared" ca="1" si="114"/>
        <v>0</v>
      </c>
      <c r="AG101" s="462">
        <f t="shared" ca="1" si="114"/>
        <v>0</v>
      </c>
      <c r="AH101" s="462">
        <f t="shared" ca="1" si="114"/>
        <v>0</v>
      </c>
      <c r="AI101" s="462">
        <f t="shared" ca="1" si="114"/>
        <v>0</v>
      </c>
      <c r="AJ101" s="462">
        <f t="shared" ca="1" si="114"/>
        <v>0</v>
      </c>
      <c r="AK101" s="462">
        <f t="shared" ca="1" si="114"/>
        <v>0</v>
      </c>
      <c r="AL101" s="462">
        <f t="shared" ca="1" si="114"/>
        <v>0</v>
      </c>
      <c r="AM101" s="462">
        <f t="shared" ca="1" si="114"/>
        <v>0</v>
      </c>
      <c r="AN101" s="462">
        <f t="shared" ref="AN101:BC111" ca="1" si="115">OFFSET(INDIRECT("'"&amp;Opt_alt&amp;"'!H12"),$A101,AN$5)*$DF101</f>
        <v>0</v>
      </c>
      <c r="AO101" s="462">
        <f t="shared" ca="1" si="115"/>
        <v>0</v>
      </c>
      <c r="AP101" s="462">
        <f t="shared" ca="1" si="115"/>
        <v>0</v>
      </c>
      <c r="AQ101" s="462">
        <f t="shared" ca="1" si="115"/>
        <v>0</v>
      </c>
      <c r="AR101" s="462">
        <f t="shared" ca="1" si="115"/>
        <v>0</v>
      </c>
      <c r="AS101" s="462">
        <f t="shared" ca="1" si="115"/>
        <v>0</v>
      </c>
      <c r="AT101" s="462">
        <f t="shared" ca="1" si="115"/>
        <v>0</v>
      </c>
      <c r="AU101" s="462">
        <f t="shared" ca="1" si="115"/>
        <v>0</v>
      </c>
      <c r="AV101" s="462">
        <f t="shared" ca="1" si="115"/>
        <v>0</v>
      </c>
      <c r="AW101" s="462">
        <f t="shared" ca="1" si="115"/>
        <v>0</v>
      </c>
      <c r="AX101" s="462">
        <f t="shared" ca="1" si="115"/>
        <v>0</v>
      </c>
      <c r="AY101" s="462">
        <f t="shared" ca="1" si="115"/>
        <v>0</v>
      </c>
      <c r="AZ101" s="462">
        <f t="shared" ca="1" si="115"/>
        <v>0</v>
      </c>
      <c r="BA101" s="462">
        <f t="shared" ca="1" si="115"/>
        <v>0</v>
      </c>
      <c r="BB101" s="462">
        <f t="shared" ca="1" si="115"/>
        <v>0</v>
      </c>
      <c r="BC101" s="462">
        <f t="shared" ca="1" si="115"/>
        <v>0</v>
      </c>
      <c r="BD101" s="462">
        <f t="shared" ref="BD101:BS111" ca="1" si="116">OFFSET(INDIRECT("'"&amp;Opt_alt&amp;"'!H12"),$A101,BD$5)*$DF101</f>
        <v>0</v>
      </c>
      <c r="BE101" s="462">
        <f t="shared" ca="1" si="116"/>
        <v>0</v>
      </c>
      <c r="BF101" s="462">
        <f t="shared" ca="1" si="116"/>
        <v>0</v>
      </c>
      <c r="BG101" s="462">
        <f t="shared" ca="1" si="116"/>
        <v>0</v>
      </c>
      <c r="BH101" s="462">
        <f t="shared" ca="1" si="116"/>
        <v>0</v>
      </c>
      <c r="BI101" s="462">
        <f t="shared" ca="1" si="116"/>
        <v>0</v>
      </c>
      <c r="BJ101" s="462">
        <f t="shared" ca="1" si="116"/>
        <v>0</v>
      </c>
      <c r="BK101" s="462">
        <f t="shared" ca="1" si="116"/>
        <v>0</v>
      </c>
      <c r="BL101" s="462">
        <f t="shared" ca="1" si="116"/>
        <v>0</v>
      </c>
      <c r="BM101" s="462">
        <f t="shared" ca="1" si="116"/>
        <v>0</v>
      </c>
      <c r="BN101" s="462">
        <f t="shared" ca="1" si="116"/>
        <v>0</v>
      </c>
      <c r="BO101" s="462">
        <f t="shared" ca="1" si="116"/>
        <v>0</v>
      </c>
      <c r="BP101" s="462">
        <f t="shared" ca="1" si="116"/>
        <v>0</v>
      </c>
      <c r="BQ101" s="462">
        <f t="shared" ca="1" si="116"/>
        <v>0</v>
      </c>
      <c r="BR101" s="462">
        <f t="shared" ca="1" si="116"/>
        <v>0</v>
      </c>
      <c r="BS101" s="462">
        <f t="shared" ca="1" si="116"/>
        <v>0</v>
      </c>
      <c r="BT101" s="462">
        <f t="shared" ref="BT101:CI111" ca="1" si="117">OFFSET(INDIRECT("'"&amp;Opt_alt&amp;"'!H12"),$A101,BT$5)*$DF101</f>
        <v>0</v>
      </c>
      <c r="BU101" s="462">
        <f t="shared" ca="1" si="117"/>
        <v>0</v>
      </c>
      <c r="BV101" s="462">
        <f t="shared" ca="1" si="117"/>
        <v>0</v>
      </c>
      <c r="BW101" s="462">
        <f t="shared" ca="1" si="117"/>
        <v>0</v>
      </c>
      <c r="BX101" s="462">
        <f t="shared" ca="1" si="117"/>
        <v>0</v>
      </c>
      <c r="BY101" s="462">
        <f t="shared" ca="1" si="117"/>
        <v>0</v>
      </c>
      <c r="BZ101" s="462">
        <f t="shared" ca="1" si="117"/>
        <v>0</v>
      </c>
      <c r="CA101" s="462">
        <f t="shared" ca="1" si="117"/>
        <v>0</v>
      </c>
      <c r="CB101" s="462">
        <f t="shared" ca="1" si="117"/>
        <v>0</v>
      </c>
      <c r="CC101" s="462">
        <f t="shared" ca="1" si="117"/>
        <v>0</v>
      </c>
      <c r="CD101" s="462">
        <f t="shared" ca="1" si="117"/>
        <v>0</v>
      </c>
      <c r="CE101" s="462">
        <f t="shared" ca="1" si="117"/>
        <v>0</v>
      </c>
      <c r="CF101" s="462">
        <f t="shared" ca="1" si="117"/>
        <v>0</v>
      </c>
      <c r="CG101" s="462">
        <f t="shared" ca="1" si="117"/>
        <v>0</v>
      </c>
      <c r="CH101" s="462">
        <f t="shared" ca="1" si="117"/>
        <v>0</v>
      </c>
      <c r="CI101" s="462">
        <f t="shared" ca="1" si="117"/>
        <v>0</v>
      </c>
      <c r="CJ101" s="462">
        <f t="shared" ref="CJ101:CY111" ca="1" si="118">OFFSET(INDIRECT("'"&amp;Opt_alt&amp;"'!H12"),$A101,CJ$5)*$DF101</f>
        <v>0</v>
      </c>
      <c r="CK101" s="462">
        <f t="shared" ca="1" si="118"/>
        <v>0</v>
      </c>
      <c r="CL101" s="462">
        <f t="shared" ca="1" si="118"/>
        <v>0</v>
      </c>
      <c r="CM101" s="462">
        <f t="shared" ca="1" si="118"/>
        <v>0</v>
      </c>
      <c r="CN101" s="462">
        <f t="shared" ca="1" si="118"/>
        <v>0</v>
      </c>
      <c r="CO101" s="462">
        <f t="shared" ca="1" si="118"/>
        <v>0</v>
      </c>
      <c r="CP101" s="462">
        <f t="shared" ca="1" si="118"/>
        <v>0</v>
      </c>
      <c r="CQ101" s="462">
        <f t="shared" ca="1" si="118"/>
        <v>0</v>
      </c>
      <c r="CR101" s="462">
        <f t="shared" ca="1" si="118"/>
        <v>0</v>
      </c>
      <c r="CS101" s="462">
        <f t="shared" ca="1" si="118"/>
        <v>0</v>
      </c>
      <c r="CT101" s="462">
        <f t="shared" ca="1" si="118"/>
        <v>0</v>
      </c>
      <c r="CU101" s="462">
        <f t="shared" ca="1" si="118"/>
        <v>0</v>
      </c>
      <c r="CV101" s="462">
        <f t="shared" ca="1" si="118"/>
        <v>0</v>
      </c>
      <c r="CW101" s="462">
        <f t="shared" ca="1" si="118"/>
        <v>0</v>
      </c>
      <c r="CX101" s="462">
        <f t="shared" ca="1" si="118"/>
        <v>0</v>
      </c>
      <c r="CY101" s="462">
        <f t="shared" ca="1" si="118"/>
        <v>0</v>
      </c>
      <c r="CZ101" s="462">
        <f t="shared" ref="CT101:DC111" ca="1" si="119">OFFSET(INDIRECT("'"&amp;Opt_alt&amp;"'!H12"),$A101,CZ$5)*$DF101</f>
        <v>0</v>
      </c>
      <c r="DA101" s="462">
        <f t="shared" ca="1" si="119"/>
        <v>0</v>
      </c>
      <c r="DB101" s="462">
        <f t="shared" ca="1" si="119"/>
        <v>0</v>
      </c>
      <c r="DC101" s="462">
        <f t="shared" ca="1" si="119"/>
        <v>0</v>
      </c>
      <c r="DE101" s="114" t="str">
        <f t="shared" ca="1" si="86"/>
        <v>H.1.</v>
      </c>
      <c r="DF101">
        <f t="shared" ref="DF101:DF111" ca="1" si="120">VLOOKUP(DE101,scenarijai,$DF$6,FALSE)</f>
        <v>1</v>
      </c>
      <c r="DG101">
        <f t="shared" ref="DG101:DG110" ca="1" si="121">OFFSET(INDIRECT("'"&amp;Opt_alt&amp;"'!H12"),$A101,DG$5)</f>
        <v>0</v>
      </c>
    </row>
    <row r="102" spans="1:111" ht="14.25" hidden="1" customHeight="1">
      <c r="A102" s="67">
        <v>90</v>
      </c>
      <c r="B102" s="458" t="str">
        <f t="shared" ca="1" si="83"/>
        <v>H.2.</v>
      </c>
      <c r="C102" s="459" t="str">
        <f t="shared" ca="1" si="84"/>
        <v>Veiklos pajamos 2 (viešojo sektoriaus)</v>
      </c>
      <c r="D102" s="342"/>
      <c r="E102" s="460" t="str">
        <f t="shared" ca="1" si="85"/>
        <v>Be PVM</v>
      </c>
      <c r="F102" s="461">
        <f ca="1">H102+NPV(FD,I102:INDEX(I102:DC102,PAL))</f>
        <v>0</v>
      </c>
      <c r="G102" s="454">
        <f ca="1">SUMIF($H$5:$DC$5,"&lt;="&amp;PAL,$H102:$DC102)</f>
        <v>0</v>
      </c>
      <c r="H102" s="462">
        <f t="shared" ca="1" si="113"/>
        <v>0</v>
      </c>
      <c r="I102" s="462">
        <f t="shared" ca="1" si="113"/>
        <v>0</v>
      </c>
      <c r="J102" s="462">
        <f t="shared" ca="1" si="113"/>
        <v>0</v>
      </c>
      <c r="K102" s="462">
        <f t="shared" ca="1" si="113"/>
        <v>0</v>
      </c>
      <c r="L102" s="462">
        <f t="shared" ca="1" si="113"/>
        <v>0</v>
      </c>
      <c r="M102" s="462">
        <f t="shared" ca="1" si="113"/>
        <v>0</v>
      </c>
      <c r="N102" s="462">
        <f t="shared" ca="1" si="113"/>
        <v>0</v>
      </c>
      <c r="O102" s="462">
        <f t="shared" ca="1" si="113"/>
        <v>0</v>
      </c>
      <c r="P102" s="462">
        <f t="shared" ca="1" si="113"/>
        <v>0</v>
      </c>
      <c r="Q102" s="462">
        <f t="shared" ca="1" si="113"/>
        <v>0</v>
      </c>
      <c r="R102" s="462">
        <f t="shared" ca="1" si="113"/>
        <v>0</v>
      </c>
      <c r="S102" s="462">
        <f t="shared" ca="1" si="113"/>
        <v>0</v>
      </c>
      <c r="T102" s="462">
        <f t="shared" ca="1" si="113"/>
        <v>0</v>
      </c>
      <c r="U102" s="462">
        <f t="shared" ca="1" si="113"/>
        <v>0</v>
      </c>
      <c r="V102" s="462">
        <f t="shared" ca="1" si="113"/>
        <v>0</v>
      </c>
      <c r="W102" s="462">
        <f t="shared" ca="1" si="113"/>
        <v>0</v>
      </c>
      <c r="X102" s="462">
        <f t="shared" ca="1" si="114"/>
        <v>0</v>
      </c>
      <c r="Y102" s="462">
        <f t="shared" ca="1" si="114"/>
        <v>0</v>
      </c>
      <c r="Z102" s="462">
        <f t="shared" ca="1" si="114"/>
        <v>0</v>
      </c>
      <c r="AA102" s="462">
        <f t="shared" ca="1" si="114"/>
        <v>0</v>
      </c>
      <c r="AB102" s="462">
        <f t="shared" ca="1" si="114"/>
        <v>0</v>
      </c>
      <c r="AC102" s="462">
        <f t="shared" ca="1" si="114"/>
        <v>0</v>
      </c>
      <c r="AD102" s="462">
        <f t="shared" ca="1" si="114"/>
        <v>0</v>
      </c>
      <c r="AE102" s="462">
        <f t="shared" ca="1" si="114"/>
        <v>0</v>
      </c>
      <c r="AF102" s="462">
        <f t="shared" ca="1" si="114"/>
        <v>0</v>
      </c>
      <c r="AG102" s="462">
        <f t="shared" ca="1" si="114"/>
        <v>0</v>
      </c>
      <c r="AH102" s="462">
        <f t="shared" ca="1" si="114"/>
        <v>0</v>
      </c>
      <c r="AI102" s="462">
        <f t="shared" ca="1" si="114"/>
        <v>0</v>
      </c>
      <c r="AJ102" s="462">
        <f t="shared" ca="1" si="114"/>
        <v>0</v>
      </c>
      <c r="AK102" s="462">
        <f t="shared" ca="1" si="114"/>
        <v>0</v>
      </c>
      <c r="AL102" s="462">
        <f t="shared" ca="1" si="114"/>
        <v>0</v>
      </c>
      <c r="AM102" s="462">
        <f t="shared" ca="1" si="114"/>
        <v>0</v>
      </c>
      <c r="AN102" s="462">
        <f t="shared" ca="1" si="115"/>
        <v>0</v>
      </c>
      <c r="AO102" s="462">
        <f t="shared" ca="1" si="115"/>
        <v>0</v>
      </c>
      <c r="AP102" s="462">
        <f t="shared" ca="1" si="115"/>
        <v>0</v>
      </c>
      <c r="AQ102" s="462">
        <f t="shared" ca="1" si="115"/>
        <v>0</v>
      </c>
      <c r="AR102" s="462">
        <f t="shared" ca="1" si="115"/>
        <v>0</v>
      </c>
      <c r="AS102" s="462">
        <f t="shared" ca="1" si="115"/>
        <v>0</v>
      </c>
      <c r="AT102" s="462">
        <f t="shared" ca="1" si="115"/>
        <v>0</v>
      </c>
      <c r="AU102" s="462">
        <f t="shared" ca="1" si="115"/>
        <v>0</v>
      </c>
      <c r="AV102" s="462">
        <f t="shared" ca="1" si="115"/>
        <v>0</v>
      </c>
      <c r="AW102" s="462">
        <f t="shared" ca="1" si="115"/>
        <v>0</v>
      </c>
      <c r="AX102" s="462">
        <f t="shared" ca="1" si="115"/>
        <v>0</v>
      </c>
      <c r="AY102" s="462">
        <f t="shared" ca="1" si="115"/>
        <v>0</v>
      </c>
      <c r="AZ102" s="462">
        <f t="shared" ca="1" si="115"/>
        <v>0</v>
      </c>
      <c r="BA102" s="462">
        <f t="shared" ca="1" si="115"/>
        <v>0</v>
      </c>
      <c r="BB102" s="462">
        <f t="shared" ca="1" si="115"/>
        <v>0</v>
      </c>
      <c r="BC102" s="462">
        <f t="shared" ca="1" si="115"/>
        <v>0</v>
      </c>
      <c r="BD102" s="462">
        <f t="shared" ca="1" si="116"/>
        <v>0</v>
      </c>
      <c r="BE102" s="462">
        <f t="shared" ca="1" si="116"/>
        <v>0</v>
      </c>
      <c r="BF102" s="462">
        <f t="shared" ca="1" si="116"/>
        <v>0</v>
      </c>
      <c r="BG102" s="462">
        <f t="shared" ca="1" si="116"/>
        <v>0</v>
      </c>
      <c r="BH102" s="462">
        <f t="shared" ca="1" si="116"/>
        <v>0</v>
      </c>
      <c r="BI102" s="462">
        <f t="shared" ca="1" si="116"/>
        <v>0</v>
      </c>
      <c r="BJ102" s="462">
        <f t="shared" ca="1" si="116"/>
        <v>0</v>
      </c>
      <c r="BK102" s="462">
        <f t="shared" ca="1" si="116"/>
        <v>0</v>
      </c>
      <c r="BL102" s="462">
        <f t="shared" ca="1" si="116"/>
        <v>0</v>
      </c>
      <c r="BM102" s="462">
        <f t="shared" ca="1" si="116"/>
        <v>0</v>
      </c>
      <c r="BN102" s="462">
        <f t="shared" ca="1" si="116"/>
        <v>0</v>
      </c>
      <c r="BO102" s="462">
        <f t="shared" ca="1" si="116"/>
        <v>0</v>
      </c>
      <c r="BP102" s="462">
        <f t="shared" ca="1" si="116"/>
        <v>0</v>
      </c>
      <c r="BQ102" s="462">
        <f t="shared" ca="1" si="116"/>
        <v>0</v>
      </c>
      <c r="BR102" s="462">
        <f t="shared" ca="1" si="116"/>
        <v>0</v>
      </c>
      <c r="BS102" s="462">
        <f t="shared" ca="1" si="116"/>
        <v>0</v>
      </c>
      <c r="BT102" s="462">
        <f t="shared" ca="1" si="117"/>
        <v>0</v>
      </c>
      <c r="BU102" s="462">
        <f t="shared" ca="1" si="117"/>
        <v>0</v>
      </c>
      <c r="BV102" s="462">
        <f t="shared" ca="1" si="117"/>
        <v>0</v>
      </c>
      <c r="BW102" s="462">
        <f t="shared" ca="1" si="117"/>
        <v>0</v>
      </c>
      <c r="BX102" s="462">
        <f t="shared" ca="1" si="117"/>
        <v>0</v>
      </c>
      <c r="BY102" s="462">
        <f t="shared" ca="1" si="117"/>
        <v>0</v>
      </c>
      <c r="BZ102" s="462">
        <f t="shared" ca="1" si="117"/>
        <v>0</v>
      </c>
      <c r="CA102" s="462">
        <f t="shared" ca="1" si="117"/>
        <v>0</v>
      </c>
      <c r="CB102" s="462">
        <f t="shared" ca="1" si="117"/>
        <v>0</v>
      </c>
      <c r="CC102" s="462">
        <f t="shared" ca="1" si="117"/>
        <v>0</v>
      </c>
      <c r="CD102" s="462">
        <f t="shared" ca="1" si="117"/>
        <v>0</v>
      </c>
      <c r="CE102" s="462">
        <f t="shared" ca="1" si="117"/>
        <v>0</v>
      </c>
      <c r="CF102" s="462">
        <f t="shared" ca="1" si="117"/>
        <v>0</v>
      </c>
      <c r="CG102" s="462">
        <f t="shared" ca="1" si="117"/>
        <v>0</v>
      </c>
      <c r="CH102" s="462">
        <f t="shared" ca="1" si="117"/>
        <v>0</v>
      </c>
      <c r="CI102" s="462">
        <f t="shared" ca="1" si="117"/>
        <v>0</v>
      </c>
      <c r="CJ102" s="462">
        <f t="shared" ca="1" si="118"/>
        <v>0</v>
      </c>
      <c r="CK102" s="462">
        <f t="shared" ca="1" si="118"/>
        <v>0</v>
      </c>
      <c r="CL102" s="462">
        <f t="shared" ca="1" si="118"/>
        <v>0</v>
      </c>
      <c r="CM102" s="462">
        <f t="shared" ca="1" si="118"/>
        <v>0</v>
      </c>
      <c r="CN102" s="462">
        <f t="shared" ca="1" si="118"/>
        <v>0</v>
      </c>
      <c r="CO102" s="462">
        <f t="shared" ca="1" si="118"/>
        <v>0</v>
      </c>
      <c r="CP102" s="462">
        <f t="shared" ca="1" si="118"/>
        <v>0</v>
      </c>
      <c r="CQ102" s="462">
        <f t="shared" ca="1" si="118"/>
        <v>0</v>
      </c>
      <c r="CR102" s="462">
        <f t="shared" ca="1" si="118"/>
        <v>0</v>
      </c>
      <c r="CS102" s="462">
        <f t="shared" ca="1" si="118"/>
        <v>0</v>
      </c>
      <c r="CT102" s="462">
        <f t="shared" ca="1" si="119"/>
        <v>0</v>
      </c>
      <c r="CU102" s="462">
        <f t="shared" ca="1" si="119"/>
        <v>0</v>
      </c>
      <c r="CV102" s="462">
        <f t="shared" ca="1" si="119"/>
        <v>0</v>
      </c>
      <c r="CW102" s="462">
        <f t="shared" ca="1" si="119"/>
        <v>0</v>
      </c>
      <c r="CX102" s="462">
        <f t="shared" ca="1" si="119"/>
        <v>0</v>
      </c>
      <c r="CY102" s="462">
        <f t="shared" ca="1" si="119"/>
        <v>0</v>
      </c>
      <c r="CZ102" s="462">
        <f t="shared" ca="1" si="119"/>
        <v>0</v>
      </c>
      <c r="DA102" s="462">
        <f t="shared" ca="1" si="119"/>
        <v>0</v>
      </c>
      <c r="DB102" s="462">
        <f t="shared" ca="1" si="119"/>
        <v>0</v>
      </c>
      <c r="DC102" s="462">
        <f t="shared" ca="1" si="119"/>
        <v>0</v>
      </c>
      <c r="DE102" s="114" t="str">
        <f t="shared" ca="1" si="86"/>
        <v>H.2.</v>
      </c>
      <c r="DF102">
        <f t="shared" ca="1" si="120"/>
        <v>1</v>
      </c>
      <c r="DG102">
        <f t="shared" ca="1" si="121"/>
        <v>0</v>
      </c>
    </row>
    <row r="103" spans="1:111" ht="14.25" hidden="1" customHeight="1">
      <c r="A103" s="67">
        <v>91</v>
      </c>
      <c r="B103" s="458" t="str">
        <f t="shared" ca="1" si="83"/>
        <v>H.3.</v>
      </c>
      <c r="C103" s="459" t="str">
        <f t="shared" ca="1" si="84"/>
        <v>Veiklos pajamos 3 (viešojo sektoriaus)</v>
      </c>
      <c r="D103" s="342"/>
      <c r="E103" s="460" t="str">
        <f t="shared" ca="1" si="85"/>
        <v>Be PVM</v>
      </c>
      <c r="F103" s="461">
        <f ca="1">H103+NPV(FD,I103:INDEX(I103:DC103,PAL))</f>
        <v>0</v>
      </c>
      <c r="G103" s="454">
        <f ca="1">SUMIF($H$5:$DC$5,"&lt;="&amp;PAL,$H103:$DC103)</f>
        <v>0</v>
      </c>
      <c r="H103" s="462">
        <f t="shared" ca="1" si="113"/>
        <v>0</v>
      </c>
      <c r="I103" s="462">
        <f t="shared" ca="1" si="113"/>
        <v>0</v>
      </c>
      <c r="J103" s="462">
        <f t="shared" ca="1" si="113"/>
        <v>0</v>
      </c>
      <c r="K103" s="462">
        <f t="shared" ca="1" si="113"/>
        <v>0</v>
      </c>
      <c r="L103" s="462">
        <f t="shared" ca="1" si="113"/>
        <v>0</v>
      </c>
      <c r="M103" s="462">
        <f t="shared" ca="1" si="113"/>
        <v>0</v>
      </c>
      <c r="N103" s="462">
        <f t="shared" ca="1" si="113"/>
        <v>0</v>
      </c>
      <c r="O103" s="462">
        <f t="shared" ca="1" si="113"/>
        <v>0</v>
      </c>
      <c r="P103" s="462">
        <f t="shared" ca="1" si="113"/>
        <v>0</v>
      </c>
      <c r="Q103" s="462">
        <f t="shared" ca="1" si="113"/>
        <v>0</v>
      </c>
      <c r="R103" s="462">
        <f t="shared" ca="1" si="113"/>
        <v>0</v>
      </c>
      <c r="S103" s="462">
        <f t="shared" ca="1" si="113"/>
        <v>0</v>
      </c>
      <c r="T103" s="462">
        <f t="shared" ca="1" si="113"/>
        <v>0</v>
      </c>
      <c r="U103" s="462">
        <f t="shared" ca="1" si="113"/>
        <v>0</v>
      </c>
      <c r="V103" s="462">
        <f t="shared" ca="1" si="113"/>
        <v>0</v>
      </c>
      <c r="W103" s="462">
        <f t="shared" ca="1" si="113"/>
        <v>0</v>
      </c>
      <c r="X103" s="462">
        <f t="shared" ca="1" si="114"/>
        <v>0</v>
      </c>
      <c r="Y103" s="462">
        <f t="shared" ca="1" si="114"/>
        <v>0</v>
      </c>
      <c r="Z103" s="462">
        <f t="shared" ca="1" si="114"/>
        <v>0</v>
      </c>
      <c r="AA103" s="462">
        <f t="shared" ca="1" si="114"/>
        <v>0</v>
      </c>
      <c r="AB103" s="462">
        <f t="shared" ca="1" si="114"/>
        <v>0</v>
      </c>
      <c r="AC103" s="462">
        <f t="shared" ca="1" si="114"/>
        <v>0</v>
      </c>
      <c r="AD103" s="462">
        <f t="shared" ca="1" si="114"/>
        <v>0</v>
      </c>
      <c r="AE103" s="462">
        <f t="shared" ca="1" si="114"/>
        <v>0</v>
      </c>
      <c r="AF103" s="462">
        <f t="shared" ca="1" si="114"/>
        <v>0</v>
      </c>
      <c r="AG103" s="462">
        <f t="shared" ca="1" si="114"/>
        <v>0</v>
      </c>
      <c r="AH103" s="462">
        <f t="shared" ca="1" si="114"/>
        <v>0</v>
      </c>
      <c r="AI103" s="462">
        <f t="shared" ca="1" si="114"/>
        <v>0</v>
      </c>
      <c r="AJ103" s="462">
        <f t="shared" ca="1" si="114"/>
        <v>0</v>
      </c>
      <c r="AK103" s="462">
        <f t="shared" ca="1" si="114"/>
        <v>0</v>
      </c>
      <c r="AL103" s="462">
        <f t="shared" ca="1" si="114"/>
        <v>0</v>
      </c>
      <c r="AM103" s="462">
        <f t="shared" ca="1" si="114"/>
        <v>0</v>
      </c>
      <c r="AN103" s="462">
        <f t="shared" ca="1" si="115"/>
        <v>0</v>
      </c>
      <c r="AO103" s="462">
        <f t="shared" ca="1" si="115"/>
        <v>0</v>
      </c>
      <c r="AP103" s="462">
        <f t="shared" ca="1" si="115"/>
        <v>0</v>
      </c>
      <c r="AQ103" s="462">
        <f t="shared" ca="1" si="115"/>
        <v>0</v>
      </c>
      <c r="AR103" s="462">
        <f t="shared" ca="1" si="115"/>
        <v>0</v>
      </c>
      <c r="AS103" s="462">
        <f t="shared" ca="1" si="115"/>
        <v>0</v>
      </c>
      <c r="AT103" s="462">
        <f t="shared" ca="1" si="115"/>
        <v>0</v>
      </c>
      <c r="AU103" s="462">
        <f t="shared" ca="1" si="115"/>
        <v>0</v>
      </c>
      <c r="AV103" s="462">
        <f t="shared" ca="1" si="115"/>
        <v>0</v>
      </c>
      <c r="AW103" s="462">
        <f t="shared" ca="1" si="115"/>
        <v>0</v>
      </c>
      <c r="AX103" s="462">
        <f t="shared" ca="1" si="115"/>
        <v>0</v>
      </c>
      <c r="AY103" s="462">
        <f t="shared" ca="1" si="115"/>
        <v>0</v>
      </c>
      <c r="AZ103" s="462">
        <f t="shared" ca="1" si="115"/>
        <v>0</v>
      </c>
      <c r="BA103" s="462">
        <f t="shared" ca="1" si="115"/>
        <v>0</v>
      </c>
      <c r="BB103" s="462">
        <f t="shared" ca="1" si="115"/>
        <v>0</v>
      </c>
      <c r="BC103" s="462">
        <f t="shared" ca="1" si="115"/>
        <v>0</v>
      </c>
      <c r="BD103" s="462">
        <f t="shared" ca="1" si="116"/>
        <v>0</v>
      </c>
      <c r="BE103" s="462">
        <f t="shared" ca="1" si="116"/>
        <v>0</v>
      </c>
      <c r="BF103" s="462">
        <f t="shared" ca="1" si="116"/>
        <v>0</v>
      </c>
      <c r="BG103" s="462">
        <f t="shared" ca="1" si="116"/>
        <v>0</v>
      </c>
      <c r="BH103" s="462">
        <f t="shared" ca="1" si="116"/>
        <v>0</v>
      </c>
      <c r="BI103" s="462">
        <f t="shared" ca="1" si="116"/>
        <v>0</v>
      </c>
      <c r="BJ103" s="462">
        <f t="shared" ca="1" si="116"/>
        <v>0</v>
      </c>
      <c r="BK103" s="462">
        <f t="shared" ca="1" si="116"/>
        <v>0</v>
      </c>
      <c r="BL103" s="462">
        <f t="shared" ca="1" si="116"/>
        <v>0</v>
      </c>
      <c r="BM103" s="462">
        <f t="shared" ca="1" si="116"/>
        <v>0</v>
      </c>
      <c r="BN103" s="462">
        <f t="shared" ca="1" si="116"/>
        <v>0</v>
      </c>
      <c r="BO103" s="462">
        <f t="shared" ca="1" si="116"/>
        <v>0</v>
      </c>
      <c r="BP103" s="462">
        <f t="shared" ca="1" si="116"/>
        <v>0</v>
      </c>
      <c r="BQ103" s="462">
        <f t="shared" ca="1" si="116"/>
        <v>0</v>
      </c>
      <c r="BR103" s="462">
        <f t="shared" ca="1" si="116"/>
        <v>0</v>
      </c>
      <c r="BS103" s="462">
        <f t="shared" ca="1" si="116"/>
        <v>0</v>
      </c>
      <c r="BT103" s="462">
        <f t="shared" ca="1" si="117"/>
        <v>0</v>
      </c>
      <c r="BU103" s="462">
        <f t="shared" ca="1" si="117"/>
        <v>0</v>
      </c>
      <c r="BV103" s="462">
        <f t="shared" ca="1" si="117"/>
        <v>0</v>
      </c>
      <c r="BW103" s="462">
        <f t="shared" ca="1" si="117"/>
        <v>0</v>
      </c>
      <c r="BX103" s="462">
        <f t="shared" ca="1" si="117"/>
        <v>0</v>
      </c>
      <c r="BY103" s="462">
        <f t="shared" ca="1" si="117"/>
        <v>0</v>
      </c>
      <c r="BZ103" s="462">
        <f t="shared" ca="1" si="117"/>
        <v>0</v>
      </c>
      <c r="CA103" s="462">
        <f t="shared" ca="1" si="117"/>
        <v>0</v>
      </c>
      <c r="CB103" s="462">
        <f t="shared" ca="1" si="117"/>
        <v>0</v>
      </c>
      <c r="CC103" s="462">
        <f t="shared" ca="1" si="117"/>
        <v>0</v>
      </c>
      <c r="CD103" s="462">
        <f t="shared" ca="1" si="117"/>
        <v>0</v>
      </c>
      <c r="CE103" s="462">
        <f t="shared" ca="1" si="117"/>
        <v>0</v>
      </c>
      <c r="CF103" s="462">
        <f t="shared" ca="1" si="117"/>
        <v>0</v>
      </c>
      <c r="CG103" s="462">
        <f t="shared" ca="1" si="117"/>
        <v>0</v>
      </c>
      <c r="CH103" s="462">
        <f t="shared" ca="1" si="117"/>
        <v>0</v>
      </c>
      <c r="CI103" s="462">
        <f t="shared" ca="1" si="117"/>
        <v>0</v>
      </c>
      <c r="CJ103" s="462">
        <f t="shared" ca="1" si="118"/>
        <v>0</v>
      </c>
      <c r="CK103" s="462">
        <f t="shared" ca="1" si="118"/>
        <v>0</v>
      </c>
      <c r="CL103" s="462">
        <f t="shared" ca="1" si="118"/>
        <v>0</v>
      </c>
      <c r="CM103" s="462">
        <f t="shared" ca="1" si="118"/>
        <v>0</v>
      </c>
      <c r="CN103" s="462">
        <f t="shared" ca="1" si="118"/>
        <v>0</v>
      </c>
      <c r="CO103" s="462">
        <f t="shared" ca="1" si="118"/>
        <v>0</v>
      </c>
      <c r="CP103" s="462">
        <f t="shared" ca="1" si="118"/>
        <v>0</v>
      </c>
      <c r="CQ103" s="462">
        <f t="shared" ca="1" si="118"/>
        <v>0</v>
      </c>
      <c r="CR103" s="462">
        <f t="shared" ca="1" si="118"/>
        <v>0</v>
      </c>
      <c r="CS103" s="462">
        <f t="shared" ca="1" si="118"/>
        <v>0</v>
      </c>
      <c r="CT103" s="462">
        <f t="shared" ca="1" si="119"/>
        <v>0</v>
      </c>
      <c r="CU103" s="462">
        <f t="shared" ca="1" si="119"/>
        <v>0</v>
      </c>
      <c r="CV103" s="462">
        <f t="shared" ca="1" si="119"/>
        <v>0</v>
      </c>
      <c r="CW103" s="462">
        <f t="shared" ca="1" si="119"/>
        <v>0</v>
      </c>
      <c r="CX103" s="462">
        <f t="shared" ca="1" si="119"/>
        <v>0</v>
      </c>
      <c r="CY103" s="462">
        <f t="shared" ca="1" si="119"/>
        <v>0</v>
      </c>
      <c r="CZ103" s="462">
        <f t="shared" ca="1" si="119"/>
        <v>0</v>
      </c>
      <c r="DA103" s="462">
        <f t="shared" ca="1" si="119"/>
        <v>0</v>
      </c>
      <c r="DB103" s="462">
        <f t="shared" ca="1" si="119"/>
        <v>0</v>
      </c>
      <c r="DC103" s="462">
        <f t="shared" ca="1" si="119"/>
        <v>0</v>
      </c>
      <c r="DE103" s="114" t="str">
        <f t="shared" ca="1" si="86"/>
        <v>H.3.</v>
      </c>
      <c r="DF103">
        <f t="shared" ca="1" si="120"/>
        <v>1</v>
      </c>
      <c r="DG103">
        <f t="shared" ca="1" si="121"/>
        <v>0</v>
      </c>
    </row>
    <row r="104" spans="1:111" ht="14.25" hidden="1" customHeight="1">
      <c r="A104" s="67">
        <v>92</v>
      </c>
      <c r="B104" s="458" t="str">
        <f t="shared" ca="1" si="83"/>
        <v>H.4.</v>
      </c>
      <c r="C104" s="459" t="str">
        <f t="shared" ca="1" si="84"/>
        <v>Veiklos pajamos 4 (viešojo sektoriaus)</v>
      </c>
      <c r="D104" s="342"/>
      <c r="E104" s="460" t="str">
        <f t="shared" ca="1" si="85"/>
        <v>Be PVM</v>
      </c>
      <c r="F104" s="461">
        <f ca="1">H104+NPV(FD,I104:INDEX(I104:DC104,PAL))</f>
        <v>0</v>
      </c>
      <c r="G104" s="454">
        <f ca="1">SUMIF($H$5:$DC$5,"&lt;="&amp;PAL,$H104:$DC104)</f>
        <v>0</v>
      </c>
      <c r="H104" s="462">
        <f t="shared" ca="1" si="113"/>
        <v>0</v>
      </c>
      <c r="I104" s="462">
        <f t="shared" ca="1" si="113"/>
        <v>0</v>
      </c>
      <c r="J104" s="462">
        <f t="shared" ca="1" si="113"/>
        <v>0</v>
      </c>
      <c r="K104" s="462">
        <f t="shared" ca="1" si="113"/>
        <v>0</v>
      </c>
      <c r="L104" s="462">
        <f t="shared" ca="1" si="113"/>
        <v>0</v>
      </c>
      <c r="M104" s="462">
        <f t="shared" ca="1" si="113"/>
        <v>0</v>
      </c>
      <c r="N104" s="462">
        <f t="shared" ca="1" si="113"/>
        <v>0</v>
      </c>
      <c r="O104" s="462">
        <f t="shared" ca="1" si="113"/>
        <v>0</v>
      </c>
      <c r="P104" s="462">
        <f t="shared" ca="1" si="113"/>
        <v>0</v>
      </c>
      <c r="Q104" s="462">
        <f t="shared" ca="1" si="113"/>
        <v>0</v>
      </c>
      <c r="R104" s="462">
        <f t="shared" ca="1" si="113"/>
        <v>0</v>
      </c>
      <c r="S104" s="462">
        <f t="shared" ca="1" si="113"/>
        <v>0</v>
      </c>
      <c r="T104" s="462">
        <f t="shared" ca="1" si="113"/>
        <v>0</v>
      </c>
      <c r="U104" s="462">
        <f t="shared" ca="1" si="113"/>
        <v>0</v>
      </c>
      <c r="V104" s="462">
        <f t="shared" ca="1" si="113"/>
        <v>0</v>
      </c>
      <c r="W104" s="462">
        <f t="shared" ca="1" si="113"/>
        <v>0</v>
      </c>
      <c r="X104" s="462">
        <f t="shared" ca="1" si="114"/>
        <v>0</v>
      </c>
      <c r="Y104" s="462">
        <f t="shared" ca="1" si="114"/>
        <v>0</v>
      </c>
      <c r="Z104" s="462">
        <f t="shared" ca="1" si="114"/>
        <v>0</v>
      </c>
      <c r="AA104" s="462">
        <f t="shared" ca="1" si="114"/>
        <v>0</v>
      </c>
      <c r="AB104" s="462">
        <f t="shared" ca="1" si="114"/>
        <v>0</v>
      </c>
      <c r="AC104" s="462">
        <f t="shared" ca="1" si="114"/>
        <v>0</v>
      </c>
      <c r="AD104" s="462">
        <f t="shared" ca="1" si="114"/>
        <v>0</v>
      </c>
      <c r="AE104" s="462">
        <f t="shared" ca="1" si="114"/>
        <v>0</v>
      </c>
      <c r="AF104" s="462">
        <f t="shared" ca="1" si="114"/>
        <v>0</v>
      </c>
      <c r="AG104" s="462">
        <f t="shared" ca="1" si="114"/>
        <v>0</v>
      </c>
      <c r="AH104" s="462">
        <f t="shared" ca="1" si="114"/>
        <v>0</v>
      </c>
      <c r="AI104" s="462">
        <f t="shared" ca="1" si="114"/>
        <v>0</v>
      </c>
      <c r="AJ104" s="462">
        <f t="shared" ca="1" si="114"/>
        <v>0</v>
      </c>
      <c r="AK104" s="462">
        <f t="shared" ca="1" si="114"/>
        <v>0</v>
      </c>
      <c r="AL104" s="462">
        <f t="shared" ca="1" si="114"/>
        <v>0</v>
      </c>
      <c r="AM104" s="462">
        <f t="shared" ca="1" si="114"/>
        <v>0</v>
      </c>
      <c r="AN104" s="462">
        <f t="shared" ca="1" si="115"/>
        <v>0</v>
      </c>
      <c r="AO104" s="462">
        <f t="shared" ca="1" si="115"/>
        <v>0</v>
      </c>
      <c r="AP104" s="462">
        <f t="shared" ca="1" si="115"/>
        <v>0</v>
      </c>
      <c r="AQ104" s="462">
        <f t="shared" ca="1" si="115"/>
        <v>0</v>
      </c>
      <c r="AR104" s="462">
        <f t="shared" ca="1" si="115"/>
        <v>0</v>
      </c>
      <c r="AS104" s="462">
        <f t="shared" ca="1" si="115"/>
        <v>0</v>
      </c>
      <c r="AT104" s="462">
        <f t="shared" ca="1" si="115"/>
        <v>0</v>
      </c>
      <c r="AU104" s="462">
        <f t="shared" ca="1" si="115"/>
        <v>0</v>
      </c>
      <c r="AV104" s="462">
        <f t="shared" ca="1" si="115"/>
        <v>0</v>
      </c>
      <c r="AW104" s="462">
        <f t="shared" ca="1" si="115"/>
        <v>0</v>
      </c>
      <c r="AX104" s="462">
        <f t="shared" ca="1" si="115"/>
        <v>0</v>
      </c>
      <c r="AY104" s="462">
        <f t="shared" ca="1" si="115"/>
        <v>0</v>
      </c>
      <c r="AZ104" s="462">
        <f t="shared" ca="1" si="115"/>
        <v>0</v>
      </c>
      <c r="BA104" s="462">
        <f t="shared" ca="1" si="115"/>
        <v>0</v>
      </c>
      <c r="BB104" s="462">
        <f t="shared" ca="1" si="115"/>
        <v>0</v>
      </c>
      <c r="BC104" s="462">
        <f t="shared" ca="1" si="115"/>
        <v>0</v>
      </c>
      <c r="BD104" s="462">
        <f t="shared" ca="1" si="116"/>
        <v>0</v>
      </c>
      <c r="BE104" s="462">
        <f t="shared" ca="1" si="116"/>
        <v>0</v>
      </c>
      <c r="BF104" s="462">
        <f t="shared" ca="1" si="116"/>
        <v>0</v>
      </c>
      <c r="BG104" s="462">
        <f t="shared" ca="1" si="116"/>
        <v>0</v>
      </c>
      <c r="BH104" s="462">
        <f t="shared" ca="1" si="116"/>
        <v>0</v>
      </c>
      <c r="BI104" s="462">
        <f t="shared" ca="1" si="116"/>
        <v>0</v>
      </c>
      <c r="BJ104" s="462">
        <f t="shared" ca="1" si="116"/>
        <v>0</v>
      </c>
      <c r="BK104" s="462">
        <f t="shared" ca="1" si="116"/>
        <v>0</v>
      </c>
      <c r="BL104" s="462">
        <f t="shared" ca="1" si="116"/>
        <v>0</v>
      </c>
      <c r="BM104" s="462">
        <f t="shared" ca="1" si="116"/>
        <v>0</v>
      </c>
      <c r="BN104" s="462">
        <f t="shared" ca="1" si="116"/>
        <v>0</v>
      </c>
      <c r="BO104" s="462">
        <f t="shared" ca="1" si="116"/>
        <v>0</v>
      </c>
      <c r="BP104" s="462">
        <f t="shared" ca="1" si="116"/>
        <v>0</v>
      </c>
      <c r="BQ104" s="462">
        <f t="shared" ca="1" si="116"/>
        <v>0</v>
      </c>
      <c r="BR104" s="462">
        <f t="shared" ca="1" si="116"/>
        <v>0</v>
      </c>
      <c r="BS104" s="462">
        <f t="shared" ca="1" si="116"/>
        <v>0</v>
      </c>
      <c r="BT104" s="462">
        <f t="shared" ca="1" si="117"/>
        <v>0</v>
      </c>
      <c r="BU104" s="462">
        <f t="shared" ca="1" si="117"/>
        <v>0</v>
      </c>
      <c r="BV104" s="462">
        <f t="shared" ca="1" si="117"/>
        <v>0</v>
      </c>
      <c r="BW104" s="462">
        <f t="shared" ca="1" si="117"/>
        <v>0</v>
      </c>
      <c r="BX104" s="462">
        <f t="shared" ca="1" si="117"/>
        <v>0</v>
      </c>
      <c r="BY104" s="462">
        <f t="shared" ca="1" si="117"/>
        <v>0</v>
      </c>
      <c r="BZ104" s="462">
        <f t="shared" ca="1" si="117"/>
        <v>0</v>
      </c>
      <c r="CA104" s="462">
        <f t="shared" ca="1" si="117"/>
        <v>0</v>
      </c>
      <c r="CB104" s="462">
        <f t="shared" ca="1" si="117"/>
        <v>0</v>
      </c>
      <c r="CC104" s="462">
        <f t="shared" ca="1" si="117"/>
        <v>0</v>
      </c>
      <c r="CD104" s="462">
        <f t="shared" ca="1" si="117"/>
        <v>0</v>
      </c>
      <c r="CE104" s="462">
        <f t="shared" ca="1" si="117"/>
        <v>0</v>
      </c>
      <c r="CF104" s="462">
        <f t="shared" ca="1" si="117"/>
        <v>0</v>
      </c>
      <c r="CG104" s="462">
        <f t="shared" ca="1" si="117"/>
        <v>0</v>
      </c>
      <c r="CH104" s="462">
        <f t="shared" ca="1" si="117"/>
        <v>0</v>
      </c>
      <c r="CI104" s="462">
        <f t="shared" ca="1" si="117"/>
        <v>0</v>
      </c>
      <c r="CJ104" s="462">
        <f t="shared" ca="1" si="118"/>
        <v>0</v>
      </c>
      <c r="CK104" s="462">
        <f t="shared" ca="1" si="118"/>
        <v>0</v>
      </c>
      <c r="CL104" s="462">
        <f t="shared" ca="1" si="118"/>
        <v>0</v>
      </c>
      <c r="CM104" s="462">
        <f t="shared" ca="1" si="118"/>
        <v>0</v>
      </c>
      <c r="CN104" s="462">
        <f t="shared" ca="1" si="118"/>
        <v>0</v>
      </c>
      <c r="CO104" s="462">
        <f t="shared" ca="1" si="118"/>
        <v>0</v>
      </c>
      <c r="CP104" s="462">
        <f t="shared" ca="1" si="118"/>
        <v>0</v>
      </c>
      <c r="CQ104" s="462">
        <f t="shared" ca="1" si="118"/>
        <v>0</v>
      </c>
      <c r="CR104" s="462">
        <f t="shared" ca="1" si="118"/>
        <v>0</v>
      </c>
      <c r="CS104" s="462">
        <f t="shared" ca="1" si="118"/>
        <v>0</v>
      </c>
      <c r="CT104" s="462">
        <f t="shared" ca="1" si="119"/>
        <v>0</v>
      </c>
      <c r="CU104" s="462">
        <f t="shared" ca="1" si="119"/>
        <v>0</v>
      </c>
      <c r="CV104" s="462">
        <f t="shared" ca="1" si="119"/>
        <v>0</v>
      </c>
      <c r="CW104" s="462">
        <f t="shared" ca="1" si="119"/>
        <v>0</v>
      </c>
      <c r="CX104" s="462">
        <f t="shared" ca="1" si="119"/>
        <v>0</v>
      </c>
      <c r="CY104" s="462">
        <f t="shared" ca="1" si="119"/>
        <v>0</v>
      </c>
      <c r="CZ104" s="462">
        <f t="shared" ca="1" si="119"/>
        <v>0</v>
      </c>
      <c r="DA104" s="462">
        <f t="shared" ca="1" si="119"/>
        <v>0</v>
      </c>
      <c r="DB104" s="462">
        <f t="shared" ca="1" si="119"/>
        <v>0</v>
      </c>
      <c r="DC104" s="462">
        <f t="shared" ca="1" si="119"/>
        <v>0</v>
      </c>
      <c r="DE104" s="114" t="str">
        <f t="shared" ca="1" si="86"/>
        <v>H.4.</v>
      </c>
      <c r="DF104">
        <f t="shared" ca="1" si="120"/>
        <v>1</v>
      </c>
      <c r="DG104">
        <f t="shared" ca="1" si="121"/>
        <v>0</v>
      </c>
    </row>
    <row r="105" spans="1:111" ht="14.25" hidden="1" customHeight="1">
      <c r="A105" s="67">
        <v>93</v>
      </c>
      <c r="B105" s="458" t="str">
        <f t="shared" ca="1" si="83"/>
        <v>H.5.</v>
      </c>
      <c r="C105" s="459" t="str">
        <f t="shared" ca="1" si="84"/>
        <v>Veiklos pajamos 5 (viešojo sektoriaus)</v>
      </c>
      <c r="D105" s="342"/>
      <c r="E105" s="460" t="str">
        <f t="shared" ca="1" si="85"/>
        <v>Be PVM</v>
      </c>
      <c r="F105" s="461">
        <f ca="1">H105+NPV(FD,I105:INDEX(I105:DC105,PAL))</f>
        <v>0</v>
      </c>
      <c r="G105" s="454">
        <f ca="1">SUMIF($H$5:$DC$5,"&lt;="&amp;PAL,$H105:$DC105)</f>
        <v>0</v>
      </c>
      <c r="H105" s="462">
        <f t="shared" ca="1" si="113"/>
        <v>0</v>
      </c>
      <c r="I105" s="462">
        <f t="shared" ca="1" si="113"/>
        <v>0</v>
      </c>
      <c r="J105" s="462">
        <f t="shared" ca="1" si="113"/>
        <v>0</v>
      </c>
      <c r="K105" s="462">
        <f t="shared" ca="1" si="113"/>
        <v>0</v>
      </c>
      <c r="L105" s="462">
        <f t="shared" ca="1" si="113"/>
        <v>0</v>
      </c>
      <c r="M105" s="462">
        <f t="shared" ca="1" si="113"/>
        <v>0</v>
      </c>
      <c r="N105" s="462">
        <f t="shared" ca="1" si="113"/>
        <v>0</v>
      </c>
      <c r="O105" s="462">
        <f t="shared" ca="1" si="113"/>
        <v>0</v>
      </c>
      <c r="P105" s="462">
        <f t="shared" ca="1" si="113"/>
        <v>0</v>
      </c>
      <c r="Q105" s="462">
        <f t="shared" ca="1" si="113"/>
        <v>0</v>
      </c>
      <c r="R105" s="462">
        <f t="shared" ca="1" si="113"/>
        <v>0</v>
      </c>
      <c r="S105" s="462">
        <f t="shared" ca="1" si="113"/>
        <v>0</v>
      </c>
      <c r="T105" s="462">
        <f t="shared" ca="1" si="113"/>
        <v>0</v>
      </c>
      <c r="U105" s="462">
        <f t="shared" ca="1" si="113"/>
        <v>0</v>
      </c>
      <c r="V105" s="462">
        <f t="shared" ca="1" si="113"/>
        <v>0</v>
      </c>
      <c r="W105" s="462">
        <f t="shared" ca="1" si="113"/>
        <v>0</v>
      </c>
      <c r="X105" s="462">
        <f t="shared" ca="1" si="114"/>
        <v>0</v>
      </c>
      <c r="Y105" s="462">
        <f t="shared" ca="1" si="114"/>
        <v>0</v>
      </c>
      <c r="Z105" s="462">
        <f t="shared" ca="1" si="114"/>
        <v>0</v>
      </c>
      <c r="AA105" s="462">
        <f t="shared" ca="1" si="114"/>
        <v>0</v>
      </c>
      <c r="AB105" s="462">
        <f t="shared" ca="1" si="114"/>
        <v>0</v>
      </c>
      <c r="AC105" s="462">
        <f t="shared" ca="1" si="114"/>
        <v>0</v>
      </c>
      <c r="AD105" s="462">
        <f t="shared" ca="1" si="114"/>
        <v>0</v>
      </c>
      <c r="AE105" s="462">
        <f t="shared" ca="1" si="114"/>
        <v>0</v>
      </c>
      <c r="AF105" s="462">
        <f t="shared" ca="1" si="114"/>
        <v>0</v>
      </c>
      <c r="AG105" s="462">
        <f t="shared" ca="1" si="114"/>
        <v>0</v>
      </c>
      <c r="AH105" s="462">
        <f t="shared" ca="1" si="114"/>
        <v>0</v>
      </c>
      <c r="AI105" s="462">
        <f t="shared" ca="1" si="114"/>
        <v>0</v>
      </c>
      <c r="AJ105" s="462">
        <f t="shared" ca="1" si="114"/>
        <v>0</v>
      </c>
      <c r="AK105" s="462">
        <f t="shared" ca="1" si="114"/>
        <v>0</v>
      </c>
      <c r="AL105" s="462">
        <f t="shared" ca="1" si="114"/>
        <v>0</v>
      </c>
      <c r="AM105" s="462">
        <f t="shared" ca="1" si="114"/>
        <v>0</v>
      </c>
      <c r="AN105" s="462">
        <f t="shared" ca="1" si="115"/>
        <v>0</v>
      </c>
      <c r="AO105" s="462">
        <f t="shared" ca="1" si="115"/>
        <v>0</v>
      </c>
      <c r="AP105" s="462">
        <f t="shared" ca="1" si="115"/>
        <v>0</v>
      </c>
      <c r="AQ105" s="462">
        <f t="shared" ca="1" si="115"/>
        <v>0</v>
      </c>
      <c r="AR105" s="462">
        <f t="shared" ca="1" si="115"/>
        <v>0</v>
      </c>
      <c r="AS105" s="462">
        <f t="shared" ca="1" si="115"/>
        <v>0</v>
      </c>
      <c r="AT105" s="462">
        <f t="shared" ca="1" si="115"/>
        <v>0</v>
      </c>
      <c r="AU105" s="462">
        <f t="shared" ca="1" si="115"/>
        <v>0</v>
      </c>
      <c r="AV105" s="462">
        <f t="shared" ca="1" si="115"/>
        <v>0</v>
      </c>
      <c r="AW105" s="462">
        <f t="shared" ca="1" si="115"/>
        <v>0</v>
      </c>
      <c r="AX105" s="462">
        <f t="shared" ca="1" si="115"/>
        <v>0</v>
      </c>
      <c r="AY105" s="462">
        <f t="shared" ca="1" si="115"/>
        <v>0</v>
      </c>
      <c r="AZ105" s="462">
        <f t="shared" ca="1" si="115"/>
        <v>0</v>
      </c>
      <c r="BA105" s="462">
        <f t="shared" ca="1" si="115"/>
        <v>0</v>
      </c>
      <c r="BB105" s="462">
        <f t="shared" ca="1" si="115"/>
        <v>0</v>
      </c>
      <c r="BC105" s="462">
        <f t="shared" ca="1" si="115"/>
        <v>0</v>
      </c>
      <c r="BD105" s="462">
        <f t="shared" ca="1" si="116"/>
        <v>0</v>
      </c>
      <c r="BE105" s="462">
        <f t="shared" ca="1" si="116"/>
        <v>0</v>
      </c>
      <c r="BF105" s="462">
        <f t="shared" ca="1" si="116"/>
        <v>0</v>
      </c>
      <c r="BG105" s="462">
        <f t="shared" ca="1" si="116"/>
        <v>0</v>
      </c>
      <c r="BH105" s="462">
        <f t="shared" ca="1" si="116"/>
        <v>0</v>
      </c>
      <c r="BI105" s="462">
        <f t="shared" ca="1" si="116"/>
        <v>0</v>
      </c>
      <c r="BJ105" s="462">
        <f t="shared" ca="1" si="116"/>
        <v>0</v>
      </c>
      <c r="BK105" s="462">
        <f t="shared" ca="1" si="116"/>
        <v>0</v>
      </c>
      <c r="BL105" s="462">
        <f t="shared" ca="1" si="116"/>
        <v>0</v>
      </c>
      <c r="BM105" s="462">
        <f t="shared" ca="1" si="116"/>
        <v>0</v>
      </c>
      <c r="BN105" s="462">
        <f t="shared" ca="1" si="116"/>
        <v>0</v>
      </c>
      <c r="BO105" s="462">
        <f t="shared" ca="1" si="116"/>
        <v>0</v>
      </c>
      <c r="BP105" s="462">
        <f t="shared" ca="1" si="116"/>
        <v>0</v>
      </c>
      <c r="BQ105" s="462">
        <f t="shared" ca="1" si="116"/>
        <v>0</v>
      </c>
      <c r="BR105" s="462">
        <f t="shared" ca="1" si="116"/>
        <v>0</v>
      </c>
      <c r="BS105" s="462">
        <f t="shared" ca="1" si="116"/>
        <v>0</v>
      </c>
      <c r="BT105" s="462">
        <f t="shared" ca="1" si="117"/>
        <v>0</v>
      </c>
      <c r="BU105" s="462">
        <f t="shared" ca="1" si="117"/>
        <v>0</v>
      </c>
      <c r="BV105" s="462">
        <f t="shared" ca="1" si="117"/>
        <v>0</v>
      </c>
      <c r="BW105" s="462">
        <f t="shared" ca="1" si="117"/>
        <v>0</v>
      </c>
      <c r="BX105" s="462">
        <f t="shared" ca="1" si="117"/>
        <v>0</v>
      </c>
      <c r="BY105" s="462">
        <f t="shared" ca="1" si="117"/>
        <v>0</v>
      </c>
      <c r="BZ105" s="462">
        <f t="shared" ca="1" si="117"/>
        <v>0</v>
      </c>
      <c r="CA105" s="462">
        <f t="shared" ca="1" si="117"/>
        <v>0</v>
      </c>
      <c r="CB105" s="462">
        <f t="shared" ca="1" si="117"/>
        <v>0</v>
      </c>
      <c r="CC105" s="462">
        <f t="shared" ca="1" si="117"/>
        <v>0</v>
      </c>
      <c r="CD105" s="462">
        <f t="shared" ca="1" si="117"/>
        <v>0</v>
      </c>
      <c r="CE105" s="462">
        <f t="shared" ca="1" si="117"/>
        <v>0</v>
      </c>
      <c r="CF105" s="462">
        <f t="shared" ca="1" si="117"/>
        <v>0</v>
      </c>
      <c r="CG105" s="462">
        <f t="shared" ca="1" si="117"/>
        <v>0</v>
      </c>
      <c r="CH105" s="462">
        <f t="shared" ca="1" si="117"/>
        <v>0</v>
      </c>
      <c r="CI105" s="462">
        <f t="shared" ca="1" si="117"/>
        <v>0</v>
      </c>
      <c r="CJ105" s="462">
        <f t="shared" ca="1" si="118"/>
        <v>0</v>
      </c>
      <c r="CK105" s="462">
        <f t="shared" ca="1" si="118"/>
        <v>0</v>
      </c>
      <c r="CL105" s="462">
        <f t="shared" ca="1" si="118"/>
        <v>0</v>
      </c>
      <c r="CM105" s="462">
        <f t="shared" ca="1" si="118"/>
        <v>0</v>
      </c>
      <c r="CN105" s="462">
        <f t="shared" ca="1" si="118"/>
        <v>0</v>
      </c>
      <c r="CO105" s="462">
        <f t="shared" ca="1" si="118"/>
        <v>0</v>
      </c>
      <c r="CP105" s="462">
        <f t="shared" ca="1" si="118"/>
        <v>0</v>
      </c>
      <c r="CQ105" s="462">
        <f t="shared" ca="1" si="118"/>
        <v>0</v>
      </c>
      <c r="CR105" s="462">
        <f t="shared" ca="1" si="118"/>
        <v>0</v>
      </c>
      <c r="CS105" s="462">
        <f t="shared" ca="1" si="118"/>
        <v>0</v>
      </c>
      <c r="CT105" s="462">
        <f t="shared" ca="1" si="119"/>
        <v>0</v>
      </c>
      <c r="CU105" s="462">
        <f t="shared" ca="1" si="119"/>
        <v>0</v>
      </c>
      <c r="CV105" s="462">
        <f t="shared" ca="1" si="119"/>
        <v>0</v>
      </c>
      <c r="CW105" s="462">
        <f t="shared" ca="1" si="119"/>
        <v>0</v>
      </c>
      <c r="CX105" s="462">
        <f t="shared" ca="1" si="119"/>
        <v>0</v>
      </c>
      <c r="CY105" s="462">
        <f t="shared" ca="1" si="119"/>
        <v>0</v>
      </c>
      <c r="CZ105" s="462">
        <f t="shared" ca="1" si="119"/>
        <v>0</v>
      </c>
      <c r="DA105" s="462">
        <f t="shared" ca="1" si="119"/>
        <v>0</v>
      </c>
      <c r="DB105" s="462">
        <f t="shared" ca="1" si="119"/>
        <v>0</v>
      </c>
      <c r="DC105" s="462">
        <f t="shared" ca="1" si="119"/>
        <v>0</v>
      </c>
      <c r="DE105" s="114" t="str">
        <f t="shared" ca="1" si="86"/>
        <v>H.5.</v>
      </c>
      <c r="DF105">
        <f t="shared" ca="1" si="120"/>
        <v>1</v>
      </c>
      <c r="DG105">
        <f t="shared" ca="1" si="121"/>
        <v>0</v>
      </c>
    </row>
    <row r="106" spans="1:111" hidden="1">
      <c r="A106" s="67">
        <v>94</v>
      </c>
      <c r="B106" s="458" t="str">
        <f t="shared" ca="1" si="83"/>
        <v>H.6.</v>
      </c>
      <c r="C106" s="459" t="str">
        <f t="shared" ca="1" si="84"/>
        <v>Veiklos pajamos 1 (privataus ir NVO sektoriaus)</v>
      </c>
      <c r="D106" s="342"/>
      <c r="E106" s="460" t="str">
        <f t="shared" ca="1" si="85"/>
        <v/>
      </c>
      <c r="F106" s="461">
        <f ca="1">H106+NPV(FD,I106:INDEX(I106:DC106,PAL))</f>
        <v>0</v>
      </c>
      <c r="G106" s="454">
        <f ca="1">SUMIF($H$5:$DC$5,"&lt;="&amp;PAL,$H106:$DC106)</f>
        <v>0</v>
      </c>
      <c r="H106" s="462">
        <f t="shared" ca="1" si="113"/>
        <v>0</v>
      </c>
      <c r="I106" s="462">
        <f t="shared" ca="1" si="113"/>
        <v>0</v>
      </c>
      <c r="J106" s="462">
        <f t="shared" ca="1" si="113"/>
        <v>0</v>
      </c>
      <c r="K106" s="462">
        <f t="shared" ca="1" si="113"/>
        <v>0</v>
      </c>
      <c r="L106" s="462">
        <f t="shared" ca="1" si="113"/>
        <v>0</v>
      </c>
      <c r="M106" s="462">
        <f t="shared" ca="1" si="113"/>
        <v>0</v>
      </c>
      <c r="N106" s="462">
        <f t="shared" ca="1" si="113"/>
        <v>0</v>
      </c>
      <c r="O106" s="462">
        <f t="shared" ca="1" si="113"/>
        <v>0</v>
      </c>
      <c r="P106" s="462">
        <f t="shared" ca="1" si="113"/>
        <v>0</v>
      </c>
      <c r="Q106" s="462">
        <f t="shared" ca="1" si="113"/>
        <v>0</v>
      </c>
      <c r="R106" s="462">
        <f t="shared" ca="1" si="113"/>
        <v>0</v>
      </c>
      <c r="S106" s="462">
        <f t="shared" ca="1" si="113"/>
        <v>0</v>
      </c>
      <c r="T106" s="462">
        <f t="shared" ca="1" si="113"/>
        <v>0</v>
      </c>
      <c r="U106" s="462">
        <f t="shared" ca="1" si="113"/>
        <v>0</v>
      </c>
      <c r="V106" s="462">
        <f t="shared" ca="1" si="113"/>
        <v>0</v>
      </c>
      <c r="W106" s="462">
        <f t="shared" ca="1" si="113"/>
        <v>0</v>
      </c>
      <c r="X106" s="462">
        <f t="shared" ca="1" si="114"/>
        <v>0</v>
      </c>
      <c r="Y106" s="462">
        <f t="shared" ca="1" si="114"/>
        <v>0</v>
      </c>
      <c r="Z106" s="462">
        <f t="shared" ca="1" si="114"/>
        <v>0</v>
      </c>
      <c r="AA106" s="462">
        <f t="shared" ca="1" si="114"/>
        <v>0</v>
      </c>
      <c r="AB106" s="462">
        <f t="shared" ca="1" si="114"/>
        <v>0</v>
      </c>
      <c r="AC106" s="462">
        <f t="shared" ca="1" si="114"/>
        <v>0</v>
      </c>
      <c r="AD106" s="462">
        <f t="shared" ca="1" si="114"/>
        <v>0</v>
      </c>
      <c r="AE106" s="462">
        <f t="shared" ca="1" si="114"/>
        <v>0</v>
      </c>
      <c r="AF106" s="462">
        <f t="shared" ca="1" si="114"/>
        <v>0</v>
      </c>
      <c r="AG106" s="462">
        <f t="shared" ca="1" si="114"/>
        <v>0</v>
      </c>
      <c r="AH106" s="462">
        <f t="shared" ca="1" si="114"/>
        <v>0</v>
      </c>
      <c r="AI106" s="462">
        <f t="shared" ca="1" si="114"/>
        <v>0</v>
      </c>
      <c r="AJ106" s="462">
        <f t="shared" ca="1" si="114"/>
        <v>0</v>
      </c>
      <c r="AK106" s="462">
        <f t="shared" ca="1" si="114"/>
        <v>0</v>
      </c>
      <c r="AL106" s="462">
        <f t="shared" ca="1" si="114"/>
        <v>0</v>
      </c>
      <c r="AM106" s="462">
        <f t="shared" ca="1" si="114"/>
        <v>0</v>
      </c>
      <c r="AN106" s="462">
        <f t="shared" ca="1" si="115"/>
        <v>0</v>
      </c>
      <c r="AO106" s="462">
        <f t="shared" ca="1" si="115"/>
        <v>0</v>
      </c>
      <c r="AP106" s="462">
        <f t="shared" ca="1" si="115"/>
        <v>0</v>
      </c>
      <c r="AQ106" s="462">
        <f t="shared" ca="1" si="115"/>
        <v>0</v>
      </c>
      <c r="AR106" s="462">
        <f t="shared" ca="1" si="115"/>
        <v>0</v>
      </c>
      <c r="AS106" s="462">
        <f t="shared" ca="1" si="115"/>
        <v>0</v>
      </c>
      <c r="AT106" s="462">
        <f t="shared" ca="1" si="115"/>
        <v>0</v>
      </c>
      <c r="AU106" s="462">
        <f t="shared" ca="1" si="115"/>
        <v>0</v>
      </c>
      <c r="AV106" s="462">
        <f t="shared" ca="1" si="115"/>
        <v>0</v>
      </c>
      <c r="AW106" s="462">
        <f t="shared" ca="1" si="115"/>
        <v>0</v>
      </c>
      <c r="AX106" s="462">
        <f t="shared" ca="1" si="115"/>
        <v>0</v>
      </c>
      <c r="AY106" s="462">
        <f t="shared" ca="1" si="115"/>
        <v>0</v>
      </c>
      <c r="AZ106" s="462">
        <f t="shared" ca="1" si="115"/>
        <v>0</v>
      </c>
      <c r="BA106" s="462">
        <f t="shared" ca="1" si="115"/>
        <v>0</v>
      </c>
      <c r="BB106" s="462">
        <f t="shared" ca="1" si="115"/>
        <v>0</v>
      </c>
      <c r="BC106" s="462">
        <f t="shared" ca="1" si="115"/>
        <v>0</v>
      </c>
      <c r="BD106" s="462">
        <f t="shared" ca="1" si="116"/>
        <v>0</v>
      </c>
      <c r="BE106" s="462">
        <f t="shared" ca="1" si="116"/>
        <v>0</v>
      </c>
      <c r="BF106" s="462">
        <f t="shared" ca="1" si="116"/>
        <v>0</v>
      </c>
      <c r="BG106" s="462">
        <f t="shared" ca="1" si="116"/>
        <v>0</v>
      </c>
      <c r="BH106" s="462">
        <f t="shared" ca="1" si="116"/>
        <v>0</v>
      </c>
      <c r="BI106" s="462">
        <f t="shared" ca="1" si="116"/>
        <v>0</v>
      </c>
      <c r="BJ106" s="462">
        <f t="shared" ca="1" si="116"/>
        <v>0</v>
      </c>
      <c r="BK106" s="462">
        <f t="shared" ca="1" si="116"/>
        <v>0</v>
      </c>
      <c r="BL106" s="462">
        <f t="shared" ca="1" si="116"/>
        <v>0</v>
      </c>
      <c r="BM106" s="462">
        <f t="shared" ca="1" si="116"/>
        <v>0</v>
      </c>
      <c r="BN106" s="462">
        <f t="shared" ca="1" si="116"/>
        <v>0</v>
      </c>
      <c r="BO106" s="462">
        <f t="shared" ca="1" si="116"/>
        <v>0</v>
      </c>
      <c r="BP106" s="462">
        <f t="shared" ca="1" si="116"/>
        <v>0</v>
      </c>
      <c r="BQ106" s="462">
        <f t="shared" ca="1" si="116"/>
        <v>0</v>
      </c>
      <c r="BR106" s="462">
        <f t="shared" ca="1" si="116"/>
        <v>0</v>
      </c>
      <c r="BS106" s="462">
        <f t="shared" ca="1" si="116"/>
        <v>0</v>
      </c>
      <c r="BT106" s="462">
        <f t="shared" ca="1" si="117"/>
        <v>0</v>
      </c>
      <c r="BU106" s="462">
        <f t="shared" ca="1" si="117"/>
        <v>0</v>
      </c>
      <c r="BV106" s="462">
        <f t="shared" ca="1" si="117"/>
        <v>0</v>
      </c>
      <c r="BW106" s="462">
        <f t="shared" ca="1" si="117"/>
        <v>0</v>
      </c>
      <c r="BX106" s="462">
        <f t="shared" ca="1" si="117"/>
        <v>0</v>
      </c>
      <c r="BY106" s="462">
        <f t="shared" ca="1" si="117"/>
        <v>0</v>
      </c>
      <c r="BZ106" s="462">
        <f t="shared" ca="1" si="117"/>
        <v>0</v>
      </c>
      <c r="CA106" s="462">
        <f t="shared" ca="1" si="117"/>
        <v>0</v>
      </c>
      <c r="CB106" s="462">
        <f t="shared" ca="1" si="117"/>
        <v>0</v>
      </c>
      <c r="CC106" s="462">
        <f t="shared" ca="1" si="117"/>
        <v>0</v>
      </c>
      <c r="CD106" s="462">
        <f t="shared" ca="1" si="117"/>
        <v>0</v>
      </c>
      <c r="CE106" s="462">
        <f t="shared" ca="1" si="117"/>
        <v>0</v>
      </c>
      <c r="CF106" s="462">
        <f t="shared" ca="1" si="117"/>
        <v>0</v>
      </c>
      <c r="CG106" s="462">
        <f t="shared" ca="1" si="117"/>
        <v>0</v>
      </c>
      <c r="CH106" s="462">
        <f t="shared" ca="1" si="117"/>
        <v>0</v>
      </c>
      <c r="CI106" s="462">
        <f t="shared" ca="1" si="117"/>
        <v>0</v>
      </c>
      <c r="CJ106" s="462">
        <f t="shared" ca="1" si="118"/>
        <v>0</v>
      </c>
      <c r="CK106" s="462">
        <f t="shared" ca="1" si="118"/>
        <v>0</v>
      </c>
      <c r="CL106" s="462">
        <f t="shared" ca="1" si="118"/>
        <v>0</v>
      </c>
      <c r="CM106" s="462">
        <f t="shared" ca="1" si="118"/>
        <v>0</v>
      </c>
      <c r="CN106" s="462">
        <f t="shared" ca="1" si="118"/>
        <v>0</v>
      </c>
      <c r="CO106" s="462">
        <f t="shared" ca="1" si="118"/>
        <v>0</v>
      </c>
      <c r="CP106" s="462">
        <f t="shared" ca="1" si="118"/>
        <v>0</v>
      </c>
      <c r="CQ106" s="462">
        <f t="shared" ca="1" si="118"/>
        <v>0</v>
      </c>
      <c r="CR106" s="462">
        <f t="shared" ca="1" si="118"/>
        <v>0</v>
      </c>
      <c r="CS106" s="462">
        <f t="shared" ca="1" si="118"/>
        <v>0</v>
      </c>
      <c r="CT106" s="462">
        <f t="shared" ca="1" si="119"/>
        <v>0</v>
      </c>
      <c r="CU106" s="462">
        <f t="shared" ca="1" si="119"/>
        <v>0</v>
      </c>
      <c r="CV106" s="462">
        <f t="shared" ca="1" si="119"/>
        <v>0</v>
      </c>
      <c r="CW106" s="462">
        <f t="shared" ca="1" si="119"/>
        <v>0</v>
      </c>
      <c r="CX106" s="462">
        <f t="shared" ca="1" si="119"/>
        <v>0</v>
      </c>
      <c r="CY106" s="462">
        <f t="shared" ca="1" si="119"/>
        <v>0</v>
      </c>
      <c r="CZ106" s="462">
        <f t="shared" ca="1" si="119"/>
        <v>0</v>
      </c>
      <c r="DA106" s="462">
        <f t="shared" ca="1" si="119"/>
        <v>0</v>
      </c>
      <c r="DB106" s="462">
        <f t="shared" ca="1" si="119"/>
        <v>0</v>
      </c>
      <c r="DC106" s="462">
        <f t="shared" ca="1" si="119"/>
        <v>0</v>
      </c>
      <c r="DE106" s="114" t="str">
        <f t="shared" ca="1" si="86"/>
        <v>H.6.</v>
      </c>
      <c r="DF106">
        <f t="shared" ca="1" si="120"/>
        <v>1</v>
      </c>
      <c r="DG106">
        <f t="shared" ca="1" si="121"/>
        <v>0</v>
      </c>
    </row>
    <row r="107" spans="1:111" hidden="1">
      <c r="A107" s="67">
        <v>95</v>
      </c>
      <c r="B107" s="458" t="str">
        <f t="shared" ca="1" si="83"/>
        <v>H.7.</v>
      </c>
      <c r="C107" s="459" t="str">
        <f t="shared" ca="1" si="84"/>
        <v>Veiklos pajamos 2 (privataus ir NVO sektoriaus)</v>
      </c>
      <c r="D107" s="342"/>
      <c r="E107" s="460" t="str">
        <f t="shared" ca="1" si="85"/>
        <v/>
      </c>
      <c r="F107" s="461">
        <f ca="1">H107+NPV(FD,I107:INDEX(I107:DC107,PAL))</f>
        <v>0</v>
      </c>
      <c r="G107" s="454">
        <f ca="1">SUMIF($H$5:$DC$5,"&lt;="&amp;PAL,$H107:$DC107)</f>
        <v>0</v>
      </c>
      <c r="H107" s="462">
        <f t="shared" ca="1" si="113"/>
        <v>0</v>
      </c>
      <c r="I107" s="462">
        <f t="shared" ca="1" si="113"/>
        <v>0</v>
      </c>
      <c r="J107" s="462">
        <f t="shared" ca="1" si="113"/>
        <v>0</v>
      </c>
      <c r="K107" s="462">
        <f t="shared" ca="1" si="113"/>
        <v>0</v>
      </c>
      <c r="L107" s="462">
        <f t="shared" ca="1" si="113"/>
        <v>0</v>
      </c>
      <c r="M107" s="462">
        <f t="shared" ca="1" si="113"/>
        <v>0</v>
      </c>
      <c r="N107" s="462">
        <f t="shared" ca="1" si="113"/>
        <v>0</v>
      </c>
      <c r="O107" s="462">
        <f t="shared" ca="1" si="113"/>
        <v>0</v>
      </c>
      <c r="P107" s="462">
        <f t="shared" ca="1" si="113"/>
        <v>0</v>
      </c>
      <c r="Q107" s="462">
        <f t="shared" ca="1" si="113"/>
        <v>0</v>
      </c>
      <c r="R107" s="462">
        <f t="shared" ca="1" si="113"/>
        <v>0</v>
      </c>
      <c r="S107" s="462">
        <f t="shared" ca="1" si="113"/>
        <v>0</v>
      </c>
      <c r="T107" s="462">
        <f t="shared" ca="1" si="113"/>
        <v>0</v>
      </c>
      <c r="U107" s="462">
        <f t="shared" ca="1" si="113"/>
        <v>0</v>
      </c>
      <c r="V107" s="462">
        <f t="shared" ca="1" si="113"/>
        <v>0</v>
      </c>
      <c r="W107" s="462">
        <f t="shared" ca="1" si="113"/>
        <v>0</v>
      </c>
      <c r="X107" s="462">
        <f t="shared" ca="1" si="114"/>
        <v>0</v>
      </c>
      <c r="Y107" s="462">
        <f t="shared" ca="1" si="114"/>
        <v>0</v>
      </c>
      <c r="Z107" s="462">
        <f t="shared" ca="1" si="114"/>
        <v>0</v>
      </c>
      <c r="AA107" s="462">
        <f t="shared" ca="1" si="114"/>
        <v>0</v>
      </c>
      <c r="AB107" s="462">
        <f t="shared" ca="1" si="114"/>
        <v>0</v>
      </c>
      <c r="AC107" s="462">
        <f t="shared" ca="1" si="114"/>
        <v>0</v>
      </c>
      <c r="AD107" s="462">
        <f t="shared" ca="1" si="114"/>
        <v>0</v>
      </c>
      <c r="AE107" s="462">
        <f t="shared" ca="1" si="114"/>
        <v>0</v>
      </c>
      <c r="AF107" s="462">
        <f t="shared" ca="1" si="114"/>
        <v>0</v>
      </c>
      <c r="AG107" s="462">
        <f t="shared" ca="1" si="114"/>
        <v>0</v>
      </c>
      <c r="AH107" s="462">
        <f t="shared" ca="1" si="114"/>
        <v>0</v>
      </c>
      <c r="AI107" s="462">
        <f t="shared" ca="1" si="114"/>
        <v>0</v>
      </c>
      <c r="AJ107" s="462">
        <f t="shared" ca="1" si="114"/>
        <v>0</v>
      </c>
      <c r="AK107" s="462">
        <f t="shared" ca="1" si="114"/>
        <v>0</v>
      </c>
      <c r="AL107" s="462">
        <f t="shared" ca="1" si="114"/>
        <v>0</v>
      </c>
      <c r="AM107" s="462">
        <f t="shared" ca="1" si="114"/>
        <v>0</v>
      </c>
      <c r="AN107" s="462">
        <f t="shared" ca="1" si="115"/>
        <v>0</v>
      </c>
      <c r="AO107" s="462">
        <f t="shared" ca="1" si="115"/>
        <v>0</v>
      </c>
      <c r="AP107" s="462">
        <f t="shared" ca="1" si="115"/>
        <v>0</v>
      </c>
      <c r="AQ107" s="462">
        <f t="shared" ca="1" si="115"/>
        <v>0</v>
      </c>
      <c r="AR107" s="462">
        <f t="shared" ca="1" si="115"/>
        <v>0</v>
      </c>
      <c r="AS107" s="462">
        <f t="shared" ca="1" si="115"/>
        <v>0</v>
      </c>
      <c r="AT107" s="462">
        <f t="shared" ca="1" si="115"/>
        <v>0</v>
      </c>
      <c r="AU107" s="462">
        <f t="shared" ca="1" si="115"/>
        <v>0</v>
      </c>
      <c r="AV107" s="462">
        <f t="shared" ca="1" si="115"/>
        <v>0</v>
      </c>
      <c r="AW107" s="462">
        <f t="shared" ca="1" si="115"/>
        <v>0</v>
      </c>
      <c r="AX107" s="462">
        <f t="shared" ca="1" si="115"/>
        <v>0</v>
      </c>
      <c r="AY107" s="462">
        <f t="shared" ca="1" si="115"/>
        <v>0</v>
      </c>
      <c r="AZ107" s="462">
        <f t="shared" ca="1" si="115"/>
        <v>0</v>
      </c>
      <c r="BA107" s="462">
        <f t="shared" ca="1" si="115"/>
        <v>0</v>
      </c>
      <c r="BB107" s="462">
        <f t="shared" ca="1" si="115"/>
        <v>0</v>
      </c>
      <c r="BC107" s="462">
        <f t="shared" ca="1" si="115"/>
        <v>0</v>
      </c>
      <c r="BD107" s="462">
        <f t="shared" ca="1" si="116"/>
        <v>0</v>
      </c>
      <c r="BE107" s="462">
        <f t="shared" ca="1" si="116"/>
        <v>0</v>
      </c>
      <c r="BF107" s="462">
        <f t="shared" ca="1" si="116"/>
        <v>0</v>
      </c>
      <c r="BG107" s="462">
        <f t="shared" ca="1" si="116"/>
        <v>0</v>
      </c>
      <c r="BH107" s="462">
        <f t="shared" ca="1" si="116"/>
        <v>0</v>
      </c>
      <c r="BI107" s="462">
        <f t="shared" ca="1" si="116"/>
        <v>0</v>
      </c>
      <c r="BJ107" s="462">
        <f t="shared" ca="1" si="116"/>
        <v>0</v>
      </c>
      <c r="BK107" s="462">
        <f t="shared" ca="1" si="116"/>
        <v>0</v>
      </c>
      <c r="BL107" s="462">
        <f t="shared" ca="1" si="116"/>
        <v>0</v>
      </c>
      <c r="BM107" s="462">
        <f t="shared" ca="1" si="116"/>
        <v>0</v>
      </c>
      <c r="BN107" s="462">
        <f t="shared" ca="1" si="116"/>
        <v>0</v>
      </c>
      <c r="BO107" s="462">
        <f t="shared" ca="1" si="116"/>
        <v>0</v>
      </c>
      <c r="BP107" s="462">
        <f t="shared" ca="1" si="116"/>
        <v>0</v>
      </c>
      <c r="BQ107" s="462">
        <f t="shared" ca="1" si="116"/>
        <v>0</v>
      </c>
      <c r="BR107" s="462">
        <f t="shared" ca="1" si="116"/>
        <v>0</v>
      </c>
      <c r="BS107" s="462">
        <f t="shared" ca="1" si="116"/>
        <v>0</v>
      </c>
      <c r="BT107" s="462">
        <f t="shared" ca="1" si="117"/>
        <v>0</v>
      </c>
      <c r="BU107" s="462">
        <f t="shared" ca="1" si="117"/>
        <v>0</v>
      </c>
      <c r="BV107" s="462">
        <f t="shared" ca="1" si="117"/>
        <v>0</v>
      </c>
      <c r="BW107" s="462">
        <f t="shared" ca="1" si="117"/>
        <v>0</v>
      </c>
      <c r="BX107" s="462">
        <f t="shared" ca="1" si="117"/>
        <v>0</v>
      </c>
      <c r="BY107" s="462">
        <f t="shared" ca="1" si="117"/>
        <v>0</v>
      </c>
      <c r="BZ107" s="462">
        <f t="shared" ca="1" si="117"/>
        <v>0</v>
      </c>
      <c r="CA107" s="462">
        <f t="shared" ca="1" si="117"/>
        <v>0</v>
      </c>
      <c r="CB107" s="462">
        <f t="shared" ca="1" si="117"/>
        <v>0</v>
      </c>
      <c r="CC107" s="462">
        <f t="shared" ca="1" si="117"/>
        <v>0</v>
      </c>
      <c r="CD107" s="462">
        <f t="shared" ca="1" si="117"/>
        <v>0</v>
      </c>
      <c r="CE107" s="462">
        <f t="shared" ca="1" si="117"/>
        <v>0</v>
      </c>
      <c r="CF107" s="462">
        <f t="shared" ca="1" si="117"/>
        <v>0</v>
      </c>
      <c r="CG107" s="462">
        <f t="shared" ca="1" si="117"/>
        <v>0</v>
      </c>
      <c r="CH107" s="462">
        <f t="shared" ca="1" si="117"/>
        <v>0</v>
      </c>
      <c r="CI107" s="462">
        <f t="shared" ca="1" si="117"/>
        <v>0</v>
      </c>
      <c r="CJ107" s="462">
        <f t="shared" ca="1" si="118"/>
        <v>0</v>
      </c>
      <c r="CK107" s="462">
        <f t="shared" ca="1" si="118"/>
        <v>0</v>
      </c>
      <c r="CL107" s="462">
        <f t="shared" ca="1" si="118"/>
        <v>0</v>
      </c>
      <c r="CM107" s="462">
        <f t="shared" ca="1" si="118"/>
        <v>0</v>
      </c>
      <c r="CN107" s="462">
        <f t="shared" ca="1" si="118"/>
        <v>0</v>
      </c>
      <c r="CO107" s="462">
        <f t="shared" ca="1" si="118"/>
        <v>0</v>
      </c>
      <c r="CP107" s="462">
        <f t="shared" ca="1" si="118"/>
        <v>0</v>
      </c>
      <c r="CQ107" s="462">
        <f t="shared" ca="1" si="118"/>
        <v>0</v>
      </c>
      <c r="CR107" s="462">
        <f t="shared" ca="1" si="118"/>
        <v>0</v>
      </c>
      <c r="CS107" s="462">
        <f t="shared" ca="1" si="118"/>
        <v>0</v>
      </c>
      <c r="CT107" s="462">
        <f t="shared" ca="1" si="119"/>
        <v>0</v>
      </c>
      <c r="CU107" s="462">
        <f t="shared" ca="1" si="119"/>
        <v>0</v>
      </c>
      <c r="CV107" s="462">
        <f t="shared" ca="1" si="119"/>
        <v>0</v>
      </c>
      <c r="CW107" s="462">
        <f t="shared" ca="1" si="119"/>
        <v>0</v>
      </c>
      <c r="CX107" s="462">
        <f t="shared" ca="1" si="119"/>
        <v>0</v>
      </c>
      <c r="CY107" s="462">
        <f t="shared" ca="1" si="119"/>
        <v>0</v>
      </c>
      <c r="CZ107" s="462">
        <f t="shared" ca="1" si="119"/>
        <v>0</v>
      </c>
      <c r="DA107" s="462">
        <f t="shared" ca="1" si="119"/>
        <v>0</v>
      </c>
      <c r="DB107" s="462">
        <f t="shared" ca="1" si="119"/>
        <v>0</v>
      </c>
      <c r="DC107" s="462">
        <f t="shared" ca="1" si="119"/>
        <v>0</v>
      </c>
      <c r="DE107" s="114" t="str">
        <f t="shared" ca="1" si="86"/>
        <v>H.7.</v>
      </c>
      <c r="DF107">
        <f t="shared" ca="1" si="120"/>
        <v>1</v>
      </c>
      <c r="DG107">
        <f t="shared" ca="1" si="121"/>
        <v>0</v>
      </c>
    </row>
    <row r="108" spans="1:111" hidden="1">
      <c r="A108" s="67">
        <v>96</v>
      </c>
      <c r="B108" s="458" t="str">
        <f t="shared" ca="1" si="83"/>
        <v>H.8.</v>
      </c>
      <c r="C108" s="459" t="str">
        <f t="shared" ca="1" si="84"/>
        <v>Veiklos pajamos 3 (privataus ir NVO sektoriaus)</v>
      </c>
      <c r="D108" s="342"/>
      <c r="E108" s="460" t="str">
        <f t="shared" ca="1" si="85"/>
        <v/>
      </c>
      <c r="F108" s="461">
        <f ca="1">H108+NPV(FD,I108:INDEX(I108:DC108,PAL))</f>
        <v>0</v>
      </c>
      <c r="G108" s="454">
        <f ca="1">SUMIF($H$5:$DC$5,"&lt;="&amp;PAL,$H108:$DC108)</f>
        <v>0</v>
      </c>
      <c r="H108" s="462">
        <f t="shared" ca="1" si="113"/>
        <v>0</v>
      </c>
      <c r="I108" s="462">
        <f t="shared" ca="1" si="113"/>
        <v>0</v>
      </c>
      <c r="J108" s="462">
        <f t="shared" ca="1" si="113"/>
        <v>0</v>
      </c>
      <c r="K108" s="462">
        <f t="shared" ca="1" si="113"/>
        <v>0</v>
      </c>
      <c r="L108" s="462">
        <f t="shared" ca="1" si="113"/>
        <v>0</v>
      </c>
      <c r="M108" s="462">
        <f t="shared" ca="1" si="113"/>
        <v>0</v>
      </c>
      <c r="N108" s="462">
        <f t="shared" ca="1" si="113"/>
        <v>0</v>
      </c>
      <c r="O108" s="462">
        <f t="shared" ca="1" si="113"/>
        <v>0</v>
      </c>
      <c r="P108" s="462">
        <f t="shared" ca="1" si="113"/>
        <v>0</v>
      </c>
      <c r="Q108" s="462">
        <f t="shared" ca="1" si="113"/>
        <v>0</v>
      </c>
      <c r="R108" s="462">
        <f t="shared" ca="1" si="113"/>
        <v>0</v>
      </c>
      <c r="S108" s="462">
        <f t="shared" ca="1" si="113"/>
        <v>0</v>
      </c>
      <c r="T108" s="462">
        <f t="shared" ca="1" si="113"/>
        <v>0</v>
      </c>
      <c r="U108" s="462">
        <f t="shared" ca="1" si="113"/>
        <v>0</v>
      </c>
      <c r="V108" s="462">
        <f t="shared" ca="1" si="113"/>
        <v>0</v>
      </c>
      <c r="W108" s="462">
        <f t="shared" ca="1" si="113"/>
        <v>0</v>
      </c>
      <c r="X108" s="462">
        <f t="shared" ca="1" si="114"/>
        <v>0</v>
      </c>
      <c r="Y108" s="462">
        <f t="shared" ca="1" si="114"/>
        <v>0</v>
      </c>
      <c r="Z108" s="462">
        <f t="shared" ca="1" si="114"/>
        <v>0</v>
      </c>
      <c r="AA108" s="462">
        <f t="shared" ca="1" si="114"/>
        <v>0</v>
      </c>
      <c r="AB108" s="462">
        <f t="shared" ca="1" si="114"/>
        <v>0</v>
      </c>
      <c r="AC108" s="462">
        <f t="shared" ca="1" si="114"/>
        <v>0</v>
      </c>
      <c r="AD108" s="462">
        <f t="shared" ca="1" si="114"/>
        <v>0</v>
      </c>
      <c r="AE108" s="462">
        <f t="shared" ca="1" si="114"/>
        <v>0</v>
      </c>
      <c r="AF108" s="462">
        <f t="shared" ca="1" si="114"/>
        <v>0</v>
      </c>
      <c r="AG108" s="462">
        <f t="shared" ca="1" si="114"/>
        <v>0</v>
      </c>
      <c r="AH108" s="462">
        <f t="shared" ca="1" si="114"/>
        <v>0</v>
      </c>
      <c r="AI108" s="462">
        <f t="shared" ca="1" si="114"/>
        <v>0</v>
      </c>
      <c r="AJ108" s="462">
        <f t="shared" ca="1" si="114"/>
        <v>0</v>
      </c>
      <c r="AK108" s="462">
        <f t="shared" ca="1" si="114"/>
        <v>0</v>
      </c>
      <c r="AL108" s="462">
        <f t="shared" ca="1" si="114"/>
        <v>0</v>
      </c>
      <c r="AM108" s="462">
        <f t="shared" ca="1" si="114"/>
        <v>0</v>
      </c>
      <c r="AN108" s="462">
        <f t="shared" ca="1" si="115"/>
        <v>0</v>
      </c>
      <c r="AO108" s="462">
        <f t="shared" ca="1" si="115"/>
        <v>0</v>
      </c>
      <c r="AP108" s="462">
        <f t="shared" ca="1" si="115"/>
        <v>0</v>
      </c>
      <c r="AQ108" s="462">
        <f t="shared" ca="1" si="115"/>
        <v>0</v>
      </c>
      <c r="AR108" s="462">
        <f t="shared" ca="1" si="115"/>
        <v>0</v>
      </c>
      <c r="AS108" s="462">
        <f t="shared" ca="1" si="115"/>
        <v>0</v>
      </c>
      <c r="AT108" s="462">
        <f t="shared" ca="1" si="115"/>
        <v>0</v>
      </c>
      <c r="AU108" s="462">
        <f t="shared" ca="1" si="115"/>
        <v>0</v>
      </c>
      <c r="AV108" s="462">
        <f t="shared" ca="1" si="115"/>
        <v>0</v>
      </c>
      <c r="AW108" s="462">
        <f t="shared" ca="1" si="115"/>
        <v>0</v>
      </c>
      <c r="AX108" s="462">
        <f t="shared" ca="1" si="115"/>
        <v>0</v>
      </c>
      <c r="AY108" s="462">
        <f t="shared" ca="1" si="115"/>
        <v>0</v>
      </c>
      <c r="AZ108" s="462">
        <f t="shared" ca="1" si="115"/>
        <v>0</v>
      </c>
      <c r="BA108" s="462">
        <f t="shared" ca="1" si="115"/>
        <v>0</v>
      </c>
      <c r="BB108" s="462">
        <f t="shared" ca="1" si="115"/>
        <v>0</v>
      </c>
      <c r="BC108" s="462">
        <f t="shared" ca="1" si="115"/>
        <v>0</v>
      </c>
      <c r="BD108" s="462">
        <f t="shared" ca="1" si="116"/>
        <v>0</v>
      </c>
      <c r="BE108" s="462">
        <f t="shared" ca="1" si="116"/>
        <v>0</v>
      </c>
      <c r="BF108" s="462">
        <f t="shared" ca="1" si="116"/>
        <v>0</v>
      </c>
      <c r="BG108" s="462">
        <f t="shared" ca="1" si="116"/>
        <v>0</v>
      </c>
      <c r="BH108" s="462">
        <f t="shared" ca="1" si="116"/>
        <v>0</v>
      </c>
      <c r="BI108" s="462">
        <f t="shared" ca="1" si="116"/>
        <v>0</v>
      </c>
      <c r="BJ108" s="462">
        <f t="shared" ca="1" si="116"/>
        <v>0</v>
      </c>
      <c r="BK108" s="462">
        <f t="shared" ca="1" si="116"/>
        <v>0</v>
      </c>
      <c r="BL108" s="462">
        <f t="shared" ca="1" si="116"/>
        <v>0</v>
      </c>
      <c r="BM108" s="462">
        <f t="shared" ca="1" si="116"/>
        <v>0</v>
      </c>
      <c r="BN108" s="462">
        <f t="shared" ca="1" si="116"/>
        <v>0</v>
      </c>
      <c r="BO108" s="462">
        <f t="shared" ca="1" si="116"/>
        <v>0</v>
      </c>
      <c r="BP108" s="462">
        <f t="shared" ca="1" si="116"/>
        <v>0</v>
      </c>
      <c r="BQ108" s="462">
        <f t="shared" ca="1" si="116"/>
        <v>0</v>
      </c>
      <c r="BR108" s="462">
        <f t="shared" ca="1" si="116"/>
        <v>0</v>
      </c>
      <c r="BS108" s="462">
        <f t="shared" ca="1" si="116"/>
        <v>0</v>
      </c>
      <c r="BT108" s="462">
        <f t="shared" ca="1" si="117"/>
        <v>0</v>
      </c>
      <c r="BU108" s="462">
        <f t="shared" ca="1" si="117"/>
        <v>0</v>
      </c>
      <c r="BV108" s="462">
        <f t="shared" ca="1" si="117"/>
        <v>0</v>
      </c>
      <c r="BW108" s="462">
        <f t="shared" ca="1" si="117"/>
        <v>0</v>
      </c>
      <c r="BX108" s="462">
        <f t="shared" ca="1" si="117"/>
        <v>0</v>
      </c>
      <c r="BY108" s="462">
        <f t="shared" ca="1" si="117"/>
        <v>0</v>
      </c>
      <c r="BZ108" s="462">
        <f t="shared" ca="1" si="117"/>
        <v>0</v>
      </c>
      <c r="CA108" s="462">
        <f t="shared" ca="1" si="117"/>
        <v>0</v>
      </c>
      <c r="CB108" s="462">
        <f t="shared" ca="1" si="117"/>
        <v>0</v>
      </c>
      <c r="CC108" s="462">
        <f t="shared" ca="1" si="117"/>
        <v>0</v>
      </c>
      <c r="CD108" s="462">
        <f t="shared" ca="1" si="117"/>
        <v>0</v>
      </c>
      <c r="CE108" s="462">
        <f t="shared" ca="1" si="117"/>
        <v>0</v>
      </c>
      <c r="CF108" s="462">
        <f t="shared" ca="1" si="117"/>
        <v>0</v>
      </c>
      <c r="CG108" s="462">
        <f t="shared" ca="1" si="117"/>
        <v>0</v>
      </c>
      <c r="CH108" s="462">
        <f t="shared" ca="1" si="117"/>
        <v>0</v>
      </c>
      <c r="CI108" s="462">
        <f t="shared" ca="1" si="117"/>
        <v>0</v>
      </c>
      <c r="CJ108" s="462">
        <f t="shared" ca="1" si="118"/>
        <v>0</v>
      </c>
      <c r="CK108" s="462">
        <f t="shared" ca="1" si="118"/>
        <v>0</v>
      </c>
      <c r="CL108" s="462">
        <f t="shared" ca="1" si="118"/>
        <v>0</v>
      </c>
      <c r="CM108" s="462">
        <f t="shared" ca="1" si="118"/>
        <v>0</v>
      </c>
      <c r="CN108" s="462">
        <f t="shared" ca="1" si="118"/>
        <v>0</v>
      </c>
      <c r="CO108" s="462">
        <f t="shared" ca="1" si="118"/>
        <v>0</v>
      </c>
      <c r="CP108" s="462">
        <f t="shared" ca="1" si="118"/>
        <v>0</v>
      </c>
      <c r="CQ108" s="462">
        <f t="shared" ca="1" si="118"/>
        <v>0</v>
      </c>
      <c r="CR108" s="462">
        <f t="shared" ca="1" si="118"/>
        <v>0</v>
      </c>
      <c r="CS108" s="462">
        <f t="shared" ca="1" si="118"/>
        <v>0</v>
      </c>
      <c r="CT108" s="462">
        <f t="shared" ca="1" si="119"/>
        <v>0</v>
      </c>
      <c r="CU108" s="462">
        <f t="shared" ca="1" si="119"/>
        <v>0</v>
      </c>
      <c r="CV108" s="462">
        <f t="shared" ca="1" si="119"/>
        <v>0</v>
      </c>
      <c r="CW108" s="462">
        <f t="shared" ca="1" si="119"/>
        <v>0</v>
      </c>
      <c r="CX108" s="462">
        <f t="shared" ca="1" si="119"/>
        <v>0</v>
      </c>
      <c r="CY108" s="462">
        <f t="shared" ca="1" si="119"/>
        <v>0</v>
      </c>
      <c r="CZ108" s="462">
        <f t="shared" ca="1" si="119"/>
        <v>0</v>
      </c>
      <c r="DA108" s="462">
        <f t="shared" ca="1" si="119"/>
        <v>0</v>
      </c>
      <c r="DB108" s="462">
        <f t="shared" ca="1" si="119"/>
        <v>0</v>
      </c>
      <c r="DC108" s="462">
        <f t="shared" ca="1" si="119"/>
        <v>0</v>
      </c>
      <c r="DE108" s="114" t="str">
        <f t="shared" ca="1" si="86"/>
        <v>H.8.</v>
      </c>
      <c r="DF108">
        <f t="shared" ca="1" si="120"/>
        <v>1</v>
      </c>
      <c r="DG108">
        <f t="shared" ca="1" si="121"/>
        <v>0</v>
      </c>
    </row>
    <row r="109" spans="1:111" hidden="1">
      <c r="A109" s="67">
        <v>97</v>
      </c>
      <c r="B109" s="458" t="str">
        <f t="shared" ca="1" si="83"/>
        <v>H.9.</v>
      </c>
      <c r="C109" s="459" t="str">
        <f t="shared" ca="1" si="84"/>
        <v>Veiklos pajamos 4 (privataus ir NVO sektoriaus)</v>
      </c>
      <c r="D109" s="342"/>
      <c r="E109" s="460" t="str">
        <f t="shared" ca="1" si="85"/>
        <v/>
      </c>
      <c r="F109" s="461">
        <f ca="1">H109+NPV(FD,I109:INDEX(I109:DC109,PAL))</f>
        <v>0</v>
      </c>
      <c r="G109" s="454">
        <f ca="1">SUMIF($H$5:$DC$5,"&lt;="&amp;PAL,$H109:$DC109)</f>
        <v>0</v>
      </c>
      <c r="H109" s="462">
        <f t="shared" ca="1" si="113"/>
        <v>0</v>
      </c>
      <c r="I109" s="462">
        <f t="shared" ca="1" si="113"/>
        <v>0</v>
      </c>
      <c r="J109" s="462">
        <f t="shared" ca="1" si="113"/>
        <v>0</v>
      </c>
      <c r="K109" s="462">
        <f t="shared" ca="1" si="113"/>
        <v>0</v>
      </c>
      <c r="L109" s="462">
        <f t="shared" ca="1" si="113"/>
        <v>0</v>
      </c>
      <c r="M109" s="462">
        <f t="shared" ca="1" si="113"/>
        <v>0</v>
      </c>
      <c r="N109" s="462">
        <f t="shared" ca="1" si="113"/>
        <v>0</v>
      </c>
      <c r="O109" s="462">
        <f t="shared" ca="1" si="113"/>
        <v>0</v>
      </c>
      <c r="P109" s="462">
        <f t="shared" ca="1" si="113"/>
        <v>0</v>
      </c>
      <c r="Q109" s="462">
        <f t="shared" ca="1" si="113"/>
        <v>0</v>
      </c>
      <c r="R109" s="462">
        <f t="shared" ca="1" si="113"/>
        <v>0</v>
      </c>
      <c r="S109" s="462">
        <f t="shared" ca="1" si="113"/>
        <v>0</v>
      </c>
      <c r="T109" s="462">
        <f t="shared" ca="1" si="113"/>
        <v>0</v>
      </c>
      <c r="U109" s="462">
        <f t="shared" ca="1" si="113"/>
        <v>0</v>
      </c>
      <c r="V109" s="462">
        <f t="shared" ca="1" si="113"/>
        <v>0</v>
      </c>
      <c r="W109" s="462">
        <f t="shared" ca="1" si="113"/>
        <v>0</v>
      </c>
      <c r="X109" s="462">
        <f t="shared" ca="1" si="114"/>
        <v>0</v>
      </c>
      <c r="Y109" s="462">
        <f t="shared" ca="1" si="114"/>
        <v>0</v>
      </c>
      <c r="Z109" s="462">
        <f t="shared" ca="1" si="114"/>
        <v>0</v>
      </c>
      <c r="AA109" s="462">
        <f t="shared" ca="1" si="114"/>
        <v>0</v>
      </c>
      <c r="AB109" s="462">
        <f t="shared" ca="1" si="114"/>
        <v>0</v>
      </c>
      <c r="AC109" s="462">
        <f t="shared" ca="1" si="114"/>
        <v>0</v>
      </c>
      <c r="AD109" s="462">
        <f t="shared" ca="1" si="114"/>
        <v>0</v>
      </c>
      <c r="AE109" s="462">
        <f t="shared" ca="1" si="114"/>
        <v>0</v>
      </c>
      <c r="AF109" s="462">
        <f t="shared" ca="1" si="114"/>
        <v>0</v>
      </c>
      <c r="AG109" s="462">
        <f t="shared" ca="1" si="114"/>
        <v>0</v>
      </c>
      <c r="AH109" s="462">
        <f t="shared" ca="1" si="114"/>
        <v>0</v>
      </c>
      <c r="AI109" s="462">
        <f t="shared" ca="1" si="114"/>
        <v>0</v>
      </c>
      <c r="AJ109" s="462">
        <f t="shared" ca="1" si="114"/>
        <v>0</v>
      </c>
      <c r="AK109" s="462">
        <f t="shared" ca="1" si="114"/>
        <v>0</v>
      </c>
      <c r="AL109" s="462">
        <f t="shared" ca="1" si="114"/>
        <v>0</v>
      </c>
      <c r="AM109" s="462">
        <f t="shared" ca="1" si="114"/>
        <v>0</v>
      </c>
      <c r="AN109" s="462">
        <f t="shared" ca="1" si="115"/>
        <v>0</v>
      </c>
      <c r="AO109" s="462">
        <f t="shared" ca="1" si="115"/>
        <v>0</v>
      </c>
      <c r="AP109" s="462">
        <f t="shared" ca="1" si="115"/>
        <v>0</v>
      </c>
      <c r="AQ109" s="462">
        <f t="shared" ca="1" si="115"/>
        <v>0</v>
      </c>
      <c r="AR109" s="462">
        <f t="shared" ca="1" si="115"/>
        <v>0</v>
      </c>
      <c r="AS109" s="462">
        <f t="shared" ca="1" si="115"/>
        <v>0</v>
      </c>
      <c r="AT109" s="462">
        <f t="shared" ca="1" si="115"/>
        <v>0</v>
      </c>
      <c r="AU109" s="462">
        <f t="shared" ca="1" si="115"/>
        <v>0</v>
      </c>
      <c r="AV109" s="462">
        <f t="shared" ca="1" si="115"/>
        <v>0</v>
      </c>
      <c r="AW109" s="462">
        <f t="shared" ca="1" si="115"/>
        <v>0</v>
      </c>
      <c r="AX109" s="462">
        <f t="shared" ca="1" si="115"/>
        <v>0</v>
      </c>
      <c r="AY109" s="462">
        <f t="shared" ca="1" si="115"/>
        <v>0</v>
      </c>
      <c r="AZ109" s="462">
        <f t="shared" ca="1" si="115"/>
        <v>0</v>
      </c>
      <c r="BA109" s="462">
        <f t="shared" ca="1" si="115"/>
        <v>0</v>
      </c>
      <c r="BB109" s="462">
        <f t="shared" ca="1" si="115"/>
        <v>0</v>
      </c>
      <c r="BC109" s="462">
        <f t="shared" ca="1" si="115"/>
        <v>0</v>
      </c>
      <c r="BD109" s="462">
        <f t="shared" ca="1" si="116"/>
        <v>0</v>
      </c>
      <c r="BE109" s="462">
        <f t="shared" ca="1" si="116"/>
        <v>0</v>
      </c>
      <c r="BF109" s="462">
        <f t="shared" ca="1" si="116"/>
        <v>0</v>
      </c>
      <c r="BG109" s="462">
        <f t="shared" ca="1" si="116"/>
        <v>0</v>
      </c>
      <c r="BH109" s="462">
        <f t="shared" ca="1" si="116"/>
        <v>0</v>
      </c>
      <c r="BI109" s="462">
        <f t="shared" ca="1" si="116"/>
        <v>0</v>
      </c>
      <c r="BJ109" s="462">
        <f t="shared" ca="1" si="116"/>
        <v>0</v>
      </c>
      <c r="BK109" s="462">
        <f t="shared" ca="1" si="116"/>
        <v>0</v>
      </c>
      <c r="BL109" s="462">
        <f t="shared" ca="1" si="116"/>
        <v>0</v>
      </c>
      <c r="BM109" s="462">
        <f t="shared" ca="1" si="116"/>
        <v>0</v>
      </c>
      <c r="BN109" s="462">
        <f t="shared" ca="1" si="116"/>
        <v>0</v>
      </c>
      <c r="BO109" s="462">
        <f t="shared" ca="1" si="116"/>
        <v>0</v>
      </c>
      <c r="BP109" s="462">
        <f t="shared" ca="1" si="116"/>
        <v>0</v>
      </c>
      <c r="BQ109" s="462">
        <f t="shared" ca="1" si="116"/>
        <v>0</v>
      </c>
      <c r="BR109" s="462">
        <f t="shared" ca="1" si="116"/>
        <v>0</v>
      </c>
      <c r="BS109" s="462">
        <f t="shared" ca="1" si="116"/>
        <v>0</v>
      </c>
      <c r="BT109" s="462">
        <f t="shared" ca="1" si="117"/>
        <v>0</v>
      </c>
      <c r="BU109" s="462">
        <f t="shared" ca="1" si="117"/>
        <v>0</v>
      </c>
      <c r="BV109" s="462">
        <f t="shared" ca="1" si="117"/>
        <v>0</v>
      </c>
      <c r="BW109" s="462">
        <f t="shared" ca="1" si="117"/>
        <v>0</v>
      </c>
      <c r="BX109" s="462">
        <f t="shared" ca="1" si="117"/>
        <v>0</v>
      </c>
      <c r="BY109" s="462">
        <f t="shared" ca="1" si="117"/>
        <v>0</v>
      </c>
      <c r="BZ109" s="462">
        <f t="shared" ca="1" si="117"/>
        <v>0</v>
      </c>
      <c r="CA109" s="462">
        <f t="shared" ca="1" si="117"/>
        <v>0</v>
      </c>
      <c r="CB109" s="462">
        <f t="shared" ca="1" si="117"/>
        <v>0</v>
      </c>
      <c r="CC109" s="462">
        <f t="shared" ca="1" si="117"/>
        <v>0</v>
      </c>
      <c r="CD109" s="462">
        <f t="shared" ca="1" si="117"/>
        <v>0</v>
      </c>
      <c r="CE109" s="462">
        <f t="shared" ca="1" si="117"/>
        <v>0</v>
      </c>
      <c r="CF109" s="462">
        <f t="shared" ca="1" si="117"/>
        <v>0</v>
      </c>
      <c r="CG109" s="462">
        <f t="shared" ca="1" si="117"/>
        <v>0</v>
      </c>
      <c r="CH109" s="462">
        <f t="shared" ca="1" si="117"/>
        <v>0</v>
      </c>
      <c r="CI109" s="462">
        <f t="shared" ca="1" si="117"/>
        <v>0</v>
      </c>
      <c r="CJ109" s="462">
        <f t="shared" ca="1" si="118"/>
        <v>0</v>
      </c>
      <c r="CK109" s="462">
        <f t="shared" ca="1" si="118"/>
        <v>0</v>
      </c>
      <c r="CL109" s="462">
        <f t="shared" ca="1" si="118"/>
        <v>0</v>
      </c>
      <c r="CM109" s="462">
        <f t="shared" ca="1" si="118"/>
        <v>0</v>
      </c>
      <c r="CN109" s="462">
        <f t="shared" ca="1" si="118"/>
        <v>0</v>
      </c>
      <c r="CO109" s="462">
        <f t="shared" ca="1" si="118"/>
        <v>0</v>
      </c>
      <c r="CP109" s="462">
        <f t="shared" ca="1" si="118"/>
        <v>0</v>
      </c>
      <c r="CQ109" s="462">
        <f t="shared" ca="1" si="118"/>
        <v>0</v>
      </c>
      <c r="CR109" s="462">
        <f t="shared" ca="1" si="118"/>
        <v>0</v>
      </c>
      <c r="CS109" s="462">
        <f t="shared" ca="1" si="118"/>
        <v>0</v>
      </c>
      <c r="CT109" s="462">
        <f t="shared" ca="1" si="119"/>
        <v>0</v>
      </c>
      <c r="CU109" s="462">
        <f t="shared" ca="1" si="119"/>
        <v>0</v>
      </c>
      <c r="CV109" s="462">
        <f t="shared" ca="1" si="119"/>
        <v>0</v>
      </c>
      <c r="CW109" s="462">
        <f t="shared" ca="1" si="119"/>
        <v>0</v>
      </c>
      <c r="CX109" s="462">
        <f t="shared" ca="1" si="119"/>
        <v>0</v>
      </c>
      <c r="CY109" s="462">
        <f t="shared" ca="1" si="119"/>
        <v>0</v>
      </c>
      <c r="CZ109" s="462">
        <f t="shared" ca="1" si="119"/>
        <v>0</v>
      </c>
      <c r="DA109" s="462">
        <f t="shared" ca="1" si="119"/>
        <v>0</v>
      </c>
      <c r="DB109" s="462">
        <f t="shared" ca="1" si="119"/>
        <v>0</v>
      </c>
      <c r="DC109" s="462">
        <f t="shared" ca="1" si="119"/>
        <v>0</v>
      </c>
      <c r="DE109" s="114" t="str">
        <f t="shared" ca="1" si="86"/>
        <v>H.9.</v>
      </c>
      <c r="DF109">
        <f t="shared" ca="1" si="120"/>
        <v>1</v>
      </c>
      <c r="DG109">
        <f t="shared" ca="1" si="121"/>
        <v>0</v>
      </c>
    </row>
    <row r="110" spans="1:111" hidden="1">
      <c r="A110" s="67">
        <v>98</v>
      </c>
      <c r="B110" s="458" t="str">
        <f t="shared" ca="1" si="83"/>
        <v>H.10.</v>
      </c>
      <c r="C110" s="459" t="str">
        <f t="shared" ca="1" si="84"/>
        <v>Veiklos pajamos 5 (privataus ir NVO sektoriaus)</v>
      </c>
      <c r="D110" s="342"/>
      <c r="E110" s="460" t="str">
        <f t="shared" ca="1" si="85"/>
        <v/>
      </c>
      <c r="F110" s="461">
        <f ca="1">H110+NPV(FD,I110:INDEX(I110:DC110,PAL))</f>
        <v>0</v>
      </c>
      <c r="G110" s="454">
        <f ca="1">SUMIF($H$5:$DC$5,"&lt;="&amp;PAL,$H110:$DC110)</f>
        <v>0</v>
      </c>
      <c r="H110" s="462">
        <f t="shared" ca="1" si="113"/>
        <v>0</v>
      </c>
      <c r="I110" s="462">
        <f t="shared" ca="1" si="113"/>
        <v>0</v>
      </c>
      <c r="J110" s="462">
        <f t="shared" ca="1" si="113"/>
        <v>0</v>
      </c>
      <c r="K110" s="462">
        <f t="shared" ca="1" si="113"/>
        <v>0</v>
      </c>
      <c r="L110" s="462">
        <f t="shared" ca="1" si="113"/>
        <v>0</v>
      </c>
      <c r="M110" s="462">
        <f t="shared" ca="1" si="113"/>
        <v>0</v>
      </c>
      <c r="N110" s="462">
        <f t="shared" ca="1" si="113"/>
        <v>0</v>
      </c>
      <c r="O110" s="462">
        <f t="shared" ca="1" si="113"/>
        <v>0</v>
      </c>
      <c r="P110" s="462">
        <f t="shared" ca="1" si="113"/>
        <v>0</v>
      </c>
      <c r="Q110" s="462">
        <f t="shared" ca="1" si="113"/>
        <v>0</v>
      </c>
      <c r="R110" s="462">
        <f t="shared" ca="1" si="113"/>
        <v>0</v>
      </c>
      <c r="S110" s="462">
        <f t="shared" ca="1" si="113"/>
        <v>0</v>
      </c>
      <c r="T110" s="462">
        <f t="shared" ca="1" si="113"/>
        <v>0</v>
      </c>
      <c r="U110" s="462">
        <f t="shared" ca="1" si="113"/>
        <v>0</v>
      </c>
      <c r="V110" s="462">
        <f t="shared" ca="1" si="113"/>
        <v>0</v>
      </c>
      <c r="W110" s="462">
        <f t="shared" ca="1" si="113"/>
        <v>0</v>
      </c>
      <c r="X110" s="462">
        <f t="shared" ca="1" si="114"/>
        <v>0</v>
      </c>
      <c r="Y110" s="462">
        <f t="shared" ca="1" si="114"/>
        <v>0</v>
      </c>
      <c r="Z110" s="462">
        <f t="shared" ca="1" si="114"/>
        <v>0</v>
      </c>
      <c r="AA110" s="462">
        <f t="shared" ca="1" si="114"/>
        <v>0</v>
      </c>
      <c r="AB110" s="462">
        <f t="shared" ca="1" si="114"/>
        <v>0</v>
      </c>
      <c r="AC110" s="462">
        <f t="shared" ca="1" si="114"/>
        <v>0</v>
      </c>
      <c r="AD110" s="462">
        <f t="shared" ca="1" si="114"/>
        <v>0</v>
      </c>
      <c r="AE110" s="462">
        <f t="shared" ca="1" si="114"/>
        <v>0</v>
      </c>
      <c r="AF110" s="462">
        <f t="shared" ca="1" si="114"/>
        <v>0</v>
      </c>
      <c r="AG110" s="462">
        <f t="shared" ca="1" si="114"/>
        <v>0</v>
      </c>
      <c r="AH110" s="462">
        <f t="shared" ca="1" si="114"/>
        <v>0</v>
      </c>
      <c r="AI110" s="462">
        <f t="shared" ca="1" si="114"/>
        <v>0</v>
      </c>
      <c r="AJ110" s="462">
        <f t="shared" ca="1" si="114"/>
        <v>0</v>
      </c>
      <c r="AK110" s="462">
        <f t="shared" ca="1" si="114"/>
        <v>0</v>
      </c>
      <c r="AL110" s="462">
        <f t="shared" ca="1" si="114"/>
        <v>0</v>
      </c>
      <c r="AM110" s="462">
        <f t="shared" ca="1" si="114"/>
        <v>0</v>
      </c>
      <c r="AN110" s="462">
        <f t="shared" ca="1" si="115"/>
        <v>0</v>
      </c>
      <c r="AO110" s="462">
        <f t="shared" ca="1" si="115"/>
        <v>0</v>
      </c>
      <c r="AP110" s="462">
        <f t="shared" ca="1" si="115"/>
        <v>0</v>
      </c>
      <c r="AQ110" s="462">
        <f t="shared" ca="1" si="115"/>
        <v>0</v>
      </c>
      <c r="AR110" s="462">
        <f t="shared" ca="1" si="115"/>
        <v>0</v>
      </c>
      <c r="AS110" s="462">
        <f t="shared" ca="1" si="115"/>
        <v>0</v>
      </c>
      <c r="AT110" s="462">
        <f t="shared" ca="1" si="115"/>
        <v>0</v>
      </c>
      <c r="AU110" s="462">
        <f t="shared" ca="1" si="115"/>
        <v>0</v>
      </c>
      <c r="AV110" s="462">
        <f t="shared" ca="1" si="115"/>
        <v>0</v>
      </c>
      <c r="AW110" s="462">
        <f t="shared" ca="1" si="115"/>
        <v>0</v>
      </c>
      <c r="AX110" s="462">
        <f t="shared" ca="1" si="115"/>
        <v>0</v>
      </c>
      <c r="AY110" s="462">
        <f t="shared" ca="1" si="115"/>
        <v>0</v>
      </c>
      <c r="AZ110" s="462">
        <f t="shared" ca="1" si="115"/>
        <v>0</v>
      </c>
      <c r="BA110" s="462">
        <f t="shared" ca="1" si="115"/>
        <v>0</v>
      </c>
      <c r="BB110" s="462">
        <f t="shared" ca="1" si="115"/>
        <v>0</v>
      </c>
      <c r="BC110" s="462">
        <f t="shared" ca="1" si="115"/>
        <v>0</v>
      </c>
      <c r="BD110" s="462">
        <f t="shared" ca="1" si="116"/>
        <v>0</v>
      </c>
      <c r="BE110" s="462">
        <f t="shared" ca="1" si="116"/>
        <v>0</v>
      </c>
      <c r="BF110" s="462">
        <f t="shared" ca="1" si="116"/>
        <v>0</v>
      </c>
      <c r="BG110" s="462">
        <f t="shared" ca="1" si="116"/>
        <v>0</v>
      </c>
      <c r="BH110" s="462">
        <f t="shared" ca="1" si="116"/>
        <v>0</v>
      </c>
      <c r="BI110" s="462">
        <f t="shared" ca="1" si="116"/>
        <v>0</v>
      </c>
      <c r="BJ110" s="462">
        <f t="shared" ca="1" si="116"/>
        <v>0</v>
      </c>
      <c r="BK110" s="462">
        <f t="shared" ca="1" si="116"/>
        <v>0</v>
      </c>
      <c r="BL110" s="462">
        <f t="shared" ca="1" si="116"/>
        <v>0</v>
      </c>
      <c r="BM110" s="462">
        <f t="shared" ca="1" si="116"/>
        <v>0</v>
      </c>
      <c r="BN110" s="462">
        <f t="shared" ca="1" si="116"/>
        <v>0</v>
      </c>
      <c r="BO110" s="462">
        <f t="shared" ca="1" si="116"/>
        <v>0</v>
      </c>
      <c r="BP110" s="462">
        <f t="shared" ca="1" si="116"/>
        <v>0</v>
      </c>
      <c r="BQ110" s="462">
        <f t="shared" ca="1" si="116"/>
        <v>0</v>
      </c>
      <c r="BR110" s="462">
        <f t="shared" ca="1" si="116"/>
        <v>0</v>
      </c>
      <c r="BS110" s="462">
        <f t="shared" ca="1" si="116"/>
        <v>0</v>
      </c>
      <c r="BT110" s="462">
        <f t="shared" ca="1" si="117"/>
        <v>0</v>
      </c>
      <c r="BU110" s="462">
        <f t="shared" ca="1" si="117"/>
        <v>0</v>
      </c>
      <c r="BV110" s="462">
        <f t="shared" ca="1" si="117"/>
        <v>0</v>
      </c>
      <c r="BW110" s="462">
        <f t="shared" ca="1" si="117"/>
        <v>0</v>
      </c>
      <c r="BX110" s="462">
        <f t="shared" ca="1" si="117"/>
        <v>0</v>
      </c>
      <c r="BY110" s="462">
        <f t="shared" ca="1" si="117"/>
        <v>0</v>
      </c>
      <c r="BZ110" s="462">
        <f t="shared" ca="1" si="117"/>
        <v>0</v>
      </c>
      <c r="CA110" s="462">
        <f t="shared" ca="1" si="117"/>
        <v>0</v>
      </c>
      <c r="CB110" s="462">
        <f t="shared" ca="1" si="117"/>
        <v>0</v>
      </c>
      <c r="CC110" s="462">
        <f t="shared" ca="1" si="117"/>
        <v>0</v>
      </c>
      <c r="CD110" s="462">
        <f t="shared" ca="1" si="117"/>
        <v>0</v>
      </c>
      <c r="CE110" s="462">
        <f t="shared" ca="1" si="117"/>
        <v>0</v>
      </c>
      <c r="CF110" s="462">
        <f t="shared" ca="1" si="117"/>
        <v>0</v>
      </c>
      <c r="CG110" s="462">
        <f t="shared" ca="1" si="117"/>
        <v>0</v>
      </c>
      <c r="CH110" s="462">
        <f t="shared" ca="1" si="117"/>
        <v>0</v>
      </c>
      <c r="CI110" s="462">
        <f t="shared" ca="1" si="117"/>
        <v>0</v>
      </c>
      <c r="CJ110" s="462">
        <f t="shared" ca="1" si="118"/>
        <v>0</v>
      </c>
      <c r="CK110" s="462">
        <f t="shared" ca="1" si="118"/>
        <v>0</v>
      </c>
      <c r="CL110" s="462">
        <f t="shared" ca="1" si="118"/>
        <v>0</v>
      </c>
      <c r="CM110" s="462">
        <f t="shared" ca="1" si="118"/>
        <v>0</v>
      </c>
      <c r="CN110" s="462">
        <f t="shared" ca="1" si="118"/>
        <v>0</v>
      </c>
      <c r="CO110" s="462">
        <f t="shared" ca="1" si="118"/>
        <v>0</v>
      </c>
      <c r="CP110" s="462">
        <f t="shared" ca="1" si="118"/>
        <v>0</v>
      </c>
      <c r="CQ110" s="462">
        <f t="shared" ca="1" si="118"/>
        <v>0</v>
      </c>
      <c r="CR110" s="462">
        <f t="shared" ca="1" si="118"/>
        <v>0</v>
      </c>
      <c r="CS110" s="462">
        <f t="shared" ca="1" si="118"/>
        <v>0</v>
      </c>
      <c r="CT110" s="462">
        <f t="shared" ca="1" si="119"/>
        <v>0</v>
      </c>
      <c r="CU110" s="462">
        <f t="shared" ca="1" si="119"/>
        <v>0</v>
      </c>
      <c r="CV110" s="462">
        <f t="shared" ca="1" si="119"/>
        <v>0</v>
      </c>
      <c r="CW110" s="462">
        <f t="shared" ca="1" si="119"/>
        <v>0</v>
      </c>
      <c r="CX110" s="462">
        <f t="shared" ca="1" si="119"/>
        <v>0</v>
      </c>
      <c r="CY110" s="462">
        <f t="shared" ca="1" si="119"/>
        <v>0</v>
      </c>
      <c r="CZ110" s="462">
        <f t="shared" ca="1" si="119"/>
        <v>0</v>
      </c>
      <c r="DA110" s="462">
        <f t="shared" ca="1" si="119"/>
        <v>0</v>
      </c>
      <c r="DB110" s="462">
        <f t="shared" ca="1" si="119"/>
        <v>0</v>
      </c>
      <c r="DC110" s="462">
        <f t="shared" ca="1" si="119"/>
        <v>0</v>
      </c>
      <c r="DE110" s="114" t="str">
        <f t="shared" ca="1" si="86"/>
        <v>H.10.</v>
      </c>
      <c r="DF110">
        <f t="shared" ca="1" si="120"/>
        <v>1</v>
      </c>
      <c r="DG110">
        <f t="shared" ca="1" si="121"/>
        <v>0</v>
      </c>
    </row>
    <row r="111" spans="1:111" hidden="1">
      <c r="A111" s="67">
        <v>99</v>
      </c>
      <c r="B111" s="458" t="str">
        <f t="shared" ca="1" si="83"/>
        <v>I.</v>
      </c>
      <c r="C111" s="465" t="str">
        <f t="shared" ca="1" si="84"/>
        <v>MOKESTINĖS PAJAMOS</v>
      </c>
      <c r="D111" s="446"/>
      <c r="E111" s="460" t="str">
        <f t="shared" ca="1" si="85"/>
        <v/>
      </c>
      <c r="F111" s="461">
        <f ca="1">H111+NPV(FD,I111:INDEX(I111:DC111,PAL))</f>
        <v>0</v>
      </c>
      <c r="G111" s="454">
        <f ca="1">SUMIF($H$5:$DC$5,"&lt;="&amp;PAL,$H111:$DC111)</f>
        <v>0</v>
      </c>
      <c r="H111" s="462">
        <f t="shared" ca="1" si="113"/>
        <v>0</v>
      </c>
      <c r="I111" s="462">
        <f t="shared" ca="1" si="113"/>
        <v>0</v>
      </c>
      <c r="J111" s="462">
        <f t="shared" ca="1" si="113"/>
        <v>0</v>
      </c>
      <c r="K111" s="462">
        <f t="shared" ca="1" si="113"/>
        <v>0</v>
      </c>
      <c r="L111" s="462">
        <f t="shared" ca="1" si="113"/>
        <v>0</v>
      </c>
      <c r="M111" s="462">
        <f t="shared" ca="1" si="113"/>
        <v>0</v>
      </c>
      <c r="N111" s="462">
        <f t="shared" ca="1" si="113"/>
        <v>0</v>
      </c>
      <c r="O111" s="462">
        <f t="shared" ca="1" si="113"/>
        <v>0</v>
      </c>
      <c r="P111" s="462">
        <f t="shared" ca="1" si="113"/>
        <v>0</v>
      </c>
      <c r="Q111" s="462">
        <f t="shared" ca="1" si="113"/>
        <v>0</v>
      </c>
      <c r="R111" s="462">
        <f t="shared" ca="1" si="113"/>
        <v>0</v>
      </c>
      <c r="S111" s="462">
        <f t="shared" ca="1" si="113"/>
        <v>0</v>
      </c>
      <c r="T111" s="462">
        <f t="shared" ca="1" si="113"/>
        <v>0</v>
      </c>
      <c r="U111" s="462">
        <f t="shared" ca="1" si="113"/>
        <v>0</v>
      </c>
      <c r="V111" s="462">
        <f t="shared" ca="1" si="113"/>
        <v>0</v>
      </c>
      <c r="W111" s="462">
        <f t="shared" ca="1" si="113"/>
        <v>0</v>
      </c>
      <c r="X111" s="462">
        <f t="shared" ca="1" si="114"/>
        <v>0</v>
      </c>
      <c r="Y111" s="462">
        <f t="shared" ca="1" si="114"/>
        <v>0</v>
      </c>
      <c r="Z111" s="462">
        <f t="shared" ca="1" si="114"/>
        <v>0</v>
      </c>
      <c r="AA111" s="462">
        <f t="shared" ca="1" si="114"/>
        <v>0</v>
      </c>
      <c r="AB111" s="462">
        <f t="shared" ca="1" si="114"/>
        <v>0</v>
      </c>
      <c r="AC111" s="462">
        <f t="shared" ca="1" si="114"/>
        <v>0</v>
      </c>
      <c r="AD111" s="462">
        <f t="shared" ca="1" si="114"/>
        <v>0</v>
      </c>
      <c r="AE111" s="462">
        <f t="shared" ca="1" si="114"/>
        <v>0</v>
      </c>
      <c r="AF111" s="462">
        <f t="shared" ca="1" si="114"/>
        <v>0</v>
      </c>
      <c r="AG111" s="462">
        <f t="shared" ca="1" si="114"/>
        <v>0</v>
      </c>
      <c r="AH111" s="462">
        <f t="shared" ca="1" si="114"/>
        <v>0</v>
      </c>
      <c r="AI111" s="462">
        <f t="shared" ca="1" si="114"/>
        <v>0</v>
      </c>
      <c r="AJ111" s="462">
        <f t="shared" ca="1" si="114"/>
        <v>0</v>
      </c>
      <c r="AK111" s="462">
        <f t="shared" ca="1" si="114"/>
        <v>0</v>
      </c>
      <c r="AL111" s="462">
        <f t="shared" ca="1" si="114"/>
        <v>0</v>
      </c>
      <c r="AM111" s="462">
        <f t="shared" ca="1" si="114"/>
        <v>0</v>
      </c>
      <c r="AN111" s="462">
        <f t="shared" ca="1" si="115"/>
        <v>0</v>
      </c>
      <c r="AO111" s="462">
        <f t="shared" ca="1" si="115"/>
        <v>0</v>
      </c>
      <c r="AP111" s="462">
        <f t="shared" ca="1" si="115"/>
        <v>0</v>
      </c>
      <c r="AQ111" s="462">
        <f t="shared" ca="1" si="115"/>
        <v>0</v>
      </c>
      <c r="AR111" s="462">
        <f t="shared" ca="1" si="115"/>
        <v>0</v>
      </c>
      <c r="AS111" s="462">
        <f t="shared" ca="1" si="115"/>
        <v>0</v>
      </c>
      <c r="AT111" s="462">
        <f t="shared" ca="1" si="115"/>
        <v>0</v>
      </c>
      <c r="AU111" s="462">
        <f t="shared" ca="1" si="115"/>
        <v>0</v>
      </c>
      <c r="AV111" s="462">
        <f t="shared" ca="1" si="115"/>
        <v>0</v>
      </c>
      <c r="AW111" s="462">
        <f t="shared" ca="1" si="115"/>
        <v>0</v>
      </c>
      <c r="AX111" s="462">
        <f t="shared" ca="1" si="115"/>
        <v>0</v>
      </c>
      <c r="AY111" s="462">
        <f t="shared" ca="1" si="115"/>
        <v>0</v>
      </c>
      <c r="AZ111" s="462">
        <f t="shared" ca="1" si="115"/>
        <v>0</v>
      </c>
      <c r="BA111" s="462">
        <f t="shared" ca="1" si="115"/>
        <v>0</v>
      </c>
      <c r="BB111" s="462">
        <f t="shared" ca="1" si="115"/>
        <v>0</v>
      </c>
      <c r="BC111" s="462">
        <f t="shared" ca="1" si="115"/>
        <v>0</v>
      </c>
      <c r="BD111" s="462">
        <f t="shared" ca="1" si="116"/>
        <v>0</v>
      </c>
      <c r="BE111" s="462">
        <f t="shared" ca="1" si="116"/>
        <v>0</v>
      </c>
      <c r="BF111" s="462">
        <f t="shared" ca="1" si="116"/>
        <v>0</v>
      </c>
      <c r="BG111" s="462">
        <f t="shared" ca="1" si="116"/>
        <v>0</v>
      </c>
      <c r="BH111" s="462">
        <f t="shared" ca="1" si="116"/>
        <v>0</v>
      </c>
      <c r="BI111" s="462">
        <f t="shared" ca="1" si="116"/>
        <v>0</v>
      </c>
      <c r="BJ111" s="462">
        <f t="shared" ca="1" si="116"/>
        <v>0</v>
      </c>
      <c r="BK111" s="462">
        <f t="shared" ca="1" si="116"/>
        <v>0</v>
      </c>
      <c r="BL111" s="462">
        <f t="shared" ca="1" si="116"/>
        <v>0</v>
      </c>
      <c r="BM111" s="462">
        <f t="shared" ca="1" si="116"/>
        <v>0</v>
      </c>
      <c r="BN111" s="462">
        <f t="shared" ca="1" si="116"/>
        <v>0</v>
      </c>
      <c r="BO111" s="462">
        <f t="shared" ca="1" si="116"/>
        <v>0</v>
      </c>
      <c r="BP111" s="462">
        <f t="shared" ca="1" si="116"/>
        <v>0</v>
      </c>
      <c r="BQ111" s="462">
        <f t="shared" ca="1" si="116"/>
        <v>0</v>
      </c>
      <c r="BR111" s="462">
        <f t="shared" ca="1" si="116"/>
        <v>0</v>
      </c>
      <c r="BS111" s="462">
        <f t="shared" ca="1" si="116"/>
        <v>0</v>
      </c>
      <c r="BT111" s="462">
        <f t="shared" ca="1" si="117"/>
        <v>0</v>
      </c>
      <c r="BU111" s="462">
        <f t="shared" ca="1" si="117"/>
        <v>0</v>
      </c>
      <c r="BV111" s="462">
        <f t="shared" ca="1" si="117"/>
        <v>0</v>
      </c>
      <c r="BW111" s="462">
        <f t="shared" ca="1" si="117"/>
        <v>0</v>
      </c>
      <c r="BX111" s="462">
        <f t="shared" ca="1" si="117"/>
        <v>0</v>
      </c>
      <c r="BY111" s="462">
        <f t="shared" ca="1" si="117"/>
        <v>0</v>
      </c>
      <c r="BZ111" s="462">
        <f t="shared" ca="1" si="117"/>
        <v>0</v>
      </c>
      <c r="CA111" s="462">
        <f t="shared" ca="1" si="117"/>
        <v>0</v>
      </c>
      <c r="CB111" s="462">
        <f t="shared" ca="1" si="117"/>
        <v>0</v>
      </c>
      <c r="CC111" s="462">
        <f t="shared" ca="1" si="117"/>
        <v>0</v>
      </c>
      <c r="CD111" s="462">
        <f t="shared" ca="1" si="117"/>
        <v>0</v>
      </c>
      <c r="CE111" s="462">
        <f t="shared" ca="1" si="117"/>
        <v>0</v>
      </c>
      <c r="CF111" s="462">
        <f t="shared" ca="1" si="117"/>
        <v>0</v>
      </c>
      <c r="CG111" s="462">
        <f t="shared" ca="1" si="117"/>
        <v>0</v>
      </c>
      <c r="CH111" s="462">
        <f t="shared" ca="1" si="117"/>
        <v>0</v>
      </c>
      <c r="CI111" s="462">
        <f t="shared" ca="1" si="117"/>
        <v>0</v>
      </c>
      <c r="CJ111" s="462">
        <f t="shared" ca="1" si="118"/>
        <v>0</v>
      </c>
      <c r="CK111" s="462">
        <f t="shared" ca="1" si="118"/>
        <v>0</v>
      </c>
      <c r="CL111" s="462">
        <f t="shared" ca="1" si="118"/>
        <v>0</v>
      </c>
      <c r="CM111" s="462">
        <f t="shared" ca="1" si="118"/>
        <v>0</v>
      </c>
      <c r="CN111" s="462">
        <f t="shared" ca="1" si="118"/>
        <v>0</v>
      </c>
      <c r="CO111" s="462">
        <f t="shared" ca="1" si="118"/>
        <v>0</v>
      </c>
      <c r="CP111" s="462">
        <f t="shared" ca="1" si="118"/>
        <v>0</v>
      </c>
      <c r="CQ111" s="462">
        <f t="shared" ca="1" si="118"/>
        <v>0</v>
      </c>
      <c r="CR111" s="462">
        <f t="shared" ca="1" si="118"/>
        <v>0</v>
      </c>
      <c r="CS111" s="462">
        <f t="shared" ca="1" si="118"/>
        <v>0</v>
      </c>
      <c r="CT111" s="462">
        <f t="shared" ca="1" si="119"/>
        <v>0</v>
      </c>
      <c r="CU111" s="462">
        <f t="shared" ca="1" si="119"/>
        <v>0</v>
      </c>
      <c r="CV111" s="462">
        <f t="shared" ca="1" si="119"/>
        <v>0</v>
      </c>
      <c r="CW111" s="462">
        <f t="shared" ca="1" si="119"/>
        <v>0</v>
      </c>
      <c r="CX111" s="462">
        <f t="shared" ca="1" si="119"/>
        <v>0</v>
      </c>
      <c r="CY111" s="462">
        <f t="shared" ca="1" si="119"/>
        <v>0</v>
      </c>
      <c r="CZ111" s="462">
        <f t="shared" ca="1" si="119"/>
        <v>0</v>
      </c>
      <c r="DA111" s="462">
        <f t="shared" ca="1" si="119"/>
        <v>0</v>
      </c>
      <c r="DB111" s="462">
        <f t="shared" ca="1" si="119"/>
        <v>0</v>
      </c>
      <c r="DC111" s="462">
        <f t="shared" ca="1" si="119"/>
        <v>0</v>
      </c>
      <c r="DE111" s="114" t="str">
        <f t="shared" ca="1" si="86"/>
        <v>I.</v>
      </c>
      <c r="DF111">
        <f t="shared" ca="1" si="120"/>
        <v>1</v>
      </c>
    </row>
    <row r="112" spans="1:111" ht="15" hidden="1" customHeight="1">
      <c r="A112" s="67">
        <v>100</v>
      </c>
      <c r="B112" s="458" t="str">
        <f t="shared" ca="1" si="83"/>
        <v>J.</v>
      </c>
      <c r="C112" s="465" t="str">
        <f t="shared" ca="1" si="84"/>
        <v>PVM (kuris įskaičiuotas į investicijas, veiklos sąnaudas ir pajamas) BALANSAS</v>
      </c>
      <c r="D112" s="446"/>
      <c r="E112" s="466" t="str">
        <f t="shared" ca="1" si="85"/>
        <v/>
      </c>
      <c r="F112" s="461">
        <f ca="1">H112+NPV(FD,I112:INDEX(I112:DC112,PAL))</f>
        <v>3670762.3538043103</v>
      </c>
      <c r="G112" s="454">
        <f ca="1">SUMIF($H$5:$DC$5,"&lt;="&amp;PAL,$H112:$DC112)</f>
        <v>2575477.1665289262</v>
      </c>
      <c r="H112" s="467">
        <f t="shared" ref="H112:W112" ca="1" si="122">OFFSET(INDIRECT("'"&amp;Opt_alt&amp;"'!H12"),$A112,H$5)</f>
        <v>212.37768595041319</v>
      </c>
      <c r="I112" s="467">
        <f t="shared" ca="1" si="122"/>
        <v>-149713.37528925619</v>
      </c>
      <c r="J112" s="467">
        <f t="shared" ca="1" si="122"/>
        <v>2644725.8015702479</v>
      </c>
      <c r="K112" s="467">
        <f t="shared" ca="1" si="122"/>
        <v>864439.82950413227</v>
      </c>
      <c r="L112" s="467">
        <f t="shared" ca="1" si="122"/>
        <v>1688399.4776033058</v>
      </c>
      <c r="M112" s="467">
        <f t="shared" ca="1" si="122"/>
        <v>594597.84595041326</v>
      </c>
      <c r="N112" s="467">
        <f t="shared" ca="1" si="122"/>
        <v>1541116.1407438016</v>
      </c>
      <c r="O112" s="467">
        <f t="shared" ca="1" si="122"/>
        <v>1210955.2671074381</v>
      </c>
      <c r="P112" s="467">
        <f t="shared" ca="1" si="122"/>
        <v>-472933.88429752068</v>
      </c>
      <c r="Q112" s="467">
        <f t="shared" ca="1" si="122"/>
        <v>-523264.4628099174</v>
      </c>
      <c r="R112" s="467">
        <f t="shared" ca="1" si="122"/>
        <v>-523264.4628099174</v>
      </c>
      <c r="S112" s="467">
        <f t="shared" ca="1" si="122"/>
        <v>-523264.4628099174</v>
      </c>
      <c r="T112" s="467">
        <f t="shared" ca="1" si="122"/>
        <v>-523264.4628099174</v>
      </c>
      <c r="U112" s="467">
        <f t="shared" ca="1" si="122"/>
        <v>-523264.4628099174</v>
      </c>
      <c r="V112" s="467">
        <f t="shared" ca="1" si="122"/>
        <v>-459917.35537190083</v>
      </c>
      <c r="W112" s="467">
        <f t="shared" ca="1" si="122"/>
        <v>-459917.35537190083</v>
      </c>
      <c r="X112" s="467">
        <f t="shared" ref="X112:AM112" ca="1" si="123">OFFSET(INDIRECT("'"&amp;Opt_alt&amp;"'!H12"),$A112,X$5)</f>
        <v>-411322.31404958677</v>
      </c>
      <c r="Y112" s="467">
        <f t="shared" ca="1" si="123"/>
        <v>-411322.31404958677</v>
      </c>
      <c r="Z112" s="467">
        <f t="shared" ca="1" si="123"/>
        <v>-362727.27272727271</v>
      </c>
      <c r="AA112" s="467">
        <f t="shared" ca="1" si="123"/>
        <v>-312396.69421487604</v>
      </c>
      <c r="AB112" s="467">
        <f t="shared" ca="1" si="123"/>
        <v>-312396.69421487604</v>
      </c>
      <c r="AC112" s="467">
        <f t="shared" ca="1" si="123"/>
        <v>0</v>
      </c>
      <c r="AD112" s="467">
        <f t="shared" ca="1" si="123"/>
        <v>0</v>
      </c>
      <c r="AE112" s="467">
        <f t="shared" ca="1" si="123"/>
        <v>0</v>
      </c>
      <c r="AF112" s="467">
        <f t="shared" ca="1" si="123"/>
        <v>0</v>
      </c>
      <c r="AG112" s="467">
        <f t="shared" ca="1" si="123"/>
        <v>0</v>
      </c>
      <c r="AH112" s="467">
        <f t="shared" ca="1" si="123"/>
        <v>0</v>
      </c>
      <c r="AI112" s="467">
        <f t="shared" ca="1" si="123"/>
        <v>0</v>
      </c>
      <c r="AJ112" s="467">
        <f t="shared" ca="1" si="123"/>
        <v>0</v>
      </c>
      <c r="AK112" s="467">
        <f t="shared" ca="1" si="123"/>
        <v>0</v>
      </c>
      <c r="AL112" s="467">
        <f t="shared" ca="1" si="123"/>
        <v>0</v>
      </c>
      <c r="AM112" s="467">
        <f t="shared" ca="1" si="123"/>
        <v>0</v>
      </c>
      <c r="AN112" s="467">
        <f t="shared" ref="AN112:BC112" ca="1" si="124">OFFSET(INDIRECT("'"&amp;Opt_alt&amp;"'!H12"),$A112,AN$5)</f>
        <v>0</v>
      </c>
      <c r="AO112" s="467">
        <f t="shared" ca="1" si="124"/>
        <v>0</v>
      </c>
      <c r="AP112" s="467">
        <f t="shared" ca="1" si="124"/>
        <v>0</v>
      </c>
      <c r="AQ112" s="467">
        <f t="shared" ca="1" si="124"/>
        <v>0</v>
      </c>
      <c r="AR112" s="467">
        <f t="shared" ca="1" si="124"/>
        <v>0</v>
      </c>
      <c r="AS112" s="467">
        <f t="shared" ca="1" si="124"/>
        <v>0</v>
      </c>
      <c r="AT112" s="467">
        <f t="shared" ca="1" si="124"/>
        <v>0</v>
      </c>
      <c r="AU112" s="467">
        <f t="shared" ca="1" si="124"/>
        <v>0</v>
      </c>
      <c r="AV112" s="467">
        <f t="shared" ca="1" si="124"/>
        <v>0</v>
      </c>
      <c r="AW112" s="467">
        <f t="shared" ca="1" si="124"/>
        <v>0</v>
      </c>
      <c r="AX112" s="467">
        <f t="shared" ca="1" si="124"/>
        <v>0</v>
      </c>
      <c r="AY112" s="467">
        <f t="shared" ca="1" si="124"/>
        <v>0</v>
      </c>
      <c r="AZ112" s="467">
        <f t="shared" ca="1" si="124"/>
        <v>0</v>
      </c>
      <c r="BA112" s="467">
        <f t="shared" ca="1" si="124"/>
        <v>0</v>
      </c>
      <c r="BB112" s="467">
        <f t="shared" ca="1" si="124"/>
        <v>0</v>
      </c>
      <c r="BC112" s="467">
        <f t="shared" ca="1" si="124"/>
        <v>0</v>
      </c>
      <c r="BD112" s="467">
        <f t="shared" ref="BD112:BS112" ca="1" si="125">OFFSET(INDIRECT("'"&amp;Opt_alt&amp;"'!H12"),$A112,BD$5)</f>
        <v>0</v>
      </c>
      <c r="BE112" s="467">
        <f t="shared" ca="1" si="125"/>
        <v>0</v>
      </c>
      <c r="BF112" s="467">
        <f t="shared" ca="1" si="125"/>
        <v>0</v>
      </c>
      <c r="BG112" s="467">
        <f t="shared" ca="1" si="125"/>
        <v>0</v>
      </c>
      <c r="BH112" s="467">
        <f t="shared" ca="1" si="125"/>
        <v>0</v>
      </c>
      <c r="BI112" s="467">
        <f t="shared" ca="1" si="125"/>
        <v>0</v>
      </c>
      <c r="BJ112" s="467">
        <f t="shared" ca="1" si="125"/>
        <v>0</v>
      </c>
      <c r="BK112" s="467">
        <f t="shared" ca="1" si="125"/>
        <v>0</v>
      </c>
      <c r="BL112" s="467">
        <f t="shared" ca="1" si="125"/>
        <v>0</v>
      </c>
      <c r="BM112" s="467">
        <f t="shared" ca="1" si="125"/>
        <v>0</v>
      </c>
      <c r="BN112" s="467">
        <f t="shared" ca="1" si="125"/>
        <v>0</v>
      </c>
      <c r="BO112" s="467">
        <f t="shared" ca="1" si="125"/>
        <v>0</v>
      </c>
      <c r="BP112" s="467">
        <f t="shared" ca="1" si="125"/>
        <v>0</v>
      </c>
      <c r="BQ112" s="467">
        <f t="shared" ca="1" si="125"/>
        <v>0</v>
      </c>
      <c r="BR112" s="467">
        <f t="shared" ca="1" si="125"/>
        <v>0</v>
      </c>
      <c r="BS112" s="467">
        <f t="shared" ca="1" si="125"/>
        <v>0</v>
      </c>
      <c r="BT112" s="467">
        <f t="shared" ref="BT112:CI112" ca="1" si="126">OFFSET(INDIRECT("'"&amp;Opt_alt&amp;"'!H12"),$A112,BT$5)</f>
        <v>0</v>
      </c>
      <c r="BU112" s="467">
        <f t="shared" ca="1" si="126"/>
        <v>0</v>
      </c>
      <c r="BV112" s="467">
        <f t="shared" ca="1" si="126"/>
        <v>0</v>
      </c>
      <c r="BW112" s="467">
        <f t="shared" ca="1" si="126"/>
        <v>0</v>
      </c>
      <c r="BX112" s="467">
        <f t="shared" ca="1" si="126"/>
        <v>0</v>
      </c>
      <c r="BY112" s="467">
        <f t="shared" ca="1" si="126"/>
        <v>0</v>
      </c>
      <c r="BZ112" s="467">
        <f t="shared" ca="1" si="126"/>
        <v>0</v>
      </c>
      <c r="CA112" s="467">
        <f t="shared" ca="1" si="126"/>
        <v>0</v>
      </c>
      <c r="CB112" s="467">
        <f t="shared" ca="1" si="126"/>
        <v>0</v>
      </c>
      <c r="CC112" s="467">
        <f t="shared" ca="1" si="126"/>
        <v>0</v>
      </c>
      <c r="CD112" s="467">
        <f t="shared" ca="1" si="126"/>
        <v>0</v>
      </c>
      <c r="CE112" s="467">
        <f t="shared" ca="1" si="126"/>
        <v>0</v>
      </c>
      <c r="CF112" s="467">
        <f t="shared" ca="1" si="126"/>
        <v>0</v>
      </c>
      <c r="CG112" s="467">
        <f t="shared" ca="1" si="126"/>
        <v>0</v>
      </c>
      <c r="CH112" s="467">
        <f t="shared" ca="1" si="126"/>
        <v>0</v>
      </c>
      <c r="CI112" s="467">
        <f t="shared" ca="1" si="126"/>
        <v>0</v>
      </c>
      <c r="CJ112" s="467">
        <f t="shared" ref="CJ112:CY112" ca="1" si="127">OFFSET(INDIRECT("'"&amp;Opt_alt&amp;"'!H12"),$A112,CJ$5)</f>
        <v>0</v>
      </c>
      <c r="CK112" s="467">
        <f t="shared" ca="1" si="127"/>
        <v>0</v>
      </c>
      <c r="CL112" s="467">
        <f t="shared" ca="1" si="127"/>
        <v>0</v>
      </c>
      <c r="CM112" s="467">
        <f t="shared" ca="1" si="127"/>
        <v>0</v>
      </c>
      <c r="CN112" s="467">
        <f t="shared" ca="1" si="127"/>
        <v>0</v>
      </c>
      <c r="CO112" s="467">
        <f t="shared" ca="1" si="127"/>
        <v>0</v>
      </c>
      <c r="CP112" s="467">
        <f t="shared" ca="1" si="127"/>
        <v>0</v>
      </c>
      <c r="CQ112" s="467">
        <f t="shared" ca="1" si="127"/>
        <v>0</v>
      </c>
      <c r="CR112" s="467">
        <f t="shared" ca="1" si="127"/>
        <v>0</v>
      </c>
      <c r="CS112" s="467">
        <f t="shared" ca="1" si="127"/>
        <v>0</v>
      </c>
      <c r="CT112" s="467">
        <f t="shared" ca="1" si="127"/>
        <v>0</v>
      </c>
      <c r="CU112" s="467">
        <f t="shared" ca="1" si="127"/>
        <v>0</v>
      </c>
      <c r="CV112" s="467">
        <f t="shared" ca="1" si="127"/>
        <v>0</v>
      </c>
      <c r="CW112" s="467">
        <f t="shared" ca="1" si="127"/>
        <v>0</v>
      </c>
      <c r="CX112" s="467">
        <f t="shared" ca="1" si="127"/>
        <v>0</v>
      </c>
      <c r="CY112" s="467">
        <f t="shared" ca="1" si="127"/>
        <v>0</v>
      </c>
      <c r="CZ112" s="467">
        <f t="shared" ref="CZ112:DC112" ca="1" si="128">OFFSET(INDIRECT("'"&amp;Opt_alt&amp;"'!H12"),$A112,CZ$5)</f>
        <v>0</v>
      </c>
      <c r="DA112" s="467">
        <f t="shared" ca="1" si="128"/>
        <v>0</v>
      </c>
      <c r="DB112" s="467">
        <f t="shared" ca="1" si="128"/>
        <v>0</v>
      </c>
      <c r="DC112" s="468">
        <f t="shared" ca="1" si="128"/>
        <v>0</v>
      </c>
      <c r="DE112" s="114" t="str">
        <f t="shared" ca="1" si="86"/>
        <v>J.</v>
      </c>
    </row>
    <row r="113" spans="1:110" hidden="1">
      <c r="A113" s="67">
        <v>101</v>
      </c>
      <c r="B113" s="458" t="str">
        <f t="shared" ca="1" si="83"/>
        <v>J.1.</v>
      </c>
      <c r="C113" s="459" t="str">
        <f t="shared" ca="1" si="84"/>
        <v>Bendra pirkimo PVM suma (investicijoms ir reinvesticijoms)</v>
      </c>
      <c r="D113" s="342"/>
      <c r="E113" s="460" t="str">
        <f t="shared" ca="1" si="85"/>
        <v/>
      </c>
      <c r="F113" s="461">
        <f ca="1">H113+NPV(FD,I113:INDEX(I113:DC113,PAL))</f>
        <v>7915640.0232073423</v>
      </c>
      <c r="G113" s="454">
        <f ca="1">SUMIF($H$5:$DC$5,"&lt;="&amp;PAL,$H113:$DC113)</f>
        <v>8822679.5739669427</v>
      </c>
      <c r="H113" s="369">
        <f ca="1">SUMPRODUCT($DG12:$DG20,H12:H20,1/($DG12:$DG20+100))+SUMPRODUCT($DG23:$DG31,H23:H31,1/($DG23:$DG31+100))+SUMPRODUCT($DG34:$DG42,H34:H42,1/($DG34:$DG42+100))+SUMPRODUCT($DG46:$DG54,H46:H54,1/($DG46:$DG54+100))+SUMPRODUCT($DG57:$DG65,H57:H65,1/($DG57:$DG65+100))+SUMPRODUCT($DG68:$DG76,H68:H76,1/($DG68:$DG76+100))+SUMPRODUCT($DG79:$DG87,H79:H87,1/($DG79:$DG87+100))</f>
        <v>209.82644628099172</v>
      </c>
      <c r="I113" s="369">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162173.07099173553</v>
      </c>
      <c r="J113" s="369">
        <f t="shared" ca="1" si="129"/>
        <v>2956903.8180991733</v>
      </c>
      <c r="K113" s="369">
        <f t="shared" ca="1" si="129"/>
        <v>1176836.5237190083</v>
      </c>
      <c r="L113" s="369">
        <f t="shared" ca="1" si="129"/>
        <v>2000796.1718181819</v>
      </c>
      <c r="M113" s="369">
        <f t="shared" ca="1" si="129"/>
        <v>906994.54016528931</v>
      </c>
      <c r="N113" s="369">
        <f t="shared" ca="1" si="129"/>
        <v>1853512.8349586776</v>
      </c>
      <c r="O113" s="369">
        <f t="shared" ca="1" si="129"/>
        <v>1523351.9613223141</v>
      </c>
      <c r="P113" s="369">
        <f t="shared" ca="1" si="129"/>
        <v>-160537.19008264464</v>
      </c>
      <c r="Q113" s="369">
        <f t="shared" ca="1" si="129"/>
        <v>-210867.76859504133</v>
      </c>
      <c r="R113" s="369">
        <f t="shared" ca="1" si="129"/>
        <v>-210867.76859504133</v>
      </c>
      <c r="S113" s="369">
        <f t="shared" ca="1" si="129"/>
        <v>-210867.76859504133</v>
      </c>
      <c r="T113" s="369">
        <f t="shared" ca="1" si="129"/>
        <v>-210867.76859504133</v>
      </c>
      <c r="U113" s="369">
        <f t="shared" ca="1" si="129"/>
        <v>-210867.76859504133</v>
      </c>
      <c r="V113" s="369">
        <f t="shared" ca="1" si="129"/>
        <v>-147520.66115702479</v>
      </c>
      <c r="W113" s="369">
        <f t="shared" ca="1" si="129"/>
        <v>-147520.66115702479</v>
      </c>
      <c r="X113" s="369">
        <f t="shared" ca="1" si="129"/>
        <v>-98925.619834710742</v>
      </c>
      <c r="Y113" s="369">
        <f t="shared" ca="1" si="129"/>
        <v>-98925.619834710742</v>
      </c>
      <c r="Z113" s="369">
        <f t="shared" ca="1" si="129"/>
        <v>-50330.578512396693</v>
      </c>
      <c r="AA113" s="369">
        <f t="shared" ca="1" si="129"/>
        <v>0</v>
      </c>
      <c r="AB113" s="369">
        <f t="shared" ca="1" si="129"/>
        <v>0</v>
      </c>
      <c r="AC113" s="369">
        <f t="shared" ca="1" si="129"/>
        <v>0</v>
      </c>
      <c r="AD113" s="369">
        <f t="shared" ca="1" si="129"/>
        <v>0</v>
      </c>
      <c r="AE113" s="369">
        <f t="shared" ca="1" si="129"/>
        <v>0</v>
      </c>
      <c r="AF113" s="369">
        <f t="shared" ca="1" si="129"/>
        <v>0</v>
      </c>
      <c r="AG113" s="369">
        <f t="shared" ca="1" si="129"/>
        <v>0</v>
      </c>
      <c r="AH113" s="369">
        <f t="shared" ca="1" si="129"/>
        <v>0</v>
      </c>
      <c r="AI113" s="369">
        <f t="shared" ca="1" si="129"/>
        <v>0</v>
      </c>
      <c r="AJ113" s="369">
        <f t="shared" ca="1" si="129"/>
        <v>0</v>
      </c>
      <c r="AK113" s="369">
        <f t="shared" ca="1" si="129"/>
        <v>0</v>
      </c>
      <c r="AL113" s="369">
        <f t="shared" ca="1" si="129"/>
        <v>0</v>
      </c>
      <c r="AM113" s="369">
        <f t="shared" ca="1" si="129"/>
        <v>0</v>
      </c>
      <c r="AN113" s="369">
        <f t="shared" ca="1" si="129"/>
        <v>0</v>
      </c>
      <c r="AO113" s="369">
        <f t="shared" ca="1" si="129"/>
        <v>0</v>
      </c>
      <c r="AP113" s="369">
        <f t="shared" ca="1" si="129"/>
        <v>0</v>
      </c>
      <c r="AQ113" s="369">
        <f t="shared" ca="1" si="129"/>
        <v>0</v>
      </c>
      <c r="AR113" s="369">
        <f t="shared" ca="1" si="129"/>
        <v>0</v>
      </c>
      <c r="AS113" s="369">
        <f t="shared" ca="1" si="129"/>
        <v>0</v>
      </c>
      <c r="AT113" s="369">
        <f t="shared" ca="1" si="129"/>
        <v>0</v>
      </c>
      <c r="AU113" s="369">
        <f t="shared" ca="1" si="129"/>
        <v>0</v>
      </c>
      <c r="AV113" s="369">
        <f t="shared" ca="1" si="129"/>
        <v>0</v>
      </c>
      <c r="AW113" s="369">
        <f t="shared" ca="1" si="129"/>
        <v>0</v>
      </c>
      <c r="AX113" s="369">
        <f t="shared" ca="1" si="129"/>
        <v>0</v>
      </c>
      <c r="AY113" s="369">
        <f t="shared" ca="1" si="129"/>
        <v>0</v>
      </c>
      <c r="AZ113" s="369">
        <f t="shared" ca="1" si="129"/>
        <v>0</v>
      </c>
      <c r="BA113" s="369">
        <f t="shared" ca="1" si="129"/>
        <v>0</v>
      </c>
      <c r="BB113" s="369">
        <f t="shared" ca="1" si="129"/>
        <v>0</v>
      </c>
      <c r="BC113" s="369">
        <f t="shared" ca="1" si="129"/>
        <v>0</v>
      </c>
      <c r="BD113" s="369">
        <f t="shared" ca="1" si="129"/>
        <v>0</v>
      </c>
      <c r="BE113" s="369">
        <f t="shared" ca="1" si="129"/>
        <v>0</v>
      </c>
      <c r="BF113" s="369">
        <f t="shared" ca="1" si="129"/>
        <v>0</v>
      </c>
      <c r="BG113" s="369">
        <f t="shared" ca="1" si="129"/>
        <v>0</v>
      </c>
      <c r="BH113" s="369">
        <f t="shared" ca="1" si="129"/>
        <v>0</v>
      </c>
      <c r="BI113" s="369">
        <f t="shared" ca="1" si="129"/>
        <v>0</v>
      </c>
      <c r="BJ113" s="369">
        <f t="shared" ca="1" si="129"/>
        <v>0</v>
      </c>
      <c r="BK113" s="369">
        <f t="shared" ca="1" si="129"/>
        <v>0</v>
      </c>
      <c r="BL113" s="369">
        <f t="shared" ca="1" si="129"/>
        <v>0</v>
      </c>
      <c r="BM113" s="369">
        <f t="shared" ca="1" si="129"/>
        <v>0</v>
      </c>
      <c r="BN113" s="369">
        <f t="shared" ca="1" si="129"/>
        <v>0</v>
      </c>
      <c r="BO113" s="369">
        <f t="shared" ca="1" si="129"/>
        <v>0</v>
      </c>
      <c r="BP113" s="369">
        <f t="shared" ca="1" si="129"/>
        <v>0</v>
      </c>
      <c r="BQ113" s="369">
        <f t="shared" ca="1" si="129"/>
        <v>0</v>
      </c>
      <c r="BR113" s="369">
        <f t="shared" ca="1" si="129"/>
        <v>0</v>
      </c>
      <c r="BS113" s="369">
        <f t="shared" ca="1" si="129"/>
        <v>0</v>
      </c>
      <c r="BT113" s="369">
        <f t="shared" ca="1" si="129"/>
        <v>0</v>
      </c>
      <c r="BU113" s="369">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369">
        <f t="shared" ca="1" si="130"/>
        <v>0</v>
      </c>
      <c r="BW113" s="369">
        <f t="shared" ca="1" si="130"/>
        <v>0</v>
      </c>
      <c r="BX113" s="369">
        <f t="shared" ca="1" si="130"/>
        <v>0</v>
      </c>
      <c r="BY113" s="369">
        <f t="shared" ca="1" si="130"/>
        <v>0</v>
      </c>
      <c r="BZ113" s="369">
        <f t="shared" ca="1" si="130"/>
        <v>0</v>
      </c>
      <c r="CA113" s="369">
        <f t="shared" ca="1" si="130"/>
        <v>0</v>
      </c>
      <c r="CB113" s="369">
        <f t="shared" ca="1" si="130"/>
        <v>0</v>
      </c>
      <c r="CC113" s="369">
        <f t="shared" ca="1" si="130"/>
        <v>0</v>
      </c>
      <c r="CD113" s="369">
        <f t="shared" ca="1" si="130"/>
        <v>0</v>
      </c>
      <c r="CE113" s="369">
        <f t="shared" ca="1" si="130"/>
        <v>0</v>
      </c>
      <c r="CF113" s="369">
        <f t="shared" ca="1" si="130"/>
        <v>0</v>
      </c>
      <c r="CG113" s="369">
        <f t="shared" ca="1" si="130"/>
        <v>0</v>
      </c>
      <c r="CH113" s="369">
        <f t="shared" ca="1" si="130"/>
        <v>0</v>
      </c>
      <c r="CI113" s="369">
        <f t="shared" ca="1" si="130"/>
        <v>0</v>
      </c>
      <c r="CJ113" s="369">
        <f t="shared" ca="1" si="130"/>
        <v>0</v>
      </c>
      <c r="CK113" s="369">
        <f t="shared" ca="1" si="130"/>
        <v>0</v>
      </c>
      <c r="CL113" s="369">
        <f t="shared" ca="1" si="130"/>
        <v>0</v>
      </c>
      <c r="CM113" s="369">
        <f t="shared" ca="1" si="130"/>
        <v>0</v>
      </c>
      <c r="CN113" s="369">
        <f t="shared" ca="1" si="130"/>
        <v>0</v>
      </c>
      <c r="CO113" s="369">
        <f t="shared" ca="1" si="130"/>
        <v>0</v>
      </c>
      <c r="CP113" s="369">
        <f t="shared" ca="1" si="130"/>
        <v>0</v>
      </c>
      <c r="CQ113" s="369">
        <f t="shared" ca="1" si="130"/>
        <v>0</v>
      </c>
      <c r="CR113" s="369">
        <f t="shared" ca="1" si="130"/>
        <v>0</v>
      </c>
      <c r="CS113" s="369">
        <f t="shared" ca="1" si="130"/>
        <v>0</v>
      </c>
      <c r="CT113" s="369">
        <f t="shared" ca="1" si="130"/>
        <v>0</v>
      </c>
      <c r="CU113" s="369">
        <f t="shared" ca="1" si="130"/>
        <v>0</v>
      </c>
      <c r="CV113" s="369">
        <f t="shared" ca="1" si="130"/>
        <v>0</v>
      </c>
      <c r="CW113" s="369">
        <f t="shared" ca="1" si="130"/>
        <v>0</v>
      </c>
      <c r="CX113" s="369">
        <f t="shared" ca="1" si="130"/>
        <v>0</v>
      </c>
      <c r="CY113" s="369">
        <f t="shared" ca="1" si="130"/>
        <v>0</v>
      </c>
      <c r="CZ113" s="369">
        <f t="shared" ca="1" si="130"/>
        <v>0</v>
      </c>
      <c r="DA113" s="369">
        <f t="shared" ca="1" si="130"/>
        <v>0</v>
      </c>
      <c r="DB113" s="369">
        <f t="shared" ca="1" si="130"/>
        <v>0</v>
      </c>
      <c r="DC113" s="369">
        <f t="shared" ca="1" si="130"/>
        <v>0</v>
      </c>
      <c r="DE113" s="114" t="str">
        <f t="shared" ca="1" si="86"/>
        <v>J.1.</v>
      </c>
    </row>
    <row r="114" spans="1:110" hidden="1">
      <c r="A114" s="67">
        <v>102</v>
      </c>
      <c r="B114" s="458" t="str">
        <f t="shared" ca="1" si="83"/>
        <v>J.2.</v>
      </c>
      <c r="C114" s="459" t="str">
        <f t="shared" ca="1" si="84"/>
        <v>Bendra pirkimo PVM suma (veiklos sąnaudoms)</v>
      </c>
      <c r="D114" s="451"/>
      <c r="E114" s="460" t="str">
        <f t="shared" ca="1" si="85"/>
        <v/>
      </c>
      <c r="F114" s="461">
        <f ca="1">H114+NPV(FD,I114:INDEX(I114:DC114,PAL))</f>
        <v>-4244877.6694030296</v>
      </c>
      <c r="G114" s="456">
        <f ca="1">G115+G116-G117</f>
        <v>-1210725611.3920474</v>
      </c>
      <c r="H114" s="369">
        <f ca="1">SUMPRODUCT($DG90:$DG99,H90:H99,1/($DG90:$DG99+100))</f>
        <v>2.5512396694214874</v>
      </c>
      <c r="I114" s="369">
        <f t="shared" ref="I114:BT114" ca="1" si="131">SUMPRODUCT($DG90:$DG99,I90:I99,1/($DG90:$DG99+100))</f>
        <v>-311886.44628099172</v>
      </c>
      <c r="J114" s="369">
        <f t="shared" ca="1" si="131"/>
        <v>-312178.01652892563</v>
      </c>
      <c r="K114" s="369">
        <f t="shared" ca="1" si="131"/>
        <v>-312396.69421487604</v>
      </c>
      <c r="L114" s="369">
        <f t="shared" ca="1" si="131"/>
        <v>-312396.69421487604</v>
      </c>
      <c r="M114" s="369">
        <f t="shared" ca="1" si="131"/>
        <v>-312396.69421487604</v>
      </c>
      <c r="N114" s="369">
        <f t="shared" ca="1" si="131"/>
        <v>-312396.69421487604</v>
      </c>
      <c r="O114" s="369">
        <f t="shared" ca="1" si="131"/>
        <v>-312396.69421487604</v>
      </c>
      <c r="P114" s="369">
        <f t="shared" ca="1" si="131"/>
        <v>-312396.69421487604</v>
      </c>
      <c r="Q114" s="369">
        <f t="shared" ca="1" si="131"/>
        <v>-312396.69421487604</v>
      </c>
      <c r="R114" s="369">
        <f t="shared" ca="1" si="131"/>
        <v>-312396.69421487604</v>
      </c>
      <c r="S114" s="369">
        <f t="shared" ca="1" si="131"/>
        <v>-312396.69421487604</v>
      </c>
      <c r="T114" s="369">
        <f t="shared" ca="1" si="131"/>
        <v>-312396.69421487604</v>
      </c>
      <c r="U114" s="369">
        <f t="shared" ca="1" si="131"/>
        <v>-312396.69421487604</v>
      </c>
      <c r="V114" s="369">
        <f t="shared" ca="1" si="131"/>
        <v>-312396.69421487604</v>
      </c>
      <c r="W114" s="369">
        <f t="shared" ca="1" si="131"/>
        <v>-312396.69421487604</v>
      </c>
      <c r="X114" s="369">
        <f t="shared" ca="1" si="131"/>
        <v>-312396.69421487604</v>
      </c>
      <c r="Y114" s="369">
        <f t="shared" ca="1" si="131"/>
        <v>-312396.69421487604</v>
      </c>
      <c r="Z114" s="369">
        <f t="shared" ca="1" si="131"/>
        <v>-312396.69421487604</v>
      </c>
      <c r="AA114" s="369">
        <f t="shared" ca="1" si="131"/>
        <v>-312396.69421487604</v>
      </c>
      <c r="AB114" s="369">
        <f t="shared" ca="1" si="131"/>
        <v>-312396.69421487604</v>
      </c>
      <c r="AC114" s="369">
        <f t="shared" ca="1" si="131"/>
        <v>0</v>
      </c>
      <c r="AD114" s="369">
        <f t="shared" ca="1" si="131"/>
        <v>0</v>
      </c>
      <c r="AE114" s="369">
        <f t="shared" ca="1" si="131"/>
        <v>0</v>
      </c>
      <c r="AF114" s="369">
        <f t="shared" ca="1" si="131"/>
        <v>0</v>
      </c>
      <c r="AG114" s="369">
        <f t="shared" ca="1" si="131"/>
        <v>0</v>
      </c>
      <c r="AH114" s="369">
        <f t="shared" ca="1" si="131"/>
        <v>0</v>
      </c>
      <c r="AI114" s="369">
        <f t="shared" ca="1" si="131"/>
        <v>0</v>
      </c>
      <c r="AJ114" s="369">
        <f t="shared" ca="1" si="131"/>
        <v>0</v>
      </c>
      <c r="AK114" s="369">
        <f t="shared" ca="1" si="131"/>
        <v>0</v>
      </c>
      <c r="AL114" s="369">
        <f t="shared" ca="1" si="131"/>
        <v>0</v>
      </c>
      <c r="AM114" s="369">
        <f t="shared" ca="1" si="131"/>
        <v>0</v>
      </c>
      <c r="AN114" s="369">
        <f t="shared" ca="1" si="131"/>
        <v>0</v>
      </c>
      <c r="AO114" s="369">
        <f t="shared" ca="1" si="131"/>
        <v>0</v>
      </c>
      <c r="AP114" s="369">
        <f t="shared" ca="1" si="131"/>
        <v>0</v>
      </c>
      <c r="AQ114" s="369">
        <f t="shared" ca="1" si="131"/>
        <v>0</v>
      </c>
      <c r="AR114" s="369">
        <f t="shared" ca="1" si="131"/>
        <v>0</v>
      </c>
      <c r="AS114" s="369">
        <f t="shared" ca="1" si="131"/>
        <v>0</v>
      </c>
      <c r="AT114" s="369">
        <f t="shared" ca="1" si="131"/>
        <v>0</v>
      </c>
      <c r="AU114" s="369">
        <f t="shared" ca="1" si="131"/>
        <v>0</v>
      </c>
      <c r="AV114" s="369">
        <f t="shared" ca="1" si="131"/>
        <v>0</v>
      </c>
      <c r="AW114" s="369">
        <f t="shared" ca="1" si="131"/>
        <v>0</v>
      </c>
      <c r="AX114" s="369">
        <f t="shared" ca="1" si="131"/>
        <v>0</v>
      </c>
      <c r="AY114" s="369">
        <f t="shared" ca="1" si="131"/>
        <v>0</v>
      </c>
      <c r="AZ114" s="369">
        <f t="shared" ca="1" si="131"/>
        <v>0</v>
      </c>
      <c r="BA114" s="369">
        <f t="shared" ca="1" si="131"/>
        <v>0</v>
      </c>
      <c r="BB114" s="369">
        <f t="shared" ca="1" si="131"/>
        <v>0</v>
      </c>
      <c r="BC114" s="369">
        <f t="shared" ca="1" si="131"/>
        <v>0</v>
      </c>
      <c r="BD114" s="369">
        <f t="shared" ca="1" si="131"/>
        <v>0</v>
      </c>
      <c r="BE114" s="369">
        <f t="shared" ca="1" si="131"/>
        <v>0</v>
      </c>
      <c r="BF114" s="369">
        <f t="shared" ca="1" si="131"/>
        <v>0</v>
      </c>
      <c r="BG114" s="369">
        <f t="shared" ca="1" si="131"/>
        <v>0</v>
      </c>
      <c r="BH114" s="369">
        <f t="shared" ca="1" si="131"/>
        <v>0</v>
      </c>
      <c r="BI114" s="369">
        <f t="shared" ca="1" si="131"/>
        <v>0</v>
      </c>
      <c r="BJ114" s="369">
        <f t="shared" ca="1" si="131"/>
        <v>0</v>
      </c>
      <c r="BK114" s="369">
        <f t="shared" ca="1" si="131"/>
        <v>0</v>
      </c>
      <c r="BL114" s="369">
        <f t="shared" ca="1" si="131"/>
        <v>0</v>
      </c>
      <c r="BM114" s="369">
        <f t="shared" ca="1" si="131"/>
        <v>0</v>
      </c>
      <c r="BN114" s="369">
        <f t="shared" ca="1" si="131"/>
        <v>0</v>
      </c>
      <c r="BO114" s="369">
        <f t="shared" ca="1" si="131"/>
        <v>0</v>
      </c>
      <c r="BP114" s="369">
        <f t="shared" ca="1" si="131"/>
        <v>0</v>
      </c>
      <c r="BQ114" s="369">
        <f t="shared" ca="1" si="131"/>
        <v>0</v>
      </c>
      <c r="BR114" s="369">
        <f t="shared" ca="1" si="131"/>
        <v>0</v>
      </c>
      <c r="BS114" s="369">
        <f t="shared" ca="1" si="131"/>
        <v>0</v>
      </c>
      <c r="BT114" s="369">
        <f t="shared" ca="1" si="131"/>
        <v>0</v>
      </c>
      <c r="BU114" s="369">
        <f t="shared" ref="BU114:DC114" ca="1" si="132">SUMPRODUCT($DG90:$DG99,BU90:BU99,1/($DG90:$DG99+100))</f>
        <v>0</v>
      </c>
      <c r="BV114" s="369">
        <f t="shared" ca="1" si="132"/>
        <v>0</v>
      </c>
      <c r="BW114" s="369">
        <f t="shared" ca="1" si="132"/>
        <v>0</v>
      </c>
      <c r="BX114" s="369">
        <f t="shared" ca="1" si="132"/>
        <v>0</v>
      </c>
      <c r="BY114" s="369">
        <f t="shared" ca="1" si="132"/>
        <v>0</v>
      </c>
      <c r="BZ114" s="369">
        <f t="shared" ca="1" si="132"/>
        <v>0</v>
      </c>
      <c r="CA114" s="369">
        <f t="shared" ca="1" si="132"/>
        <v>0</v>
      </c>
      <c r="CB114" s="369">
        <f t="shared" ca="1" si="132"/>
        <v>0</v>
      </c>
      <c r="CC114" s="369">
        <f t="shared" ca="1" si="132"/>
        <v>0</v>
      </c>
      <c r="CD114" s="369">
        <f t="shared" ca="1" si="132"/>
        <v>0</v>
      </c>
      <c r="CE114" s="369">
        <f t="shared" ca="1" si="132"/>
        <v>0</v>
      </c>
      <c r="CF114" s="369">
        <f t="shared" ca="1" si="132"/>
        <v>0</v>
      </c>
      <c r="CG114" s="369">
        <f t="shared" ca="1" si="132"/>
        <v>0</v>
      </c>
      <c r="CH114" s="369">
        <f t="shared" ca="1" si="132"/>
        <v>0</v>
      </c>
      <c r="CI114" s="369">
        <f t="shared" ca="1" si="132"/>
        <v>0</v>
      </c>
      <c r="CJ114" s="369">
        <f t="shared" ca="1" si="132"/>
        <v>0</v>
      </c>
      <c r="CK114" s="369">
        <f t="shared" ca="1" si="132"/>
        <v>0</v>
      </c>
      <c r="CL114" s="369">
        <f t="shared" ca="1" si="132"/>
        <v>0</v>
      </c>
      <c r="CM114" s="369">
        <f t="shared" ca="1" si="132"/>
        <v>0</v>
      </c>
      <c r="CN114" s="369">
        <f t="shared" ca="1" si="132"/>
        <v>0</v>
      </c>
      <c r="CO114" s="369">
        <f t="shared" ca="1" si="132"/>
        <v>0</v>
      </c>
      <c r="CP114" s="369">
        <f t="shared" ca="1" si="132"/>
        <v>0</v>
      </c>
      <c r="CQ114" s="369">
        <f t="shared" ca="1" si="132"/>
        <v>0</v>
      </c>
      <c r="CR114" s="369">
        <f t="shared" ca="1" si="132"/>
        <v>0</v>
      </c>
      <c r="CS114" s="369">
        <f t="shared" ca="1" si="132"/>
        <v>0</v>
      </c>
      <c r="CT114" s="369">
        <f t="shared" ca="1" si="132"/>
        <v>0</v>
      </c>
      <c r="CU114" s="369">
        <f t="shared" ca="1" si="132"/>
        <v>0</v>
      </c>
      <c r="CV114" s="369">
        <f t="shared" ca="1" si="132"/>
        <v>0</v>
      </c>
      <c r="CW114" s="369">
        <f t="shared" ca="1" si="132"/>
        <v>0</v>
      </c>
      <c r="CX114" s="369">
        <f t="shared" ca="1" si="132"/>
        <v>0</v>
      </c>
      <c r="CY114" s="369">
        <f t="shared" ca="1" si="132"/>
        <v>0</v>
      </c>
      <c r="CZ114" s="369">
        <f t="shared" ca="1" si="132"/>
        <v>0</v>
      </c>
      <c r="DA114" s="369">
        <f t="shared" ca="1" si="132"/>
        <v>0</v>
      </c>
      <c r="DB114" s="369">
        <f t="shared" ca="1" si="132"/>
        <v>0</v>
      </c>
      <c r="DC114" s="369">
        <f t="shared" ca="1" si="132"/>
        <v>0</v>
      </c>
      <c r="DE114" s="114" t="str">
        <f t="shared" ca="1" si="86"/>
        <v>J.2.</v>
      </c>
    </row>
    <row r="115" spans="1:110" hidden="1">
      <c r="A115" s="67">
        <v>103</v>
      </c>
      <c r="B115" s="458" t="str">
        <f t="shared" ca="1" si="83"/>
        <v>J.3.</v>
      </c>
      <c r="C115" s="459" t="str">
        <f t="shared" ca="1" si="84"/>
        <v>Bendra pardavimo PVM suma</v>
      </c>
      <c r="D115" s="342"/>
      <c r="E115" s="460" t="str">
        <f t="shared" ca="1" si="85"/>
        <v/>
      </c>
      <c r="F115" s="461">
        <f ca="1">H115+NPV(FD,I115:INDEX(I115:DC115,PAL))</f>
        <v>0</v>
      </c>
      <c r="G115" s="454">
        <f ca="1">SUMIF($H$5:$DC$5,"&lt;="&amp;PAL,$H115:$DC115)</f>
        <v>0</v>
      </c>
      <c r="H115" s="369">
        <f ca="1">SUMPRODUCT($DG101:$DG110,H101:H110,1/($DG101:$DG110+100))</f>
        <v>0</v>
      </c>
      <c r="I115" s="369">
        <f t="shared" ref="I115:BT115" ca="1" si="133">SUMPRODUCT($DG101:$DG110,I101:I110,1/($DG101:$DG110+100))</f>
        <v>0</v>
      </c>
      <c r="J115" s="369">
        <f t="shared" ca="1" si="133"/>
        <v>0</v>
      </c>
      <c r="K115" s="369">
        <f t="shared" ca="1" si="133"/>
        <v>0</v>
      </c>
      <c r="L115" s="369">
        <f t="shared" ca="1" si="133"/>
        <v>0</v>
      </c>
      <c r="M115" s="369">
        <f t="shared" ca="1" si="133"/>
        <v>0</v>
      </c>
      <c r="N115" s="369">
        <f t="shared" ca="1" si="133"/>
        <v>0</v>
      </c>
      <c r="O115" s="369">
        <f t="shared" ca="1" si="133"/>
        <v>0</v>
      </c>
      <c r="P115" s="369">
        <f t="shared" ca="1" si="133"/>
        <v>0</v>
      </c>
      <c r="Q115" s="369">
        <f t="shared" ca="1" si="133"/>
        <v>0</v>
      </c>
      <c r="R115" s="369">
        <f t="shared" ca="1" si="133"/>
        <v>0</v>
      </c>
      <c r="S115" s="369">
        <f t="shared" ca="1" si="133"/>
        <v>0</v>
      </c>
      <c r="T115" s="369">
        <f t="shared" ca="1" si="133"/>
        <v>0</v>
      </c>
      <c r="U115" s="369">
        <f t="shared" ca="1" si="133"/>
        <v>0</v>
      </c>
      <c r="V115" s="369">
        <f t="shared" ca="1" si="133"/>
        <v>0</v>
      </c>
      <c r="W115" s="369">
        <f t="shared" ca="1" si="133"/>
        <v>0</v>
      </c>
      <c r="X115" s="369">
        <f t="shared" ca="1" si="133"/>
        <v>0</v>
      </c>
      <c r="Y115" s="369">
        <f t="shared" ca="1" si="133"/>
        <v>0</v>
      </c>
      <c r="Z115" s="369">
        <f t="shared" ca="1" si="133"/>
        <v>0</v>
      </c>
      <c r="AA115" s="369">
        <f t="shared" ca="1" si="133"/>
        <v>0</v>
      </c>
      <c r="AB115" s="369">
        <f t="shared" ca="1" si="133"/>
        <v>0</v>
      </c>
      <c r="AC115" s="369">
        <f t="shared" ca="1" si="133"/>
        <v>0</v>
      </c>
      <c r="AD115" s="369">
        <f t="shared" ca="1" si="133"/>
        <v>0</v>
      </c>
      <c r="AE115" s="369">
        <f t="shared" ca="1" si="133"/>
        <v>0</v>
      </c>
      <c r="AF115" s="369">
        <f t="shared" ca="1" si="133"/>
        <v>0</v>
      </c>
      <c r="AG115" s="369">
        <f t="shared" ca="1" si="133"/>
        <v>0</v>
      </c>
      <c r="AH115" s="369">
        <f t="shared" ca="1" si="133"/>
        <v>0</v>
      </c>
      <c r="AI115" s="369">
        <f t="shared" ca="1" si="133"/>
        <v>0</v>
      </c>
      <c r="AJ115" s="369">
        <f t="shared" ca="1" si="133"/>
        <v>0</v>
      </c>
      <c r="AK115" s="369">
        <f t="shared" ca="1" si="133"/>
        <v>0</v>
      </c>
      <c r="AL115" s="369">
        <f t="shared" ca="1" si="133"/>
        <v>0</v>
      </c>
      <c r="AM115" s="369">
        <f t="shared" ca="1" si="133"/>
        <v>0</v>
      </c>
      <c r="AN115" s="369">
        <f t="shared" ca="1" si="133"/>
        <v>0</v>
      </c>
      <c r="AO115" s="369">
        <f t="shared" ca="1" si="133"/>
        <v>0</v>
      </c>
      <c r="AP115" s="369">
        <f t="shared" ca="1" si="133"/>
        <v>0</v>
      </c>
      <c r="AQ115" s="369">
        <f t="shared" ca="1" si="133"/>
        <v>0</v>
      </c>
      <c r="AR115" s="369">
        <f t="shared" ca="1" si="133"/>
        <v>0</v>
      </c>
      <c r="AS115" s="369">
        <f t="shared" ca="1" si="133"/>
        <v>0</v>
      </c>
      <c r="AT115" s="369">
        <f t="shared" ca="1" si="133"/>
        <v>0</v>
      </c>
      <c r="AU115" s="369">
        <f t="shared" ca="1" si="133"/>
        <v>0</v>
      </c>
      <c r="AV115" s="369">
        <f t="shared" ca="1" si="133"/>
        <v>0</v>
      </c>
      <c r="AW115" s="369">
        <f t="shared" ca="1" si="133"/>
        <v>0</v>
      </c>
      <c r="AX115" s="369">
        <f t="shared" ca="1" si="133"/>
        <v>0</v>
      </c>
      <c r="AY115" s="369">
        <f t="shared" ca="1" si="133"/>
        <v>0</v>
      </c>
      <c r="AZ115" s="369">
        <f t="shared" ca="1" si="133"/>
        <v>0</v>
      </c>
      <c r="BA115" s="369">
        <f t="shared" ca="1" si="133"/>
        <v>0</v>
      </c>
      <c r="BB115" s="369">
        <f t="shared" ca="1" si="133"/>
        <v>0</v>
      </c>
      <c r="BC115" s="369">
        <f t="shared" ca="1" si="133"/>
        <v>0</v>
      </c>
      <c r="BD115" s="369">
        <f t="shared" ca="1" si="133"/>
        <v>0</v>
      </c>
      <c r="BE115" s="369">
        <f t="shared" ca="1" si="133"/>
        <v>0</v>
      </c>
      <c r="BF115" s="369">
        <f t="shared" ca="1" si="133"/>
        <v>0</v>
      </c>
      <c r="BG115" s="369">
        <f t="shared" ca="1" si="133"/>
        <v>0</v>
      </c>
      <c r="BH115" s="369">
        <f t="shared" ca="1" si="133"/>
        <v>0</v>
      </c>
      <c r="BI115" s="369">
        <f t="shared" ca="1" si="133"/>
        <v>0</v>
      </c>
      <c r="BJ115" s="369">
        <f t="shared" ca="1" si="133"/>
        <v>0</v>
      </c>
      <c r="BK115" s="369">
        <f t="shared" ca="1" si="133"/>
        <v>0</v>
      </c>
      <c r="BL115" s="369">
        <f t="shared" ca="1" si="133"/>
        <v>0</v>
      </c>
      <c r="BM115" s="369">
        <f t="shared" ca="1" si="133"/>
        <v>0</v>
      </c>
      <c r="BN115" s="369">
        <f t="shared" ca="1" si="133"/>
        <v>0</v>
      </c>
      <c r="BO115" s="369">
        <f t="shared" ca="1" si="133"/>
        <v>0</v>
      </c>
      <c r="BP115" s="369">
        <f t="shared" ca="1" si="133"/>
        <v>0</v>
      </c>
      <c r="BQ115" s="369">
        <f t="shared" ca="1" si="133"/>
        <v>0</v>
      </c>
      <c r="BR115" s="369">
        <f t="shared" ca="1" si="133"/>
        <v>0</v>
      </c>
      <c r="BS115" s="369">
        <f t="shared" ca="1" si="133"/>
        <v>0</v>
      </c>
      <c r="BT115" s="369">
        <f t="shared" ca="1" si="133"/>
        <v>0</v>
      </c>
      <c r="BU115" s="369">
        <f t="shared" ref="BU115:DC115" ca="1" si="134">SUMPRODUCT($DG101:$DG110,BU101:BU110,1/($DG101:$DG110+100))</f>
        <v>0</v>
      </c>
      <c r="BV115" s="369">
        <f t="shared" ca="1" si="134"/>
        <v>0</v>
      </c>
      <c r="BW115" s="369">
        <f t="shared" ca="1" si="134"/>
        <v>0</v>
      </c>
      <c r="BX115" s="369">
        <f t="shared" ca="1" si="134"/>
        <v>0</v>
      </c>
      <c r="BY115" s="369">
        <f t="shared" ca="1" si="134"/>
        <v>0</v>
      </c>
      <c r="BZ115" s="369">
        <f t="shared" ca="1" si="134"/>
        <v>0</v>
      </c>
      <c r="CA115" s="369">
        <f t="shared" ca="1" si="134"/>
        <v>0</v>
      </c>
      <c r="CB115" s="369">
        <f t="shared" ca="1" si="134"/>
        <v>0</v>
      </c>
      <c r="CC115" s="369">
        <f t="shared" ca="1" si="134"/>
        <v>0</v>
      </c>
      <c r="CD115" s="369">
        <f t="shared" ca="1" si="134"/>
        <v>0</v>
      </c>
      <c r="CE115" s="369">
        <f t="shared" ca="1" si="134"/>
        <v>0</v>
      </c>
      <c r="CF115" s="369">
        <f t="shared" ca="1" si="134"/>
        <v>0</v>
      </c>
      <c r="CG115" s="369">
        <f t="shared" ca="1" si="134"/>
        <v>0</v>
      </c>
      <c r="CH115" s="369">
        <f t="shared" ca="1" si="134"/>
        <v>0</v>
      </c>
      <c r="CI115" s="369">
        <f t="shared" ca="1" si="134"/>
        <v>0</v>
      </c>
      <c r="CJ115" s="369">
        <f t="shared" ca="1" si="134"/>
        <v>0</v>
      </c>
      <c r="CK115" s="369">
        <f t="shared" ca="1" si="134"/>
        <v>0</v>
      </c>
      <c r="CL115" s="369">
        <f t="shared" ca="1" si="134"/>
        <v>0</v>
      </c>
      <c r="CM115" s="369">
        <f t="shared" ca="1" si="134"/>
        <v>0</v>
      </c>
      <c r="CN115" s="369">
        <f t="shared" ca="1" si="134"/>
        <v>0</v>
      </c>
      <c r="CO115" s="369">
        <f t="shared" ca="1" si="134"/>
        <v>0</v>
      </c>
      <c r="CP115" s="369">
        <f t="shared" ca="1" si="134"/>
        <v>0</v>
      </c>
      <c r="CQ115" s="369">
        <f t="shared" ca="1" si="134"/>
        <v>0</v>
      </c>
      <c r="CR115" s="369">
        <f t="shared" ca="1" si="134"/>
        <v>0</v>
      </c>
      <c r="CS115" s="369">
        <f t="shared" ca="1" si="134"/>
        <v>0</v>
      </c>
      <c r="CT115" s="369">
        <f t="shared" ca="1" si="134"/>
        <v>0</v>
      </c>
      <c r="CU115" s="369">
        <f t="shared" ca="1" si="134"/>
        <v>0</v>
      </c>
      <c r="CV115" s="369">
        <f t="shared" ca="1" si="134"/>
        <v>0</v>
      </c>
      <c r="CW115" s="369">
        <f t="shared" ca="1" si="134"/>
        <v>0</v>
      </c>
      <c r="CX115" s="369">
        <f t="shared" ca="1" si="134"/>
        <v>0</v>
      </c>
      <c r="CY115" s="369">
        <f t="shared" ca="1" si="134"/>
        <v>0</v>
      </c>
      <c r="CZ115" s="369">
        <f t="shared" ca="1" si="134"/>
        <v>0</v>
      </c>
      <c r="DA115" s="369">
        <f t="shared" ca="1" si="134"/>
        <v>0</v>
      </c>
      <c r="DB115" s="369">
        <f t="shared" ca="1" si="134"/>
        <v>0</v>
      </c>
      <c r="DC115" s="369">
        <f t="shared" ca="1" si="134"/>
        <v>0</v>
      </c>
      <c r="DE115" s="114" t="str">
        <f t="shared" ca="1" si="86"/>
        <v>J.3.</v>
      </c>
    </row>
    <row r="116" spans="1:110" ht="30" hidden="1">
      <c r="A116" s="67">
        <v>104</v>
      </c>
      <c r="B116" s="458" t="str">
        <f t="shared" ca="1" si="83"/>
        <v>K.</v>
      </c>
      <c r="C116" s="465" t="str">
        <f t="shared" ca="1" si="84"/>
        <v>SIEKIAMAS REZULTATAS: Produktų ar procesų inovacijas diegiančios MVĮ, matavimo vienetas: proc.</v>
      </c>
      <c r="D116" s="342"/>
      <c r="E116" s="460" t="str">
        <f t="shared" ca="1" si="85"/>
        <v/>
      </c>
      <c r="F116" s="461">
        <f ca="1">H116+NPV(FD,I116:INDEX(I116:DC116,PAL))</f>
        <v>0</v>
      </c>
      <c r="G116" s="454">
        <f ca="1">SUMIF($H$5:$DC$5,"&lt;="&amp;PAL,$H116:$DC116)</f>
        <v>0</v>
      </c>
      <c r="H116" s="462">
        <f t="shared" ref="H116:BS116" ca="1" si="135">OFFSET(INDIRECT("'"&amp;Opt_alt&amp;"'!H12"),$A116,H$5)*$DF116</f>
        <v>0</v>
      </c>
      <c r="I116" s="462">
        <f t="shared" ca="1" si="135"/>
        <v>0</v>
      </c>
      <c r="J116" s="462">
        <f t="shared" ca="1" si="135"/>
        <v>0</v>
      </c>
      <c r="K116" s="462">
        <f t="shared" ca="1" si="135"/>
        <v>0</v>
      </c>
      <c r="L116" s="462">
        <f t="shared" ca="1" si="135"/>
        <v>0</v>
      </c>
      <c r="M116" s="462">
        <f t="shared" ca="1" si="135"/>
        <v>0</v>
      </c>
      <c r="N116" s="462">
        <f t="shared" ca="1" si="135"/>
        <v>0</v>
      </c>
      <c r="O116" s="462">
        <f t="shared" ca="1" si="135"/>
        <v>0</v>
      </c>
      <c r="P116" s="462">
        <f t="shared" ca="1" si="135"/>
        <v>0</v>
      </c>
      <c r="Q116" s="462">
        <f t="shared" ca="1" si="135"/>
        <v>0</v>
      </c>
      <c r="R116" s="462">
        <f t="shared" ca="1" si="135"/>
        <v>0</v>
      </c>
      <c r="S116" s="462">
        <f t="shared" ca="1" si="135"/>
        <v>0</v>
      </c>
      <c r="T116" s="462">
        <f t="shared" ca="1" si="135"/>
        <v>0</v>
      </c>
      <c r="U116" s="462">
        <f t="shared" ca="1" si="135"/>
        <v>0</v>
      </c>
      <c r="V116" s="462">
        <f t="shared" ca="1" si="135"/>
        <v>0</v>
      </c>
      <c r="W116" s="462">
        <f t="shared" ca="1" si="135"/>
        <v>0</v>
      </c>
      <c r="X116" s="462">
        <f t="shared" ca="1" si="135"/>
        <v>0</v>
      </c>
      <c r="Y116" s="462">
        <f t="shared" ca="1" si="135"/>
        <v>0</v>
      </c>
      <c r="Z116" s="462">
        <f t="shared" ca="1" si="135"/>
        <v>0</v>
      </c>
      <c r="AA116" s="462">
        <f t="shared" ca="1" si="135"/>
        <v>0</v>
      </c>
      <c r="AB116" s="462">
        <f t="shared" ca="1" si="135"/>
        <v>0</v>
      </c>
      <c r="AC116" s="462">
        <f t="shared" ca="1" si="135"/>
        <v>0</v>
      </c>
      <c r="AD116" s="462">
        <f t="shared" ca="1" si="135"/>
        <v>0</v>
      </c>
      <c r="AE116" s="462">
        <f t="shared" ca="1" si="135"/>
        <v>0</v>
      </c>
      <c r="AF116" s="462">
        <f t="shared" ca="1" si="135"/>
        <v>0</v>
      </c>
      <c r="AG116" s="462">
        <f t="shared" ca="1" si="135"/>
        <v>0</v>
      </c>
      <c r="AH116" s="462">
        <f t="shared" ca="1" si="135"/>
        <v>0</v>
      </c>
      <c r="AI116" s="462">
        <f t="shared" ca="1" si="135"/>
        <v>0</v>
      </c>
      <c r="AJ116" s="462">
        <f t="shared" ca="1" si="135"/>
        <v>0</v>
      </c>
      <c r="AK116" s="462">
        <f t="shared" ca="1" si="135"/>
        <v>0</v>
      </c>
      <c r="AL116" s="462">
        <f t="shared" ca="1" si="135"/>
        <v>0</v>
      </c>
      <c r="AM116" s="462">
        <f t="shared" ca="1" si="135"/>
        <v>0</v>
      </c>
      <c r="AN116" s="462">
        <f t="shared" ca="1" si="135"/>
        <v>0</v>
      </c>
      <c r="AO116" s="462">
        <f t="shared" ca="1" si="135"/>
        <v>0</v>
      </c>
      <c r="AP116" s="462">
        <f t="shared" ca="1" si="135"/>
        <v>0</v>
      </c>
      <c r="AQ116" s="462">
        <f t="shared" ca="1" si="135"/>
        <v>0</v>
      </c>
      <c r="AR116" s="462">
        <f t="shared" ca="1" si="135"/>
        <v>0</v>
      </c>
      <c r="AS116" s="462">
        <f t="shared" ca="1" si="135"/>
        <v>0</v>
      </c>
      <c r="AT116" s="462">
        <f t="shared" ca="1" si="135"/>
        <v>0</v>
      </c>
      <c r="AU116" s="462">
        <f t="shared" ca="1" si="135"/>
        <v>0</v>
      </c>
      <c r="AV116" s="462">
        <f t="shared" ca="1" si="135"/>
        <v>0</v>
      </c>
      <c r="AW116" s="462">
        <f t="shared" ca="1" si="135"/>
        <v>0</v>
      </c>
      <c r="AX116" s="462">
        <f t="shared" ca="1" si="135"/>
        <v>0</v>
      </c>
      <c r="AY116" s="462">
        <f t="shared" ca="1" si="135"/>
        <v>0</v>
      </c>
      <c r="AZ116" s="462">
        <f t="shared" ca="1" si="135"/>
        <v>0</v>
      </c>
      <c r="BA116" s="462">
        <f t="shared" ca="1" si="135"/>
        <v>0</v>
      </c>
      <c r="BB116" s="462">
        <f t="shared" ca="1" si="135"/>
        <v>0</v>
      </c>
      <c r="BC116" s="462">
        <f t="shared" ca="1" si="135"/>
        <v>0</v>
      </c>
      <c r="BD116" s="462">
        <f t="shared" ca="1" si="135"/>
        <v>0</v>
      </c>
      <c r="BE116" s="462">
        <f t="shared" ca="1" si="135"/>
        <v>0</v>
      </c>
      <c r="BF116" s="462">
        <f t="shared" ca="1" si="135"/>
        <v>0</v>
      </c>
      <c r="BG116" s="462">
        <f t="shared" ca="1" si="135"/>
        <v>0</v>
      </c>
      <c r="BH116" s="462">
        <f t="shared" ca="1" si="135"/>
        <v>0</v>
      </c>
      <c r="BI116" s="462">
        <f t="shared" ca="1" si="135"/>
        <v>0</v>
      </c>
      <c r="BJ116" s="462">
        <f t="shared" ca="1" si="135"/>
        <v>0</v>
      </c>
      <c r="BK116" s="462">
        <f t="shared" ca="1" si="135"/>
        <v>0</v>
      </c>
      <c r="BL116" s="462">
        <f t="shared" ca="1" si="135"/>
        <v>0</v>
      </c>
      <c r="BM116" s="462">
        <f t="shared" ca="1" si="135"/>
        <v>0</v>
      </c>
      <c r="BN116" s="462">
        <f t="shared" ca="1" si="135"/>
        <v>0</v>
      </c>
      <c r="BO116" s="462">
        <f t="shared" ca="1" si="135"/>
        <v>0</v>
      </c>
      <c r="BP116" s="462">
        <f t="shared" ca="1" si="135"/>
        <v>0</v>
      </c>
      <c r="BQ116" s="462">
        <f t="shared" ca="1" si="135"/>
        <v>0</v>
      </c>
      <c r="BR116" s="462">
        <f t="shared" ca="1" si="135"/>
        <v>0</v>
      </c>
      <c r="BS116" s="462">
        <f t="shared" ca="1" si="135"/>
        <v>0</v>
      </c>
      <c r="BT116" s="462">
        <f t="shared" ref="BT116:DC116" ca="1" si="136">OFFSET(INDIRECT("'"&amp;Opt_alt&amp;"'!H12"),$A116,BT$5)*$DF116</f>
        <v>0</v>
      </c>
      <c r="BU116" s="462">
        <f t="shared" ca="1" si="136"/>
        <v>0</v>
      </c>
      <c r="BV116" s="462">
        <f t="shared" ca="1" si="136"/>
        <v>0</v>
      </c>
      <c r="BW116" s="462">
        <f t="shared" ca="1" si="136"/>
        <v>0</v>
      </c>
      <c r="BX116" s="462">
        <f t="shared" ca="1" si="136"/>
        <v>0</v>
      </c>
      <c r="BY116" s="462">
        <f t="shared" ca="1" si="136"/>
        <v>0</v>
      </c>
      <c r="BZ116" s="462">
        <f t="shared" ca="1" si="136"/>
        <v>0</v>
      </c>
      <c r="CA116" s="462">
        <f t="shared" ca="1" si="136"/>
        <v>0</v>
      </c>
      <c r="CB116" s="462">
        <f t="shared" ca="1" si="136"/>
        <v>0</v>
      </c>
      <c r="CC116" s="462">
        <f t="shared" ca="1" si="136"/>
        <v>0</v>
      </c>
      <c r="CD116" s="462">
        <f t="shared" ca="1" si="136"/>
        <v>0</v>
      </c>
      <c r="CE116" s="462">
        <f t="shared" ca="1" si="136"/>
        <v>0</v>
      </c>
      <c r="CF116" s="462">
        <f t="shared" ca="1" si="136"/>
        <v>0</v>
      </c>
      <c r="CG116" s="462">
        <f t="shared" ca="1" si="136"/>
        <v>0</v>
      </c>
      <c r="CH116" s="462">
        <f t="shared" ca="1" si="136"/>
        <v>0</v>
      </c>
      <c r="CI116" s="462">
        <f t="shared" ca="1" si="136"/>
        <v>0</v>
      </c>
      <c r="CJ116" s="462">
        <f t="shared" ca="1" si="136"/>
        <v>0</v>
      </c>
      <c r="CK116" s="462">
        <f t="shared" ca="1" si="136"/>
        <v>0</v>
      </c>
      <c r="CL116" s="462">
        <f t="shared" ca="1" si="136"/>
        <v>0</v>
      </c>
      <c r="CM116" s="462">
        <f t="shared" ca="1" si="136"/>
        <v>0</v>
      </c>
      <c r="CN116" s="462">
        <f t="shared" ca="1" si="136"/>
        <v>0</v>
      </c>
      <c r="CO116" s="462">
        <f t="shared" ca="1" si="136"/>
        <v>0</v>
      </c>
      <c r="CP116" s="462">
        <f t="shared" ca="1" si="136"/>
        <v>0</v>
      </c>
      <c r="CQ116" s="462">
        <f t="shared" ca="1" si="136"/>
        <v>0</v>
      </c>
      <c r="CR116" s="462">
        <f t="shared" ca="1" si="136"/>
        <v>0</v>
      </c>
      <c r="CS116" s="462">
        <f t="shared" ca="1" si="136"/>
        <v>0</v>
      </c>
      <c r="CT116" s="462">
        <f t="shared" ca="1" si="136"/>
        <v>0</v>
      </c>
      <c r="CU116" s="462">
        <f t="shared" ca="1" si="136"/>
        <v>0</v>
      </c>
      <c r="CV116" s="462">
        <f t="shared" ca="1" si="136"/>
        <v>0</v>
      </c>
      <c r="CW116" s="462">
        <f t="shared" ca="1" si="136"/>
        <v>0</v>
      </c>
      <c r="CX116" s="462">
        <f t="shared" ca="1" si="136"/>
        <v>0</v>
      </c>
      <c r="CY116" s="462">
        <f t="shared" ca="1" si="136"/>
        <v>0</v>
      </c>
      <c r="CZ116" s="462">
        <f t="shared" ca="1" si="136"/>
        <v>0</v>
      </c>
      <c r="DA116" s="462">
        <f t="shared" ca="1" si="136"/>
        <v>0</v>
      </c>
      <c r="DB116" s="462">
        <f t="shared" ca="1" si="136"/>
        <v>0</v>
      </c>
      <c r="DC116" s="462">
        <f t="shared" ca="1" si="136"/>
        <v>0</v>
      </c>
      <c r="DD116" s="36"/>
      <c r="DE116" s="114" t="str">
        <f t="shared" ca="1" si="86"/>
        <v>K.</v>
      </c>
      <c r="DF116">
        <f ca="1">VLOOKUP(DE116,scenarijai,$DF$6,FALSE)</f>
        <v>1</v>
      </c>
    </row>
    <row r="117" spans="1:110" hidden="1">
      <c r="A117" s="67">
        <v>105</v>
      </c>
      <c r="B117" s="458" t="str">
        <f t="shared" ca="1" si="83"/>
        <v>L.</v>
      </c>
      <c r="C117" s="465" t="str">
        <f t="shared" ca="1" si="84"/>
        <v>SOCIALINIS - EKONOMINIS POVEIKIS</v>
      </c>
      <c r="D117" s="451"/>
      <c r="E117" s="466" t="str">
        <f t="shared" ca="1" si="85"/>
        <v/>
      </c>
      <c r="F117" s="461">
        <f ca="1">H117+NPV(SD,I117:INDEX(I117:DC117,PAL))</f>
        <v>706007923.98872852</v>
      </c>
      <c r="G117" s="454">
        <f ca="1">SUMIF($H$5:$DC$5,"&lt;="&amp;PAL,$H117:$DC117)</f>
        <v>1210725611.3920474</v>
      </c>
      <c r="H117" s="467">
        <f ca="1">H118-H126</f>
        <v>0</v>
      </c>
      <c r="I117" s="467">
        <f t="shared" ref="I117:BT117" ca="1" si="137">I118-I126</f>
        <v>2384067.5065550003</v>
      </c>
      <c r="J117" s="467">
        <f t="shared" ca="1" si="137"/>
        <v>21172964.299157232</v>
      </c>
      <c r="K117" s="467">
        <f t="shared" ca="1" si="137"/>
        <v>35720471.579462633</v>
      </c>
      <c r="L117" s="467">
        <f t="shared" ca="1" si="137"/>
        <v>82998439.442058787</v>
      </c>
      <c r="M117" s="467">
        <f t="shared" ca="1" si="137"/>
        <v>80525496.340254784</v>
      </c>
      <c r="N117" s="467">
        <f t="shared" ca="1" si="137"/>
        <v>59265815.29510358</v>
      </c>
      <c r="O117" s="467">
        <f t="shared" ca="1" si="137"/>
        <v>57243367.483086124</v>
      </c>
      <c r="P117" s="467">
        <f t="shared" ca="1" si="137"/>
        <v>59577530.904537544</v>
      </c>
      <c r="Q117" s="467">
        <f t="shared" ca="1" si="137"/>
        <v>62520707.498347893</v>
      </c>
      <c r="R117" s="467">
        <f t="shared" ca="1" si="137"/>
        <v>60520422.226830304</v>
      </c>
      <c r="S117" s="467">
        <f t="shared" ca="1" si="137"/>
        <v>62666927.096388191</v>
      </c>
      <c r="T117" s="467">
        <f t="shared" ca="1" si="137"/>
        <v>52744430.552881911</v>
      </c>
      <c r="U117" s="467">
        <f t="shared" ca="1" si="137"/>
        <v>56248503.387921654</v>
      </c>
      <c r="V117" s="467">
        <f t="shared" ca="1" si="137"/>
        <v>60019501.601488844</v>
      </c>
      <c r="W117" s="467">
        <f t="shared" ca="1" si="137"/>
        <v>64078377.210417412</v>
      </c>
      <c r="X117" s="467">
        <f t="shared" ca="1" si="137"/>
        <v>68447746.332484558</v>
      </c>
      <c r="Y117" s="467">
        <f t="shared" ca="1" si="137"/>
        <v>73152021.952674076</v>
      </c>
      <c r="Z117" s="467">
        <f t="shared" ca="1" si="137"/>
        <v>78217557.29988648</v>
      </c>
      <c r="AA117" s="467">
        <f t="shared" ca="1" si="137"/>
        <v>83672800.682605848</v>
      </c>
      <c r="AB117" s="467">
        <f t="shared" ca="1" si="137"/>
        <v>89548462.699904606</v>
      </c>
      <c r="AC117" s="467">
        <f t="shared" ca="1" si="137"/>
        <v>0</v>
      </c>
      <c r="AD117" s="467" t="e">
        <f t="shared" ca="1" si="137"/>
        <v>#REF!</v>
      </c>
      <c r="AE117" s="467">
        <f t="shared" ca="1" si="137"/>
        <v>0</v>
      </c>
      <c r="AF117" s="467">
        <f t="shared" ca="1" si="137"/>
        <v>0</v>
      </c>
      <c r="AG117" s="467">
        <f t="shared" ca="1" si="137"/>
        <v>0</v>
      </c>
      <c r="AH117" s="467">
        <f t="shared" ca="1" si="137"/>
        <v>0</v>
      </c>
      <c r="AI117" s="467">
        <f t="shared" ca="1" si="137"/>
        <v>0</v>
      </c>
      <c r="AJ117" s="467">
        <f t="shared" ca="1" si="137"/>
        <v>0</v>
      </c>
      <c r="AK117" s="467">
        <f t="shared" ca="1" si="137"/>
        <v>0</v>
      </c>
      <c r="AL117" s="467">
        <f t="shared" ca="1" si="137"/>
        <v>0</v>
      </c>
      <c r="AM117" s="467">
        <f t="shared" ca="1" si="137"/>
        <v>0</v>
      </c>
      <c r="AN117" s="467">
        <f t="shared" ca="1" si="137"/>
        <v>0</v>
      </c>
      <c r="AO117" s="467">
        <f t="shared" ca="1" si="137"/>
        <v>0</v>
      </c>
      <c r="AP117" s="467">
        <f t="shared" ca="1" si="137"/>
        <v>0</v>
      </c>
      <c r="AQ117" s="467">
        <f t="shared" ca="1" si="137"/>
        <v>0</v>
      </c>
      <c r="AR117" s="467">
        <f t="shared" ca="1" si="137"/>
        <v>0</v>
      </c>
      <c r="AS117" s="467">
        <f t="shared" ca="1" si="137"/>
        <v>0</v>
      </c>
      <c r="AT117" s="467">
        <f t="shared" ca="1" si="137"/>
        <v>0</v>
      </c>
      <c r="AU117" s="467">
        <f t="shared" ca="1" si="137"/>
        <v>0</v>
      </c>
      <c r="AV117" s="467">
        <f t="shared" ca="1" si="137"/>
        <v>0</v>
      </c>
      <c r="AW117" s="467">
        <f t="shared" ca="1" si="137"/>
        <v>0</v>
      </c>
      <c r="AX117" s="467">
        <f t="shared" ca="1" si="137"/>
        <v>0</v>
      </c>
      <c r="AY117" s="467">
        <f t="shared" ca="1" si="137"/>
        <v>0</v>
      </c>
      <c r="AZ117" s="467">
        <f t="shared" ca="1" si="137"/>
        <v>0</v>
      </c>
      <c r="BA117" s="467">
        <f t="shared" ca="1" si="137"/>
        <v>0</v>
      </c>
      <c r="BB117" s="467">
        <f t="shared" ca="1" si="137"/>
        <v>0</v>
      </c>
      <c r="BC117" s="467">
        <f t="shared" ca="1" si="137"/>
        <v>0</v>
      </c>
      <c r="BD117" s="467">
        <f t="shared" ca="1" si="137"/>
        <v>0</v>
      </c>
      <c r="BE117" s="467">
        <f t="shared" ca="1" si="137"/>
        <v>0</v>
      </c>
      <c r="BF117" s="467">
        <f t="shared" ca="1" si="137"/>
        <v>0</v>
      </c>
      <c r="BG117" s="467">
        <f t="shared" ca="1" si="137"/>
        <v>0</v>
      </c>
      <c r="BH117" s="467">
        <f t="shared" ca="1" si="137"/>
        <v>0</v>
      </c>
      <c r="BI117" s="467">
        <f t="shared" ca="1" si="137"/>
        <v>0</v>
      </c>
      <c r="BJ117" s="467">
        <f t="shared" ca="1" si="137"/>
        <v>0</v>
      </c>
      <c r="BK117" s="467">
        <f t="shared" ca="1" si="137"/>
        <v>0</v>
      </c>
      <c r="BL117" s="467">
        <f t="shared" ca="1" si="137"/>
        <v>0</v>
      </c>
      <c r="BM117" s="467">
        <f t="shared" ca="1" si="137"/>
        <v>0</v>
      </c>
      <c r="BN117" s="467">
        <f t="shared" ca="1" si="137"/>
        <v>0</v>
      </c>
      <c r="BO117" s="467">
        <f t="shared" ca="1" si="137"/>
        <v>0</v>
      </c>
      <c r="BP117" s="467">
        <f t="shared" ca="1" si="137"/>
        <v>0</v>
      </c>
      <c r="BQ117" s="467">
        <f t="shared" ca="1" si="137"/>
        <v>0</v>
      </c>
      <c r="BR117" s="467">
        <f t="shared" ca="1" si="137"/>
        <v>0</v>
      </c>
      <c r="BS117" s="467">
        <f t="shared" ca="1" si="137"/>
        <v>0</v>
      </c>
      <c r="BT117" s="467">
        <f t="shared" ca="1" si="137"/>
        <v>0</v>
      </c>
      <c r="BU117" s="467">
        <f t="shared" ref="BU117:DC117" ca="1" si="138">BU118-BU126</f>
        <v>0</v>
      </c>
      <c r="BV117" s="467">
        <f t="shared" ca="1" si="138"/>
        <v>0</v>
      </c>
      <c r="BW117" s="467">
        <f t="shared" ca="1" si="138"/>
        <v>0</v>
      </c>
      <c r="BX117" s="467">
        <f t="shared" ca="1" si="138"/>
        <v>0</v>
      </c>
      <c r="BY117" s="467">
        <f t="shared" ca="1" si="138"/>
        <v>0</v>
      </c>
      <c r="BZ117" s="467">
        <f t="shared" ca="1" si="138"/>
        <v>0</v>
      </c>
      <c r="CA117" s="467">
        <f t="shared" ca="1" si="138"/>
        <v>0</v>
      </c>
      <c r="CB117" s="467">
        <f t="shared" ca="1" si="138"/>
        <v>0</v>
      </c>
      <c r="CC117" s="467">
        <f t="shared" ca="1" si="138"/>
        <v>0</v>
      </c>
      <c r="CD117" s="467">
        <f t="shared" ca="1" si="138"/>
        <v>0</v>
      </c>
      <c r="CE117" s="467">
        <f t="shared" ca="1" si="138"/>
        <v>0</v>
      </c>
      <c r="CF117" s="467">
        <f t="shared" ca="1" si="138"/>
        <v>0</v>
      </c>
      <c r="CG117" s="467">
        <f t="shared" ca="1" si="138"/>
        <v>0</v>
      </c>
      <c r="CH117" s="467">
        <f t="shared" ca="1" si="138"/>
        <v>0</v>
      </c>
      <c r="CI117" s="467">
        <f t="shared" ca="1" si="138"/>
        <v>0</v>
      </c>
      <c r="CJ117" s="467">
        <f t="shared" ca="1" si="138"/>
        <v>0</v>
      </c>
      <c r="CK117" s="467">
        <f t="shared" ca="1" si="138"/>
        <v>0</v>
      </c>
      <c r="CL117" s="467">
        <f t="shared" ca="1" si="138"/>
        <v>0</v>
      </c>
      <c r="CM117" s="467">
        <f t="shared" ca="1" si="138"/>
        <v>0</v>
      </c>
      <c r="CN117" s="467">
        <f t="shared" ca="1" si="138"/>
        <v>0</v>
      </c>
      <c r="CO117" s="467">
        <f t="shared" ca="1" si="138"/>
        <v>0</v>
      </c>
      <c r="CP117" s="467">
        <f t="shared" ca="1" si="138"/>
        <v>0</v>
      </c>
      <c r="CQ117" s="467">
        <f t="shared" ca="1" si="138"/>
        <v>0</v>
      </c>
      <c r="CR117" s="467">
        <f t="shared" ca="1" si="138"/>
        <v>0</v>
      </c>
      <c r="CS117" s="467">
        <f t="shared" ca="1" si="138"/>
        <v>0</v>
      </c>
      <c r="CT117" s="467">
        <f t="shared" ca="1" si="138"/>
        <v>0</v>
      </c>
      <c r="CU117" s="467">
        <f t="shared" ca="1" si="138"/>
        <v>0</v>
      </c>
      <c r="CV117" s="467">
        <f t="shared" ca="1" si="138"/>
        <v>0</v>
      </c>
      <c r="CW117" s="467">
        <f t="shared" ca="1" si="138"/>
        <v>0</v>
      </c>
      <c r="CX117" s="467">
        <f t="shared" ca="1" si="138"/>
        <v>0</v>
      </c>
      <c r="CY117" s="467">
        <f t="shared" ca="1" si="138"/>
        <v>0</v>
      </c>
      <c r="CZ117" s="467">
        <f t="shared" ca="1" si="138"/>
        <v>0</v>
      </c>
      <c r="DA117" s="467">
        <f t="shared" ca="1" si="138"/>
        <v>0</v>
      </c>
      <c r="DB117" s="467">
        <f t="shared" ca="1" si="138"/>
        <v>0</v>
      </c>
      <c r="DC117" s="467">
        <f t="shared" ca="1" si="138"/>
        <v>0</v>
      </c>
      <c r="DD117" s="36"/>
      <c r="DE117" s="114"/>
    </row>
    <row r="118" spans="1:110" hidden="1">
      <c r="A118" s="67">
        <v>106</v>
      </c>
      <c r="B118" s="458" t="str">
        <f t="shared" ca="1" si="83"/>
        <v>L.1.</v>
      </c>
      <c r="C118" s="465" t="str">
        <f t="shared" ca="1" si="84"/>
        <v>Socialinio - ekonominio poveikio nauda</v>
      </c>
      <c r="D118" s="451" t="str">
        <f>IF(Result_mat=0,"",Result_mat)</f>
        <v>proc.</v>
      </c>
      <c r="E118" s="466" t="str">
        <f t="shared" ca="1" si="85"/>
        <v/>
      </c>
      <c r="F118" s="461">
        <f ca="1">H118+NPV(SD,I118:INDEX(I118:DC118,PAL))</f>
        <v>706007923.98872852</v>
      </c>
      <c r="G118" s="454">
        <f ca="1">SUMIF($H$5:$DC$5,"&lt;="&amp;PAL,$H118:$DC118)</f>
        <v>1210725611.3920474</v>
      </c>
      <c r="H118" s="467">
        <f ca="1">SUM(H119:H125)</f>
        <v>0</v>
      </c>
      <c r="I118" s="467">
        <f t="shared" ref="I118:BT118" ca="1" si="139">SUM(I119:I125)</f>
        <v>2384067.5065550003</v>
      </c>
      <c r="J118" s="467">
        <f t="shared" ca="1" si="139"/>
        <v>21172964.299157232</v>
      </c>
      <c r="K118" s="467">
        <f t="shared" ca="1" si="139"/>
        <v>35720471.579462633</v>
      </c>
      <c r="L118" s="467">
        <f t="shared" ca="1" si="139"/>
        <v>82998439.442058787</v>
      </c>
      <c r="M118" s="467">
        <f t="shared" ca="1" si="139"/>
        <v>80525496.340254784</v>
      </c>
      <c r="N118" s="467">
        <f t="shared" ca="1" si="139"/>
        <v>59265815.29510358</v>
      </c>
      <c r="O118" s="467">
        <f t="shared" ca="1" si="139"/>
        <v>57243367.483086124</v>
      </c>
      <c r="P118" s="467">
        <f t="shared" ca="1" si="139"/>
        <v>59577530.904537544</v>
      </c>
      <c r="Q118" s="467">
        <f t="shared" ca="1" si="139"/>
        <v>62520707.498347893</v>
      </c>
      <c r="R118" s="467">
        <f t="shared" ca="1" si="139"/>
        <v>60520422.226830304</v>
      </c>
      <c r="S118" s="467">
        <f t="shared" ca="1" si="139"/>
        <v>62666927.096388191</v>
      </c>
      <c r="T118" s="467">
        <f t="shared" ca="1" si="139"/>
        <v>52744430.552881911</v>
      </c>
      <c r="U118" s="467">
        <f t="shared" ca="1" si="139"/>
        <v>56248503.387921654</v>
      </c>
      <c r="V118" s="467">
        <f t="shared" ca="1" si="139"/>
        <v>60019501.601488844</v>
      </c>
      <c r="W118" s="467">
        <f t="shared" ca="1" si="139"/>
        <v>64078377.210417412</v>
      </c>
      <c r="X118" s="467">
        <f t="shared" ca="1" si="139"/>
        <v>68447746.332484558</v>
      </c>
      <c r="Y118" s="467">
        <f t="shared" ca="1" si="139"/>
        <v>73152021.952674076</v>
      </c>
      <c r="Z118" s="467">
        <f t="shared" ca="1" si="139"/>
        <v>78217557.29988648</v>
      </c>
      <c r="AA118" s="467">
        <f t="shared" ca="1" si="139"/>
        <v>83672800.682605848</v>
      </c>
      <c r="AB118" s="467">
        <f t="shared" ca="1" si="139"/>
        <v>89548462.699904606</v>
      </c>
      <c r="AC118" s="467">
        <f t="shared" ca="1" si="139"/>
        <v>0</v>
      </c>
      <c r="AD118" s="467" t="e">
        <f t="shared" ca="1" si="139"/>
        <v>#REF!</v>
      </c>
      <c r="AE118" s="467">
        <f t="shared" ca="1" si="139"/>
        <v>0</v>
      </c>
      <c r="AF118" s="467">
        <f t="shared" ca="1" si="139"/>
        <v>0</v>
      </c>
      <c r="AG118" s="467">
        <f t="shared" ca="1" si="139"/>
        <v>0</v>
      </c>
      <c r="AH118" s="467">
        <f t="shared" ca="1" si="139"/>
        <v>0</v>
      </c>
      <c r="AI118" s="467">
        <f t="shared" ca="1" si="139"/>
        <v>0</v>
      </c>
      <c r="AJ118" s="467">
        <f t="shared" ca="1" si="139"/>
        <v>0</v>
      </c>
      <c r="AK118" s="467">
        <f t="shared" ca="1" si="139"/>
        <v>0</v>
      </c>
      <c r="AL118" s="467">
        <f t="shared" ca="1" si="139"/>
        <v>0</v>
      </c>
      <c r="AM118" s="467">
        <f t="shared" ca="1" si="139"/>
        <v>0</v>
      </c>
      <c r="AN118" s="467">
        <f t="shared" ca="1" si="139"/>
        <v>0</v>
      </c>
      <c r="AO118" s="467">
        <f t="shared" ca="1" si="139"/>
        <v>0</v>
      </c>
      <c r="AP118" s="467">
        <f t="shared" ca="1" si="139"/>
        <v>0</v>
      </c>
      <c r="AQ118" s="467">
        <f t="shared" ca="1" si="139"/>
        <v>0</v>
      </c>
      <c r="AR118" s="467">
        <f t="shared" ca="1" si="139"/>
        <v>0</v>
      </c>
      <c r="AS118" s="467">
        <f t="shared" ca="1" si="139"/>
        <v>0</v>
      </c>
      <c r="AT118" s="467">
        <f t="shared" ca="1" si="139"/>
        <v>0</v>
      </c>
      <c r="AU118" s="467">
        <f t="shared" ca="1" si="139"/>
        <v>0</v>
      </c>
      <c r="AV118" s="467">
        <f t="shared" ca="1" si="139"/>
        <v>0</v>
      </c>
      <c r="AW118" s="467">
        <f t="shared" ca="1" si="139"/>
        <v>0</v>
      </c>
      <c r="AX118" s="467">
        <f t="shared" ca="1" si="139"/>
        <v>0</v>
      </c>
      <c r="AY118" s="467">
        <f t="shared" ca="1" si="139"/>
        <v>0</v>
      </c>
      <c r="AZ118" s="467">
        <f t="shared" ca="1" si="139"/>
        <v>0</v>
      </c>
      <c r="BA118" s="467">
        <f t="shared" ca="1" si="139"/>
        <v>0</v>
      </c>
      <c r="BB118" s="467">
        <f t="shared" ca="1" si="139"/>
        <v>0</v>
      </c>
      <c r="BC118" s="467">
        <f t="shared" ca="1" si="139"/>
        <v>0</v>
      </c>
      <c r="BD118" s="467">
        <f t="shared" ca="1" si="139"/>
        <v>0</v>
      </c>
      <c r="BE118" s="467">
        <f t="shared" ca="1" si="139"/>
        <v>0</v>
      </c>
      <c r="BF118" s="467">
        <f t="shared" ca="1" si="139"/>
        <v>0</v>
      </c>
      <c r="BG118" s="467">
        <f t="shared" ca="1" si="139"/>
        <v>0</v>
      </c>
      <c r="BH118" s="467">
        <f t="shared" ca="1" si="139"/>
        <v>0</v>
      </c>
      <c r="BI118" s="467">
        <f t="shared" ca="1" si="139"/>
        <v>0</v>
      </c>
      <c r="BJ118" s="467">
        <f t="shared" ca="1" si="139"/>
        <v>0</v>
      </c>
      <c r="BK118" s="467">
        <f t="shared" ca="1" si="139"/>
        <v>0</v>
      </c>
      <c r="BL118" s="467">
        <f t="shared" ca="1" si="139"/>
        <v>0</v>
      </c>
      <c r="BM118" s="467">
        <f t="shared" ca="1" si="139"/>
        <v>0</v>
      </c>
      <c r="BN118" s="467">
        <f t="shared" ca="1" si="139"/>
        <v>0</v>
      </c>
      <c r="BO118" s="467">
        <f t="shared" ca="1" si="139"/>
        <v>0</v>
      </c>
      <c r="BP118" s="467">
        <f t="shared" ca="1" si="139"/>
        <v>0</v>
      </c>
      <c r="BQ118" s="467">
        <f t="shared" ca="1" si="139"/>
        <v>0</v>
      </c>
      <c r="BR118" s="467">
        <f t="shared" ca="1" si="139"/>
        <v>0</v>
      </c>
      <c r="BS118" s="467">
        <f t="shared" ca="1" si="139"/>
        <v>0</v>
      </c>
      <c r="BT118" s="467">
        <f t="shared" ca="1" si="139"/>
        <v>0</v>
      </c>
      <c r="BU118" s="467">
        <f t="shared" ref="BU118:DC118" ca="1" si="140">SUM(BU119:BU125)</f>
        <v>0</v>
      </c>
      <c r="BV118" s="467">
        <f t="shared" ca="1" si="140"/>
        <v>0</v>
      </c>
      <c r="BW118" s="467">
        <f t="shared" ca="1" si="140"/>
        <v>0</v>
      </c>
      <c r="BX118" s="467">
        <f t="shared" ca="1" si="140"/>
        <v>0</v>
      </c>
      <c r="BY118" s="467">
        <f t="shared" ca="1" si="140"/>
        <v>0</v>
      </c>
      <c r="BZ118" s="467">
        <f t="shared" ca="1" si="140"/>
        <v>0</v>
      </c>
      <c r="CA118" s="467">
        <f t="shared" ca="1" si="140"/>
        <v>0</v>
      </c>
      <c r="CB118" s="467">
        <f t="shared" ca="1" si="140"/>
        <v>0</v>
      </c>
      <c r="CC118" s="467">
        <f t="shared" ca="1" si="140"/>
        <v>0</v>
      </c>
      <c r="CD118" s="467">
        <f t="shared" ca="1" si="140"/>
        <v>0</v>
      </c>
      <c r="CE118" s="467">
        <f t="shared" ca="1" si="140"/>
        <v>0</v>
      </c>
      <c r="CF118" s="467">
        <f t="shared" ca="1" si="140"/>
        <v>0</v>
      </c>
      <c r="CG118" s="467">
        <f t="shared" ca="1" si="140"/>
        <v>0</v>
      </c>
      <c r="CH118" s="467">
        <f t="shared" ca="1" si="140"/>
        <v>0</v>
      </c>
      <c r="CI118" s="467">
        <f t="shared" ca="1" si="140"/>
        <v>0</v>
      </c>
      <c r="CJ118" s="467">
        <f t="shared" ca="1" si="140"/>
        <v>0</v>
      </c>
      <c r="CK118" s="467">
        <f t="shared" ca="1" si="140"/>
        <v>0</v>
      </c>
      <c r="CL118" s="467">
        <f t="shared" ca="1" si="140"/>
        <v>0</v>
      </c>
      <c r="CM118" s="467">
        <f t="shared" ca="1" si="140"/>
        <v>0</v>
      </c>
      <c r="CN118" s="467">
        <f t="shared" ca="1" si="140"/>
        <v>0</v>
      </c>
      <c r="CO118" s="467">
        <f t="shared" ca="1" si="140"/>
        <v>0</v>
      </c>
      <c r="CP118" s="467">
        <f t="shared" ca="1" si="140"/>
        <v>0</v>
      </c>
      <c r="CQ118" s="467">
        <f t="shared" ca="1" si="140"/>
        <v>0</v>
      </c>
      <c r="CR118" s="467">
        <f t="shared" ca="1" si="140"/>
        <v>0</v>
      </c>
      <c r="CS118" s="467">
        <f t="shared" ca="1" si="140"/>
        <v>0</v>
      </c>
      <c r="CT118" s="467">
        <f t="shared" ca="1" si="140"/>
        <v>0</v>
      </c>
      <c r="CU118" s="467">
        <f t="shared" ca="1" si="140"/>
        <v>0</v>
      </c>
      <c r="CV118" s="467">
        <f t="shared" ca="1" si="140"/>
        <v>0</v>
      </c>
      <c r="CW118" s="467">
        <f t="shared" ca="1" si="140"/>
        <v>0</v>
      </c>
      <c r="CX118" s="467">
        <f t="shared" ca="1" si="140"/>
        <v>0</v>
      </c>
      <c r="CY118" s="467">
        <f t="shared" ca="1" si="140"/>
        <v>0</v>
      </c>
      <c r="CZ118" s="467">
        <f t="shared" ca="1" si="140"/>
        <v>0</v>
      </c>
      <c r="DA118" s="467">
        <f t="shared" ca="1" si="140"/>
        <v>0</v>
      </c>
      <c r="DB118" s="467">
        <f t="shared" ca="1" si="140"/>
        <v>0</v>
      </c>
      <c r="DC118" s="467">
        <f t="shared" ca="1" si="140"/>
        <v>0</v>
      </c>
      <c r="DE118" s="114"/>
    </row>
    <row r="119" spans="1:110" hidden="1">
      <c r="A119" s="67">
        <v>107</v>
      </c>
      <c r="B119" s="458" t="str">
        <f t="shared" ca="1" si="83"/>
        <v>L.1.1.</v>
      </c>
      <c r="C119" s="459" t="str">
        <f t="shared" ca="1" si="84"/>
        <v>Sukurta pridėtinė vertė</v>
      </c>
      <c r="D119" s="437"/>
      <c r="E119" s="460" t="str">
        <f t="shared" ca="1" si="85"/>
        <v/>
      </c>
      <c r="F119" s="461">
        <f ca="1">H119+NPV(SD,I119:INDEX(I119:DC119,PAL))</f>
        <v>507564010.43204182</v>
      </c>
      <c r="G119" s="454">
        <f ca="1">SUMIF($H$5:$DC$5,"&lt;="&amp;PAL,$H119:$DC119)</f>
        <v>961249357.29174352</v>
      </c>
      <c r="H119" s="462">
        <f t="shared" ref="H119:W125" ca="1" si="141">OFFSET(INDIRECT("'"&amp;Opt_alt&amp;"'!H12"),$A119,H$5)*$DF119</f>
        <v>0</v>
      </c>
      <c r="I119" s="462">
        <f t="shared" ca="1" si="141"/>
        <v>0</v>
      </c>
      <c r="J119" s="462">
        <f t="shared" ca="1" si="141"/>
        <v>12711.983094730516</v>
      </c>
      <c r="K119" s="462">
        <f t="shared" ca="1" si="141"/>
        <v>4508906.3635413768</v>
      </c>
      <c r="L119" s="462">
        <f t="shared" ca="1" si="141"/>
        <v>11770109.300658777</v>
      </c>
      <c r="M119" s="462">
        <f t="shared" ca="1" si="141"/>
        <v>29185437.417339768</v>
      </c>
      <c r="N119" s="462">
        <f t="shared" ca="1" si="141"/>
        <v>29754085.593141075</v>
      </c>
      <c r="O119" s="462">
        <f t="shared" ca="1" si="141"/>
        <v>36734010.32281363</v>
      </c>
      <c r="P119" s="462">
        <f t="shared" ca="1" si="141"/>
        <v>47595920.172062546</v>
      </c>
      <c r="Q119" s="462">
        <f t="shared" ca="1" si="141"/>
        <v>54228173.846607894</v>
      </c>
      <c r="R119" s="462">
        <f t="shared" ca="1" si="141"/>
        <v>58663673.475830309</v>
      </c>
      <c r="S119" s="462">
        <f t="shared" ca="1" si="141"/>
        <v>62666927.096388191</v>
      </c>
      <c r="T119" s="462">
        <f t="shared" ca="1" si="141"/>
        <v>52744430.552881911</v>
      </c>
      <c r="U119" s="462">
        <f t="shared" ca="1" si="141"/>
        <v>56248503.387921654</v>
      </c>
      <c r="V119" s="462">
        <f t="shared" ca="1" si="141"/>
        <v>60019501.601488844</v>
      </c>
      <c r="W119" s="462">
        <f t="shared" ca="1" si="141"/>
        <v>64078377.210417412</v>
      </c>
      <c r="X119" s="462">
        <f t="shared" ref="X119:AM125" ca="1" si="142">OFFSET(INDIRECT("'"&amp;Opt_alt&amp;"'!H12"),$A119,X$5)*$DF119</f>
        <v>68447746.332484558</v>
      </c>
      <c r="Y119" s="462">
        <f t="shared" ca="1" si="142"/>
        <v>73152021.952674076</v>
      </c>
      <c r="Z119" s="462">
        <f t="shared" ca="1" si="142"/>
        <v>78217557.29988648</v>
      </c>
      <c r="AA119" s="462">
        <f t="shared" ca="1" si="142"/>
        <v>83672800.682605848</v>
      </c>
      <c r="AB119" s="462">
        <f t="shared" ca="1" si="142"/>
        <v>89548462.699904606</v>
      </c>
      <c r="AC119" s="462">
        <f t="shared" ca="1" si="142"/>
        <v>0</v>
      </c>
      <c r="AD119" s="462" t="e">
        <f t="shared" ca="1" si="142"/>
        <v>#REF!</v>
      </c>
      <c r="AE119" s="462">
        <f t="shared" ca="1" si="142"/>
        <v>0</v>
      </c>
      <c r="AF119" s="462">
        <f t="shared" ca="1" si="142"/>
        <v>0</v>
      </c>
      <c r="AG119" s="462">
        <f t="shared" ca="1" si="142"/>
        <v>0</v>
      </c>
      <c r="AH119" s="462">
        <f t="shared" ca="1" si="142"/>
        <v>0</v>
      </c>
      <c r="AI119" s="462">
        <f t="shared" ca="1" si="142"/>
        <v>0</v>
      </c>
      <c r="AJ119" s="462">
        <f t="shared" ca="1" si="142"/>
        <v>0</v>
      </c>
      <c r="AK119" s="462">
        <f t="shared" ca="1" si="142"/>
        <v>0</v>
      </c>
      <c r="AL119" s="462">
        <f t="shared" ca="1" si="142"/>
        <v>0</v>
      </c>
      <c r="AM119" s="462">
        <f t="shared" ca="1" si="142"/>
        <v>0</v>
      </c>
      <c r="AN119" s="462">
        <f t="shared" ref="AN119:BC125" ca="1" si="143">OFFSET(INDIRECT("'"&amp;Opt_alt&amp;"'!H12"),$A119,AN$5)*$DF119</f>
        <v>0</v>
      </c>
      <c r="AO119" s="462">
        <f t="shared" ca="1" si="143"/>
        <v>0</v>
      </c>
      <c r="AP119" s="462">
        <f t="shared" ca="1" si="143"/>
        <v>0</v>
      </c>
      <c r="AQ119" s="462">
        <f t="shared" ca="1" si="143"/>
        <v>0</v>
      </c>
      <c r="AR119" s="462">
        <f t="shared" ca="1" si="143"/>
        <v>0</v>
      </c>
      <c r="AS119" s="462">
        <f t="shared" ca="1" si="143"/>
        <v>0</v>
      </c>
      <c r="AT119" s="462">
        <f t="shared" ca="1" si="143"/>
        <v>0</v>
      </c>
      <c r="AU119" s="462">
        <f t="shared" ca="1" si="143"/>
        <v>0</v>
      </c>
      <c r="AV119" s="462">
        <f t="shared" ca="1" si="143"/>
        <v>0</v>
      </c>
      <c r="AW119" s="462">
        <f t="shared" ca="1" si="143"/>
        <v>0</v>
      </c>
      <c r="AX119" s="462">
        <f t="shared" ca="1" si="143"/>
        <v>0</v>
      </c>
      <c r="AY119" s="462">
        <f t="shared" ca="1" si="143"/>
        <v>0</v>
      </c>
      <c r="AZ119" s="462">
        <f t="shared" ca="1" si="143"/>
        <v>0</v>
      </c>
      <c r="BA119" s="462">
        <f t="shared" ca="1" si="143"/>
        <v>0</v>
      </c>
      <c r="BB119" s="462">
        <f t="shared" ca="1" si="143"/>
        <v>0</v>
      </c>
      <c r="BC119" s="462">
        <f t="shared" ca="1" si="143"/>
        <v>0</v>
      </c>
      <c r="BD119" s="462">
        <f t="shared" ref="BD119:BS125" ca="1" si="144">OFFSET(INDIRECT("'"&amp;Opt_alt&amp;"'!H12"),$A119,BD$5)*$DF119</f>
        <v>0</v>
      </c>
      <c r="BE119" s="462">
        <f t="shared" ca="1" si="144"/>
        <v>0</v>
      </c>
      <c r="BF119" s="462">
        <f t="shared" ca="1" si="144"/>
        <v>0</v>
      </c>
      <c r="BG119" s="462">
        <f t="shared" ca="1" si="144"/>
        <v>0</v>
      </c>
      <c r="BH119" s="462">
        <f t="shared" ca="1" si="144"/>
        <v>0</v>
      </c>
      <c r="BI119" s="462">
        <f t="shared" ca="1" si="144"/>
        <v>0</v>
      </c>
      <c r="BJ119" s="462">
        <f t="shared" ca="1" si="144"/>
        <v>0</v>
      </c>
      <c r="BK119" s="462">
        <f t="shared" ca="1" si="144"/>
        <v>0</v>
      </c>
      <c r="BL119" s="462">
        <f t="shared" ca="1" si="144"/>
        <v>0</v>
      </c>
      <c r="BM119" s="462">
        <f t="shared" ca="1" si="144"/>
        <v>0</v>
      </c>
      <c r="BN119" s="462">
        <f t="shared" ca="1" si="144"/>
        <v>0</v>
      </c>
      <c r="BO119" s="462">
        <f t="shared" ca="1" si="144"/>
        <v>0</v>
      </c>
      <c r="BP119" s="462">
        <f t="shared" ca="1" si="144"/>
        <v>0</v>
      </c>
      <c r="BQ119" s="462">
        <f t="shared" ca="1" si="144"/>
        <v>0</v>
      </c>
      <c r="BR119" s="462">
        <f t="shared" ca="1" si="144"/>
        <v>0</v>
      </c>
      <c r="BS119" s="462">
        <f t="shared" ca="1" si="144"/>
        <v>0</v>
      </c>
      <c r="BT119" s="462">
        <f t="shared" ref="BT119:CI125" ca="1" si="145">OFFSET(INDIRECT("'"&amp;Opt_alt&amp;"'!H12"),$A119,BT$5)*$DF119</f>
        <v>0</v>
      </c>
      <c r="BU119" s="462">
        <f t="shared" ca="1" si="145"/>
        <v>0</v>
      </c>
      <c r="BV119" s="462">
        <f t="shared" ca="1" si="145"/>
        <v>0</v>
      </c>
      <c r="BW119" s="462">
        <f t="shared" ca="1" si="145"/>
        <v>0</v>
      </c>
      <c r="BX119" s="462">
        <f t="shared" ca="1" si="145"/>
        <v>0</v>
      </c>
      <c r="BY119" s="462">
        <f t="shared" ca="1" si="145"/>
        <v>0</v>
      </c>
      <c r="BZ119" s="462">
        <f t="shared" ca="1" si="145"/>
        <v>0</v>
      </c>
      <c r="CA119" s="462">
        <f t="shared" ca="1" si="145"/>
        <v>0</v>
      </c>
      <c r="CB119" s="462">
        <f t="shared" ca="1" si="145"/>
        <v>0</v>
      </c>
      <c r="CC119" s="462">
        <f t="shared" ca="1" si="145"/>
        <v>0</v>
      </c>
      <c r="CD119" s="462">
        <f t="shared" ca="1" si="145"/>
        <v>0</v>
      </c>
      <c r="CE119" s="462">
        <f t="shared" ca="1" si="145"/>
        <v>0</v>
      </c>
      <c r="CF119" s="462">
        <f t="shared" ca="1" si="145"/>
        <v>0</v>
      </c>
      <c r="CG119" s="462">
        <f t="shared" ca="1" si="145"/>
        <v>0</v>
      </c>
      <c r="CH119" s="462">
        <f t="shared" ca="1" si="145"/>
        <v>0</v>
      </c>
      <c r="CI119" s="462">
        <f t="shared" ca="1" si="145"/>
        <v>0</v>
      </c>
      <c r="CJ119" s="462">
        <f t="shared" ref="CJ119:CY125" ca="1" si="146">OFFSET(INDIRECT("'"&amp;Opt_alt&amp;"'!H12"),$A119,CJ$5)*$DF119</f>
        <v>0</v>
      </c>
      <c r="CK119" s="462">
        <f t="shared" ca="1" si="146"/>
        <v>0</v>
      </c>
      <c r="CL119" s="462">
        <f t="shared" ca="1" si="146"/>
        <v>0</v>
      </c>
      <c r="CM119" s="462">
        <f t="shared" ca="1" si="146"/>
        <v>0</v>
      </c>
      <c r="CN119" s="462">
        <f t="shared" ca="1" si="146"/>
        <v>0</v>
      </c>
      <c r="CO119" s="462">
        <f t="shared" ca="1" si="146"/>
        <v>0</v>
      </c>
      <c r="CP119" s="462">
        <f t="shared" ca="1" si="146"/>
        <v>0</v>
      </c>
      <c r="CQ119" s="462">
        <f t="shared" ca="1" si="146"/>
        <v>0</v>
      </c>
      <c r="CR119" s="462">
        <f t="shared" ca="1" si="146"/>
        <v>0</v>
      </c>
      <c r="CS119" s="462">
        <f t="shared" ca="1" si="146"/>
        <v>0</v>
      </c>
      <c r="CT119" s="462">
        <f t="shared" ca="1" si="146"/>
        <v>0</v>
      </c>
      <c r="CU119" s="462">
        <f t="shared" ca="1" si="146"/>
        <v>0</v>
      </c>
      <c r="CV119" s="462">
        <f t="shared" ca="1" si="146"/>
        <v>0</v>
      </c>
      <c r="CW119" s="462">
        <f t="shared" ca="1" si="146"/>
        <v>0</v>
      </c>
      <c r="CX119" s="462">
        <f t="shared" ca="1" si="146"/>
        <v>0</v>
      </c>
      <c r="CY119" s="462">
        <f t="shared" ca="1" si="146"/>
        <v>0</v>
      </c>
      <c r="CZ119" s="462">
        <f t="shared" ref="CT119:DC125" ca="1" si="147">OFFSET(INDIRECT("'"&amp;Opt_alt&amp;"'!H12"),$A119,CZ$5)*$DF119</f>
        <v>0</v>
      </c>
      <c r="DA119" s="462">
        <f t="shared" ca="1" si="147"/>
        <v>0</v>
      </c>
      <c r="DB119" s="462">
        <f t="shared" ca="1" si="147"/>
        <v>0</v>
      </c>
      <c r="DC119" s="462">
        <f t="shared" ca="1" si="147"/>
        <v>0</v>
      </c>
      <c r="DE119" s="114" t="str">
        <f t="shared" ca="1" si="86"/>
        <v>L.1.1.</v>
      </c>
      <c r="DF119">
        <f t="shared" ref="DF119:DF125" ca="1" si="148">VLOOKUP(DE119,scenarijai,$DF$6,FALSE)</f>
        <v>1</v>
      </c>
    </row>
    <row r="120" spans="1:110" hidden="1">
      <c r="A120" s="67">
        <v>108</v>
      </c>
      <c r="B120" s="458" t="str">
        <f t="shared" ca="1" si="83"/>
        <v>L.1.2.</v>
      </c>
      <c r="C120" s="459" t="str">
        <f t="shared" ca="1" si="84"/>
        <v>Išvengtos inovacijų kūrimo sąnaudos</v>
      </c>
      <c r="D120" s="437"/>
      <c r="E120" s="460" t="str">
        <f t="shared" ca="1" si="85"/>
        <v/>
      </c>
      <c r="F120" s="461">
        <f ca="1">H120+NPV(SD,I120:INDEX(I120:DC120,PAL))</f>
        <v>5628232.3797206376</v>
      </c>
      <c r="G120" s="454">
        <f ca="1">SUMIF($H$5:$DC$5,"&lt;="&amp;PAL,$H120:$DC120)</f>
        <v>6693000</v>
      </c>
      <c r="H120" s="462">
        <f t="shared" ca="1" si="141"/>
        <v>0</v>
      </c>
      <c r="I120" s="462">
        <f t="shared" ca="1" si="141"/>
        <v>0</v>
      </c>
      <c r="J120" s="462">
        <f t="shared" ca="1" si="141"/>
        <v>813000</v>
      </c>
      <c r="K120" s="462">
        <f t="shared" ca="1" si="141"/>
        <v>2400000</v>
      </c>
      <c r="L120" s="462">
        <f t="shared" ca="1" si="141"/>
        <v>2650000</v>
      </c>
      <c r="M120" s="462">
        <f t="shared" ca="1" si="141"/>
        <v>580000</v>
      </c>
      <c r="N120" s="462">
        <f t="shared" ca="1" si="141"/>
        <v>150000</v>
      </c>
      <c r="O120" s="462">
        <f t="shared" ca="1" si="141"/>
        <v>100000</v>
      </c>
      <c r="P120" s="462">
        <f t="shared" ca="1" si="141"/>
        <v>0</v>
      </c>
      <c r="Q120" s="462">
        <f t="shared" ca="1" si="141"/>
        <v>0</v>
      </c>
      <c r="R120" s="462">
        <f t="shared" ca="1" si="141"/>
        <v>0</v>
      </c>
      <c r="S120" s="462">
        <f t="shared" ca="1" si="141"/>
        <v>0</v>
      </c>
      <c r="T120" s="462">
        <f t="shared" ca="1" si="141"/>
        <v>0</v>
      </c>
      <c r="U120" s="462">
        <f t="shared" ca="1" si="141"/>
        <v>0</v>
      </c>
      <c r="V120" s="462">
        <f t="shared" ca="1" si="141"/>
        <v>0</v>
      </c>
      <c r="W120" s="462">
        <f t="shared" ca="1" si="141"/>
        <v>0</v>
      </c>
      <c r="X120" s="462">
        <f t="shared" ca="1" si="142"/>
        <v>0</v>
      </c>
      <c r="Y120" s="462">
        <f t="shared" ca="1" si="142"/>
        <v>0</v>
      </c>
      <c r="Z120" s="462">
        <f t="shared" ca="1" si="142"/>
        <v>0</v>
      </c>
      <c r="AA120" s="462">
        <f t="shared" ca="1" si="142"/>
        <v>0</v>
      </c>
      <c r="AB120" s="462">
        <f t="shared" ca="1" si="142"/>
        <v>0</v>
      </c>
      <c r="AC120" s="462">
        <f t="shared" ca="1" si="142"/>
        <v>0</v>
      </c>
      <c r="AD120" s="462">
        <f t="shared" ca="1" si="142"/>
        <v>0</v>
      </c>
      <c r="AE120" s="462">
        <f t="shared" ca="1" si="142"/>
        <v>0</v>
      </c>
      <c r="AF120" s="462">
        <f t="shared" ca="1" si="142"/>
        <v>0</v>
      </c>
      <c r="AG120" s="462">
        <f t="shared" ca="1" si="142"/>
        <v>0</v>
      </c>
      <c r="AH120" s="462">
        <f t="shared" ca="1" si="142"/>
        <v>0</v>
      </c>
      <c r="AI120" s="462">
        <f t="shared" ca="1" si="142"/>
        <v>0</v>
      </c>
      <c r="AJ120" s="462">
        <f t="shared" ca="1" si="142"/>
        <v>0</v>
      </c>
      <c r="AK120" s="462">
        <f t="shared" ca="1" si="142"/>
        <v>0</v>
      </c>
      <c r="AL120" s="462">
        <f t="shared" ca="1" si="142"/>
        <v>0</v>
      </c>
      <c r="AM120" s="462">
        <f t="shared" ca="1" si="142"/>
        <v>0</v>
      </c>
      <c r="AN120" s="462">
        <f t="shared" ca="1" si="143"/>
        <v>0</v>
      </c>
      <c r="AO120" s="462">
        <f t="shared" ca="1" si="143"/>
        <v>0</v>
      </c>
      <c r="AP120" s="462">
        <f t="shared" ca="1" si="143"/>
        <v>0</v>
      </c>
      <c r="AQ120" s="462">
        <f t="shared" ca="1" si="143"/>
        <v>0</v>
      </c>
      <c r="AR120" s="462">
        <f t="shared" ca="1" si="143"/>
        <v>0</v>
      </c>
      <c r="AS120" s="462">
        <f t="shared" ca="1" si="143"/>
        <v>0</v>
      </c>
      <c r="AT120" s="462">
        <f t="shared" ca="1" si="143"/>
        <v>0</v>
      </c>
      <c r="AU120" s="462">
        <f t="shared" ca="1" si="143"/>
        <v>0</v>
      </c>
      <c r="AV120" s="462">
        <f t="shared" ca="1" si="143"/>
        <v>0</v>
      </c>
      <c r="AW120" s="462">
        <f t="shared" ca="1" si="143"/>
        <v>0</v>
      </c>
      <c r="AX120" s="462">
        <f t="shared" ca="1" si="143"/>
        <v>0</v>
      </c>
      <c r="AY120" s="462">
        <f t="shared" ca="1" si="143"/>
        <v>0</v>
      </c>
      <c r="AZ120" s="462">
        <f t="shared" ca="1" si="143"/>
        <v>0</v>
      </c>
      <c r="BA120" s="462">
        <f t="shared" ca="1" si="143"/>
        <v>0</v>
      </c>
      <c r="BB120" s="462">
        <f t="shared" ca="1" si="143"/>
        <v>0</v>
      </c>
      <c r="BC120" s="462">
        <f t="shared" ca="1" si="143"/>
        <v>0</v>
      </c>
      <c r="BD120" s="462">
        <f t="shared" ca="1" si="144"/>
        <v>0</v>
      </c>
      <c r="BE120" s="462">
        <f t="shared" ca="1" si="144"/>
        <v>0</v>
      </c>
      <c r="BF120" s="462">
        <f t="shared" ca="1" si="144"/>
        <v>0</v>
      </c>
      <c r="BG120" s="462">
        <f t="shared" ca="1" si="144"/>
        <v>0</v>
      </c>
      <c r="BH120" s="462">
        <f t="shared" ca="1" si="144"/>
        <v>0</v>
      </c>
      <c r="BI120" s="462">
        <f t="shared" ca="1" si="144"/>
        <v>0</v>
      </c>
      <c r="BJ120" s="462">
        <f t="shared" ca="1" si="144"/>
        <v>0</v>
      </c>
      <c r="BK120" s="462">
        <f t="shared" ca="1" si="144"/>
        <v>0</v>
      </c>
      <c r="BL120" s="462">
        <f t="shared" ca="1" si="144"/>
        <v>0</v>
      </c>
      <c r="BM120" s="462">
        <f t="shared" ca="1" si="144"/>
        <v>0</v>
      </c>
      <c r="BN120" s="462">
        <f t="shared" ca="1" si="144"/>
        <v>0</v>
      </c>
      <c r="BO120" s="462">
        <f t="shared" ca="1" si="144"/>
        <v>0</v>
      </c>
      <c r="BP120" s="462">
        <f t="shared" ca="1" si="144"/>
        <v>0</v>
      </c>
      <c r="BQ120" s="462">
        <f t="shared" ca="1" si="144"/>
        <v>0</v>
      </c>
      <c r="BR120" s="462">
        <f t="shared" ca="1" si="144"/>
        <v>0</v>
      </c>
      <c r="BS120" s="462">
        <f t="shared" ca="1" si="144"/>
        <v>0</v>
      </c>
      <c r="BT120" s="462">
        <f t="shared" ca="1" si="145"/>
        <v>0</v>
      </c>
      <c r="BU120" s="462">
        <f t="shared" ca="1" si="145"/>
        <v>0</v>
      </c>
      <c r="BV120" s="462">
        <f t="shared" ca="1" si="145"/>
        <v>0</v>
      </c>
      <c r="BW120" s="462">
        <f t="shared" ca="1" si="145"/>
        <v>0</v>
      </c>
      <c r="BX120" s="462">
        <f t="shared" ca="1" si="145"/>
        <v>0</v>
      </c>
      <c r="BY120" s="462">
        <f t="shared" ca="1" si="145"/>
        <v>0</v>
      </c>
      <c r="BZ120" s="462">
        <f t="shared" ca="1" si="145"/>
        <v>0</v>
      </c>
      <c r="CA120" s="462">
        <f t="shared" ca="1" si="145"/>
        <v>0</v>
      </c>
      <c r="CB120" s="462">
        <f t="shared" ca="1" si="145"/>
        <v>0</v>
      </c>
      <c r="CC120" s="462">
        <f t="shared" ca="1" si="145"/>
        <v>0</v>
      </c>
      <c r="CD120" s="462">
        <f t="shared" ca="1" si="145"/>
        <v>0</v>
      </c>
      <c r="CE120" s="462">
        <f t="shared" ca="1" si="145"/>
        <v>0</v>
      </c>
      <c r="CF120" s="462">
        <f t="shared" ca="1" si="145"/>
        <v>0</v>
      </c>
      <c r="CG120" s="462">
        <f t="shared" ca="1" si="145"/>
        <v>0</v>
      </c>
      <c r="CH120" s="462">
        <f t="shared" ca="1" si="145"/>
        <v>0</v>
      </c>
      <c r="CI120" s="462">
        <f t="shared" ca="1" si="145"/>
        <v>0</v>
      </c>
      <c r="CJ120" s="462">
        <f t="shared" ca="1" si="146"/>
        <v>0</v>
      </c>
      <c r="CK120" s="462">
        <f t="shared" ca="1" si="146"/>
        <v>0</v>
      </c>
      <c r="CL120" s="462">
        <f t="shared" ca="1" si="146"/>
        <v>0</v>
      </c>
      <c r="CM120" s="462">
        <f t="shared" ca="1" si="146"/>
        <v>0</v>
      </c>
      <c r="CN120" s="462">
        <f t="shared" ca="1" si="146"/>
        <v>0</v>
      </c>
      <c r="CO120" s="462">
        <f t="shared" ca="1" si="146"/>
        <v>0</v>
      </c>
      <c r="CP120" s="462">
        <f t="shared" ca="1" si="146"/>
        <v>0</v>
      </c>
      <c r="CQ120" s="462">
        <f t="shared" ca="1" si="146"/>
        <v>0</v>
      </c>
      <c r="CR120" s="462">
        <f t="shared" ca="1" si="146"/>
        <v>0</v>
      </c>
      <c r="CS120" s="462">
        <f t="shared" ca="1" si="146"/>
        <v>0</v>
      </c>
      <c r="CT120" s="462">
        <f t="shared" ca="1" si="147"/>
        <v>0</v>
      </c>
      <c r="CU120" s="462">
        <f t="shared" ca="1" si="147"/>
        <v>0</v>
      </c>
      <c r="CV120" s="462">
        <f t="shared" ca="1" si="147"/>
        <v>0</v>
      </c>
      <c r="CW120" s="462">
        <f t="shared" ca="1" si="147"/>
        <v>0</v>
      </c>
      <c r="CX120" s="462">
        <f t="shared" ca="1" si="147"/>
        <v>0</v>
      </c>
      <c r="CY120" s="462">
        <f t="shared" ca="1" si="147"/>
        <v>0</v>
      </c>
      <c r="CZ120" s="462">
        <f t="shared" ca="1" si="147"/>
        <v>0</v>
      </c>
      <c r="DA120" s="462">
        <f t="shared" ca="1" si="147"/>
        <v>0</v>
      </c>
      <c r="DB120" s="462">
        <f t="shared" ca="1" si="147"/>
        <v>0</v>
      </c>
      <c r="DC120" s="462">
        <f t="shared" ca="1" si="147"/>
        <v>0</v>
      </c>
      <c r="DE120" s="114" t="str">
        <f t="shared" ca="1" si="86"/>
        <v>L.1.2.</v>
      </c>
      <c r="DF120">
        <f t="shared" ca="1" si="148"/>
        <v>1</v>
      </c>
    </row>
    <row r="121" spans="1:110" hidden="1">
      <c r="A121" s="67">
        <v>109</v>
      </c>
      <c r="B121" s="458" t="str">
        <f t="shared" ca="1" si="83"/>
        <v>L.1.3.</v>
      </c>
      <c r="C121" s="459" t="str">
        <f t="shared" ca="1" si="84"/>
        <v>Išvengtos konsultacijų sąnaudos</v>
      </c>
      <c r="D121" s="437"/>
      <c r="E121" s="460" t="str">
        <f t="shared" ca="1" si="85"/>
        <v/>
      </c>
      <c r="F121" s="461">
        <f ca="1">H121+NPV(SD,I121:INDEX(I121:DC121,PAL))</f>
        <v>45673584.827626742</v>
      </c>
      <c r="G121" s="454">
        <f ca="1">SUMIF($H$5:$DC$5,"&lt;="&amp;PAL,$H121:$DC121)</f>
        <v>56574575</v>
      </c>
      <c r="H121" s="462">
        <f t="shared" ca="1" si="141"/>
        <v>0</v>
      </c>
      <c r="I121" s="462">
        <f t="shared" ca="1" si="141"/>
        <v>0</v>
      </c>
      <c r="J121" s="462">
        <f t="shared" ca="1" si="141"/>
        <v>0</v>
      </c>
      <c r="K121" s="462">
        <f t="shared" ca="1" si="141"/>
        <v>2828728.75</v>
      </c>
      <c r="L121" s="462">
        <f t="shared" ca="1" si="141"/>
        <v>33944745</v>
      </c>
      <c r="M121" s="462">
        <f t="shared" ca="1" si="141"/>
        <v>14143643.75</v>
      </c>
      <c r="N121" s="462">
        <f t="shared" ca="1" si="141"/>
        <v>5657457.5</v>
      </c>
      <c r="O121" s="462">
        <f t="shared" ca="1" si="141"/>
        <v>0</v>
      </c>
      <c r="P121" s="462">
        <f t="shared" ca="1" si="141"/>
        <v>0</v>
      </c>
      <c r="Q121" s="462">
        <f t="shared" ca="1" si="141"/>
        <v>0</v>
      </c>
      <c r="R121" s="462">
        <f t="shared" ca="1" si="141"/>
        <v>0</v>
      </c>
      <c r="S121" s="462">
        <f t="shared" ca="1" si="141"/>
        <v>0</v>
      </c>
      <c r="T121" s="462">
        <f t="shared" ca="1" si="141"/>
        <v>0</v>
      </c>
      <c r="U121" s="462">
        <f t="shared" ca="1" si="141"/>
        <v>0</v>
      </c>
      <c r="V121" s="462">
        <f t="shared" ca="1" si="141"/>
        <v>0</v>
      </c>
      <c r="W121" s="462">
        <f t="shared" ca="1" si="141"/>
        <v>0</v>
      </c>
      <c r="X121" s="462">
        <f t="shared" ca="1" si="142"/>
        <v>0</v>
      </c>
      <c r="Y121" s="462">
        <f t="shared" ca="1" si="142"/>
        <v>0</v>
      </c>
      <c r="Z121" s="462">
        <f t="shared" ca="1" si="142"/>
        <v>0</v>
      </c>
      <c r="AA121" s="462">
        <f t="shared" ca="1" si="142"/>
        <v>0</v>
      </c>
      <c r="AB121" s="462">
        <f t="shared" ca="1" si="142"/>
        <v>0</v>
      </c>
      <c r="AC121" s="462">
        <f t="shared" ca="1" si="142"/>
        <v>0</v>
      </c>
      <c r="AD121" s="462">
        <f t="shared" ca="1" si="142"/>
        <v>0</v>
      </c>
      <c r="AE121" s="462">
        <f t="shared" ca="1" si="142"/>
        <v>0</v>
      </c>
      <c r="AF121" s="462">
        <f t="shared" ca="1" si="142"/>
        <v>0</v>
      </c>
      <c r="AG121" s="462">
        <f t="shared" ca="1" si="142"/>
        <v>0</v>
      </c>
      <c r="AH121" s="462">
        <f t="shared" ca="1" si="142"/>
        <v>0</v>
      </c>
      <c r="AI121" s="462">
        <f t="shared" ca="1" si="142"/>
        <v>0</v>
      </c>
      <c r="AJ121" s="462">
        <f t="shared" ca="1" si="142"/>
        <v>0</v>
      </c>
      <c r="AK121" s="462">
        <f t="shared" ca="1" si="142"/>
        <v>0</v>
      </c>
      <c r="AL121" s="462">
        <f t="shared" ca="1" si="142"/>
        <v>0</v>
      </c>
      <c r="AM121" s="462">
        <f t="shared" ca="1" si="142"/>
        <v>0</v>
      </c>
      <c r="AN121" s="462">
        <f t="shared" ca="1" si="143"/>
        <v>0</v>
      </c>
      <c r="AO121" s="462">
        <f t="shared" ca="1" si="143"/>
        <v>0</v>
      </c>
      <c r="AP121" s="462">
        <f t="shared" ca="1" si="143"/>
        <v>0</v>
      </c>
      <c r="AQ121" s="462">
        <f t="shared" ca="1" si="143"/>
        <v>0</v>
      </c>
      <c r="AR121" s="462">
        <f t="shared" ca="1" si="143"/>
        <v>0</v>
      </c>
      <c r="AS121" s="462">
        <f t="shared" ca="1" si="143"/>
        <v>0</v>
      </c>
      <c r="AT121" s="462">
        <f t="shared" ca="1" si="143"/>
        <v>0</v>
      </c>
      <c r="AU121" s="462">
        <f t="shared" ca="1" si="143"/>
        <v>0</v>
      </c>
      <c r="AV121" s="462">
        <f t="shared" ca="1" si="143"/>
        <v>0</v>
      </c>
      <c r="AW121" s="462">
        <f t="shared" ca="1" si="143"/>
        <v>0</v>
      </c>
      <c r="AX121" s="462">
        <f t="shared" ca="1" si="143"/>
        <v>0</v>
      </c>
      <c r="AY121" s="462">
        <f t="shared" ca="1" si="143"/>
        <v>0</v>
      </c>
      <c r="AZ121" s="462">
        <f t="shared" ca="1" si="143"/>
        <v>0</v>
      </c>
      <c r="BA121" s="462">
        <f t="shared" ca="1" si="143"/>
        <v>0</v>
      </c>
      <c r="BB121" s="462">
        <f t="shared" ca="1" si="143"/>
        <v>0</v>
      </c>
      <c r="BC121" s="462">
        <f t="shared" ca="1" si="143"/>
        <v>0</v>
      </c>
      <c r="BD121" s="462">
        <f t="shared" ca="1" si="144"/>
        <v>0</v>
      </c>
      <c r="BE121" s="462">
        <f t="shared" ca="1" si="144"/>
        <v>0</v>
      </c>
      <c r="BF121" s="462">
        <f t="shared" ca="1" si="144"/>
        <v>0</v>
      </c>
      <c r="BG121" s="462">
        <f t="shared" ca="1" si="144"/>
        <v>0</v>
      </c>
      <c r="BH121" s="462">
        <f t="shared" ca="1" si="144"/>
        <v>0</v>
      </c>
      <c r="BI121" s="462">
        <f t="shared" ca="1" si="144"/>
        <v>0</v>
      </c>
      <c r="BJ121" s="462">
        <f t="shared" ca="1" si="144"/>
        <v>0</v>
      </c>
      <c r="BK121" s="462">
        <f t="shared" ca="1" si="144"/>
        <v>0</v>
      </c>
      <c r="BL121" s="462">
        <f t="shared" ca="1" si="144"/>
        <v>0</v>
      </c>
      <c r="BM121" s="462">
        <f t="shared" ca="1" si="144"/>
        <v>0</v>
      </c>
      <c r="BN121" s="462">
        <f t="shared" ca="1" si="144"/>
        <v>0</v>
      </c>
      <c r="BO121" s="462">
        <f t="shared" ca="1" si="144"/>
        <v>0</v>
      </c>
      <c r="BP121" s="462">
        <f t="shared" ca="1" si="144"/>
        <v>0</v>
      </c>
      <c r="BQ121" s="462">
        <f t="shared" ca="1" si="144"/>
        <v>0</v>
      </c>
      <c r="BR121" s="462">
        <f t="shared" ca="1" si="144"/>
        <v>0</v>
      </c>
      <c r="BS121" s="462">
        <f t="shared" ca="1" si="144"/>
        <v>0</v>
      </c>
      <c r="BT121" s="462">
        <f t="shared" ca="1" si="145"/>
        <v>0</v>
      </c>
      <c r="BU121" s="462">
        <f t="shared" ca="1" si="145"/>
        <v>0</v>
      </c>
      <c r="BV121" s="462">
        <f t="shared" ca="1" si="145"/>
        <v>0</v>
      </c>
      <c r="BW121" s="462">
        <f t="shared" ca="1" si="145"/>
        <v>0</v>
      </c>
      <c r="BX121" s="462">
        <f t="shared" ca="1" si="145"/>
        <v>0</v>
      </c>
      <c r="BY121" s="462">
        <f t="shared" ca="1" si="145"/>
        <v>0</v>
      </c>
      <c r="BZ121" s="462">
        <f t="shared" ca="1" si="145"/>
        <v>0</v>
      </c>
      <c r="CA121" s="462">
        <f t="shared" ca="1" si="145"/>
        <v>0</v>
      </c>
      <c r="CB121" s="462">
        <f t="shared" ca="1" si="145"/>
        <v>0</v>
      </c>
      <c r="CC121" s="462">
        <f t="shared" ca="1" si="145"/>
        <v>0</v>
      </c>
      <c r="CD121" s="462">
        <f t="shared" ca="1" si="145"/>
        <v>0</v>
      </c>
      <c r="CE121" s="462">
        <f t="shared" ca="1" si="145"/>
        <v>0</v>
      </c>
      <c r="CF121" s="462">
        <f t="shared" ca="1" si="145"/>
        <v>0</v>
      </c>
      <c r="CG121" s="462">
        <f t="shared" ca="1" si="145"/>
        <v>0</v>
      </c>
      <c r="CH121" s="462">
        <f t="shared" ca="1" si="145"/>
        <v>0</v>
      </c>
      <c r="CI121" s="462">
        <f t="shared" ca="1" si="145"/>
        <v>0</v>
      </c>
      <c r="CJ121" s="462">
        <f t="shared" ca="1" si="146"/>
        <v>0</v>
      </c>
      <c r="CK121" s="462">
        <f t="shared" ca="1" si="146"/>
        <v>0</v>
      </c>
      <c r="CL121" s="462">
        <f t="shared" ca="1" si="146"/>
        <v>0</v>
      </c>
      <c r="CM121" s="462">
        <f t="shared" ca="1" si="146"/>
        <v>0</v>
      </c>
      <c r="CN121" s="462">
        <f t="shared" ca="1" si="146"/>
        <v>0</v>
      </c>
      <c r="CO121" s="462">
        <f t="shared" ca="1" si="146"/>
        <v>0</v>
      </c>
      <c r="CP121" s="462">
        <f t="shared" ca="1" si="146"/>
        <v>0</v>
      </c>
      <c r="CQ121" s="462">
        <f t="shared" ca="1" si="146"/>
        <v>0</v>
      </c>
      <c r="CR121" s="462">
        <f t="shared" ca="1" si="146"/>
        <v>0</v>
      </c>
      <c r="CS121" s="462">
        <f t="shared" ca="1" si="146"/>
        <v>0</v>
      </c>
      <c r="CT121" s="462">
        <f t="shared" ca="1" si="147"/>
        <v>0</v>
      </c>
      <c r="CU121" s="462">
        <f t="shared" ca="1" si="147"/>
        <v>0</v>
      </c>
      <c r="CV121" s="462">
        <f t="shared" ca="1" si="147"/>
        <v>0</v>
      </c>
      <c r="CW121" s="462">
        <f t="shared" ca="1" si="147"/>
        <v>0</v>
      </c>
      <c r="CX121" s="462">
        <f t="shared" ca="1" si="147"/>
        <v>0</v>
      </c>
      <c r="CY121" s="462">
        <f t="shared" ca="1" si="147"/>
        <v>0</v>
      </c>
      <c r="CZ121" s="462">
        <f t="shared" ca="1" si="147"/>
        <v>0</v>
      </c>
      <c r="DA121" s="462">
        <f t="shared" ca="1" si="147"/>
        <v>0</v>
      </c>
      <c r="DB121" s="462">
        <f t="shared" ca="1" si="147"/>
        <v>0</v>
      </c>
      <c r="DC121" s="462">
        <f t="shared" ca="1" si="147"/>
        <v>0</v>
      </c>
      <c r="DE121" s="114" t="str">
        <f t="shared" ca="1" si="86"/>
        <v>L.1.3.</v>
      </c>
      <c r="DF121">
        <f t="shared" ca="1" si="148"/>
        <v>1</v>
      </c>
    </row>
    <row r="122" spans="1:110" hidden="1">
      <c r="A122" s="67">
        <v>110</v>
      </c>
      <c r="B122" s="458" t="str">
        <f t="shared" ca="1" si="83"/>
        <v>L.1.4.</v>
      </c>
      <c r="C122" s="459" t="str">
        <f t="shared" ca="1" si="84"/>
        <v>Vieno darbuotojo sukuriamos pridėtinės vertės prieaugis</v>
      </c>
      <c r="D122" s="437"/>
      <c r="E122" s="460" t="str">
        <f t="shared" ca="1" si="85"/>
        <v/>
      </c>
      <c r="F122" s="461">
        <f ca="1">H122+NPV(SD,I122:INDEX(I122:DC122,PAL))</f>
        <v>147142096.34933963</v>
      </c>
      <c r="G122" s="454">
        <f ca="1">SUMIF($H$5:$DC$5,"&lt;="&amp;PAL,$H122:$DC122)</f>
        <v>186208679.10030374</v>
      </c>
      <c r="H122" s="462">
        <f t="shared" ca="1" si="141"/>
        <v>0</v>
      </c>
      <c r="I122" s="462">
        <f t="shared" ca="1" si="141"/>
        <v>2384067.5065550003</v>
      </c>
      <c r="J122" s="462">
        <f t="shared" ca="1" si="141"/>
        <v>20347252.316062503</v>
      </c>
      <c r="K122" s="462">
        <f t="shared" ca="1" si="141"/>
        <v>25982836.465921253</v>
      </c>
      <c r="L122" s="462">
        <f t="shared" ca="1" si="141"/>
        <v>34633585.141400009</v>
      </c>
      <c r="M122" s="462">
        <f t="shared" ca="1" si="141"/>
        <v>36616415.172915004</v>
      </c>
      <c r="N122" s="462">
        <f t="shared" ca="1" si="141"/>
        <v>23704272.201962501</v>
      </c>
      <c r="O122" s="462">
        <f t="shared" ca="1" si="141"/>
        <v>20409357.160272498</v>
      </c>
      <c r="P122" s="462">
        <f t="shared" ca="1" si="141"/>
        <v>11981610.732474998</v>
      </c>
      <c r="Q122" s="462">
        <f t="shared" ca="1" si="141"/>
        <v>8292533.6517399978</v>
      </c>
      <c r="R122" s="462">
        <f t="shared" ca="1" si="141"/>
        <v>1856748.7509999974</v>
      </c>
      <c r="S122" s="462">
        <f t="shared" ca="1" si="141"/>
        <v>-1.3487205876572262E-9</v>
      </c>
      <c r="T122" s="462">
        <f t="shared" ca="1" si="141"/>
        <v>-1.3891393564335885E-9</v>
      </c>
      <c r="U122" s="462">
        <f t="shared" ca="1" si="141"/>
        <v>0</v>
      </c>
      <c r="V122" s="462">
        <f t="shared" ca="1" si="141"/>
        <v>0</v>
      </c>
      <c r="W122" s="462">
        <f t="shared" ca="1" si="141"/>
        <v>0</v>
      </c>
      <c r="X122" s="462">
        <f t="shared" ca="1" si="142"/>
        <v>0</v>
      </c>
      <c r="Y122" s="462">
        <f t="shared" ca="1" si="142"/>
        <v>0</v>
      </c>
      <c r="Z122" s="462">
        <f t="shared" ca="1" si="142"/>
        <v>0</v>
      </c>
      <c r="AA122" s="462">
        <f t="shared" ca="1" si="142"/>
        <v>0</v>
      </c>
      <c r="AB122" s="462">
        <f t="shared" ca="1" si="142"/>
        <v>0</v>
      </c>
      <c r="AC122" s="462">
        <f t="shared" ca="1" si="142"/>
        <v>0</v>
      </c>
      <c r="AD122" s="462">
        <f t="shared" ca="1" si="142"/>
        <v>0</v>
      </c>
      <c r="AE122" s="462">
        <f t="shared" ca="1" si="142"/>
        <v>0</v>
      </c>
      <c r="AF122" s="462">
        <f t="shared" ca="1" si="142"/>
        <v>0</v>
      </c>
      <c r="AG122" s="462">
        <f t="shared" ca="1" si="142"/>
        <v>0</v>
      </c>
      <c r="AH122" s="462">
        <f t="shared" ca="1" si="142"/>
        <v>0</v>
      </c>
      <c r="AI122" s="462">
        <f t="shared" ca="1" si="142"/>
        <v>0</v>
      </c>
      <c r="AJ122" s="462">
        <f t="shared" ca="1" si="142"/>
        <v>0</v>
      </c>
      <c r="AK122" s="462">
        <f t="shared" ca="1" si="142"/>
        <v>0</v>
      </c>
      <c r="AL122" s="462">
        <f t="shared" ca="1" si="142"/>
        <v>0</v>
      </c>
      <c r="AM122" s="462">
        <f t="shared" ca="1" si="142"/>
        <v>0</v>
      </c>
      <c r="AN122" s="462">
        <f t="shared" ca="1" si="143"/>
        <v>0</v>
      </c>
      <c r="AO122" s="462">
        <f t="shared" ca="1" si="143"/>
        <v>0</v>
      </c>
      <c r="AP122" s="462">
        <f t="shared" ca="1" si="143"/>
        <v>0</v>
      </c>
      <c r="AQ122" s="462">
        <f t="shared" ca="1" si="143"/>
        <v>0</v>
      </c>
      <c r="AR122" s="462">
        <f t="shared" ca="1" si="143"/>
        <v>0</v>
      </c>
      <c r="AS122" s="462">
        <f t="shared" ca="1" si="143"/>
        <v>0</v>
      </c>
      <c r="AT122" s="462">
        <f t="shared" ca="1" si="143"/>
        <v>0</v>
      </c>
      <c r="AU122" s="462">
        <f t="shared" ca="1" si="143"/>
        <v>0</v>
      </c>
      <c r="AV122" s="462">
        <f t="shared" ca="1" si="143"/>
        <v>0</v>
      </c>
      <c r="AW122" s="462">
        <f t="shared" ca="1" si="143"/>
        <v>0</v>
      </c>
      <c r="AX122" s="462">
        <f t="shared" ca="1" si="143"/>
        <v>0</v>
      </c>
      <c r="AY122" s="462">
        <f t="shared" ca="1" si="143"/>
        <v>0</v>
      </c>
      <c r="AZ122" s="462">
        <f t="shared" ca="1" si="143"/>
        <v>0</v>
      </c>
      <c r="BA122" s="462">
        <f t="shared" ca="1" si="143"/>
        <v>0</v>
      </c>
      <c r="BB122" s="462">
        <f t="shared" ca="1" si="143"/>
        <v>0</v>
      </c>
      <c r="BC122" s="462">
        <f t="shared" ca="1" si="143"/>
        <v>0</v>
      </c>
      <c r="BD122" s="462">
        <f t="shared" ca="1" si="144"/>
        <v>0</v>
      </c>
      <c r="BE122" s="462">
        <f t="shared" ca="1" si="144"/>
        <v>0</v>
      </c>
      <c r="BF122" s="462">
        <f t="shared" ca="1" si="144"/>
        <v>0</v>
      </c>
      <c r="BG122" s="462">
        <f t="shared" ca="1" si="144"/>
        <v>0</v>
      </c>
      <c r="BH122" s="462">
        <f t="shared" ca="1" si="144"/>
        <v>0</v>
      </c>
      <c r="BI122" s="462">
        <f t="shared" ca="1" si="144"/>
        <v>0</v>
      </c>
      <c r="BJ122" s="462">
        <f t="shared" ca="1" si="144"/>
        <v>0</v>
      </c>
      <c r="BK122" s="462">
        <f t="shared" ca="1" si="144"/>
        <v>0</v>
      </c>
      <c r="BL122" s="462">
        <f t="shared" ca="1" si="144"/>
        <v>0</v>
      </c>
      <c r="BM122" s="462">
        <f t="shared" ca="1" si="144"/>
        <v>0</v>
      </c>
      <c r="BN122" s="462">
        <f t="shared" ca="1" si="144"/>
        <v>0</v>
      </c>
      <c r="BO122" s="462">
        <f t="shared" ca="1" si="144"/>
        <v>0</v>
      </c>
      <c r="BP122" s="462">
        <f t="shared" ca="1" si="144"/>
        <v>0</v>
      </c>
      <c r="BQ122" s="462">
        <f t="shared" ca="1" si="144"/>
        <v>0</v>
      </c>
      <c r="BR122" s="462">
        <f t="shared" ca="1" si="144"/>
        <v>0</v>
      </c>
      <c r="BS122" s="462">
        <f t="shared" ca="1" si="144"/>
        <v>0</v>
      </c>
      <c r="BT122" s="462">
        <f t="shared" ca="1" si="145"/>
        <v>0</v>
      </c>
      <c r="BU122" s="462">
        <f t="shared" ca="1" si="145"/>
        <v>0</v>
      </c>
      <c r="BV122" s="462">
        <f t="shared" ca="1" si="145"/>
        <v>0</v>
      </c>
      <c r="BW122" s="462">
        <f t="shared" ca="1" si="145"/>
        <v>0</v>
      </c>
      <c r="BX122" s="462">
        <f t="shared" ca="1" si="145"/>
        <v>0</v>
      </c>
      <c r="BY122" s="462">
        <f t="shared" ca="1" si="145"/>
        <v>0</v>
      </c>
      <c r="BZ122" s="462">
        <f t="shared" ca="1" si="145"/>
        <v>0</v>
      </c>
      <c r="CA122" s="462">
        <f t="shared" ca="1" si="145"/>
        <v>0</v>
      </c>
      <c r="CB122" s="462">
        <f t="shared" ca="1" si="145"/>
        <v>0</v>
      </c>
      <c r="CC122" s="462">
        <f t="shared" ca="1" si="145"/>
        <v>0</v>
      </c>
      <c r="CD122" s="462">
        <f t="shared" ca="1" si="145"/>
        <v>0</v>
      </c>
      <c r="CE122" s="462">
        <f t="shared" ca="1" si="145"/>
        <v>0</v>
      </c>
      <c r="CF122" s="462">
        <f t="shared" ca="1" si="145"/>
        <v>0</v>
      </c>
      <c r="CG122" s="462">
        <f t="shared" ca="1" si="145"/>
        <v>0</v>
      </c>
      <c r="CH122" s="462">
        <f t="shared" ca="1" si="145"/>
        <v>0</v>
      </c>
      <c r="CI122" s="462">
        <f t="shared" ca="1" si="145"/>
        <v>0</v>
      </c>
      <c r="CJ122" s="462">
        <f t="shared" ca="1" si="146"/>
        <v>0</v>
      </c>
      <c r="CK122" s="462">
        <f t="shared" ca="1" si="146"/>
        <v>0</v>
      </c>
      <c r="CL122" s="462">
        <f t="shared" ca="1" si="146"/>
        <v>0</v>
      </c>
      <c r="CM122" s="462">
        <f t="shared" ca="1" si="146"/>
        <v>0</v>
      </c>
      <c r="CN122" s="462">
        <f t="shared" ca="1" si="146"/>
        <v>0</v>
      </c>
      <c r="CO122" s="462">
        <f t="shared" ca="1" si="146"/>
        <v>0</v>
      </c>
      <c r="CP122" s="462">
        <f t="shared" ca="1" si="146"/>
        <v>0</v>
      </c>
      <c r="CQ122" s="462">
        <f t="shared" ca="1" si="146"/>
        <v>0</v>
      </c>
      <c r="CR122" s="462">
        <f t="shared" ca="1" si="146"/>
        <v>0</v>
      </c>
      <c r="CS122" s="462">
        <f t="shared" ca="1" si="146"/>
        <v>0</v>
      </c>
      <c r="CT122" s="462">
        <f t="shared" ca="1" si="147"/>
        <v>0</v>
      </c>
      <c r="CU122" s="462">
        <f t="shared" ca="1" si="147"/>
        <v>0</v>
      </c>
      <c r="CV122" s="462">
        <f t="shared" ca="1" si="147"/>
        <v>0</v>
      </c>
      <c r="CW122" s="462">
        <f t="shared" ca="1" si="147"/>
        <v>0</v>
      </c>
      <c r="CX122" s="462">
        <f t="shared" ca="1" si="147"/>
        <v>0</v>
      </c>
      <c r="CY122" s="462">
        <f t="shared" ca="1" si="147"/>
        <v>0</v>
      </c>
      <c r="CZ122" s="462">
        <f t="shared" ca="1" si="147"/>
        <v>0</v>
      </c>
      <c r="DA122" s="462">
        <f t="shared" ca="1" si="147"/>
        <v>0</v>
      </c>
      <c r="DB122" s="462">
        <f t="shared" ca="1" si="147"/>
        <v>0</v>
      </c>
      <c r="DC122" s="462">
        <f t="shared" ca="1" si="147"/>
        <v>0</v>
      </c>
      <c r="DE122" s="114" t="str">
        <f t="shared" ca="1" si="86"/>
        <v>L.1.4.</v>
      </c>
      <c r="DF122">
        <f t="shared" ca="1" si="148"/>
        <v>1</v>
      </c>
    </row>
    <row r="123" spans="1:110" hidden="1">
      <c r="A123" s="67">
        <v>111</v>
      </c>
      <c r="B123" s="458" t="str">
        <f t="shared" ca="1" si="83"/>
        <v>L.1.5.</v>
      </c>
      <c r="C123" s="459" t="str">
        <f t="shared" ca="1" si="84"/>
        <v/>
      </c>
      <c r="D123" s="437"/>
      <c r="E123" s="460" t="str">
        <f t="shared" ca="1" si="85"/>
        <v/>
      </c>
      <c r="F123" s="461">
        <f ca="1">H123+NPV(SD,I123:INDEX(I123:DC123,PAL))</f>
        <v>0</v>
      </c>
      <c r="G123" s="454">
        <f ca="1">SUMIF($H$5:$DC$5,"&lt;="&amp;PAL,$H123:$DC123)</f>
        <v>0</v>
      </c>
      <c r="H123" s="462">
        <f t="shared" ca="1" si="141"/>
        <v>0</v>
      </c>
      <c r="I123" s="462">
        <f t="shared" ca="1" si="141"/>
        <v>0</v>
      </c>
      <c r="J123" s="462">
        <f t="shared" ca="1" si="141"/>
        <v>0</v>
      </c>
      <c r="K123" s="462">
        <f t="shared" ca="1" si="141"/>
        <v>0</v>
      </c>
      <c r="L123" s="462">
        <f t="shared" ca="1" si="141"/>
        <v>0</v>
      </c>
      <c r="M123" s="462">
        <f t="shared" ca="1" si="141"/>
        <v>0</v>
      </c>
      <c r="N123" s="462">
        <f t="shared" ca="1" si="141"/>
        <v>0</v>
      </c>
      <c r="O123" s="462">
        <f t="shared" ca="1" si="141"/>
        <v>0</v>
      </c>
      <c r="P123" s="462">
        <f t="shared" ca="1" si="141"/>
        <v>0</v>
      </c>
      <c r="Q123" s="462">
        <f t="shared" ca="1" si="141"/>
        <v>0</v>
      </c>
      <c r="R123" s="462">
        <f t="shared" ca="1" si="141"/>
        <v>0</v>
      </c>
      <c r="S123" s="462">
        <f t="shared" ca="1" si="141"/>
        <v>0</v>
      </c>
      <c r="T123" s="462">
        <f t="shared" ca="1" si="141"/>
        <v>0</v>
      </c>
      <c r="U123" s="462">
        <f t="shared" ca="1" si="141"/>
        <v>0</v>
      </c>
      <c r="V123" s="462">
        <f t="shared" ca="1" si="141"/>
        <v>0</v>
      </c>
      <c r="W123" s="462">
        <f t="shared" ca="1" si="141"/>
        <v>0</v>
      </c>
      <c r="X123" s="462">
        <f t="shared" ca="1" si="142"/>
        <v>0</v>
      </c>
      <c r="Y123" s="462">
        <f t="shared" ca="1" si="142"/>
        <v>0</v>
      </c>
      <c r="Z123" s="462">
        <f t="shared" ca="1" si="142"/>
        <v>0</v>
      </c>
      <c r="AA123" s="462">
        <f t="shared" ca="1" si="142"/>
        <v>0</v>
      </c>
      <c r="AB123" s="462">
        <f t="shared" ca="1" si="142"/>
        <v>0</v>
      </c>
      <c r="AC123" s="462">
        <f t="shared" ca="1" si="142"/>
        <v>0</v>
      </c>
      <c r="AD123" s="462">
        <f t="shared" ca="1" si="142"/>
        <v>0</v>
      </c>
      <c r="AE123" s="462">
        <f t="shared" ca="1" si="142"/>
        <v>0</v>
      </c>
      <c r="AF123" s="462">
        <f t="shared" ca="1" si="142"/>
        <v>0</v>
      </c>
      <c r="AG123" s="462">
        <f t="shared" ca="1" si="142"/>
        <v>0</v>
      </c>
      <c r="AH123" s="462">
        <f t="shared" ca="1" si="142"/>
        <v>0</v>
      </c>
      <c r="AI123" s="462">
        <f t="shared" ca="1" si="142"/>
        <v>0</v>
      </c>
      <c r="AJ123" s="462">
        <f t="shared" ca="1" si="142"/>
        <v>0</v>
      </c>
      <c r="AK123" s="462">
        <f t="shared" ca="1" si="142"/>
        <v>0</v>
      </c>
      <c r="AL123" s="462">
        <f t="shared" ca="1" si="142"/>
        <v>0</v>
      </c>
      <c r="AM123" s="462">
        <f t="shared" ca="1" si="142"/>
        <v>0</v>
      </c>
      <c r="AN123" s="462">
        <f t="shared" ca="1" si="143"/>
        <v>0</v>
      </c>
      <c r="AO123" s="462">
        <f t="shared" ca="1" si="143"/>
        <v>0</v>
      </c>
      <c r="AP123" s="462">
        <f t="shared" ca="1" si="143"/>
        <v>0</v>
      </c>
      <c r="AQ123" s="462">
        <f t="shared" ca="1" si="143"/>
        <v>0</v>
      </c>
      <c r="AR123" s="462">
        <f t="shared" ca="1" si="143"/>
        <v>0</v>
      </c>
      <c r="AS123" s="462">
        <f t="shared" ca="1" si="143"/>
        <v>0</v>
      </c>
      <c r="AT123" s="462">
        <f t="shared" ca="1" si="143"/>
        <v>0</v>
      </c>
      <c r="AU123" s="462">
        <f t="shared" ca="1" si="143"/>
        <v>0</v>
      </c>
      <c r="AV123" s="462">
        <f t="shared" ca="1" si="143"/>
        <v>0</v>
      </c>
      <c r="AW123" s="462">
        <f t="shared" ca="1" si="143"/>
        <v>0</v>
      </c>
      <c r="AX123" s="462">
        <f t="shared" ca="1" si="143"/>
        <v>0</v>
      </c>
      <c r="AY123" s="462">
        <f t="shared" ca="1" si="143"/>
        <v>0</v>
      </c>
      <c r="AZ123" s="462">
        <f t="shared" ca="1" si="143"/>
        <v>0</v>
      </c>
      <c r="BA123" s="462">
        <f t="shared" ca="1" si="143"/>
        <v>0</v>
      </c>
      <c r="BB123" s="462">
        <f t="shared" ca="1" si="143"/>
        <v>0</v>
      </c>
      <c r="BC123" s="462">
        <f t="shared" ca="1" si="143"/>
        <v>0</v>
      </c>
      <c r="BD123" s="462">
        <f t="shared" ca="1" si="144"/>
        <v>0</v>
      </c>
      <c r="BE123" s="462">
        <f t="shared" ca="1" si="144"/>
        <v>0</v>
      </c>
      <c r="BF123" s="462">
        <f t="shared" ca="1" si="144"/>
        <v>0</v>
      </c>
      <c r="BG123" s="462">
        <f t="shared" ca="1" si="144"/>
        <v>0</v>
      </c>
      <c r="BH123" s="462">
        <f t="shared" ca="1" si="144"/>
        <v>0</v>
      </c>
      <c r="BI123" s="462">
        <f t="shared" ca="1" si="144"/>
        <v>0</v>
      </c>
      <c r="BJ123" s="462">
        <f t="shared" ca="1" si="144"/>
        <v>0</v>
      </c>
      <c r="BK123" s="462">
        <f t="shared" ca="1" si="144"/>
        <v>0</v>
      </c>
      <c r="BL123" s="462">
        <f t="shared" ca="1" si="144"/>
        <v>0</v>
      </c>
      <c r="BM123" s="462">
        <f t="shared" ca="1" si="144"/>
        <v>0</v>
      </c>
      <c r="BN123" s="462">
        <f t="shared" ca="1" si="144"/>
        <v>0</v>
      </c>
      <c r="BO123" s="462">
        <f t="shared" ca="1" si="144"/>
        <v>0</v>
      </c>
      <c r="BP123" s="462">
        <f t="shared" ca="1" si="144"/>
        <v>0</v>
      </c>
      <c r="BQ123" s="462">
        <f t="shared" ca="1" si="144"/>
        <v>0</v>
      </c>
      <c r="BR123" s="462">
        <f t="shared" ca="1" si="144"/>
        <v>0</v>
      </c>
      <c r="BS123" s="462">
        <f t="shared" ca="1" si="144"/>
        <v>0</v>
      </c>
      <c r="BT123" s="462">
        <f t="shared" ca="1" si="145"/>
        <v>0</v>
      </c>
      <c r="BU123" s="462">
        <f t="shared" ca="1" si="145"/>
        <v>0</v>
      </c>
      <c r="BV123" s="462">
        <f t="shared" ca="1" si="145"/>
        <v>0</v>
      </c>
      <c r="BW123" s="462">
        <f t="shared" ca="1" si="145"/>
        <v>0</v>
      </c>
      <c r="BX123" s="462">
        <f t="shared" ca="1" si="145"/>
        <v>0</v>
      </c>
      <c r="BY123" s="462">
        <f t="shared" ca="1" si="145"/>
        <v>0</v>
      </c>
      <c r="BZ123" s="462">
        <f t="shared" ca="1" si="145"/>
        <v>0</v>
      </c>
      <c r="CA123" s="462">
        <f t="shared" ca="1" si="145"/>
        <v>0</v>
      </c>
      <c r="CB123" s="462">
        <f t="shared" ca="1" si="145"/>
        <v>0</v>
      </c>
      <c r="CC123" s="462">
        <f t="shared" ca="1" si="145"/>
        <v>0</v>
      </c>
      <c r="CD123" s="462">
        <f t="shared" ca="1" si="145"/>
        <v>0</v>
      </c>
      <c r="CE123" s="462">
        <f t="shared" ca="1" si="145"/>
        <v>0</v>
      </c>
      <c r="CF123" s="462">
        <f t="shared" ca="1" si="145"/>
        <v>0</v>
      </c>
      <c r="CG123" s="462">
        <f t="shared" ca="1" si="145"/>
        <v>0</v>
      </c>
      <c r="CH123" s="462">
        <f t="shared" ca="1" si="145"/>
        <v>0</v>
      </c>
      <c r="CI123" s="462">
        <f t="shared" ca="1" si="145"/>
        <v>0</v>
      </c>
      <c r="CJ123" s="462">
        <f t="shared" ca="1" si="146"/>
        <v>0</v>
      </c>
      <c r="CK123" s="462">
        <f t="shared" ca="1" si="146"/>
        <v>0</v>
      </c>
      <c r="CL123" s="462">
        <f t="shared" ca="1" si="146"/>
        <v>0</v>
      </c>
      <c r="CM123" s="462">
        <f t="shared" ca="1" si="146"/>
        <v>0</v>
      </c>
      <c r="CN123" s="462">
        <f t="shared" ca="1" si="146"/>
        <v>0</v>
      </c>
      <c r="CO123" s="462">
        <f t="shared" ca="1" si="146"/>
        <v>0</v>
      </c>
      <c r="CP123" s="462">
        <f t="shared" ca="1" si="146"/>
        <v>0</v>
      </c>
      <c r="CQ123" s="462">
        <f t="shared" ca="1" si="146"/>
        <v>0</v>
      </c>
      <c r="CR123" s="462">
        <f t="shared" ca="1" si="146"/>
        <v>0</v>
      </c>
      <c r="CS123" s="462">
        <f t="shared" ca="1" si="146"/>
        <v>0</v>
      </c>
      <c r="CT123" s="462">
        <f t="shared" ca="1" si="147"/>
        <v>0</v>
      </c>
      <c r="CU123" s="462">
        <f t="shared" ca="1" si="147"/>
        <v>0</v>
      </c>
      <c r="CV123" s="462">
        <f t="shared" ca="1" si="147"/>
        <v>0</v>
      </c>
      <c r="CW123" s="462">
        <f t="shared" ca="1" si="147"/>
        <v>0</v>
      </c>
      <c r="CX123" s="462">
        <f t="shared" ca="1" si="147"/>
        <v>0</v>
      </c>
      <c r="CY123" s="462">
        <f t="shared" ca="1" si="147"/>
        <v>0</v>
      </c>
      <c r="CZ123" s="462">
        <f t="shared" ca="1" si="147"/>
        <v>0</v>
      </c>
      <c r="DA123" s="462">
        <f t="shared" ca="1" si="147"/>
        <v>0</v>
      </c>
      <c r="DB123" s="462">
        <f t="shared" ca="1" si="147"/>
        <v>0</v>
      </c>
      <c r="DC123" s="462">
        <f t="shared" ca="1" si="147"/>
        <v>0</v>
      </c>
      <c r="DE123" s="114" t="str">
        <f t="shared" ca="1" si="86"/>
        <v>L.1.5.</v>
      </c>
      <c r="DF123">
        <f t="shared" ca="1" si="148"/>
        <v>1</v>
      </c>
    </row>
    <row r="124" spans="1:110" hidden="1">
      <c r="A124" s="67">
        <v>112</v>
      </c>
      <c r="B124" s="458" t="str">
        <f t="shared" ca="1" si="83"/>
        <v>L.1.6.</v>
      </c>
      <c r="C124" s="459" t="str">
        <f t="shared" ca="1" si="84"/>
        <v/>
      </c>
      <c r="D124" s="437"/>
      <c r="E124" s="460" t="str">
        <f t="shared" ca="1" si="85"/>
        <v/>
      </c>
      <c r="F124" s="461">
        <f ca="1">H124+NPV(SD,I124:INDEX(I124:DC124,PAL))</f>
        <v>0</v>
      </c>
      <c r="G124" s="454">
        <f ca="1">SUMIF($H$5:$DC$5,"&lt;="&amp;PAL,$H124:$DC124)</f>
        <v>0</v>
      </c>
      <c r="H124" s="462">
        <f t="shared" ca="1" si="141"/>
        <v>0</v>
      </c>
      <c r="I124" s="462">
        <f t="shared" ca="1" si="141"/>
        <v>0</v>
      </c>
      <c r="J124" s="462">
        <f t="shared" ca="1" si="141"/>
        <v>0</v>
      </c>
      <c r="K124" s="462">
        <f t="shared" ca="1" si="141"/>
        <v>0</v>
      </c>
      <c r="L124" s="462">
        <f t="shared" ca="1" si="141"/>
        <v>0</v>
      </c>
      <c r="M124" s="462">
        <f t="shared" ca="1" si="141"/>
        <v>0</v>
      </c>
      <c r="N124" s="462">
        <f t="shared" ca="1" si="141"/>
        <v>0</v>
      </c>
      <c r="O124" s="462">
        <f t="shared" ca="1" si="141"/>
        <v>0</v>
      </c>
      <c r="P124" s="462">
        <f t="shared" ca="1" si="141"/>
        <v>0</v>
      </c>
      <c r="Q124" s="462">
        <f t="shared" ca="1" si="141"/>
        <v>0</v>
      </c>
      <c r="R124" s="462">
        <f t="shared" ca="1" si="141"/>
        <v>0</v>
      </c>
      <c r="S124" s="462">
        <f t="shared" ca="1" si="141"/>
        <v>0</v>
      </c>
      <c r="T124" s="462">
        <f t="shared" ca="1" si="141"/>
        <v>0</v>
      </c>
      <c r="U124" s="462">
        <f t="shared" ca="1" si="141"/>
        <v>0</v>
      </c>
      <c r="V124" s="462">
        <f t="shared" ca="1" si="141"/>
        <v>0</v>
      </c>
      <c r="W124" s="462">
        <f t="shared" ca="1" si="141"/>
        <v>0</v>
      </c>
      <c r="X124" s="462">
        <f t="shared" ca="1" si="142"/>
        <v>0</v>
      </c>
      <c r="Y124" s="462">
        <f t="shared" ca="1" si="142"/>
        <v>0</v>
      </c>
      <c r="Z124" s="462">
        <f t="shared" ca="1" si="142"/>
        <v>0</v>
      </c>
      <c r="AA124" s="462">
        <f t="shared" ca="1" si="142"/>
        <v>0</v>
      </c>
      <c r="AB124" s="462">
        <f t="shared" ca="1" si="142"/>
        <v>0</v>
      </c>
      <c r="AC124" s="462">
        <f t="shared" ca="1" si="142"/>
        <v>0</v>
      </c>
      <c r="AD124" s="462">
        <f t="shared" ca="1" si="142"/>
        <v>0</v>
      </c>
      <c r="AE124" s="462">
        <f t="shared" ca="1" si="142"/>
        <v>0</v>
      </c>
      <c r="AF124" s="462">
        <f t="shared" ca="1" si="142"/>
        <v>0</v>
      </c>
      <c r="AG124" s="462">
        <f t="shared" ca="1" si="142"/>
        <v>0</v>
      </c>
      <c r="AH124" s="462">
        <f t="shared" ca="1" si="142"/>
        <v>0</v>
      </c>
      <c r="AI124" s="462">
        <f t="shared" ca="1" si="142"/>
        <v>0</v>
      </c>
      <c r="AJ124" s="462">
        <f t="shared" ca="1" si="142"/>
        <v>0</v>
      </c>
      <c r="AK124" s="462">
        <f t="shared" ca="1" si="142"/>
        <v>0</v>
      </c>
      <c r="AL124" s="462">
        <f t="shared" ca="1" si="142"/>
        <v>0</v>
      </c>
      <c r="AM124" s="462">
        <f t="shared" ca="1" si="142"/>
        <v>0</v>
      </c>
      <c r="AN124" s="462">
        <f t="shared" ca="1" si="143"/>
        <v>0</v>
      </c>
      <c r="AO124" s="462">
        <f t="shared" ca="1" si="143"/>
        <v>0</v>
      </c>
      <c r="AP124" s="462">
        <f t="shared" ca="1" si="143"/>
        <v>0</v>
      </c>
      <c r="AQ124" s="462">
        <f t="shared" ca="1" si="143"/>
        <v>0</v>
      </c>
      <c r="AR124" s="462">
        <f t="shared" ca="1" si="143"/>
        <v>0</v>
      </c>
      <c r="AS124" s="462">
        <f t="shared" ca="1" si="143"/>
        <v>0</v>
      </c>
      <c r="AT124" s="462">
        <f t="shared" ca="1" si="143"/>
        <v>0</v>
      </c>
      <c r="AU124" s="462">
        <f t="shared" ca="1" si="143"/>
        <v>0</v>
      </c>
      <c r="AV124" s="462">
        <f t="shared" ca="1" si="143"/>
        <v>0</v>
      </c>
      <c r="AW124" s="462">
        <f t="shared" ca="1" si="143"/>
        <v>0</v>
      </c>
      <c r="AX124" s="462">
        <f t="shared" ca="1" si="143"/>
        <v>0</v>
      </c>
      <c r="AY124" s="462">
        <f t="shared" ca="1" si="143"/>
        <v>0</v>
      </c>
      <c r="AZ124" s="462">
        <f t="shared" ca="1" si="143"/>
        <v>0</v>
      </c>
      <c r="BA124" s="462">
        <f t="shared" ca="1" si="143"/>
        <v>0</v>
      </c>
      <c r="BB124" s="462">
        <f t="shared" ca="1" si="143"/>
        <v>0</v>
      </c>
      <c r="BC124" s="462">
        <f t="shared" ca="1" si="143"/>
        <v>0</v>
      </c>
      <c r="BD124" s="462">
        <f t="shared" ca="1" si="144"/>
        <v>0</v>
      </c>
      <c r="BE124" s="462">
        <f t="shared" ca="1" si="144"/>
        <v>0</v>
      </c>
      <c r="BF124" s="462">
        <f t="shared" ca="1" si="144"/>
        <v>0</v>
      </c>
      <c r="BG124" s="462">
        <f t="shared" ca="1" si="144"/>
        <v>0</v>
      </c>
      <c r="BH124" s="462">
        <f t="shared" ca="1" si="144"/>
        <v>0</v>
      </c>
      <c r="BI124" s="462">
        <f t="shared" ca="1" si="144"/>
        <v>0</v>
      </c>
      <c r="BJ124" s="462">
        <f t="shared" ca="1" si="144"/>
        <v>0</v>
      </c>
      <c r="BK124" s="462">
        <f t="shared" ca="1" si="144"/>
        <v>0</v>
      </c>
      <c r="BL124" s="462">
        <f t="shared" ca="1" si="144"/>
        <v>0</v>
      </c>
      <c r="BM124" s="462">
        <f t="shared" ca="1" si="144"/>
        <v>0</v>
      </c>
      <c r="BN124" s="462">
        <f t="shared" ca="1" si="144"/>
        <v>0</v>
      </c>
      <c r="BO124" s="462">
        <f t="shared" ca="1" si="144"/>
        <v>0</v>
      </c>
      <c r="BP124" s="462">
        <f t="shared" ca="1" si="144"/>
        <v>0</v>
      </c>
      <c r="BQ124" s="462">
        <f t="shared" ca="1" si="144"/>
        <v>0</v>
      </c>
      <c r="BR124" s="462">
        <f t="shared" ca="1" si="144"/>
        <v>0</v>
      </c>
      <c r="BS124" s="462">
        <f t="shared" ca="1" si="144"/>
        <v>0</v>
      </c>
      <c r="BT124" s="462">
        <f t="shared" ca="1" si="145"/>
        <v>0</v>
      </c>
      <c r="BU124" s="462">
        <f t="shared" ca="1" si="145"/>
        <v>0</v>
      </c>
      <c r="BV124" s="462">
        <f t="shared" ca="1" si="145"/>
        <v>0</v>
      </c>
      <c r="BW124" s="462">
        <f t="shared" ca="1" si="145"/>
        <v>0</v>
      </c>
      <c r="BX124" s="462">
        <f t="shared" ca="1" si="145"/>
        <v>0</v>
      </c>
      <c r="BY124" s="462">
        <f t="shared" ca="1" si="145"/>
        <v>0</v>
      </c>
      <c r="BZ124" s="462">
        <f t="shared" ca="1" si="145"/>
        <v>0</v>
      </c>
      <c r="CA124" s="462">
        <f t="shared" ca="1" si="145"/>
        <v>0</v>
      </c>
      <c r="CB124" s="462">
        <f t="shared" ca="1" si="145"/>
        <v>0</v>
      </c>
      <c r="CC124" s="462">
        <f t="shared" ca="1" si="145"/>
        <v>0</v>
      </c>
      <c r="CD124" s="462">
        <f t="shared" ca="1" si="145"/>
        <v>0</v>
      </c>
      <c r="CE124" s="462">
        <f t="shared" ca="1" si="145"/>
        <v>0</v>
      </c>
      <c r="CF124" s="462">
        <f t="shared" ca="1" si="145"/>
        <v>0</v>
      </c>
      <c r="CG124" s="462">
        <f t="shared" ca="1" si="145"/>
        <v>0</v>
      </c>
      <c r="CH124" s="462">
        <f t="shared" ca="1" si="145"/>
        <v>0</v>
      </c>
      <c r="CI124" s="462">
        <f t="shared" ca="1" si="145"/>
        <v>0</v>
      </c>
      <c r="CJ124" s="462">
        <f t="shared" ca="1" si="146"/>
        <v>0</v>
      </c>
      <c r="CK124" s="462">
        <f t="shared" ca="1" si="146"/>
        <v>0</v>
      </c>
      <c r="CL124" s="462">
        <f t="shared" ca="1" si="146"/>
        <v>0</v>
      </c>
      <c r="CM124" s="462">
        <f t="shared" ca="1" si="146"/>
        <v>0</v>
      </c>
      <c r="CN124" s="462">
        <f t="shared" ca="1" si="146"/>
        <v>0</v>
      </c>
      <c r="CO124" s="462">
        <f t="shared" ca="1" si="146"/>
        <v>0</v>
      </c>
      <c r="CP124" s="462">
        <f t="shared" ca="1" si="146"/>
        <v>0</v>
      </c>
      <c r="CQ124" s="462">
        <f t="shared" ca="1" si="146"/>
        <v>0</v>
      </c>
      <c r="CR124" s="462">
        <f t="shared" ca="1" si="146"/>
        <v>0</v>
      </c>
      <c r="CS124" s="462">
        <f t="shared" ca="1" si="146"/>
        <v>0</v>
      </c>
      <c r="CT124" s="462">
        <f t="shared" ca="1" si="147"/>
        <v>0</v>
      </c>
      <c r="CU124" s="462">
        <f t="shared" ca="1" si="147"/>
        <v>0</v>
      </c>
      <c r="CV124" s="462">
        <f t="shared" ca="1" si="147"/>
        <v>0</v>
      </c>
      <c r="CW124" s="462">
        <f t="shared" ca="1" si="147"/>
        <v>0</v>
      </c>
      <c r="CX124" s="462">
        <f t="shared" ca="1" si="147"/>
        <v>0</v>
      </c>
      <c r="CY124" s="462">
        <f t="shared" ca="1" si="147"/>
        <v>0</v>
      </c>
      <c r="CZ124" s="462">
        <f t="shared" ca="1" si="147"/>
        <v>0</v>
      </c>
      <c r="DA124" s="462">
        <f t="shared" ca="1" si="147"/>
        <v>0</v>
      </c>
      <c r="DB124" s="462">
        <f t="shared" ca="1" si="147"/>
        <v>0</v>
      </c>
      <c r="DC124" s="462">
        <f t="shared" ca="1" si="147"/>
        <v>0</v>
      </c>
      <c r="DE124" s="114" t="str">
        <f t="shared" ca="1" si="86"/>
        <v>L.1.6.</v>
      </c>
      <c r="DF124">
        <f t="shared" ca="1" si="148"/>
        <v>1</v>
      </c>
    </row>
    <row r="125" spans="1:110" hidden="1">
      <c r="A125" s="67">
        <v>113</v>
      </c>
      <c r="B125" s="458" t="str">
        <f t="shared" ca="1" si="83"/>
        <v>L.1.7.</v>
      </c>
      <c r="C125" s="459" t="str">
        <f t="shared" ca="1" si="84"/>
        <v/>
      </c>
      <c r="D125" s="437"/>
      <c r="E125" s="460" t="str">
        <f t="shared" ca="1" si="85"/>
        <v/>
      </c>
      <c r="F125" s="461">
        <f ca="1">H125+NPV(SD,I125:INDEX(I125:DC125,PAL))</f>
        <v>0</v>
      </c>
      <c r="G125" s="454">
        <f ca="1">SUMIF($H$5:$DC$5,"&lt;="&amp;PAL,$H125:$DC125)</f>
        <v>0</v>
      </c>
      <c r="H125" s="462">
        <f t="shared" ca="1" si="141"/>
        <v>0</v>
      </c>
      <c r="I125" s="462">
        <f t="shared" ca="1" si="141"/>
        <v>0</v>
      </c>
      <c r="J125" s="462">
        <f t="shared" ca="1" si="141"/>
        <v>0</v>
      </c>
      <c r="K125" s="462">
        <f t="shared" ca="1" si="141"/>
        <v>0</v>
      </c>
      <c r="L125" s="462">
        <f t="shared" ca="1" si="141"/>
        <v>0</v>
      </c>
      <c r="M125" s="462">
        <f t="shared" ca="1" si="141"/>
        <v>0</v>
      </c>
      <c r="N125" s="462">
        <f t="shared" ca="1" si="141"/>
        <v>0</v>
      </c>
      <c r="O125" s="462">
        <f t="shared" ca="1" si="141"/>
        <v>0</v>
      </c>
      <c r="P125" s="462">
        <f t="shared" ca="1" si="141"/>
        <v>0</v>
      </c>
      <c r="Q125" s="462">
        <f t="shared" ca="1" si="141"/>
        <v>0</v>
      </c>
      <c r="R125" s="462">
        <f t="shared" ca="1" si="141"/>
        <v>0</v>
      </c>
      <c r="S125" s="462">
        <f t="shared" ca="1" si="141"/>
        <v>0</v>
      </c>
      <c r="T125" s="462">
        <f t="shared" ca="1" si="141"/>
        <v>0</v>
      </c>
      <c r="U125" s="462">
        <f t="shared" ca="1" si="141"/>
        <v>0</v>
      </c>
      <c r="V125" s="462">
        <f t="shared" ca="1" si="141"/>
        <v>0</v>
      </c>
      <c r="W125" s="462">
        <f t="shared" ca="1" si="141"/>
        <v>0</v>
      </c>
      <c r="X125" s="462">
        <f t="shared" ca="1" si="142"/>
        <v>0</v>
      </c>
      <c r="Y125" s="462">
        <f t="shared" ca="1" si="142"/>
        <v>0</v>
      </c>
      <c r="Z125" s="462">
        <f t="shared" ca="1" si="142"/>
        <v>0</v>
      </c>
      <c r="AA125" s="462">
        <f t="shared" ca="1" si="142"/>
        <v>0</v>
      </c>
      <c r="AB125" s="462">
        <f t="shared" ca="1" si="142"/>
        <v>0</v>
      </c>
      <c r="AC125" s="462">
        <f t="shared" ca="1" si="142"/>
        <v>0</v>
      </c>
      <c r="AD125" s="462">
        <f t="shared" ca="1" si="142"/>
        <v>0</v>
      </c>
      <c r="AE125" s="462">
        <f t="shared" ca="1" si="142"/>
        <v>0</v>
      </c>
      <c r="AF125" s="462">
        <f t="shared" ca="1" si="142"/>
        <v>0</v>
      </c>
      <c r="AG125" s="462">
        <f t="shared" ca="1" si="142"/>
        <v>0</v>
      </c>
      <c r="AH125" s="462">
        <f t="shared" ca="1" si="142"/>
        <v>0</v>
      </c>
      <c r="AI125" s="462">
        <f t="shared" ca="1" si="142"/>
        <v>0</v>
      </c>
      <c r="AJ125" s="462">
        <f t="shared" ca="1" si="142"/>
        <v>0</v>
      </c>
      <c r="AK125" s="462">
        <f t="shared" ca="1" si="142"/>
        <v>0</v>
      </c>
      <c r="AL125" s="462">
        <f t="shared" ca="1" si="142"/>
        <v>0</v>
      </c>
      <c r="AM125" s="462">
        <f t="shared" ca="1" si="142"/>
        <v>0</v>
      </c>
      <c r="AN125" s="462">
        <f t="shared" ca="1" si="143"/>
        <v>0</v>
      </c>
      <c r="AO125" s="462">
        <f t="shared" ca="1" si="143"/>
        <v>0</v>
      </c>
      <c r="AP125" s="462">
        <f t="shared" ca="1" si="143"/>
        <v>0</v>
      </c>
      <c r="AQ125" s="462">
        <f t="shared" ca="1" si="143"/>
        <v>0</v>
      </c>
      <c r="AR125" s="462">
        <f t="shared" ca="1" si="143"/>
        <v>0</v>
      </c>
      <c r="AS125" s="462">
        <f t="shared" ca="1" si="143"/>
        <v>0</v>
      </c>
      <c r="AT125" s="462">
        <f t="shared" ca="1" si="143"/>
        <v>0</v>
      </c>
      <c r="AU125" s="462">
        <f t="shared" ca="1" si="143"/>
        <v>0</v>
      </c>
      <c r="AV125" s="462">
        <f t="shared" ca="1" si="143"/>
        <v>0</v>
      </c>
      <c r="AW125" s="462">
        <f t="shared" ca="1" si="143"/>
        <v>0</v>
      </c>
      <c r="AX125" s="462">
        <f t="shared" ca="1" si="143"/>
        <v>0</v>
      </c>
      <c r="AY125" s="462">
        <f t="shared" ca="1" si="143"/>
        <v>0</v>
      </c>
      <c r="AZ125" s="462">
        <f t="shared" ca="1" si="143"/>
        <v>0</v>
      </c>
      <c r="BA125" s="462">
        <f t="shared" ca="1" si="143"/>
        <v>0</v>
      </c>
      <c r="BB125" s="462">
        <f t="shared" ca="1" si="143"/>
        <v>0</v>
      </c>
      <c r="BC125" s="462">
        <f t="shared" ca="1" si="143"/>
        <v>0</v>
      </c>
      <c r="BD125" s="462">
        <f t="shared" ca="1" si="144"/>
        <v>0</v>
      </c>
      <c r="BE125" s="462">
        <f t="shared" ca="1" si="144"/>
        <v>0</v>
      </c>
      <c r="BF125" s="462">
        <f t="shared" ca="1" si="144"/>
        <v>0</v>
      </c>
      <c r="BG125" s="462">
        <f t="shared" ca="1" si="144"/>
        <v>0</v>
      </c>
      <c r="BH125" s="462">
        <f t="shared" ca="1" si="144"/>
        <v>0</v>
      </c>
      <c r="BI125" s="462">
        <f t="shared" ca="1" si="144"/>
        <v>0</v>
      </c>
      <c r="BJ125" s="462">
        <f t="shared" ca="1" si="144"/>
        <v>0</v>
      </c>
      <c r="BK125" s="462">
        <f t="shared" ca="1" si="144"/>
        <v>0</v>
      </c>
      <c r="BL125" s="462">
        <f t="shared" ca="1" si="144"/>
        <v>0</v>
      </c>
      <c r="BM125" s="462">
        <f t="shared" ca="1" si="144"/>
        <v>0</v>
      </c>
      <c r="BN125" s="462">
        <f t="shared" ca="1" si="144"/>
        <v>0</v>
      </c>
      <c r="BO125" s="462">
        <f t="shared" ca="1" si="144"/>
        <v>0</v>
      </c>
      <c r="BP125" s="462">
        <f t="shared" ca="1" si="144"/>
        <v>0</v>
      </c>
      <c r="BQ125" s="462">
        <f t="shared" ca="1" si="144"/>
        <v>0</v>
      </c>
      <c r="BR125" s="462">
        <f t="shared" ca="1" si="144"/>
        <v>0</v>
      </c>
      <c r="BS125" s="462">
        <f t="shared" ca="1" si="144"/>
        <v>0</v>
      </c>
      <c r="BT125" s="462">
        <f t="shared" ca="1" si="145"/>
        <v>0</v>
      </c>
      <c r="BU125" s="462">
        <f t="shared" ca="1" si="145"/>
        <v>0</v>
      </c>
      <c r="BV125" s="462">
        <f t="shared" ca="1" si="145"/>
        <v>0</v>
      </c>
      <c r="BW125" s="462">
        <f t="shared" ca="1" si="145"/>
        <v>0</v>
      </c>
      <c r="BX125" s="462">
        <f t="shared" ca="1" si="145"/>
        <v>0</v>
      </c>
      <c r="BY125" s="462">
        <f t="shared" ca="1" si="145"/>
        <v>0</v>
      </c>
      <c r="BZ125" s="462">
        <f t="shared" ca="1" si="145"/>
        <v>0</v>
      </c>
      <c r="CA125" s="462">
        <f t="shared" ca="1" si="145"/>
        <v>0</v>
      </c>
      <c r="CB125" s="462">
        <f t="shared" ca="1" si="145"/>
        <v>0</v>
      </c>
      <c r="CC125" s="462">
        <f t="shared" ca="1" si="145"/>
        <v>0</v>
      </c>
      <c r="CD125" s="462">
        <f t="shared" ca="1" si="145"/>
        <v>0</v>
      </c>
      <c r="CE125" s="462">
        <f t="shared" ca="1" si="145"/>
        <v>0</v>
      </c>
      <c r="CF125" s="462">
        <f t="shared" ca="1" si="145"/>
        <v>0</v>
      </c>
      <c r="CG125" s="462">
        <f t="shared" ca="1" si="145"/>
        <v>0</v>
      </c>
      <c r="CH125" s="462">
        <f t="shared" ca="1" si="145"/>
        <v>0</v>
      </c>
      <c r="CI125" s="462">
        <f t="shared" ca="1" si="145"/>
        <v>0</v>
      </c>
      <c r="CJ125" s="462">
        <f t="shared" ca="1" si="146"/>
        <v>0</v>
      </c>
      <c r="CK125" s="462">
        <f t="shared" ca="1" si="146"/>
        <v>0</v>
      </c>
      <c r="CL125" s="462">
        <f t="shared" ca="1" si="146"/>
        <v>0</v>
      </c>
      <c r="CM125" s="462">
        <f t="shared" ca="1" si="146"/>
        <v>0</v>
      </c>
      <c r="CN125" s="462">
        <f t="shared" ca="1" si="146"/>
        <v>0</v>
      </c>
      <c r="CO125" s="462">
        <f t="shared" ca="1" si="146"/>
        <v>0</v>
      </c>
      <c r="CP125" s="462">
        <f t="shared" ca="1" si="146"/>
        <v>0</v>
      </c>
      <c r="CQ125" s="462">
        <f t="shared" ca="1" si="146"/>
        <v>0</v>
      </c>
      <c r="CR125" s="462">
        <f t="shared" ca="1" si="146"/>
        <v>0</v>
      </c>
      <c r="CS125" s="462">
        <f t="shared" ca="1" si="146"/>
        <v>0</v>
      </c>
      <c r="CT125" s="462">
        <f t="shared" ca="1" si="147"/>
        <v>0</v>
      </c>
      <c r="CU125" s="462">
        <f t="shared" ca="1" si="147"/>
        <v>0</v>
      </c>
      <c r="CV125" s="462">
        <f t="shared" ca="1" si="147"/>
        <v>0</v>
      </c>
      <c r="CW125" s="462">
        <f t="shared" ca="1" si="147"/>
        <v>0</v>
      </c>
      <c r="CX125" s="462">
        <f t="shared" ca="1" si="147"/>
        <v>0</v>
      </c>
      <c r="CY125" s="462">
        <f t="shared" ca="1" si="147"/>
        <v>0</v>
      </c>
      <c r="CZ125" s="462">
        <f t="shared" ca="1" si="147"/>
        <v>0</v>
      </c>
      <c r="DA125" s="462">
        <f t="shared" ca="1" si="147"/>
        <v>0</v>
      </c>
      <c r="DB125" s="462">
        <f t="shared" ca="1" si="147"/>
        <v>0</v>
      </c>
      <c r="DC125" s="462">
        <f t="shared" ca="1" si="147"/>
        <v>0</v>
      </c>
      <c r="DE125" s="114" t="str">
        <f t="shared" ca="1" si="86"/>
        <v>L.1.7.</v>
      </c>
      <c r="DF125">
        <f t="shared" ca="1" si="148"/>
        <v>1</v>
      </c>
    </row>
    <row r="126" spans="1:110" hidden="1">
      <c r="A126" s="67">
        <v>114</v>
      </c>
      <c r="B126" s="458" t="str">
        <f t="shared" ca="1" si="83"/>
        <v>L.2.</v>
      </c>
      <c r="C126" s="465" t="str">
        <f t="shared" ca="1" si="84"/>
        <v>Socialinio - ekonominio poveikio žala</v>
      </c>
      <c r="D126" s="451"/>
      <c r="E126" s="466" t="str">
        <f t="shared" ca="1" si="85"/>
        <v/>
      </c>
      <c r="F126" s="461">
        <f ca="1">H126+NPV(SD,I126:INDEX(I126:DC126,PAL))</f>
        <v>0</v>
      </c>
      <c r="G126" s="454">
        <f ca="1">SUMIF($H$5:$DC$5,"&lt;="&amp;PAL,$H126:$DC126)</f>
        <v>0</v>
      </c>
      <c r="H126" s="467">
        <f ca="1">SUM(H127:H129)</f>
        <v>0</v>
      </c>
      <c r="I126" s="467">
        <f t="shared" ref="I126:BT126" ca="1" si="149">SUM(I127:I129)</f>
        <v>0</v>
      </c>
      <c r="J126" s="467">
        <f t="shared" ca="1" si="149"/>
        <v>0</v>
      </c>
      <c r="K126" s="467">
        <f t="shared" ca="1" si="149"/>
        <v>0</v>
      </c>
      <c r="L126" s="467">
        <f t="shared" ca="1" si="149"/>
        <v>0</v>
      </c>
      <c r="M126" s="467">
        <f t="shared" ca="1" si="149"/>
        <v>0</v>
      </c>
      <c r="N126" s="467">
        <f t="shared" ca="1" si="149"/>
        <v>0</v>
      </c>
      <c r="O126" s="467">
        <f t="shared" ca="1" si="149"/>
        <v>0</v>
      </c>
      <c r="P126" s="467">
        <f t="shared" ca="1" si="149"/>
        <v>0</v>
      </c>
      <c r="Q126" s="467">
        <f t="shared" ca="1" si="149"/>
        <v>0</v>
      </c>
      <c r="R126" s="467">
        <f t="shared" ca="1" si="149"/>
        <v>0</v>
      </c>
      <c r="S126" s="467">
        <f t="shared" ca="1" si="149"/>
        <v>0</v>
      </c>
      <c r="T126" s="467">
        <f t="shared" ca="1" si="149"/>
        <v>0</v>
      </c>
      <c r="U126" s="467">
        <f t="shared" ca="1" si="149"/>
        <v>0</v>
      </c>
      <c r="V126" s="467">
        <f t="shared" ca="1" si="149"/>
        <v>0</v>
      </c>
      <c r="W126" s="467">
        <f t="shared" ca="1" si="149"/>
        <v>0</v>
      </c>
      <c r="X126" s="467">
        <f t="shared" ca="1" si="149"/>
        <v>0</v>
      </c>
      <c r="Y126" s="467">
        <f t="shared" ca="1" si="149"/>
        <v>0</v>
      </c>
      <c r="Z126" s="467">
        <f t="shared" ca="1" si="149"/>
        <v>0</v>
      </c>
      <c r="AA126" s="467">
        <f t="shared" ca="1" si="149"/>
        <v>0</v>
      </c>
      <c r="AB126" s="467">
        <f t="shared" ca="1" si="149"/>
        <v>0</v>
      </c>
      <c r="AC126" s="467">
        <f t="shared" ca="1" si="149"/>
        <v>0</v>
      </c>
      <c r="AD126" s="467">
        <f t="shared" ca="1" si="149"/>
        <v>0</v>
      </c>
      <c r="AE126" s="467">
        <f t="shared" ca="1" si="149"/>
        <v>0</v>
      </c>
      <c r="AF126" s="467">
        <f t="shared" ca="1" si="149"/>
        <v>0</v>
      </c>
      <c r="AG126" s="467">
        <f t="shared" ca="1" si="149"/>
        <v>0</v>
      </c>
      <c r="AH126" s="467">
        <f t="shared" ca="1" si="149"/>
        <v>0</v>
      </c>
      <c r="AI126" s="467">
        <f t="shared" ca="1" si="149"/>
        <v>0</v>
      </c>
      <c r="AJ126" s="467">
        <f t="shared" ca="1" si="149"/>
        <v>0</v>
      </c>
      <c r="AK126" s="467">
        <f t="shared" ca="1" si="149"/>
        <v>0</v>
      </c>
      <c r="AL126" s="467">
        <f t="shared" ca="1" si="149"/>
        <v>0</v>
      </c>
      <c r="AM126" s="467">
        <f t="shared" ca="1" si="149"/>
        <v>0</v>
      </c>
      <c r="AN126" s="467">
        <f t="shared" ca="1" si="149"/>
        <v>0</v>
      </c>
      <c r="AO126" s="467">
        <f t="shared" ca="1" si="149"/>
        <v>0</v>
      </c>
      <c r="AP126" s="467">
        <f t="shared" ca="1" si="149"/>
        <v>0</v>
      </c>
      <c r="AQ126" s="467">
        <f t="shared" ca="1" si="149"/>
        <v>0</v>
      </c>
      <c r="AR126" s="467">
        <f t="shared" ca="1" si="149"/>
        <v>0</v>
      </c>
      <c r="AS126" s="467">
        <f t="shared" ca="1" si="149"/>
        <v>0</v>
      </c>
      <c r="AT126" s="467">
        <f t="shared" ca="1" si="149"/>
        <v>0</v>
      </c>
      <c r="AU126" s="467">
        <f t="shared" ca="1" si="149"/>
        <v>0</v>
      </c>
      <c r="AV126" s="467">
        <f t="shared" ca="1" si="149"/>
        <v>0</v>
      </c>
      <c r="AW126" s="467">
        <f t="shared" ca="1" si="149"/>
        <v>0</v>
      </c>
      <c r="AX126" s="467">
        <f t="shared" ca="1" si="149"/>
        <v>0</v>
      </c>
      <c r="AY126" s="467">
        <f t="shared" ca="1" si="149"/>
        <v>0</v>
      </c>
      <c r="AZ126" s="467">
        <f t="shared" ca="1" si="149"/>
        <v>0</v>
      </c>
      <c r="BA126" s="467">
        <f t="shared" ca="1" si="149"/>
        <v>0</v>
      </c>
      <c r="BB126" s="467">
        <f t="shared" ca="1" si="149"/>
        <v>0</v>
      </c>
      <c r="BC126" s="467">
        <f t="shared" ca="1" si="149"/>
        <v>0</v>
      </c>
      <c r="BD126" s="467">
        <f t="shared" ca="1" si="149"/>
        <v>0</v>
      </c>
      <c r="BE126" s="467">
        <f t="shared" ca="1" si="149"/>
        <v>0</v>
      </c>
      <c r="BF126" s="467">
        <f t="shared" ca="1" si="149"/>
        <v>0</v>
      </c>
      <c r="BG126" s="467">
        <f t="shared" ca="1" si="149"/>
        <v>0</v>
      </c>
      <c r="BH126" s="467">
        <f t="shared" ca="1" si="149"/>
        <v>0</v>
      </c>
      <c r="BI126" s="467">
        <f t="shared" ca="1" si="149"/>
        <v>0</v>
      </c>
      <c r="BJ126" s="467">
        <f t="shared" ca="1" si="149"/>
        <v>0</v>
      </c>
      <c r="BK126" s="467">
        <f t="shared" ca="1" si="149"/>
        <v>0</v>
      </c>
      <c r="BL126" s="467">
        <f t="shared" ca="1" si="149"/>
        <v>0</v>
      </c>
      <c r="BM126" s="467">
        <f t="shared" ca="1" si="149"/>
        <v>0</v>
      </c>
      <c r="BN126" s="467">
        <f t="shared" ca="1" si="149"/>
        <v>0</v>
      </c>
      <c r="BO126" s="467">
        <f t="shared" ca="1" si="149"/>
        <v>0</v>
      </c>
      <c r="BP126" s="467">
        <f t="shared" ca="1" si="149"/>
        <v>0</v>
      </c>
      <c r="BQ126" s="467">
        <f t="shared" ca="1" si="149"/>
        <v>0</v>
      </c>
      <c r="BR126" s="467">
        <f t="shared" ca="1" si="149"/>
        <v>0</v>
      </c>
      <c r="BS126" s="467">
        <f t="shared" ca="1" si="149"/>
        <v>0</v>
      </c>
      <c r="BT126" s="467">
        <f t="shared" ca="1" si="149"/>
        <v>0</v>
      </c>
      <c r="BU126" s="467">
        <f t="shared" ref="BU126:DC126" ca="1" si="150">SUM(BU127:BU129)</f>
        <v>0</v>
      </c>
      <c r="BV126" s="467">
        <f t="shared" ca="1" si="150"/>
        <v>0</v>
      </c>
      <c r="BW126" s="467">
        <f t="shared" ca="1" si="150"/>
        <v>0</v>
      </c>
      <c r="BX126" s="467">
        <f t="shared" ca="1" si="150"/>
        <v>0</v>
      </c>
      <c r="BY126" s="467">
        <f t="shared" ca="1" si="150"/>
        <v>0</v>
      </c>
      <c r="BZ126" s="467">
        <f t="shared" ca="1" si="150"/>
        <v>0</v>
      </c>
      <c r="CA126" s="467">
        <f t="shared" ca="1" si="150"/>
        <v>0</v>
      </c>
      <c r="CB126" s="467">
        <f t="shared" ca="1" si="150"/>
        <v>0</v>
      </c>
      <c r="CC126" s="467">
        <f t="shared" ca="1" si="150"/>
        <v>0</v>
      </c>
      <c r="CD126" s="467">
        <f t="shared" ca="1" si="150"/>
        <v>0</v>
      </c>
      <c r="CE126" s="467">
        <f t="shared" ca="1" si="150"/>
        <v>0</v>
      </c>
      <c r="CF126" s="467">
        <f t="shared" ca="1" si="150"/>
        <v>0</v>
      </c>
      <c r="CG126" s="467">
        <f t="shared" ca="1" si="150"/>
        <v>0</v>
      </c>
      <c r="CH126" s="467">
        <f t="shared" ca="1" si="150"/>
        <v>0</v>
      </c>
      <c r="CI126" s="467">
        <f t="shared" ca="1" si="150"/>
        <v>0</v>
      </c>
      <c r="CJ126" s="467">
        <f t="shared" ca="1" si="150"/>
        <v>0</v>
      </c>
      <c r="CK126" s="467">
        <f t="shared" ca="1" si="150"/>
        <v>0</v>
      </c>
      <c r="CL126" s="467">
        <f t="shared" ca="1" si="150"/>
        <v>0</v>
      </c>
      <c r="CM126" s="467">
        <f t="shared" ca="1" si="150"/>
        <v>0</v>
      </c>
      <c r="CN126" s="467">
        <f t="shared" ca="1" si="150"/>
        <v>0</v>
      </c>
      <c r="CO126" s="467">
        <f t="shared" ca="1" si="150"/>
        <v>0</v>
      </c>
      <c r="CP126" s="467">
        <f t="shared" ca="1" si="150"/>
        <v>0</v>
      </c>
      <c r="CQ126" s="467">
        <f t="shared" ca="1" si="150"/>
        <v>0</v>
      </c>
      <c r="CR126" s="467">
        <f t="shared" ca="1" si="150"/>
        <v>0</v>
      </c>
      <c r="CS126" s="467">
        <f t="shared" ca="1" si="150"/>
        <v>0</v>
      </c>
      <c r="CT126" s="467">
        <f t="shared" ca="1" si="150"/>
        <v>0</v>
      </c>
      <c r="CU126" s="467">
        <f t="shared" ca="1" si="150"/>
        <v>0</v>
      </c>
      <c r="CV126" s="467">
        <f t="shared" ca="1" si="150"/>
        <v>0</v>
      </c>
      <c r="CW126" s="467">
        <f t="shared" ca="1" si="150"/>
        <v>0</v>
      </c>
      <c r="CX126" s="467">
        <f t="shared" ca="1" si="150"/>
        <v>0</v>
      </c>
      <c r="CY126" s="467">
        <f t="shared" ca="1" si="150"/>
        <v>0</v>
      </c>
      <c r="CZ126" s="467">
        <f t="shared" ca="1" si="150"/>
        <v>0</v>
      </c>
      <c r="DA126" s="467">
        <f t="shared" ca="1" si="150"/>
        <v>0</v>
      </c>
      <c r="DB126" s="467">
        <f t="shared" ca="1" si="150"/>
        <v>0</v>
      </c>
      <c r="DC126" s="467">
        <f t="shared" ca="1" si="150"/>
        <v>0</v>
      </c>
      <c r="DE126" s="114"/>
    </row>
    <row r="127" spans="1:110" hidden="1">
      <c r="A127" s="67">
        <v>115</v>
      </c>
      <c r="B127" s="458" t="str">
        <f t="shared" ca="1" si="83"/>
        <v>L.2.1.</v>
      </c>
      <c r="C127" s="459" t="str">
        <f t="shared" ca="1" si="84"/>
        <v/>
      </c>
      <c r="D127" s="437"/>
      <c r="E127" s="460" t="str">
        <f t="shared" ca="1" si="85"/>
        <v/>
      </c>
      <c r="F127" s="461">
        <f ca="1">H127+NPV(SD,I127:INDEX(I127:DC127,PAL))</f>
        <v>0</v>
      </c>
      <c r="G127" s="454">
        <f ca="1">SUMIF($H$5:$DC$5,"&lt;="&amp;PAL,$H127:$DC127)</f>
        <v>0</v>
      </c>
      <c r="H127" s="462">
        <f t="shared" ref="H127:W129" ca="1" si="151">OFFSET(INDIRECT("'"&amp;Opt_alt&amp;"'!H12"),$A127,H$5)*$DF127</f>
        <v>0</v>
      </c>
      <c r="I127" s="462">
        <f t="shared" ca="1" si="151"/>
        <v>0</v>
      </c>
      <c r="J127" s="462">
        <f t="shared" ca="1" si="151"/>
        <v>0</v>
      </c>
      <c r="K127" s="462">
        <f t="shared" ca="1" si="151"/>
        <v>0</v>
      </c>
      <c r="L127" s="462">
        <f t="shared" ca="1" si="151"/>
        <v>0</v>
      </c>
      <c r="M127" s="462">
        <f t="shared" ca="1" si="151"/>
        <v>0</v>
      </c>
      <c r="N127" s="462">
        <f t="shared" ca="1" si="151"/>
        <v>0</v>
      </c>
      <c r="O127" s="462">
        <f t="shared" ca="1" si="151"/>
        <v>0</v>
      </c>
      <c r="P127" s="462">
        <f t="shared" ca="1" si="151"/>
        <v>0</v>
      </c>
      <c r="Q127" s="462">
        <f t="shared" ca="1" si="151"/>
        <v>0</v>
      </c>
      <c r="R127" s="462">
        <f t="shared" ca="1" si="151"/>
        <v>0</v>
      </c>
      <c r="S127" s="462">
        <f t="shared" ca="1" si="151"/>
        <v>0</v>
      </c>
      <c r="T127" s="462">
        <f t="shared" ca="1" si="151"/>
        <v>0</v>
      </c>
      <c r="U127" s="462">
        <f t="shared" ca="1" si="151"/>
        <v>0</v>
      </c>
      <c r="V127" s="462">
        <f t="shared" ca="1" si="151"/>
        <v>0</v>
      </c>
      <c r="W127" s="462">
        <f t="shared" ca="1" si="151"/>
        <v>0</v>
      </c>
      <c r="X127" s="462">
        <f t="shared" ref="X127:AM129" ca="1" si="152">OFFSET(INDIRECT("'"&amp;Opt_alt&amp;"'!H12"),$A127,X$5)*$DF127</f>
        <v>0</v>
      </c>
      <c r="Y127" s="462">
        <f t="shared" ca="1" si="152"/>
        <v>0</v>
      </c>
      <c r="Z127" s="462">
        <f t="shared" ca="1" si="152"/>
        <v>0</v>
      </c>
      <c r="AA127" s="462">
        <f t="shared" ca="1" si="152"/>
        <v>0</v>
      </c>
      <c r="AB127" s="462">
        <f t="shared" ca="1" si="152"/>
        <v>0</v>
      </c>
      <c r="AC127" s="462">
        <f t="shared" ca="1" si="152"/>
        <v>0</v>
      </c>
      <c r="AD127" s="462">
        <f t="shared" ca="1" si="152"/>
        <v>0</v>
      </c>
      <c r="AE127" s="462">
        <f t="shared" ca="1" si="152"/>
        <v>0</v>
      </c>
      <c r="AF127" s="462">
        <f t="shared" ca="1" si="152"/>
        <v>0</v>
      </c>
      <c r="AG127" s="462">
        <f t="shared" ca="1" si="152"/>
        <v>0</v>
      </c>
      <c r="AH127" s="462">
        <f t="shared" ca="1" si="152"/>
        <v>0</v>
      </c>
      <c r="AI127" s="462">
        <f t="shared" ca="1" si="152"/>
        <v>0</v>
      </c>
      <c r="AJ127" s="462">
        <f t="shared" ca="1" si="152"/>
        <v>0</v>
      </c>
      <c r="AK127" s="462">
        <f t="shared" ca="1" si="152"/>
        <v>0</v>
      </c>
      <c r="AL127" s="462">
        <f t="shared" ca="1" si="152"/>
        <v>0</v>
      </c>
      <c r="AM127" s="462">
        <f t="shared" ca="1" si="152"/>
        <v>0</v>
      </c>
      <c r="AN127" s="462">
        <f t="shared" ref="AN127:BC129" ca="1" si="153">OFFSET(INDIRECT("'"&amp;Opt_alt&amp;"'!H12"),$A127,AN$5)*$DF127</f>
        <v>0</v>
      </c>
      <c r="AO127" s="462">
        <f t="shared" ca="1" si="153"/>
        <v>0</v>
      </c>
      <c r="AP127" s="462">
        <f t="shared" ca="1" si="153"/>
        <v>0</v>
      </c>
      <c r="AQ127" s="462">
        <f t="shared" ca="1" si="153"/>
        <v>0</v>
      </c>
      <c r="AR127" s="462">
        <f t="shared" ca="1" si="153"/>
        <v>0</v>
      </c>
      <c r="AS127" s="462">
        <f t="shared" ca="1" si="153"/>
        <v>0</v>
      </c>
      <c r="AT127" s="462">
        <f t="shared" ca="1" si="153"/>
        <v>0</v>
      </c>
      <c r="AU127" s="462">
        <f t="shared" ca="1" si="153"/>
        <v>0</v>
      </c>
      <c r="AV127" s="462">
        <f t="shared" ca="1" si="153"/>
        <v>0</v>
      </c>
      <c r="AW127" s="462">
        <f t="shared" ca="1" si="153"/>
        <v>0</v>
      </c>
      <c r="AX127" s="462">
        <f t="shared" ca="1" si="153"/>
        <v>0</v>
      </c>
      <c r="AY127" s="462">
        <f t="shared" ca="1" si="153"/>
        <v>0</v>
      </c>
      <c r="AZ127" s="462">
        <f t="shared" ca="1" si="153"/>
        <v>0</v>
      </c>
      <c r="BA127" s="462">
        <f t="shared" ca="1" si="153"/>
        <v>0</v>
      </c>
      <c r="BB127" s="462">
        <f t="shared" ca="1" si="153"/>
        <v>0</v>
      </c>
      <c r="BC127" s="462">
        <f t="shared" ca="1" si="153"/>
        <v>0</v>
      </c>
      <c r="BD127" s="462">
        <f t="shared" ref="BD127:BS129" ca="1" si="154">OFFSET(INDIRECT("'"&amp;Opt_alt&amp;"'!H12"),$A127,BD$5)*$DF127</f>
        <v>0</v>
      </c>
      <c r="BE127" s="462">
        <f t="shared" ca="1" si="154"/>
        <v>0</v>
      </c>
      <c r="BF127" s="462">
        <f t="shared" ca="1" si="154"/>
        <v>0</v>
      </c>
      <c r="BG127" s="462">
        <f t="shared" ca="1" si="154"/>
        <v>0</v>
      </c>
      <c r="BH127" s="462">
        <f t="shared" ca="1" si="154"/>
        <v>0</v>
      </c>
      <c r="BI127" s="462">
        <f t="shared" ca="1" si="154"/>
        <v>0</v>
      </c>
      <c r="BJ127" s="462">
        <f t="shared" ca="1" si="154"/>
        <v>0</v>
      </c>
      <c r="BK127" s="462">
        <f t="shared" ca="1" si="154"/>
        <v>0</v>
      </c>
      <c r="BL127" s="462">
        <f t="shared" ca="1" si="154"/>
        <v>0</v>
      </c>
      <c r="BM127" s="462">
        <f t="shared" ca="1" si="154"/>
        <v>0</v>
      </c>
      <c r="BN127" s="462">
        <f t="shared" ca="1" si="154"/>
        <v>0</v>
      </c>
      <c r="BO127" s="462">
        <f t="shared" ca="1" si="154"/>
        <v>0</v>
      </c>
      <c r="BP127" s="462">
        <f t="shared" ca="1" si="154"/>
        <v>0</v>
      </c>
      <c r="BQ127" s="462">
        <f t="shared" ca="1" si="154"/>
        <v>0</v>
      </c>
      <c r="BR127" s="462">
        <f t="shared" ca="1" si="154"/>
        <v>0</v>
      </c>
      <c r="BS127" s="462">
        <f t="shared" ca="1" si="154"/>
        <v>0</v>
      </c>
      <c r="BT127" s="462">
        <f t="shared" ref="BT127:CI129" ca="1" si="155">OFFSET(INDIRECT("'"&amp;Opt_alt&amp;"'!H12"),$A127,BT$5)*$DF127</f>
        <v>0</v>
      </c>
      <c r="BU127" s="462">
        <f t="shared" ca="1" si="155"/>
        <v>0</v>
      </c>
      <c r="BV127" s="462">
        <f t="shared" ca="1" si="155"/>
        <v>0</v>
      </c>
      <c r="BW127" s="462">
        <f t="shared" ca="1" si="155"/>
        <v>0</v>
      </c>
      <c r="BX127" s="462">
        <f t="shared" ca="1" si="155"/>
        <v>0</v>
      </c>
      <c r="BY127" s="462">
        <f t="shared" ca="1" si="155"/>
        <v>0</v>
      </c>
      <c r="BZ127" s="462">
        <f t="shared" ca="1" si="155"/>
        <v>0</v>
      </c>
      <c r="CA127" s="462">
        <f t="shared" ca="1" si="155"/>
        <v>0</v>
      </c>
      <c r="CB127" s="462">
        <f t="shared" ca="1" si="155"/>
        <v>0</v>
      </c>
      <c r="CC127" s="462">
        <f t="shared" ca="1" si="155"/>
        <v>0</v>
      </c>
      <c r="CD127" s="462">
        <f t="shared" ca="1" si="155"/>
        <v>0</v>
      </c>
      <c r="CE127" s="462">
        <f t="shared" ca="1" si="155"/>
        <v>0</v>
      </c>
      <c r="CF127" s="462">
        <f t="shared" ca="1" si="155"/>
        <v>0</v>
      </c>
      <c r="CG127" s="462">
        <f t="shared" ca="1" si="155"/>
        <v>0</v>
      </c>
      <c r="CH127" s="462">
        <f t="shared" ca="1" si="155"/>
        <v>0</v>
      </c>
      <c r="CI127" s="462">
        <f t="shared" ca="1" si="155"/>
        <v>0</v>
      </c>
      <c r="CJ127" s="462">
        <f t="shared" ref="CJ127:CY129" ca="1" si="156">OFFSET(INDIRECT("'"&amp;Opt_alt&amp;"'!H12"),$A127,CJ$5)*$DF127</f>
        <v>0</v>
      </c>
      <c r="CK127" s="462">
        <f t="shared" ca="1" si="156"/>
        <v>0</v>
      </c>
      <c r="CL127" s="462">
        <f t="shared" ca="1" si="156"/>
        <v>0</v>
      </c>
      <c r="CM127" s="462">
        <f t="shared" ca="1" si="156"/>
        <v>0</v>
      </c>
      <c r="CN127" s="462">
        <f t="shared" ca="1" si="156"/>
        <v>0</v>
      </c>
      <c r="CO127" s="462">
        <f t="shared" ca="1" si="156"/>
        <v>0</v>
      </c>
      <c r="CP127" s="462">
        <f t="shared" ca="1" si="156"/>
        <v>0</v>
      </c>
      <c r="CQ127" s="462">
        <f t="shared" ca="1" si="156"/>
        <v>0</v>
      </c>
      <c r="CR127" s="462">
        <f t="shared" ca="1" si="156"/>
        <v>0</v>
      </c>
      <c r="CS127" s="462">
        <f t="shared" ca="1" si="156"/>
        <v>0</v>
      </c>
      <c r="CT127" s="462">
        <f t="shared" ca="1" si="156"/>
        <v>0</v>
      </c>
      <c r="CU127" s="462">
        <f t="shared" ca="1" si="156"/>
        <v>0</v>
      </c>
      <c r="CV127" s="462">
        <f t="shared" ca="1" si="156"/>
        <v>0</v>
      </c>
      <c r="CW127" s="462">
        <f t="shared" ca="1" si="156"/>
        <v>0</v>
      </c>
      <c r="CX127" s="462">
        <f t="shared" ca="1" si="156"/>
        <v>0</v>
      </c>
      <c r="CY127" s="462">
        <f t="shared" ca="1" si="156"/>
        <v>0</v>
      </c>
      <c r="CZ127" s="462">
        <f t="shared" ref="CT127:DC129" ca="1" si="157">OFFSET(INDIRECT("'"&amp;Opt_alt&amp;"'!H12"),$A127,CZ$5)*$DF127</f>
        <v>0</v>
      </c>
      <c r="DA127" s="462">
        <f t="shared" ca="1" si="157"/>
        <v>0</v>
      </c>
      <c r="DB127" s="462">
        <f t="shared" ca="1" si="157"/>
        <v>0</v>
      </c>
      <c r="DC127" s="462">
        <f t="shared" ca="1" si="157"/>
        <v>0</v>
      </c>
      <c r="DE127" s="114" t="str">
        <f t="shared" ca="1" si="86"/>
        <v>L.2.1.</v>
      </c>
      <c r="DF127">
        <f ca="1">VLOOKUP(DE127,scenarijai,$DF$6,FALSE)</f>
        <v>1</v>
      </c>
    </row>
    <row r="128" spans="1:110" hidden="1">
      <c r="A128" s="67">
        <v>116</v>
      </c>
      <c r="B128" s="458" t="str">
        <f t="shared" ca="1" si="83"/>
        <v>L.2.2.</v>
      </c>
      <c r="C128" s="459" t="str">
        <f t="shared" ca="1" si="84"/>
        <v/>
      </c>
      <c r="D128" s="437"/>
      <c r="E128" s="460" t="str">
        <f t="shared" ca="1" si="85"/>
        <v/>
      </c>
      <c r="F128" s="461">
        <f ca="1">H128+NPV(SD,I128:INDEX(I128:DC128,PAL))</f>
        <v>0</v>
      </c>
      <c r="G128" s="454">
        <f ca="1">SUMIF($H$5:$DC$5,"&lt;="&amp;PAL,$H128:$DC128)</f>
        <v>0</v>
      </c>
      <c r="H128" s="462">
        <f t="shared" ca="1" si="151"/>
        <v>0</v>
      </c>
      <c r="I128" s="462">
        <f t="shared" ca="1" si="151"/>
        <v>0</v>
      </c>
      <c r="J128" s="462">
        <f t="shared" ca="1" si="151"/>
        <v>0</v>
      </c>
      <c r="K128" s="462">
        <f t="shared" ca="1" si="151"/>
        <v>0</v>
      </c>
      <c r="L128" s="462">
        <f t="shared" ca="1" si="151"/>
        <v>0</v>
      </c>
      <c r="M128" s="462">
        <f t="shared" ca="1" si="151"/>
        <v>0</v>
      </c>
      <c r="N128" s="462">
        <f t="shared" ca="1" si="151"/>
        <v>0</v>
      </c>
      <c r="O128" s="462">
        <f t="shared" ca="1" si="151"/>
        <v>0</v>
      </c>
      <c r="P128" s="462">
        <f t="shared" ca="1" si="151"/>
        <v>0</v>
      </c>
      <c r="Q128" s="462">
        <f t="shared" ca="1" si="151"/>
        <v>0</v>
      </c>
      <c r="R128" s="462">
        <f t="shared" ca="1" si="151"/>
        <v>0</v>
      </c>
      <c r="S128" s="462">
        <f t="shared" ca="1" si="151"/>
        <v>0</v>
      </c>
      <c r="T128" s="462">
        <f t="shared" ca="1" si="151"/>
        <v>0</v>
      </c>
      <c r="U128" s="462">
        <f t="shared" ca="1" si="151"/>
        <v>0</v>
      </c>
      <c r="V128" s="462">
        <f t="shared" ca="1" si="151"/>
        <v>0</v>
      </c>
      <c r="W128" s="462">
        <f t="shared" ca="1" si="151"/>
        <v>0</v>
      </c>
      <c r="X128" s="462">
        <f t="shared" ca="1" si="152"/>
        <v>0</v>
      </c>
      <c r="Y128" s="462">
        <f t="shared" ca="1" si="152"/>
        <v>0</v>
      </c>
      <c r="Z128" s="462">
        <f t="shared" ca="1" si="152"/>
        <v>0</v>
      </c>
      <c r="AA128" s="462">
        <f t="shared" ca="1" si="152"/>
        <v>0</v>
      </c>
      <c r="AB128" s="462">
        <f t="shared" ca="1" si="152"/>
        <v>0</v>
      </c>
      <c r="AC128" s="462">
        <f t="shared" ca="1" si="152"/>
        <v>0</v>
      </c>
      <c r="AD128" s="462">
        <f t="shared" ca="1" si="152"/>
        <v>0</v>
      </c>
      <c r="AE128" s="462">
        <f t="shared" ca="1" si="152"/>
        <v>0</v>
      </c>
      <c r="AF128" s="462">
        <f t="shared" ca="1" si="152"/>
        <v>0</v>
      </c>
      <c r="AG128" s="462">
        <f t="shared" ca="1" si="152"/>
        <v>0</v>
      </c>
      <c r="AH128" s="462">
        <f t="shared" ca="1" si="152"/>
        <v>0</v>
      </c>
      <c r="AI128" s="462">
        <f t="shared" ca="1" si="152"/>
        <v>0</v>
      </c>
      <c r="AJ128" s="462">
        <f t="shared" ca="1" si="152"/>
        <v>0</v>
      </c>
      <c r="AK128" s="462">
        <f t="shared" ca="1" si="152"/>
        <v>0</v>
      </c>
      <c r="AL128" s="462">
        <f t="shared" ca="1" si="152"/>
        <v>0</v>
      </c>
      <c r="AM128" s="462">
        <f t="shared" ca="1" si="152"/>
        <v>0</v>
      </c>
      <c r="AN128" s="462">
        <f t="shared" ca="1" si="153"/>
        <v>0</v>
      </c>
      <c r="AO128" s="462">
        <f t="shared" ca="1" si="153"/>
        <v>0</v>
      </c>
      <c r="AP128" s="462">
        <f t="shared" ca="1" si="153"/>
        <v>0</v>
      </c>
      <c r="AQ128" s="462">
        <f t="shared" ca="1" si="153"/>
        <v>0</v>
      </c>
      <c r="AR128" s="462">
        <f t="shared" ca="1" si="153"/>
        <v>0</v>
      </c>
      <c r="AS128" s="462">
        <f t="shared" ca="1" si="153"/>
        <v>0</v>
      </c>
      <c r="AT128" s="462">
        <f t="shared" ca="1" si="153"/>
        <v>0</v>
      </c>
      <c r="AU128" s="462">
        <f t="shared" ca="1" si="153"/>
        <v>0</v>
      </c>
      <c r="AV128" s="462">
        <f t="shared" ca="1" si="153"/>
        <v>0</v>
      </c>
      <c r="AW128" s="462">
        <f t="shared" ca="1" si="153"/>
        <v>0</v>
      </c>
      <c r="AX128" s="462">
        <f t="shared" ca="1" si="153"/>
        <v>0</v>
      </c>
      <c r="AY128" s="462">
        <f t="shared" ca="1" si="153"/>
        <v>0</v>
      </c>
      <c r="AZ128" s="462">
        <f t="shared" ca="1" si="153"/>
        <v>0</v>
      </c>
      <c r="BA128" s="462">
        <f t="shared" ca="1" si="153"/>
        <v>0</v>
      </c>
      <c r="BB128" s="462">
        <f t="shared" ca="1" si="153"/>
        <v>0</v>
      </c>
      <c r="BC128" s="462">
        <f t="shared" ca="1" si="153"/>
        <v>0</v>
      </c>
      <c r="BD128" s="462">
        <f t="shared" ca="1" si="154"/>
        <v>0</v>
      </c>
      <c r="BE128" s="462">
        <f t="shared" ca="1" si="154"/>
        <v>0</v>
      </c>
      <c r="BF128" s="462">
        <f t="shared" ca="1" si="154"/>
        <v>0</v>
      </c>
      <c r="BG128" s="462">
        <f t="shared" ca="1" si="154"/>
        <v>0</v>
      </c>
      <c r="BH128" s="462">
        <f t="shared" ca="1" si="154"/>
        <v>0</v>
      </c>
      <c r="BI128" s="462">
        <f t="shared" ca="1" si="154"/>
        <v>0</v>
      </c>
      <c r="BJ128" s="462">
        <f t="shared" ca="1" si="154"/>
        <v>0</v>
      </c>
      <c r="BK128" s="462">
        <f t="shared" ca="1" si="154"/>
        <v>0</v>
      </c>
      <c r="BL128" s="462">
        <f t="shared" ca="1" si="154"/>
        <v>0</v>
      </c>
      <c r="BM128" s="462">
        <f t="shared" ca="1" si="154"/>
        <v>0</v>
      </c>
      <c r="BN128" s="462">
        <f t="shared" ca="1" si="154"/>
        <v>0</v>
      </c>
      <c r="BO128" s="462">
        <f t="shared" ca="1" si="154"/>
        <v>0</v>
      </c>
      <c r="BP128" s="462">
        <f t="shared" ca="1" si="154"/>
        <v>0</v>
      </c>
      <c r="BQ128" s="462">
        <f t="shared" ca="1" si="154"/>
        <v>0</v>
      </c>
      <c r="BR128" s="462">
        <f t="shared" ca="1" si="154"/>
        <v>0</v>
      </c>
      <c r="BS128" s="462">
        <f t="shared" ca="1" si="154"/>
        <v>0</v>
      </c>
      <c r="BT128" s="462">
        <f t="shared" ca="1" si="155"/>
        <v>0</v>
      </c>
      <c r="BU128" s="462">
        <f t="shared" ca="1" si="155"/>
        <v>0</v>
      </c>
      <c r="BV128" s="462">
        <f t="shared" ca="1" si="155"/>
        <v>0</v>
      </c>
      <c r="BW128" s="462">
        <f t="shared" ca="1" si="155"/>
        <v>0</v>
      </c>
      <c r="BX128" s="462">
        <f t="shared" ca="1" si="155"/>
        <v>0</v>
      </c>
      <c r="BY128" s="462">
        <f t="shared" ca="1" si="155"/>
        <v>0</v>
      </c>
      <c r="BZ128" s="462">
        <f t="shared" ca="1" si="155"/>
        <v>0</v>
      </c>
      <c r="CA128" s="462">
        <f t="shared" ca="1" si="155"/>
        <v>0</v>
      </c>
      <c r="CB128" s="462">
        <f t="shared" ca="1" si="155"/>
        <v>0</v>
      </c>
      <c r="CC128" s="462">
        <f t="shared" ca="1" si="155"/>
        <v>0</v>
      </c>
      <c r="CD128" s="462">
        <f t="shared" ca="1" si="155"/>
        <v>0</v>
      </c>
      <c r="CE128" s="462">
        <f t="shared" ca="1" si="155"/>
        <v>0</v>
      </c>
      <c r="CF128" s="462">
        <f t="shared" ca="1" si="155"/>
        <v>0</v>
      </c>
      <c r="CG128" s="462">
        <f t="shared" ca="1" si="155"/>
        <v>0</v>
      </c>
      <c r="CH128" s="462">
        <f t="shared" ca="1" si="155"/>
        <v>0</v>
      </c>
      <c r="CI128" s="462">
        <f t="shared" ca="1" si="155"/>
        <v>0</v>
      </c>
      <c r="CJ128" s="462">
        <f t="shared" ca="1" si="156"/>
        <v>0</v>
      </c>
      <c r="CK128" s="462">
        <f t="shared" ca="1" si="156"/>
        <v>0</v>
      </c>
      <c r="CL128" s="462">
        <f t="shared" ca="1" si="156"/>
        <v>0</v>
      </c>
      <c r="CM128" s="462">
        <f t="shared" ca="1" si="156"/>
        <v>0</v>
      </c>
      <c r="CN128" s="462">
        <f t="shared" ca="1" si="156"/>
        <v>0</v>
      </c>
      <c r="CO128" s="462">
        <f t="shared" ca="1" si="156"/>
        <v>0</v>
      </c>
      <c r="CP128" s="462">
        <f t="shared" ca="1" si="156"/>
        <v>0</v>
      </c>
      <c r="CQ128" s="462">
        <f t="shared" ca="1" si="156"/>
        <v>0</v>
      </c>
      <c r="CR128" s="462">
        <f t="shared" ca="1" si="156"/>
        <v>0</v>
      </c>
      <c r="CS128" s="462">
        <f t="shared" ca="1" si="156"/>
        <v>0</v>
      </c>
      <c r="CT128" s="462">
        <f t="shared" ca="1" si="157"/>
        <v>0</v>
      </c>
      <c r="CU128" s="462">
        <f t="shared" ca="1" si="157"/>
        <v>0</v>
      </c>
      <c r="CV128" s="462">
        <f t="shared" ca="1" si="157"/>
        <v>0</v>
      </c>
      <c r="CW128" s="462">
        <f t="shared" ca="1" si="157"/>
        <v>0</v>
      </c>
      <c r="CX128" s="462">
        <f t="shared" ca="1" si="157"/>
        <v>0</v>
      </c>
      <c r="CY128" s="462">
        <f t="shared" ca="1" si="157"/>
        <v>0</v>
      </c>
      <c r="CZ128" s="462">
        <f t="shared" ca="1" si="157"/>
        <v>0</v>
      </c>
      <c r="DA128" s="462">
        <f t="shared" ca="1" si="157"/>
        <v>0</v>
      </c>
      <c r="DB128" s="462">
        <f t="shared" ca="1" si="157"/>
        <v>0</v>
      </c>
      <c r="DC128" s="462">
        <f t="shared" ca="1" si="157"/>
        <v>0</v>
      </c>
      <c r="DE128" s="114" t="str">
        <f t="shared" ca="1" si="86"/>
        <v>L.2.2.</v>
      </c>
      <c r="DF128">
        <f ca="1">VLOOKUP(DE128,scenarijai,$DF$6,FALSE)</f>
        <v>1</v>
      </c>
    </row>
    <row r="129" spans="1:110" ht="15.75" hidden="1" thickBot="1">
      <c r="A129" s="67">
        <v>117</v>
      </c>
      <c r="B129" s="469" t="str">
        <f t="shared" ca="1" si="83"/>
        <v>L.2.3.</v>
      </c>
      <c r="C129" s="470" t="str">
        <f t="shared" ca="1" si="84"/>
        <v/>
      </c>
      <c r="D129" s="471"/>
      <c r="E129" s="472" t="str">
        <f t="shared" ca="1" si="85"/>
        <v/>
      </c>
      <c r="F129" s="461">
        <f ca="1">H129+NPV(SD,I129:INDEX(I129:DC129,PAL))</f>
        <v>0</v>
      </c>
      <c r="G129" s="473">
        <f ca="1">SUMIF($H$5:$DC$5,"&lt;="&amp;PAL,$H129:$DC129)</f>
        <v>0</v>
      </c>
      <c r="H129" s="462">
        <f t="shared" ca="1" si="151"/>
        <v>0</v>
      </c>
      <c r="I129" s="462">
        <f t="shared" ca="1" si="151"/>
        <v>0</v>
      </c>
      <c r="J129" s="462">
        <f t="shared" ca="1" si="151"/>
        <v>0</v>
      </c>
      <c r="K129" s="462">
        <f t="shared" ca="1" si="151"/>
        <v>0</v>
      </c>
      <c r="L129" s="462">
        <f t="shared" ca="1" si="151"/>
        <v>0</v>
      </c>
      <c r="M129" s="462">
        <f t="shared" ca="1" si="151"/>
        <v>0</v>
      </c>
      <c r="N129" s="462">
        <f t="shared" ca="1" si="151"/>
        <v>0</v>
      </c>
      <c r="O129" s="462">
        <f t="shared" ca="1" si="151"/>
        <v>0</v>
      </c>
      <c r="P129" s="462">
        <f t="shared" ca="1" si="151"/>
        <v>0</v>
      </c>
      <c r="Q129" s="462">
        <f t="shared" ca="1" si="151"/>
        <v>0</v>
      </c>
      <c r="R129" s="462">
        <f t="shared" ca="1" si="151"/>
        <v>0</v>
      </c>
      <c r="S129" s="462">
        <f t="shared" ca="1" si="151"/>
        <v>0</v>
      </c>
      <c r="T129" s="462">
        <f t="shared" ca="1" si="151"/>
        <v>0</v>
      </c>
      <c r="U129" s="462">
        <f t="shared" ca="1" si="151"/>
        <v>0</v>
      </c>
      <c r="V129" s="462">
        <f t="shared" ca="1" si="151"/>
        <v>0</v>
      </c>
      <c r="W129" s="462">
        <f t="shared" ca="1" si="151"/>
        <v>0</v>
      </c>
      <c r="X129" s="462">
        <f t="shared" ca="1" si="152"/>
        <v>0</v>
      </c>
      <c r="Y129" s="462">
        <f t="shared" ca="1" si="152"/>
        <v>0</v>
      </c>
      <c r="Z129" s="462">
        <f t="shared" ca="1" si="152"/>
        <v>0</v>
      </c>
      <c r="AA129" s="462">
        <f t="shared" ca="1" si="152"/>
        <v>0</v>
      </c>
      <c r="AB129" s="462">
        <f t="shared" ca="1" si="152"/>
        <v>0</v>
      </c>
      <c r="AC129" s="462">
        <f t="shared" ca="1" si="152"/>
        <v>0</v>
      </c>
      <c r="AD129" s="462">
        <f t="shared" ca="1" si="152"/>
        <v>0</v>
      </c>
      <c r="AE129" s="462">
        <f t="shared" ca="1" si="152"/>
        <v>0</v>
      </c>
      <c r="AF129" s="462">
        <f t="shared" ca="1" si="152"/>
        <v>0</v>
      </c>
      <c r="AG129" s="462">
        <f t="shared" ca="1" si="152"/>
        <v>0</v>
      </c>
      <c r="AH129" s="462">
        <f t="shared" ca="1" si="152"/>
        <v>0</v>
      </c>
      <c r="AI129" s="462">
        <f t="shared" ca="1" si="152"/>
        <v>0</v>
      </c>
      <c r="AJ129" s="462">
        <f t="shared" ca="1" si="152"/>
        <v>0</v>
      </c>
      <c r="AK129" s="462">
        <f t="shared" ca="1" si="152"/>
        <v>0</v>
      </c>
      <c r="AL129" s="462">
        <f t="shared" ca="1" si="152"/>
        <v>0</v>
      </c>
      <c r="AM129" s="462">
        <f t="shared" ca="1" si="152"/>
        <v>0</v>
      </c>
      <c r="AN129" s="462">
        <f t="shared" ca="1" si="153"/>
        <v>0</v>
      </c>
      <c r="AO129" s="462">
        <f t="shared" ca="1" si="153"/>
        <v>0</v>
      </c>
      <c r="AP129" s="462">
        <f t="shared" ca="1" si="153"/>
        <v>0</v>
      </c>
      <c r="AQ129" s="462">
        <f t="shared" ca="1" si="153"/>
        <v>0</v>
      </c>
      <c r="AR129" s="462">
        <f t="shared" ca="1" si="153"/>
        <v>0</v>
      </c>
      <c r="AS129" s="462">
        <f t="shared" ca="1" si="153"/>
        <v>0</v>
      </c>
      <c r="AT129" s="462">
        <f t="shared" ca="1" si="153"/>
        <v>0</v>
      </c>
      <c r="AU129" s="462">
        <f t="shared" ca="1" si="153"/>
        <v>0</v>
      </c>
      <c r="AV129" s="462">
        <f t="shared" ca="1" si="153"/>
        <v>0</v>
      </c>
      <c r="AW129" s="462">
        <f t="shared" ca="1" si="153"/>
        <v>0</v>
      </c>
      <c r="AX129" s="462">
        <f t="shared" ca="1" si="153"/>
        <v>0</v>
      </c>
      <c r="AY129" s="462">
        <f t="shared" ca="1" si="153"/>
        <v>0</v>
      </c>
      <c r="AZ129" s="462">
        <f t="shared" ca="1" si="153"/>
        <v>0</v>
      </c>
      <c r="BA129" s="462">
        <f t="shared" ca="1" si="153"/>
        <v>0</v>
      </c>
      <c r="BB129" s="462">
        <f t="shared" ca="1" si="153"/>
        <v>0</v>
      </c>
      <c r="BC129" s="462">
        <f t="shared" ca="1" si="153"/>
        <v>0</v>
      </c>
      <c r="BD129" s="462">
        <f t="shared" ca="1" si="154"/>
        <v>0</v>
      </c>
      <c r="BE129" s="462">
        <f t="shared" ca="1" si="154"/>
        <v>0</v>
      </c>
      <c r="BF129" s="462">
        <f t="shared" ca="1" si="154"/>
        <v>0</v>
      </c>
      <c r="BG129" s="462">
        <f t="shared" ca="1" si="154"/>
        <v>0</v>
      </c>
      <c r="BH129" s="462">
        <f t="shared" ca="1" si="154"/>
        <v>0</v>
      </c>
      <c r="BI129" s="462">
        <f t="shared" ca="1" si="154"/>
        <v>0</v>
      </c>
      <c r="BJ129" s="462">
        <f t="shared" ca="1" si="154"/>
        <v>0</v>
      </c>
      <c r="BK129" s="462">
        <f t="shared" ca="1" si="154"/>
        <v>0</v>
      </c>
      <c r="BL129" s="462">
        <f t="shared" ca="1" si="154"/>
        <v>0</v>
      </c>
      <c r="BM129" s="462">
        <f t="shared" ca="1" si="154"/>
        <v>0</v>
      </c>
      <c r="BN129" s="462">
        <f t="shared" ca="1" si="154"/>
        <v>0</v>
      </c>
      <c r="BO129" s="462">
        <f t="shared" ca="1" si="154"/>
        <v>0</v>
      </c>
      <c r="BP129" s="462">
        <f t="shared" ca="1" si="154"/>
        <v>0</v>
      </c>
      <c r="BQ129" s="462">
        <f t="shared" ca="1" si="154"/>
        <v>0</v>
      </c>
      <c r="BR129" s="462">
        <f t="shared" ca="1" si="154"/>
        <v>0</v>
      </c>
      <c r="BS129" s="462">
        <f t="shared" ca="1" si="154"/>
        <v>0</v>
      </c>
      <c r="BT129" s="462">
        <f t="shared" ca="1" si="155"/>
        <v>0</v>
      </c>
      <c r="BU129" s="462">
        <f t="shared" ca="1" si="155"/>
        <v>0</v>
      </c>
      <c r="BV129" s="462">
        <f t="shared" ca="1" si="155"/>
        <v>0</v>
      </c>
      <c r="BW129" s="462">
        <f t="shared" ca="1" si="155"/>
        <v>0</v>
      </c>
      <c r="BX129" s="462">
        <f t="shared" ca="1" si="155"/>
        <v>0</v>
      </c>
      <c r="BY129" s="462">
        <f t="shared" ca="1" si="155"/>
        <v>0</v>
      </c>
      <c r="BZ129" s="462">
        <f t="shared" ca="1" si="155"/>
        <v>0</v>
      </c>
      <c r="CA129" s="462">
        <f t="shared" ca="1" si="155"/>
        <v>0</v>
      </c>
      <c r="CB129" s="462">
        <f t="shared" ca="1" si="155"/>
        <v>0</v>
      </c>
      <c r="CC129" s="462">
        <f t="shared" ca="1" si="155"/>
        <v>0</v>
      </c>
      <c r="CD129" s="462">
        <f t="shared" ca="1" si="155"/>
        <v>0</v>
      </c>
      <c r="CE129" s="462">
        <f t="shared" ca="1" si="155"/>
        <v>0</v>
      </c>
      <c r="CF129" s="462">
        <f t="shared" ca="1" si="155"/>
        <v>0</v>
      </c>
      <c r="CG129" s="462">
        <f t="shared" ca="1" si="155"/>
        <v>0</v>
      </c>
      <c r="CH129" s="462">
        <f t="shared" ca="1" si="155"/>
        <v>0</v>
      </c>
      <c r="CI129" s="462">
        <f t="shared" ca="1" si="155"/>
        <v>0</v>
      </c>
      <c r="CJ129" s="462">
        <f t="shared" ca="1" si="156"/>
        <v>0</v>
      </c>
      <c r="CK129" s="462">
        <f t="shared" ca="1" si="156"/>
        <v>0</v>
      </c>
      <c r="CL129" s="462">
        <f t="shared" ca="1" si="156"/>
        <v>0</v>
      </c>
      <c r="CM129" s="462">
        <f t="shared" ca="1" si="156"/>
        <v>0</v>
      </c>
      <c r="CN129" s="462">
        <f t="shared" ca="1" si="156"/>
        <v>0</v>
      </c>
      <c r="CO129" s="462">
        <f t="shared" ca="1" si="156"/>
        <v>0</v>
      </c>
      <c r="CP129" s="462">
        <f t="shared" ca="1" si="156"/>
        <v>0</v>
      </c>
      <c r="CQ129" s="462">
        <f t="shared" ca="1" si="156"/>
        <v>0</v>
      </c>
      <c r="CR129" s="462">
        <f t="shared" ca="1" si="156"/>
        <v>0</v>
      </c>
      <c r="CS129" s="462">
        <f t="shared" ca="1" si="156"/>
        <v>0</v>
      </c>
      <c r="CT129" s="462">
        <f t="shared" ca="1" si="157"/>
        <v>0</v>
      </c>
      <c r="CU129" s="462">
        <f t="shared" ca="1" si="157"/>
        <v>0</v>
      </c>
      <c r="CV129" s="462">
        <f t="shared" ca="1" si="157"/>
        <v>0</v>
      </c>
      <c r="CW129" s="462">
        <f t="shared" ca="1" si="157"/>
        <v>0</v>
      </c>
      <c r="CX129" s="462">
        <f t="shared" ca="1" si="157"/>
        <v>0</v>
      </c>
      <c r="CY129" s="462">
        <f t="shared" ca="1" si="157"/>
        <v>0</v>
      </c>
      <c r="CZ129" s="462">
        <f t="shared" ca="1" si="157"/>
        <v>0</v>
      </c>
      <c r="DA129" s="462">
        <f t="shared" ca="1" si="157"/>
        <v>0</v>
      </c>
      <c r="DB129" s="462">
        <f t="shared" ca="1" si="157"/>
        <v>0</v>
      </c>
      <c r="DC129" s="462">
        <f t="shared" ca="1" si="157"/>
        <v>0</v>
      </c>
      <c r="DE129" s="114" t="str">
        <f t="shared" ca="1" si="86"/>
        <v>L.2.3.</v>
      </c>
      <c r="DF129">
        <f ca="1">VLOOKUP(DE129,scenarijai,$DF$6,FALSE)</f>
        <v>1</v>
      </c>
    </row>
    <row r="130" spans="1:110" ht="15" hidden="1" customHeight="1">
      <c r="B130" s="89" t="s">
        <v>488</v>
      </c>
      <c r="C130" s="106" t="s">
        <v>489</v>
      </c>
      <c r="D130" s="96"/>
      <c r="E130" s="97"/>
      <c r="F130" s="100">
        <f ca="1">H130+NPV(SD,I130:INDEX(I130:DC130,PAL))</f>
        <v>376235685.18741333</v>
      </c>
      <c r="G130" s="25">
        <f ca="1">SUMIF($H$5:$DC$5,"&lt;="&amp;PAL,$H130:$DC130)</f>
        <v>438221626.006033</v>
      </c>
      <c r="H130" s="99">
        <f ca="1">H$8+H$9-H$113</f>
        <v>10827999.173553718</v>
      </c>
      <c r="I130" s="95">
        <f t="shared" ref="I130:BT130" ca="1" si="158">I$8+I$9-I$113</f>
        <v>71156151.129008263</v>
      </c>
      <c r="J130" s="95">
        <f t="shared" ca="1" si="158"/>
        <v>80480754.871900827</v>
      </c>
      <c r="K130" s="95">
        <f t="shared" ca="1" si="158"/>
        <v>44096903.326280989</v>
      </c>
      <c r="L130" s="95">
        <f t="shared" ca="1" si="158"/>
        <v>62644942.67818182</v>
      </c>
      <c r="M130" s="95">
        <f t="shared" ca="1" si="158"/>
        <v>74616815.079834715</v>
      </c>
      <c r="N130" s="95">
        <f t="shared" ca="1" si="158"/>
        <v>96101195.465041324</v>
      </c>
      <c r="O130" s="95">
        <f t="shared" ca="1" si="158"/>
        <v>42010865.108677685</v>
      </c>
      <c r="P130" s="95">
        <f t="shared" ca="1" si="158"/>
        <v>-5779462.809917355</v>
      </c>
      <c r="Q130" s="95">
        <f t="shared" ca="1" si="158"/>
        <v>-6019132.2314049583</v>
      </c>
      <c r="R130" s="95">
        <f t="shared" ca="1" si="158"/>
        <v>-6019132.2314049583</v>
      </c>
      <c r="S130" s="95">
        <f t="shared" ca="1" si="158"/>
        <v>-6019132.2314049583</v>
      </c>
      <c r="T130" s="95">
        <f t="shared" ca="1" si="158"/>
        <v>-4896532.2314049583</v>
      </c>
      <c r="U130" s="95">
        <f t="shared" ca="1" si="158"/>
        <v>-4015432.2314049588</v>
      </c>
      <c r="V130" s="95">
        <f t="shared" ca="1" si="158"/>
        <v>-3262879.338842975</v>
      </c>
      <c r="W130" s="95">
        <f t="shared" ca="1" si="158"/>
        <v>-2819479.338842975</v>
      </c>
      <c r="X130" s="95">
        <f t="shared" ca="1" si="158"/>
        <v>-2142074.3801652892</v>
      </c>
      <c r="Y130" s="95">
        <f t="shared" ca="1" si="158"/>
        <v>-1701074.3801652892</v>
      </c>
      <c r="Z130" s="95">
        <f t="shared" ca="1" si="158"/>
        <v>-1039669.4214876033</v>
      </c>
      <c r="AA130" s="95">
        <f t="shared" ca="1" si="158"/>
        <v>0</v>
      </c>
      <c r="AB130" s="95">
        <f t="shared" ca="1" si="158"/>
        <v>0</v>
      </c>
      <c r="AC130" s="95">
        <f t="shared" ca="1" si="158"/>
        <v>0</v>
      </c>
      <c r="AD130" s="95">
        <f t="shared" ca="1" si="158"/>
        <v>0</v>
      </c>
      <c r="AE130" s="95">
        <f t="shared" ca="1" si="158"/>
        <v>0</v>
      </c>
      <c r="AF130" s="95">
        <f t="shared" ca="1" si="158"/>
        <v>0</v>
      </c>
      <c r="AG130" s="95">
        <f t="shared" ca="1" si="158"/>
        <v>0</v>
      </c>
      <c r="AH130" s="95">
        <f t="shared" ca="1" si="158"/>
        <v>0</v>
      </c>
      <c r="AI130" s="95">
        <f t="shared" ca="1" si="158"/>
        <v>0</v>
      </c>
      <c r="AJ130" s="95">
        <f t="shared" ca="1" si="158"/>
        <v>0</v>
      </c>
      <c r="AK130" s="95">
        <f t="shared" ca="1" si="158"/>
        <v>0</v>
      </c>
      <c r="AL130" s="95">
        <f t="shared" ca="1" si="158"/>
        <v>0</v>
      </c>
      <c r="AM130" s="95">
        <f t="shared" ca="1" si="158"/>
        <v>0</v>
      </c>
      <c r="AN130" s="95">
        <f t="shared" ca="1" si="158"/>
        <v>0</v>
      </c>
      <c r="AO130" s="95">
        <f t="shared" ca="1" si="158"/>
        <v>0</v>
      </c>
      <c r="AP130" s="95">
        <f t="shared" ca="1" si="158"/>
        <v>0</v>
      </c>
      <c r="AQ130" s="95">
        <f t="shared" ca="1" si="158"/>
        <v>0</v>
      </c>
      <c r="AR130" s="95">
        <f t="shared" ca="1" si="158"/>
        <v>0</v>
      </c>
      <c r="AS130" s="95">
        <f t="shared" ca="1" si="158"/>
        <v>0</v>
      </c>
      <c r="AT130" s="95">
        <f t="shared" ca="1" si="158"/>
        <v>0</v>
      </c>
      <c r="AU130" s="95">
        <f t="shared" ca="1" si="158"/>
        <v>0</v>
      </c>
      <c r="AV130" s="95">
        <f t="shared" ca="1" si="158"/>
        <v>0</v>
      </c>
      <c r="AW130" s="95">
        <f t="shared" ca="1" si="158"/>
        <v>0</v>
      </c>
      <c r="AX130" s="95">
        <f t="shared" ca="1" si="158"/>
        <v>0</v>
      </c>
      <c r="AY130" s="95">
        <f t="shared" ca="1" si="158"/>
        <v>0</v>
      </c>
      <c r="AZ130" s="95">
        <f t="shared" ca="1" si="158"/>
        <v>0</v>
      </c>
      <c r="BA130" s="95">
        <f t="shared" ca="1" si="158"/>
        <v>0</v>
      </c>
      <c r="BB130" s="95">
        <f t="shared" ca="1" si="158"/>
        <v>0</v>
      </c>
      <c r="BC130" s="95">
        <f t="shared" ca="1" si="158"/>
        <v>0</v>
      </c>
      <c r="BD130" s="95">
        <f t="shared" ca="1" si="158"/>
        <v>0</v>
      </c>
      <c r="BE130" s="95">
        <f t="shared" ca="1" si="158"/>
        <v>0</v>
      </c>
      <c r="BF130" s="95">
        <f t="shared" ca="1" si="158"/>
        <v>0</v>
      </c>
      <c r="BG130" s="95">
        <f t="shared" ca="1" si="158"/>
        <v>0</v>
      </c>
      <c r="BH130" s="95">
        <f t="shared" ca="1" si="158"/>
        <v>0</v>
      </c>
      <c r="BI130" s="95">
        <f t="shared" ca="1" si="158"/>
        <v>0</v>
      </c>
      <c r="BJ130" s="95">
        <f t="shared" ca="1" si="158"/>
        <v>0</v>
      </c>
      <c r="BK130" s="95">
        <f t="shared" ca="1" si="158"/>
        <v>0</v>
      </c>
      <c r="BL130" s="95">
        <f t="shared" ca="1" si="158"/>
        <v>0</v>
      </c>
      <c r="BM130" s="95">
        <f t="shared" ca="1" si="158"/>
        <v>0</v>
      </c>
      <c r="BN130" s="95">
        <f t="shared" ca="1" si="158"/>
        <v>0</v>
      </c>
      <c r="BO130" s="95">
        <f t="shared" ca="1" si="158"/>
        <v>0</v>
      </c>
      <c r="BP130" s="95">
        <f t="shared" ca="1" si="158"/>
        <v>0</v>
      </c>
      <c r="BQ130" s="95">
        <f t="shared" ca="1" si="158"/>
        <v>0</v>
      </c>
      <c r="BR130" s="95">
        <f t="shared" ca="1" si="158"/>
        <v>0</v>
      </c>
      <c r="BS130" s="95">
        <f t="shared" ca="1" si="158"/>
        <v>0</v>
      </c>
      <c r="BT130" s="95">
        <f t="shared" ca="1" si="158"/>
        <v>0</v>
      </c>
      <c r="BU130" s="95">
        <f t="shared" ref="BU130:DC130" ca="1" si="159">BU$8+BU$9-BU$113</f>
        <v>0</v>
      </c>
      <c r="BV130" s="95">
        <f t="shared" ca="1" si="159"/>
        <v>0</v>
      </c>
      <c r="BW130" s="95">
        <f t="shared" ca="1" si="159"/>
        <v>0</v>
      </c>
      <c r="BX130" s="95">
        <f t="shared" ca="1" si="159"/>
        <v>0</v>
      </c>
      <c r="BY130" s="95">
        <f t="shared" ca="1" si="159"/>
        <v>0</v>
      </c>
      <c r="BZ130" s="95">
        <f t="shared" ca="1" si="159"/>
        <v>0</v>
      </c>
      <c r="CA130" s="95">
        <f t="shared" ca="1" si="159"/>
        <v>0</v>
      </c>
      <c r="CB130" s="95">
        <f t="shared" ca="1" si="159"/>
        <v>0</v>
      </c>
      <c r="CC130" s="95">
        <f t="shared" ca="1" si="159"/>
        <v>0</v>
      </c>
      <c r="CD130" s="95">
        <f t="shared" ca="1" si="159"/>
        <v>0</v>
      </c>
      <c r="CE130" s="95">
        <f t="shared" ca="1" si="159"/>
        <v>0</v>
      </c>
      <c r="CF130" s="95">
        <f t="shared" ca="1" si="159"/>
        <v>0</v>
      </c>
      <c r="CG130" s="95">
        <f t="shared" ca="1" si="159"/>
        <v>0</v>
      </c>
      <c r="CH130" s="95">
        <f t="shared" ca="1" si="159"/>
        <v>0</v>
      </c>
      <c r="CI130" s="95">
        <f t="shared" ca="1" si="159"/>
        <v>0</v>
      </c>
      <c r="CJ130" s="95">
        <f t="shared" ca="1" si="159"/>
        <v>0</v>
      </c>
      <c r="CK130" s="95">
        <f t="shared" ca="1" si="159"/>
        <v>0</v>
      </c>
      <c r="CL130" s="95">
        <f t="shared" ca="1" si="159"/>
        <v>0</v>
      </c>
      <c r="CM130" s="95">
        <f t="shared" ca="1" si="159"/>
        <v>0</v>
      </c>
      <c r="CN130" s="95">
        <f t="shared" ca="1" si="159"/>
        <v>0</v>
      </c>
      <c r="CO130" s="95">
        <f t="shared" ca="1" si="159"/>
        <v>0</v>
      </c>
      <c r="CP130" s="95">
        <f t="shared" ca="1" si="159"/>
        <v>0</v>
      </c>
      <c r="CQ130" s="95">
        <f t="shared" ca="1" si="159"/>
        <v>0</v>
      </c>
      <c r="CR130" s="95">
        <f t="shared" ca="1" si="159"/>
        <v>0</v>
      </c>
      <c r="CS130" s="95">
        <f t="shared" ca="1" si="159"/>
        <v>0</v>
      </c>
      <c r="CT130" s="95">
        <f t="shared" ca="1" si="159"/>
        <v>0</v>
      </c>
      <c r="CU130" s="95">
        <f t="shared" ca="1" si="159"/>
        <v>0</v>
      </c>
      <c r="CV130" s="95">
        <f t="shared" ca="1" si="159"/>
        <v>0</v>
      </c>
      <c r="CW130" s="95">
        <f t="shared" ca="1" si="159"/>
        <v>0</v>
      </c>
      <c r="CX130" s="95">
        <f t="shared" ca="1" si="159"/>
        <v>0</v>
      </c>
      <c r="CY130" s="95">
        <f t="shared" ca="1" si="159"/>
        <v>0</v>
      </c>
      <c r="CZ130" s="95">
        <f t="shared" ca="1" si="159"/>
        <v>0</v>
      </c>
      <c r="DA130" s="95">
        <f t="shared" ca="1" si="159"/>
        <v>0</v>
      </c>
      <c r="DB130" s="95">
        <f t="shared" ca="1" si="159"/>
        <v>0</v>
      </c>
      <c r="DC130" s="25">
        <f t="shared" ca="1" si="159"/>
        <v>0</v>
      </c>
    </row>
    <row r="131" spans="1:110" ht="15" hidden="1" customHeight="1">
      <c r="B131" s="450" t="s">
        <v>490</v>
      </c>
      <c r="C131" s="474" t="s">
        <v>491</v>
      </c>
      <c r="D131" s="551"/>
      <c r="E131" s="475"/>
      <c r="F131" s="476">
        <f ca="1">H131+NPV(SD,I131:INDEX(I131:DC131,PAL))</f>
        <v>246603920.40049389</v>
      </c>
      <c r="G131" s="477">
        <f ca="1">SUMIF($H$5:$DC$5,"&lt;="&amp;PAL,$H131:$DC131)</f>
        <v>278977243.87214381</v>
      </c>
      <c r="H131" s="411">
        <f t="shared" ref="H131:BS131" ca="1" si="160">H$89-H$114</f>
        <v>7477901.3292719889</v>
      </c>
      <c r="I131" s="407">
        <f t="shared" ca="1" si="160"/>
        <v>47766787.219055392</v>
      </c>
      <c r="J131" s="407">
        <f t="shared" ca="1" si="160"/>
        <v>56134930.653508455</v>
      </c>
      <c r="K131" s="407">
        <f t="shared" ca="1" si="160"/>
        <v>29778140.584604733</v>
      </c>
      <c r="L131" s="407">
        <f t="shared" ca="1" si="160"/>
        <v>43156314.364496008</v>
      </c>
      <c r="M131" s="407">
        <f t="shared" ca="1" si="160"/>
        <v>50668637.752031572</v>
      </c>
      <c r="N131" s="407">
        <f t="shared" ca="1" si="160"/>
        <v>66159267.324135803</v>
      </c>
      <c r="O131" s="407">
        <f t="shared" ca="1" si="160"/>
        <v>28576837.712096866</v>
      </c>
      <c r="P131" s="407">
        <f t="shared" ca="1" si="160"/>
        <v>-5589727.8336954415</v>
      </c>
      <c r="Q131" s="407">
        <f t="shared" ca="1" si="160"/>
        <v>-5789999.9066068884</v>
      </c>
      <c r="R131" s="407">
        <f t="shared" ca="1" si="160"/>
        <v>-5789999.9066068884</v>
      </c>
      <c r="S131" s="407">
        <f t="shared" ca="1" si="160"/>
        <v>-5789999.9066068884</v>
      </c>
      <c r="T131" s="407">
        <f t="shared" ca="1" si="160"/>
        <v>-5014739.8064331301</v>
      </c>
      <c r="U131" s="407">
        <f t="shared" ca="1" si="160"/>
        <v>-4406258.0014597662</v>
      </c>
      <c r="V131" s="407">
        <f t="shared" ca="1" si="160"/>
        <v>-3842802.8832237348</v>
      </c>
      <c r="W131" s="407">
        <f t="shared" ca="1" si="160"/>
        <v>-3536593.7896756819</v>
      </c>
      <c r="X131" s="407">
        <f t="shared" ca="1" si="160"/>
        <v>-3035223.0140421987</v>
      </c>
      <c r="Y131" s="407">
        <f t="shared" ca="1" si="160"/>
        <v>-2730671.3445458263</v>
      </c>
      <c r="Z131" s="407">
        <f t="shared" ca="1" si="160"/>
        <v>-2240350.0625902163</v>
      </c>
      <c r="AA131" s="407">
        <f t="shared" ca="1" si="160"/>
        <v>-1487603.305785124</v>
      </c>
      <c r="AB131" s="407">
        <f t="shared" ca="1" si="160"/>
        <v>-1487603.305785124</v>
      </c>
      <c r="AC131" s="407">
        <f t="shared" ca="1" si="160"/>
        <v>0</v>
      </c>
      <c r="AD131" s="407">
        <f t="shared" ca="1" si="160"/>
        <v>0</v>
      </c>
      <c r="AE131" s="407">
        <f t="shared" ca="1" si="160"/>
        <v>0</v>
      </c>
      <c r="AF131" s="407">
        <f t="shared" ca="1" si="160"/>
        <v>0</v>
      </c>
      <c r="AG131" s="407">
        <f t="shared" ca="1" si="160"/>
        <v>0</v>
      </c>
      <c r="AH131" s="407">
        <f t="shared" ca="1" si="160"/>
        <v>0</v>
      </c>
      <c r="AI131" s="407">
        <f t="shared" ca="1" si="160"/>
        <v>0</v>
      </c>
      <c r="AJ131" s="407">
        <f t="shared" ca="1" si="160"/>
        <v>0</v>
      </c>
      <c r="AK131" s="407">
        <f t="shared" ca="1" si="160"/>
        <v>0</v>
      </c>
      <c r="AL131" s="407">
        <f t="shared" ca="1" si="160"/>
        <v>0</v>
      </c>
      <c r="AM131" s="407">
        <f t="shared" ca="1" si="160"/>
        <v>0</v>
      </c>
      <c r="AN131" s="407">
        <f t="shared" ca="1" si="160"/>
        <v>0</v>
      </c>
      <c r="AO131" s="407">
        <f t="shared" ca="1" si="160"/>
        <v>0</v>
      </c>
      <c r="AP131" s="407">
        <f t="shared" ca="1" si="160"/>
        <v>0</v>
      </c>
      <c r="AQ131" s="407">
        <f t="shared" ca="1" si="160"/>
        <v>0</v>
      </c>
      <c r="AR131" s="407">
        <f t="shared" ca="1" si="160"/>
        <v>0</v>
      </c>
      <c r="AS131" s="407">
        <f t="shared" ca="1" si="160"/>
        <v>0</v>
      </c>
      <c r="AT131" s="407">
        <f t="shared" ca="1" si="160"/>
        <v>0</v>
      </c>
      <c r="AU131" s="407">
        <f t="shared" ca="1" si="160"/>
        <v>0</v>
      </c>
      <c r="AV131" s="407">
        <f t="shared" ca="1" si="160"/>
        <v>0</v>
      </c>
      <c r="AW131" s="407">
        <f t="shared" ca="1" si="160"/>
        <v>0</v>
      </c>
      <c r="AX131" s="407">
        <f t="shared" ca="1" si="160"/>
        <v>0</v>
      </c>
      <c r="AY131" s="407">
        <f t="shared" ca="1" si="160"/>
        <v>0</v>
      </c>
      <c r="AZ131" s="407">
        <f t="shared" ca="1" si="160"/>
        <v>0</v>
      </c>
      <c r="BA131" s="407">
        <f t="shared" ca="1" si="160"/>
        <v>0</v>
      </c>
      <c r="BB131" s="407">
        <f t="shared" ca="1" si="160"/>
        <v>0</v>
      </c>
      <c r="BC131" s="407">
        <f t="shared" ca="1" si="160"/>
        <v>0</v>
      </c>
      <c r="BD131" s="407">
        <f t="shared" ca="1" si="160"/>
        <v>0</v>
      </c>
      <c r="BE131" s="407">
        <f t="shared" ca="1" si="160"/>
        <v>0</v>
      </c>
      <c r="BF131" s="407">
        <f t="shared" ca="1" si="160"/>
        <v>0</v>
      </c>
      <c r="BG131" s="407">
        <f t="shared" ca="1" si="160"/>
        <v>0</v>
      </c>
      <c r="BH131" s="407">
        <f t="shared" ca="1" si="160"/>
        <v>0</v>
      </c>
      <c r="BI131" s="407">
        <f t="shared" ca="1" si="160"/>
        <v>0</v>
      </c>
      <c r="BJ131" s="407">
        <f t="shared" ca="1" si="160"/>
        <v>0</v>
      </c>
      <c r="BK131" s="407">
        <f t="shared" ca="1" si="160"/>
        <v>0</v>
      </c>
      <c r="BL131" s="407">
        <f t="shared" ca="1" si="160"/>
        <v>0</v>
      </c>
      <c r="BM131" s="407">
        <f t="shared" ca="1" si="160"/>
        <v>0</v>
      </c>
      <c r="BN131" s="407">
        <f t="shared" ca="1" si="160"/>
        <v>0</v>
      </c>
      <c r="BO131" s="407">
        <f t="shared" ca="1" si="160"/>
        <v>0</v>
      </c>
      <c r="BP131" s="407">
        <f t="shared" ca="1" si="160"/>
        <v>0</v>
      </c>
      <c r="BQ131" s="407">
        <f t="shared" ca="1" si="160"/>
        <v>0</v>
      </c>
      <c r="BR131" s="407">
        <f t="shared" ca="1" si="160"/>
        <v>0</v>
      </c>
      <c r="BS131" s="407">
        <f t="shared" ca="1" si="160"/>
        <v>0</v>
      </c>
      <c r="BT131" s="407">
        <f t="shared" ref="BT131:DC131" ca="1" si="161">BT$89-BT$114</f>
        <v>0</v>
      </c>
      <c r="BU131" s="407">
        <f t="shared" ca="1" si="161"/>
        <v>0</v>
      </c>
      <c r="BV131" s="407">
        <f t="shared" ca="1" si="161"/>
        <v>0</v>
      </c>
      <c r="BW131" s="407">
        <f t="shared" ca="1" si="161"/>
        <v>0</v>
      </c>
      <c r="BX131" s="407">
        <f t="shared" ca="1" si="161"/>
        <v>0</v>
      </c>
      <c r="BY131" s="407">
        <f t="shared" ca="1" si="161"/>
        <v>0</v>
      </c>
      <c r="BZ131" s="407">
        <f t="shared" ca="1" si="161"/>
        <v>0</v>
      </c>
      <c r="CA131" s="407">
        <f t="shared" ca="1" si="161"/>
        <v>0</v>
      </c>
      <c r="CB131" s="407">
        <f t="shared" ca="1" si="161"/>
        <v>0</v>
      </c>
      <c r="CC131" s="407">
        <f t="shared" ca="1" si="161"/>
        <v>0</v>
      </c>
      <c r="CD131" s="407">
        <f t="shared" ca="1" si="161"/>
        <v>0</v>
      </c>
      <c r="CE131" s="407">
        <f t="shared" ca="1" si="161"/>
        <v>0</v>
      </c>
      <c r="CF131" s="407">
        <f t="shared" ca="1" si="161"/>
        <v>0</v>
      </c>
      <c r="CG131" s="407">
        <f t="shared" ca="1" si="161"/>
        <v>0</v>
      </c>
      <c r="CH131" s="407">
        <f t="shared" ca="1" si="161"/>
        <v>0</v>
      </c>
      <c r="CI131" s="407">
        <f t="shared" ca="1" si="161"/>
        <v>0</v>
      </c>
      <c r="CJ131" s="407">
        <f t="shared" ca="1" si="161"/>
        <v>0</v>
      </c>
      <c r="CK131" s="407">
        <f t="shared" ca="1" si="161"/>
        <v>0</v>
      </c>
      <c r="CL131" s="407">
        <f t="shared" ca="1" si="161"/>
        <v>0</v>
      </c>
      <c r="CM131" s="407">
        <f t="shared" ca="1" si="161"/>
        <v>0</v>
      </c>
      <c r="CN131" s="407">
        <f t="shared" ca="1" si="161"/>
        <v>0</v>
      </c>
      <c r="CO131" s="407">
        <f t="shared" ca="1" si="161"/>
        <v>0</v>
      </c>
      <c r="CP131" s="407">
        <f t="shared" ca="1" si="161"/>
        <v>0</v>
      </c>
      <c r="CQ131" s="407">
        <f t="shared" ca="1" si="161"/>
        <v>0</v>
      </c>
      <c r="CR131" s="407">
        <f t="shared" ca="1" si="161"/>
        <v>0</v>
      </c>
      <c r="CS131" s="407">
        <f t="shared" ca="1" si="161"/>
        <v>0</v>
      </c>
      <c r="CT131" s="407">
        <f t="shared" ca="1" si="161"/>
        <v>0</v>
      </c>
      <c r="CU131" s="407">
        <f t="shared" ca="1" si="161"/>
        <v>0</v>
      </c>
      <c r="CV131" s="407">
        <f t="shared" ca="1" si="161"/>
        <v>0</v>
      </c>
      <c r="CW131" s="407">
        <f t="shared" ca="1" si="161"/>
        <v>0</v>
      </c>
      <c r="CX131" s="407">
        <f t="shared" ca="1" si="161"/>
        <v>0</v>
      </c>
      <c r="CY131" s="407">
        <f t="shared" ca="1" si="161"/>
        <v>0</v>
      </c>
      <c r="CZ131" s="407">
        <f t="shared" ca="1" si="161"/>
        <v>0</v>
      </c>
      <c r="DA131" s="407">
        <f t="shared" ca="1" si="161"/>
        <v>0</v>
      </c>
      <c r="DB131" s="407">
        <f t="shared" ca="1" si="161"/>
        <v>0</v>
      </c>
      <c r="DC131" s="477">
        <f t="shared" ca="1" si="161"/>
        <v>0</v>
      </c>
    </row>
    <row r="132" spans="1:110" ht="15" hidden="1" customHeight="1">
      <c r="B132" s="450" t="s">
        <v>492</v>
      </c>
      <c r="C132" s="474" t="s">
        <v>179</v>
      </c>
      <c r="D132" s="551"/>
      <c r="E132" s="475"/>
      <c r="F132" s="478">
        <f ca="1">H132+NPV(FD,I132:INDEX(I132:DC132,PAL))</f>
        <v>0</v>
      </c>
      <c r="G132" s="477">
        <f ca="1">SUMIF($H$5:$DC$5,"&lt;="&amp;PAL,$H132:$DC132)</f>
        <v>0</v>
      </c>
      <c r="H132" s="411">
        <f t="shared" ref="H132:BS132" ca="1" si="162">SUM(H$21,H$32,H$43,H$55,H$66,H$77,H$88)</f>
        <v>0</v>
      </c>
      <c r="I132" s="407">
        <f t="shared" ca="1" si="162"/>
        <v>0</v>
      </c>
      <c r="J132" s="407">
        <f t="shared" ca="1" si="162"/>
        <v>0</v>
      </c>
      <c r="K132" s="407">
        <f t="shared" ca="1" si="162"/>
        <v>0</v>
      </c>
      <c r="L132" s="407">
        <f t="shared" ca="1" si="162"/>
        <v>0</v>
      </c>
      <c r="M132" s="407">
        <f t="shared" ca="1" si="162"/>
        <v>0</v>
      </c>
      <c r="N132" s="407">
        <f t="shared" ca="1" si="162"/>
        <v>0</v>
      </c>
      <c r="O132" s="407">
        <f t="shared" ca="1" si="162"/>
        <v>0</v>
      </c>
      <c r="P132" s="407">
        <f t="shared" ca="1" si="162"/>
        <v>0</v>
      </c>
      <c r="Q132" s="407">
        <f t="shared" ca="1" si="162"/>
        <v>0</v>
      </c>
      <c r="R132" s="407">
        <f t="shared" ca="1" si="162"/>
        <v>0</v>
      </c>
      <c r="S132" s="407">
        <f t="shared" ca="1" si="162"/>
        <v>0</v>
      </c>
      <c r="T132" s="407">
        <f t="shared" ca="1" si="162"/>
        <v>0</v>
      </c>
      <c r="U132" s="407">
        <f t="shared" ca="1" si="162"/>
        <v>0</v>
      </c>
      <c r="V132" s="407">
        <f t="shared" ca="1" si="162"/>
        <v>0</v>
      </c>
      <c r="W132" s="407">
        <f t="shared" ca="1" si="162"/>
        <v>0</v>
      </c>
      <c r="X132" s="407">
        <f t="shared" ca="1" si="162"/>
        <v>0</v>
      </c>
      <c r="Y132" s="407">
        <f t="shared" ca="1" si="162"/>
        <v>0</v>
      </c>
      <c r="Z132" s="407">
        <f t="shared" ca="1" si="162"/>
        <v>0</v>
      </c>
      <c r="AA132" s="407">
        <f t="shared" ca="1" si="162"/>
        <v>0</v>
      </c>
      <c r="AB132" s="407">
        <f t="shared" ca="1" si="162"/>
        <v>0</v>
      </c>
      <c r="AC132" s="407">
        <f t="shared" ca="1" si="162"/>
        <v>0</v>
      </c>
      <c r="AD132" s="407">
        <f t="shared" ca="1" si="162"/>
        <v>0</v>
      </c>
      <c r="AE132" s="407">
        <f t="shared" ca="1" si="162"/>
        <v>0</v>
      </c>
      <c r="AF132" s="407">
        <f t="shared" ca="1" si="162"/>
        <v>0</v>
      </c>
      <c r="AG132" s="407">
        <f t="shared" ca="1" si="162"/>
        <v>0</v>
      </c>
      <c r="AH132" s="407">
        <f t="shared" ca="1" si="162"/>
        <v>0</v>
      </c>
      <c r="AI132" s="407">
        <f t="shared" ca="1" si="162"/>
        <v>0</v>
      </c>
      <c r="AJ132" s="407">
        <f t="shared" ca="1" si="162"/>
        <v>0</v>
      </c>
      <c r="AK132" s="407">
        <f t="shared" ca="1" si="162"/>
        <v>0</v>
      </c>
      <c r="AL132" s="407">
        <f t="shared" ca="1" si="162"/>
        <v>0</v>
      </c>
      <c r="AM132" s="407">
        <f t="shared" ca="1" si="162"/>
        <v>0</v>
      </c>
      <c r="AN132" s="407">
        <f t="shared" ca="1" si="162"/>
        <v>0</v>
      </c>
      <c r="AO132" s="407">
        <f t="shared" ca="1" si="162"/>
        <v>0</v>
      </c>
      <c r="AP132" s="407">
        <f t="shared" ca="1" si="162"/>
        <v>0</v>
      </c>
      <c r="AQ132" s="407">
        <f t="shared" ca="1" si="162"/>
        <v>0</v>
      </c>
      <c r="AR132" s="407">
        <f t="shared" ca="1" si="162"/>
        <v>0</v>
      </c>
      <c r="AS132" s="407">
        <f t="shared" ca="1" si="162"/>
        <v>0</v>
      </c>
      <c r="AT132" s="407">
        <f t="shared" ca="1" si="162"/>
        <v>0</v>
      </c>
      <c r="AU132" s="407">
        <f t="shared" ca="1" si="162"/>
        <v>0</v>
      </c>
      <c r="AV132" s="407">
        <f t="shared" ca="1" si="162"/>
        <v>0</v>
      </c>
      <c r="AW132" s="407">
        <f t="shared" ca="1" si="162"/>
        <v>0</v>
      </c>
      <c r="AX132" s="407">
        <f t="shared" ca="1" si="162"/>
        <v>0</v>
      </c>
      <c r="AY132" s="407">
        <f t="shared" ca="1" si="162"/>
        <v>0</v>
      </c>
      <c r="AZ132" s="407">
        <f t="shared" ca="1" si="162"/>
        <v>0</v>
      </c>
      <c r="BA132" s="407">
        <f t="shared" ca="1" si="162"/>
        <v>0</v>
      </c>
      <c r="BB132" s="407">
        <f t="shared" ca="1" si="162"/>
        <v>0</v>
      </c>
      <c r="BC132" s="407">
        <f t="shared" ca="1" si="162"/>
        <v>0</v>
      </c>
      <c r="BD132" s="407">
        <f t="shared" ca="1" si="162"/>
        <v>0</v>
      </c>
      <c r="BE132" s="407">
        <f t="shared" ca="1" si="162"/>
        <v>0</v>
      </c>
      <c r="BF132" s="407">
        <f t="shared" ca="1" si="162"/>
        <v>0</v>
      </c>
      <c r="BG132" s="407">
        <f t="shared" ca="1" si="162"/>
        <v>0</v>
      </c>
      <c r="BH132" s="407">
        <f t="shared" ca="1" si="162"/>
        <v>0</v>
      </c>
      <c r="BI132" s="407">
        <f t="shared" ca="1" si="162"/>
        <v>0</v>
      </c>
      <c r="BJ132" s="407">
        <f t="shared" ca="1" si="162"/>
        <v>0</v>
      </c>
      <c r="BK132" s="407">
        <f t="shared" ca="1" si="162"/>
        <v>0</v>
      </c>
      <c r="BL132" s="407">
        <f t="shared" ca="1" si="162"/>
        <v>0</v>
      </c>
      <c r="BM132" s="407">
        <f t="shared" ca="1" si="162"/>
        <v>0</v>
      </c>
      <c r="BN132" s="407">
        <f t="shared" ca="1" si="162"/>
        <v>0</v>
      </c>
      <c r="BO132" s="407">
        <f t="shared" ca="1" si="162"/>
        <v>0</v>
      </c>
      <c r="BP132" s="407">
        <f t="shared" ca="1" si="162"/>
        <v>0</v>
      </c>
      <c r="BQ132" s="407">
        <f t="shared" ca="1" si="162"/>
        <v>0</v>
      </c>
      <c r="BR132" s="407">
        <f t="shared" ca="1" si="162"/>
        <v>0</v>
      </c>
      <c r="BS132" s="407">
        <f t="shared" ca="1" si="162"/>
        <v>0</v>
      </c>
      <c r="BT132" s="407">
        <f t="shared" ref="BT132:DC132" ca="1" si="163">SUM(BT$21,BT$32,BT$43,BT$55,BT$66,BT$77,BT$88)</f>
        <v>0</v>
      </c>
      <c r="BU132" s="407">
        <f t="shared" ca="1" si="163"/>
        <v>0</v>
      </c>
      <c r="BV132" s="407">
        <f t="shared" ca="1" si="163"/>
        <v>0</v>
      </c>
      <c r="BW132" s="407">
        <f t="shared" ca="1" si="163"/>
        <v>0</v>
      </c>
      <c r="BX132" s="407">
        <f t="shared" ca="1" si="163"/>
        <v>0</v>
      </c>
      <c r="BY132" s="407">
        <f t="shared" ca="1" si="163"/>
        <v>0</v>
      </c>
      <c r="BZ132" s="407">
        <f t="shared" ca="1" si="163"/>
        <v>0</v>
      </c>
      <c r="CA132" s="407">
        <f t="shared" ca="1" si="163"/>
        <v>0</v>
      </c>
      <c r="CB132" s="407">
        <f t="shared" ca="1" si="163"/>
        <v>0</v>
      </c>
      <c r="CC132" s="407">
        <f t="shared" ca="1" si="163"/>
        <v>0</v>
      </c>
      <c r="CD132" s="407">
        <f t="shared" ca="1" si="163"/>
        <v>0</v>
      </c>
      <c r="CE132" s="407">
        <f t="shared" ca="1" si="163"/>
        <v>0</v>
      </c>
      <c r="CF132" s="407">
        <f t="shared" ca="1" si="163"/>
        <v>0</v>
      </c>
      <c r="CG132" s="407">
        <f t="shared" ca="1" si="163"/>
        <v>0</v>
      </c>
      <c r="CH132" s="407">
        <f t="shared" ca="1" si="163"/>
        <v>0</v>
      </c>
      <c r="CI132" s="407">
        <f t="shared" ca="1" si="163"/>
        <v>0</v>
      </c>
      <c r="CJ132" s="407">
        <f t="shared" ca="1" si="163"/>
        <v>0</v>
      </c>
      <c r="CK132" s="407">
        <f t="shared" ca="1" si="163"/>
        <v>0</v>
      </c>
      <c r="CL132" s="407">
        <f t="shared" ca="1" si="163"/>
        <v>0</v>
      </c>
      <c r="CM132" s="407">
        <f t="shared" ca="1" si="163"/>
        <v>0</v>
      </c>
      <c r="CN132" s="407">
        <f t="shared" ca="1" si="163"/>
        <v>0</v>
      </c>
      <c r="CO132" s="407">
        <f t="shared" ca="1" si="163"/>
        <v>0</v>
      </c>
      <c r="CP132" s="407">
        <f t="shared" ca="1" si="163"/>
        <v>0</v>
      </c>
      <c r="CQ132" s="407">
        <f t="shared" ca="1" si="163"/>
        <v>0</v>
      </c>
      <c r="CR132" s="407">
        <f t="shared" ca="1" si="163"/>
        <v>0</v>
      </c>
      <c r="CS132" s="407">
        <f t="shared" ca="1" si="163"/>
        <v>0</v>
      </c>
      <c r="CT132" s="407">
        <f t="shared" ca="1" si="163"/>
        <v>0</v>
      </c>
      <c r="CU132" s="407">
        <f t="shared" ca="1" si="163"/>
        <v>0</v>
      </c>
      <c r="CV132" s="407">
        <f t="shared" ca="1" si="163"/>
        <v>0</v>
      </c>
      <c r="CW132" s="407">
        <f t="shared" ca="1" si="163"/>
        <v>0</v>
      </c>
      <c r="CX132" s="407">
        <f t="shared" ca="1" si="163"/>
        <v>0</v>
      </c>
      <c r="CY132" s="407">
        <f t="shared" ca="1" si="163"/>
        <v>0</v>
      </c>
      <c r="CZ132" s="407">
        <f t="shared" ca="1" si="163"/>
        <v>0</v>
      </c>
      <c r="DA132" s="407">
        <f t="shared" ca="1" si="163"/>
        <v>0</v>
      </c>
      <c r="DB132" s="407">
        <f t="shared" ca="1" si="163"/>
        <v>0</v>
      </c>
      <c r="DC132" s="477">
        <f t="shared" ca="1" si="163"/>
        <v>0</v>
      </c>
    </row>
    <row r="133" spans="1:110" ht="15" hidden="1" customHeight="1">
      <c r="B133" s="450" t="s">
        <v>493</v>
      </c>
      <c r="C133" s="474" t="s">
        <v>494</v>
      </c>
      <c r="D133" s="551"/>
      <c r="E133" s="475"/>
      <c r="F133" s="478">
        <f ca="1">H133+NPV(SD,I133:INDEX(I133:DC133,PAL))</f>
        <v>0</v>
      </c>
      <c r="G133" s="477">
        <f ca="1">SUMIF($H$5:$DC$5,"&lt;="&amp;PAL,$H133:$DC133)</f>
        <v>0</v>
      </c>
      <c r="H133" s="411">
        <f ca="1">H132-SUMPRODUCT(H$21:H$88,$DH$21:$DH$88)</f>
        <v>0</v>
      </c>
      <c r="I133" s="407">
        <f t="shared" ref="I133:BT133" ca="1" si="164">I132-SUMPRODUCT(I$21:I$88,$DI$21:$DI$88)</f>
        <v>0</v>
      </c>
      <c r="J133" s="407">
        <f t="shared" ca="1" si="164"/>
        <v>0</v>
      </c>
      <c r="K133" s="407">
        <f t="shared" ca="1" si="164"/>
        <v>0</v>
      </c>
      <c r="L133" s="407">
        <f t="shared" ca="1" si="164"/>
        <v>0</v>
      </c>
      <c r="M133" s="407">
        <f t="shared" ca="1" si="164"/>
        <v>0</v>
      </c>
      <c r="N133" s="407">
        <f t="shared" ca="1" si="164"/>
        <v>0</v>
      </c>
      <c r="O133" s="407">
        <f t="shared" ca="1" si="164"/>
        <v>0</v>
      </c>
      <c r="P133" s="407">
        <f t="shared" ca="1" si="164"/>
        <v>0</v>
      </c>
      <c r="Q133" s="407">
        <f t="shared" ca="1" si="164"/>
        <v>0</v>
      </c>
      <c r="R133" s="407">
        <f t="shared" ca="1" si="164"/>
        <v>0</v>
      </c>
      <c r="S133" s="407">
        <f t="shared" ca="1" si="164"/>
        <v>0</v>
      </c>
      <c r="T133" s="407">
        <f t="shared" ca="1" si="164"/>
        <v>0</v>
      </c>
      <c r="U133" s="407">
        <f t="shared" ca="1" si="164"/>
        <v>0</v>
      </c>
      <c r="V133" s="407">
        <f t="shared" ca="1" si="164"/>
        <v>0</v>
      </c>
      <c r="W133" s="407">
        <f ca="1">W132-SUMPRODUCT(W$21:W$88,$DH$21:$DH$88)</f>
        <v>0</v>
      </c>
      <c r="X133" s="407">
        <f t="shared" ca="1" si="164"/>
        <v>0</v>
      </c>
      <c r="Y133" s="407">
        <f t="shared" ca="1" si="164"/>
        <v>0</v>
      </c>
      <c r="Z133" s="407">
        <f t="shared" ca="1" si="164"/>
        <v>0</v>
      </c>
      <c r="AA133" s="407">
        <f t="shared" ca="1" si="164"/>
        <v>0</v>
      </c>
      <c r="AB133" s="407">
        <f t="shared" ca="1" si="164"/>
        <v>0</v>
      </c>
      <c r="AC133" s="407">
        <f t="shared" ca="1" si="164"/>
        <v>0</v>
      </c>
      <c r="AD133" s="407">
        <f t="shared" ca="1" si="164"/>
        <v>0</v>
      </c>
      <c r="AE133" s="407">
        <f t="shared" ca="1" si="164"/>
        <v>0</v>
      </c>
      <c r="AF133" s="407">
        <f t="shared" ca="1" si="164"/>
        <v>0</v>
      </c>
      <c r="AG133" s="407">
        <f t="shared" ca="1" si="164"/>
        <v>0</v>
      </c>
      <c r="AH133" s="407">
        <f t="shared" ca="1" si="164"/>
        <v>0</v>
      </c>
      <c r="AI133" s="407">
        <f t="shared" ca="1" si="164"/>
        <v>0</v>
      </c>
      <c r="AJ133" s="407">
        <f t="shared" ca="1" si="164"/>
        <v>0</v>
      </c>
      <c r="AK133" s="407">
        <f t="shared" ca="1" si="164"/>
        <v>0</v>
      </c>
      <c r="AL133" s="407">
        <f t="shared" ca="1" si="164"/>
        <v>0</v>
      </c>
      <c r="AM133" s="407">
        <f t="shared" ca="1" si="164"/>
        <v>0</v>
      </c>
      <c r="AN133" s="407">
        <f t="shared" ca="1" si="164"/>
        <v>0</v>
      </c>
      <c r="AO133" s="407">
        <f t="shared" ca="1" si="164"/>
        <v>0</v>
      </c>
      <c r="AP133" s="407">
        <f t="shared" ca="1" si="164"/>
        <v>0</v>
      </c>
      <c r="AQ133" s="407">
        <f t="shared" ca="1" si="164"/>
        <v>0</v>
      </c>
      <c r="AR133" s="407">
        <f t="shared" ca="1" si="164"/>
        <v>0</v>
      </c>
      <c r="AS133" s="407">
        <f t="shared" ca="1" si="164"/>
        <v>0</v>
      </c>
      <c r="AT133" s="407">
        <f t="shared" ca="1" si="164"/>
        <v>0</v>
      </c>
      <c r="AU133" s="407">
        <f t="shared" ca="1" si="164"/>
        <v>0</v>
      </c>
      <c r="AV133" s="407">
        <f t="shared" ca="1" si="164"/>
        <v>0</v>
      </c>
      <c r="AW133" s="407">
        <f t="shared" ca="1" si="164"/>
        <v>0</v>
      </c>
      <c r="AX133" s="407">
        <f t="shared" ca="1" si="164"/>
        <v>0</v>
      </c>
      <c r="AY133" s="407">
        <f t="shared" ca="1" si="164"/>
        <v>0</v>
      </c>
      <c r="AZ133" s="407">
        <f t="shared" ca="1" si="164"/>
        <v>0</v>
      </c>
      <c r="BA133" s="407">
        <f t="shared" ca="1" si="164"/>
        <v>0</v>
      </c>
      <c r="BB133" s="407">
        <f t="shared" ca="1" si="164"/>
        <v>0</v>
      </c>
      <c r="BC133" s="407">
        <f t="shared" ca="1" si="164"/>
        <v>0</v>
      </c>
      <c r="BD133" s="407">
        <f t="shared" ca="1" si="164"/>
        <v>0</v>
      </c>
      <c r="BE133" s="407">
        <f t="shared" ca="1" si="164"/>
        <v>0</v>
      </c>
      <c r="BF133" s="407">
        <f t="shared" ca="1" si="164"/>
        <v>0</v>
      </c>
      <c r="BG133" s="407">
        <f t="shared" ca="1" si="164"/>
        <v>0</v>
      </c>
      <c r="BH133" s="407">
        <f t="shared" ca="1" si="164"/>
        <v>0</v>
      </c>
      <c r="BI133" s="407">
        <f t="shared" ca="1" si="164"/>
        <v>0</v>
      </c>
      <c r="BJ133" s="407">
        <f t="shared" ca="1" si="164"/>
        <v>0</v>
      </c>
      <c r="BK133" s="407">
        <f t="shared" ca="1" si="164"/>
        <v>0</v>
      </c>
      <c r="BL133" s="407">
        <f t="shared" ca="1" si="164"/>
        <v>0</v>
      </c>
      <c r="BM133" s="407">
        <f t="shared" ca="1" si="164"/>
        <v>0</v>
      </c>
      <c r="BN133" s="407">
        <f t="shared" ca="1" si="164"/>
        <v>0</v>
      </c>
      <c r="BO133" s="407">
        <f t="shared" ca="1" si="164"/>
        <v>0</v>
      </c>
      <c r="BP133" s="407">
        <f t="shared" ca="1" si="164"/>
        <v>0</v>
      </c>
      <c r="BQ133" s="407">
        <f t="shared" ca="1" si="164"/>
        <v>0</v>
      </c>
      <c r="BR133" s="407">
        <f t="shared" ca="1" si="164"/>
        <v>0</v>
      </c>
      <c r="BS133" s="407">
        <f t="shared" ca="1" si="164"/>
        <v>0</v>
      </c>
      <c r="BT133" s="407">
        <f t="shared" ca="1" si="164"/>
        <v>0</v>
      </c>
      <c r="BU133" s="407">
        <f t="shared" ref="BU133:DC133" ca="1" si="165">BU132-SUMPRODUCT(BU$21:BU$88,$DI$21:$DI$88)</f>
        <v>0</v>
      </c>
      <c r="BV133" s="407">
        <f t="shared" ca="1" si="165"/>
        <v>0</v>
      </c>
      <c r="BW133" s="407">
        <f t="shared" ca="1" si="165"/>
        <v>0</v>
      </c>
      <c r="BX133" s="407">
        <f t="shared" ca="1" si="165"/>
        <v>0</v>
      </c>
      <c r="BY133" s="407">
        <f t="shared" ca="1" si="165"/>
        <v>0</v>
      </c>
      <c r="BZ133" s="407">
        <f t="shared" ca="1" si="165"/>
        <v>0</v>
      </c>
      <c r="CA133" s="407">
        <f t="shared" ca="1" si="165"/>
        <v>0</v>
      </c>
      <c r="CB133" s="407">
        <f t="shared" ca="1" si="165"/>
        <v>0</v>
      </c>
      <c r="CC133" s="407">
        <f t="shared" ca="1" si="165"/>
        <v>0</v>
      </c>
      <c r="CD133" s="407">
        <f t="shared" ca="1" si="165"/>
        <v>0</v>
      </c>
      <c r="CE133" s="407">
        <f t="shared" ca="1" si="165"/>
        <v>0</v>
      </c>
      <c r="CF133" s="407">
        <f t="shared" ca="1" si="165"/>
        <v>0</v>
      </c>
      <c r="CG133" s="407">
        <f t="shared" ca="1" si="165"/>
        <v>0</v>
      </c>
      <c r="CH133" s="407">
        <f t="shared" ca="1" si="165"/>
        <v>0</v>
      </c>
      <c r="CI133" s="407">
        <f t="shared" ca="1" si="165"/>
        <v>0</v>
      </c>
      <c r="CJ133" s="407">
        <f t="shared" ca="1" si="165"/>
        <v>0</v>
      </c>
      <c r="CK133" s="407">
        <f t="shared" ca="1" si="165"/>
        <v>0</v>
      </c>
      <c r="CL133" s="407">
        <f t="shared" ca="1" si="165"/>
        <v>0</v>
      </c>
      <c r="CM133" s="407">
        <f t="shared" ca="1" si="165"/>
        <v>0</v>
      </c>
      <c r="CN133" s="407">
        <f t="shared" ca="1" si="165"/>
        <v>0</v>
      </c>
      <c r="CO133" s="407">
        <f t="shared" ca="1" si="165"/>
        <v>0</v>
      </c>
      <c r="CP133" s="407">
        <f t="shared" ca="1" si="165"/>
        <v>0</v>
      </c>
      <c r="CQ133" s="407">
        <f t="shared" ca="1" si="165"/>
        <v>0</v>
      </c>
      <c r="CR133" s="407">
        <f t="shared" ca="1" si="165"/>
        <v>0</v>
      </c>
      <c r="CS133" s="407">
        <f t="shared" ca="1" si="165"/>
        <v>0</v>
      </c>
      <c r="CT133" s="407">
        <f t="shared" ca="1" si="165"/>
        <v>0</v>
      </c>
      <c r="CU133" s="407">
        <f t="shared" ca="1" si="165"/>
        <v>0</v>
      </c>
      <c r="CV133" s="407">
        <f t="shared" ca="1" si="165"/>
        <v>0</v>
      </c>
      <c r="CW133" s="407">
        <f t="shared" ca="1" si="165"/>
        <v>0</v>
      </c>
      <c r="CX133" s="407">
        <f t="shared" ca="1" si="165"/>
        <v>0</v>
      </c>
      <c r="CY133" s="407">
        <f t="shared" ca="1" si="165"/>
        <v>0</v>
      </c>
      <c r="CZ133" s="407">
        <f t="shared" ca="1" si="165"/>
        <v>0</v>
      </c>
      <c r="DA133" s="407">
        <f t="shared" ca="1" si="165"/>
        <v>0</v>
      </c>
      <c r="DB133" s="407">
        <f t="shared" ca="1" si="165"/>
        <v>0</v>
      </c>
      <c r="DC133" s="477">
        <f t="shared" ca="1" si="165"/>
        <v>0</v>
      </c>
    </row>
    <row r="134" spans="1:110" ht="15" hidden="1" customHeight="1" thickBot="1">
      <c r="B134" s="558" t="s">
        <v>495</v>
      </c>
      <c r="C134" s="562" t="s">
        <v>496</v>
      </c>
      <c r="D134" s="552"/>
      <c r="E134" s="563"/>
      <c r="F134" s="478">
        <f ca="1">H134+NPV(SD,I134:INDEX(I134:DC134,PAL))</f>
        <v>83168318.400821432</v>
      </c>
      <c r="G134" s="477">
        <f ca="1">SUMIF($H$5:$DC$5,"&lt;="&amp;PAL,$H134:$DC134)</f>
        <v>493526741.51387048</v>
      </c>
      <c r="H134" s="479">
        <f ca="1">H117-H130-H131+H133</f>
        <v>-18305900.502825707</v>
      </c>
      <c r="I134" s="480">
        <f t="shared" ref="I134:BT134" ca="1" si="166">I117-I130-I131+I133</f>
        <v>-116538870.84150866</v>
      </c>
      <c r="J134" s="480">
        <f t="shared" ca="1" si="166"/>
        <v>-115442721.22625205</v>
      </c>
      <c r="K134" s="480">
        <f t="shared" ca="1" si="166"/>
        <v>-38154572.331423089</v>
      </c>
      <c r="L134" s="480">
        <f t="shared" ca="1" si="166"/>
        <v>-22802817.60061904</v>
      </c>
      <c r="M134" s="480">
        <f t="shared" ca="1" si="166"/>
        <v>-44759956.491611503</v>
      </c>
      <c r="N134" s="480">
        <f t="shared" ca="1" si="166"/>
        <v>-102994647.49407354</v>
      </c>
      <c r="O134" s="480">
        <f t="shared" ca="1" si="166"/>
        <v>-13344335.337688427</v>
      </c>
      <c r="P134" s="480">
        <f t="shared" ca="1" si="166"/>
        <v>70946721.548150331</v>
      </c>
      <c r="Q134" s="480">
        <f t="shared" ca="1" si="166"/>
        <v>74329839.636359736</v>
      </c>
      <c r="R134" s="480">
        <f t="shared" ca="1" si="166"/>
        <v>72329554.364842147</v>
      </c>
      <c r="S134" s="480">
        <f t="shared" ca="1" si="166"/>
        <v>74476059.234400034</v>
      </c>
      <c r="T134" s="480">
        <f t="shared" ca="1" si="166"/>
        <v>62655702.590719998</v>
      </c>
      <c r="U134" s="480">
        <f t="shared" ca="1" si="166"/>
        <v>64670193.620786384</v>
      </c>
      <c r="V134" s="480">
        <f t="shared" ca="1" si="166"/>
        <v>67125183.823555559</v>
      </c>
      <c r="W134" s="480">
        <f t="shared" ca="1" si="166"/>
        <v>70434450.338936061</v>
      </c>
      <c r="X134" s="480">
        <f t="shared" ca="1" si="166"/>
        <v>73625043.726692051</v>
      </c>
      <c r="Y134" s="480">
        <f t="shared" ca="1" si="166"/>
        <v>77583767.677385196</v>
      </c>
      <c r="Z134" s="480">
        <f t="shared" ca="1" si="166"/>
        <v>81497576.783964291</v>
      </c>
      <c r="AA134" s="480">
        <f t="shared" ca="1" si="166"/>
        <v>85160403.988390967</v>
      </c>
      <c r="AB134" s="480">
        <f t="shared" ca="1" si="166"/>
        <v>91036066.005689725</v>
      </c>
      <c r="AC134" s="480">
        <f t="shared" ca="1" si="166"/>
        <v>0</v>
      </c>
      <c r="AD134" s="480" t="e">
        <f t="shared" ca="1" si="166"/>
        <v>#REF!</v>
      </c>
      <c r="AE134" s="480">
        <f t="shared" ca="1" si="166"/>
        <v>0</v>
      </c>
      <c r="AF134" s="480">
        <f t="shared" ca="1" si="166"/>
        <v>0</v>
      </c>
      <c r="AG134" s="480">
        <f t="shared" ca="1" si="166"/>
        <v>0</v>
      </c>
      <c r="AH134" s="480">
        <f t="shared" ca="1" si="166"/>
        <v>0</v>
      </c>
      <c r="AI134" s="480">
        <f t="shared" ca="1" si="166"/>
        <v>0</v>
      </c>
      <c r="AJ134" s="480">
        <f t="shared" ca="1" si="166"/>
        <v>0</v>
      </c>
      <c r="AK134" s="480">
        <f t="shared" ca="1" si="166"/>
        <v>0</v>
      </c>
      <c r="AL134" s="480">
        <f t="shared" ca="1" si="166"/>
        <v>0</v>
      </c>
      <c r="AM134" s="480">
        <f t="shared" ca="1" si="166"/>
        <v>0</v>
      </c>
      <c r="AN134" s="480">
        <f t="shared" ca="1" si="166"/>
        <v>0</v>
      </c>
      <c r="AO134" s="480">
        <f t="shared" ca="1" si="166"/>
        <v>0</v>
      </c>
      <c r="AP134" s="480">
        <f t="shared" ca="1" si="166"/>
        <v>0</v>
      </c>
      <c r="AQ134" s="480">
        <f t="shared" ca="1" si="166"/>
        <v>0</v>
      </c>
      <c r="AR134" s="480">
        <f t="shared" ca="1" si="166"/>
        <v>0</v>
      </c>
      <c r="AS134" s="480">
        <f t="shared" ca="1" si="166"/>
        <v>0</v>
      </c>
      <c r="AT134" s="480">
        <f t="shared" ca="1" si="166"/>
        <v>0</v>
      </c>
      <c r="AU134" s="480">
        <f t="shared" ca="1" si="166"/>
        <v>0</v>
      </c>
      <c r="AV134" s="480">
        <f t="shared" ca="1" si="166"/>
        <v>0</v>
      </c>
      <c r="AW134" s="480">
        <f t="shared" ca="1" si="166"/>
        <v>0</v>
      </c>
      <c r="AX134" s="480">
        <f t="shared" ca="1" si="166"/>
        <v>0</v>
      </c>
      <c r="AY134" s="480">
        <f t="shared" ca="1" si="166"/>
        <v>0</v>
      </c>
      <c r="AZ134" s="480">
        <f t="shared" ca="1" si="166"/>
        <v>0</v>
      </c>
      <c r="BA134" s="480">
        <f t="shared" ca="1" si="166"/>
        <v>0</v>
      </c>
      <c r="BB134" s="480">
        <f t="shared" ca="1" si="166"/>
        <v>0</v>
      </c>
      <c r="BC134" s="480">
        <f t="shared" ca="1" si="166"/>
        <v>0</v>
      </c>
      <c r="BD134" s="480">
        <f t="shared" ca="1" si="166"/>
        <v>0</v>
      </c>
      <c r="BE134" s="480">
        <f t="shared" ca="1" si="166"/>
        <v>0</v>
      </c>
      <c r="BF134" s="480">
        <f t="shared" ca="1" si="166"/>
        <v>0</v>
      </c>
      <c r="BG134" s="480">
        <f t="shared" ca="1" si="166"/>
        <v>0</v>
      </c>
      <c r="BH134" s="480">
        <f t="shared" ca="1" si="166"/>
        <v>0</v>
      </c>
      <c r="BI134" s="480">
        <f t="shared" ca="1" si="166"/>
        <v>0</v>
      </c>
      <c r="BJ134" s="480">
        <f t="shared" ca="1" si="166"/>
        <v>0</v>
      </c>
      <c r="BK134" s="480">
        <f t="shared" ca="1" si="166"/>
        <v>0</v>
      </c>
      <c r="BL134" s="480">
        <f t="shared" ca="1" si="166"/>
        <v>0</v>
      </c>
      <c r="BM134" s="480">
        <f t="shared" ca="1" si="166"/>
        <v>0</v>
      </c>
      <c r="BN134" s="480">
        <f t="shared" ca="1" si="166"/>
        <v>0</v>
      </c>
      <c r="BO134" s="480">
        <f t="shared" ca="1" si="166"/>
        <v>0</v>
      </c>
      <c r="BP134" s="480">
        <f t="shared" ca="1" si="166"/>
        <v>0</v>
      </c>
      <c r="BQ134" s="480">
        <f t="shared" ca="1" si="166"/>
        <v>0</v>
      </c>
      <c r="BR134" s="480">
        <f t="shared" ca="1" si="166"/>
        <v>0</v>
      </c>
      <c r="BS134" s="480">
        <f t="shared" ca="1" si="166"/>
        <v>0</v>
      </c>
      <c r="BT134" s="480">
        <f t="shared" ca="1" si="166"/>
        <v>0</v>
      </c>
      <c r="BU134" s="480">
        <f t="shared" ref="BU134:DC134" ca="1" si="167">BU117-BU130-BU131+BU133</f>
        <v>0</v>
      </c>
      <c r="BV134" s="480">
        <f t="shared" ca="1" si="167"/>
        <v>0</v>
      </c>
      <c r="BW134" s="480">
        <f t="shared" ca="1" si="167"/>
        <v>0</v>
      </c>
      <c r="BX134" s="480">
        <f t="shared" ca="1" si="167"/>
        <v>0</v>
      </c>
      <c r="BY134" s="480">
        <f t="shared" ca="1" si="167"/>
        <v>0</v>
      </c>
      <c r="BZ134" s="480">
        <f t="shared" ca="1" si="167"/>
        <v>0</v>
      </c>
      <c r="CA134" s="480">
        <f t="shared" ca="1" si="167"/>
        <v>0</v>
      </c>
      <c r="CB134" s="480">
        <f t="shared" ca="1" si="167"/>
        <v>0</v>
      </c>
      <c r="CC134" s="480">
        <f t="shared" ca="1" si="167"/>
        <v>0</v>
      </c>
      <c r="CD134" s="480">
        <f t="shared" ca="1" si="167"/>
        <v>0</v>
      </c>
      <c r="CE134" s="480">
        <f t="shared" ca="1" si="167"/>
        <v>0</v>
      </c>
      <c r="CF134" s="480">
        <f t="shared" ca="1" si="167"/>
        <v>0</v>
      </c>
      <c r="CG134" s="480">
        <f t="shared" ca="1" si="167"/>
        <v>0</v>
      </c>
      <c r="CH134" s="480">
        <f t="shared" ca="1" si="167"/>
        <v>0</v>
      </c>
      <c r="CI134" s="480">
        <f t="shared" ca="1" si="167"/>
        <v>0</v>
      </c>
      <c r="CJ134" s="480">
        <f t="shared" ca="1" si="167"/>
        <v>0</v>
      </c>
      <c r="CK134" s="480">
        <f t="shared" ca="1" si="167"/>
        <v>0</v>
      </c>
      <c r="CL134" s="480">
        <f t="shared" ca="1" si="167"/>
        <v>0</v>
      </c>
      <c r="CM134" s="480">
        <f t="shared" ca="1" si="167"/>
        <v>0</v>
      </c>
      <c r="CN134" s="480">
        <f t="shared" ca="1" si="167"/>
        <v>0</v>
      </c>
      <c r="CO134" s="480">
        <f t="shared" ca="1" si="167"/>
        <v>0</v>
      </c>
      <c r="CP134" s="480">
        <f t="shared" ca="1" si="167"/>
        <v>0</v>
      </c>
      <c r="CQ134" s="480">
        <f t="shared" ca="1" si="167"/>
        <v>0</v>
      </c>
      <c r="CR134" s="480">
        <f t="shared" ca="1" si="167"/>
        <v>0</v>
      </c>
      <c r="CS134" s="480">
        <f t="shared" ca="1" si="167"/>
        <v>0</v>
      </c>
      <c r="CT134" s="480">
        <f t="shared" ca="1" si="167"/>
        <v>0</v>
      </c>
      <c r="CU134" s="480">
        <f t="shared" ca="1" si="167"/>
        <v>0</v>
      </c>
      <c r="CV134" s="480">
        <f t="shared" ca="1" si="167"/>
        <v>0</v>
      </c>
      <c r="CW134" s="480">
        <f t="shared" ca="1" si="167"/>
        <v>0</v>
      </c>
      <c r="CX134" s="480">
        <f t="shared" ca="1" si="167"/>
        <v>0</v>
      </c>
      <c r="CY134" s="480">
        <f t="shared" ca="1" si="167"/>
        <v>0</v>
      </c>
      <c r="CZ134" s="480">
        <f t="shared" ca="1" si="167"/>
        <v>0</v>
      </c>
      <c r="DA134" s="480">
        <f t="shared" ca="1" si="167"/>
        <v>0</v>
      </c>
      <c r="DB134" s="480">
        <f t="shared" ca="1" si="167"/>
        <v>0</v>
      </c>
      <c r="DC134" s="481">
        <f t="shared" ca="1" si="167"/>
        <v>0</v>
      </c>
    </row>
    <row r="135" spans="1:110" ht="15" hidden="1" customHeight="1">
      <c r="B135" s="89" t="s">
        <v>547</v>
      </c>
      <c r="C135" s="103" t="s">
        <v>548</v>
      </c>
      <c r="D135" s="103"/>
      <c r="E135" s="103"/>
      <c r="F135" s="100">
        <f ca="1">H135+NPV(FD,I135:INDEX(I135:DC135,PAL))</f>
        <v>640753307.57340229</v>
      </c>
      <c r="G135" s="25">
        <f ca="1">SUMIF($H$5:$DC$5,"&lt;="&amp;PAL,$H135:$DC135)</f>
        <v>717198869.87817693</v>
      </c>
      <c r="H135" s="112">
        <f ca="1">H$7-H$112</f>
        <v>18305900.502825707</v>
      </c>
      <c r="I135" s="107">
        <f t="shared" ref="I135:BT135" ca="1" si="168">I$7-I$112</f>
        <v>118922938.34806366</v>
      </c>
      <c r="J135" s="107">
        <f t="shared" ca="1" si="168"/>
        <v>136615685.52540928</v>
      </c>
      <c r="K135" s="107">
        <f t="shared" ca="1" si="168"/>
        <v>73875043.910885721</v>
      </c>
      <c r="L135" s="107">
        <f t="shared" ca="1" si="168"/>
        <v>105801257.04267783</v>
      </c>
      <c r="M135" s="107">
        <f t="shared" ca="1" si="168"/>
        <v>125285452.83186629</v>
      </c>
      <c r="N135" s="107">
        <f t="shared" ca="1" si="168"/>
        <v>162260462.78917712</v>
      </c>
      <c r="O135" s="107">
        <f t="shared" ca="1" si="168"/>
        <v>70587702.82077454</v>
      </c>
      <c r="P135" s="107">
        <f t="shared" ca="1" si="168"/>
        <v>-11369190.643612798</v>
      </c>
      <c r="Q135" s="107">
        <f t="shared" ca="1" si="168"/>
        <v>-11809132.138011847</v>
      </c>
      <c r="R135" s="107">
        <f t="shared" ca="1" si="168"/>
        <v>-11809132.138011847</v>
      </c>
      <c r="S135" s="107">
        <f t="shared" ca="1" si="168"/>
        <v>-11809132.138011847</v>
      </c>
      <c r="T135" s="107">
        <f t="shared" ca="1" si="168"/>
        <v>-9911272.0378380902</v>
      </c>
      <c r="U135" s="107">
        <f t="shared" ca="1" si="168"/>
        <v>-8421690.2328647263</v>
      </c>
      <c r="V135" s="107">
        <f t="shared" ca="1" si="168"/>
        <v>-7105682.2220667098</v>
      </c>
      <c r="W135" s="107">
        <f t="shared" ca="1" si="168"/>
        <v>-6356073.1285186568</v>
      </c>
      <c r="X135" s="107">
        <f t="shared" ca="1" si="168"/>
        <v>-5177297.3942074878</v>
      </c>
      <c r="Y135" s="107">
        <f t="shared" ca="1" si="168"/>
        <v>-4431745.7247111155</v>
      </c>
      <c r="Z135" s="107">
        <f t="shared" ca="1" si="168"/>
        <v>-3280019.4840778196</v>
      </c>
      <c r="AA135" s="107">
        <f t="shared" ca="1" si="168"/>
        <v>-1487603.305785124</v>
      </c>
      <c r="AB135" s="107">
        <f t="shared" ca="1" si="168"/>
        <v>-1487603.305785124</v>
      </c>
      <c r="AC135" s="107">
        <f t="shared" ca="1" si="168"/>
        <v>0</v>
      </c>
      <c r="AD135" s="107">
        <f t="shared" ca="1" si="168"/>
        <v>0</v>
      </c>
      <c r="AE135" s="107">
        <f t="shared" ca="1" si="168"/>
        <v>0</v>
      </c>
      <c r="AF135" s="107">
        <f t="shared" ca="1" si="168"/>
        <v>0</v>
      </c>
      <c r="AG135" s="107">
        <f t="shared" ca="1" si="168"/>
        <v>0</v>
      </c>
      <c r="AH135" s="107">
        <f t="shared" ca="1" si="168"/>
        <v>0</v>
      </c>
      <c r="AI135" s="107">
        <f t="shared" ca="1" si="168"/>
        <v>0</v>
      </c>
      <c r="AJ135" s="107">
        <f t="shared" ca="1" si="168"/>
        <v>0</v>
      </c>
      <c r="AK135" s="107">
        <f t="shared" ca="1" si="168"/>
        <v>0</v>
      </c>
      <c r="AL135" s="107">
        <f t="shared" ca="1" si="168"/>
        <v>0</v>
      </c>
      <c r="AM135" s="107">
        <f t="shared" ca="1" si="168"/>
        <v>0</v>
      </c>
      <c r="AN135" s="107">
        <f t="shared" ca="1" si="168"/>
        <v>0</v>
      </c>
      <c r="AO135" s="107">
        <f t="shared" ca="1" si="168"/>
        <v>0</v>
      </c>
      <c r="AP135" s="107">
        <f t="shared" ca="1" si="168"/>
        <v>0</v>
      </c>
      <c r="AQ135" s="107">
        <f t="shared" ca="1" si="168"/>
        <v>0</v>
      </c>
      <c r="AR135" s="107">
        <f t="shared" ca="1" si="168"/>
        <v>0</v>
      </c>
      <c r="AS135" s="107">
        <f t="shared" ca="1" si="168"/>
        <v>0</v>
      </c>
      <c r="AT135" s="107">
        <f t="shared" ca="1" si="168"/>
        <v>0</v>
      </c>
      <c r="AU135" s="107">
        <f t="shared" ca="1" si="168"/>
        <v>0</v>
      </c>
      <c r="AV135" s="107">
        <f t="shared" ca="1" si="168"/>
        <v>0</v>
      </c>
      <c r="AW135" s="107">
        <f t="shared" ca="1" si="168"/>
        <v>0</v>
      </c>
      <c r="AX135" s="107">
        <f t="shared" ca="1" si="168"/>
        <v>0</v>
      </c>
      <c r="AY135" s="107">
        <f t="shared" ca="1" si="168"/>
        <v>0</v>
      </c>
      <c r="AZ135" s="107">
        <f t="shared" ca="1" si="168"/>
        <v>0</v>
      </c>
      <c r="BA135" s="107">
        <f t="shared" ca="1" si="168"/>
        <v>0</v>
      </c>
      <c r="BB135" s="107">
        <f t="shared" ca="1" si="168"/>
        <v>0</v>
      </c>
      <c r="BC135" s="107">
        <f t="shared" ca="1" si="168"/>
        <v>0</v>
      </c>
      <c r="BD135" s="107">
        <f t="shared" ca="1" si="168"/>
        <v>0</v>
      </c>
      <c r="BE135" s="107">
        <f t="shared" ca="1" si="168"/>
        <v>0</v>
      </c>
      <c r="BF135" s="107">
        <f t="shared" ca="1" si="168"/>
        <v>0</v>
      </c>
      <c r="BG135" s="107">
        <f t="shared" ca="1" si="168"/>
        <v>0</v>
      </c>
      <c r="BH135" s="107">
        <f t="shared" ca="1" si="168"/>
        <v>0</v>
      </c>
      <c r="BI135" s="107">
        <f t="shared" ca="1" si="168"/>
        <v>0</v>
      </c>
      <c r="BJ135" s="107">
        <f t="shared" ca="1" si="168"/>
        <v>0</v>
      </c>
      <c r="BK135" s="107">
        <f t="shared" ca="1" si="168"/>
        <v>0</v>
      </c>
      <c r="BL135" s="107">
        <f t="shared" ca="1" si="168"/>
        <v>0</v>
      </c>
      <c r="BM135" s="107">
        <f t="shared" ca="1" si="168"/>
        <v>0</v>
      </c>
      <c r="BN135" s="107">
        <f t="shared" ca="1" si="168"/>
        <v>0</v>
      </c>
      <c r="BO135" s="107">
        <f t="shared" ca="1" si="168"/>
        <v>0</v>
      </c>
      <c r="BP135" s="107">
        <f t="shared" ca="1" si="168"/>
        <v>0</v>
      </c>
      <c r="BQ135" s="107">
        <f t="shared" ca="1" si="168"/>
        <v>0</v>
      </c>
      <c r="BR135" s="107">
        <f t="shared" ca="1" si="168"/>
        <v>0</v>
      </c>
      <c r="BS135" s="107">
        <f t="shared" ca="1" si="168"/>
        <v>0</v>
      </c>
      <c r="BT135" s="107">
        <f t="shared" ca="1" si="168"/>
        <v>0</v>
      </c>
      <c r="BU135" s="107">
        <f t="shared" ref="BU135:DC135" ca="1" si="169">BU$7-BU$112</f>
        <v>0</v>
      </c>
      <c r="BV135" s="107">
        <f t="shared" ca="1" si="169"/>
        <v>0</v>
      </c>
      <c r="BW135" s="107">
        <f t="shared" ca="1" si="169"/>
        <v>0</v>
      </c>
      <c r="BX135" s="107">
        <f t="shared" ca="1" si="169"/>
        <v>0</v>
      </c>
      <c r="BY135" s="107">
        <f t="shared" ca="1" si="169"/>
        <v>0</v>
      </c>
      <c r="BZ135" s="107">
        <f t="shared" ca="1" si="169"/>
        <v>0</v>
      </c>
      <c r="CA135" s="107">
        <f t="shared" ca="1" si="169"/>
        <v>0</v>
      </c>
      <c r="CB135" s="107">
        <f t="shared" ca="1" si="169"/>
        <v>0</v>
      </c>
      <c r="CC135" s="107">
        <f t="shared" ca="1" si="169"/>
        <v>0</v>
      </c>
      <c r="CD135" s="107">
        <f t="shared" ca="1" si="169"/>
        <v>0</v>
      </c>
      <c r="CE135" s="107">
        <f t="shared" ca="1" si="169"/>
        <v>0</v>
      </c>
      <c r="CF135" s="107">
        <f t="shared" ca="1" si="169"/>
        <v>0</v>
      </c>
      <c r="CG135" s="107">
        <f t="shared" ca="1" si="169"/>
        <v>0</v>
      </c>
      <c r="CH135" s="107">
        <f t="shared" ca="1" si="169"/>
        <v>0</v>
      </c>
      <c r="CI135" s="107">
        <f t="shared" ca="1" si="169"/>
        <v>0</v>
      </c>
      <c r="CJ135" s="107">
        <f t="shared" ca="1" si="169"/>
        <v>0</v>
      </c>
      <c r="CK135" s="107">
        <f t="shared" ca="1" si="169"/>
        <v>0</v>
      </c>
      <c r="CL135" s="107">
        <f t="shared" ca="1" si="169"/>
        <v>0</v>
      </c>
      <c r="CM135" s="107">
        <f t="shared" ca="1" si="169"/>
        <v>0</v>
      </c>
      <c r="CN135" s="107">
        <f t="shared" ca="1" si="169"/>
        <v>0</v>
      </c>
      <c r="CO135" s="107">
        <f t="shared" ca="1" si="169"/>
        <v>0</v>
      </c>
      <c r="CP135" s="107">
        <f t="shared" ca="1" si="169"/>
        <v>0</v>
      </c>
      <c r="CQ135" s="107">
        <f t="shared" ca="1" si="169"/>
        <v>0</v>
      </c>
      <c r="CR135" s="107">
        <f t="shared" ca="1" si="169"/>
        <v>0</v>
      </c>
      <c r="CS135" s="107">
        <f t="shared" ca="1" si="169"/>
        <v>0</v>
      </c>
      <c r="CT135" s="107">
        <f t="shared" ca="1" si="169"/>
        <v>0</v>
      </c>
      <c r="CU135" s="107">
        <f t="shared" ca="1" si="169"/>
        <v>0</v>
      </c>
      <c r="CV135" s="107">
        <f t="shared" ca="1" si="169"/>
        <v>0</v>
      </c>
      <c r="CW135" s="107">
        <f t="shared" ca="1" si="169"/>
        <v>0</v>
      </c>
      <c r="CX135" s="107">
        <f t="shared" ca="1" si="169"/>
        <v>0</v>
      </c>
      <c r="CY135" s="107">
        <f t="shared" ca="1" si="169"/>
        <v>0</v>
      </c>
      <c r="CZ135" s="107">
        <f t="shared" ca="1" si="169"/>
        <v>0</v>
      </c>
      <c r="DA135" s="107">
        <f t="shared" ca="1" si="169"/>
        <v>0</v>
      </c>
      <c r="DB135" s="107">
        <f t="shared" ca="1" si="169"/>
        <v>0</v>
      </c>
      <c r="DC135" s="108">
        <f t="shared" ca="1" si="169"/>
        <v>0</v>
      </c>
    </row>
    <row r="136" spans="1:110" ht="15" hidden="1" customHeight="1">
      <c r="B136" s="450" t="s">
        <v>549</v>
      </c>
      <c r="C136" s="482" t="s">
        <v>550</v>
      </c>
      <c r="D136" s="482"/>
      <c r="E136" s="482"/>
      <c r="F136" s="478">
        <f ca="1">H136+NPV(FD,I136:INDEX(I136:DC136,PAL))</f>
        <v>273233011.64506519</v>
      </c>
      <c r="G136" s="477">
        <f ca="1">SUMIF($H$5:$DC$5,"&lt;="&amp;PAL,$H136:$DC136)</f>
        <v>308725826.76470584</v>
      </c>
      <c r="H136" s="483">
        <f ca="1">SUMPRODUCT(H$95:H$99,100/($DG$95:$DG$99+100))-SUMPRODUCT(H$106:H$110,100/($DG$106:$DG$110+100))</f>
        <v>7477889.1805116581</v>
      </c>
      <c r="I136" s="408">
        <f t="shared" ref="I136:BT136" ca="1" si="170">SUMPRODUCT(I$95:I$99,100/($DG$95:$DG$99+100))-SUMPRODUCT(I$106:I$110,100/($DG$106:$DG$110+100))</f>
        <v>49251960.772774398</v>
      </c>
      <c r="J136" s="408">
        <f t="shared" ca="1" si="170"/>
        <v>57621492.636979528</v>
      </c>
      <c r="K136" s="408">
        <f t="shared" ca="1" si="170"/>
        <v>31265743.890389856</v>
      </c>
      <c r="L136" s="408">
        <f t="shared" ca="1" si="170"/>
        <v>44643917.670281135</v>
      </c>
      <c r="M136" s="408">
        <f t="shared" ca="1" si="170"/>
        <v>52156241.057816699</v>
      </c>
      <c r="N136" s="408">
        <f t="shared" ca="1" si="170"/>
        <v>67646870.62992093</v>
      </c>
      <c r="O136" s="408">
        <f t="shared" ca="1" si="170"/>
        <v>30064441.017881989</v>
      </c>
      <c r="P136" s="408">
        <f t="shared" ca="1" si="170"/>
        <v>-4102124.5279103173</v>
      </c>
      <c r="Q136" s="408">
        <f t="shared" ca="1" si="170"/>
        <v>-4302396.6008217642</v>
      </c>
      <c r="R136" s="408">
        <f t="shared" ca="1" si="170"/>
        <v>-4302396.6008217642</v>
      </c>
      <c r="S136" s="408">
        <f t="shared" ca="1" si="170"/>
        <v>-4302396.6008217642</v>
      </c>
      <c r="T136" s="408">
        <f t="shared" ca="1" si="170"/>
        <v>-3527136.5006480059</v>
      </c>
      <c r="U136" s="408">
        <f t="shared" ca="1" si="170"/>
        <v>-2918654.695674642</v>
      </c>
      <c r="V136" s="408">
        <f t="shared" ca="1" si="170"/>
        <v>-2355199.5774386106</v>
      </c>
      <c r="W136" s="408">
        <f t="shared" ca="1" si="170"/>
        <v>-2048990.4838905574</v>
      </c>
      <c r="X136" s="408">
        <f t="shared" ca="1" si="170"/>
        <v>-1547619.7082570742</v>
      </c>
      <c r="Y136" s="408">
        <f t="shared" ca="1" si="170"/>
        <v>-1243068.0387607024</v>
      </c>
      <c r="Z136" s="408">
        <f t="shared" ca="1" si="170"/>
        <v>-752746.75680509186</v>
      </c>
      <c r="AA136" s="408">
        <f t="shared" ca="1" si="170"/>
        <v>0</v>
      </c>
      <c r="AB136" s="408">
        <f t="shared" ca="1" si="170"/>
        <v>0</v>
      </c>
      <c r="AC136" s="408">
        <f t="shared" ca="1" si="170"/>
        <v>0</v>
      </c>
      <c r="AD136" s="408">
        <f t="shared" ca="1" si="170"/>
        <v>0</v>
      </c>
      <c r="AE136" s="408">
        <f t="shared" ca="1" si="170"/>
        <v>0</v>
      </c>
      <c r="AF136" s="408">
        <f t="shared" ca="1" si="170"/>
        <v>0</v>
      </c>
      <c r="AG136" s="408">
        <f t="shared" ca="1" si="170"/>
        <v>0</v>
      </c>
      <c r="AH136" s="408">
        <f t="shared" ca="1" si="170"/>
        <v>0</v>
      </c>
      <c r="AI136" s="408">
        <f t="shared" ca="1" si="170"/>
        <v>0</v>
      </c>
      <c r="AJ136" s="408">
        <f t="shared" ca="1" si="170"/>
        <v>0</v>
      </c>
      <c r="AK136" s="408">
        <f t="shared" ca="1" si="170"/>
        <v>0</v>
      </c>
      <c r="AL136" s="408">
        <f t="shared" ca="1" si="170"/>
        <v>0</v>
      </c>
      <c r="AM136" s="408">
        <f t="shared" ca="1" si="170"/>
        <v>0</v>
      </c>
      <c r="AN136" s="408">
        <f t="shared" ca="1" si="170"/>
        <v>0</v>
      </c>
      <c r="AO136" s="408">
        <f t="shared" ca="1" si="170"/>
        <v>0</v>
      </c>
      <c r="AP136" s="408">
        <f t="shared" ca="1" si="170"/>
        <v>0</v>
      </c>
      <c r="AQ136" s="408">
        <f t="shared" ca="1" si="170"/>
        <v>0</v>
      </c>
      <c r="AR136" s="408">
        <f t="shared" ca="1" si="170"/>
        <v>0</v>
      </c>
      <c r="AS136" s="408">
        <f t="shared" ca="1" si="170"/>
        <v>0</v>
      </c>
      <c r="AT136" s="408">
        <f t="shared" ca="1" si="170"/>
        <v>0</v>
      </c>
      <c r="AU136" s="408">
        <f t="shared" ca="1" si="170"/>
        <v>0</v>
      </c>
      <c r="AV136" s="408">
        <f t="shared" ca="1" si="170"/>
        <v>0</v>
      </c>
      <c r="AW136" s="408">
        <f t="shared" ca="1" si="170"/>
        <v>0</v>
      </c>
      <c r="AX136" s="408">
        <f t="shared" ca="1" si="170"/>
        <v>0</v>
      </c>
      <c r="AY136" s="408">
        <f t="shared" ca="1" si="170"/>
        <v>0</v>
      </c>
      <c r="AZ136" s="408">
        <f t="shared" ca="1" si="170"/>
        <v>0</v>
      </c>
      <c r="BA136" s="408">
        <f t="shared" ca="1" si="170"/>
        <v>0</v>
      </c>
      <c r="BB136" s="408">
        <f t="shared" ca="1" si="170"/>
        <v>0</v>
      </c>
      <c r="BC136" s="408">
        <f t="shared" ca="1" si="170"/>
        <v>0</v>
      </c>
      <c r="BD136" s="408">
        <f t="shared" ca="1" si="170"/>
        <v>0</v>
      </c>
      <c r="BE136" s="408">
        <f t="shared" ca="1" si="170"/>
        <v>0</v>
      </c>
      <c r="BF136" s="408">
        <f t="shared" ca="1" si="170"/>
        <v>0</v>
      </c>
      <c r="BG136" s="408">
        <f t="shared" ca="1" si="170"/>
        <v>0</v>
      </c>
      <c r="BH136" s="408">
        <f t="shared" ca="1" si="170"/>
        <v>0</v>
      </c>
      <c r="BI136" s="408">
        <f t="shared" ca="1" si="170"/>
        <v>0</v>
      </c>
      <c r="BJ136" s="408">
        <f t="shared" ca="1" si="170"/>
        <v>0</v>
      </c>
      <c r="BK136" s="408">
        <f t="shared" ca="1" si="170"/>
        <v>0</v>
      </c>
      <c r="BL136" s="408">
        <f t="shared" ca="1" si="170"/>
        <v>0</v>
      </c>
      <c r="BM136" s="408">
        <f t="shared" ca="1" si="170"/>
        <v>0</v>
      </c>
      <c r="BN136" s="408">
        <f t="shared" ca="1" si="170"/>
        <v>0</v>
      </c>
      <c r="BO136" s="408">
        <f t="shared" ca="1" si="170"/>
        <v>0</v>
      </c>
      <c r="BP136" s="408">
        <f t="shared" ca="1" si="170"/>
        <v>0</v>
      </c>
      <c r="BQ136" s="408">
        <f t="shared" ca="1" si="170"/>
        <v>0</v>
      </c>
      <c r="BR136" s="408">
        <f t="shared" ca="1" si="170"/>
        <v>0</v>
      </c>
      <c r="BS136" s="408">
        <f t="shared" ca="1" si="170"/>
        <v>0</v>
      </c>
      <c r="BT136" s="408">
        <f t="shared" ca="1" si="170"/>
        <v>0</v>
      </c>
      <c r="BU136" s="408">
        <f t="shared" ref="BU136:DC136" ca="1" si="171">SUMPRODUCT(BU$95:BU$99,100/($DG$95:$DG$99+100))-SUMPRODUCT(BU$106:BU$110,100/($DG$106:$DG$110+100))</f>
        <v>0</v>
      </c>
      <c r="BV136" s="408">
        <f t="shared" ca="1" si="171"/>
        <v>0</v>
      </c>
      <c r="BW136" s="408">
        <f t="shared" ca="1" si="171"/>
        <v>0</v>
      </c>
      <c r="BX136" s="408">
        <f t="shared" ca="1" si="171"/>
        <v>0</v>
      </c>
      <c r="BY136" s="408">
        <f t="shared" ca="1" si="171"/>
        <v>0</v>
      </c>
      <c r="BZ136" s="408">
        <f t="shared" ca="1" si="171"/>
        <v>0</v>
      </c>
      <c r="CA136" s="408">
        <f t="shared" ca="1" si="171"/>
        <v>0</v>
      </c>
      <c r="CB136" s="408">
        <f t="shared" ca="1" si="171"/>
        <v>0</v>
      </c>
      <c r="CC136" s="408">
        <f t="shared" ca="1" si="171"/>
        <v>0</v>
      </c>
      <c r="CD136" s="408">
        <f t="shared" ca="1" si="171"/>
        <v>0</v>
      </c>
      <c r="CE136" s="408">
        <f t="shared" ca="1" si="171"/>
        <v>0</v>
      </c>
      <c r="CF136" s="408">
        <f t="shared" ca="1" si="171"/>
        <v>0</v>
      </c>
      <c r="CG136" s="408">
        <f t="shared" ca="1" si="171"/>
        <v>0</v>
      </c>
      <c r="CH136" s="408">
        <f t="shared" ca="1" si="171"/>
        <v>0</v>
      </c>
      <c r="CI136" s="408">
        <f t="shared" ca="1" si="171"/>
        <v>0</v>
      </c>
      <c r="CJ136" s="408">
        <f t="shared" ca="1" si="171"/>
        <v>0</v>
      </c>
      <c r="CK136" s="408">
        <f t="shared" ca="1" si="171"/>
        <v>0</v>
      </c>
      <c r="CL136" s="408">
        <f t="shared" ca="1" si="171"/>
        <v>0</v>
      </c>
      <c r="CM136" s="408">
        <f t="shared" ca="1" si="171"/>
        <v>0</v>
      </c>
      <c r="CN136" s="408">
        <f t="shared" ca="1" si="171"/>
        <v>0</v>
      </c>
      <c r="CO136" s="408">
        <f t="shared" ca="1" si="171"/>
        <v>0</v>
      </c>
      <c r="CP136" s="408">
        <f t="shared" ca="1" si="171"/>
        <v>0</v>
      </c>
      <c r="CQ136" s="408">
        <f t="shared" ca="1" si="171"/>
        <v>0</v>
      </c>
      <c r="CR136" s="408">
        <f t="shared" ca="1" si="171"/>
        <v>0</v>
      </c>
      <c r="CS136" s="408">
        <f t="shared" ca="1" si="171"/>
        <v>0</v>
      </c>
      <c r="CT136" s="408">
        <f t="shared" ca="1" si="171"/>
        <v>0</v>
      </c>
      <c r="CU136" s="408">
        <f t="shared" ca="1" si="171"/>
        <v>0</v>
      </c>
      <c r="CV136" s="408">
        <f t="shared" ca="1" si="171"/>
        <v>0</v>
      </c>
      <c r="CW136" s="408">
        <f t="shared" ca="1" si="171"/>
        <v>0</v>
      </c>
      <c r="CX136" s="408">
        <f t="shared" ca="1" si="171"/>
        <v>0</v>
      </c>
      <c r="CY136" s="408">
        <f t="shared" ca="1" si="171"/>
        <v>0</v>
      </c>
      <c r="CZ136" s="408">
        <f t="shared" ca="1" si="171"/>
        <v>0</v>
      </c>
      <c r="DA136" s="408">
        <f t="shared" ca="1" si="171"/>
        <v>0</v>
      </c>
      <c r="DB136" s="408">
        <f t="shared" ca="1" si="171"/>
        <v>0</v>
      </c>
      <c r="DC136" s="484">
        <f t="shared" ca="1" si="171"/>
        <v>0</v>
      </c>
    </row>
    <row r="137" spans="1:110" ht="15" hidden="1" customHeight="1">
      <c r="B137" s="450" t="s">
        <v>551</v>
      </c>
      <c r="C137" s="482" t="s">
        <v>554</v>
      </c>
      <c r="D137" s="482"/>
      <c r="E137" s="482"/>
      <c r="F137" s="478">
        <f ca="1">H137+NPV(FD,I137:INDEX(I137:DC137,PAL))</f>
        <v>0</v>
      </c>
      <c r="G137" s="477">
        <f ca="1">SUMIF($H$5:$DC$5,"&lt;="&amp;PAL,$H137:$DC137)</f>
        <v>0</v>
      </c>
      <c r="H137" s="483">
        <f ca="1">SUMPRODUCT(H$106:H$110,100*$D$106:$D$110,1/($DG$106:$DG$110+100),$DH$106:$DH$110)</f>
        <v>0</v>
      </c>
      <c r="I137" s="435">
        <f t="shared" ref="I137:BT137" ca="1" si="172">SUMPRODUCT(I$106:I$110,100*$D$106:$D$110,1/($DG$106:$DG$110+100),$DH$106:$DH$110)</f>
        <v>0</v>
      </c>
      <c r="J137" s="435">
        <f t="shared" ca="1" si="172"/>
        <v>0</v>
      </c>
      <c r="K137" s="435">
        <f t="shared" ca="1" si="172"/>
        <v>0</v>
      </c>
      <c r="L137" s="435">
        <f t="shared" ca="1" si="172"/>
        <v>0</v>
      </c>
      <c r="M137" s="435">
        <f t="shared" ca="1" si="172"/>
        <v>0</v>
      </c>
      <c r="N137" s="435">
        <f t="shared" ca="1" si="172"/>
        <v>0</v>
      </c>
      <c r="O137" s="435">
        <f t="shared" ca="1" si="172"/>
        <v>0</v>
      </c>
      <c r="P137" s="435">
        <f t="shared" ca="1" si="172"/>
        <v>0</v>
      </c>
      <c r="Q137" s="435">
        <f t="shared" ca="1" si="172"/>
        <v>0</v>
      </c>
      <c r="R137" s="435">
        <f t="shared" ca="1" si="172"/>
        <v>0</v>
      </c>
      <c r="S137" s="435">
        <f t="shared" ca="1" si="172"/>
        <v>0</v>
      </c>
      <c r="T137" s="435">
        <f t="shared" ca="1" si="172"/>
        <v>0</v>
      </c>
      <c r="U137" s="435">
        <f t="shared" ca="1" si="172"/>
        <v>0</v>
      </c>
      <c r="V137" s="435">
        <f t="shared" ca="1" si="172"/>
        <v>0</v>
      </c>
      <c r="W137" s="435">
        <f t="shared" ca="1" si="172"/>
        <v>0</v>
      </c>
      <c r="X137" s="435">
        <f t="shared" ca="1" si="172"/>
        <v>0</v>
      </c>
      <c r="Y137" s="435">
        <f t="shared" ca="1" si="172"/>
        <v>0</v>
      </c>
      <c r="Z137" s="435">
        <f t="shared" ca="1" si="172"/>
        <v>0</v>
      </c>
      <c r="AA137" s="435">
        <f t="shared" ca="1" si="172"/>
        <v>0</v>
      </c>
      <c r="AB137" s="435">
        <f t="shared" ca="1" si="172"/>
        <v>0</v>
      </c>
      <c r="AC137" s="435">
        <f t="shared" ca="1" si="172"/>
        <v>0</v>
      </c>
      <c r="AD137" s="435">
        <f t="shared" ca="1" si="172"/>
        <v>0</v>
      </c>
      <c r="AE137" s="435">
        <f t="shared" ca="1" si="172"/>
        <v>0</v>
      </c>
      <c r="AF137" s="435">
        <f t="shared" ca="1" si="172"/>
        <v>0</v>
      </c>
      <c r="AG137" s="435">
        <f t="shared" ca="1" si="172"/>
        <v>0</v>
      </c>
      <c r="AH137" s="435">
        <f t="shared" ca="1" si="172"/>
        <v>0</v>
      </c>
      <c r="AI137" s="435">
        <f t="shared" ca="1" si="172"/>
        <v>0</v>
      </c>
      <c r="AJ137" s="435">
        <f t="shared" ca="1" si="172"/>
        <v>0</v>
      </c>
      <c r="AK137" s="435">
        <f t="shared" ca="1" si="172"/>
        <v>0</v>
      </c>
      <c r="AL137" s="435">
        <f t="shared" ca="1" si="172"/>
        <v>0</v>
      </c>
      <c r="AM137" s="435">
        <f t="shared" ca="1" si="172"/>
        <v>0</v>
      </c>
      <c r="AN137" s="435">
        <f t="shared" ca="1" si="172"/>
        <v>0</v>
      </c>
      <c r="AO137" s="435">
        <f t="shared" ca="1" si="172"/>
        <v>0</v>
      </c>
      <c r="AP137" s="435">
        <f t="shared" ca="1" si="172"/>
        <v>0</v>
      </c>
      <c r="AQ137" s="435">
        <f t="shared" ca="1" si="172"/>
        <v>0</v>
      </c>
      <c r="AR137" s="435">
        <f t="shared" ca="1" si="172"/>
        <v>0</v>
      </c>
      <c r="AS137" s="435">
        <f t="shared" ca="1" si="172"/>
        <v>0</v>
      </c>
      <c r="AT137" s="435">
        <f t="shared" ca="1" si="172"/>
        <v>0</v>
      </c>
      <c r="AU137" s="435">
        <f t="shared" ca="1" si="172"/>
        <v>0</v>
      </c>
      <c r="AV137" s="435">
        <f t="shared" ca="1" si="172"/>
        <v>0</v>
      </c>
      <c r="AW137" s="435">
        <f t="shared" ca="1" si="172"/>
        <v>0</v>
      </c>
      <c r="AX137" s="435">
        <f t="shared" ca="1" si="172"/>
        <v>0</v>
      </c>
      <c r="AY137" s="435">
        <f t="shared" ca="1" si="172"/>
        <v>0</v>
      </c>
      <c r="AZ137" s="435">
        <f t="shared" ca="1" si="172"/>
        <v>0</v>
      </c>
      <c r="BA137" s="435">
        <f t="shared" ca="1" si="172"/>
        <v>0</v>
      </c>
      <c r="BB137" s="435">
        <f t="shared" ca="1" si="172"/>
        <v>0</v>
      </c>
      <c r="BC137" s="435">
        <f t="shared" ca="1" si="172"/>
        <v>0</v>
      </c>
      <c r="BD137" s="435">
        <f t="shared" ca="1" si="172"/>
        <v>0</v>
      </c>
      <c r="BE137" s="435">
        <f t="shared" ca="1" si="172"/>
        <v>0</v>
      </c>
      <c r="BF137" s="435">
        <f t="shared" ca="1" si="172"/>
        <v>0</v>
      </c>
      <c r="BG137" s="435">
        <f t="shared" ca="1" si="172"/>
        <v>0</v>
      </c>
      <c r="BH137" s="435">
        <f t="shared" ca="1" si="172"/>
        <v>0</v>
      </c>
      <c r="BI137" s="435">
        <f t="shared" ca="1" si="172"/>
        <v>0</v>
      </c>
      <c r="BJ137" s="435">
        <f t="shared" ca="1" si="172"/>
        <v>0</v>
      </c>
      <c r="BK137" s="435">
        <f t="shared" ca="1" si="172"/>
        <v>0</v>
      </c>
      <c r="BL137" s="435">
        <f t="shared" ca="1" si="172"/>
        <v>0</v>
      </c>
      <c r="BM137" s="435">
        <f t="shared" ca="1" si="172"/>
        <v>0</v>
      </c>
      <c r="BN137" s="435">
        <f t="shared" ca="1" si="172"/>
        <v>0</v>
      </c>
      <c r="BO137" s="435">
        <f t="shared" ca="1" si="172"/>
        <v>0</v>
      </c>
      <c r="BP137" s="435">
        <f t="shared" ca="1" si="172"/>
        <v>0</v>
      </c>
      <c r="BQ137" s="435">
        <f t="shared" ca="1" si="172"/>
        <v>0</v>
      </c>
      <c r="BR137" s="435">
        <f t="shared" ca="1" si="172"/>
        <v>0</v>
      </c>
      <c r="BS137" s="435">
        <f t="shared" ca="1" si="172"/>
        <v>0</v>
      </c>
      <c r="BT137" s="435">
        <f t="shared" ca="1" si="172"/>
        <v>0</v>
      </c>
      <c r="BU137" s="435">
        <f t="shared" ref="BU137:DC137" ca="1" si="173">SUMPRODUCT(BU$106:BU$110,100*$D$106:$D$110,1/($DG$106:$DG$110+100),$DH$106:$DH$110)</f>
        <v>0</v>
      </c>
      <c r="BV137" s="435">
        <f t="shared" ca="1" si="173"/>
        <v>0</v>
      </c>
      <c r="BW137" s="435">
        <f t="shared" ca="1" si="173"/>
        <v>0</v>
      </c>
      <c r="BX137" s="435">
        <f t="shared" ca="1" si="173"/>
        <v>0</v>
      </c>
      <c r="BY137" s="435">
        <f t="shared" ca="1" si="173"/>
        <v>0</v>
      </c>
      <c r="BZ137" s="435">
        <f t="shared" ca="1" si="173"/>
        <v>0</v>
      </c>
      <c r="CA137" s="435">
        <f t="shared" ca="1" si="173"/>
        <v>0</v>
      </c>
      <c r="CB137" s="435">
        <f t="shared" ca="1" si="173"/>
        <v>0</v>
      </c>
      <c r="CC137" s="435">
        <f t="shared" ca="1" si="173"/>
        <v>0</v>
      </c>
      <c r="CD137" s="435">
        <f t="shared" ca="1" si="173"/>
        <v>0</v>
      </c>
      <c r="CE137" s="435">
        <f t="shared" ca="1" si="173"/>
        <v>0</v>
      </c>
      <c r="CF137" s="435">
        <f t="shared" ca="1" si="173"/>
        <v>0</v>
      </c>
      <c r="CG137" s="435">
        <f t="shared" ca="1" si="173"/>
        <v>0</v>
      </c>
      <c r="CH137" s="435">
        <f t="shared" ca="1" si="173"/>
        <v>0</v>
      </c>
      <c r="CI137" s="435">
        <f t="shared" ca="1" si="173"/>
        <v>0</v>
      </c>
      <c r="CJ137" s="435">
        <f t="shared" ca="1" si="173"/>
        <v>0</v>
      </c>
      <c r="CK137" s="435">
        <f t="shared" ca="1" si="173"/>
        <v>0</v>
      </c>
      <c r="CL137" s="435">
        <f t="shared" ca="1" si="173"/>
        <v>0</v>
      </c>
      <c r="CM137" s="435">
        <f t="shared" ca="1" si="173"/>
        <v>0</v>
      </c>
      <c r="CN137" s="435">
        <f t="shared" ca="1" si="173"/>
        <v>0</v>
      </c>
      <c r="CO137" s="435">
        <f t="shared" ca="1" si="173"/>
        <v>0</v>
      </c>
      <c r="CP137" s="435">
        <f t="shared" ca="1" si="173"/>
        <v>0</v>
      </c>
      <c r="CQ137" s="435">
        <f t="shared" ca="1" si="173"/>
        <v>0</v>
      </c>
      <c r="CR137" s="435">
        <f t="shared" ca="1" si="173"/>
        <v>0</v>
      </c>
      <c r="CS137" s="435">
        <f t="shared" ca="1" si="173"/>
        <v>0</v>
      </c>
      <c r="CT137" s="435">
        <f t="shared" ca="1" si="173"/>
        <v>0</v>
      </c>
      <c r="CU137" s="435">
        <f t="shared" ca="1" si="173"/>
        <v>0</v>
      </c>
      <c r="CV137" s="435">
        <f t="shared" ca="1" si="173"/>
        <v>0</v>
      </c>
      <c r="CW137" s="435">
        <f t="shared" ca="1" si="173"/>
        <v>0</v>
      </c>
      <c r="CX137" s="435">
        <f t="shared" ca="1" si="173"/>
        <v>0</v>
      </c>
      <c r="CY137" s="435">
        <f t="shared" ca="1" si="173"/>
        <v>0</v>
      </c>
      <c r="CZ137" s="435">
        <f t="shared" ca="1" si="173"/>
        <v>0</v>
      </c>
      <c r="DA137" s="435">
        <f t="shared" ca="1" si="173"/>
        <v>0</v>
      </c>
      <c r="DB137" s="435">
        <f t="shared" ca="1" si="173"/>
        <v>0</v>
      </c>
      <c r="DC137" s="485">
        <f t="shared" ca="1" si="173"/>
        <v>0</v>
      </c>
    </row>
    <row r="138" spans="1:110" ht="15" hidden="1" customHeight="1" thickBot="1">
      <c r="B138" s="109" t="s">
        <v>555</v>
      </c>
      <c r="C138" s="111" t="s">
        <v>556</v>
      </c>
      <c r="D138" s="110"/>
      <c r="E138" s="110"/>
      <c r="F138" s="486">
        <f ca="1">H138+NPV(FD,I138:INDEX(I138:DC138,PAL))</f>
        <v>-367520295.9283368</v>
      </c>
      <c r="G138" s="487">
        <f ca="1">SUMIF($H$5:$DC$5,"&lt;="&amp;PAL,$H138:$DC138)</f>
        <v>-408473043.11347115</v>
      </c>
      <c r="H138" s="488">
        <f ca="1">-H135+H136+H137</f>
        <v>-10828011.32231405</v>
      </c>
      <c r="I138" s="479">
        <f t="shared" ref="I138:BT138" ca="1" si="174">-I135+I136+I137</f>
        <v>-69670977.575289264</v>
      </c>
      <c r="J138" s="479">
        <f t="shared" ca="1" si="174"/>
        <v>-78994192.888429761</v>
      </c>
      <c r="K138" s="479">
        <f t="shared" ca="1" si="174"/>
        <v>-42609300.020495862</v>
      </c>
      <c r="L138" s="479">
        <f t="shared" ca="1" si="174"/>
        <v>-61157339.3723967</v>
      </c>
      <c r="M138" s="479">
        <f t="shared" ca="1" si="174"/>
        <v>-73129211.774049595</v>
      </c>
      <c r="N138" s="479">
        <f t="shared" ca="1" si="174"/>
        <v>-94613592.15925619</v>
      </c>
      <c r="O138" s="479">
        <f t="shared" ca="1" si="174"/>
        <v>-40523261.802892551</v>
      </c>
      <c r="P138" s="479">
        <f t="shared" ca="1" si="174"/>
        <v>7267066.115702481</v>
      </c>
      <c r="Q138" s="479">
        <f t="shared" ca="1" si="174"/>
        <v>7506735.5371900825</v>
      </c>
      <c r="R138" s="479">
        <f t="shared" ca="1" si="174"/>
        <v>7506735.5371900825</v>
      </c>
      <c r="S138" s="479">
        <f t="shared" ca="1" si="174"/>
        <v>7506735.5371900825</v>
      </c>
      <c r="T138" s="479">
        <f t="shared" ca="1" si="174"/>
        <v>6384135.5371900843</v>
      </c>
      <c r="U138" s="479">
        <f t="shared" ca="1" si="174"/>
        <v>5503035.5371900843</v>
      </c>
      <c r="V138" s="479">
        <f t="shared" ca="1" si="174"/>
        <v>4750482.6446280992</v>
      </c>
      <c r="W138" s="479">
        <f t="shared" ca="1" si="174"/>
        <v>4307082.6446280992</v>
      </c>
      <c r="X138" s="479">
        <f t="shared" ca="1" si="174"/>
        <v>3629677.6859504133</v>
      </c>
      <c r="Y138" s="479">
        <f t="shared" ca="1" si="174"/>
        <v>3188677.6859504133</v>
      </c>
      <c r="Z138" s="479">
        <f t="shared" ca="1" si="174"/>
        <v>2527272.7272727275</v>
      </c>
      <c r="AA138" s="479">
        <f t="shared" ca="1" si="174"/>
        <v>1487603.305785124</v>
      </c>
      <c r="AB138" s="479">
        <f t="shared" ca="1" si="174"/>
        <v>1487603.305785124</v>
      </c>
      <c r="AC138" s="479">
        <f t="shared" ca="1" si="174"/>
        <v>0</v>
      </c>
      <c r="AD138" s="479">
        <f t="shared" ca="1" si="174"/>
        <v>0</v>
      </c>
      <c r="AE138" s="479">
        <f t="shared" ca="1" si="174"/>
        <v>0</v>
      </c>
      <c r="AF138" s="479">
        <f t="shared" ca="1" si="174"/>
        <v>0</v>
      </c>
      <c r="AG138" s="479">
        <f t="shared" ca="1" si="174"/>
        <v>0</v>
      </c>
      <c r="AH138" s="479">
        <f t="shared" ca="1" si="174"/>
        <v>0</v>
      </c>
      <c r="AI138" s="479">
        <f t="shared" ca="1" si="174"/>
        <v>0</v>
      </c>
      <c r="AJ138" s="479">
        <f t="shared" ca="1" si="174"/>
        <v>0</v>
      </c>
      <c r="AK138" s="479">
        <f t="shared" ca="1" si="174"/>
        <v>0</v>
      </c>
      <c r="AL138" s="479">
        <f t="shared" ca="1" si="174"/>
        <v>0</v>
      </c>
      <c r="AM138" s="479">
        <f t="shared" ca="1" si="174"/>
        <v>0</v>
      </c>
      <c r="AN138" s="479">
        <f t="shared" ca="1" si="174"/>
        <v>0</v>
      </c>
      <c r="AO138" s="479">
        <f t="shared" ca="1" si="174"/>
        <v>0</v>
      </c>
      <c r="AP138" s="479">
        <f t="shared" ca="1" si="174"/>
        <v>0</v>
      </c>
      <c r="AQ138" s="479">
        <f t="shared" ca="1" si="174"/>
        <v>0</v>
      </c>
      <c r="AR138" s="479">
        <f t="shared" ca="1" si="174"/>
        <v>0</v>
      </c>
      <c r="AS138" s="479">
        <f t="shared" ca="1" si="174"/>
        <v>0</v>
      </c>
      <c r="AT138" s="479">
        <f t="shared" ca="1" si="174"/>
        <v>0</v>
      </c>
      <c r="AU138" s="479">
        <f t="shared" ca="1" si="174"/>
        <v>0</v>
      </c>
      <c r="AV138" s="479">
        <f t="shared" ca="1" si="174"/>
        <v>0</v>
      </c>
      <c r="AW138" s="479">
        <f t="shared" ca="1" si="174"/>
        <v>0</v>
      </c>
      <c r="AX138" s="479">
        <f t="shared" ca="1" si="174"/>
        <v>0</v>
      </c>
      <c r="AY138" s="479">
        <f t="shared" ca="1" si="174"/>
        <v>0</v>
      </c>
      <c r="AZ138" s="479">
        <f t="shared" ca="1" si="174"/>
        <v>0</v>
      </c>
      <c r="BA138" s="479">
        <f t="shared" ca="1" si="174"/>
        <v>0</v>
      </c>
      <c r="BB138" s="479">
        <f t="shared" ca="1" si="174"/>
        <v>0</v>
      </c>
      <c r="BC138" s="479">
        <f t="shared" ca="1" si="174"/>
        <v>0</v>
      </c>
      <c r="BD138" s="479">
        <f t="shared" ca="1" si="174"/>
        <v>0</v>
      </c>
      <c r="BE138" s="479">
        <f t="shared" ca="1" si="174"/>
        <v>0</v>
      </c>
      <c r="BF138" s="479">
        <f t="shared" ca="1" si="174"/>
        <v>0</v>
      </c>
      <c r="BG138" s="479">
        <f t="shared" ca="1" si="174"/>
        <v>0</v>
      </c>
      <c r="BH138" s="479">
        <f t="shared" ca="1" si="174"/>
        <v>0</v>
      </c>
      <c r="BI138" s="479">
        <f t="shared" ca="1" si="174"/>
        <v>0</v>
      </c>
      <c r="BJ138" s="479">
        <f t="shared" ca="1" si="174"/>
        <v>0</v>
      </c>
      <c r="BK138" s="479">
        <f t="shared" ca="1" si="174"/>
        <v>0</v>
      </c>
      <c r="BL138" s="479">
        <f t="shared" ca="1" si="174"/>
        <v>0</v>
      </c>
      <c r="BM138" s="479">
        <f t="shared" ca="1" si="174"/>
        <v>0</v>
      </c>
      <c r="BN138" s="479">
        <f t="shared" ca="1" si="174"/>
        <v>0</v>
      </c>
      <c r="BO138" s="479">
        <f t="shared" ca="1" si="174"/>
        <v>0</v>
      </c>
      <c r="BP138" s="479">
        <f t="shared" ca="1" si="174"/>
        <v>0</v>
      </c>
      <c r="BQ138" s="479">
        <f t="shared" ca="1" si="174"/>
        <v>0</v>
      </c>
      <c r="BR138" s="479">
        <f t="shared" ca="1" si="174"/>
        <v>0</v>
      </c>
      <c r="BS138" s="479">
        <f t="shared" ca="1" si="174"/>
        <v>0</v>
      </c>
      <c r="BT138" s="479">
        <f t="shared" ca="1" si="174"/>
        <v>0</v>
      </c>
      <c r="BU138" s="479">
        <f t="shared" ref="BU138:DC138" ca="1" si="175">-BU135+BU136+BU137</f>
        <v>0</v>
      </c>
      <c r="BV138" s="479">
        <f t="shared" ca="1" si="175"/>
        <v>0</v>
      </c>
      <c r="BW138" s="479">
        <f t="shared" ca="1" si="175"/>
        <v>0</v>
      </c>
      <c r="BX138" s="479">
        <f t="shared" ca="1" si="175"/>
        <v>0</v>
      </c>
      <c r="BY138" s="479">
        <f t="shared" ca="1" si="175"/>
        <v>0</v>
      </c>
      <c r="BZ138" s="479">
        <f t="shared" ca="1" si="175"/>
        <v>0</v>
      </c>
      <c r="CA138" s="479">
        <f t="shared" ca="1" si="175"/>
        <v>0</v>
      </c>
      <c r="CB138" s="479">
        <f t="shared" ca="1" si="175"/>
        <v>0</v>
      </c>
      <c r="CC138" s="479">
        <f t="shared" ca="1" si="175"/>
        <v>0</v>
      </c>
      <c r="CD138" s="479">
        <f t="shared" ca="1" si="175"/>
        <v>0</v>
      </c>
      <c r="CE138" s="479">
        <f t="shared" ca="1" si="175"/>
        <v>0</v>
      </c>
      <c r="CF138" s="479">
        <f t="shared" ca="1" si="175"/>
        <v>0</v>
      </c>
      <c r="CG138" s="479">
        <f t="shared" ca="1" si="175"/>
        <v>0</v>
      </c>
      <c r="CH138" s="479">
        <f t="shared" ca="1" si="175"/>
        <v>0</v>
      </c>
      <c r="CI138" s="479">
        <f t="shared" ca="1" si="175"/>
        <v>0</v>
      </c>
      <c r="CJ138" s="479">
        <f t="shared" ca="1" si="175"/>
        <v>0</v>
      </c>
      <c r="CK138" s="479">
        <f t="shared" ca="1" si="175"/>
        <v>0</v>
      </c>
      <c r="CL138" s="479">
        <f t="shared" ca="1" si="175"/>
        <v>0</v>
      </c>
      <c r="CM138" s="479">
        <f t="shared" ca="1" si="175"/>
        <v>0</v>
      </c>
      <c r="CN138" s="479">
        <f t="shared" ca="1" si="175"/>
        <v>0</v>
      </c>
      <c r="CO138" s="479">
        <f t="shared" ca="1" si="175"/>
        <v>0</v>
      </c>
      <c r="CP138" s="479">
        <f t="shared" ca="1" si="175"/>
        <v>0</v>
      </c>
      <c r="CQ138" s="479">
        <f t="shared" ca="1" si="175"/>
        <v>0</v>
      </c>
      <c r="CR138" s="479">
        <f t="shared" ca="1" si="175"/>
        <v>0</v>
      </c>
      <c r="CS138" s="479">
        <f t="shared" ca="1" si="175"/>
        <v>0</v>
      </c>
      <c r="CT138" s="479">
        <f t="shared" ca="1" si="175"/>
        <v>0</v>
      </c>
      <c r="CU138" s="479">
        <f t="shared" ca="1" si="175"/>
        <v>0</v>
      </c>
      <c r="CV138" s="479">
        <f t="shared" ca="1" si="175"/>
        <v>0</v>
      </c>
      <c r="CW138" s="479">
        <f t="shared" ca="1" si="175"/>
        <v>0</v>
      </c>
      <c r="CX138" s="479">
        <f t="shared" ca="1" si="175"/>
        <v>0</v>
      </c>
      <c r="CY138" s="479">
        <f t="shared" ca="1" si="175"/>
        <v>0</v>
      </c>
      <c r="CZ138" s="479">
        <f t="shared" ca="1" si="175"/>
        <v>0</v>
      </c>
      <c r="DA138" s="479">
        <f t="shared" ca="1" si="175"/>
        <v>0</v>
      </c>
      <c r="DB138" s="479">
        <f t="shared" ca="1" si="175"/>
        <v>0</v>
      </c>
      <c r="DC138" s="489">
        <f t="shared" ca="1" si="175"/>
        <v>0</v>
      </c>
    </row>
    <row r="139" spans="1:110" ht="15" hidden="1" customHeight="1" thickBot="1">
      <c r="C139" s="842" t="s">
        <v>557</v>
      </c>
      <c r="D139" s="843"/>
      <c r="E139" s="843"/>
      <c r="F139" s="844"/>
      <c r="G139" s="28"/>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847" t="s">
        <v>499</v>
      </c>
      <c r="D140" s="848"/>
      <c r="E140" s="849"/>
      <c r="F140" s="122">
        <f ca="1">IF(Rezultatai!B$4=Data1!$G$2,'Scenarijų analizė'!G140,"")</f>
        <v>1.1335308764161161</v>
      </c>
      <c r="G140" s="509">
        <f ca="1">IFERROR(IF(F131&lt;0,(F117-F131)/(F130-F133),(F117)/(F130+F131-F133)),"")</f>
        <v>1.1335308764161161</v>
      </c>
    </row>
    <row r="141" spans="1:110" ht="15" hidden="1" customHeight="1">
      <c r="C141" s="831" t="s">
        <v>498</v>
      </c>
      <c r="D141" s="786"/>
      <c r="E141" s="832"/>
      <c r="F141" s="510">
        <f ca="1">IF(Rezultatai!B$4=Data1!$G$2,'Scenarijų analizė'!G141,"")</f>
        <v>83168318.400821432</v>
      </c>
      <c r="G141" s="509">
        <f ca="1">IFERROR(F134,"")</f>
        <v>83168318.400821432</v>
      </c>
    </row>
    <row r="142" spans="1:110" ht="15" hidden="1" customHeight="1">
      <c r="C142" s="831" t="s">
        <v>500</v>
      </c>
      <c r="D142" s="786"/>
      <c r="E142" s="832"/>
      <c r="F142" s="510">
        <f ca="1">IF(Rezultatai!B$4=Data1!$G$2,'Scenarijų analizė'!G142,"")</f>
        <v>6.8746885204273189E-2</v>
      </c>
      <c r="G142" s="509">
        <f ca="1">IFERROR(IRR(H134:INDEX(H134:DC134,PAL+1)),"")</f>
        <v>6.8746885204273189E-2</v>
      </c>
    </row>
    <row r="143" spans="1:110" ht="15" hidden="1" customHeight="1">
      <c r="C143" s="831" t="s">
        <v>509</v>
      </c>
      <c r="D143" s="786"/>
      <c r="E143" s="832"/>
      <c r="F143" s="510" t="str">
        <f>IF(Rezultatai!B$4=Data1!$G$3,'Scenarijų analizė'!G143,"")</f>
        <v/>
      </c>
      <c r="G143" s="509" t="str">
        <f ca="1">IFERROR((F7+F115-F132)/F116,"")</f>
        <v/>
      </c>
    </row>
    <row r="144" spans="1:110" ht="15" hidden="1" customHeight="1">
      <c r="C144" s="831" t="s">
        <v>558</v>
      </c>
      <c r="D144" s="786"/>
      <c r="E144" s="832"/>
      <c r="F144" s="510" t="str">
        <f>IF(Rezultatai!B$5&lt;&gt;"",'Scenarijų analizė'!G144,"")</f>
        <v/>
      </c>
      <c r="G144" s="509">
        <f ca="1">IFERROR(SUM(F152:F160),"")</f>
        <v>6</v>
      </c>
    </row>
    <row r="145" spans="3:107" ht="15" hidden="1" customHeight="1" thickBot="1">
      <c r="C145" s="837" t="s">
        <v>536</v>
      </c>
      <c r="D145" s="838"/>
      <c r="E145" s="839"/>
      <c r="F145" s="554">
        <f ca="1">IFERROR(F138,"")</f>
        <v>-367520295.9283368</v>
      </c>
      <c r="G145" s="509"/>
    </row>
    <row r="146" spans="3:107" ht="15" hidden="1" customHeight="1" thickBot="1">
      <c r="C146" s="834" t="s">
        <v>501</v>
      </c>
      <c r="D146" s="835"/>
      <c r="E146" s="835"/>
      <c r="F146" s="836"/>
      <c r="G146" s="347" t="s">
        <v>163</v>
      </c>
      <c r="H146" s="347" t="str">
        <f ca="1">H6</f>
        <v>2022</v>
      </c>
      <c r="I146" s="347">
        <f t="shared" ref="I146:BT146" ca="1" si="176">I6</f>
        <v>2023</v>
      </c>
      <c r="J146" s="347">
        <f t="shared" ca="1" si="176"/>
        <v>2024</v>
      </c>
      <c r="K146" s="347">
        <f t="shared" ca="1" si="176"/>
        <v>2025</v>
      </c>
      <c r="L146" s="347">
        <f t="shared" ca="1" si="176"/>
        <v>2026</v>
      </c>
      <c r="M146" s="347">
        <f t="shared" ca="1" si="176"/>
        <v>2027</v>
      </c>
      <c r="N146" s="347">
        <f t="shared" ca="1" si="176"/>
        <v>2028</v>
      </c>
      <c r="O146" s="347">
        <f t="shared" ca="1" si="176"/>
        <v>2029</v>
      </c>
      <c r="P146" s="347">
        <f t="shared" ca="1" si="176"/>
        <v>2030</v>
      </c>
      <c r="Q146" s="347">
        <f t="shared" ca="1" si="176"/>
        <v>2031</v>
      </c>
      <c r="R146" s="347">
        <f t="shared" ca="1" si="176"/>
        <v>2032</v>
      </c>
      <c r="S146" s="347">
        <f t="shared" ca="1" si="176"/>
        <v>2033</v>
      </c>
      <c r="T146" s="347">
        <f t="shared" ca="1" si="176"/>
        <v>2034</v>
      </c>
      <c r="U146" s="347">
        <f t="shared" ca="1" si="176"/>
        <v>2035</v>
      </c>
      <c r="V146" s="347">
        <f t="shared" ca="1" si="176"/>
        <v>2036</v>
      </c>
      <c r="W146" s="347">
        <f t="shared" ca="1" si="176"/>
        <v>2037</v>
      </c>
      <c r="X146" s="347">
        <f t="shared" ca="1" si="176"/>
        <v>2038</v>
      </c>
      <c r="Y146" s="347">
        <f t="shared" ca="1" si="176"/>
        <v>2039</v>
      </c>
      <c r="Z146" s="347">
        <f t="shared" ca="1" si="176"/>
        <v>2040</v>
      </c>
      <c r="AA146" s="347">
        <f t="shared" ca="1" si="176"/>
        <v>2041</v>
      </c>
      <c r="AB146" s="347">
        <f t="shared" ca="1" si="176"/>
        <v>2042</v>
      </c>
      <c r="AC146" s="347">
        <f t="shared" ca="1" si="176"/>
        <v>2043</v>
      </c>
      <c r="AD146" s="347">
        <f t="shared" ca="1" si="176"/>
        <v>2044</v>
      </c>
      <c r="AE146" s="347">
        <f t="shared" ca="1" si="176"/>
        <v>2045</v>
      </c>
      <c r="AF146" s="347">
        <f t="shared" ca="1" si="176"/>
        <v>2046</v>
      </c>
      <c r="AG146" s="347">
        <f t="shared" ca="1" si="176"/>
        <v>2047</v>
      </c>
      <c r="AH146" s="347">
        <f t="shared" ca="1" si="176"/>
        <v>2048</v>
      </c>
      <c r="AI146" s="347">
        <f t="shared" ca="1" si="176"/>
        <v>2049</v>
      </c>
      <c r="AJ146" s="347">
        <f t="shared" ca="1" si="176"/>
        <v>2050</v>
      </c>
      <c r="AK146" s="347">
        <f t="shared" ca="1" si="176"/>
        <v>2051</v>
      </c>
      <c r="AL146" s="347">
        <f t="shared" ca="1" si="176"/>
        <v>2052</v>
      </c>
      <c r="AM146" s="347">
        <f t="shared" ca="1" si="176"/>
        <v>2053</v>
      </c>
      <c r="AN146" s="347">
        <f t="shared" ca="1" si="176"/>
        <v>2054</v>
      </c>
      <c r="AO146" s="347">
        <f t="shared" ca="1" si="176"/>
        <v>2055</v>
      </c>
      <c r="AP146" s="347">
        <f t="shared" ca="1" si="176"/>
        <v>2056</v>
      </c>
      <c r="AQ146" s="347">
        <f t="shared" ca="1" si="176"/>
        <v>2057</v>
      </c>
      <c r="AR146" s="347">
        <f t="shared" ca="1" si="176"/>
        <v>2058</v>
      </c>
      <c r="AS146" s="347">
        <f t="shared" ca="1" si="176"/>
        <v>2059</v>
      </c>
      <c r="AT146" s="347">
        <f t="shared" ca="1" si="176"/>
        <v>2060</v>
      </c>
      <c r="AU146" s="347">
        <f t="shared" ca="1" si="176"/>
        <v>2061</v>
      </c>
      <c r="AV146" s="347">
        <f t="shared" ca="1" si="176"/>
        <v>2062</v>
      </c>
      <c r="AW146" s="347">
        <f t="shared" ca="1" si="176"/>
        <v>2063</v>
      </c>
      <c r="AX146" s="347">
        <f t="shared" ca="1" si="176"/>
        <v>2064</v>
      </c>
      <c r="AY146" s="347">
        <f t="shared" ca="1" si="176"/>
        <v>2065</v>
      </c>
      <c r="AZ146" s="347">
        <f t="shared" ca="1" si="176"/>
        <v>2066</v>
      </c>
      <c r="BA146" s="347">
        <f t="shared" ca="1" si="176"/>
        <v>2067</v>
      </c>
      <c r="BB146" s="347">
        <f t="shared" ca="1" si="176"/>
        <v>2068</v>
      </c>
      <c r="BC146" s="347">
        <f t="shared" ca="1" si="176"/>
        <v>2069</v>
      </c>
      <c r="BD146" s="347">
        <f t="shared" ca="1" si="176"/>
        <v>2070</v>
      </c>
      <c r="BE146" s="347">
        <f t="shared" ca="1" si="176"/>
        <v>2071</v>
      </c>
      <c r="BF146" s="347">
        <f t="shared" ca="1" si="176"/>
        <v>2072</v>
      </c>
      <c r="BG146" s="347">
        <f t="shared" ca="1" si="176"/>
        <v>2073</v>
      </c>
      <c r="BH146" s="347">
        <f t="shared" ca="1" si="176"/>
        <v>2074</v>
      </c>
      <c r="BI146" s="347">
        <f t="shared" ca="1" si="176"/>
        <v>2075</v>
      </c>
      <c r="BJ146" s="347">
        <f t="shared" ca="1" si="176"/>
        <v>2076</v>
      </c>
      <c r="BK146" s="347">
        <f t="shared" ca="1" si="176"/>
        <v>2077</v>
      </c>
      <c r="BL146" s="347">
        <f t="shared" ca="1" si="176"/>
        <v>2078</v>
      </c>
      <c r="BM146" s="347">
        <f t="shared" ca="1" si="176"/>
        <v>2079</v>
      </c>
      <c r="BN146" s="347">
        <f t="shared" ca="1" si="176"/>
        <v>2080</v>
      </c>
      <c r="BO146" s="347">
        <f t="shared" ca="1" si="176"/>
        <v>2081</v>
      </c>
      <c r="BP146" s="347">
        <f t="shared" ca="1" si="176"/>
        <v>2082</v>
      </c>
      <c r="BQ146" s="347">
        <f t="shared" ca="1" si="176"/>
        <v>2083</v>
      </c>
      <c r="BR146" s="347">
        <f t="shared" ca="1" si="176"/>
        <v>2084</v>
      </c>
      <c r="BS146" s="347">
        <f t="shared" ca="1" si="176"/>
        <v>2085</v>
      </c>
      <c r="BT146" s="347">
        <f t="shared" ca="1" si="176"/>
        <v>2086</v>
      </c>
      <c r="BU146" s="347">
        <f t="shared" ref="BU146:DC146" ca="1" si="177">BU6</f>
        <v>2087</v>
      </c>
      <c r="BV146" s="347">
        <f t="shared" ca="1" si="177"/>
        <v>2088</v>
      </c>
      <c r="BW146" s="347">
        <f t="shared" ca="1" si="177"/>
        <v>2089</v>
      </c>
      <c r="BX146" s="347">
        <f t="shared" ca="1" si="177"/>
        <v>2090</v>
      </c>
      <c r="BY146" s="347">
        <f t="shared" ca="1" si="177"/>
        <v>2091</v>
      </c>
      <c r="BZ146" s="347">
        <f t="shared" ca="1" si="177"/>
        <v>2092</v>
      </c>
      <c r="CA146" s="347">
        <f t="shared" ca="1" si="177"/>
        <v>2093</v>
      </c>
      <c r="CB146" s="347">
        <f t="shared" ca="1" si="177"/>
        <v>2094</v>
      </c>
      <c r="CC146" s="347">
        <f t="shared" ca="1" si="177"/>
        <v>2095</v>
      </c>
      <c r="CD146" s="347">
        <f t="shared" ca="1" si="177"/>
        <v>2096</v>
      </c>
      <c r="CE146" s="347">
        <f t="shared" ca="1" si="177"/>
        <v>2097</v>
      </c>
      <c r="CF146" s="347">
        <f t="shared" ca="1" si="177"/>
        <v>2098</v>
      </c>
      <c r="CG146" s="347">
        <f t="shared" ca="1" si="177"/>
        <v>2099</v>
      </c>
      <c r="CH146" s="347">
        <f t="shared" ca="1" si="177"/>
        <v>2100</v>
      </c>
      <c r="CI146" s="347">
        <f t="shared" ca="1" si="177"/>
        <v>2101</v>
      </c>
      <c r="CJ146" s="347">
        <f t="shared" ca="1" si="177"/>
        <v>2102</v>
      </c>
      <c r="CK146" s="347">
        <f t="shared" ca="1" si="177"/>
        <v>2103</v>
      </c>
      <c r="CL146" s="347">
        <f t="shared" ca="1" si="177"/>
        <v>2104</v>
      </c>
      <c r="CM146" s="347">
        <f t="shared" ca="1" si="177"/>
        <v>2105</v>
      </c>
      <c r="CN146" s="347">
        <f t="shared" ca="1" si="177"/>
        <v>2106</v>
      </c>
      <c r="CO146" s="347">
        <f t="shared" ca="1" si="177"/>
        <v>2107</v>
      </c>
      <c r="CP146" s="347">
        <f t="shared" ca="1" si="177"/>
        <v>2108</v>
      </c>
      <c r="CQ146" s="347">
        <f t="shared" ca="1" si="177"/>
        <v>2109</v>
      </c>
      <c r="CR146" s="347">
        <f t="shared" ca="1" si="177"/>
        <v>2110</v>
      </c>
      <c r="CS146" s="347">
        <f t="shared" ca="1" si="177"/>
        <v>2111</v>
      </c>
      <c r="CT146" s="347">
        <f t="shared" ca="1" si="177"/>
        <v>2112</v>
      </c>
      <c r="CU146" s="347">
        <f t="shared" ca="1" si="177"/>
        <v>2113</v>
      </c>
      <c r="CV146" s="347">
        <f t="shared" ca="1" si="177"/>
        <v>2114</v>
      </c>
      <c r="CW146" s="347">
        <f t="shared" ca="1" si="177"/>
        <v>2115</v>
      </c>
      <c r="CX146" s="347">
        <f t="shared" ca="1" si="177"/>
        <v>2116</v>
      </c>
      <c r="CY146" s="347">
        <f t="shared" ca="1" si="177"/>
        <v>2117</v>
      </c>
      <c r="CZ146" s="347">
        <f t="shared" ca="1" si="177"/>
        <v>2118</v>
      </c>
      <c r="DA146" s="347">
        <f t="shared" ca="1" si="177"/>
        <v>2119</v>
      </c>
      <c r="DB146" s="347">
        <f t="shared" ca="1" si="177"/>
        <v>2120</v>
      </c>
      <c r="DC146" s="347">
        <f t="shared" ca="1" si="177"/>
        <v>2121</v>
      </c>
    </row>
    <row r="147" spans="3:107" ht="15" hidden="1" customHeight="1">
      <c r="C147" s="760" t="s">
        <v>502</v>
      </c>
      <c r="D147" s="761"/>
      <c r="E147" s="762"/>
      <c r="F147" s="32"/>
      <c r="G147" s="411">
        <f>SUMIF($H$4:$DC$4,"&lt;="&amp;PAL,$H147:$DC147)</f>
        <v>0</v>
      </c>
      <c r="H147" s="408">
        <f ca="1">H132-H$7+H$115</f>
        <v>-18306112.880511656</v>
      </c>
      <c r="I147" s="408">
        <f ca="1">I132-I$7+I$115</f>
        <v>-118773224.9727744</v>
      </c>
      <c r="J147" s="408">
        <f t="shared" ref="J147:BU147" ca="1" si="178">J132-J$7+J$115</f>
        <v>-139260411.32697952</v>
      </c>
      <c r="K147" s="408">
        <f t="shared" ca="1" si="178"/>
        <v>-74739483.740389854</v>
      </c>
      <c r="L147" s="408">
        <f t="shared" ca="1" si="178"/>
        <v>-107489656.52028114</v>
      </c>
      <c r="M147" s="408">
        <f t="shared" ca="1" si="178"/>
        <v>-125880050.6778167</v>
      </c>
      <c r="N147" s="408">
        <f t="shared" ca="1" si="178"/>
        <v>-163801578.92992091</v>
      </c>
      <c r="O147" s="408">
        <f t="shared" ca="1" si="178"/>
        <v>-71798658.087881982</v>
      </c>
      <c r="P147" s="408">
        <f t="shared" ca="1" si="178"/>
        <v>11842124.527910318</v>
      </c>
      <c r="Q147" s="408">
        <f t="shared" ca="1" si="178"/>
        <v>12332396.600821763</v>
      </c>
      <c r="R147" s="408">
        <f t="shared" ca="1" si="178"/>
        <v>12332396.600821763</v>
      </c>
      <c r="S147" s="408">
        <f t="shared" ca="1" si="178"/>
        <v>12332396.600821763</v>
      </c>
      <c r="T147" s="408">
        <f t="shared" ca="1" si="178"/>
        <v>10434536.500648007</v>
      </c>
      <c r="U147" s="408">
        <f t="shared" ca="1" si="178"/>
        <v>8944954.6956746429</v>
      </c>
      <c r="V147" s="408">
        <f t="shared" ca="1" si="178"/>
        <v>7565599.5774386106</v>
      </c>
      <c r="W147" s="408">
        <f t="shared" ca="1" si="178"/>
        <v>6815990.4838905577</v>
      </c>
      <c r="X147" s="408">
        <f t="shared" ca="1" si="178"/>
        <v>5588619.7082570745</v>
      </c>
      <c r="Y147" s="408">
        <f t="shared" ca="1" si="178"/>
        <v>4843068.0387607021</v>
      </c>
      <c r="Z147" s="408">
        <f t="shared" ca="1" si="178"/>
        <v>3642746.7568050921</v>
      </c>
      <c r="AA147" s="408">
        <f t="shared" ca="1" si="178"/>
        <v>1800000</v>
      </c>
      <c r="AB147" s="408">
        <f t="shared" ca="1" si="178"/>
        <v>1800000</v>
      </c>
      <c r="AC147" s="408">
        <f t="shared" ca="1" si="178"/>
        <v>0</v>
      </c>
      <c r="AD147" s="408">
        <f t="shared" ca="1" si="178"/>
        <v>0</v>
      </c>
      <c r="AE147" s="408">
        <f t="shared" ca="1" si="178"/>
        <v>0</v>
      </c>
      <c r="AF147" s="408">
        <f t="shared" ca="1" si="178"/>
        <v>0</v>
      </c>
      <c r="AG147" s="408">
        <f t="shared" ca="1" si="178"/>
        <v>0</v>
      </c>
      <c r="AH147" s="408">
        <f t="shared" ca="1" si="178"/>
        <v>0</v>
      </c>
      <c r="AI147" s="408">
        <f t="shared" ca="1" si="178"/>
        <v>0</v>
      </c>
      <c r="AJ147" s="408">
        <f t="shared" ca="1" si="178"/>
        <v>0</v>
      </c>
      <c r="AK147" s="408">
        <f t="shared" ca="1" si="178"/>
        <v>0</v>
      </c>
      <c r="AL147" s="408">
        <f t="shared" ca="1" si="178"/>
        <v>0</v>
      </c>
      <c r="AM147" s="408">
        <f t="shared" ca="1" si="178"/>
        <v>0</v>
      </c>
      <c r="AN147" s="408">
        <f t="shared" ca="1" si="178"/>
        <v>0</v>
      </c>
      <c r="AO147" s="408">
        <f t="shared" ca="1" si="178"/>
        <v>0</v>
      </c>
      <c r="AP147" s="408">
        <f t="shared" ca="1" si="178"/>
        <v>0</v>
      </c>
      <c r="AQ147" s="408">
        <f t="shared" ca="1" si="178"/>
        <v>0</v>
      </c>
      <c r="AR147" s="408">
        <f t="shared" ca="1" si="178"/>
        <v>0</v>
      </c>
      <c r="AS147" s="408">
        <f t="shared" ca="1" si="178"/>
        <v>0</v>
      </c>
      <c r="AT147" s="408">
        <f t="shared" ca="1" si="178"/>
        <v>0</v>
      </c>
      <c r="AU147" s="408">
        <f t="shared" ca="1" si="178"/>
        <v>0</v>
      </c>
      <c r="AV147" s="408">
        <f t="shared" ca="1" si="178"/>
        <v>0</v>
      </c>
      <c r="AW147" s="408">
        <f t="shared" ca="1" si="178"/>
        <v>0</v>
      </c>
      <c r="AX147" s="408">
        <f t="shared" ca="1" si="178"/>
        <v>0</v>
      </c>
      <c r="AY147" s="408">
        <f t="shared" ca="1" si="178"/>
        <v>0</v>
      </c>
      <c r="AZ147" s="408">
        <f t="shared" ca="1" si="178"/>
        <v>0</v>
      </c>
      <c r="BA147" s="408">
        <f t="shared" ca="1" si="178"/>
        <v>0</v>
      </c>
      <c r="BB147" s="408">
        <f t="shared" ca="1" si="178"/>
        <v>0</v>
      </c>
      <c r="BC147" s="408">
        <f t="shared" ca="1" si="178"/>
        <v>0</v>
      </c>
      <c r="BD147" s="408">
        <f t="shared" ca="1" si="178"/>
        <v>0</v>
      </c>
      <c r="BE147" s="408">
        <f t="shared" ca="1" si="178"/>
        <v>0</v>
      </c>
      <c r="BF147" s="408">
        <f t="shared" ca="1" si="178"/>
        <v>0</v>
      </c>
      <c r="BG147" s="408">
        <f t="shared" ca="1" si="178"/>
        <v>0</v>
      </c>
      <c r="BH147" s="408">
        <f t="shared" ca="1" si="178"/>
        <v>0</v>
      </c>
      <c r="BI147" s="408">
        <f t="shared" ca="1" si="178"/>
        <v>0</v>
      </c>
      <c r="BJ147" s="408">
        <f t="shared" ca="1" si="178"/>
        <v>0</v>
      </c>
      <c r="BK147" s="408">
        <f t="shared" ca="1" si="178"/>
        <v>0</v>
      </c>
      <c r="BL147" s="408">
        <f t="shared" ca="1" si="178"/>
        <v>0</v>
      </c>
      <c r="BM147" s="408">
        <f t="shared" ca="1" si="178"/>
        <v>0</v>
      </c>
      <c r="BN147" s="408">
        <f t="shared" ca="1" si="178"/>
        <v>0</v>
      </c>
      <c r="BO147" s="408">
        <f t="shared" ca="1" si="178"/>
        <v>0</v>
      </c>
      <c r="BP147" s="408">
        <f t="shared" ca="1" si="178"/>
        <v>0</v>
      </c>
      <c r="BQ147" s="408">
        <f t="shared" ca="1" si="178"/>
        <v>0</v>
      </c>
      <c r="BR147" s="408">
        <f t="shared" ca="1" si="178"/>
        <v>0</v>
      </c>
      <c r="BS147" s="408">
        <f t="shared" ca="1" si="178"/>
        <v>0</v>
      </c>
      <c r="BT147" s="408">
        <f t="shared" ca="1" si="178"/>
        <v>0</v>
      </c>
      <c r="BU147" s="408">
        <f t="shared" ca="1" si="178"/>
        <v>0</v>
      </c>
      <c r="BV147" s="408">
        <f t="shared" ref="BV147:DC147" ca="1" si="179">BV132-BV$7+BV$115</f>
        <v>0</v>
      </c>
      <c r="BW147" s="408">
        <f t="shared" ca="1" si="179"/>
        <v>0</v>
      </c>
      <c r="BX147" s="408">
        <f t="shared" ca="1" si="179"/>
        <v>0</v>
      </c>
      <c r="BY147" s="408">
        <f t="shared" ca="1" si="179"/>
        <v>0</v>
      </c>
      <c r="BZ147" s="408">
        <f t="shared" ca="1" si="179"/>
        <v>0</v>
      </c>
      <c r="CA147" s="408">
        <f t="shared" ca="1" si="179"/>
        <v>0</v>
      </c>
      <c r="CB147" s="408">
        <f t="shared" ca="1" si="179"/>
        <v>0</v>
      </c>
      <c r="CC147" s="408">
        <f t="shared" ca="1" si="179"/>
        <v>0</v>
      </c>
      <c r="CD147" s="408">
        <f t="shared" ca="1" si="179"/>
        <v>0</v>
      </c>
      <c r="CE147" s="408">
        <f t="shared" ca="1" si="179"/>
        <v>0</v>
      </c>
      <c r="CF147" s="408">
        <f t="shared" ca="1" si="179"/>
        <v>0</v>
      </c>
      <c r="CG147" s="408">
        <f t="shared" ca="1" si="179"/>
        <v>0</v>
      </c>
      <c r="CH147" s="408">
        <f t="shared" ca="1" si="179"/>
        <v>0</v>
      </c>
      <c r="CI147" s="408">
        <f t="shared" ca="1" si="179"/>
        <v>0</v>
      </c>
      <c r="CJ147" s="408">
        <f t="shared" ca="1" si="179"/>
        <v>0</v>
      </c>
      <c r="CK147" s="408">
        <f t="shared" ca="1" si="179"/>
        <v>0</v>
      </c>
      <c r="CL147" s="408">
        <f t="shared" ca="1" si="179"/>
        <v>0</v>
      </c>
      <c r="CM147" s="408">
        <f t="shared" ca="1" si="179"/>
        <v>0</v>
      </c>
      <c r="CN147" s="408">
        <f t="shared" ca="1" si="179"/>
        <v>0</v>
      </c>
      <c r="CO147" s="408">
        <f t="shared" ca="1" si="179"/>
        <v>0</v>
      </c>
      <c r="CP147" s="408">
        <f t="shared" ca="1" si="179"/>
        <v>0</v>
      </c>
      <c r="CQ147" s="408">
        <f t="shared" ca="1" si="179"/>
        <v>0</v>
      </c>
      <c r="CR147" s="408">
        <f t="shared" ca="1" si="179"/>
        <v>0</v>
      </c>
      <c r="CS147" s="408">
        <f t="shared" ca="1" si="179"/>
        <v>0</v>
      </c>
      <c r="CT147" s="408">
        <f t="shared" ca="1" si="179"/>
        <v>0</v>
      </c>
      <c r="CU147" s="408">
        <f t="shared" ca="1" si="179"/>
        <v>0</v>
      </c>
      <c r="CV147" s="408">
        <f t="shared" ca="1" si="179"/>
        <v>0</v>
      </c>
      <c r="CW147" s="408">
        <f t="shared" ca="1" si="179"/>
        <v>0</v>
      </c>
      <c r="CX147" s="408">
        <f t="shared" ca="1" si="179"/>
        <v>0</v>
      </c>
      <c r="CY147" s="408">
        <f t="shared" ca="1" si="179"/>
        <v>0</v>
      </c>
      <c r="CZ147" s="408">
        <f t="shared" ca="1" si="179"/>
        <v>0</v>
      </c>
      <c r="DA147" s="408">
        <f t="shared" ca="1" si="179"/>
        <v>0</v>
      </c>
      <c r="DB147" s="408">
        <f t="shared" ca="1" si="179"/>
        <v>0</v>
      </c>
      <c r="DC147" s="408">
        <f t="shared" ca="1" si="179"/>
        <v>0</v>
      </c>
    </row>
    <row r="148" spans="3:107" ht="15" hidden="1" customHeight="1">
      <c r="C148" s="763" t="s">
        <v>503</v>
      </c>
      <c r="D148" s="764"/>
      <c r="E148" s="765"/>
      <c r="F148" s="27">
        <f ca="1">IFERROR(H147+NPV(FD,I147:INDEX(I147:DC147,PAL)),"")</f>
        <v>-644424069.92720664</v>
      </c>
      <c r="G148" s="26"/>
    </row>
    <row r="149" spans="3:107" ht="15" hidden="1" customHeight="1">
      <c r="C149" s="763" t="s">
        <v>504</v>
      </c>
      <c r="D149" s="764"/>
      <c r="E149" s="765"/>
      <c r="F149" s="412" t="str">
        <f ca="1">IFERROR(IRR(H147:INDEX(H147:DC147,PAL+1)),"")</f>
        <v/>
      </c>
      <c r="G149" s="22"/>
    </row>
    <row r="150" spans="3:107" ht="15" hidden="1" customHeight="1" thickBot="1">
      <c r="C150" s="769" t="s">
        <v>505</v>
      </c>
      <c r="D150" s="770"/>
      <c r="E150" s="771"/>
      <c r="F150" s="413">
        <f ca="1">IFERROR(IF(F$89&lt;0,SUM(F$100,-F$115,-F$89)/SUM(F$9,F$8,-SNA!F136),SUM(F$100,-F$115)/SUM(F$9,F$8,-SNA!F136,F$89)),"")</f>
        <v>0</v>
      </c>
      <c r="G150" s="22"/>
    </row>
    <row r="151" spans="3:107" ht="15" hidden="1" customHeight="1" thickBot="1">
      <c r="C151" s="834" t="s">
        <v>559</v>
      </c>
      <c r="D151" s="835"/>
      <c r="E151" s="835"/>
      <c r="F151" s="836"/>
      <c r="G151" s="22"/>
    </row>
    <row r="152" spans="3:107" ht="15" hidden="1" customHeight="1" thickBot="1">
      <c r="C152" s="113" t="str">
        <f>DA!C8</f>
        <v>Ekonominės naudos ir išlaidų santykis (ENIS)</v>
      </c>
      <c r="D152" s="98"/>
      <c r="E152" s="492">
        <f ca="1">INDIRECT(CONCATENATE("DA!","D",ROW(INDIRECT(VLOOKUP(Opt_alt,Data1!$P$2:$Q$6,2,FALSE)))-9))</f>
        <v>10</v>
      </c>
      <c r="F152" s="492">
        <f ca="1">IF(DA!$B$4=Data1!$G$2,IFERROR(10*F140/MAX(Rodikliai),"-"),IFERROR(10*MIN(Rodikliai)/F143,"-"))*DA!D8</f>
        <v>6</v>
      </c>
      <c r="G152" s="22"/>
    </row>
    <row r="153" spans="3:107" ht="15" hidden="1" customHeight="1" thickBot="1">
      <c r="C153" s="113" t="str">
        <f>DA!C9</f>
        <v>Nurodykite</v>
      </c>
      <c r="D153" s="553"/>
      <c r="E153" s="492" t="str">
        <f ca="1">INDIRECT(CONCATENATE("DA!","D",ROW(INDIRECT(VLOOKUP(Opt_alt,Data1!$P$2:$Q$6,2,FALSE)))-8))</f>
        <v>Nurodykite įvertinimą</v>
      </c>
      <c r="F153" s="492" t="str">
        <f ca="1">INDIRECT(CONCATENATE("DA!","E",ROW(INDIRECT(VLOOKUP(Opt_alt,Data1!$P$2:$Q$6,2,FALSE)))-8))</f>
        <v/>
      </c>
      <c r="G153" s="22"/>
    </row>
    <row r="154" spans="3:107" ht="15" hidden="1" customHeight="1" thickBot="1">
      <c r="C154" s="113" t="str">
        <f>DA!C10</f>
        <v>Nurodykite</v>
      </c>
      <c r="D154" s="553"/>
      <c r="E154" s="492" t="str">
        <f ca="1">INDIRECT(CONCATENATE("DA!","D",ROW(INDIRECT(VLOOKUP(Opt_alt,Data1!$P$2:$Q$6,2,FALSE)))-7))</f>
        <v>Nurodykite įvertinimą</v>
      </c>
      <c r="F154" s="492" t="str">
        <f ca="1">INDIRECT(CONCATENATE("DA!","E",ROW(INDIRECT(VLOOKUP(Opt_alt,Data1!$P$2:$Q$6,2,FALSE)))-7))</f>
        <v/>
      </c>
      <c r="G154" s="22"/>
    </row>
    <row r="155" spans="3:107" ht="15" hidden="1" customHeight="1" thickBot="1">
      <c r="C155" s="113" t="str">
        <f>DA!C11</f>
        <v>Nurodykite</v>
      </c>
      <c r="D155" s="30"/>
      <c r="E155" s="492" t="str">
        <f ca="1">INDIRECT(CONCATENATE("DA!","D",ROW(INDIRECT(VLOOKUP(Opt_alt,Data1!$P$2:$Q$6,2,FALSE)))-6))</f>
        <v>Nurodykite įvertinimą</v>
      </c>
      <c r="F155" s="492" t="str">
        <f ca="1">INDIRECT(CONCATENATE("DA!","E",ROW(INDIRECT(VLOOKUP(Opt_alt,Data1!$P$2:$Q$6,2,FALSE)))-6))</f>
        <v/>
      </c>
      <c r="G155" s="22"/>
    </row>
    <row r="156" spans="3:107" ht="15" hidden="1" customHeight="1" thickBot="1">
      <c r="C156" s="113" t="str">
        <f>DA!C12</f>
        <v>Nurodykite</v>
      </c>
      <c r="D156" s="30"/>
      <c r="E156" s="492" t="str">
        <f ca="1">INDIRECT(CONCATENATE("DA!","D",ROW(INDIRECT(VLOOKUP(Opt_alt,Data1!$P$2:$Q$6,2,FALSE)))-5))</f>
        <v>Nurodykite įvertinimą</v>
      </c>
      <c r="F156" s="492" t="str">
        <f ca="1">INDIRECT(CONCATENATE("DA!","E",ROW(INDIRECT(VLOOKUP(Opt_alt,Data1!$P$2:$Q$6,2,FALSE)))-5))</f>
        <v/>
      </c>
      <c r="G156" s="22"/>
    </row>
    <row r="157" spans="3:107" ht="15" hidden="1" customHeight="1" thickBot="1">
      <c r="C157" s="113" t="str">
        <f>DA!C13</f>
        <v>Nurodykite</v>
      </c>
      <c r="D157" s="30"/>
      <c r="E157" s="492" t="str">
        <f ca="1">INDIRECT(CONCATENATE("DA!","D",ROW(INDIRECT(VLOOKUP(Opt_alt,Data1!$P$2:$Q$6,2,FALSE)))-4))</f>
        <v>Nurodykite įvertinimą</v>
      </c>
      <c r="F157" s="492" t="str">
        <f ca="1">INDIRECT(CONCATENATE("DA!","E",ROW(INDIRECT(VLOOKUP(Opt_alt,Data1!$P$2:$Q$6,2,FALSE)))-4))</f>
        <v/>
      </c>
      <c r="G157" s="22"/>
    </row>
    <row r="158" spans="3:107" ht="15" hidden="1" customHeight="1" thickBot="1">
      <c r="C158" s="113" t="str">
        <f>DA!C14</f>
        <v>Nurodykite</v>
      </c>
      <c r="D158" s="30"/>
      <c r="E158" s="492" t="str">
        <f ca="1">INDIRECT(CONCATENATE("DA!","D",ROW(INDIRECT(VLOOKUP(Opt_alt,Data1!$P$2:$Q$6,2,FALSE)))-3))</f>
        <v>Nurodykite įvertinimą</v>
      </c>
      <c r="F158" s="492" t="str">
        <f ca="1">INDIRECT(CONCATENATE("DA!","E",ROW(INDIRECT(VLOOKUP(Opt_alt,Data1!$P$2:$Q$6,2,FALSE)))-3))</f>
        <v/>
      </c>
      <c r="G158" s="22"/>
    </row>
    <row r="159" spans="3:107" ht="15" hidden="1" customHeight="1" thickBot="1">
      <c r="C159" s="113" t="str">
        <f>DA!C15</f>
        <v>Nurodykite</v>
      </c>
      <c r="D159" s="30"/>
      <c r="E159" s="492" t="str">
        <f ca="1">INDIRECT(CONCATENATE("DA!","D",ROW(INDIRECT(VLOOKUP(Opt_alt,Data1!$P$2:$Q$6,2,FALSE)))-2))</f>
        <v>Nurodykite įvertinimą</v>
      </c>
      <c r="F159" s="492" t="str">
        <f ca="1">INDIRECT(CONCATENATE("DA!","E",ROW(INDIRECT(VLOOKUP(Opt_alt,Data1!$P$2:$Q$6,2,FALSE)))-2))</f>
        <v/>
      </c>
      <c r="G159" s="22"/>
    </row>
    <row r="160" spans="3:107" ht="21.75" hidden="1" customHeight="1">
      <c r="C160" s="113" t="str">
        <f>DA!C16</f>
        <v>Nurodykite</v>
      </c>
      <c r="D160" s="30"/>
      <c r="E160" s="492" t="str">
        <f ca="1">INDIRECT(CONCATENATE("DA!","D",ROW(INDIRECT(VLOOKUP(Opt_alt,Data1!$P$2:$Q$6,2,FALSE)))-1))</f>
        <v>Nurodykite įvertinimą</v>
      </c>
      <c r="F160" s="492" t="str">
        <f ca="1">INDIRECT(CONCATENATE("DA!","E",ROW(INDIRECT(VLOOKUP(Opt_alt,Data1!$P$2:$Q$6,2,FALSE)))-1))</f>
        <v/>
      </c>
      <c r="G160" s="22"/>
      <c r="H160" s="115"/>
    </row>
    <row r="161" spans="2:58" ht="0.75" hidden="1" customHeight="1">
      <c r="C161" s="30"/>
      <c r="D161" s="30"/>
      <c r="E161" s="30"/>
      <c r="F161" s="31"/>
      <c r="G161" s="22"/>
    </row>
    <row r="164" spans="2:58" hidden="1">
      <c r="L164" t="s">
        <v>678</v>
      </c>
    </row>
    <row r="165" spans="2:58" ht="30.75" customHeight="1">
      <c r="C165" s="16" t="s">
        <v>679</v>
      </c>
      <c r="E165" s="511" t="s">
        <v>680</v>
      </c>
      <c r="F165" s="511" t="s">
        <v>681</v>
      </c>
      <c r="G165" s="511" t="s">
        <v>682</v>
      </c>
      <c r="H165" s="511" t="s">
        <v>683</v>
      </c>
      <c r="I165" s="511" t="s">
        <v>684</v>
      </c>
      <c r="J165" s="512" t="s">
        <v>481</v>
      </c>
      <c r="K165" s="35"/>
      <c r="L165" s="511" t="s">
        <v>680</v>
      </c>
      <c r="M165" s="511" t="s">
        <v>681</v>
      </c>
      <c r="N165" s="511" t="s">
        <v>682</v>
      </c>
      <c r="O165" s="511" t="s">
        <v>683</v>
      </c>
      <c r="P165" s="511" t="s">
        <v>684</v>
      </c>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2:58" hidden="1">
      <c r="B166" s="323" t="s">
        <v>570</v>
      </c>
      <c r="C166" s="323" t="str">
        <f ca="1">IFERROR(VLOOKUP(B166,$B$12:$C$129,2,FALSE),"")</f>
        <v>Peržiūrėti ir pakeisti inovacinę veiklą reglamentuojančius teisės aktus (1)</v>
      </c>
      <c r="D166" t="str">
        <f ca="1">IF(VLOOKUP(B166,$B$7:$G$138,COLUMNS($B$7:$G$138),FALSE)&lt;&gt;0,"True","False")</f>
        <v>False</v>
      </c>
      <c r="E166" s="513">
        <v>1.25</v>
      </c>
      <c r="F166" s="513">
        <v>1.1000000000000001</v>
      </c>
      <c r="G166" s="513">
        <v>1</v>
      </c>
      <c r="H166" s="513">
        <v>0.9</v>
      </c>
      <c r="I166" s="513">
        <v>0.75</v>
      </c>
      <c r="J166" s="498">
        <v>0.5</v>
      </c>
      <c r="K166" s="115"/>
      <c r="L166" s="115">
        <v>1.25</v>
      </c>
      <c r="M166" s="115">
        <v>1.1000000000000001</v>
      </c>
      <c r="N166" s="115">
        <v>1</v>
      </c>
      <c r="O166" s="115">
        <v>0.9</v>
      </c>
      <c r="P166" s="115">
        <v>0.75</v>
      </c>
      <c r="Q166" s="115"/>
      <c r="R166" s="115"/>
      <c r="S166" s="115"/>
      <c r="T166" s="115"/>
      <c r="U166" s="115"/>
      <c r="V166" s="115"/>
      <c r="W166" s="115"/>
      <c r="X166" s="115"/>
      <c r="Y166" s="115"/>
      <c r="Z166" s="115"/>
      <c r="AA166" s="115"/>
      <c r="AB166" s="115"/>
      <c r="AC166" s="115"/>
      <c r="AD166" s="115"/>
      <c r="AE166" s="115"/>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row>
    <row r="167" spans="2:58" hidden="1">
      <c r="B167" s="323" t="s">
        <v>572</v>
      </c>
      <c r="C167" s="323" t="str">
        <f t="shared" ref="C167:C230" ca="1" si="180">IFERROR(VLOOKUP(B167,$B$12:$C$129,2,FALSE),"")</f>
        <v>Atnaujinti Sumanios specializacijos koncepciją ir nustatyti sumanios specializacijos prioritetus, jų koordinavimo modelį, įgyvendinimo stebėsenos sistemą (2)</v>
      </c>
      <c r="D167" t="str">
        <f t="shared" ref="D167:D230" ca="1" si="181">IF(VLOOKUP(B167,$B$7:$G$138,COLUMNS($B$7:$G$138),FALSE)&lt;&gt;0,"True","False")</f>
        <v>False</v>
      </c>
      <c r="E167" s="513">
        <v>1.25</v>
      </c>
      <c r="F167" s="513">
        <v>1.1000000000000001</v>
      </c>
      <c r="G167" s="513">
        <v>1</v>
      </c>
      <c r="H167" s="513">
        <v>0.9</v>
      </c>
      <c r="I167" s="513">
        <v>0.75</v>
      </c>
      <c r="J167" s="498">
        <v>0.55000000000000004</v>
      </c>
      <c r="K167" s="115"/>
      <c r="L167" s="115">
        <v>1.25</v>
      </c>
      <c r="M167" s="115">
        <v>1.1000000000000001</v>
      </c>
      <c r="N167" s="115">
        <v>1</v>
      </c>
      <c r="O167" s="115">
        <v>0.9</v>
      </c>
      <c r="P167" s="115">
        <v>0.75</v>
      </c>
      <c r="Q167" s="115"/>
      <c r="R167" s="115"/>
      <c r="S167" s="115"/>
      <c r="T167" s="115"/>
      <c r="U167" s="115"/>
      <c r="V167" s="115"/>
      <c r="W167" s="115"/>
      <c r="X167" s="115"/>
      <c r="Y167" s="115"/>
      <c r="Z167" s="115"/>
      <c r="AA167" s="115"/>
      <c r="AB167" s="115"/>
      <c r="AC167" s="115"/>
      <c r="AD167" s="115"/>
      <c r="AE167" s="115"/>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row>
    <row r="168" spans="2:58" hidden="1">
      <c r="B168" s="323" t="s">
        <v>573</v>
      </c>
      <c r="C168" s="323" t="str">
        <f t="shared" ca="1" si="180"/>
        <v/>
      </c>
      <c r="D168" t="str">
        <f t="shared" ca="1" si="181"/>
        <v>False</v>
      </c>
      <c r="E168" s="513">
        <v>1.25</v>
      </c>
      <c r="F168" s="513">
        <v>1.1000000000000001</v>
      </c>
      <c r="G168" s="513">
        <v>1</v>
      </c>
      <c r="H168" s="513">
        <v>0.9</v>
      </c>
      <c r="I168" s="513">
        <v>0.75</v>
      </c>
      <c r="J168" s="498">
        <v>0.6</v>
      </c>
      <c r="K168" s="115"/>
      <c r="L168" s="115">
        <v>1.25</v>
      </c>
      <c r="M168" s="115">
        <v>1.1000000000000001</v>
      </c>
      <c r="N168" s="115">
        <v>1</v>
      </c>
      <c r="O168" s="115">
        <v>0.9</v>
      </c>
      <c r="P168" s="115">
        <v>0.75</v>
      </c>
      <c r="Q168" s="115"/>
      <c r="R168" s="115"/>
      <c r="S168" s="115"/>
      <c r="T168" s="115"/>
      <c r="U168" s="115"/>
      <c r="V168" s="115"/>
      <c r="W168" s="115"/>
      <c r="X168" s="115"/>
      <c r="Y168" s="115"/>
      <c r="Z168" s="115"/>
      <c r="AA168" s="115"/>
      <c r="AB168" s="115"/>
      <c r="AC168" s="115"/>
      <c r="AD168" s="115"/>
      <c r="AE168" s="115"/>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row>
    <row r="169" spans="2:58" hidden="1">
      <c r="B169" s="323" t="s">
        <v>574</v>
      </c>
      <c r="C169" s="323" t="str">
        <f t="shared" ca="1" si="180"/>
        <v/>
      </c>
      <c r="D169" t="str">
        <f t="shared" ca="1" si="181"/>
        <v>False</v>
      </c>
      <c r="E169" s="513">
        <v>1.25</v>
      </c>
      <c r="F169" s="513">
        <v>1.1000000000000001</v>
      </c>
      <c r="G169" s="513">
        <v>1</v>
      </c>
      <c r="H169" s="513">
        <v>0.9</v>
      </c>
      <c r="I169" s="513">
        <v>0.75</v>
      </c>
      <c r="J169" s="498">
        <v>0.65</v>
      </c>
      <c r="K169" s="115"/>
      <c r="L169" s="115">
        <v>1.25</v>
      </c>
      <c r="M169" s="115">
        <v>1.1000000000000001</v>
      </c>
      <c r="N169" s="115">
        <v>1</v>
      </c>
      <c r="O169" s="115">
        <v>0.9</v>
      </c>
      <c r="P169" s="115">
        <v>0.75</v>
      </c>
      <c r="Q169" s="115"/>
      <c r="R169" s="115"/>
      <c r="S169" s="115"/>
      <c r="T169" s="115"/>
      <c r="U169" s="115"/>
      <c r="V169" s="115"/>
      <c r="W169" s="115"/>
      <c r="X169" s="115"/>
      <c r="Y169" s="115"/>
      <c r="Z169" s="115"/>
      <c r="AA169" s="115"/>
      <c r="AB169" s="115"/>
      <c r="AC169" s="115"/>
      <c r="AD169" s="115"/>
      <c r="AE169" s="115"/>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row>
    <row r="170" spans="2:58" hidden="1">
      <c r="B170" s="323" t="s">
        <v>575</v>
      </c>
      <c r="C170" s="323" t="str">
        <f t="shared" ca="1" si="180"/>
        <v/>
      </c>
      <c r="D170" t="str">
        <f t="shared" ca="1" si="181"/>
        <v>False</v>
      </c>
      <c r="E170" s="513">
        <v>1.25</v>
      </c>
      <c r="F170" s="513">
        <v>1.1000000000000001</v>
      </c>
      <c r="G170" s="513">
        <v>1</v>
      </c>
      <c r="H170" s="513">
        <v>0.9</v>
      </c>
      <c r="I170" s="513">
        <v>0.75</v>
      </c>
      <c r="J170" s="498">
        <v>0.7</v>
      </c>
      <c r="K170" s="115"/>
      <c r="L170" s="115">
        <v>1.25</v>
      </c>
      <c r="M170" s="115">
        <v>1.1000000000000001</v>
      </c>
      <c r="N170" s="115">
        <v>1</v>
      </c>
      <c r="O170" s="115">
        <v>0.9</v>
      </c>
      <c r="P170" s="115">
        <v>0.75</v>
      </c>
      <c r="Q170" s="115"/>
      <c r="R170" s="115"/>
      <c r="S170" s="115"/>
      <c r="T170" s="115"/>
      <c r="U170" s="115"/>
      <c r="V170" s="115"/>
      <c r="W170" s="115"/>
      <c r="X170" s="115"/>
      <c r="Y170" s="115"/>
      <c r="Z170" s="115"/>
      <c r="AA170" s="115"/>
      <c r="AB170" s="115"/>
      <c r="AC170" s="115"/>
      <c r="AD170" s="115"/>
      <c r="AE170" s="115"/>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row>
    <row r="171" spans="2:58" hidden="1">
      <c r="B171" s="323" t="s">
        <v>576</v>
      </c>
      <c r="C171" s="323" t="str">
        <f t="shared" ca="1" si="180"/>
        <v/>
      </c>
      <c r="D171" t="str">
        <f t="shared" ca="1" si="181"/>
        <v>False</v>
      </c>
      <c r="E171" s="513">
        <v>1.25</v>
      </c>
      <c r="F171" s="513">
        <v>1.1000000000000001</v>
      </c>
      <c r="G171" s="513">
        <v>1</v>
      </c>
      <c r="H171" s="513">
        <v>0.9</v>
      </c>
      <c r="I171" s="513">
        <v>0.75</v>
      </c>
      <c r="J171" s="498">
        <v>0.75</v>
      </c>
      <c r="K171" s="115"/>
      <c r="L171" s="115">
        <v>1.25</v>
      </c>
      <c r="M171" s="115">
        <v>1.1000000000000001</v>
      </c>
      <c r="N171" s="115">
        <v>1</v>
      </c>
      <c r="O171" s="115">
        <v>0.9</v>
      </c>
      <c r="P171" s="115">
        <v>0.75</v>
      </c>
      <c r="Q171" s="115"/>
      <c r="R171" s="115"/>
      <c r="S171" s="115"/>
      <c r="T171" s="115"/>
      <c r="U171" s="115"/>
      <c r="V171" s="115"/>
      <c r="W171" s="115"/>
      <c r="X171" s="115"/>
      <c r="Y171" s="115"/>
      <c r="Z171" s="115"/>
      <c r="AA171" s="115"/>
      <c r="AB171" s="115"/>
      <c r="AC171" s="115"/>
      <c r="AD171" s="115"/>
      <c r="AE171" s="115"/>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row>
    <row r="172" spans="2:58" hidden="1">
      <c r="B172" s="323" t="s">
        <v>577</v>
      </c>
      <c r="C172" s="323" t="str">
        <f t="shared" ca="1" si="180"/>
        <v/>
      </c>
      <c r="D172" t="str">
        <f t="shared" ca="1" si="181"/>
        <v>False</v>
      </c>
      <c r="E172" s="513">
        <v>1.25</v>
      </c>
      <c r="F172" s="513">
        <v>1.1000000000000001</v>
      </c>
      <c r="G172" s="513">
        <v>1</v>
      </c>
      <c r="H172" s="513">
        <v>0.9</v>
      </c>
      <c r="I172" s="513">
        <v>0.75</v>
      </c>
      <c r="J172" s="498">
        <v>0.8</v>
      </c>
      <c r="K172" s="115"/>
      <c r="L172" s="115">
        <v>1.25</v>
      </c>
      <c r="M172" s="115">
        <v>1.1000000000000001</v>
      </c>
      <c r="N172" s="115">
        <v>1</v>
      </c>
      <c r="O172" s="115">
        <v>0.9</v>
      </c>
      <c r="P172" s="115">
        <v>0.75</v>
      </c>
      <c r="Q172" s="115"/>
      <c r="R172" s="115"/>
      <c r="S172" s="115"/>
      <c r="T172" s="115"/>
      <c r="U172" s="115"/>
      <c r="V172" s="115"/>
      <c r="W172" s="115"/>
      <c r="X172" s="115"/>
      <c r="Y172" s="115"/>
      <c r="Z172" s="115"/>
      <c r="AA172" s="115"/>
      <c r="AB172" s="115"/>
      <c r="AC172" s="115"/>
      <c r="AD172" s="115"/>
      <c r="AE172" s="115"/>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row>
    <row r="173" spans="2:58" hidden="1">
      <c r="B173" s="323" t="s">
        <v>578</v>
      </c>
      <c r="C173" s="323" t="str">
        <f t="shared" ca="1" si="180"/>
        <v/>
      </c>
      <c r="D173" t="str">
        <f t="shared" ca="1" si="181"/>
        <v>False</v>
      </c>
      <c r="E173" s="513">
        <v>1.25</v>
      </c>
      <c r="F173" s="513">
        <v>1.1000000000000001</v>
      </c>
      <c r="G173" s="513">
        <v>1</v>
      </c>
      <c r="H173" s="513">
        <v>0.9</v>
      </c>
      <c r="I173" s="513">
        <v>0.75</v>
      </c>
      <c r="J173" s="498">
        <v>0.85</v>
      </c>
      <c r="K173" s="115"/>
      <c r="L173" s="115">
        <v>1.25</v>
      </c>
      <c r="M173" s="115">
        <v>1.1000000000000001</v>
      </c>
      <c r="N173" s="115">
        <v>1</v>
      </c>
      <c r="O173" s="115">
        <v>0.9</v>
      </c>
      <c r="P173" s="115">
        <v>0.75</v>
      </c>
      <c r="Q173" s="115"/>
      <c r="R173" s="115"/>
      <c r="S173" s="115"/>
      <c r="T173" s="115"/>
      <c r="U173" s="115"/>
      <c r="V173" s="115"/>
      <c r="W173" s="115"/>
      <c r="X173" s="115"/>
      <c r="Y173" s="115"/>
      <c r="Z173" s="115"/>
      <c r="AA173" s="115"/>
      <c r="AB173" s="115"/>
      <c r="AC173" s="115"/>
      <c r="AD173" s="115"/>
      <c r="AE173" s="115"/>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row>
    <row r="174" spans="2:58" hidden="1">
      <c r="B174" s="323" t="s">
        <v>579</v>
      </c>
      <c r="C174" s="323" t="str">
        <f t="shared" ca="1" si="180"/>
        <v>Reinvesticijos (po priemonės įgyvendinimo)</v>
      </c>
      <c r="D174" t="str">
        <f t="shared" ca="1" si="181"/>
        <v>False</v>
      </c>
      <c r="E174" s="513">
        <v>1.25</v>
      </c>
      <c r="F174" s="513">
        <v>1.1000000000000001</v>
      </c>
      <c r="G174" s="513">
        <v>1</v>
      </c>
      <c r="H174" s="513">
        <v>0.9</v>
      </c>
      <c r="I174" s="513">
        <v>0.75</v>
      </c>
      <c r="J174" s="498">
        <v>0.9</v>
      </c>
      <c r="K174" s="115"/>
      <c r="L174" s="115">
        <v>1.25</v>
      </c>
      <c r="M174" s="115">
        <v>1.1000000000000001</v>
      </c>
      <c r="N174" s="115">
        <v>1</v>
      </c>
      <c r="O174" s="115">
        <v>0.9</v>
      </c>
      <c r="P174" s="115">
        <v>0.75</v>
      </c>
      <c r="Q174" s="115"/>
      <c r="R174" s="115"/>
      <c r="S174" s="115"/>
      <c r="T174" s="115"/>
      <c r="U174" s="115"/>
      <c r="V174" s="115"/>
      <c r="W174" s="115"/>
      <c r="X174" s="115"/>
      <c r="Y174" s="115"/>
      <c r="Z174" s="115"/>
      <c r="AA174" s="115"/>
      <c r="AB174" s="115"/>
      <c r="AC174" s="115"/>
      <c r="AD174" s="115"/>
      <c r="AE174" s="115"/>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row>
    <row r="175" spans="2:58" hidden="1">
      <c r="B175" s="323" t="s">
        <v>580</v>
      </c>
      <c r="C175" s="323" t="str">
        <f t="shared" ca="1" si="180"/>
        <v>Likutinė vertė</v>
      </c>
      <c r="D175" t="str">
        <f t="shared" ca="1" si="181"/>
        <v>False</v>
      </c>
      <c r="E175" s="513">
        <v>0.75</v>
      </c>
      <c r="F175" s="513">
        <v>0.9</v>
      </c>
      <c r="G175" s="513">
        <v>1</v>
      </c>
      <c r="H175" s="513">
        <v>1.1000000000000001</v>
      </c>
      <c r="I175" s="513">
        <v>1.25</v>
      </c>
      <c r="J175" s="498">
        <v>0.95</v>
      </c>
      <c r="K175" s="115"/>
      <c r="L175" s="115">
        <v>0.75</v>
      </c>
      <c r="M175" s="115">
        <v>0.9</v>
      </c>
      <c r="N175" s="115">
        <v>1</v>
      </c>
      <c r="O175" s="115">
        <v>1.1000000000000001</v>
      </c>
      <c r="P175" s="115">
        <v>1.25</v>
      </c>
      <c r="Q175" s="115"/>
      <c r="R175" s="115"/>
      <c r="S175" s="115"/>
      <c r="T175" s="115"/>
      <c r="U175" s="115"/>
      <c r="V175" s="115"/>
      <c r="W175" s="115"/>
      <c r="X175" s="115"/>
      <c r="Y175" s="115"/>
      <c r="Z175" s="115"/>
      <c r="AA175" s="115"/>
      <c r="AB175" s="115"/>
      <c r="AC175" s="115"/>
      <c r="AD175" s="115"/>
      <c r="AE175" s="115"/>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row>
    <row r="176" spans="2:58" hidden="1">
      <c r="B176" s="323" t="s">
        <v>581</v>
      </c>
      <c r="C176" s="323" t="str">
        <f t="shared" ca="1" si="180"/>
        <v>Veikla</v>
      </c>
      <c r="D176" t="str">
        <f t="shared" ca="1" si="181"/>
        <v>False</v>
      </c>
      <c r="E176" s="513">
        <v>1.25</v>
      </c>
      <c r="F176" s="513">
        <v>1.1000000000000001</v>
      </c>
      <c r="G176" s="513">
        <v>1</v>
      </c>
      <c r="H176" s="513">
        <v>0.9</v>
      </c>
      <c r="I176" s="513">
        <v>0.75</v>
      </c>
      <c r="J176" s="498">
        <v>1</v>
      </c>
      <c r="K176" s="115"/>
      <c r="L176" s="115">
        <v>1.25</v>
      </c>
      <c r="M176" s="115">
        <v>1.1000000000000001</v>
      </c>
      <c r="N176" s="115">
        <v>1</v>
      </c>
      <c r="O176" s="115">
        <v>0.9</v>
      </c>
      <c r="P176" s="115">
        <v>0.75</v>
      </c>
      <c r="Q176" s="115"/>
      <c r="R176" s="115"/>
      <c r="S176" s="115"/>
      <c r="T176" s="115"/>
      <c r="U176" s="115"/>
      <c r="V176" s="115"/>
      <c r="W176" s="115"/>
      <c r="X176" s="115"/>
      <c r="Y176" s="115"/>
      <c r="Z176" s="115"/>
      <c r="AA176" s="115"/>
      <c r="AB176" s="115"/>
      <c r="AC176" s="115"/>
      <c r="AD176" s="115"/>
      <c r="AE176" s="115"/>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row>
    <row r="177" spans="2:58" hidden="1">
      <c r="B177" s="323" t="s">
        <v>582</v>
      </c>
      <c r="C177" s="323" t="str">
        <f t="shared" ca="1" si="180"/>
        <v>Veikla</v>
      </c>
      <c r="D177" t="str">
        <f t="shared" ca="1" si="181"/>
        <v>False</v>
      </c>
      <c r="E177" s="513">
        <v>1.25</v>
      </c>
      <c r="F177" s="513">
        <v>1.1000000000000001</v>
      </c>
      <c r="G177" s="513">
        <v>1</v>
      </c>
      <c r="H177" s="513">
        <v>0.9</v>
      </c>
      <c r="I177" s="513">
        <v>0.75</v>
      </c>
      <c r="J177" s="498">
        <v>1.05</v>
      </c>
      <c r="K177" s="115"/>
      <c r="L177" s="115">
        <v>1.25</v>
      </c>
      <c r="M177" s="115">
        <v>1.1000000000000001</v>
      </c>
      <c r="N177" s="115">
        <v>1</v>
      </c>
      <c r="O177" s="115">
        <v>0.9</v>
      </c>
      <c r="P177" s="115">
        <v>0.75</v>
      </c>
      <c r="Q177" s="115"/>
      <c r="R177" s="115"/>
      <c r="S177" s="115"/>
      <c r="T177" s="115"/>
      <c r="U177" s="115"/>
      <c r="V177" s="115"/>
      <c r="W177" s="115"/>
      <c r="X177" s="115"/>
      <c r="Y177" s="115"/>
      <c r="Z177" s="115"/>
      <c r="AA177" s="115"/>
      <c r="AB177" s="115"/>
      <c r="AC177" s="115"/>
      <c r="AD177" s="115"/>
      <c r="AE177" s="115"/>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row>
    <row r="178" spans="2:58" hidden="1">
      <c r="B178" s="323" t="s">
        <v>583</v>
      </c>
      <c r="C178" s="323" t="str">
        <f t="shared" ca="1" si="180"/>
        <v>Veikla</v>
      </c>
      <c r="D178" t="str">
        <f t="shared" ca="1" si="181"/>
        <v>False</v>
      </c>
      <c r="E178" s="513">
        <v>1.25</v>
      </c>
      <c r="F178" s="513">
        <v>1.1000000000000001</v>
      </c>
      <c r="G178" s="513">
        <v>1</v>
      </c>
      <c r="H178" s="513">
        <v>0.9</v>
      </c>
      <c r="I178" s="513">
        <v>0.75</v>
      </c>
      <c r="J178" s="498">
        <v>1.1000000000000001</v>
      </c>
      <c r="K178" s="115"/>
      <c r="L178" s="115">
        <v>1.25</v>
      </c>
      <c r="M178" s="115">
        <v>1.1000000000000001</v>
      </c>
      <c r="N178" s="115">
        <v>1</v>
      </c>
      <c r="O178" s="115">
        <v>0.9</v>
      </c>
      <c r="P178" s="115">
        <v>0.75</v>
      </c>
      <c r="Q178" s="115"/>
      <c r="R178" s="115"/>
      <c r="S178" s="115"/>
      <c r="T178" s="115"/>
      <c r="U178" s="115"/>
      <c r="V178" s="115"/>
      <c r="W178" s="115"/>
      <c r="X178" s="115"/>
      <c r="Y178" s="115"/>
      <c r="Z178" s="115"/>
      <c r="AA178" s="115"/>
      <c r="AB178" s="115"/>
      <c r="AC178" s="115"/>
      <c r="AD178" s="115"/>
      <c r="AE178" s="115"/>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row>
    <row r="179" spans="2:58" hidden="1">
      <c r="B179" s="323" t="s">
        <v>584</v>
      </c>
      <c r="C179" s="323" t="str">
        <f t="shared" ca="1" si="180"/>
        <v>Veikla</v>
      </c>
      <c r="D179" t="str">
        <f t="shared" ca="1" si="181"/>
        <v>False</v>
      </c>
      <c r="E179" s="513">
        <v>1.25</v>
      </c>
      <c r="F179" s="513">
        <v>1.1000000000000001</v>
      </c>
      <c r="G179" s="513">
        <v>1</v>
      </c>
      <c r="H179" s="513">
        <v>0.9</v>
      </c>
      <c r="I179" s="513">
        <v>0.75</v>
      </c>
      <c r="J179" s="498">
        <v>1.1499999999999999</v>
      </c>
      <c r="K179" s="115"/>
      <c r="L179" s="115">
        <v>1.25</v>
      </c>
      <c r="M179" s="115">
        <v>1.1000000000000001</v>
      </c>
      <c r="N179" s="115">
        <v>1</v>
      </c>
      <c r="O179" s="115">
        <v>0.9</v>
      </c>
      <c r="P179" s="115">
        <v>0.75</v>
      </c>
      <c r="Q179" s="115"/>
      <c r="R179" s="115"/>
      <c r="S179" s="115"/>
      <c r="T179" s="115"/>
      <c r="U179" s="115"/>
      <c r="V179" s="115"/>
      <c r="W179" s="115"/>
      <c r="X179" s="115"/>
      <c r="Y179" s="115"/>
      <c r="Z179" s="115"/>
      <c r="AA179" s="115"/>
      <c r="AB179" s="115"/>
      <c r="AC179" s="115"/>
      <c r="AD179" s="115"/>
      <c r="AE179" s="115"/>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row>
    <row r="180" spans="2:58" hidden="1">
      <c r="B180" s="323" t="s">
        <v>585</v>
      </c>
      <c r="C180" s="323" t="str">
        <f t="shared" ca="1" si="180"/>
        <v>Veikla</v>
      </c>
      <c r="D180" t="str">
        <f t="shared" ca="1" si="181"/>
        <v>False</v>
      </c>
      <c r="E180" s="513">
        <v>1.25</v>
      </c>
      <c r="F180" s="513">
        <v>1.1000000000000001</v>
      </c>
      <c r="G180" s="513">
        <v>1</v>
      </c>
      <c r="H180" s="513">
        <v>0.9</v>
      </c>
      <c r="I180" s="513">
        <v>0.75</v>
      </c>
      <c r="J180" s="498">
        <v>1.2</v>
      </c>
      <c r="K180" s="115"/>
      <c r="L180" s="115">
        <v>1.25</v>
      </c>
      <c r="M180" s="115">
        <v>1.1000000000000001</v>
      </c>
      <c r="N180" s="115">
        <v>1</v>
      </c>
      <c r="O180" s="115">
        <v>0.9</v>
      </c>
      <c r="P180" s="115">
        <v>0.75</v>
      </c>
      <c r="Q180" s="115"/>
      <c r="R180" s="115"/>
      <c r="S180" s="115"/>
      <c r="T180" s="115"/>
      <c r="U180" s="115"/>
      <c r="V180" s="115"/>
      <c r="W180" s="115"/>
      <c r="X180" s="115"/>
      <c r="Y180" s="115"/>
      <c r="Z180" s="115"/>
      <c r="AA180" s="115"/>
      <c r="AB180" s="115"/>
      <c r="AC180" s="115"/>
      <c r="AD180" s="115"/>
      <c r="AE180" s="115"/>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row>
    <row r="181" spans="2:58" hidden="1">
      <c r="B181" s="323" t="s">
        <v>586</v>
      </c>
      <c r="C181" s="323" t="str">
        <f t="shared" ca="1" si="180"/>
        <v>Veikla</v>
      </c>
      <c r="D181" t="str">
        <f t="shared" ca="1" si="181"/>
        <v>False</v>
      </c>
      <c r="E181" s="513">
        <v>1.25</v>
      </c>
      <c r="F181" s="513">
        <v>1.1000000000000001</v>
      </c>
      <c r="G181" s="513">
        <v>1</v>
      </c>
      <c r="H181" s="513">
        <v>0.9</v>
      </c>
      <c r="I181" s="513">
        <v>0.75</v>
      </c>
      <c r="J181" s="498">
        <v>1.25</v>
      </c>
      <c r="K181" s="115"/>
      <c r="L181" s="115">
        <v>1.25</v>
      </c>
      <c r="M181" s="115">
        <v>1.1000000000000001</v>
      </c>
      <c r="N181" s="115">
        <v>1</v>
      </c>
      <c r="O181" s="115">
        <v>0.9</v>
      </c>
      <c r="P181" s="115">
        <v>0.75</v>
      </c>
      <c r="Q181" s="115"/>
      <c r="R181" s="115"/>
      <c r="S181" s="115"/>
      <c r="T181" s="115"/>
      <c r="U181" s="115"/>
      <c r="V181" s="115"/>
      <c r="W181" s="115"/>
      <c r="X181" s="115"/>
      <c r="Y181" s="115"/>
      <c r="Z181" s="115"/>
      <c r="AA181" s="115"/>
      <c r="AB181" s="115"/>
      <c r="AC181" s="115"/>
      <c r="AD181" s="115"/>
      <c r="AE181" s="115"/>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row>
    <row r="182" spans="2:58" hidden="1">
      <c r="B182" s="323" t="s">
        <v>587</v>
      </c>
      <c r="C182" s="323" t="str">
        <f t="shared" ca="1" si="180"/>
        <v>Veikla</v>
      </c>
      <c r="D182" t="str">
        <f t="shared" ca="1" si="181"/>
        <v>False</v>
      </c>
      <c r="E182" s="513">
        <v>1.25</v>
      </c>
      <c r="F182" s="513">
        <v>1.1000000000000001</v>
      </c>
      <c r="G182" s="513">
        <v>1</v>
      </c>
      <c r="H182" s="513">
        <v>0.9</v>
      </c>
      <c r="I182" s="513">
        <v>0.75</v>
      </c>
      <c r="J182" s="498">
        <v>1.3</v>
      </c>
      <c r="K182" s="115"/>
      <c r="L182" s="115">
        <v>1.25</v>
      </c>
      <c r="M182" s="115">
        <v>1.1000000000000001</v>
      </c>
      <c r="N182" s="115">
        <v>1</v>
      </c>
      <c r="O182" s="115">
        <v>0.9</v>
      </c>
      <c r="P182" s="115">
        <v>0.75</v>
      </c>
      <c r="Q182" s="115"/>
      <c r="R182" s="115"/>
      <c r="S182" s="115"/>
      <c r="T182" s="115"/>
      <c r="U182" s="115"/>
      <c r="V182" s="115"/>
      <c r="W182" s="115"/>
      <c r="X182" s="115"/>
      <c r="Y182" s="115"/>
      <c r="Z182" s="115"/>
      <c r="AA182" s="115"/>
      <c r="AB182" s="115"/>
      <c r="AC182" s="115"/>
      <c r="AD182" s="115"/>
      <c r="AE182" s="115"/>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row>
    <row r="183" spans="2:58" hidden="1">
      <c r="B183" s="323" t="s">
        <v>588</v>
      </c>
      <c r="C183" s="323" t="str">
        <f t="shared" ca="1" si="180"/>
        <v>Veikla</v>
      </c>
      <c r="D183" t="str">
        <f t="shared" ca="1" si="181"/>
        <v>False</v>
      </c>
      <c r="E183" s="513">
        <v>1.25</v>
      </c>
      <c r="F183" s="513">
        <v>1.1000000000000001</v>
      </c>
      <c r="G183" s="513">
        <v>1</v>
      </c>
      <c r="H183" s="513">
        <v>0.9</v>
      </c>
      <c r="I183" s="513">
        <v>0.75</v>
      </c>
      <c r="J183" s="498">
        <v>1.35</v>
      </c>
      <c r="K183" s="115"/>
      <c r="L183" s="115">
        <v>1.25</v>
      </c>
      <c r="M183" s="115">
        <v>1.1000000000000001</v>
      </c>
      <c r="N183" s="115">
        <v>1</v>
      </c>
      <c r="O183" s="115">
        <v>0.9</v>
      </c>
      <c r="P183" s="115">
        <v>0.75</v>
      </c>
      <c r="Q183" s="115"/>
      <c r="R183" s="115"/>
      <c r="S183" s="115"/>
      <c r="T183" s="115"/>
      <c r="U183" s="115"/>
      <c r="V183" s="115"/>
      <c r="W183" s="115"/>
      <c r="X183" s="115"/>
      <c r="Y183" s="115"/>
      <c r="Z183" s="115"/>
      <c r="AA183" s="115"/>
      <c r="AB183" s="115"/>
      <c r="AC183" s="115"/>
      <c r="AD183" s="115"/>
      <c r="AE183" s="115"/>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row>
    <row r="184" spans="2:58" hidden="1">
      <c r="B184" s="323" t="s">
        <v>589</v>
      </c>
      <c r="C184" s="323" t="str">
        <f t="shared" ca="1" si="180"/>
        <v>Reinvesticijos (po priemonės įgyvendinimo)</v>
      </c>
      <c r="D184" t="str">
        <f t="shared" ca="1" si="181"/>
        <v>False</v>
      </c>
      <c r="E184" s="513">
        <v>1.25</v>
      </c>
      <c r="F184" s="513">
        <v>1.1000000000000001</v>
      </c>
      <c r="G184" s="513">
        <v>1</v>
      </c>
      <c r="H184" s="513">
        <v>0.9</v>
      </c>
      <c r="I184" s="513">
        <v>0.75</v>
      </c>
      <c r="J184" s="498">
        <v>1.4</v>
      </c>
      <c r="K184" s="115"/>
      <c r="L184" s="115">
        <v>1.25</v>
      </c>
      <c r="M184" s="115">
        <v>1.1000000000000001</v>
      </c>
      <c r="N184" s="115">
        <v>1</v>
      </c>
      <c r="O184" s="115">
        <v>0.9</v>
      </c>
      <c r="P184" s="115">
        <v>0.75</v>
      </c>
      <c r="Q184" s="115"/>
      <c r="R184" s="115"/>
      <c r="S184" s="115"/>
      <c r="T184" s="115"/>
      <c r="U184" s="115"/>
      <c r="V184" s="115"/>
      <c r="W184" s="115"/>
      <c r="X184" s="115"/>
      <c r="Y184" s="115"/>
      <c r="Z184" s="115"/>
      <c r="AA184" s="115"/>
      <c r="AB184" s="115"/>
      <c r="AC184" s="115"/>
      <c r="AD184" s="115"/>
      <c r="AE184" s="115"/>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row>
    <row r="185" spans="2:58" hidden="1">
      <c r="B185" s="323" t="s">
        <v>590</v>
      </c>
      <c r="C185" s="323" t="str">
        <f t="shared" ca="1" si="180"/>
        <v>Likutinė vertė</v>
      </c>
      <c r="D185" t="str">
        <f t="shared" ca="1" si="181"/>
        <v>False</v>
      </c>
      <c r="E185" s="513">
        <v>0.75</v>
      </c>
      <c r="F185" s="513">
        <v>0.9</v>
      </c>
      <c r="G185" s="513">
        <v>1</v>
      </c>
      <c r="H185" s="513">
        <v>1.1000000000000001</v>
      </c>
      <c r="I185" s="513">
        <v>1.25</v>
      </c>
      <c r="J185" s="498">
        <v>1.45</v>
      </c>
      <c r="K185" s="115"/>
      <c r="L185" s="115">
        <v>0.75</v>
      </c>
      <c r="M185" s="115">
        <v>0.9</v>
      </c>
      <c r="N185" s="115">
        <v>1</v>
      </c>
      <c r="O185" s="115">
        <v>1.1000000000000001</v>
      </c>
      <c r="P185" s="115">
        <v>1.25</v>
      </c>
      <c r="Q185" s="115"/>
      <c r="R185" s="115"/>
      <c r="S185" s="115"/>
      <c r="T185" s="115"/>
      <c r="U185" s="115"/>
      <c r="V185" s="115"/>
      <c r="W185" s="115"/>
      <c r="X185" s="115"/>
      <c r="Y185" s="115"/>
      <c r="Z185" s="115"/>
      <c r="AA185" s="115"/>
      <c r="AB185" s="115"/>
      <c r="AC185" s="115"/>
      <c r="AD185" s="115"/>
      <c r="AE185" s="115"/>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row>
    <row r="186" spans="2:58" hidden="1">
      <c r="B186" s="323" t="s">
        <v>591</v>
      </c>
      <c r="C186" s="323" t="str">
        <f t="shared" ca="1" si="180"/>
        <v>Inovatyviųjų viešųjų pirkimų skatinimo veikla (10)</v>
      </c>
      <c r="D186" t="str">
        <f t="shared" ca="1" si="181"/>
        <v>True</v>
      </c>
      <c r="E186" s="513">
        <v>1.25</v>
      </c>
      <c r="F186" s="513">
        <v>1.1000000000000001</v>
      </c>
      <c r="G186" s="513">
        <v>1</v>
      </c>
      <c r="H186" s="513">
        <v>0.9</v>
      </c>
      <c r="I186" s="513">
        <v>0.75</v>
      </c>
      <c r="J186" s="498">
        <v>1.5</v>
      </c>
      <c r="K186" s="115"/>
      <c r="L186" s="115">
        <v>1.25</v>
      </c>
      <c r="M186" s="115">
        <v>1.1000000000000001</v>
      </c>
      <c r="N186" s="115">
        <v>1</v>
      </c>
      <c r="O186" s="115">
        <v>0.9</v>
      </c>
      <c r="P186" s="115">
        <v>0.75</v>
      </c>
      <c r="Q186" s="115"/>
      <c r="R186" s="115"/>
      <c r="S186" s="115"/>
      <c r="T186" s="115"/>
      <c r="U186" s="115"/>
      <c r="V186" s="115"/>
      <c r="W186" s="115"/>
      <c r="X186" s="115"/>
      <c r="Y186" s="115"/>
      <c r="Z186" s="115"/>
      <c r="AA186" s="115"/>
      <c r="AB186" s="115"/>
      <c r="AC186" s="115"/>
      <c r="AD186" s="115"/>
      <c r="AE186" s="115"/>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row>
    <row r="187" spans="2:58" hidden="1">
      <c r="B187" s="323" t="s">
        <v>592</v>
      </c>
      <c r="C187" s="323" t="str">
        <f t="shared" ca="1" si="180"/>
        <v>Skatinti inovacijas viešajame sektoriuje: ikiprekybinius pirkimus: Stiprinti PO gebėjimus inicijuoti ir vykdyti ikiprekybinius pirkimus, sudarytos paskatos (čekiai) verslui dalyvauti ikiprekybiniuose pirkimuose  (14.1)</v>
      </c>
      <c r="D187" t="str">
        <f t="shared" ca="1" si="181"/>
        <v>True</v>
      </c>
      <c r="E187" s="513">
        <v>1.25</v>
      </c>
      <c r="F187" s="513">
        <v>1.1000000000000001</v>
      </c>
      <c r="G187" s="513">
        <v>1</v>
      </c>
      <c r="H187" s="513">
        <v>0.9</v>
      </c>
      <c r="I187" s="513">
        <v>0.75</v>
      </c>
      <c r="J187" s="498">
        <v>1.55</v>
      </c>
      <c r="K187" s="115"/>
      <c r="L187" s="115">
        <v>1.25</v>
      </c>
      <c r="M187" s="115">
        <v>1.1000000000000001</v>
      </c>
      <c r="N187" s="115">
        <v>1</v>
      </c>
      <c r="O187" s="115">
        <v>0.9</v>
      </c>
      <c r="P187" s="115">
        <v>0.75</v>
      </c>
      <c r="Q187" s="115"/>
      <c r="R187" s="115"/>
      <c r="S187" s="115"/>
      <c r="T187" s="115"/>
      <c r="U187" s="115"/>
      <c r="V187" s="115"/>
      <c r="W187" s="115"/>
      <c r="X187" s="115"/>
      <c r="Y187" s="115"/>
      <c r="Z187" s="115"/>
      <c r="AA187" s="115"/>
      <c r="AB187" s="115"/>
      <c r="AC187" s="115"/>
      <c r="AD187" s="115"/>
      <c r="AE187" s="115"/>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row>
    <row r="188" spans="2:58" hidden="1">
      <c r="B188" s="323" t="s">
        <v>593</v>
      </c>
      <c r="C188" s="323" t="str">
        <f t="shared" ca="1" si="180"/>
        <v>Skatinti inovacijas viešajame sektoriuje: ikiprekybinius pirkimus: paskatų verslui kurti naujus produktus viešojo sektoriaus poreikiams tenkinti sukūrimas  (14.2)</v>
      </c>
      <c r="D188" t="str">
        <f t="shared" ca="1" si="181"/>
        <v>True</v>
      </c>
      <c r="E188" s="513">
        <v>1.25</v>
      </c>
      <c r="F188" s="513">
        <v>1.1000000000000001</v>
      </c>
      <c r="G188" s="513">
        <v>1</v>
      </c>
      <c r="H188" s="513">
        <v>0.9</v>
      </c>
      <c r="I188" s="513">
        <v>0.75</v>
      </c>
      <c r="J188" s="498">
        <v>1.6</v>
      </c>
      <c r="K188" s="115"/>
      <c r="L188" s="115">
        <v>1.25</v>
      </c>
      <c r="M188" s="115">
        <v>1.1000000000000001</v>
      </c>
      <c r="N188" s="115">
        <v>1</v>
      </c>
      <c r="O188" s="115">
        <v>0.9</v>
      </c>
      <c r="P188" s="115">
        <v>0.75</v>
      </c>
      <c r="Q188" s="115"/>
      <c r="R188" s="115"/>
      <c r="S188" s="115"/>
      <c r="T188" s="115"/>
      <c r="U188" s="115"/>
      <c r="V188" s="115"/>
      <c r="W188" s="115"/>
      <c r="X188" s="115"/>
      <c r="Y188" s="115"/>
      <c r="Z188" s="115"/>
      <c r="AA188" s="115"/>
      <c r="AB188" s="115"/>
      <c r="AC188" s="115"/>
      <c r="AD188" s="115"/>
      <c r="AE188" s="115"/>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row>
    <row r="189" spans="2:58" hidden="1">
      <c r="B189" s="323" t="s">
        <v>594</v>
      </c>
      <c r="C189" s="323" t="str">
        <f t="shared" ca="1" si="180"/>
        <v>Skatinti tiesioginių užsienio investicijų pritraukimą į MTEPI: TUI paieškos ir pritraukimo veiklos (16.1.) ir Skatinti tiesioginių užsienio investicijų pritraukimą į MTEPI: MTEPI projektai (16.2.)</v>
      </c>
      <c r="D189" t="str">
        <f t="shared" ca="1" si="181"/>
        <v>True</v>
      </c>
      <c r="E189" s="513">
        <v>1.25</v>
      </c>
      <c r="F189" s="513">
        <v>1.1000000000000001</v>
      </c>
      <c r="G189" s="513">
        <v>1</v>
      </c>
      <c r="H189" s="513">
        <v>0.9</v>
      </c>
      <c r="I189" s="513">
        <v>0.75</v>
      </c>
      <c r="J189" s="498">
        <v>1.65</v>
      </c>
      <c r="K189" s="115"/>
      <c r="L189" s="115">
        <v>1.25</v>
      </c>
      <c r="M189" s="115">
        <v>1.1000000000000001</v>
      </c>
      <c r="N189" s="115">
        <v>1</v>
      </c>
      <c r="O189" s="115">
        <v>0.9</v>
      </c>
      <c r="P189" s="115">
        <v>0.75</v>
      </c>
      <c r="Q189" s="115"/>
      <c r="R189" s="115"/>
      <c r="S189" s="115"/>
      <c r="T189" s="115"/>
      <c r="U189" s="115"/>
      <c r="V189" s="115"/>
      <c r="W189" s="115"/>
      <c r="X189" s="115"/>
      <c r="Y189" s="115"/>
      <c r="Z189" s="115"/>
      <c r="AA189" s="115"/>
      <c r="AB189" s="115"/>
      <c r="AC189" s="115"/>
      <c r="AD189" s="115"/>
      <c r="AE189" s="115"/>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row>
    <row r="190" spans="2:58" hidden="1">
      <c r="B190" s="323" t="s">
        <v>595</v>
      </c>
      <c r="C190" s="323" t="str">
        <f t="shared" ca="1" si="180"/>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190" t="str">
        <f t="shared" ca="1" si="181"/>
        <v>True</v>
      </c>
      <c r="E190" s="513">
        <v>1.25</v>
      </c>
      <c r="F190" s="513">
        <v>1.1000000000000001</v>
      </c>
      <c r="G190" s="513">
        <v>1</v>
      </c>
      <c r="H190" s="513">
        <v>0.9</v>
      </c>
      <c r="I190" s="513">
        <v>0.75</v>
      </c>
      <c r="J190" s="498">
        <v>1.7</v>
      </c>
      <c r="K190" s="115"/>
      <c r="L190" s="115">
        <v>1.25</v>
      </c>
      <c r="M190" s="115">
        <v>1.1000000000000001</v>
      </c>
      <c r="N190" s="115">
        <v>1</v>
      </c>
      <c r="O190" s="115">
        <v>0.9</v>
      </c>
      <c r="P190" s="115">
        <v>0.75</v>
      </c>
      <c r="Q190" s="115"/>
      <c r="R190" s="115"/>
      <c r="S190" s="115"/>
      <c r="T190" s="115"/>
      <c r="U190" s="115"/>
      <c r="V190" s="115"/>
      <c r="W190" s="115"/>
      <c r="X190" s="115"/>
      <c r="Y190" s="115"/>
      <c r="Z190" s="115"/>
      <c r="AA190" s="115"/>
      <c r="AB190" s="115"/>
      <c r="AC190" s="115"/>
      <c r="AD190" s="115"/>
      <c r="AE190" s="115"/>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row>
    <row r="191" spans="2:58" hidden="1">
      <c r="B191" s="323" t="s">
        <v>596</v>
      </c>
      <c r="C191" s="323" t="str">
        <f t="shared" ca="1" si="180"/>
        <v>Inovatyviųjų viešųjų pirkimų skatinimo veikla (10) (PVM)</v>
      </c>
      <c r="D191" t="str">
        <f t="shared" ca="1" si="181"/>
        <v>True</v>
      </c>
      <c r="E191" s="513">
        <v>1.25</v>
      </c>
      <c r="F191" s="513">
        <v>1.1000000000000001</v>
      </c>
      <c r="G191" s="513">
        <v>1</v>
      </c>
      <c r="H191" s="513">
        <v>0.9</v>
      </c>
      <c r="I191" s="513">
        <v>0.75</v>
      </c>
      <c r="J191" s="498">
        <v>1.75</v>
      </c>
      <c r="K191" s="115"/>
      <c r="L191" s="115">
        <v>1.25</v>
      </c>
      <c r="M191" s="115">
        <v>1.1000000000000001</v>
      </c>
      <c r="N191" s="115">
        <v>1</v>
      </c>
      <c r="O191" s="115">
        <v>0.9</v>
      </c>
      <c r="P191" s="115">
        <v>0.75</v>
      </c>
      <c r="Q191" s="115"/>
      <c r="R191" s="115"/>
      <c r="S191" s="115"/>
      <c r="T191" s="115"/>
      <c r="U191" s="115"/>
      <c r="V191" s="115"/>
      <c r="W191" s="115"/>
      <c r="X191" s="115"/>
      <c r="Y191" s="115"/>
      <c r="Z191" s="115"/>
      <c r="AA191" s="115"/>
      <c r="AB191" s="115"/>
      <c r="AC191" s="115"/>
      <c r="AD191" s="115"/>
      <c r="AE191" s="115"/>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row>
    <row r="192" spans="2:58" hidden="1">
      <c r="B192" s="323" t="s">
        <v>597</v>
      </c>
      <c r="C192" s="323" t="str">
        <f t="shared" ca="1" si="180"/>
        <v>Lietuvos dalyvavimas NATO (DIANA)(22) ir Lietuvos dalyvavimas NATO inovacijų fonde (23)</v>
      </c>
      <c r="D192" t="str">
        <f t="shared" ca="1" si="181"/>
        <v>True</v>
      </c>
      <c r="E192" s="513">
        <v>1.25</v>
      </c>
      <c r="F192" s="513">
        <v>1.1000000000000001</v>
      </c>
      <c r="G192" s="513">
        <v>1</v>
      </c>
      <c r="H192" s="513">
        <v>0.9</v>
      </c>
      <c r="I192" s="513">
        <v>0.75</v>
      </c>
      <c r="J192" s="498">
        <v>1.8</v>
      </c>
      <c r="K192" s="115"/>
      <c r="L192" s="115">
        <v>1.25</v>
      </c>
      <c r="M192" s="115">
        <v>1.1000000000000001</v>
      </c>
      <c r="N192" s="115">
        <v>1</v>
      </c>
      <c r="O192" s="115">
        <v>0.9</v>
      </c>
      <c r="P192" s="115">
        <v>0.75</v>
      </c>
      <c r="Q192" s="115"/>
      <c r="R192" s="115"/>
      <c r="S192" s="115"/>
      <c r="T192" s="115"/>
      <c r="U192" s="115"/>
      <c r="V192" s="115"/>
      <c r="W192" s="115"/>
      <c r="X192" s="115"/>
      <c r="Y192" s="115"/>
      <c r="Z192" s="115"/>
      <c r="AA192" s="115"/>
      <c r="AB192" s="115"/>
      <c r="AC192" s="115"/>
      <c r="AD192" s="115"/>
      <c r="AE192" s="115"/>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row>
    <row r="193" spans="2:58" hidden="1">
      <c r="B193" s="323" t="s">
        <v>598</v>
      </c>
      <c r="C193" s="323" t="str">
        <f t="shared" ca="1" si="180"/>
        <v>Inovacijų skatinimo fondo finansinių priemonių išplėtimas (PVM)</v>
      </c>
      <c r="D193" t="str">
        <f t="shared" ca="1" si="181"/>
        <v>True</v>
      </c>
      <c r="E193" s="513">
        <v>1.25</v>
      </c>
      <c r="F193" s="513">
        <v>1.1000000000000001</v>
      </c>
      <c r="G193" s="513">
        <v>1</v>
      </c>
      <c r="H193" s="513">
        <v>0.9</v>
      </c>
      <c r="I193" s="513">
        <v>0.75</v>
      </c>
      <c r="J193" s="498">
        <v>1.85</v>
      </c>
      <c r="K193" s="115"/>
      <c r="L193" s="115">
        <v>1.25</v>
      </c>
      <c r="M193" s="115">
        <v>1.1000000000000001</v>
      </c>
      <c r="N193" s="115">
        <v>1</v>
      </c>
      <c r="O193" s="115">
        <v>0.9</v>
      </c>
      <c r="P193" s="115">
        <v>0.75</v>
      </c>
      <c r="Q193" s="115"/>
      <c r="R193" s="115"/>
      <c r="S193" s="115"/>
      <c r="T193" s="115"/>
      <c r="U193" s="115"/>
      <c r="V193" s="115"/>
      <c r="W193" s="115"/>
      <c r="X193" s="115"/>
      <c r="Y193" s="115"/>
      <c r="Z193" s="115"/>
      <c r="AA193" s="115"/>
      <c r="AB193" s="115"/>
      <c r="AC193" s="115"/>
      <c r="AD193" s="115"/>
      <c r="AE193" s="115"/>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row>
    <row r="194" spans="2:58" hidden="1">
      <c r="B194" s="323" t="s">
        <v>599</v>
      </c>
      <c r="C194" s="323" t="str">
        <f t="shared" ca="1" si="180"/>
        <v>Reinvesticijos (po priemonės įgyvendinimo)</v>
      </c>
      <c r="D194" t="str">
        <f t="shared" ca="1" si="181"/>
        <v>False</v>
      </c>
      <c r="E194" s="513">
        <v>1.25</v>
      </c>
      <c r="F194" s="513">
        <v>1.1000000000000001</v>
      </c>
      <c r="G194" s="513">
        <v>1</v>
      </c>
      <c r="H194" s="513">
        <v>0.9</v>
      </c>
      <c r="I194" s="513">
        <v>0.75</v>
      </c>
      <c r="J194" s="498">
        <v>1.9</v>
      </c>
      <c r="K194" s="115"/>
      <c r="L194" s="115">
        <v>1.25</v>
      </c>
      <c r="M194" s="115">
        <v>1.1000000000000001</v>
      </c>
      <c r="N194" s="115">
        <v>1</v>
      </c>
      <c r="O194" s="115">
        <v>0.9</v>
      </c>
      <c r="P194" s="115">
        <v>0.75</v>
      </c>
      <c r="Q194" s="115"/>
      <c r="R194" s="115"/>
      <c r="S194" s="115"/>
      <c r="T194" s="115"/>
      <c r="U194" s="115"/>
      <c r="V194" s="115"/>
      <c r="W194" s="115"/>
      <c r="X194" s="115"/>
      <c r="Y194" s="115"/>
      <c r="Z194" s="115"/>
      <c r="AA194" s="115"/>
      <c r="AB194" s="115"/>
      <c r="AC194" s="115"/>
      <c r="AD194" s="115"/>
      <c r="AE194" s="115"/>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row>
    <row r="195" spans="2:58" hidden="1">
      <c r="B195" s="323" t="s">
        <v>600</v>
      </c>
      <c r="C195" s="323" t="str">
        <f t="shared" ca="1" si="180"/>
        <v>Likutinė vertė</v>
      </c>
      <c r="D195" t="str">
        <f t="shared" ca="1" si="181"/>
        <v>False</v>
      </c>
      <c r="E195" s="513">
        <v>0.75</v>
      </c>
      <c r="F195" s="513">
        <v>0.9</v>
      </c>
      <c r="G195" s="513">
        <v>1</v>
      </c>
      <c r="H195" s="513">
        <v>1.1000000000000001</v>
      </c>
      <c r="I195" s="513">
        <v>1.25</v>
      </c>
      <c r="J195" s="498">
        <v>1.95</v>
      </c>
      <c r="K195" s="115"/>
      <c r="L195" s="115">
        <v>0.75</v>
      </c>
      <c r="M195" s="115">
        <v>0.9</v>
      </c>
      <c r="N195" s="115">
        <v>1</v>
      </c>
      <c r="O195" s="115">
        <v>1.1000000000000001</v>
      </c>
      <c r="P195" s="115">
        <v>1.25</v>
      </c>
      <c r="Q195" s="115"/>
      <c r="R195" s="115"/>
      <c r="S195" s="115"/>
      <c r="T195" s="115"/>
      <c r="U195" s="115"/>
      <c r="V195" s="115"/>
      <c r="W195" s="115"/>
      <c r="X195" s="115"/>
      <c r="Y195" s="115"/>
      <c r="Z195" s="115"/>
      <c r="AA195" s="115"/>
      <c r="AB195" s="115"/>
      <c r="AC195" s="115"/>
      <c r="AD195" s="115"/>
      <c r="AE195" s="115"/>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row>
    <row r="196" spans="2:58" hidden="1">
      <c r="B196" s="323" t="s">
        <v>601</v>
      </c>
      <c r="C196" s="323" t="str">
        <f t="shared" ca="1" si="180"/>
        <v>Skatinti startuolių vystymą, akceleravimą ir plėrą (Rizikos kapitalas) (11.1.)</v>
      </c>
      <c r="D196" t="str">
        <f t="shared" ca="1" si="181"/>
        <v>True</v>
      </c>
      <c r="E196" s="513">
        <v>1.25</v>
      </c>
      <c r="F196" s="513">
        <v>1.1000000000000001</v>
      </c>
      <c r="G196" s="513">
        <v>1</v>
      </c>
      <c r="H196" s="513">
        <v>0.9</v>
      </c>
      <c r="I196" s="513">
        <v>0.75</v>
      </c>
      <c r="J196" s="498">
        <v>2</v>
      </c>
      <c r="K196" s="115"/>
      <c r="L196" s="115">
        <v>1.25</v>
      </c>
      <c r="M196" s="115">
        <v>1.1000000000000001</v>
      </c>
      <c r="N196" s="115">
        <v>1</v>
      </c>
      <c r="O196" s="115">
        <v>0.9</v>
      </c>
      <c r="P196" s="115">
        <v>0.75</v>
      </c>
      <c r="Q196" s="115"/>
      <c r="R196" s="115"/>
      <c r="S196" s="115"/>
      <c r="T196" s="115"/>
      <c r="U196" s="115"/>
      <c r="V196" s="115"/>
      <c r="W196" s="115"/>
      <c r="X196" s="115"/>
      <c r="Y196" s="115"/>
      <c r="Z196" s="115"/>
      <c r="AA196" s="115"/>
      <c r="AB196" s="115"/>
      <c r="AC196" s="115"/>
      <c r="AD196" s="115"/>
      <c r="AE196" s="115"/>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row>
    <row r="197" spans="2:58" hidden="1">
      <c r="B197" s="323" t="s">
        <v>602</v>
      </c>
      <c r="C197" s="323" t="str">
        <f t="shared" ca="1" si="180"/>
        <v>Skatinti startuolių vystymą, akceleravimą ir plėrą (Subsidijos) (11.2.)</v>
      </c>
      <c r="D197" t="str">
        <f t="shared" ca="1" si="181"/>
        <v>True</v>
      </c>
      <c r="E197" s="513">
        <v>1.25</v>
      </c>
      <c r="F197" s="513">
        <v>1.1000000000000001</v>
      </c>
      <c r="G197" s="513">
        <v>1</v>
      </c>
      <c r="H197" s="513">
        <v>0.9</v>
      </c>
      <c r="I197" s="513">
        <v>0.75</v>
      </c>
      <c r="J197" s="115"/>
      <c r="K197" s="115"/>
      <c r="L197" s="115">
        <v>1.25</v>
      </c>
      <c r="M197" s="115">
        <v>1.1000000000000001</v>
      </c>
      <c r="N197" s="115">
        <v>1</v>
      </c>
      <c r="O197" s="115">
        <v>0.9</v>
      </c>
      <c r="P197" s="115">
        <v>0.75</v>
      </c>
      <c r="Q197" s="115"/>
      <c r="R197" s="115"/>
      <c r="S197" s="115"/>
      <c r="T197" s="115"/>
      <c r="U197" s="115"/>
      <c r="V197" s="115"/>
      <c r="W197" s="115"/>
      <c r="X197" s="115"/>
      <c r="Y197" s="115"/>
      <c r="Z197" s="115"/>
      <c r="AA197" s="115"/>
      <c r="AB197" s="115"/>
      <c r="AC197" s="115"/>
      <c r="AD197" s="115"/>
      <c r="AE197" s="115"/>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row>
    <row r="198" spans="2:58" hidden="1">
      <c r="B198" s="323" t="s">
        <v>603</v>
      </c>
      <c r="C198" s="323" t="str">
        <f t="shared" ca="1" si="180"/>
        <v>Skatinti inovacijų pasiūlą (MTEP, FI) (12.1.)</v>
      </c>
      <c r="D198" t="str">
        <f t="shared" ca="1" si="181"/>
        <v>True</v>
      </c>
      <c r="E198" s="513">
        <v>1.25</v>
      </c>
      <c r="F198" s="513">
        <v>1.1000000000000001</v>
      </c>
      <c r="G198" s="513">
        <v>1</v>
      </c>
      <c r="H198" s="513">
        <v>0.9</v>
      </c>
      <c r="I198" s="513">
        <v>0.75</v>
      </c>
      <c r="J198" s="115"/>
      <c r="K198" s="115"/>
      <c r="L198" s="115">
        <v>1.25</v>
      </c>
      <c r="M198" s="115">
        <v>1.1000000000000001</v>
      </c>
      <c r="N198" s="115">
        <v>1</v>
      </c>
      <c r="O198" s="115">
        <v>0.9</v>
      </c>
      <c r="P198" s="115">
        <v>0.75</v>
      </c>
      <c r="Q198" s="115"/>
      <c r="R198" s="115"/>
      <c r="S198" s="115"/>
      <c r="T198" s="115"/>
      <c r="U198" s="115"/>
      <c r="V198" s="115"/>
      <c r="W198" s="115"/>
      <c r="X198" s="115"/>
      <c r="Y198" s="115"/>
      <c r="Z198" s="115"/>
      <c r="AA198" s="115"/>
      <c r="AB198" s="115"/>
      <c r="AC198" s="115"/>
      <c r="AD198" s="115"/>
      <c r="AE198" s="115"/>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row>
    <row r="199" spans="2:58" hidden="1">
      <c r="B199" s="323" t="s">
        <v>604</v>
      </c>
      <c r="C199" s="323" t="str">
        <f t="shared" ca="1" si="180"/>
        <v>Skatinti inovacijų pasiūlą (MTEP, subsidija) (12.2.)</v>
      </c>
      <c r="D199" t="str">
        <f t="shared" ca="1" si="181"/>
        <v>True</v>
      </c>
      <c r="E199" s="513">
        <v>1.25</v>
      </c>
      <c r="F199" s="513">
        <v>1.1000000000000001</v>
      </c>
      <c r="G199" s="513">
        <v>1</v>
      </c>
      <c r="H199" s="513">
        <v>0.9</v>
      </c>
      <c r="I199" s="513">
        <v>0.75</v>
      </c>
      <c r="J199" s="115"/>
      <c r="K199" s="115"/>
      <c r="L199" s="115">
        <v>1.25</v>
      </c>
      <c r="M199" s="115">
        <v>1.1000000000000001</v>
      </c>
      <c r="N199" s="115">
        <v>1</v>
      </c>
      <c r="O199" s="115">
        <v>0.9</v>
      </c>
      <c r="P199" s="115">
        <v>0.75</v>
      </c>
      <c r="Q199" s="115"/>
      <c r="R199" s="115"/>
      <c r="S199" s="115"/>
      <c r="T199" s="115"/>
      <c r="U199" s="115"/>
      <c r="V199" s="115"/>
      <c r="W199" s="115"/>
      <c r="X199" s="115"/>
      <c r="Y199" s="115"/>
      <c r="Z199" s="115"/>
      <c r="AA199" s="115"/>
      <c r="AB199" s="115"/>
      <c r="AC199" s="115"/>
      <c r="AD199" s="115"/>
      <c r="AE199" s="115"/>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row>
    <row r="200" spans="2:58" hidden="1">
      <c r="B200" s="323" t="s">
        <v>605</v>
      </c>
      <c r="C200" s="323" t="str">
        <f t="shared" ca="1" si="180"/>
        <v>Teikti kaupiamąjį/alternatyvųjį finansavimą; skatinti STEP technologijų kūrimą arba gamybą (25)</v>
      </c>
      <c r="D200" t="str">
        <f t="shared" ca="1" si="181"/>
        <v>True</v>
      </c>
      <c r="E200" s="513">
        <v>1.25</v>
      </c>
      <c r="F200" s="513">
        <v>1.1000000000000001</v>
      </c>
      <c r="G200" s="513">
        <v>1</v>
      </c>
      <c r="H200" s="513">
        <v>0.9</v>
      </c>
      <c r="I200" s="513">
        <v>0.75</v>
      </c>
      <c r="J200" s="115"/>
      <c r="K200" s="115"/>
      <c r="L200" s="115">
        <v>1.25</v>
      </c>
      <c r="M200" s="115">
        <v>1.1000000000000001</v>
      </c>
      <c r="N200" s="115">
        <v>1</v>
      </c>
      <c r="O200" s="115">
        <v>0.9</v>
      </c>
      <c r="P200" s="115">
        <v>0.75</v>
      </c>
      <c r="Q200" s="115"/>
      <c r="R200" s="115"/>
      <c r="S200" s="115"/>
      <c r="T200" s="115"/>
      <c r="U200" s="115"/>
      <c r="V200" s="115"/>
      <c r="W200" s="115"/>
      <c r="X200" s="115"/>
      <c r="Y200" s="115"/>
      <c r="Z200" s="115"/>
      <c r="AA200" s="115"/>
      <c r="AB200" s="115"/>
      <c r="AC200" s="115"/>
      <c r="AD200" s="115"/>
      <c r="AE200" s="115"/>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row>
    <row r="201" spans="2:58" hidden="1">
      <c r="B201" s="323" t="s">
        <v>606</v>
      </c>
      <c r="C201" s="323" t="str">
        <f t="shared" ca="1" si="180"/>
        <v>Skatinti trumpų vertės kūrimo grandinių formavimąsi ir plėtrą tarp MVĮ (paskolos) (19.1.)</v>
      </c>
      <c r="D201" t="str">
        <f t="shared" ca="1" si="181"/>
        <v>True</v>
      </c>
      <c r="E201" s="513">
        <v>1.25</v>
      </c>
      <c r="F201" s="513">
        <v>1.1000000000000001</v>
      </c>
      <c r="G201" s="513">
        <v>1</v>
      </c>
      <c r="H201" s="513">
        <v>0.9</v>
      </c>
      <c r="I201" s="513">
        <v>0.75</v>
      </c>
      <c r="J201" s="115"/>
      <c r="K201" s="115"/>
      <c r="L201" s="115">
        <v>1.25</v>
      </c>
      <c r="M201" s="115">
        <v>1.1000000000000001</v>
      </c>
      <c r="N201" s="115">
        <v>1</v>
      </c>
      <c r="O201" s="115">
        <v>0.9</v>
      </c>
      <c r="P201" s="115">
        <v>0.75</v>
      </c>
      <c r="Q201" s="115"/>
      <c r="R201" s="115"/>
      <c r="S201" s="115"/>
      <c r="T201" s="115"/>
      <c r="U201" s="115"/>
      <c r="V201" s="115"/>
      <c r="W201" s="115"/>
      <c r="X201" s="115"/>
      <c r="Y201" s="115"/>
      <c r="Z201" s="115"/>
      <c r="AA201" s="115"/>
      <c r="AB201" s="115"/>
      <c r="AC201" s="115"/>
      <c r="AD201" s="115"/>
      <c r="AE201" s="115"/>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row>
    <row r="202" spans="2:58" hidden="1">
      <c r="B202" s="323" t="s">
        <v>607</v>
      </c>
      <c r="C202" s="323" t="str">
        <f t="shared" ca="1" si="180"/>
        <v>Skatinti trumpų vertės kūrimo grandinių formavimąsi ir plėtrą tarp MVĮ (dalinis palūkanų kompensavimas, dalinis paskolos gavėjų darbuotojų DU kompensavimas) (19.2)</v>
      </c>
      <c r="D202" t="str">
        <f t="shared" ca="1" si="181"/>
        <v>True</v>
      </c>
      <c r="E202" s="513">
        <v>1.25</v>
      </c>
      <c r="F202" s="513">
        <v>1.1000000000000001</v>
      </c>
      <c r="G202" s="513">
        <v>1</v>
      </c>
      <c r="H202" s="513">
        <v>0.9</v>
      </c>
      <c r="I202" s="513">
        <v>0.75</v>
      </c>
      <c r="J202" s="115"/>
      <c r="K202" s="115"/>
      <c r="L202" s="115">
        <v>1.25</v>
      </c>
      <c r="M202" s="115">
        <v>1.1000000000000001</v>
      </c>
      <c r="N202" s="115">
        <v>1</v>
      </c>
      <c r="O202" s="115">
        <v>0.9</v>
      </c>
      <c r="P202" s="115">
        <v>0.75</v>
      </c>
      <c r="Q202" s="115"/>
      <c r="R202" s="115"/>
      <c r="S202" s="115"/>
      <c r="T202" s="115"/>
      <c r="U202" s="115"/>
      <c r="V202" s="115"/>
      <c r="W202" s="115"/>
      <c r="X202" s="115"/>
      <c r="Y202" s="115"/>
      <c r="Z202" s="115"/>
      <c r="AA202" s="115"/>
      <c r="AB202" s="115"/>
      <c r="AC202" s="115"/>
      <c r="AD202" s="115"/>
      <c r="AE202" s="115"/>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row>
    <row r="203" spans="2:58" hidden="1">
      <c r="B203" s="323" t="s">
        <v>608</v>
      </c>
      <c r="C203" s="323" t="str">
        <f t="shared" ca="1" si="180"/>
        <v>GovTech sprendimų skatinimas(21)</v>
      </c>
      <c r="D203" t="str">
        <f t="shared" ca="1" si="181"/>
        <v>True</v>
      </c>
      <c r="E203" s="513">
        <v>1.25</v>
      </c>
      <c r="F203" s="513">
        <v>1.1000000000000001</v>
      </c>
      <c r="G203" s="513">
        <v>1</v>
      </c>
      <c r="H203" s="513">
        <v>0.9</v>
      </c>
      <c r="I203" s="513">
        <v>0.75</v>
      </c>
      <c r="J203" s="115"/>
      <c r="K203" s="115"/>
      <c r="L203" s="115">
        <v>1.25</v>
      </c>
      <c r="M203" s="115">
        <v>1.1000000000000001</v>
      </c>
      <c r="N203" s="115">
        <v>1</v>
      </c>
      <c r="O203" s="115">
        <v>0.9</v>
      </c>
      <c r="P203" s="115">
        <v>0.75</v>
      </c>
      <c r="Q203" s="115"/>
      <c r="R203" s="115"/>
      <c r="S203" s="115"/>
      <c r="T203" s="115"/>
      <c r="U203" s="115"/>
      <c r="V203" s="115"/>
      <c r="W203" s="115"/>
      <c r="X203" s="115"/>
      <c r="Y203" s="115"/>
      <c r="Z203" s="115"/>
      <c r="AA203" s="115"/>
      <c r="AB203" s="115"/>
      <c r="AC203" s="115"/>
      <c r="AD203" s="115"/>
      <c r="AE203" s="115"/>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row>
    <row r="204" spans="2:58" hidden="1">
      <c r="B204" s="323" t="s">
        <v>609</v>
      </c>
      <c r="C204" s="323" t="str">
        <f t="shared" ca="1" si="180"/>
        <v>Reinvesticijos (po priemonės įgyvendinimo)</v>
      </c>
      <c r="D204" t="str">
        <f t="shared" ca="1" si="181"/>
        <v>False</v>
      </c>
      <c r="E204" s="513">
        <v>1.25</v>
      </c>
      <c r="F204" s="513">
        <v>1.1000000000000001</v>
      </c>
      <c r="G204" s="513">
        <v>1</v>
      </c>
      <c r="H204" s="513">
        <v>0.9</v>
      </c>
      <c r="I204" s="513">
        <v>0.75</v>
      </c>
      <c r="J204" s="115"/>
      <c r="K204" s="115"/>
      <c r="L204" s="115">
        <v>1.25</v>
      </c>
      <c r="M204" s="115">
        <v>1.1000000000000001</v>
      </c>
      <c r="N204" s="115">
        <v>1</v>
      </c>
      <c r="O204" s="115">
        <v>0.9</v>
      </c>
      <c r="P204" s="115">
        <v>0.75</v>
      </c>
      <c r="Q204" s="115"/>
      <c r="R204" s="115"/>
      <c r="S204" s="115"/>
      <c r="T204" s="115"/>
      <c r="U204" s="115"/>
      <c r="V204" s="115"/>
      <c r="W204" s="115"/>
      <c r="X204" s="115"/>
      <c r="Y204" s="115"/>
      <c r="Z204" s="115"/>
      <c r="AA204" s="115"/>
      <c r="AB204" s="115"/>
      <c r="AC204" s="115"/>
      <c r="AD204" s="115"/>
      <c r="AE204" s="115"/>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row>
    <row r="205" spans="2:58" hidden="1">
      <c r="B205" s="323" t="s">
        <v>610</v>
      </c>
      <c r="C205" s="323" t="str">
        <f t="shared" ca="1" si="180"/>
        <v>Likutinė vertė</v>
      </c>
      <c r="D205" t="str">
        <f t="shared" ca="1" si="181"/>
        <v>False</v>
      </c>
      <c r="E205" s="513">
        <v>0.75</v>
      </c>
      <c r="F205" s="513">
        <v>0.9</v>
      </c>
      <c r="G205" s="513">
        <v>1</v>
      </c>
      <c r="H205" s="513">
        <v>1.1000000000000001</v>
      </c>
      <c r="I205" s="513">
        <v>1.25</v>
      </c>
      <c r="J205" s="115"/>
      <c r="K205" s="115"/>
      <c r="L205" s="115">
        <v>0.75</v>
      </c>
      <c r="M205" s="115">
        <v>0.9</v>
      </c>
      <c r="N205" s="115">
        <v>1</v>
      </c>
      <c r="O205" s="115">
        <v>1.1000000000000001</v>
      </c>
      <c r="P205" s="115">
        <v>1.25</v>
      </c>
      <c r="Q205" s="115"/>
      <c r="R205" s="115"/>
      <c r="S205" s="115"/>
      <c r="T205" s="115"/>
      <c r="U205" s="115"/>
      <c r="V205" s="115"/>
      <c r="W205" s="115"/>
      <c r="X205" s="115"/>
      <c r="Y205" s="115"/>
      <c r="Z205" s="115"/>
      <c r="AA205" s="115"/>
      <c r="AB205" s="115"/>
      <c r="AC205" s="115"/>
      <c r="AD205" s="115"/>
      <c r="AE205" s="115"/>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row>
    <row r="206" spans="2:58" hidden="1">
      <c r="B206" s="323" t="s">
        <v>611</v>
      </c>
      <c r="C206" s="323" t="str">
        <f t="shared" ca="1" si="180"/>
        <v>Įsteigti inovacijų agentūrą (3)</v>
      </c>
      <c r="D206" t="str">
        <f t="shared" ca="1" si="181"/>
        <v>True</v>
      </c>
      <c r="E206" s="513">
        <v>1.25</v>
      </c>
      <c r="F206" s="513">
        <v>1.1000000000000001</v>
      </c>
      <c r="G206" s="513">
        <v>1</v>
      </c>
      <c r="H206" s="513">
        <v>0.9</v>
      </c>
      <c r="I206" s="513">
        <v>0.75</v>
      </c>
      <c r="J206" s="115"/>
      <c r="K206" s="115"/>
      <c r="L206" s="115">
        <v>1.25</v>
      </c>
      <c r="M206" s="115">
        <v>1.1000000000000001</v>
      </c>
      <c r="N206" s="115">
        <v>1</v>
      </c>
      <c r="O206" s="115">
        <v>0.9</v>
      </c>
      <c r="P206" s="115">
        <v>0.75</v>
      </c>
      <c r="Q206" s="115"/>
      <c r="R206" s="115"/>
      <c r="S206" s="115"/>
      <c r="T206" s="115"/>
      <c r="U206" s="115"/>
      <c r="V206" s="115"/>
      <c r="W206" s="115"/>
      <c r="X206" s="115"/>
      <c r="Y206" s="115"/>
      <c r="Z206" s="115"/>
      <c r="AA206" s="115"/>
      <c r="AB206" s="115"/>
      <c r="AC206" s="115"/>
      <c r="AD206" s="115"/>
      <c r="AE206" s="115"/>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row>
    <row r="207" spans="2:58" hidden="1">
      <c r="B207" s="323" t="s">
        <v>612</v>
      </c>
      <c r="C207" s="323" t="str">
        <f t="shared" ca="1" si="180"/>
        <v>Vykdyti startuolių inkubavimo veiklas Europos kosmoso agentūros verslo inkubavimo centre(7)</v>
      </c>
      <c r="D207" t="str">
        <f t="shared" ca="1" si="181"/>
        <v>True</v>
      </c>
      <c r="E207" s="513">
        <v>1.25</v>
      </c>
      <c r="F207" s="513">
        <v>1.1000000000000001</v>
      </c>
      <c r="G207" s="513">
        <v>1</v>
      </c>
      <c r="H207" s="513">
        <v>0.9</v>
      </c>
      <c r="I207" s="513">
        <v>0.75</v>
      </c>
      <c r="J207" s="115"/>
      <c r="K207" s="115"/>
      <c r="L207" s="115">
        <v>1.25</v>
      </c>
      <c r="M207" s="115">
        <v>1.1000000000000001</v>
      </c>
      <c r="N207" s="115">
        <v>1</v>
      </c>
      <c r="O207" s="115">
        <v>0.9</v>
      </c>
      <c r="P207" s="115">
        <v>0.75</v>
      </c>
      <c r="Q207" s="115"/>
      <c r="R207" s="115"/>
      <c r="S207" s="115"/>
      <c r="T207" s="115"/>
      <c r="U207" s="115"/>
      <c r="V207" s="115"/>
      <c r="W207" s="115"/>
      <c r="X207" s="115"/>
      <c r="Y207" s="115"/>
      <c r="Z207" s="115"/>
      <c r="AA207" s="115"/>
      <c r="AB207" s="115"/>
      <c r="AC207" s="115"/>
      <c r="AD207" s="115"/>
      <c r="AE207" s="115"/>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row>
    <row r="208" spans="2:58" hidden="1">
      <c r="B208" s="323" t="s">
        <v>613</v>
      </c>
      <c r="C208" s="323" t="str">
        <f t="shared" ca="1" si="180"/>
        <v>Įsteigti Space Hub (8)</v>
      </c>
      <c r="D208" t="str">
        <f t="shared" ca="1" si="181"/>
        <v>True</v>
      </c>
      <c r="E208" s="513">
        <v>1.25</v>
      </c>
      <c r="F208" s="513">
        <v>1.1000000000000001</v>
      </c>
      <c r="G208" s="513">
        <v>1</v>
      </c>
      <c r="H208" s="513">
        <v>0.9</v>
      </c>
      <c r="I208" s="513">
        <v>0.75</v>
      </c>
      <c r="J208" s="115"/>
      <c r="K208" s="115"/>
      <c r="L208" s="115">
        <v>1.25</v>
      </c>
      <c r="M208" s="115">
        <v>1.1000000000000001</v>
      </c>
      <c r="N208" s="115">
        <v>1</v>
      </c>
      <c r="O208" s="115">
        <v>0.9</v>
      </c>
      <c r="P208" s="115">
        <v>0.75</v>
      </c>
      <c r="Q208" s="115"/>
      <c r="R208" s="115"/>
      <c r="S208" s="115"/>
      <c r="T208" s="115"/>
      <c r="U208" s="115"/>
      <c r="V208" s="115"/>
      <c r="W208" s="115"/>
      <c r="X208" s="115"/>
      <c r="Y208" s="115"/>
      <c r="Z208" s="115"/>
      <c r="AA208" s="115"/>
      <c r="AB208" s="115"/>
      <c r="AC208" s="115"/>
      <c r="AD208" s="115"/>
      <c r="AE208" s="115"/>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row>
    <row r="209" spans="2:58" hidden="1">
      <c r="B209" s="323" t="s">
        <v>614</v>
      </c>
      <c r="C209" s="323" t="str">
        <f t="shared" ca="1" si="180"/>
        <v>Esamos etalonų sistemos įvertinimo studija, pateikiant rekomendacijas dėl jos tobulinimo ir plėtros. Analitinė (20)</v>
      </c>
      <c r="D209" t="str">
        <f t="shared" ca="1" si="181"/>
        <v>True</v>
      </c>
      <c r="E209" s="513">
        <v>1.25</v>
      </c>
      <c r="F209" s="513">
        <v>1.1000000000000001</v>
      </c>
      <c r="G209" s="513">
        <v>1</v>
      </c>
      <c r="H209" s="513">
        <v>0.9</v>
      </c>
      <c r="I209" s="513">
        <v>0.75</v>
      </c>
      <c r="J209" s="115"/>
      <c r="K209" s="115"/>
      <c r="L209" s="115">
        <v>1.25</v>
      </c>
      <c r="M209" s="115">
        <v>1.1000000000000001</v>
      </c>
      <c r="N209" s="115">
        <v>1</v>
      </c>
      <c r="O209" s="115">
        <v>0.9</v>
      </c>
      <c r="P209" s="115">
        <v>0.75</v>
      </c>
      <c r="Q209" s="115"/>
      <c r="R209" s="115"/>
      <c r="S209" s="115"/>
      <c r="T209" s="115"/>
      <c r="U209" s="115"/>
      <c r="V209" s="115"/>
      <c r="W209" s="115"/>
      <c r="X209" s="115"/>
      <c r="Y209" s="115"/>
      <c r="Z209" s="115"/>
      <c r="AA209" s="115"/>
      <c r="AB209" s="115"/>
      <c r="AC209" s="115"/>
      <c r="AD209" s="115"/>
      <c r="AE209" s="115"/>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row>
    <row r="210" spans="2:58" hidden="1">
      <c r="B210" s="323" t="s">
        <v>615</v>
      </c>
      <c r="C210" s="323" t="str">
        <f t="shared" ca="1" si="180"/>
        <v>Skatinti MVĮ dalyvavimą tarptautinėse MTEPI iniciatyvose: įmonių tarptautinė tinklaveika, įsitraukimas į MTEPI partnerystės tinklus (15.1)</v>
      </c>
      <c r="D210" t="str">
        <f t="shared" ca="1" si="181"/>
        <v>True</v>
      </c>
      <c r="E210" s="513">
        <v>1.25</v>
      </c>
      <c r="F210" s="513">
        <v>1.1000000000000001</v>
      </c>
      <c r="G210" s="513">
        <v>1</v>
      </c>
      <c r="H210" s="513">
        <v>0.9</v>
      </c>
      <c r="I210" s="513">
        <v>0.75</v>
      </c>
      <c r="J210" s="115"/>
      <c r="K210" s="115"/>
      <c r="L210" s="115">
        <v>1.25</v>
      </c>
      <c r="M210" s="115">
        <v>1.1000000000000001</v>
      </c>
      <c r="N210" s="115">
        <v>1</v>
      </c>
      <c r="O210" s="115">
        <v>0.9</v>
      </c>
      <c r="P210" s="115">
        <v>0.75</v>
      </c>
      <c r="Q210" s="115"/>
      <c r="R210" s="115"/>
      <c r="S210" s="115"/>
      <c r="T210" s="115"/>
      <c r="U210" s="115"/>
      <c r="V210" s="115"/>
      <c r="W210" s="115"/>
      <c r="X210" s="115"/>
      <c r="Y210" s="115"/>
      <c r="Z210" s="115"/>
      <c r="AA210" s="115"/>
      <c r="AB210" s="115"/>
      <c r="AC210" s="115"/>
      <c r="AD210" s="115"/>
      <c r="AE210" s="115"/>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row>
    <row r="211" spans="2:58" hidden="1">
      <c r="B211" s="323" t="s">
        <v>616</v>
      </c>
      <c r="C211" s="323" t="str">
        <f t="shared" ca="1" si="180"/>
        <v>Įsteigti inovacijų agentūrą (3) (PVM)</v>
      </c>
      <c r="D211" t="str">
        <f t="shared" ca="1" si="181"/>
        <v>True</v>
      </c>
      <c r="E211" s="513">
        <v>1.25</v>
      </c>
      <c r="F211" s="513">
        <v>1.1000000000000001</v>
      </c>
      <c r="G211" s="513">
        <v>1</v>
      </c>
      <c r="H211" s="513">
        <v>0.9</v>
      </c>
      <c r="I211" s="513">
        <v>0.75</v>
      </c>
      <c r="J211" s="115"/>
      <c r="K211" s="115"/>
      <c r="L211" s="115">
        <v>1.25</v>
      </c>
      <c r="M211" s="115">
        <v>1.1000000000000001</v>
      </c>
      <c r="N211" s="115">
        <v>1</v>
      </c>
      <c r="O211" s="115">
        <v>0.9</v>
      </c>
      <c r="P211" s="115">
        <v>0.75</v>
      </c>
      <c r="Q211" s="115"/>
      <c r="R211" s="115"/>
      <c r="S211" s="115"/>
      <c r="T211" s="115"/>
      <c r="U211" s="115"/>
      <c r="V211" s="115"/>
      <c r="W211" s="115"/>
      <c r="X211" s="115"/>
      <c r="Y211" s="115"/>
      <c r="Z211" s="115"/>
      <c r="AA211" s="115"/>
      <c r="AB211" s="115"/>
      <c r="AC211" s="115"/>
      <c r="AD211" s="115"/>
      <c r="AE211" s="115"/>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row>
    <row r="212" spans="2:58" hidden="1">
      <c r="B212" s="323" t="s">
        <v>617</v>
      </c>
      <c r="C212" s="323" t="str">
        <f t="shared" ca="1" si="180"/>
        <v>Vykdyti startuolių inkubavimo veiklas Europos kosmoso agentūros verslo inkubavimo centre (7) (PVM) ir Įsteigti Space Hub (8) (PVM)</v>
      </c>
      <c r="D212" t="str">
        <f t="shared" ca="1" si="181"/>
        <v>True</v>
      </c>
      <c r="E212" s="513">
        <v>1.25</v>
      </c>
      <c r="F212" s="513">
        <v>1.1000000000000001</v>
      </c>
      <c r="G212" s="513">
        <v>1</v>
      </c>
      <c r="H212" s="513">
        <v>0.9</v>
      </c>
      <c r="I212" s="513">
        <v>0.75</v>
      </c>
      <c r="J212" s="115"/>
      <c r="K212" s="115"/>
      <c r="L212" s="115">
        <v>1.25</v>
      </c>
      <c r="M212" s="115">
        <v>1.1000000000000001</v>
      </c>
      <c r="N212" s="115">
        <v>1</v>
      </c>
      <c r="O212" s="115">
        <v>0.9</v>
      </c>
      <c r="P212" s="115">
        <v>0.75</v>
      </c>
      <c r="Q212" s="115"/>
      <c r="R212" s="115"/>
      <c r="S212" s="115"/>
      <c r="T212" s="115"/>
      <c r="U212" s="115"/>
      <c r="V212" s="115"/>
      <c r="W212" s="115"/>
      <c r="X212" s="115"/>
      <c r="Y212" s="115"/>
      <c r="Z212" s="115"/>
      <c r="AA212" s="115"/>
      <c r="AB212" s="115"/>
      <c r="AC212" s="115"/>
      <c r="AD212" s="115"/>
      <c r="AE212" s="115"/>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row>
    <row r="213" spans="2:58" hidden="1">
      <c r="B213" s="323" t="s">
        <v>618</v>
      </c>
      <c r="C213" s="323" t="str">
        <f t="shared" ca="1" si="180"/>
        <v>Dalyvavimas dvišalio bendradarbiavimo programų remiamuose MTEPI projektuose (24)</v>
      </c>
      <c r="D213" t="str">
        <f t="shared" ca="1" si="181"/>
        <v>True</v>
      </c>
      <c r="E213" s="513">
        <v>1.25</v>
      </c>
      <c r="F213" s="513">
        <v>1.1000000000000001</v>
      </c>
      <c r="G213" s="513">
        <v>1</v>
      </c>
      <c r="H213" s="513">
        <v>0.9</v>
      </c>
      <c r="I213" s="513">
        <v>0.75</v>
      </c>
      <c r="J213" s="115"/>
      <c r="K213" s="115"/>
      <c r="L213" s="115">
        <v>1.25</v>
      </c>
      <c r="M213" s="115">
        <v>1.1000000000000001</v>
      </c>
      <c r="N213" s="115">
        <v>1</v>
      </c>
      <c r="O213" s="115">
        <v>0.9</v>
      </c>
      <c r="P213" s="115">
        <v>0.75</v>
      </c>
      <c r="Q213" s="115"/>
      <c r="R213" s="115"/>
      <c r="S213" s="115"/>
      <c r="T213" s="115"/>
      <c r="U213" s="115"/>
      <c r="V213" s="115"/>
      <c r="W213" s="115"/>
      <c r="X213" s="115"/>
      <c r="Y213" s="115"/>
      <c r="Z213" s="115"/>
      <c r="AA213" s="115"/>
      <c r="AB213" s="115"/>
      <c r="AC213" s="115"/>
      <c r="AD213" s="115"/>
      <c r="AE213" s="115"/>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row>
    <row r="214" spans="2:58" hidden="1">
      <c r="B214" s="323" t="s">
        <v>619</v>
      </c>
      <c r="C214" s="323" t="str">
        <f t="shared" ca="1" si="180"/>
        <v>Reinvesticijos (po priemonės įgyvendinimo)</v>
      </c>
      <c r="D214" t="str">
        <f t="shared" ca="1" si="181"/>
        <v>False</v>
      </c>
      <c r="E214" s="513">
        <v>1.25</v>
      </c>
      <c r="F214" s="513">
        <v>1.1000000000000001</v>
      </c>
      <c r="G214" s="513">
        <v>1</v>
      </c>
      <c r="H214" s="513">
        <v>0.9</v>
      </c>
      <c r="I214" s="513">
        <v>0.75</v>
      </c>
      <c r="J214" s="115"/>
      <c r="K214" s="115"/>
      <c r="L214" s="115">
        <v>1.25</v>
      </c>
      <c r="M214" s="115">
        <v>1.1000000000000001</v>
      </c>
      <c r="N214" s="115">
        <v>1</v>
      </c>
      <c r="O214" s="115">
        <v>0.9</v>
      </c>
      <c r="P214" s="115">
        <v>0.75</v>
      </c>
      <c r="Q214" s="115"/>
      <c r="R214" s="115"/>
      <c r="S214" s="115"/>
      <c r="T214" s="115"/>
      <c r="U214" s="115"/>
      <c r="V214" s="115"/>
      <c r="W214" s="115"/>
      <c r="X214" s="115"/>
      <c r="Y214" s="115"/>
      <c r="Z214" s="115"/>
      <c r="AA214" s="115"/>
      <c r="AB214" s="115"/>
      <c r="AC214" s="115"/>
      <c r="AD214" s="115"/>
      <c r="AE214" s="115"/>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row>
    <row r="215" spans="2:58" hidden="1">
      <c r="B215" s="323" t="s">
        <v>620</v>
      </c>
      <c r="C215" s="323" t="str">
        <f t="shared" ca="1" si="180"/>
        <v>Likutinė vertė</v>
      </c>
      <c r="D215" t="str">
        <f t="shared" ca="1" si="181"/>
        <v>False</v>
      </c>
      <c r="E215" s="513">
        <v>0.75</v>
      </c>
      <c r="F215" s="513">
        <v>0.9</v>
      </c>
      <c r="G215" s="513">
        <v>1</v>
      </c>
      <c r="H215" s="513">
        <v>1.1000000000000001</v>
      </c>
      <c r="I215" s="513">
        <v>1.25</v>
      </c>
      <c r="J215" s="115"/>
      <c r="K215" s="115"/>
      <c r="L215" s="115">
        <v>0.75</v>
      </c>
      <c r="M215" s="115">
        <v>0.9</v>
      </c>
      <c r="N215" s="115">
        <v>1</v>
      </c>
      <c r="O215" s="115">
        <v>1.1000000000000001</v>
      </c>
      <c r="P215" s="115">
        <v>1.25</v>
      </c>
      <c r="Q215" s="115"/>
      <c r="R215" s="115"/>
      <c r="S215" s="115"/>
      <c r="T215" s="115"/>
      <c r="U215" s="115"/>
      <c r="V215" s="115"/>
      <c r="W215" s="115"/>
      <c r="X215" s="115"/>
      <c r="Y215" s="115"/>
      <c r="Z215" s="115"/>
      <c r="AA215" s="115"/>
      <c r="AB215" s="115"/>
      <c r="AC215" s="115"/>
      <c r="AD215" s="115"/>
      <c r="AE215" s="115"/>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row>
    <row r="216" spans="2:58" hidden="1">
      <c r="B216" s="323" t="s">
        <v>621</v>
      </c>
      <c r="C216" s="323" t="str">
        <f t="shared" ca="1" si="180"/>
        <v>Inovacijų skatinimo fondo finansinių priemonių išplėtimas (4)</v>
      </c>
      <c r="D216" t="str">
        <f t="shared" ca="1" si="181"/>
        <v>True</v>
      </c>
      <c r="E216" s="513">
        <v>1.25</v>
      </c>
      <c r="F216" s="513">
        <v>1.1000000000000001</v>
      </c>
      <c r="G216" s="513">
        <v>1</v>
      </c>
      <c r="H216" s="513">
        <v>0.9</v>
      </c>
      <c r="I216" s="513">
        <v>0.75</v>
      </c>
      <c r="J216" s="115"/>
      <c r="K216" s="115"/>
      <c r="L216" s="115">
        <v>1.25</v>
      </c>
      <c r="M216" s="115">
        <v>1.1000000000000001</v>
      </c>
      <c r="N216" s="115">
        <v>1</v>
      </c>
      <c r="O216" s="115">
        <v>0.9</v>
      </c>
      <c r="P216" s="115">
        <v>0.75</v>
      </c>
      <c r="Q216" s="115"/>
      <c r="R216" s="115"/>
      <c r="S216" s="115"/>
      <c r="T216" s="115"/>
      <c r="U216" s="115"/>
      <c r="V216" s="115"/>
      <c r="W216" s="115"/>
      <c r="X216" s="115"/>
      <c r="Y216" s="115"/>
      <c r="Z216" s="115"/>
      <c r="AA216" s="115"/>
      <c r="AB216" s="115"/>
      <c r="AC216" s="115"/>
      <c r="AD216" s="115"/>
      <c r="AE216" s="115"/>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row>
    <row r="217" spans="2:58" hidden="1">
      <c r="B217" s="323" t="s">
        <v>622</v>
      </c>
      <c r="C217" s="323" t="str">
        <f t="shared" ca="1" si="180"/>
        <v>Įgyvendinti specializuotas startuolių akceleravimo programas (5)</v>
      </c>
      <c r="D217" t="str">
        <f t="shared" ca="1" si="181"/>
        <v>True</v>
      </c>
      <c r="E217" s="513">
        <v>1.25</v>
      </c>
      <c r="F217" s="513">
        <v>1.1000000000000001</v>
      </c>
      <c r="G217" s="513">
        <v>1</v>
      </c>
      <c r="H217" s="513">
        <v>0.9</v>
      </c>
      <c r="I217" s="513">
        <v>0.75</v>
      </c>
      <c r="J217" s="115"/>
      <c r="K217" s="115"/>
      <c r="L217" s="115">
        <v>1.25</v>
      </c>
      <c r="M217" s="115">
        <v>1.1000000000000001</v>
      </c>
      <c r="N217" s="115">
        <v>1</v>
      </c>
      <c r="O217" s="115">
        <v>0.9</v>
      </c>
      <c r="P217" s="115">
        <v>0.75</v>
      </c>
      <c r="Q217" s="115"/>
      <c r="R217" s="115"/>
      <c r="S217" s="115"/>
      <c r="T217" s="115"/>
      <c r="U217" s="115"/>
      <c r="V217" s="115"/>
      <c r="W217" s="115"/>
      <c r="X217" s="115"/>
      <c r="Y217" s="115"/>
      <c r="Z217" s="115"/>
      <c r="AA217" s="115"/>
      <c r="AB217" s="115"/>
      <c r="AC217" s="115"/>
      <c r="AD217" s="115"/>
      <c r="AE217" s="115"/>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row>
    <row r="218" spans="2:58" hidden="1">
      <c r="B218" s="323" t="s">
        <v>623</v>
      </c>
      <c r="C218" s="323" t="str">
        <f t="shared" ca="1" si="180"/>
        <v>Pritraukti tarptautinį akceleratorių (6)</v>
      </c>
      <c r="D218" t="str">
        <f t="shared" ca="1" si="181"/>
        <v>True</v>
      </c>
      <c r="E218" s="513">
        <v>1.25</v>
      </c>
      <c r="F218" s="513">
        <v>1.1000000000000001</v>
      </c>
      <c r="G218" s="513">
        <v>1</v>
      </c>
      <c r="H218" s="513">
        <v>0.9</v>
      </c>
      <c r="I218" s="513">
        <v>0.75</v>
      </c>
      <c r="J218" s="115"/>
      <c r="K218" s="115"/>
      <c r="L218" s="115">
        <v>1.25</v>
      </c>
      <c r="M218" s="115">
        <v>1.1000000000000001</v>
      </c>
      <c r="N218" s="115">
        <v>1</v>
      </c>
      <c r="O218" s="115">
        <v>0.9</v>
      </c>
      <c r="P218" s="115">
        <v>0.75</v>
      </c>
      <c r="Q218" s="115"/>
      <c r="R218" s="115"/>
      <c r="S218" s="115"/>
      <c r="T218" s="115"/>
      <c r="U218" s="115"/>
      <c r="V218" s="115"/>
      <c r="W218" s="115"/>
      <c r="X218" s="115"/>
      <c r="Y218" s="115"/>
      <c r="Z218" s="115"/>
      <c r="AA218" s="115"/>
      <c r="AB218" s="115"/>
      <c r="AC218" s="115"/>
      <c r="AD218" s="115"/>
      <c r="AE218" s="115"/>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row>
    <row r="219" spans="2:58" hidden="1">
      <c r="B219" s="323" t="s">
        <v>624</v>
      </c>
      <c r="C219" s="323" t="str">
        <f t="shared" ca="1" si="180"/>
        <v>Esamų paskatų verslui investuoti į MTEP sistemas studija (9)</v>
      </c>
      <c r="D219" t="str">
        <f t="shared" ca="1" si="181"/>
        <v>True</v>
      </c>
      <c r="E219" s="513">
        <v>1.25</v>
      </c>
      <c r="F219" s="513">
        <v>1.1000000000000001</v>
      </c>
      <c r="G219" s="513">
        <v>1</v>
      </c>
      <c r="H219" s="513">
        <v>0.9</v>
      </c>
      <c r="I219" s="513">
        <v>0.75</v>
      </c>
      <c r="J219" s="115"/>
      <c r="K219" s="115"/>
      <c r="L219" s="115">
        <v>1.25</v>
      </c>
      <c r="M219" s="115">
        <v>1.1000000000000001</v>
      </c>
      <c r="N219" s="115">
        <v>1</v>
      </c>
      <c r="O219" s="115">
        <v>0.9</v>
      </c>
      <c r="P219" s="115">
        <v>0.75</v>
      </c>
      <c r="Q219" s="115"/>
      <c r="R219" s="115"/>
      <c r="S219" s="115"/>
      <c r="T219" s="115"/>
      <c r="U219" s="115"/>
      <c r="V219" s="115"/>
      <c r="W219" s="115"/>
      <c r="X219" s="115"/>
      <c r="Y219" s="115"/>
      <c r="Z219" s="115"/>
      <c r="AA219" s="115"/>
      <c r="AB219" s="115"/>
      <c r="AC219" s="115"/>
      <c r="AD219" s="115"/>
      <c r="AE219" s="115"/>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row>
    <row r="220" spans="2:58" hidden="1">
      <c r="B220" s="323" t="s">
        <v>625</v>
      </c>
      <c r="C220" s="323" t="str">
        <f t="shared" ca="1" si="180"/>
        <v>Skatinti netechnologinių inovacijų plėtrą (13)</v>
      </c>
      <c r="D220" t="str">
        <f t="shared" ca="1" si="181"/>
        <v>True</v>
      </c>
      <c r="E220" s="513">
        <v>1.25</v>
      </c>
      <c r="F220" s="513">
        <v>1.1000000000000001</v>
      </c>
      <c r="G220" s="513">
        <v>1</v>
      </c>
      <c r="H220" s="513">
        <v>0.9</v>
      </c>
      <c r="I220" s="513">
        <v>0.75</v>
      </c>
      <c r="J220" s="115"/>
      <c r="K220" s="115"/>
      <c r="L220" s="115">
        <v>1.25</v>
      </c>
      <c r="M220" s="115">
        <v>1.1000000000000001</v>
      </c>
      <c r="N220" s="115">
        <v>1</v>
      </c>
      <c r="O220" s="115">
        <v>0.9</v>
      </c>
      <c r="P220" s="115">
        <v>0.75</v>
      </c>
      <c r="Q220" s="115"/>
      <c r="R220" s="115"/>
      <c r="S220" s="115"/>
      <c r="T220" s="115"/>
      <c r="U220" s="115"/>
      <c r="V220" s="115"/>
      <c r="W220" s="115"/>
      <c r="X220" s="115"/>
      <c r="Y220" s="115"/>
      <c r="Z220" s="115"/>
      <c r="AA220" s="115"/>
      <c r="AB220" s="115"/>
      <c r="AC220" s="115"/>
      <c r="AD220" s="115"/>
      <c r="AE220" s="115"/>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row>
    <row r="221" spans="2:58" hidden="1">
      <c r="B221" s="323" t="s">
        <v>626</v>
      </c>
      <c r="C221" s="323" t="str">
        <f t="shared" ca="1" si="180"/>
        <v>Skatinti MVĮ dalyvavimą tarptautinėse MTEPI iniciatyvose: dalyvavimas tarptautinėse programose, įsitraukimas į BJR, kitų tarptautinių MTEPI projektų rengimą ir dalyvavimą juose (15.2)</v>
      </c>
      <c r="D221" t="str">
        <f t="shared" ca="1" si="181"/>
        <v>True</v>
      </c>
      <c r="E221" s="513">
        <v>1.25</v>
      </c>
      <c r="F221" s="513">
        <v>1.1000000000000001</v>
      </c>
      <c r="G221" s="513">
        <v>1</v>
      </c>
      <c r="H221" s="513">
        <v>0.9</v>
      </c>
      <c r="I221" s="513">
        <v>0.75</v>
      </c>
      <c r="J221" s="115"/>
      <c r="K221" s="115"/>
      <c r="L221" s="115">
        <v>1.25</v>
      </c>
      <c r="M221" s="115">
        <v>1.1000000000000001</v>
      </c>
      <c r="N221" s="115">
        <v>1</v>
      </c>
      <c r="O221" s="115">
        <v>0.9</v>
      </c>
      <c r="P221" s="115">
        <v>0.75</v>
      </c>
      <c r="Q221" s="115"/>
      <c r="R221" s="115"/>
      <c r="S221" s="115"/>
      <c r="T221" s="115"/>
      <c r="U221" s="115"/>
      <c r="V221" s="115"/>
      <c r="W221" s="115"/>
      <c r="X221" s="115"/>
      <c r="Y221" s="115"/>
      <c r="Z221" s="115"/>
      <c r="AA221" s="115"/>
      <c r="AB221" s="115"/>
      <c r="AC221" s="115"/>
      <c r="AD221" s="115"/>
      <c r="AE221" s="115"/>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row>
    <row r="222" spans="2:58" hidden="1">
      <c r="B222" s="323" t="s">
        <v>627</v>
      </c>
      <c r="C222" s="323" t="str">
        <f t="shared" ca="1" si="180"/>
        <v>Ugdyti MVĮ reikalingus darbuotojų įgūdžius, taikomus Sumaniosios specializacijos srityse (17)</v>
      </c>
      <c r="D222" t="str">
        <f t="shared" ca="1" si="181"/>
        <v>True</v>
      </c>
      <c r="E222" s="513">
        <v>1.25</v>
      </c>
      <c r="F222" s="513">
        <v>1.1000000000000001</v>
      </c>
      <c r="G222" s="513">
        <v>1</v>
      </c>
      <c r="H222" s="513">
        <v>0.9</v>
      </c>
      <c r="I222" s="513">
        <v>0.75</v>
      </c>
      <c r="J222" s="115"/>
      <c r="K222" s="115"/>
      <c r="L222" s="115">
        <v>1.25</v>
      </c>
      <c r="M222" s="115">
        <v>1.1000000000000001</v>
      </c>
      <c r="N222" s="115">
        <v>1</v>
      </c>
      <c r="O222" s="115">
        <v>0.9</v>
      </c>
      <c r="P222" s="115">
        <v>0.75</v>
      </c>
      <c r="Q222" s="115"/>
      <c r="R222" s="115"/>
      <c r="S222" s="115"/>
      <c r="T222" s="115"/>
      <c r="U222" s="115"/>
      <c r="V222" s="115"/>
      <c r="W222" s="115"/>
      <c r="X222" s="115"/>
      <c r="Y222" s="115"/>
      <c r="Z222" s="115"/>
      <c r="AA222" s="115"/>
      <c r="AB222" s="115"/>
      <c r="AC222" s="115"/>
      <c r="AD222" s="115"/>
      <c r="AE222" s="115"/>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row>
    <row r="223" spans="2:58" hidden="1">
      <c r="B223" s="323" t="s">
        <v>628</v>
      </c>
      <c r="C223" s="323" t="str">
        <f t="shared" ca="1" si="180"/>
        <v>Ugdyti MVĮ ir kitų verslumo galimybių paieškos procese dalyvaujančių subjektų darbuotojų gebėjimus (18)</v>
      </c>
      <c r="D223" t="str">
        <f t="shared" ca="1" si="181"/>
        <v>True</v>
      </c>
      <c r="E223" s="513">
        <v>1.25</v>
      </c>
      <c r="F223" s="513">
        <v>1.1000000000000001</v>
      </c>
      <c r="G223" s="513">
        <v>1</v>
      </c>
      <c r="H223" s="513">
        <v>0.9</v>
      </c>
      <c r="I223" s="513">
        <v>0.75</v>
      </c>
      <c r="J223" s="115"/>
      <c r="K223" s="115"/>
      <c r="L223" s="115">
        <v>1.25</v>
      </c>
      <c r="M223" s="115">
        <v>1.1000000000000001</v>
      </c>
      <c r="N223" s="115">
        <v>1</v>
      </c>
      <c r="O223" s="115">
        <v>0.9</v>
      </c>
      <c r="P223" s="115">
        <v>0.75</v>
      </c>
      <c r="Q223" s="115"/>
      <c r="R223" s="115"/>
      <c r="S223" s="115"/>
      <c r="T223" s="115"/>
      <c r="U223" s="115"/>
      <c r="V223" s="115"/>
      <c r="W223" s="115"/>
      <c r="X223" s="115"/>
      <c r="Y223" s="115"/>
      <c r="Z223" s="115"/>
      <c r="AA223" s="115"/>
      <c r="AB223" s="115"/>
      <c r="AC223" s="115"/>
      <c r="AD223" s="115"/>
      <c r="AE223" s="115"/>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row>
    <row r="224" spans="2:58" hidden="1">
      <c r="B224" s="323" t="s">
        <v>629</v>
      </c>
      <c r="C224" s="323" t="str">
        <f t="shared" ca="1" si="180"/>
        <v>Reinvesticijos (po priemonės įgyvendinimo)</v>
      </c>
      <c r="D224" t="str">
        <f t="shared" ca="1" si="181"/>
        <v>False</v>
      </c>
      <c r="E224" s="513">
        <v>1.25</v>
      </c>
      <c r="F224" s="513">
        <v>1.1000000000000001</v>
      </c>
      <c r="G224" s="513">
        <v>1</v>
      </c>
      <c r="H224" s="513">
        <v>0.9</v>
      </c>
      <c r="I224" s="513">
        <v>0.75</v>
      </c>
      <c r="J224" s="115"/>
      <c r="K224" s="115"/>
      <c r="L224" s="115">
        <v>1.25</v>
      </c>
      <c r="M224" s="115">
        <v>1.1000000000000001</v>
      </c>
      <c r="N224" s="115">
        <v>1</v>
      </c>
      <c r="O224" s="115">
        <v>0.9</v>
      </c>
      <c r="P224" s="115">
        <v>0.75</v>
      </c>
      <c r="Q224" s="115"/>
      <c r="R224" s="115"/>
      <c r="S224" s="115"/>
      <c r="T224" s="115"/>
      <c r="U224" s="115"/>
      <c r="V224" s="115"/>
      <c r="W224" s="115"/>
      <c r="X224" s="115"/>
      <c r="Y224" s="115"/>
      <c r="Z224" s="115"/>
      <c r="AA224" s="115"/>
      <c r="AB224" s="115"/>
      <c r="AC224" s="115"/>
      <c r="AD224" s="115"/>
      <c r="AE224" s="115"/>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row>
    <row r="225" spans="2:58" hidden="1">
      <c r="B225" s="323" t="s">
        <v>630</v>
      </c>
      <c r="C225" s="323" t="str">
        <f t="shared" ca="1" si="180"/>
        <v>Likutinė vertė</v>
      </c>
      <c r="D225" t="str">
        <f t="shared" ca="1" si="181"/>
        <v>False</v>
      </c>
      <c r="E225" s="513">
        <v>0.75</v>
      </c>
      <c r="F225" s="513">
        <v>0.9</v>
      </c>
      <c r="G225" s="513">
        <v>1</v>
      </c>
      <c r="H225" s="513">
        <v>1.1000000000000001</v>
      </c>
      <c r="I225" s="513">
        <v>1.25</v>
      </c>
      <c r="J225" s="115"/>
      <c r="K225" s="115"/>
      <c r="L225" s="115">
        <v>0.75</v>
      </c>
      <c r="M225" s="115">
        <v>0.9</v>
      </c>
      <c r="N225" s="115">
        <v>1</v>
      </c>
      <c r="O225" s="115">
        <v>1.1000000000000001</v>
      </c>
      <c r="P225" s="115">
        <v>1.25</v>
      </c>
      <c r="Q225" s="115"/>
      <c r="R225" s="115"/>
      <c r="S225" s="115"/>
      <c r="T225" s="115"/>
      <c r="U225" s="115"/>
      <c r="V225" s="115"/>
      <c r="W225" s="115"/>
      <c r="X225" s="115"/>
      <c r="Y225" s="115"/>
      <c r="Z225" s="115"/>
      <c r="AA225" s="115"/>
      <c r="AB225" s="115"/>
      <c r="AC225" s="115"/>
      <c r="AD225" s="115"/>
      <c r="AE225" s="115"/>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row>
    <row r="226" spans="2:58" hidden="1">
      <c r="B226" s="323" t="s">
        <v>631</v>
      </c>
      <c r="C226" s="323" t="str">
        <f t="shared" ca="1" si="180"/>
        <v>Veikla</v>
      </c>
      <c r="D226" t="str">
        <f t="shared" ca="1" si="181"/>
        <v>False</v>
      </c>
      <c r="E226" s="513">
        <v>1.25</v>
      </c>
      <c r="F226" s="513">
        <v>1.1000000000000001</v>
      </c>
      <c r="G226" s="513">
        <v>1</v>
      </c>
      <c r="H226" s="513">
        <v>0.9</v>
      </c>
      <c r="I226" s="513">
        <v>0.75</v>
      </c>
      <c r="J226" s="115"/>
      <c r="K226" s="115"/>
      <c r="L226" s="115">
        <v>1.25</v>
      </c>
      <c r="M226" s="115">
        <v>1.1000000000000001</v>
      </c>
      <c r="N226" s="115">
        <v>1</v>
      </c>
      <c r="O226" s="115">
        <v>0.9</v>
      </c>
      <c r="P226" s="115">
        <v>0.75</v>
      </c>
      <c r="Q226" s="115"/>
      <c r="R226" s="115"/>
      <c r="S226" s="115"/>
      <c r="T226" s="115"/>
      <c r="U226" s="115"/>
      <c r="V226" s="115"/>
      <c r="W226" s="115"/>
      <c r="X226" s="115"/>
      <c r="Y226" s="115"/>
      <c r="Z226" s="115"/>
      <c r="AA226" s="115"/>
      <c r="AB226" s="115"/>
      <c r="AC226" s="115"/>
      <c r="AD226" s="115"/>
      <c r="AE226" s="115"/>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row>
    <row r="227" spans="2:58" hidden="1">
      <c r="B227" s="323" t="s">
        <v>632</v>
      </c>
      <c r="C227" s="323" t="str">
        <f t="shared" ca="1" si="180"/>
        <v>Veikla</v>
      </c>
      <c r="D227" t="str">
        <f t="shared" ca="1" si="181"/>
        <v>False</v>
      </c>
      <c r="E227" s="513">
        <v>1.25</v>
      </c>
      <c r="F227" s="513">
        <v>1.1000000000000001</v>
      </c>
      <c r="G227" s="513">
        <v>1</v>
      </c>
      <c r="H227" s="513">
        <v>0.9</v>
      </c>
      <c r="I227" s="513">
        <v>0.75</v>
      </c>
      <c r="J227" s="115"/>
      <c r="K227" s="115"/>
      <c r="L227" s="115">
        <v>1.25</v>
      </c>
      <c r="M227" s="115">
        <v>1.1000000000000001</v>
      </c>
      <c r="N227" s="115">
        <v>1</v>
      </c>
      <c r="O227" s="115">
        <v>0.9</v>
      </c>
      <c r="P227" s="115">
        <v>0.75</v>
      </c>
      <c r="Q227" s="115"/>
      <c r="R227" s="115"/>
      <c r="S227" s="115"/>
      <c r="T227" s="115"/>
      <c r="U227" s="115"/>
      <c r="V227" s="115"/>
      <c r="W227" s="115"/>
      <c r="X227" s="115"/>
      <c r="Y227" s="115"/>
      <c r="Z227" s="115"/>
      <c r="AA227" s="115"/>
      <c r="AB227" s="115"/>
      <c r="AC227" s="115"/>
      <c r="AD227" s="115"/>
      <c r="AE227" s="115"/>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row>
    <row r="228" spans="2:58" hidden="1">
      <c r="B228" s="323" t="s">
        <v>633</v>
      </c>
      <c r="C228" s="323" t="str">
        <f t="shared" ca="1" si="180"/>
        <v>Veikla</v>
      </c>
      <c r="D228" t="str">
        <f t="shared" ca="1" si="181"/>
        <v>False</v>
      </c>
      <c r="E228" s="513">
        <v>1.25</v>
      </c>
      <c r="F228" s="513">
        <v>1.1000000000000001</v>
      </c>
      <c r="G228" s="513">
        <v>1</v>
      </c>
      <c r="H228" s="513">
        <v>0.9</v>
      </c>
      <c r="I228" s="513">
        <v>0.75</v>
      </c>
      <c r="J228" s="115"/>
      <c r="K228" s="115"/>
      <c r="L228" s="115">
        <v>1.25</v>
      </c>
      <c r="M228" s="115">
        <v>1.1000000000000001</v>
      </c>
      <c r="N228" s="115">
        <v>1</v>
      </c>
      <c r="O228" s="115">
        <v>0.9</v>
      </c>
      <c r="P228" s="115">
        <v>0.75</v>
      </c>
      <c r="Q228" s="115"/>
      <c r="R228" s="115"/>
      <c r="S228" s="115"/>
      <c r="T228" s="115"/>
      <c r="U228" s="115"/>
      <c r="V228" s="115"/>
      <c r="W228" s="115"/>
      <c r="X228" s="115"/>
      <c r="Y228" s="115"/>
      <c r="Z228" s="115"/>
      <c r="AA228" s="115"/>
      <c r="AB228" s="115"/>
      <c r="AC228" s="115"/>
      <c r="AD228" s="115"/>
      <c r="AE228" s="115"/>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row>
    <row r="229" spans="2:58" hidden="1">
      <c r="B229" s="323" t="s">
        <v>634</v>
      </c>
      <c r="C229" s="323" t="str">
        <f t="shared" ca="1" si="180"/>
        <v>Veikla</v>
      </c>
      <c r="D229" t="str">
        <f t="shared" ca="1" si="181"/>
        <v>False</v>
      </c>
      <c r="E229" s="513">
        <v>1.25</v>
      </c>
      <c r="F229" s="513">
        <v>1.1000000000000001</v>
      </c>
      <c r="G229" s="513">
        <v>1</v>
      </c>
      <c r="H229" s="513">
        <v>0.9</v>
      </c>
      <c r="I229" s="513">
        <v>0.75</v>
      </c>
      <c r="J229" s="115"/>
      <c r="K229" s="115"/>
      <c r="L229" s="115">
        <v>1.25</v>
      </c>
      <c r="M229" s="115">
        <v>1.1000000000000001</v>
      </c>
      <c r="N229" s="115">
        <v>1</v>
      </c>
      <c r="O229" s="115">
        <v>0.9</v>
      </c>
      <c r="P229" s="115">
        <v>0.75</v>
      </c>
      <c r="Q229" s="115"/>
      <c r="R229" s="115"/>
      <c r="S229" s="115"/>
      <c r="T229" s="115"/>
      <c r="U229" s="115"/>
      <c r="V229" s="115"/>
      <c r="W229" s="115"/>
      <c r="X229" s="115"/>
      <c r="Y229" s="115"/>
      <c r="Z229" s="115"/>
      <c r="AA229" s="115"/>
      <c r="AB229" s="115"/>
      <c r="AC229" s="115"/>
      <c r="AD229" s="115"/>
      <c r="AE229" s="115"/>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row>
    <row r="230" spans="2:58" hidden="1">
      <c r="B230" s="323" t="s">
        <v>635</v>
      </c>
      <c r="C230" s="323" t="str">
        <f t="shared" ca="1" si="180"/>
        <v>Veikla</v>
      </c>
      <c r="D230" t="str">
        <f t="shared" ca="1" si="181"/>
        <v>False</v>
      </c>
      <c r="E230" s="513">
        <v>1.25</v>
      </c>
      <c r="F230" s="513">
        <v>1.1000000000000001</v>
      </c>
      <c r="G230" s="513">
        <v>1</v>
      </c>
      <c r="H230" s="513">
        <v>0.9</v>
      </c>
      <c r="I230" s="513">
        <v>0.75</v>
      </c>
      <c r="J230" s="115"/>
      <c r="K230" s="115"/>
      <c r="L230" s="115">
        <v>1.25</v>
      </c>
      <c r="M230" s="115">
        <v>1.1000000000000001</v>
      </c>
      <c r="N230" s="115">
        <v>1</v>
      </c>
      <c r="O230" s="115">
        <v>0.9</v>
      </c>
      <c r="P230" s="115">
        <v>0.75</v>
      </c>
      <c r="Q230" s="115"/>
      <c r="R230" s="115"/>
      <c r="S230" s="115"/>
      <c r="T230" s="115"/>
      <c r="U230" s="115"/>
      <c r="V230" s="115"/>
      <c r="W230" s="115"/>
      <c r="X230" s="115"/>
      <c r="Y230" s="115"/>
      <c r="Z230" s="115"/>
      <c r="AA230" s="115"/>
      <c r="AB230" s="115"/>
      <c r="AC230" s="115"/>
      <c r="AD230" s="115"/>
      <c r="AE230" s="115"/>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row>
    <row r="231" spans="2:58" hidden="1">
      <c r="B231" s="323" t="s">
        <v>636</v>
      </c>
      <c r="C231" s="323" t="str">
        <f t="shared" ref="C231:C267" ca="1" si="182">IFERROR(VLOOKUP(B231,$B$12:$C$129,2,FALSE),"")</f>
        <v>Veikla</v>
      </c>
      <c r="D231" t="str">
        <f t="shared" ref="D231:D267" ca="1" si="183">IF(VLOOKUP(B231,$B$7:$G$138,COLUMNS($B$7:$G$138),FALSE)&lt;&gt;0,"True","False")</f>
        <v>False</v>
      </c>
      <c r="E231" s="513">
        <v>1.25</v>
      </c>
      <c r="F231" s="513">
        <v>1.1000000000000001</v>
      </c>
      <c r="G231" s="513">
        <v>1</v>
      </c>
      <c r="H231" s="513">
        <v>0.9</v>
      </c>
      <c r="I231" s="513">
        <v>0.75</v>
      </c>
      <c r="J231" s="115"/>
      <c r="K231" s="115"/>
      <c r="L231" s="115">
        <v>1.25</v>
      </c>
      <c r="M231" s="115">
        <v>1.1000000000000001</v>
      </c>
      <c r="N231" s="115">
        <v>1</v>
      </c>
      <c r="O231" s="115">
        <v>0.9</v>
      </c>
      <c r="P231" s="115">
        <v>0.75</v>
      </c>
      <c r="Q231" s="115"/>
      <c r="R231" s="115"/>
      <c r="S231" s="115"/>
      <c r="T231" s="115"/>
      <c r="U231" s="115"/>
      <c r="V231" s="115"/>
      <c r="W231" s="115"/>
      <c r="X231" s="115"/>
      <c r="Y231" s="115"/>
      <c r="Z231" s="115"/>
      <c r="AA231" s="115"/>
      <c r="AB231" s="115"/>
      <c r="AC231" s="115"/>
      <c r="AD231" s="115"/>
      <c r="AE231" s="115"/>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row>
    <row r="232" spans="2:58" hidden="1">
      <c r="B232" s="323" t="s">
        <v>637</v>
      </c>
      <c r="C232" s="323" t="str">
        <f t="shared" ca="1" si="182"/>
        <v>Veikla</v>
      </c>
      <c r="D232" t="str">
        <f t="shared" ca="1" si="183"/>
        <v>False</v>
      </c>
      <c r="E232" s="513">
        <v>1.25</v>
      </c>
      <c r="F232" s="513">
        <v>1.1000000000000001</v>
      </c>
      <c r="G232" s="513">
        <v>1</v>
      </c>
      <c r="H232" s="513">
        <v>0.9</v>
      </c>
      <c r="I232" s="513">
        <v>0.75</v>
      </c>
      <c r="J232" s="115"/>
      <c r="K232" s="115"/>
      <c r="L232" s="115">
        <v>1.25</v>
      </c>
      <c r="M232" s="115">
        <v>1.1000000000000001</v>
      </c>
      <c r="N232" s="115">
        <v>1</v>
      </c>
      <c r="O232" s="115">
        <v>0.9</v>
      </c>
      <c r="P232" s="115">
        <v>0.75</v>
      </c>
      <c r="Q232" s="115"/>
      <c r="R232" s="115"/>
      <c r="S232" s="115"/>
      <c r="T232" s="115"/>
      <c r="U232" s="115"/>
      <c r="V232" s="115"/>
      <c r="W232" s="115"/>
      <c r="X232" s="115"/>
      <c r="Y232" s="115"/>
      <c r="Z232" s="115"/>
      <c r="AA232" s="115"/>
      <c r="AB232" s="115"/>
      <c r="AC232" s="115"/>
      <c r="AD232" s="115"/>
      <c r="AE232" s="115"/>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row>
    <row r="233" spans="2:58" hidden="1">
      <c r="B233" s="323" t="s">
        <v>638</v>
      </c>
      <c r="C233" s="323" t="str">
        <f t="shared" ca="1" si="182"/>
        <v>Veikla</v>
      </c>
      <c r="D233" t="str">
        <f t="shared" ca="1" si="183"/>
        <v>False</v>
      </c>
      <c r="E233" s="513">
        <v>1.25</v>
      </c>
      <c r="F233" s="513">
        <v>1.1000000000000001</v>
      </c>
      <c r="G233" s="513">
        <v>1</v>
      </c>
      <c r="H233" s="513">
        <v>0.9</v>
      </c>
      <c r="I233" s="513">
        <v>0.75</v>
      </c>
      <c r="J233" s="115"/>
      <c r="K233" s="115"/>
      <c r="L233" s="115">
        <v>1.25</v>
      </c>
      <c r="M233" s="115">
        <v>1.1000000000000001</v>
      </c>
      <c r="N233" s="115">
        <v>1</v>
      </c>
      <c r="O233" s="115">
        <v>0.9</v>
      </c>
      <c r="P233" s="115">
        <v>0.75</v>
      </c>
      <c r="Q233" s="115"/>
      <c r="R233" s="115"/>
      <c r="S233" s="115"/>
      <c r="T233" s="115"/>
      <c r="U233" s="115"/>
      <c r="V233" s="115"/>
      <c r="W233" s="115"/>
      <c r="X233" s="115"/>
      <c r="Y233" s="115"/>
      <c r="Z233" s="115"/>
      <c r="AA233" s="115"/>
      <c r="AB233" s="115"/>
      <c r="AC233" s="115"/>
      <c r="AD233" s="115"/>
      <c r="AE233" s="115"/>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row>
    <row r="234" spans="2:58" hidden="1">
      <c r="B234" s="323" t="s">
        <v>639</v>
      </c>
      <c r="C234" s="323" t="str">
        <f t="shared" ca="1" si="182"/>
        <v>Reinvesticijos (po priemonės įgyvendinimo)</v>
      </c>
      <c r="D234" t="str">
        <f t="shared" ca="1" si="183"/>
        <v>False</v>
      </c>
      <c r="E234" s="513">
        <v>1.25</v>
      </c>
      <c r="F234" s="513">
        <v>1.1000000000000001</v>
      </c>
      <c r="G234" s="513">
        <v>1</v>
      </c>
      <c r="H234" s="513">
        <v>0.9</v>
      </c>
      <c r="I234" s="513">
        <v>0.75</v>
      </c>
      <c r="J234" s="115"/>
      <c r="K234" s="115"/>
      <c r="L234" s="115">
        <v>1.25</v>
      </c>
      <c r="M234" s="115">
        <v>1.1000000000000001</v>
      </c>
      <c r="N234" s="115">
        <v>1</v>
      </c>
      <c r="O234" s="115">
        <v>0.9</v>
      </c>
      <c r="P234" s="115">
        <v>0.75</v>
      </c>
      <c r="Q234" s="115"/>
      <c r="R234" s="115"/>
      <c r="S234" s="115"/>
      <c r="T234" s="115"/>
      <c r="U234" s="115"/>
      <c r="V234" s="115"/>
      <c r="W234" s="115"/>
      <c r="X234" s="115"/>
      <c r="Y234" s="115"/>
      <c r="Z234" s="115"/>
      <c r="AA234" s="115"/>
      <c r="AB234" s="115"/>
      <c r="AC234" s="115"/>
      <c r="AD234" s="115"/>
      <c r="AE234" s="115"/>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row>
    <row r="235" spans="2:58" hidden="1">
      <c r="B235" s="323" t="s">
        <v>640</v>
      </c>
      <c r="C235" s="323" t="str">
        <f t="shared" ca="1" si="182"/>
        <v>Likutinė vertė</v>
      </c>
      <c r="D235" t="str">
        <f t="shared" ca="1" si="183"/>
        <v>False</v>
      </c>
      <c r="E235" s="513">
        <v>0.75</v>
      </c>
      <c r="F235" s="513">
        <v>0.9</v>
      </c>
      <c r="G235" s="513">
        <v>1</v>
      </c>
      <c r="H235" s="513">
        <v>1.1000000000000001</v>
      </c>
      <c r="I235" s="513">
        <v>1.25</v>
      </c>
      <c r="J235" s="115"/>
      <c r="K235" s="115"/>
      <c r="L235" s="115">
        <v>0.75</v>
      </c>
      <c r="M235" s="115">
        <v>0.9</v>
      </c>
      <c r="N235" s="115">
        <v>1</v>
      </c>
      <c r="O235" s="115">
        <v>1.1000000000000001</v>
      </c>
      <c r="P235" s="115">
        <v>1.25</v>
      </c>
      <c r="Q235" s="115"/>
      <c r="R235" s="115"/>
      <c r="S235" s="115"/>
      <c r="T235" s="115"/>
      <c r="U235" s="115"/>
      <c r="V235" s="115"/>
      <c r="W235" s="115"/>
      <c r="X235" s="115"/>
      <c r="Y235" s="115"/>
      <c r="Z235" s="115"/>
      <c r="AA235" s="115"/>
      <c r="AB235" s="115"/>
      <c r="AC235" s="115"/>
      <c r="AD235" s="115"/>
      <c r="AE235" s="115"/>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row>
    <row r="236" spans="2:58" hidden="1">
      <c r="B236" s="323" t="s">
        <v>641</v>
      </c>
      <c r="C236" s="323" t="str">
        <f t="shared" ca="1" si="182"/>
        <v>Trijų agentūrų apjungimo į Inovacijų agentūrą išlaikymo sąnaudų pokytis</v>
      </c>
      <c r="D236" t="str">
        <f t="shared" ca="1" si="183"/>
        <v>True</v>
      </c>
      <c r="E236" s="513">
        <v>1.25</v>
      </c>
      <c r="F236" s="513">
        <v>1.1000000000000001</v>
      </c>
      <c r="G236" s="513">
        <v>1</v>
      </c>
      <c r="H236" s="513">
        <v>0.9</v>
      </c>
      <c r="I236" s="513">
        <v>0.75</v>
      </c>
      <c r="J236" s="115"/>
      <c r="K236" s="115"/>
      <c r="L236" s="115">
        <v>1.25</v>
      </c>
      <c r="M236" s="115">
        <v>1.1000000000000001</v>
      </c>
      <c r="N236" s="115">
        <v>1</v>
      </c>
      <c r="O236" s="115">
        <v>0.9</v>
      </c>
      <c r="P236" s="115">
        <v>0.75</v>
      </c>
      <c r="Q236" s="115"/>
      <c r="R236" s="115"/>
      <c r="S236" s="115"/>
      <c r="T236" s="115"/>
      <c r="U236" s="115"/>
      <c r="V236" s="115"/>
      <c r="W236" s="115"/>
      <c r="X236" s="115"/>
      <c r="Y236" s="115"/>
      <c r="Z236" s="115"/>
      <c r="AA236" s="115"/>
      <c r="AB236" s="115"/>
      <c r="AC236" s="115"/>
      <c r="AD236" s="115"/>
      <c r="AE236" s="115"/>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row>
    <row r="237" spans="2:58" hidden="1">
      <c r="B237" s="323" t="s">
        <v>642</v>
      </c>
      <c r="C237" s="323" t="str">
        <f t="shared" ca="1" si="182"/>
        <v>Įgyvendinti specializuotas startuolių akceleravimo programas (5) (PVM)</v>
      </c>
      <c r="D237" t="str">
        <f t="shared" ca="1" si="183"/>
        <v>True</v>
      </c>
      <c r="E237" s="513">
        <v>1.25</v>
      </c>
      <c r="F237" s="513">
        <v>1.1000000000000001</v>
      </c>
      <c r="G237" s="513">
        <v>1</v>
      </c>
      <c r="H237" s="513">
        <v>0.9</v>
      </c>
      <c r="I237" s="513">
        <v>0.75</v>
      </c>
      <c r="J237" s="115"/>
      <c r="K237" s="115"/>
      <c r="L237" s="115">
        <v>1.25</v>
      </c>
      <c r="M237" s="115">
        <v>1.1000000000000001</v>
      </c>
      <c r="N237" s="115">
        <v>1</v>
      </c>
      <c r="O237" s="115">
        <v>0.9</v>
      </c>
      <c r="P237" s="115">
        <v>0.75</v>
      </c>
      <c r="Q237" s="115"/>
      <c r="R237" s="115"/>
      <c r="S237" s="115"/>
      <c r="T237" s="115"/>
      <c r="U237" s="115"/>
      <c r="V237" s="115"/>
      <c r="W237" s="115"/>
      <c r="X237" s="115"/>
      <c r="Y237" s="115"/>
      <c r="Z237" s="115"/>
      <c r="AA237" s="115"/>
      <c r="AB237" s="115"/>
      <c r="AC237" s="115"/>
      <c r="AD237" s="115"/>
      <c r="AE237" s="115"/>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row>
    <row r="238" spans="2:58" hidden="1">
      <c r="B238" s="323" t="s">
        <v>643</v>
      </c>
      <c r="C238" s="323" t="str">
        <f t="shared" ca="1" si="182"/>
        <v>Pritraukti tarptautinį akceleratorių (6) (PVM)</v>
      </c>
      <c r="D238" t="str">
        <f t="shared" ca="1" si="183"/>
        <v>True</v>
      </c>
      <c r="E238" s="513">
        <v>1.25</v>
      </c>
      <c r="F238" s="513">
        <v>1.1000000000000001</v>
      </c>
      <c r="G238" s="513">
        <v>1</v>
      </c>
      <c r="H238" s="513">
        <v>0.9</v>
      </c>
      <c r="I238" s="513">
        <v>0.75</v>
      </c>
      <c r="J238" s="115"/>
      <c r="K238" s="115"/>
      <c r="L238" s="115">
        <v>1.25</v>
      </c>
      <c r="M238" s="115">
        <v>1.1000000000000001</v>
      </c>
      <c r="N238" s="115">
        <v>1</v>
      </c>
      <c r="O238" s="115">
        <v>0.9</v>
      </c>
      <c r="P238" s="115">
        <v>0.75</v>
      </c>
      <c r="Q238" s="115"/>
      <c r="R238" s="115"/>
      <c r="S238" s="115"/>
      <c r="T238" s="115"/>
      <c r="U238" s="115"/>
      <c r="V238" s="115"/>
      <c r="W238" s="115"/>
      <c r="X238" s="115"/>
      <c r="Y238" s="115"/>
      <c r="Z238" s="115"/>
      <c r="AA238" s="115"/>
      <c r="AB238" s="115"/>
      <c r="AC238" s="115"/>
      <c r="AD238" s="115"/>
      <c r="AE238" s="115"/>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row>
    <row r="239" spans="2:58" hidden="1">
      <c r="B239" s="323" t="s">
        <v>644</v>
      </c>
      <c r="C239" s="323" t="str">
        <f t="shared" ca="1" si="182"/>
        <v>Esamų paskatų verslui investuoti į MTEP sistemas studija (9) (PVM)</v>
      </c>
      <c r="D239" t="str">
        <f t="shared" ca="1" si="183"/>
        <v>True</v>
      </c>
      <c r="E239" s="513">
        <v>1.25</v>
      </c>
      <c r="F239" s="513">
        <v>1.1000000000000001</v>
      </c>
      <c r="G239" s="513">
        <v>1</v>
      </c>
      <c r="H239" s="513">
        <v>0.9</v>
      </c>
      <c r="I239" s="513">
        <v>0.75</v>
      </c>
      <c r="J239" s="115"/>
      <c r="K239" s="115"/>
      <c r="L239" s="115">
        <v>1.25</v>
      </c>
      <c r="M239" s="115">
        <v>1.1000000000000001</v>
      </c>
      <c r="N239" s="115">
        <v>1</v>
      </c>
      <c r="O239" s="115">
        <v>0.9</v>
      </c>
      <c r="P239" s="115">
        <v>0.75</v>
      </c>
      <c r="Q239" s="115"/>
      <c r="R239" s="115"/>
      <c r="S239" s="115"/>
      <c r="T239" s="115"/>
      <c r="U239" s="115"/>
      <c r="V239" s="115"/>
      <c r="W239" s="115"/>
      <c r="X239" s="115"/>
      <c r="Y239" s="115"/>
      <c r="Z239" s="115"/>
      <c r="AA239" s="115"/>
      <c r="AB239" s="115"/>
      <c r="AC239" s="115"/>
      <c r="AD239" s="115"/>
      <c r="AE239" s="115"/>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row>
    <row r="240" spans="2:58" hidden="1">
      <c r="B240" s="323" t="s">
        <v>645</v>
      </c>
      <c r="C240" s="323" t="str">
        <f t="shared" ca="1" si="182"/>
        <v/>
      </c>
      <c r="D240" t="str">
        <f t="shared" ca="1" si="183"/>
        <v>False</v>
      </c>
      <c r="E240" s="513">
        <v>1.25</v>
      </c>
      <c r="F240" s="513">
        <v>1.1000000000000001</v>
      </c>
      <c r="G240" s="513">
        <v>1</v>
      </c>
      <c r="H240" s="513">
        <v>0.9</v>
      </c>
      <c r="I240" s="513">
        <v>0.75</v>
      </c>
      <c r="J240" s="115"/>
      <c r="K240" s="115"/>
      <c r="L240" s="115">
        <v>1.25</v>
      </c>
      <c r="M240" s="115">
        <v>1.1000000000000001</v>
      </c>
      <c r="N240" s="115">
        <v>1</v>
      </c>
      <c r="O240" s="115">
        <v>0.9</v>
      </c>
      <c r="P240" s="115">
        <v>0.75</v>
      </c>
      <c r="Q240" s="115"/>
      <c r="R240" s="115"/>
      <c r="S240" s="115"/>
      <c r="T240" s="115"/>
      <c r="U240" s="115"/>
      <c r="V240" s="115"/>
      <c r="W240" s="115"/>
      <c r="X240" s="115"/>
      <c r="Y240" s="115"/>
      <c r="Z240" s="115"/>
      <c r="AA240" s="115"/>
      <c r="AB240" s="115"/>
      <c r="AC240" s="115"/>
      <c r="AD240" s="115"/>
      <c r="AE240" s="115"/>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row>
    <row r="241" spans="2:58" hidden="1">
      <c r="B241" s="323" t="s">
        <v>646</v>
      </c>
      <c r="C241" s="323" t="str">
        <f t="shared" ca="1" si="182"/>
        <v>Privataus sektoriaus investicijos</v>
      </c>
      <c r="D241" t="str">
        <f t="shared" ca="1" si="183"/>
        <v>True</v>
      </c>
      <c r="E241" s="513">
        <v>1.25</v>
      </c>
      <c r="F241" s="513">
        <v>1.1000000000000001</v>
      </c>
      <c r="G241" s="513">
        <v>1</v>
      </c>
      <c r="H241" s="513">
        <v>0.9</v>
      </c>
      <c r="I241" s="513">
        <v>0.75</v>
      </c>
      <c r="J241" s="115"/>
      <c r="K241" s="115"/>
      <c r="L241" s="115">
        <v>1.25</v>
      </c>
      <c r="M241" s="115">
        <v>1.1000000000000001</v>
      </c>
      <c r="N241" s="115">
        <v>1</v>
      </c>
      <c r="O241" s="115">
        <v>0.9</v>
      </c>
      <c r="P241" s="115">
        <v>0.75</v>
      </c>
      <c r="Q241" s="115"/>
      <c r="R241" s="115"/>
      <c r="S241" s="115"/>
      <c r="T241" s="115"/>
      <c r="U241" s="115"/>
      <c r="V241" s="115"/>
      <c r="W241" s="115"/>
      <c r="X241" s="115"/>
      <c r="Y241" s="115"/>
      <c r="Z241" s="115"/>
      <c r="AA241" s="115"/>
      <c r="AB241" s="115"/>
      <c r="AC241" s="115"/>
      <c r="AD241" s="115"/>
      <c r="AE241" s="115"/>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row>
    <row r="242" spans="2:58" hidden="1">
      <c r="B242" s="323" t="s">
        <v>647</v>
      </c>
      <c r="C242" s="323" t="str">
        <f t="shared" ca="1" si="182"/>
        <v/>
      </c>
      <c r="D242" t="str">
        <f t="shared" ca="1" si="183"/>
        <v>False</v>
      </c>
      <c r="E242" s="513">
        <v>1.25</v>
      </c>
      <c r="F242" s="513">
        <v>1.1000000000000001</v>
      </c>
      <c r="G242" s="513">
        <v>1</v>
      </c>
      <c r="H242" s="513">
        <v>0.9</v>
      </c>
      <c r="I242" s="513">
        <v>0.75</v>
      </c>
      <c r="J242" s="115"/>
      <c r="K242" s="115"/>
      <c r="L242" s="115">
        <v>1.25</v>
      </c>
      <c r="M242" s="115">
        <v>1.1000000000000001</v>
      </c>
      <c r="N242" s="115">
        <v>1</v>
      </c>
      <c r="O242" s="115">
        <v>0.9</v>
      </c>
      <c r="P242" s="115">
        <v>0.75</v>
      </c>
      <c r="Q242" s="115"/>
      <c r="R242" s="115"/>
      <c r="S242" s="115"/>
      <c r="T242" s="115"/>
      <c r="U242" s="115"/>
      <c r="V242" s="115"/>
      <c r="W242" s="115"/>
      <c r="X242" s="115"/>
      <c r="Y242" s="115"/>
      <c r="Z242" s="115"/>
      <c r="AA242" s="115"/>
      <c r="AB242" s="115"/>
      <c r="AC242" s="115"/>
      <c r="AD242" s="115"/>
      <c r="AE242" s="115"/>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row>
    <row r="243" spans="2:58" hidden="1">
      <c r="B243" s="323" t="s">
        <v>648</v>
      </c>
      <c r="C243" s="323" t="str">
        <f t="shared" ca="1" si="182"/>
        <v/>
      </c>
      <c r="D243" t="str">
        <f t="shared" ca="1" si="183"/>
        <v>False</v>
      </c>
      <c r="E243" s="513">
        <v>1.25</v>
      </c>
      <c r="F243" s="513">
        <v>1.1000000000000001</v>
      </c>
      <c r="G243" s="513">
        <v>1</v>
      </c>
      <c r="H243" s="513">
        <v>0.9</v>
      </c>
      <c r="I243" s="513">
        <v>0.75</v>
      </c>
      <c r="J243" s="115"/>
      <c r="K243" s="115"/>
      <c r="L243" s="115">
        <v>1.25</v>
      </c>
      <c r="M243" s="115">
        <v>1.1000000000000001</v>
      </c>
      <c r="N243" s="115">
        <v>1</v>
      </c>
      <c r="O243" s="115">
        <v>0.9</v>
      </c>
      <c r="P243" s="115">
        <v>0.75</v>
      </c>
      <c r="Q243" s="115"/>
      <c r="R243" s="115"/>
      <c r="S243" s="115"/>
      <c r="T243" s="115"/>
      <c r="U243" s="115"/>
      <c r="V243" s="115"/>
      <c r="W243" s="115"/>
      <c r="X243" s="115"/>
      <c r="Y243" s="115"/>
      <c r="Z243" s="115"/>
      <c r="AA243" s="115"/>
      <c r="AB243" s="115"/>
      <c r="AC243" s="115"/>
      <c r="AD243" s="115"/>
      <c r="AE243" s="115"/>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row>
    <row r="244" spans="2:58" hidden="1">
      <c r="B244" s="323" t="s">
        <v>649</v>
      </c>
      <c r="C244" s="323" t="str">
        <f t="shared" ca="1" si="182"/>
        <v/>
      </c>
      <c r="D244" t="str">
        <f t="shared" ca="1" si="183"/>
        <v>False</v>
      </c>
      <c r="E244" s="513">
        <v>1.25</v>
      </c>
      <c r="F244" s="513">
        <v>1.1000000000000001</v>
      </c>
      <c r="G244" s="513">
        <v>1</v>
      </c>
      <c r="H244" s="513">
        <v>0.9</v>
      </c>
      <c r="I244" s="513">
        <v>0.75</v>
      </c>
      <c r="J244" s="115"/>
      <c r="K244" s="115"/>
      <c r="L244" s="115">
        <v>1.25</v>
      </c>
      <c r="M244" s="115">
        <v>1.1000000000000001</v>
      </c>
      <c r="N244" s="115">
        <v>1</v>
      </c>
      <c r="O244" s="115">
        <v>0.9</v>
      </c>
      <c r="P244" s="115">
        <v>0.75</v>
      </c>
      <c r="Q244" s="115"/>
      <c r="R244" s="115"/>
      <c r="S244" s="115"/>
      <c r="T244" s="115"/>
      <c r="U244" s="115"/>
      <c r="V244" s="115"/>
      <c r="W244" s="115"/>
      <c r="X244" s="115"/>
      <c r="Y244" s="115"/>
      <c r="Z244" s="115"/>
      <c r="AA244" s="115"/>
      <c r="AB244" s="115"/>
      <c r="AC244" s="115"/>
      <c r="AD244" s="115"/>
      <c r="AE244" s="115"/>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row>
    <row r="245" spans="2:58" hidden="1">
      <c r="B245" s="323" t="s">
        <v>650</v>
      </c>
      <c r="C245" s="323" t="str">
        <f t="shared" ca="1" si="182"/>
        <v/>
      </c>
      <c r="D245" t="str">
        <f t="shared" ca="1" si="183"/>
        <v>False</v>
      </c>
      <c r="E245" s="513">
        <v>1.25</v>
      </c>
      <c r="F245" s="513">
        <v>1.1000000000000001</v>
      </c>
      <c r="G245" s="513">
        <v>1</v>
      </c>
      <c r="H245" s="513">
        <v>0.9</v>
      </c>
      <c r="I245" s="513">
        <v>0.75</v>
      </c>
      <c r="J245" s="115"/>
      <c r="K245" s="115"/>
      <c r="L245" s="115">
        <v>1.25</v>
      </c>
      <c r="M245" s="115">
        <v>1.1000000000000001</v>
      </c>
      <c r="N245" s="115">
        <v>1</v>
      </c>
      <c r="O245" s="115">
        <v>0.9</v>
      </c>
      <c r="P245" s="115">
        <v>0.75</v>
      </c>
      <c r="Q245" s="115"/>
      <c r="R245" s="115"/>
      <c r="S245" s="115"/>
      <c r="T245" s="115"/>
      <c r="U245" s="115"/>
      <c r="V245" s="115"/>
      <c r="W245" s="115"/>
      <c r="X245" s="115"/>
      <c r="Y245" s="115"/>
      <c r="Z245" s="115"/>
      <c r="AA245" s="115"/>
      <c r="AB245" s="115"/>
      <c r="AC245" s="115"/>
      <c r="AD245" s="115"/>
      <c r="AE245" s="115"/>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row>
    <row r="246" spans="2:58" hidden="1">
      <c r="B246" s="323" t="s">
        <v>651</v>
      </c>
      <c r="C246" s="323" t="str">
        <f t="shared" ca="1" si="182"/>
        <v>Veiklos pajamos 1 (viešojo sektoriaus)</v>
      </c>
      <c r="D246" t="str">
        <f t="shared" ca="1" si="183"/>
        <v>False</v>
      </c>
      <c r="E246" s="513">
        <v>0.75</v>
      </c>
      <c r="F246" s="513">
        <v>0.9</v>
      </c>
      <c r="G246" s="513">
        <v>1</v>
      </c>
      <c r="H246" s="513">
        <v>1.1000000000000001</v>
      </c>
      <c r="I246" s="513">
        <v>1.25</v>
      </c>
      <c r="J246" s="115"/>
      <c r="K246" s="115"/>
      <c r="L246" s="115">
        <v>0.75</v>
      </c>
      <c r="M246" s="115">
        <v>0.9</v>
      </c>
      <c r="N246" s="115">
        <v>1</v>
      </c>
      <c r="O246" s="115">
        <v>1.1000000000000001</v>
      </c>
      <c r="P246" s="115">
        <v>1.25</v>
      </c>
      <c r="Q246" s="115"/>
      <c r="R246" s="115"/>
      <c r="S246" s="115"/>
      <c r="T246" s="115"/>
      <c r="U246" s="115"/>
      <c r="V246" s="115"/>
      <c r="W246" s="115"/>
      <c r="X246" s="115"/>
      <c r="Y246" s="115"/>
      <c r="Z246" s="115"/>
      <c r="AA246" s="115"/>
      <c r="AB246" s="115"/>
      <c r="AC246" s="115"/>
      <c r="AD246" s="115"/>
      <c r="AE246" s="115"/>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row>
    <row r="247" spans="2:58" hidden="1">
      <c r="B247" s="323" t="s">
        <v>652</v>
      </c>
      <c r="C247" s="323" t="str">
        <f t="shared" ca="1" si="182"/>
        <v>Veiklos pajamos 2 (viešojo sektoriaus)</v>
      </c>
      <c r="D247" t="str">
        <f t="shared" ca="1" si="183"/>
        <v>False</v>
      </c>
      <c r="E247" s="513">
        <v>0.75</v>
      </c>
      <c r="F247" s="513">
        <v>0.9</v>
      </c>
      <c r="G247" s="513">
        <v>1</v>
      </c>
      <c r="H247" s="513">
        <v>1.1000000000000001</v>
      </c>
      <c r="I247" s="513">
        <v>1.25</v>
      </c>
      <c r="J247" s="115"/>
      <c r="K247" s="115"/>
      <c r="L247" s="115">
        <v>0.75</v>
      </c>
      <c r="M247" s="115">
        <v>0.9</v>
      </c>
      <c r="N247" s="115">
        <v>1</v>
      </c>
      <c r="O247" s="115">
        <v>1.1000000000000001</v>
      </c>
      <c r="P247" s="115">
        <v>1.25</v>
      </c>
      <c r="Q247" s="115"/>
      <c r="R247" s="115"/>
      <c r="S247" s="115"/>
      <c r="T247" s="115"/>
      <c r="U247" s="115"/>
      <c r="V247" s="115"/>
      <c r="W247" s="115"/>
      <c r="X247" s="115"/>
      <c r="Y247" s="115"/>
      <c r="Z247" s="115"/>
      <c r="AA247" s="115"/>
      <c r="AB247" s="115"/>
      <c r="AC247" s="115"/>
      <c r="AD247" s="115"/>
      <c r="AE247" s="115"/>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row>
    <row r="248" spans="2:58" hidden="1">
      <c r="B248" s="323" t="s">
        <v>653</v>
      </c>
      <c r="C248" s="323" t="str">
        <f t="shared" ca="1" si="182"/>
        <v>Veiklos pajamos 3 (viešojo sektoriaus)</v>
      </c>
      <c r="D248" t="str">
        <f t="shared" ca="1" si="183"/>
        <v>False</v>
      </c>
      <c r="E248" s="513">
        <v>0.75</v>
      </c>
      <c r="F248" s="513">
        <v>0.9</v>
      </c>
      <c r="G248" s="513">
        <v>1</v>
      </c>
      <c r="H248" s="513">
        <v>1.1000000000000001</v>
      </c>
      <c r="I248" s="513">
        <v>1.25</v>
      </c>
      <c r="J248" s="115"/>
      <c r="K248" s="115"/>
      <c r="L248" s="115">
        <v>0.75</v>
      </c>
      <c r="M248" s="115">
        <v>0.9</v>
      </c>
      <c r="N248" s="115">
        <v>1</v>
      </c>
      <c r="O248" s="115">
        <v>1.1000000000000001</v>
      </c>
      <c r="P248" s="115">
        <v>1.25</v>
      </c>
      <c r="Q248" s="115"/>
      <c r="R248" s="115"/>
      <c r="S248" s="115"/>
      <c r="T248" s="115"/>
      <c r="U248" s="115"/>
      <c r="V248" s="115"/>
      <c r="W248" s="115"/>
      <c r="X248" s="115"/>
      <c r="Y248" s="115"/>
      <c r="Z248" s="115"/>
      <c r="AA248" s="115"/>
      <c r="AB248" s="115"/>
      <c r="AC248" s="115"/>
      <c r="AD248" s="115"/>
      <c r="AE248" s="115"/>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row>
    <row r="249" spans="2:58" hidden="1">
      <c r="B249" s="323" t="s">
        <v>654</v>
      </c>
      <c r="C249" s="323" t="str">
        <f t="shared" ca="1" si="182"/>
        <v>Veiklos pajamos 4 (viešojo sektoriaus)</v>
      </c>
      <c r="D249" t="str">
        <f t="shared" ca="1" si="183"/>
        <v>False</v>
      </c>
      <c r="E249" s="513">
        <v>0.75</v>
      </c>
      <c r="F249" s="513">
        <v>0.9</v>
      </c>
      <c r="G249" s="513">
        <v>1</v>
      </c>
      <c r="H249" s="513">
        <v>1.1000000000000001</v>
      </c>
      <c r="I249" s="513">
        <v>1.25</v>
      </c>
      <c r="J249" s="115"/>
      <c r="K249" s="115"/>
      <c r="L249" s="115">
        <v>0.75</v>
      </c>
      <c r="M249" s="115">
        <v>0.9</v>
      </c>
      <c r="N249" s="115">
        <v>1</v>
      </c>
      <c r="O249" s="115">
        <v>1.1000000000000001</v>
      </c>
      <c r="P249" s="115">
        <v>1.25</v>
      </c>
      <c r="Q249" s="115"/>
      <c r="R249" s="115"/>
      <c r="S249" s="115"/>
      <c r="T249" s="115"/>
      <c r="U249" s="115"/>
      <c r="V249" s="115"/>
      <c r="W249" s="115"/>
      <c r="X249" s="115"/>
      <c r="Y249" s="115"/>
      <c r="Z249" s="115"/>
      <c r="AA249" s="115"/>
      <c r="AB249" s="115"/>
      <c r="AC249" s="115"/>
      <c r="AD249" s="115"/>
      <c r="AE249" s="115"/>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row>
    <row r="250" spans="2:58" hidden="1">
      <c r="B250" s="323" t="s">
        <v>655</v>
      </c>
      <c r="C250" s="323" t="str">
        <f t="shared" ca="1" si="182"/>
        <v>Veiklos pajamos 5 (viešojo sektoriaus)</v>
      </c>
      <c r="D250" t="str">
        <f t="shared" ca="1" si="183"/>
        <v>False</v>
      </c>
      <c r="E250" s="513">
        <v>0.75</v>
      </c>
      <c r="F250" s="513">
        <v>0.9</v>
      </c>
      <c r="G250" s="513">
        <v>1</v>
      </c>
      <c r="H250" s="513">
        <v>1.1000000000000001</v>
      </c>
      <c r="I250" s="513">
        <v>1.25</v>
      </c>
      <c r="J250" s="115"/>
      <c r="K250" s="115"/>
      <c r="L250" s="115">
        <v>0.75</v>
      </c>
      <c r="M250" s="115">
        <v>0.9</v>
      </c>
      <c r="N250" s="115">
        <v>1</v>
      </c>
      <c r="O250" s="115">
        <v>1.1000000000000001</v>
      </c>
      <c r="P250" s="115">
        <v>1.25</v>
      </c>
      <c r="Q250" s="115"/>
      <c r="R250" s="115"/>
      <c r="S250" s="115"/>
      <c r="T250" s="115"/>
      <c r="U250" s="115"/>
      <c r="V250" s="115"/>
      <c r="W250" s="115"/>
      <c r="X250" s="115"/>
      <c r="Y250" s="115"/>
      <c r="Z250" s="115"/>
      <c r="AA250" s="115"/>
      <c r="AB250" s="115"/>
      <c r="AC250" s="115"/>
      <c r="AD250" s="115"/>
      <c r="AE250" s="115"/>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row>
    <row r="251" spans="2:58" hidden="1">
      <c r="B251" s="323" t="s">
        <v>656</v>
      </c>
      <c r="C251" s="323" t="str">
        <f t="shared" ca="1" si="182"/>
        <v>Veiklos pajamos 1 (privataus ir NVO sektoriaus)</v>
      </c>
      <c r="D251" t="str">
        <f t="shared" ca="1" si="183"/>
        <v>False</v>
      </c>
      <c r="E251" s="513">
        <v>0.75</v>
      </c>
      <c r="F251" s="513">
        <v>0.9</v>
      </c>
      <c r="G251" s="513">
        <v>1</v>
      </c>
      <c r="H251" s="513">
        <v>1.1000000000000001</v>
      </c>
      <c r="I251" s="513">
        <v>1.25</v>
      </c>
      <c r="J251" s="115"/>
      <c r="K251" s="115"/>
      <c r="L251" s="115">
        <v>0.75</v>
      </c>
      <c r="M251" s="115">
        <v>0.9</v>
      </c>
      <c r="N251" s="115">
        <v>1</v>
      </c>
      <c r="O251" s="115">
        <v>1.1000000000000001</v>
      </c>
      <c r="P251" s="115">
        <v>1.25</v>
      </c>
      <c r="Q251" s="115"/>
      <c r="R251" s="115"/>
      <c r="S251" s="115"/>
      <c r="T251" s="115"/>
      <c r="U251" s="115"/>
      <c r="V251" s="115"/>
      <c r="W251" s="115"/>
      <c r="X251" s="115"/>
      <c r="Y251" s="115"/>
      <c r="Z251" s="115"/>
      <c r="AA251" s="115"/>
      <c r="AB251" s="115"/>
      <c r="AC251" s="115"/>
      <c r="AD251" s="115"/>
      <c r="AE251" s="115"/>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row>
    <row r="252" spans="2:58" hidden="1">
      <c r="B252" s="323" t="s">
        <v>657</v>
      </c>
      <c r="C252" s="323" t="str">
        <f t="shared" ca="1" si="182"/>
        <v>Veiklos pajamos 2 (privataus ir NVO sektoriaus)</v>
      </c>
      <c r="D252" t="str">
        <f t="shared" ca="1" si="183"/>
        <v>False</v>
      </c>
      <c r="E252" s="513">
        <v>0.75</v>
      </c>
      <c r="F252" s="513">
        <v>0.9</v>
      </c>
      <c r="G252" s="513">
        <v>1</v>
      </c>
      <c r="H252" s="513">
        <v>1.1000000000000001</v>
      </c>
      <c r="I252" s="513">
        <v>1.25</v>
      </c>
      <c r="J252" s="115"/>
      <c r="K252" s="115"/>
      <c r="L252" s="115">
        <v>0.75</v>
      </c>
      <c r="M252" s="115">
        <v>0.9</v>
      </c>
      <c r="N252" s="115">
        <v>1</v>
      </c>
      <c r="O252" s="115">
        <v>1.1000000000000001</v>
      </c>
      <c r="P252" s="115">
        <v>1.25</v>
      </c>
      <c r="Q252" s="115"/>
      <c r="R252" s="115"/>
      <c r="S252" s="115"/>
      <c r="T252" s="115"/>
      <c r="U252" s="115"/>
      <c r="V252" s="115"/>
      <c r="W252" s="115"/>
      <c r="X252" s="115"/>
      <c r="Y252" s="115"/>
      <c r="Z252" s="115"/>
      <c r="AA252" s="115"/>
      <c r="AB252" s="115"/>
      <c r="AC252" s="115"/>
      <c r="AD252" s="115"/>
      <c r="AE252" s="115"/>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row>
    <row r="253" spans="2:58" hidden="1">
      <c r="B253" s="323" t="s">
        <v>658</v>
      </c>
      <c r="C253" s="323" t="str">
        <f t="shared" ca="1" si="182"/>
        <v>Veiklos pajamos 3 (privataus ir NVO sektoriaus)</v>
      </c>
      <c r="D253" t="str">
        <f t="shared" ca="1" si="183"/>
        <v>False</v>
      </c>
      <c r="E253" s="513">
        <v>0.75</v>
      </c>
      <c r="F253" s="513">
        <v>0.9</v>
      </c>
      <c r="G253" s="513">
        <v>1</v>
      </c>
      <c r="H253" s="513">
        <v>1.1000000000000001</v>
      </c>
      <c r="I253" s="513">
        <v>1.25</v>
      </c>
      <c r="J253" s="115"/>
      <c r="K253" s="115"/>
      <c r="L253" s="115">
        <v>0.75</v>
      </c>
      <c r="M253" s="115">
        <v>0.9</v>
      </c>
      <c r="N253" s="115">
        <v>1</v>
      </c>
      <c r="O253" s="115">
        <v>1.1000000000000001</v>
      </c>
      <c r="P253" s="115">
        <v>1.25</v>
      </c>
      <c r="Q253" s="115"/>
      <c r="R253" s="115"/>
      <c r="S253" s="115"/>
      <c r="T253" s="115"/>
      <c r="U253" s="115"/>
      <c r="V253" s="115"/>
      <c r="W253" s="115"/>
      <c r="X253" s="115"/>
      <c r="Y253" s="115"/>
      <c r="Z253" s="115"/>
      <c r="AA253" s="115"/>
      <c r="AB253" s="115"/>
      <c r="AC253" s="115"/>
      <c r="AD253" s="115"/>
      <c r="AE253" s="115"/>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row>
    <row r="254" spans="2:58" hidden="1">
      <c r="B254" s="323" t="s">
        <v>659</v>
      </c>
      <c r="C254" s="323" t="str">
        <f t="shared" ca="1" si="182"/>
        <v>Veiklos pajamos 4 (privataus ir NVO sektoriaus)</v>
      </c>
      <c r="D254" t="str">
        <f t="shared" ca="1" si="183"/>
        <v>False</v>
      </c>
      <c r="E254" s="513">
        <v>0.75</v>
      </c>
      <c r="F254" s="513">
        <v>0.9</v>
      </c>
      <c r="G254" s="513">
        <v>1</v>
      </c>
      <c r="H254" s="513">
        <v>1.1000000000000001</v>
      </c>
      <c r="I254" s="513">
        <v>1.25</v>
      </c>
      <c r="J254" s="115"/>
      <c r="K254" s="115"/>
      <c r="L254" s="115">
        <v>0.75</v>
      </c>
      <c r="M254" s="115">
        <v>0.9</v>
      </c>
      <c r="N254" s="115">
        <v>1</v>
      </c>
      <c r="O254" s="115">
        <v>1.1000000000000001</v>
      </c>
      <c r="P254" s="115">
        <v>1.25</v>
      </c>
      <c r="Q254" s="115"/>
      <c r="R254" s="115"/>
      <c r="S254" s="115"/>
      <c r="T254" s="115"/>
      <c r="U254" s="115"/>
      <c r="V254" s="115"/>
      <c r="W254" s="115"/>
      <c r="X254" s="115"/>
      <c r="Y254" s="115"/>
      <c r="Z254" s="115"/>
      <c r="AA254" s="115"/>
      <c r="AB254" s="115"/>
      <c r="AC254" s="115"/>
      <c r="AD254" s="115"/>
      <c r="AE254" s="115"/>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row>
    <row r="255" spans="2:58" hidden="1">
      <c r="B255" s="323" t="s">
        <v>660</v>
      </c>
      <c r="C255" s="323" t="str">
        <f t="shared" ca="1" si="182"/>
        <v>Veiklos pajamos 5 (privataus ir NVO sektoriaus)</v>
      </c>
      <c r="D255" t="str">
        <f t="shared" ca="1" si="183"/>
        <v>False</v>
      </c>
      <c r="E255" s="513">
        <v>0.75</v>
      </c>
      <c r="F255" s="513">
        <v>0.9</v>
      </c>
      <c r="G255" s="513">
        <v>1</v>
      </c>
      <c r="H255" s="513">
        <v>1.1000000000000001</v>
      </c>
      <c r="I255" s="513">
        <v>1.25</v>
      </c>
      <c r="J255" s="115"/>
      <c r="K255" s="115"/>
      <c r="L255" s="115">
        <v>0.75</v>
      </c>
      <c r="M255" s="115">
        <v>0.9</v>
      </c>
      <c r="N255" s="115">
        <v>1</v>
      </c>
      <c r="O255" s="115">
        <v>1.1000000000000001</v>
      </c>
      <c r="P255" s="115">
        <v>1.25</v>
      </c>
      <c r="Q255" s="115"/>
      <c r="R255" s="115"/>
      <c r="S255" s="115"/>
      <c r="T255" s="115"/>
      <c r="U255" s="115"/>
      <c r="V255" s="115"/>
      <c r="W255" s="115"/>
      <c r="X255" s="115"/>
      <c r="Y255" s="115"/>
      <c r="Z255" s="115"/>
      <c r="AA255" s="115"/>
      <c r="AB255" s="115"/>
      <c r="AC255" s="115"/>
      <c r="AD255" s="115"/>
      <c r="AE255" s="115"/>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row>
    <row r="256" spans="2:58" hidden="1">
      <c r="B256" s="323" t="s">
        <v>247</v>
      </c>
      <c r="C256" s="323" t="str">
        <f t="shared" ca="1" si="182"/>
        <v>MOKESTINĖS PAJAMOS</v>
      </c>
      <c r="D256" t="str">
        <f t="shared" ca="1" si="183"/>
        <v>False</v>
      </c>
      <c r="E256" s="513">
        <v>0.75</v>
      </c>
      <c r="F256" s="513">
        <v>0.9</v>
      </c>
      <c r="G256" s="513">
        <v>1</v>
      </c>
      <c r="H256" s="513">
        <v>1.1000000000000001</v>
      </c>
      <c r="I256" s="513">
        <v>1.25</v>
      </c>
      <c r="J256" s="115"/>
      <c r="K256" s="115"/>
      <c r="L256" s="115">
        <v>0.75</v>
      </c>
      <c r="M256" s="115">
        <v>0.9</v>
      </c>
      <c r="N256" s="115">
        <v>1</v>
      </c>
      <c r="O256" s="115">
        <v>1.1000000000000001</v>
      </c>
      <c r="P256" s="115">
        <v>1.25</v>
      </c>
      <c r="Q256" s="115"/>
      <c r="R256" s="115"/>
      <c r="S256" s="115"/>
      <c r="T256" s="115"/>
      <c r="U256" s="115"/>
      <c r="V256" s="115"/>
      <c r="W256" s="115"/>
      <c r="X256" s="115"/>
      <c r="Y256" s="115"/>
      <c r="Z256" s="115"/>
      <c r="AA256" s="115"/>
      <c r="AB256" s="115"/>
      <c r="AC256" s="115"/>
      <c r="AD256" s="115"/>
      <c r="AE256" s="115"/>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row>
    <row r="257" spans="2:58" hidden="1">
      <c r="B257" s="323" t="s">
        <v>257</v>
      </c>
      <c r="C257" s="323" t="str">
        <f t="shared" ca="1" si="182"/>
        <v>SIEKIAMAS REZULTATAS: Produktų ar procesų inovacijas diegiančios MVĮ, matavimo vienetas: proc.</v>
      </c>
      <c r="D257" t="str">
        <f t="shared" ca="1" si="183"/>
        <v>False</v>
      </c>
      <c r="E257" s="513">
        <v>0.75</v>
      </c>
      <c r="F257" s="513">
        <v>0.9</v>
      </c>
      <c r="G257" s="513">
        <v>1</v>
      </c>
      <c r="H257" s="513">
        <v>1.1000000000000001</v>
      </c>
      <c r="I257" s="513">
        <v>1.25</v>
      </c>
      <c r="J257" s="115"/>
      <c r="K257" s="115"/>
      <c r="L257" s="115">
        <v>0.75</v>
      </c>
      <c r="M257" s="115">
        <v>0.9</v>
      </c>
      <c r="N257" s="115">
        <v>1</v>
      </c>
      <c r="O257" s="115">
        <v>1.1000000000000001</v>
      </c>
      <c r="P257" s="115">
        <v>1.25</v>
      </c>
      <c r="Q257" s="115"/>
      <c r="R257" s="115"/>
      <c r="S257" s="115"/>
      <c r="T257" s="115"/>
      <c r="U257" s="115"/>
      <c r="V257" s="115"/>
      <c r="W257" s="115"/>
      <c r="X257" s="115"/>
      <c r="Y257" s="115"/>
      <c r="Z257" s="115"/>
      <c r="AA257" s="115"/>
      <c r="AB257" s="115"/>
      <c r="AC257" s="115"/>
      <c r="AD257" s="115"/>
      <c r="AE257" s="115"/>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row>
    <row r="258" spans="2:58" hidden="1">
      <c r="B258" s="323" t="s">
        <v>661</v>
      </c>
      <c r="C258" s="323" t="str">
        <f t="shared" ca="1" si="182"/>
        <v>Sukurta pridėtinė vertė</v>
      </c>
      <c r="D258" t="str">
        <f t="shared" ca="1" si="183"/>
        <v>True</v>
      </c>
      <c r="E258" s="513">
        <v>0.75</v>
      </c>
      <c r="F258" s="513">
        <v>0.9</v>
      </c>
      <c r="G258" s="513">
        <v>1</v>
      </c>
      <c r="H258" s="513">
        <v>1.1000000000000001</v>
      </c>
      <c r="I258" s="513">
        <v>1.25</v>
      </c>
      <c r="J258" s="115"/>
      <c r="K258" s="115"/>
      <c r="L258" s="115">
        <v>0.75</v>
      </c>
      <c r="M258" s="115">
        <v>0.9</v>
      </c>
      <c r="N258" s="115">
        <v>1</v>
      </c>
      <c r="O258" s="115">
        <v>1.1000000000000001</v>
      </c>
      <c r="P258" s="115">
        <v>1.25</v>
      </c>
      <c r="Q258" s="115"/>
      <c r="R258" s="115"/>
      <c r="S258" s="115"/>
      <c r="T258" s="115"/>
      <c r="U258" s="115"/>
      <c r="V258" s="115"/>
      <c r="W258" s="115"/>
      <c r="X258" s="115"/>
      <c r="Y258" s="115"/>
      <c r="Z258" s="115"/>
      <c r="AA258" s="115"/>
      <c r="AB258" s="115"/>
      <c r="AC258" s="115"/>
      <c r="AD258" s="115"/>
      <c r="AE258" s="115"/>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row>
    <row r="259" spans="2:58" hidden="1">
      <c r="B259" s="323" t="s">
        <v>662</v>
      </c>
      <c r="C259" s="323" t="str">
        <f t="shared" ca="1" si="182"/>
        <v>Išvengtos inovacijų kūrimo sąnaudos</v>
      </c>
      <c r="D259" t="str">
        <f t="shared" ca="1" si="183"/>
        <v>True</v>
      </c>
      <c r="E259" s="513">
        <v>0.75</v>
      </c>
      <c r="F259" s="513">
        <v>0.9</v>
      </c>
      <c r="G259" s="513">
        <v>1</v>
      </c>
      <c r="H259" s="513">
        <v>1.1000000000000001</v>
      </c>
      <c r="I259" s="513">
        <v>1.25</v>
      </c>
      <c r="J259" s="115"/>
      <c r="K259" s="115"/>
      <c r="L259" s="115">
        <v>0.75</v>
      </c>
      <c r="M259" s="115">
        <v>0.9</v>
      </c>
      <c r="N259" s="115">
        <v>1</v>
      </c>
      <c r="O259" s="115">
        <v>1.1000000000000001</v>
      </c>
      <c r="P259" s="115">
        <v>1.25</v>
      </c>
      <c r="Q259" s="115"/>
      <c r="R259" s="115"/>
      <c r="S259" s="115"/>
      <c r="T259" s="115"/>
      <c r="U259" s="115"/>
      <c r="V259" s="115"/>
      <c r="W259" s="115"/>
      <c r="X259" s="115"/>
      <c r="Y259" s="115"/>
      <c r="Z259" s="115"/>
      <c r="AA259" s="115"/>
      <c r="AB259" s="115"/>
      <c r="AC259" s="115"/>
      <c r="AD259" s="115"/>
      <c r="AE259" s="115"/>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row>
    <row r="260" spans="2:58" hidden="1">
      <c r="B260" s="323" t="s">
        <v>663</v>
      </c>
      <c r="C260" s="323" t="str">
        <f t="shared" ca="1" si="182"/>
        <v>Išvengtos konsultacijų sąnaudos</v>
      </c>
      <c r="D260" t="str">
        <f t="shared" ca="1" si="183"/>
        <v>True</v>
      </c>
      <c r="E260" s="513">
        <v>0.75</v>
      </c>
      <c r="F260" s="513">
        <v>0.9</v>
      </c>
      <c r="G260" s="513">
        <v>1</v>
      </c>
      <c r="H260" s="513">
        <v>1.1000000000000001</v>
      </c>
      <c r="I260" s="513">
        <v>1.25</v>
      </c>
      <c r="J260" s="115"/>
      <c r="K260" s="115"/>
      <c r="L260" s="115">
        <v>0.75</v>
      </c>
      <c r="M260" s="115">
        <v>0.9</v>
      </c>
      <c r="N260" s="115">
        <v>1</v>
      </c>
      <c r="O260" s="115">
        <v>1.1000000000000001</v>
      </c>
      <c r="P260" s="115">
        <v>1.25</v>
      </c>
      <c r="Q260" s="115"/>
      <c r="R260" s="115"/>
      <c r="S260" s="115"/>
      <c r="T260" s="115"/>
      <c r="U260" s="115"/>
      <c r="V260" s="115"/>
      <c r="W260" s="115"/>
      <c r="X260" s="115"/>
      <c r="Y260" s="115"/>
      <c r="Z260" s="115"/>
      <c r="AA260" s="115"/>
      <c r="AB260" s="115"/>
      <c r="AC260" s="115"/>
      <c r="AD260" s="115"/>
      <c r="AE260" s="115"/>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row>
    <row r="261" spans="2:58" hidden="1">
      <c r="B261" s="323" t="s">
        <v>664</v>
      </c>
      <c r="C261" s="323" t="str">
        <f t="shared" ca="1" si="182"/>
        <v>Vieno darbuotojo sukuriamos pridėtinės vertės prieaugis</v>
      </c>
      <c r="D261" t="str">
        <f t="shared" ca="1" si="183"/>
        <v>True</v>
      </c>
      <c r="E261" s="513">
        <v>0.75</v>
      </c>
      <c r="F261" s="513">
        <v>0.9</v>
      </c>
      <c r="G261" s="513">
        <v>1</v>
      </c>
      <c r="H261" s="513">
        <v>1.1000000000000001</v>
      </c>
      <c r="I261" s="513">
        <v>1.25</v>
      </c>
      <c r="J261" s="115"/>
      <c r="K261" s="115"/>
      <c r="L261" s="115">
        <v>0.75</v>
      </c>
      <c r="M261" s="115">
        <v>0.9</v>
      </c>
      <c r="N261" s="115">
        <v>1</v>
      </c>
      <c r="O261" s="115">
        <v>1.1000000000000001</v>
      </c>
      <c r="P261" s="115">
        <v>1.25</v>
      </c>
      <c r="Q261" s="115"/>
      <c r="R261" s="115"/>
      <c r="S261" s="115"/>
      <c r="T261" s="115"/>
      <c r="U261" s="115"/>
      <c r="V261" s="115"/>
      <c r="W261" s="115"/>
      <c r="X261" s="115"/>
      <c r="Y261" s="115"/>
      <c r="Z261" s="115"/>
      <c r="AA261" s="115"/>
      <c r="AB261" s="115"/>
      <c r="AC261" s="115"/>
      <c r="AD261" s="115"/>
      <c r="AE261" s="115"/>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row>
    <row r="262" spans="2:58" hidden="1">
      <c r="B262" s="323" t="s">
        <v>665</v>
      </c>
      <c r="C262" s="323" t="str">
        <f t="shared" ca="1" si="182"/>
        <v/>
      </c>
      <c r="D262" t="str">
        <f t="shared" ca="1" si="183"/>
        <v>False</v>
      </c>
      <c r="E262" s="513">
        <v>0.75</v>
      </c>
      <c r="F262" s="513">
        <v>0.9</v>
      </c>
      <c r="G262" s="513">
        <v>1</v>
      </c>
      <c r="H262" s="513">
        <v>1.1000000000000001</v>
      </c>
      <c r="I262" s="513">
        <v>1.25</v>
      </c>
      <c r="J262" s="115"/>
      <c r="K262" s="115"/>
      <c r="L262" s="115">
        <v>0.75</v>
      </c>
      <c r="M262" s="115">
        <v>0.9</v>
      </c>
      <c r="N262" s="115">
        <v>1</v>
      </c>
      <c r="O262" s="115">
        <v>1.1000000000000001</v>
      </c>
      <c r="P262" s="115">
        <v>1.25</v>
      </c>
      <c r="Q262" s="115"/>
      <c r="R262" s="115"/>
      <c r="S262" s="115"/>
      <c r="T262" s="115"/>
      <c r="U262" s="115"/>
      <c r="V262" s="115"/>
      <c r="W262" s="115"/>
      <c r="X262" s="115"/>
      <c r="Y262" s="115"/>
      <c r="Z262" s="115"/>
      <c r="AA262" s="115"/>
      <c r="AB262" s="115"/>
      <c r="AC262" s="115"/>
      <c r="AD262" s="115"/>
      <c r="AE262" s="115"/>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row>
    <row r="263" spans="2:58" hidden="1">
      <c r="B263" s="323" t="s">
        <v>666</v>
      </c>
      <c r="C263" s="323" t="str">
        <f t="shared" ca="1" si="182"/>
        <v/>
      </c>
      <c r="D263" t="str">
        <f t="shared" ca="1" si="183"/>
        <v>False</v>
      </c>
      <c r="E263" s="513">
        <v>0.75</v>
      </c>
      <c r="F263" s="513">
        <v>0.9</v>
      </c>
      <c r="G263" s="513">
        <v>1</v>
      </c>
      <c r="H263" s="513">
        <v>1.1000000000000001</v>
      </c>
      <c r="I263" s="513">
        <v>1.25</v>
      </c>
      <c r="J263" s="115"/>
      <c r="K263" s="115"/>
      <c r="L263" s="115">
        <v>0.75</v>
      </c>
      <c r="M263" s="115">
        <v>0.9</v>
      </c>
      <c r="N263" s="115">
        <v>1</v>
      </c>
      <c r="O263" s="115">
        <v>1.1000000000000001</v>
      </c>
      <c r="P263" s="115">
        <v>1.25</v>
      </c>
      <c r="Q263" s="115"/>
      <c r="R263" s="115"/>
      <c r="S263" s="115"/>
      <c r="T263" s="115"/>
      <c r="U263" s="115"/>
      <c r="V263" s="115"/>
      <c r="W263" s="115"/>
      <c r="X263" s="115"/>
      <c r="Y263" s="115"/>
      <c r="Z263" s="115"/>
      <c r="AA263" s="115"/>
      <c r="AB263" s="115"/>
      <c r="AC263" s="115"/>
      <c r="AD263" s="115"/>
      <c r="AE263" s="115"/>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row>
    <row r="264" spans="2:58" hidden="1">
      <c r="B264" s="323" t="s">
        <v>667</v>
      </c>
      <c r="C264" s="323" t="str">
        <f t="shared" ca="1" si="182"/>
        <v/>
      </c>
      <c r="D264" t="str">
        <f t="shared" ca="1" si="183"/>
        <v>False</v>
      </c>
      <c r="E264" s="513">
        <v>0.75</v>
      </c>
      <c r="F264" s="513">
        <v>0.9</v>
      </c>
      <c r="G264" s="513">
        <v>1</v>
      </c>
      <c r="H264" s="513">
        <v>1.1000000000000001</v>
      </c>
      <c r="I264" s="513">
        <v>1.25</v>
      </c>
      <c r="J264" s="115"/>
      <c r="K264" s="115"/>
      <c r="L264" s="115">
        <v>0.75</v>
      </c>
      <c r="M264" s="115">
        <v>0.9</v>
      </c>
      <c r="N264" s="115">
        <v>1</v>
      </c>
      <c r="O264" s="115">
        <v>1.1000000000000001</v>
      </c>
      <c r="P264" s="115">
        <v>1.25</v>
      </c>
      <c r="Q264" s="115"/>
      <c r="R264" s="115"/>
      <c r="S264" s="115"/>
      <c r="T264" s="115"/>
      <c r="U264" s="115"/>
      <c r="V264" s="115"/>
      <c r="W264" s="115"/>
      <c r="X264" s="115"/>
      <c r="Y264" s="115"/>
      <c r="Z264" s="115"/>
      <c r="AA264" s="115"/>
      <c r="AB264" s="115"/>
      <c r="AC264" s="115"/>
      <c r="AD264" s="115"/>
      <c r="AE264" s="115"/>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row>
    <row r="265" spans="2:58" hidden="1">
      <c r="B265" s="323" t="s">
        <v>668</v>
      </c>
      <c r="C265" s="323" t="str">
        <f t="shared" ca="1" si="182"/>
        <v/>
      </c>
      <c r="D265" t="str">
        <f t="shared" ca="1" si="183"/>
        <v>False</v>
      </c>
      <c r="E265" s="513">
        <v>1.25</v>
      </c>
      <c r="F265" s="513">
        <v>1.1000000000000001</v>
      </c>
      <c r="G265" s="513">
        <v>1</v>
      </c>
      <c r="H265" s="513">
        <v>0.9</v>
      </c>
      <c r="I265" s="513">
        <v>0.75</v>
      </c>
      <c r="J265" s="115"/>
      <c r="K265" s="115"/>
      <c r="L265" s="115">
        <v>1.25</v>
      </c>
      <c r="M265" s="115">
        <v>1.1000000000000001</v>
      </c>
      <c r="N265" s="115">
        <v>1</v>
      </c>
      <c r="O265" s="115">
        <v>0.9</v>
      </c>
      <c r="P265" s="115">
        <v>0.75</v>
      </c>
      <c r="Q265" s="115"/>
      <c r="R265" s="115"/>
      <c r="S265" s="115"/>
      <c r="T265" s="115"/>
      <c r="U265" s="115"/>
      <c r="V265" s="115"/>
      <c r="W265" s="115"/>
      <c r="X265" s="115"/>
      <c r="Y265" s="115"/>
      <c r="Z265" s="115"/>
      <c r="AA265" s="115"/>
      <c r="AB265" s="115"/>
      <c r="AC265" s="115"/>
      <c r="AD265" s="115"/>
      <c r="AE265" s="115"/>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row>
    <row r="266" spans="2:58" hidden="1">
      <c r="B266" s="323" t="s">
        <v>669</v>
      </c>
      <c r="C266" s="323" t="str">
        <f t="shared" ca="1" si="182"/>
        <v/>
      </c>
      <c r="D266" t="str">
        <f t="shared" ca="1" si="183"/>
        <v>False</v>
      </c>
      <c r="E266" s="513">
        <v>1.25</v>
      </c>
      <c r="F266" s="513">
        <v>1.1000000000000001</v>
      </c>
      <c r="G266" s="513">
        <v>1</v>
      </c>
      <c r="H266" s="513">
        <v>0.9</v>
      </c>
      <c r="I266" s="513">
        <v>0.75</v>
      </c>
      <c r="J266" s="115"/>
      <c r="K266" s="115"/>
      <c r="L266" s="115">
        <v>1.25</v>
      </c>
      <c r="M266" s="115">
        <v>1.1000000000000001</v>
      </c>
      <c r="N266" s="115">
        <v>1</v>
      </c>
      <c r="O266" s="115">
        <v>0.9</v>
      </c>
      <c r="P266" s="115">
        <v>0.75</v>
      </c>
      <c r="Q266" s="115"/>
      <c r="R266" s="115"/>
      <c r="S266" s="115"/>
      <c r="T266" s="115"/>
      <c r="U266" s="115"/>
      <c r="V266" s="115"/>
      <c r="W266" s="115"/>
      <c r="X266" s="115"/>
      <c r="Y266" s="115"/>
      <c r="Z266" s="115"/>
      <c r="AA266" s="115"/>
      <c r="AB266" s="115"/>
      <c r="AC266" s="115"/>
      <c r="AD266" s="115"/>
      <c r="AE266" s="115"/>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row>
    <row r="267" spans="2:58" hidden="1">
      <c r="B267" s="323" t="s">
        <v>670</v>
      </c>
      <c r="C267" s="323" t="str">
        <f t="shared" ca="1" si="182"/>
        <v/>
      </c>
      <c r="D267" t="str">
        <f t="shared" ca="1" si="183"/>
        <v>False</v>
      </c>
      <c r="E267" s="513">
        <v>1.25</v>
      </c>
      <c r="F267" s="513">
        <v>1.1000000000000001</v>
      </c>
      <c r="G267" s="513">
        <v>1</v>
      </c>
      <c r="H267" s="513">
        <v>0.9</v>
      </c>
      <c r="I267" s="513">
        <v>0.75</v>
      </c>
      <c r="J267" s="115"/>
      <c r="K267" s="115"/>
      <c r="L267" s="115">
        <v>1.25</v>
      </c>
      <c r="M267" s="115">
        <v>1.1000000000000001</v>
      </c>
      <c r="N267" s="115">
        <v>1</v>
      </c>
      <c r="O267" s="115">
        <v>0.9</v>
      </c>
      <c r="P267" s="115">
        <v>0.75</v>
      </c>
      <c r="Q267" s="115"/>
      <c r="R267" s="115"/>
      <c r="S267" s="115"/>
      <c r="T267" s="115"/>
      <c r="U267" s="115"/>
      <c r="V267" s="115"/>
      <c r="W267" s="115"/>
      <c r="X267" s="115"/>
      <c r="Y267" s="115"/>
      <c r="Z267" s="115"/>
      <c r="AA267" s="115"/>
      <c r="AB267" s="115"/>
      <c r="AC267" s="115"/>
      <c r="AD267" s="115"/>
      <c r="AE267" s="115"/>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row>
    <row r="268" spans="2:58"/>
    <row r="269" spans="2:58">
      <c r="B269" s="101"/>
      <c r="C269" s="16" t="s">
        <v>685</v>
      </c>
      <c r="E269" s="101"/>
      <c r="F269" s="102"/>
      <c r="G269" s="102"/>
      <c r="H269" s="102"/>
      <c r="I269" s="102"/>
      <c r="J269" s="102"/>
      <c r="K269" s="102"/>
      <c r="L269" s="116"/>
    </row>
    <row r="270" spans="2:58">
      <c r="B270" s="102"/>
      <c r="C270" s="505" t="s">
        <v>686</v>
      </c>
      <c r="E270" s="511" t="s">
        <v>680</v>
      </c>
      <c r="F270" s="511" t="s">
        <v>681</v>
      </c>
      <c r="G270" s="511" t="s">
        <v>682</v>
      </c>
      <c r="H270" s="511" t="s">
        <v>683</v>
      </c>
      <c r="I270" s="511" t="s">
        <v>684</v>
      </c>
      <c r="J270" s="121"/>
      <c r="K270" s="121"/>
      <c r="L270" s="121"/>
      <c r="M270" s="121"/>
      <c r="N270" s="121"/>
    </row>
    <row r="271" spans="2:58">
      <c r="C271" s="507" t="s">
        <v>561</v>
      </c>
      <c r="D271" s="323"/>
      <c r="E271" s="514">
        <v>0.78572405014179381</v>
      </c>
      <c r="F271" s="514">
        <v>1.0714418865569915</v>
      </c>
      <c r="G271" s="514">
        <v>1.3095400835696565</v>
      </c>
      <c r="H271" s="514">
        <v>1.60054899102958</v>
      </c>
      <c r="I271" s="514">
        <v>2.1825668059494272</v>
      </c>
    </row>
    <row r="272" spans="2:58">
      <c r="C272" s="507" t="s">
        <v>562</v>
      </c>
      <c r="D272" s="323"/>
      <c r="E272" s="514">
        <v>-161126295.14447591</v>
      </c>
      <c r="F272" s="514">
        <v>47274677.936912604</v>
      </c>
      <c r="G272" s="514">
        <v>186208659.99117148</v>
      </c>
      <c r="H272" s="514">
        <v>325142642.04543048</v>
      </c>
      <c r="I272" s="514">
        <v>533543615.12681872</v>
      </c>
    </row>
    <row r="273" spans="3:17">
      <c r="C273" s="507" t="s">
        <v>563</v>
      </c>
      <c r="D273" s="323"/>
      <c r="E273" s="514">
        <v>2.2517259850964422E-2</v>
      </c>
      <c r="F273" s="514">
        <v>5.8554573348042815E-2</v>
      </c>
      <c r="G273" s="514">
        <v>8.5551239415316616E-2</v>
      </c>
      <c r="H273" s="514">
        <v>0.11640408948147307</v>
      </c>
      <c r="I273" s="514">
        <v>0.1747223426958171</v>
      </c>
      <c r="K273" t="s">
        <v>151</v>
      </c>
    </row>
    <row r="274" spans="3:17">
      <c r="C274" s="507" t="s">
        <v>509</v>
      </c>
      <c r="D274" s="323"/>
      <c r="E274" s="514" t="s">
        <v>151</v>
      </c>
      <c r="F274" s="514" t="s">
        <v>151</v>
      </c>
      <c r="G274" s="514" t="s">
        <v>151</v>
      </c>
      <c r="H274" s="514" t="s">
        <v>151</v>
      </c>
      <c r="I274" s="514" t="s">
        <v>151</v>
      </c>
      <c r="N274" t="s">
        <v>151</v>
      </c>
    </row>
    <row r="275" spans="3:17">
      <c r="C275" s="507" t="s">
        <v>558</v>
      </c>
      <c r="D275" s="323"/>
      <c r="E275" s="514" t="s">
        <v>151</v>
      </c>
      <c r="F275" s="514" t="s">
        <v>151</v>
      </c>
      <c r="G275" s="514" t="s">
        <v>151</v>
      </c>
      <c r="H275" s="514" t="s">
        <v>151</v>
      </c>
      <c r="I275" s="514" t="s">
        <v>151</v>
      </c>
      <c r="Q275" t="s">
        <v>151</v>
      </c>
    </row>
    <row r="276" spans="3:17">
      <c r="C276" s="507" t="s">
        <v>536</v>
      </c>
      <c r="D276" s="323"/>
      <c r="E276" s="514">
        <v>-409300190.54887414</v>
      </c>
      <c r="F276" s="514">
        <v>-359719729.05716538</v>
      </c>
      <c r="G276" s="514">
        <v>-326666088.06269288</v>
      </c>
      <c r="H276" s="514">
        <v>-293612447.06822038</v>
      </c>
      <c r="I276" s="514">
        <v>-244031985.5765118</v>
      </c>
    </row>
    <row r="277" spans="3:17">
      <c r="C277" s="507" t="s">
        <v>564</v>
      </c>
      <c r="D277" s="323"/>
      <c r="E277" s="514">
        <v>-774513228.71250451</v>
      </c>
      <c r="F277" s="514">
        <v>-681571641.26700401</v>
      </c>
      <c r="G277" s="514">
        <v>-619610582.97000372</v>
      </c>
      <c r="H277" s="514">
        <v>-557649524.6730032</v>
      </c>
      <c r="I277" s="514">
        <v>-464707937.227503</v>
      </c>
    </row>
    <row r="278" spans="3:17">
      <c r="C278" s="507" t="s">
        <v>565</v>
      </c>
      <c r="D278" s="323"/>
      <c r="E278" s="514" t="s">
        <v>151</v>
      </c>
      <c r="F278" s="514" t="s">
        <v>151</v>
      </c>
      <c r="G278" s="514" t="s">
        <v>151</v>
      </c>
      <c r="H278" s="514" t="s">
        <v>151</v>
      </c>
      <c r="I278" s="514" t="s">
        <v>151</v>
      </c>
    </row>
    <row r="279" spans="3:17">
      <c r="C279" s="507" t="s">
        <v>566</v>
      </c>
      <c r="D279" s="323"/>
      <c r="E279" s="514">
        <v>0</v>
      </c>
      <c r="F279" s="514">
        <v>0</v>
      </c>
      <c r="G279" s="514">
        <v>0</v>
      </c>
      <c r="H279" s="514">
        <v>0</v>
      </c>
      <c r="I279" s="514">
        <v>0</v>
      </c>
    </row>
    <row r="280" spans="3:17"/>
    <row r="281" spans="3:17"/>
  </sheetData>
  <sheetProtection algorithmName="SHA-512" hashValue="t20E5ywq6/hm9vEAT6WS/LlcWR/uWqEencbr9tZBRQwk4dBY8xr51+Js8Vu/G0//qbwdPxVdD5CNf715dAzwVw==" saltValue="EPRQiR6vqpEBfYgGiqT1aA=="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142875</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4410075</xdr:colOff>
                    <xdr:row>3</xdr:row>
                    <xdr:rowOff>142875</xdr:rowOff>
                  </from>
                  <to>
                    <xdr:col>2</xdr:col>
                    <xdr:colOff>4676775</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60"/>
  <sheetViews>
    <sheetView zoomScale="80" zoomScaleNormal="80" workbookViewId="0">
      <pane xSplit="5" ySplit="8" topLeftCell="I131" activePane="bottomRight" state="frozenSplit"/>
      <selection pane="topRight" activeCell="C20" sqref="C20"/>
      <selection pane="bottomLeft" activeCell="C20" sqref="C20"/>
      <selection pane="bottomRight" activeCell="T165" sqref="T165"/>
    </sheetView>
  </sheetViews>
  <sheetFormatPr defaultRowHeight="15"/>
  <cols>
    <col min="1" max="1" width="3.5703125" customWidth="1"/>
    <col min="2" max="2" width="10.140625" customWidth="1"/>
    <col min="3" max="3" width="90.5703125" customWidth="1"/>
    <col min="4" max="4" width="14.5703125" customWidth="1"/>
    <col min="5" max="5" width="8.42578125" bestFit="1" customWidth="1"/>
    <col min="6" max="100" width="3.85546875" customWidth="1"/>
    <col min="101" max="325" width="3.85546875" hidden="1" customWidth="1"/>
    <col min="326" max="420" width="0" hidden="1" customWidth="1"/>
  </cols>
  <sheetData>
    <row r="1" spans="1:325" ht="9" customHeight="1">
      <c r="A1" s="130"/>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30"/>
      <c r="B2" s="351" t="s">
        <v>687</v>
      </c>
      <c r="C2" s="658" t="str">
        <f>IF(Pradžia!E6="","",Pradžia!E6)</f>
        <v>Sukurti nuoseklią inovacinės veiklos skatinimo sistemą</v>
      </c>
      <c r="D2" s="658"/>
      <c r="E2" s="658"/>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30"/>
      <c r="F3" s="127"/>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75">
      <c r="A4" s="130"/>
      <c r="B4" s="132" t="s">
        <v>688</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75">
      <c r="A5" s="130"/>
      <c r="B5" s="132"/>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5" thickBot="1">
      <c r="A6" s="130"/>
      <c r="B6" s="6" t="s">
        <v>157</v>
      </c>
      <c r="C6" s="6"/>
      <c r="D6" s="126"/>
      <c r="E6" s="126"/>
      <c r="F6" s="630">
        <f ca="1">IF(F7=Rezultatai!$H$40,0,IF(F7-Rezultatai!$H$40&lt;0,"",F7-Rezultatai!$H$40))</f>
        <v>0</v>
      </c>
      <c r="G6" s="630"/>
      <c r="H6" s="630"/>
      <c r="I6" s="630"/>
      <c r="J6" s="630">
        <f ca="1">IF(J7=Rezultatai!$H$40,0,IF(J7-Rezultatai!$H$40&lt;0,"",J7-Rezultatai!$H$40))</f>
        <v>1</v>
      </c>
      <c r="K6" s="630"/>
      <c r="L6" s="630"/>
      <c r="M6" s="630"/>
      <c r="N6" s="630">
        <f ca="1">IF(N7=Rezultatai!$H$40,0,IF(N7-Rezultatai!$H$40&lt;0,"",N7-Rezultatai!$H$40))</f>
        <v>2</v>
      </c>
      <c r="O6" s="630"/>
      <c r="P6" s="630"/>
      <c r="Q6" s="630"/>
      <c r="R6" s="630">
        <f ca="1">IF(R7=Rezultatai!$H$40,0,IF(R7-Rezultatai!$H$40&lt;0,"",R7-Rezultatai!$H$40))</f>
        <v>3</v>
      </c>
      <c r="S6" s="630"/>
      <c r="T6" s="630"/>
      <c r="U6" s="630"/>
      <c r="V6" s="630" t="e" vm="1">
        <f>_xleta.SUM</f>
        <v>#VALUE!</v>
      </c>
      <c r="W6" s="630"/>
      <c r="X6" s="630"/>
      <c r="Y6" s="630"/>
      <c r="Z6" s="630">
        <f ca="1">IF(Z7=Rezultatai!$H$40,0,IF(Z7-Rezultatai!$H$40&lt;0,"",Z7-Rezultatai!$H$40))</f>
        <v>5</v>
      </c>
      <c r="AA6" s="630"/>
      <c r="AB6" s="630"/>
      <c r="AC6" s="630"/>
      <c r="AD6" s="630">
        <f ca="1">IF(AD7=Rezultatai!$H$40,0,IF(AD7-Rezultatai!$H$40&lt;0,"",AD7-Rezultatai!$H$40))</f>
        <v>6</v>
      </c>
      <c r="AE6" s="630"/>
      <c r="AF6" s="630"/>
      <c r="AG6" s="630"/>
      <c r="AH6" s="630">
        <f ca="1">IF(AH7=Rezultatai!$H$40,0,IF(AH7-Rezultatai!$H$40&lt;0,"",AH7-Rezultatai!$H$40))</f>
        <v>7</v>
      </c>
      <c r="AI6" s="630"/>
      <c r="AJ6" s="630"/>
      <c r="AK6" s="630"/>
      <c r="AL6" s="630">
        <f ca="1">IF(AL7=Rezultatai!$H$40,0,IF(AL7-Rezultatai!$H$40&lt;0,"",AL7-Rezultatai!$H$40))</f>
        <v>8</v>
      </c>
      <c r="AM6" s="630"/>
      <c r="AN6" s="630"/>
      <c r="AO6" s="630"/>
      <c r="AP6" s="630">
        <f ca="1">IF(AP7=Rezultatai!$H$40,0,IF(AP7-Rezultatai!$H$40&lt;0,"",AP7-Rezultatai!$H$40))</f>
        <v>9</v>
      </c>
      <c r="AQ6" s="630"/>
      <c r="AR6" s="630"/>
      <c r="AS6" s="630"/>
      <c r="AT6" s="630">
        <f ca="1">IF(AT7=Rezultatai!$H$40,0,IF(AT7-Rezultatai!$H$40&lt;0,"",AT7-Rezultatai!$H$40))</f>
        <v>10</v>
      </c>
      <c r="AU6" s="630"/>
      <c r="AV6" s="630"/>
      <c r="AW6" s="630"/>
      <c r="AX6" s="630">
        <f ca="1">IF(AX7=Rezultatai!$H$40,0,IF(AX7-Rezultatai!$H$40&lt;0,"",AX7-Rezultatai!$H$40))</f>
        <v>11</v>
      </c>
      <c r="AY6" s="630"/>
      <c r="AZ6" s="630"/>
      <c r="BA6" s="630"/>
      <c r="BB6" s="630">
        <f ca="1">IF(BB7=Rezultatai!$H$40,0,IF(BB7-Rezultatai!$H$40&lt;0,"",BB7-Rezultatai!$H$40))</f>
        <v>12</v>
      </c>
      <c r="BC6" s="630"/>
      <c r="BD6" s="630"/>
      <c r="BE6" s="630"/>
      <c r="BF6" s="630">
        <f ca="1">IF(BF7=Rezultatai!$H$40,0,IF(BF7-Rezultatai!$H$40&lt;0,"",BF7-Rezultatai!$H$40))</f>
        <v>13</v>
      </c>
      <c r="BG6" s="630"/>
      <c r="BH6" s="630"/>
      <c r="BI6" s="630"/>
      <c r="BJ6" s="630">
        <f ca="1">IF(BJ7=Rezultatai!$H$40,0,IF(BJ7-Rezultatai!$H$40&lt;0,"",BJ7-Rezultatai!$H$40))</f>
        <v>14</v>
      </c>
      <c r="BK6" s="630"/>
      <c r="BL6" s="630"/>
      <c r="BM6" s="630"/>
      <c r="BN6" s="630">
        <f ca="1">IF(BN7=Rezultatai!$H$40,0,IF(BN7-Rezultatai!$H$40&lt;0,"",BN7-Rezultatai!$H$40))</f>
        <v>15</v>
      </c>
      <c r="BO6" s="630"/>
      <c r="BP6" s="630"/>
      <c r="BQ6" s="630"/>
      <c r="BR6" s="630">
        <f ca="1">IF(BR7=Rezultatai!$H$40,0,IF(BR7-Rezultatai!$H$40&lt;0,"",BR7-Rezultatai!$H$40))</f>
        <v>16</v>
      </c>
      <c r="BS6" s="630"/>
      <c r="BT6" s="630"/>
      <c r="BU6" s="630"/>
      <c r="BV6" s="630">
        <f ca="1">IF(BV7=Rezultatai!$H$40,0,IF(BV7-Rezultatai!$H$40&lt;0,"",BV7-Rezultatai!$H$40))</f>
        <v>17</v>
      </c>
      <c r="BW6" s="630"/>
      <c r="BX6" s="630"/>
      <c r="BY6" s="630"/>
      <c r="BZ6" s="630">
        <f ca="1">IF(BZ7=Rezultatai!$H$40,0,IF(BZ7-Rezultatai!$H$40&lt;0,"",BZ7-Rezultatai!$H$40))</f>
        <v>18</v>
      </c>
      <c r="CA6" s="630"/>
      <c r="CB6" s="630"/>
      <c r="CC6" s="630"/>
      <c r="CD6" s="630">
        <f ca="1">IF(CD7=Rezultatai!$H$40,0,IF(CD7-Rezultatai!$H$40&lt;0,"",CD7-Rezultatai!$H$40))</f>
        <v>19</v>
      </c>
      <c r="CE6" s="630"/>
      <c r="CF6" s="630"/>
      <c r="CG6" s="630"/>
      <c r="CH6" s="630">
        <f ca="1">IF(CH7=Rezultatai!$H$40,0,IF(CH7-Rezultatai!$H$40&lt;0,"",CH7-Rezultatai!$H$40))</f>
        <v>20</v>
      </c>
      <c r="CI6" s="630"/>
      <c r="CJ6" s="630"/>
      <c r="CK6" s="630"/>
      <c r="CL6" s="630">
        <f ca="1">IF(CL7=Rezultatai!$H$40,0,IF(CL7-Rezultatai!$H$40&lt;0,"",CL7-Rezultatai!$H$40))</f>
        <v>21</v>
      </c>
      <c r="CM6" s="630"/>
      <c r="CN6" s="630"/>
      <c r="CO6" s="630"/>
      <c r="CP6" s="630">
        <f ca="1">IF(CP7=Rezultatai!$H$40,0,IF(CP7-Rezultatai!$H$40&lt;0,"",CP7-Rezultatai!$H$40))</f>
        <v>22</v>
      </c>
      <c r="CQ6" s="630"/>
      <c r="CR6" s="630"/>
      <c r="CS6" s="630"/>
      <c r="CT6" s="630">
        <f ca="1">IF(CT7=Rezultatai!$H$40,0,IF(CT7-Rezultatai!$H$40&lt;0,"",CT7-Rezultatai!$H$40))</f>
        <v>23</v>
      </c>
      <c r="CU6" s="630"/>
      <c r="CV6" s="630"/>
      <c r="CW6" s="630"/>
      <c r="CX6" s="630">
        <f ca="1">IF(CX7=Rezultatai!$H$40,0,IF(CX7-Rezultatai!$H$40&lt;0,"",CX7-Rezultatai!$H$40))</f>
        <v>24</v>
      </c>
      <c r="CY6" s="630"/>
      <c r="CZ6" s="630"/>
      <c r="DA6" s="630"/>
      <c r="DB6" s="630">
        <f ca="1">IF(DB7=Rezultatai!$H$40,0,IF(DB7-Rezultatai!$H$40&lt;0,"",DB7-Rezultatai!$H$40))</f>
        <v>25</v>
      </c>
      <c r="DC6" s="630"/>
      <c r="DD6" s="630"/>
      <c r="DE6" s="630"/>
      <c r="DF6" s="630">
        <f ca="1">IF(DF7=Rezultatai!$H$40,0,IF(DF7-Rezultatai!$H$40&lt;0,"",DF7-Rezultatai!$H$40))</f>
        <v>26</v>
      </c>
      <c r="DG6" s="630"/>
      <c r="DH6" s="630"/>
      <c r="DI6" s="630"/>
      <c r="DJ6" s="630">
        <f ca="1">IF(DJ7=Rezultatai!$H$40,0,IF(DJ7-Rezultatai!$H$40&lt;0,"",DJ7-Rezultatai!$H$40))</f>
        <v>27</v>
      </c>
      <c r="DK6" s="630"/>
      <c r="DL6" s="630"/>
      <c r="DM6" s="630"/>
      <c r="DN6" s="630">
        <f ca="1">IF(DN7=Rezultatai!$H$40,0,IF(DN7-Rezultatai!$H$40&lt;0,"",DN7-Rezultatai!$H$40))</f>
        <v>28</v>
      </c>
      <c r="DO6" s="630"/>
      <c r="DP6" s="630"/>
      <c r="DQ6" s="630"/>
      <c r="DR6" s="630">
        <f ca="1">IF(DR7=Rezultatai!$H$40,0,IF(DR7-Rezultatai!$H$40&lt;0,"",DR7-Rezultatai!$H$40))</f>
        <v>29</v>
      </c>
      <c r="DS6" s="630"/>
      <c r="DT6" s="630"/>
      <c r="DU6" s="630"/>
      <c r="DV6" s="630">
        <f ca="1">IF(DV7=Rezultatai!$H$40,0,IF(DV7-Rezultatai!$H$40&lt;0,"",DV7-Rezultatai!$H$40))</f>
        <v>30</v>
      </c>
      <c r="DW6" s="630"/>
      <c r="DX6" s="630"/>
      <c r="DY6" s="630"/>
      <c r="DZ6" s="630">
        <f ca="1">IF(DZ7=Rezultatai!$H$40,0,IF(DZ7-Rezultatai!$H$40&lt;0,"",DZ7-Rezultatai!$H$40))</f>
        <v>31</v>
      </c>
      <c r="EA6" s="630"/>
      <c r="EB6" s="630"/>
      <c r="EC6" s="630"/>
      <c r="ED6" s="630">
        <f ca="1">IF(ED7=Rezultatai!$H$40,0,IF(ED7-Rezultatai!$H$40&lt;0,"",ED7-Rezultatai!$H$40))</f>
        <v>32</v>
      </c>
      <c r="EE6" s="630"/>
      <c r="EF6" s="630"/>
      <c r="EG6" s="630"/>
      <c r="EH6" s="630">
        <f ca="1">IF(EH7=Rezultatai!$H$40,0,IF(EH7-Rezultatai!$H$40&lt;0,"",EH7-Rezultatai!$H$40))</f>
        <v>33</v>
      </c>
      <c r="EI6" s="630"/>
      <c r="EJ6" s="630"/>
      <c r="EK6" s="630"/>
      <c r="EL6" s="630">
        <f ca="1">IF(EL7=Rezultatai!$H$40,0,IF(EL7-Rezultatai!$H$40&lt;0,"",EL7-Rezultatai!$H$40))</f>
        <v>34</v>
      </c>
      <c r="EM6" s="630"/>
      <c r="EN6" s="630"/>
      <c r="EO6" s="630"/>
      <c r="EP6" s="630">
        <f ca="1">IF(EP7=Rezultatai!$H$40,0,IF(EP7-Rezultatai!$H$40&lt;0,"",EP7-Rezultatai!$H$40))</f>
        <v>35</v>
      </c>
      <c r="EQ6" s="630"/>
      <c r="ER6" s="630"/>
      <c r="ES6" s="630"/>
      <c r="ET6" s="630">
        <f ca="1">IF(ET7=Rezultatai!$H$40,0,IF(ET7-Rezultatai!$H$40&lt;0,"",ET7-Rezultatai!$H$40))</f>
        <v>36</v>
      </c>
      <c r="EU6" s="630"/>
      <c r="EV6" s="630"/>
      <c r="EW6" s="630"/>
      <c r="EX6" s="630">
        <f ca="1">IF(EX7=Rezultatai!$H$40,0,IF(EX7-Rezultatai!$H$40&lt;0,"",EX7-Rezultatai!$H$40))</f>
        <v>37</v>
      </c>
      <c r="EY6" s="630"/>
      <c r="EZ6" s="630"/>
      <c r="FA6" s="630"/>
      <c r="FB6" s="630">
        <f ca="1">IF(FB7=Rezultatai!$H$40,0,IF(FB7-Rezultatai!$H$40&lt;0,"",FB7-Rezultatai!$H$40))</f>
        <v>38</v>
      </c>
      <c r="FC6" s="630"/>
      <c r="FD6" s="630"/>
      <c r="FE6" s="630"/>
      <c r="FF6" s="630">
        <f ca="1">IF(FF7=Rezultatai!$H$40,0,IF(FF7-Rezultatai!$H$40&lt;0,"",FF7-Rezultatai!$H$40))</f>
        <v>39</v>
      </c>
      <c r="FG6" s="630"/>
      <c r="FH6" s="630"/>
      <c r="FI6" s="630"/>
      <c r="FJ6" s="630">
        <f ca="1">IF(FJ7=Rezultatai!$H$40,0,IF(FJ7-Rezultatai!$H$40&lt;0,"",FJ7-Rezultatai!$H$40))</f>
        <v>40</v>
      </c>
      <c r="FK6" s="630"/>
      <c r="FL6" s="630"/>
      <c r="FM6" s="630"/>
      <c r="FN6" s="630">
        <f ca="1">IF(FN7=Rezultatai!$H$40,0,IF(FN7-Rezultatai!$H$40&lt;0,"",FN7-Rezultatai!$H$40))</f>
        <v>41</v>
      </c>
      <c r="FO6" s="630"/>
      <c r="FP6" s="630"/>
      <c r="FQ6" s="630"/>
      <c r="FR6" s="630">
        <f ca="1">IF(FR7=Rezultatai!$H$40,0,IF(FR7-Rezultatai!$H$40&lt;0,"",FR7-Rezultatai!$H$40))</f>
        <v>42</v>
      </c>
      <c r="FS6" s="630"/>
      <c r="FT6" s="630"/>
      <c r="FU6" s="630"/>
      <c r="FV6" s="630">
        <f ca="1">IF(FV7=Rezultatai!$H$40,0,IF(FV7-Rezultatai!$H$40&lt;0,"",FV7-Rezultatai!$H$40))</f>
        <v>43</v>
      </c>
      <c r="FW6" s="630"/>
      <c r="FX6" s="630"/>
      <c r="FY6" s="630"/>
      <c r="FZ6" s="630">
        <f ca="1">IF(FZ7=Rezultatai!$H$40,0,IF(FZ7-Rezultatai!$H$40&lt;0,"",FZ7-Rezultatai!$H$40))</f>
        <v>44</v>
      </c>
      <c r="GA6" s="630"/>
      <c r="GB6" s="630"/>
      <c r="GC6" s="630"/>
      <c r="GD6" s="630">
        <f ca="1">IF(GD7=Rezultatai!$H$40,0,IF(GD7-Rezultatai!$H$40&lt;0,"",GD7-Rezultatai!$H$40))</f>
        <v>45</v>
      </c>
      <c r="GE6" s="630"/>
      <c r="GF6" s="630"/>
      <c r="GG6" s="630"/>
      <c r="GH6" s="630">
        <f ca="1">IF(GH7=Rezultatai!$H$40,0,IF(GH7-Rezultatai!$H$40&lt;0,"",GH7-Rezultatai!$H$40))</f>
        <v>46</v>
      </c>
      <c r="GI6" s="630"/>
      <c r="GJ6" s="630"/>
      <c r="GK6" s="630"/>
      <c r="GL6" s="630">
        <f ca="1">IF(GL7=Rezultatai!$H$40,0,IF(GL7-Rezultatai!$H$40&lt;0,"",GL7-Rezultatai!$H$40))</f>
        <v>47</v>
      </c>
      <c r="GM6" s="630"/>
      <c r="GN6" s="630"/>
      <c r="GO6" s="630"/>
      <c r="GP6" s="630">
        <f ca="1">IF(GP7=Rezultatai!$H$40,0,IF(GP7-Rezultatai!$H$40&lt;0,"",GP7-Rezultatai!$H$40))</f>
        <v>48</v>
      </c>
      <c r="GQ6" s="630"/>
      <c r="GR6" s="630"/>
      <c r="GS6" s="630"/>
      <c r="GT6" s="630">
        <f ca="1">IF(GT7=Rezultatai!$H$40,0,IF(GT7-Rezultatai!$H$40&lt;0,"",GT7-Rezultatai!$H$40))</f>
        <v>49</v>
      </c>
      <c r="GU6" s="630"/>
      <c r="GV6" s="630"/>
      <c r="GW6" s="630"/>
      <c r="GX6" s="630">
        <f ca="1">IF(GX7=Rezultatai!$H$40,0,IF(GX7-Rezultatai!$H$40&lt;0,"",GX7-Rezultatai!$H$40))</f>
        <v>50</v>
      </c>
      <c r="GY6" s="630"/>
      <c r="GZ6" s="630"/>
      <c r="HA6" s="630"/>
      <c r="HB6" s="630">
        <f ca="1">IF(HB7=Rezultatai!$H$40,0,IF(HB7-Rezultatai!$H$40&lt;0,"",HB7-Rezultatai!$H$40))</f>
        <v>51</v>
      </c>
      <c r="HC6" s="630"/>
      <c r="HD6" s="630"/>
      <c r="HE6" s="630"/>
      <c r="HF6" s="630">
        <f ca="1">IF(HF7=Rezultatai!$H$40,0,IF(HF7-Rezultatai!$H$40&lt;0,"",HF7-Rezultatai!$H$40))</f>
        <v>52</v>
      </c>
      <c r="HG6" s="630"/>
      <c r="HH6" s="630"/>
      <c r="HI6" s="630"/>
      <c r="HJ6" s="630">
        <f ca="1">IF(HJ7=Rezultatai!$H$40,0,IF(HJ7-Rezultatai!$H$40&lt;0,"",HJ7-Rezultatai!$H$40))</f>
        <v>53</v>
      </c>
      <c r="HK6" s="630"/>
      <c r="HL6" s="630"/>
      <c r="HM6" s="630"/>
      <c r="HN6" s="630">
        <f ca="1">IF(HN7=Rezultatai!$H$40,0,IF(HN7-Rezultatai!$H$40&lt;0,"",HN7-Rezultatai!$H$40))</f>
        <v>54</v>
      </c>
      <c r="HO6" s="630"/>
      <c r="HP6" s="630"/>
      <c r="HQ6" s="630"/>
      <c r="HR6" s="630">
        <f ca="1">IF(HR7=Rezultatai!$H$40,0,IF(HR7-Rezultatai!$H$40&lt;0,"",HR7-Rezultatai!$H$40))</f>
        <v>55</v>
      </c>
      <c r="HS6" s="630"/>
      <c r="HT6" s="630"/>
      <c r="HU6" s="630"/>
      <c r="HV6" s="630">
        <f ca="1">IF(HV7=Rezultatai!$H$40,0,IF(HV7-Rezultatai!$H$40&lt;0,"",HV7-Rezultatai!$H$40))</f>
        <v>56</v>
      </c>
      <c r="HW6" s="630"/>
      <c r="HX6" s="630"/>
      <c r="HY6" s="630"/>
      <c r="HZ6" s="630">
        <f ca="1">IF(HZ7=Rezultatai!$H$40,0,IF(HZ7-Rezultatai!$H$40&lt;0,"",HZ7-Rezultatai!$H$40))</f>
        <v>57</v>
      </c>
      <c r="IA6" s="630"/>
      <c r="IB6" s="630"/>
      <c r="IC6" s="630"/>
      <c r="ID6" s="630">
        <f ca="1">IF(ID7=Rezultatai!$H$40,0,IF(ID7-Rezultatai!$H$40&lt;0,"",ID7-Rezultatai!$H$40))</f>
        <v>58</v>
      </c>
      <c r="IE6" s="630"/>
      <c r="IF6" s="630"/>
      <c r="IG6" s="630"/>
      <c r="IH6" s="630">
        <f ca="1">IF(IH7=Rezultatai!$H$40,0,IF(IH7-Rezultatai!$H$40&lt;0,"",IH7-Rezultatai!$H$40))</f>
        <v>59</v>
      </c>
      <c r="II6" s="630"/>
      <c r="IJ6" s="630"/>
      <c r="IK6" s="630"/>
      <c r="IL6" s="630">
        <f ca="1">IF(IL7=Rezultatai!$H$40,0,IF(IL7-Rezultatai!$H$40&lt;0,"",IL7-Rezultatai!$H$40))</f>
        <v>60</v>
      </c>
      <c r="IM6" s="630"/>
      <c r="IN6" s="630"/>
      <c r="IO6" s="630"/>
      <c r="IP6" s="630">
        <f ca="1">IF(IP7=Rezultatai!$H$40,0,IF(IP7-Rezultatai!$H$40&lt;0,"",IP7-Rezultatai!$H$40))</f>
        <v>61</v>
      </c>
      <c r="IQ6" s="630"/>
      <c r="IR6" s="630"/>
      <c r="IS6" s="630"/>
      <c r="IT6" s="630">
        <f ca="1">IF(IT7=Rezultatai!$H$40,0,IF(IT7-Rezultatai!$H$40&lt;0,"",IT7-Rezultatai!$H$40))</f>
        <v>62</v>
      </c>
      <c r="IU6" s="630"/>
      <c r="IV6" s="630"/>
      <c r="IW6" s="630"/>
      <c r="IX6" s="630">
        <f ca="1">IF(IX7=Rezultatai!$H$40,0,IF(IX7-Rezultatai!$H$40&lt;0,"",IX7-Rezultatai!$H$40))</f>
        <v>63</v>
      </c>
      <c r="IY6" s="630"/>
      <c r="IZ6" s="630"/>
      <c r="JA6" s="630"/>
      <c r="JB6" s="630">
        <f ca="1">IF(JB7=Rezultatai!$H$40,0,IF(JB7-Rezultatai!$H$40&lt;0,"",JB7-Rezultatai!$H$40))</f>
        <v>64</v>
      </c>
      <c r="JC6" s="630"/>
      <c r="JD6" s="630"/>
      <c r="JE6" s="630"/>
      <c r="JF6" s="630">
        <f ca="1">IF(JF7=Rezultatai!$H$40,0,IF(JF7-Rezultatai!$H$40&lt;0,"",JF7-Rezultatai!$H$40))</f>
        <v>65</v>
      </c>
      <c r="JG6" s="630"/>
      <c r="JH6" s="630"/>
      <c r="JI6" s="630"/>
      <c r="JJ6" s="630">
        <f ca="1">IF(JJ7=Rezultatai!$H$40,0,IF(JJ7-Rezultatai!$H$40&lt;0,"",JJ7-Rezultatai!$H$40))</f>
        <v>66</v>
      </c>
      <c r="JK6" s="630"/>
      <c r="JL6" s="630"/>
      <c r="JM6" s="630"/>
      <c r="JN6" s="630">
        <f ca="1">IF(JN7=Rezultatai!$H$40,0,IF(JN7-Rezultatai!$H$40&lt;0,"",JN7-Rezultatai!$H$40))</f>
        <v>67</v>
      </c>
      <c r="JO6" s="630"/>
      <c r="JP6" s="630"/>
      <c r="JQ6" s="630"/>
      <c r="JR6" s="630">
        <f ca="1">IF(JR7=Rezultatai!$H$40,0,IF(JR7-Rezultatai!$H$40&lt;0,"",JR7-Rezultatai!$H$40))</f>
        <v>68</v>
      </c>
      <c r="JS6" s="630"/>
      <c r="JT6" s="630"/>
      <c r="JU6" s="630"/>
      <c r="JV6" s="630">
        <f ca="1">IF(JV7=Rezultatai!$H$40,0,IF(JV7-Rezultatai!$H$40&lt;0,"",JV7-Rezultatai!$H$40))</f>
        <v>69</v>
      </c>
      <c r="JW6" s="630"/>
      <c r="JX6" s="630"/>
      <c r="JY6" s="630"/>
      <c r="JZ6" s="630">
        <f ca="1">IF(JZ7=Rezultatai!$H$40,0,IF(JZ7-Rezultatai!$H$40&lt;0,"",JZ7-Rezultatai!$H$40))</f>
        <v>70</v>
      </c>
      <c r="KA6" s="630"/>
      <c r="KB6" s="630"/>
      <c r="KC6" s="630"/>
      <c r="KD6" s="630">
        <f ca="1">IF(KD7=Rezultatai!$H$40,0,IF(KD7-Rezultatai!$H$40&lt;0,"",KD7-Rezultatai!$H$40))</f>
        <v>71</v>
      </c>
      <c r="KE6" s="630"/>
      <c r="KF6" s="630"/>
      <c r="KG6" s="630"/>
      <c r="KH6" s="630">
        <f ca="1">IF(KH7=Rezultatai!$H$40,0,IF(KH7-Rezultatai!$H$40&lt;0,"",KH7-Rezultatai!$H$40))</f>
        <v>72</v>
      </c>
      <c r="KI6" s="630"/>
      <c r="KJ6" s="630"/>
      <c r="KK6" s="630"/>
      <c r="KL6" s="630">
        <f ca="1">IF(KL7=Rezultatai!$H$40,0,IF(KL7-Rezultatai!$H$40&lt;0,"",KL7-Rezultatai!$H$40))</f>
        <v>73</v>
      </c>
      <c r="KM6" s="630"/>
      <c r="KN6" s="630"/>
      <c r="KO6" s="630"/>
      <c r="KP6" s="630">
        <f ca="1">IF(KP7=Rezultatai!$H$40,0,IF(KP7-Rezultatai!$H$40&lt;0,"",KP7-Rezultatai!$H$40))</f>
        <v>74</v>
      </c>
      <c r="KQ6" s="630"/>
      <c r="KR6" s="630"/>
      <c r="KS6" s="630"/>
      <c r="KT6" s="630">
        <f ca="1">IF(KT7=Rezultatai!$H$40,0,IF(KT7-Rezultatai!$H$40&lt;0,"",KT7-Rezultatai!$H$40))</f>
        <v>75</v>
      </c>
      <c r="KU6" s="630"/>
      <c r="KV6" s="630"/>
      <c r="KW6" s="630"/>
      <c r="KX6" s="630">
        <f ca="1">IF(KX7=Rezultatai!$H$40,0,IF(KX7-Rezultatai!$H$40&lt;0,"",KX7-Rezultatai!$H$40))</f>
        <v>76</v>
      </c>
      <c r="KY6" s="630"/>
      <c r="KZ6" s="630"/>
      <c r="LA6" s="630"/>
      <c r="LB6" s="630">
        <f ca="1">IF(LB7=Rezultatai!$H$40,0,IF(LB7-Rezultatai!$H$40&lt;0,"",LB7-Rezultatai!$H$40))</f>
        <v>77</v>
      </c>
      <c r="LC6" s="630"/>
      <c r="LD6" s="630"/>
      <c r="LE6" s="630"/>
      <c r="LF6" s="630">
        <f ca="1">IF(LF7=Rezultatai!$H$40,0,IF(LF7-Rezultatai!$H$40&lt;0,"",LF7-Rezultatai!$H$40))</f>
        <v>78</v>
      </c>
      <c r="LG6" s="630"/>
      <c r="LH6" s="630"/>
      <c r="LI6" s="630"/>
      <c r="LJ6" s="630">
        <f ca="1">IF(LJ7=Rezultatai!$H$40,0,IF(LJ7-Rezultatai!$H$40&lt;0,"",LJ7-Rezultatai!$H$40))</f>
        <v>79</v>
      </c>
      <c r="LK6" s="630"/>
      <c r="LL6" s="630"/>
      <c r="LM6" s="630"/>
    </row>
    <row r="7" spans="1:325" ht="21">
      <c r="A7" s="131"/>
      <c r="B7" s="659" t="s">
        <v>689</v>
      </c>
      <c r="C7" s="661" t="s">
        <v>690</v>
      </c>
      <c r="D7" s="661" t="s">
        <v>691</v>
      </c>
      <c r="E7" s="661"/>
      <c r="F7" s="663" t="str">
        <f ca="1">IF(Pradžia!E8="",TEXT(TODAY(),"yyyy"),TEXT(Pradžia!E8,"yyyy"))</f>
        <v>2022</v>
      </c>
      <c r="G7" s="663"/>
      <c r="H7" s="663"/>
      <c r="I7" s="663"/>
      <c r="J7" s="656">
        <f ca="1">F7+1</f>
        <v>2023</v>
      </c>
      <c r="K7" s="656"/>
      <c r="L7" s="656"/>
      <c r="M7" s="656"/>
      <c r="N7" s="656">
        <f ca="1">J7+1</f>
        <v>2024</v>
      </c>
      <c r="O7" s="656"/>
      <c r="P7" s="656"/>
      <c r="Q7" s="656"/>
      <c r="R7" s="656">
        <f t="shared" ref="R7" ca="1" si="0">N7+1</f>
        <v>2025</v>
      </c>
      <c r="S7" s="656"/>
      <c r="T7" s="656"/>
      <c r="U7" s="656"/>
      <c r="V7" s="656">
        <f t="shared" ref="V7" ca="1" si="1">R7+1</f>
        <v>2026</v>
      </c>
      <c r="W7" s="656"/>
      <c r="X7" s="656"/>
      <c r="Y7" s="656"/>
      <c r="Z7" s="656">
        <f t="shared" ref="Z7" ca="1" si="2">V7+1</f>
        <v>2027</v>
      </c>
      <c r="AA7" s="656"/>
      <c r="AB7" s="656"/>
      <c r="AC7" s="656"/>
      <c r="AD7" s="656">
        <f t="shared" ref="AD7" ca="1" si="3">Z7+1</f>
        <v>2028</v>
      </c>
      <c r="AE7" s="656"/>
      <c r="AF7" s="656"/>
      <c r="AG7" s="656"/>
      <c r="AH7" s="656">
        <f t="shared" ref="AH7" ca="1" si="4">AD7+1</f>
        <v>2029</v>
      </c>
      <c r="AI7" s="656"/>
      <c r="AJ7" s="656"/>
      <c r="AK7" s="656"/>
      <c r="AL7" s="656">
        <f t="shared" ref="AL7" ca="1" si="5">AH7+1</f>
        <v>2030</v>
      </c>
      <c r="AM7" s="656"/>
      <c r="AN7" s="656"/>
      <c r="AO7" s="656"/>
      <c r="AP7" s="656">
        <f t="shared" ref="AP7" ca="1" si="6">AL7+1</f>
        <v>2031</v>
      </c>
      <c r="AQ7" s="656"/>
      <c r="AR7" s="656"/>
      <c r="AS7" s="656"/>
      <c r="AT7" s="656">
        <f t="shared" ref="AT7" ca="1" si="7">AP7+1</f>
        <v>2032</v>
      </c>
      <c r="AU7" s="656"/>
      <c r="AV7" s="656"/>
      <c r="AW7" s="656"/>
      <c r="AX7" s="656">
        <f t="shared" ref="AX7" ca="1" si="8">AT7+1</f>
        <v>2033</v>
      </c>
      <c r="AY7" s="656"/>
      <c r="AZ7" s="656"/>
      <c r="BA7" s="656"/>
      <c r="BB7" s="656">
        <f t="shared" ref="BB7" ca="1" si="9">AX7+1</f>
        <v>2034</v>
      </c>
      <c r="BC7" s="656"/>
      <c r="BD7" s="656"/>
      <c r="BE7" s="656"/>
      <c r="BF7" s="656">
        <f t="shared" ref="BF7" ca="1" si="10">BB7+1</f>
        <v>2035</v>
      </c>
      <c r="BG7" s="656"/>
      <c r="BH7" s="656"/>
      <c r="BI7" s="656"/>
      <c r="BJ7" s="656">
        <f t="shared" ref="BJ7" ca="1" si="11">BF7+1</f>
        <v>2036</v>
      </c>
      <c r="BK7" s="656"/>
      <c r="BL7" s="656"/>
      <c r="BM7" s="656"/>
      <c r="BN7" s="656">
        <f t="shared" ref="BN7" ca="1" si="12">BJ7+1</f>
        <v>2037</v>
      </c>
      <c r="BO7" s="656"/>
      <c r="BP7" s="656"/>
      <c r="BQ7" s="656"/>
      <c r="BR7" s="656">
        <f t="shared" ref="BR7" ca="1" si="13">BN7+1</f>
        <v>2038</v>
      </c>
      <c r="BS7" s="656"/>
      <c r="BT7" s="656"/>
      <c r="BU7" s="656"/>
      <c r="BV7" s="656">
        <f t="shared" ref="BV7" ca="1" si="14">BR7+1</f>
        <v>2039</v>
      </c>
      <c r="BW7" s="656"/>
      <c r="BX7" s="656"/>
      <c r="BY7" s="656"/>
      <c r="BZ7" s="656">
        <f t="shared" ref="BZ7" ca="1" si="15">BV7+1</f>
        <v>2040</v>
      </c>
      <c r="CA7" s="656"/>
      <c r="CB7" s="656"/>
      <c r="CC7" s="656"/>
      <c r="CD7" s="656">
        <f t="shared" ref="CD7" ca="1" si="16">BZ7+1</f>
        <v>2041</v>
      </c>
      <c r="CE7" s="656"/>
      <c r="CF7" s="656"/>
      <c r="CG7" s="656"/>
      <c r="CH7" s="656">
        <f t="shared" ref="CH7" ca="1" si="17">CD7+1</f>
        <v>2042</v>
      </c>
      <c r="CI7" s="656"/>
      <c r="CJ7" s="656"/>
      <c r="CK7" s="656"/>
      <c r="CL7" s="656">
        <f t="shared" ref="CL7" ca="1" si="18">CH7+1</f>
        <v>2043</v>
      </c>
      <c r="CM7" s="656"/>
      <c r="CN7" s="656"/>
      <c r="CO7" s="656"/>
      <c r="CP7" s="656">
        <f t="shared" ref="CP7" ca="1" si="19">CL7+1</f>
        <v>2044</v>
      </c>
      <c r="CQ7" s="656"/>
      <c r="CR7" s="656"/>
      <c r="CS7" s="656"/>
      <c r="CT7" s="656">
        <f t="shared" ref="CT7" ca="1" si="20">CP7+1</f>
        <v>2045</v>
      </c>
      <c r="CU7" s="656"/>
      <c r="CV7" s="656"/>
      <c r="CW7" s="656"/>
      <c r="CX7" s="656">
        <f t="shared" ref="CX7" ca="1" si="21">CT7+1</f>
        <v>2046</v>
      </c>
      <c r="CY7" s="656"/>
      <c r="CZ7" s="656"/>
      <c r="DA7" s="656"/>
      <c r="DB7" s="656">
        <f t="shared" ref="DB7" ca="1" si="22">CX7+1</f>
        <v>2047</v>
      </c>
      <c r="DC7" s="656"/>
      <c r="DD7" s="656"/>
      <c r="DE7" s="656"/>
      <c r="DF7" s="656">
        <f t="shared" ref="DF7" ca="1" si="23">DB7+1</f>
        <v>2048</v>
      </c>
      <c r="DG7" s="656"/>
      <c r="DH7" s="656"/>
      <c r="DI7" s="656"/>
      <c r="DJ7" s="656">
        <f t="shared" ref="DJ7" ca="1" si="24">DF7+1</f>
        <v>2049</v>
      </c>
      <c r="DK7" s="656"/>
      <c r="DL7" s="656"/>
      <c r="DM7" s="656"/>
      <c r="DN7" s="656">
        <f t="shared" ref="DN7" ca="1" si="25">DJ7+1</f>
        <v>2050</v>
      </c>
      <c r="DO7" s="656"/>
      <c r="DP7" s="656"/>
      <c r="DQ7" s="656"/>
      <c r="DR7" s="656">
        <f t="shared" ref="DR7" ca="1" si="26">DN7+1</f>
        <v>2051</v>
      </c>
      <c r="DS7" s="656"/>
      <c r="DT7" s="656"/>
      <c r="DU7" s="656"/>
      <c r="DV7" s="656">
        <f t="shared" ref="DV7" ca="1" si="27">DR7+1</f>
        <v>2052</v>
      </c>
      <c r="DW7" s="656"/>
      <c r="DX7" s="656"/>
      <c r="DY7" s="656"/>
      <c r="DZ7" s="656">
        <f t="shared" ref="DZ7" ca="1" si="28">DV7+1</f>
        <v>2053</v>
      </c>
      <c r="EA7" s="656"/>
      <c r="EB7" s="656"/>
      <c r="EC7" s="656"/>
      <c r="ED7" s="656">
        <f t="shared" ref="ED7" ca="1" si="29">DZ7+1</f>
        <v>2054</v>
      </c>
      <c r="EE7" s="656"/>
      <c r="EF7" s="656"/>
      <c r="EG7" s="656"/>
      <c r="EH7" s="656">
        <f t="shared" ref="EH7" ca="1" si="30">ED7+1</f>
        <v>2055</v>
      </c>
      <c r="EI7" s="656"/>
      <c r="EJ7" s="656"/>
      <c r="EK7" s="656"/>
      <c r="EL7" s="656">
        <f t="shared" ref="EL7" ca="1" si="31">EH7+1</f>
        <v>2056</v>
      </c>
      <c r="EM7" s="656"/>
      <c r="EN7" s="656"/>
      <c r="EO7" s="656"/>
      <c r="EP7" s="656">
        <f t="shared" ref="EP7" ca="1" si="32">EL7+1</f>
        <v>2057</v>
      </c>
      <c r="EQ7" s="656"/>
      <c r="ER7" s="656"/>
      <c r="ES7" s="656"/>
      <c r="ET7" s="656">
        <f t="shared" ref="ET7" ca="1" si="33">EP7+1</f>
        <v>2058</v>
      </c>
      <c r="EU7" s="656"/>
      <c r="EV7" s="656"/>
      <c r="EW7" s="656"/>
      <c r="EX7" s="656">
        <f t="shared" ref="EX7" ca="1" si="34">ET7+1</f>
        <v>2059</v>
      </c>
      <c r="EY7" s="656"/>
      <c r="EZ7" s="656"/>
      <c r="FA7" s="656"/>
      <c r="FB7" s="656">
        <f t="shared" ref="FB7" ca="1" si="35">EX7+1</f>
        <v>2060</v>
      </c>
      <c r="FC7" s="656"/>
      <c r="FD7" s="656"/>
      <c r="FE7" s="656"/>
      <c r="FF7" s="656">
        <f t="shared" ref="FF7" ca="1" si="36">FB7+1</f>
        <v>2061</v>
      </c>
      <c r="FG7" s="656"/>
      <c r="FH7" s="656"/>
      <c r="FI7" s="656"/>
      <c r="FJ7" s="656">
        <f t="shared" ref="FJ7" ca="1" si="37">FF7+1</f>
        <v>2062</v>
      </c>
      <c r="FK7" s="656"/>
      <c r="FL7" s="656"/>
      <c r="FM7" s="656"/>
      <c r="FN7" s="656">
        <f t="shared" ref="FN7" ca="1" si="38">FJ7+1</f>
        <v>2063</v>
      </c>
      <c r="FO7" s="656"/>
      <c r="FP7" s="656"/>
      <c r="FQ7" s="656"/>
      <c r="FR7" s="656">
        <f t="shared" ref="FR7" ca="1" si="39">FN7+1</f>
        <v>2064</v>
      </c>
      <c r="FS7" s="656"/>
      <c r="FT7" s="656"/>
      <c r="FU7" s="656"/>
      <c r="FV7" s="656">
        <f t="shared" ref="FV7" ca="1" si="40">FR7+1</f>
        <v>2065</v>
      </c>
      <c r="FW7" s="656"/>
      <c r="FX7" s="656"/>
      <c r="FY7" s="656"/>
      <c r="FZ7" s="656">
        <f t="shared" ref="FZ7" ca="1" si="41">FV7+1</f>
        <v>2066</v>
      </c>
      <c r="GA7" s="656"/>
      <c r="GB7" s="656"/>
      <c r="GC7" s="656"/>
      <c r="GD7" s="656">
        <f t="shared" ref="GD7" ca="1" si="42">FZ7+1</f>
        <v>2067</v>
      </c>
      <c r="GE7" s="656"/>
      <c r="GF7" s="656"/>
      <c r="GG7" s="656"/>
      <c r="GH7" s="656">
        <f t="shared" ref="GH7" ca="1" si="43">GD7+1</f>
        <v>2068</v>
      </c>
      <c r="GI7" s="656"/>
      <c r="GJ7" s="656"/>
      <c r="GK7" s="656"/>
      <c r="GL7" s="656">
        <f t="shared" ref="GL7" ca="1" si="44">GH7+1</f>
        <v>2069</v>
      </c>
      <c r="GM7" s="656"/>
      <c r="GN7" s="656"/>
      <c r="GO7" s="656"/>
      <c r="GP7" s="656">
        <f t="shared" ref="GP7" ca="1" si="45">GL7+1</f>
        <v>2070</v>
      </c>
      <c r="GQ7" s="656"/>
      <c r="GR7" s="656"/>
      <c r="GS7" s="656"/>
      <c r="GT7" s="656">
        <f t="shared" ref="GT7" ca="1" si="46">GP7+1</f>
        <v>2071</v>
      </c>
      <c r="GU7" s="656"/>
      <c r="GV7" s="656"/>
      <c r="GW7" s="656"/>
      <c r="GX7" s="656">
        <f t="shared" ref="GX7" ca="1" si="47">GT7+1</f>
        <v>2072</v>
      </c>
      <c r="GY7" s="656"/>
      <c r="GZ7" s="656"/>
      <c r="HA7" s="656"/>
      <c r="HB7" s="656">
        <f t="shared" ref="HB7" ca="1" si="48">GX7+1</f>
        <v>2073</v>
      </c>
      <c r="HC7" s="656"/>
      <c r="HD7" s="656"/>
      <c r="HE7" s="656"/>
      <c r="HF7" s="656">
        <f t="shared" ref="HF7" ca="1" si="49">HB7+1</f>
        <v>2074</v>
      </c>
      <c r="HG7" s="656"/>
      <c r="HH7" s="656"/>
      <c r="HI7" s="656"/>
      <c r="HJ7" s="656">
        <f t="shared" ref="HJ7" ca="1" si="50">HF7+1</f>
        <v>2075</v>
      </c>
      <c r="HK7" s="656"/>
      <c r="HL7" s="656"/>
      <c r="HM7" s="656"/>
      <c r="HN7" s="656">
        <f t="shared" ref="HN7" ca="1" si="51">HJ7+1</f>
        <v>2076</v>
      </c>
      <c r="HO7" s="656"/>
      <c r="HP7" s="656"/>
      <c r="HQ7" s="656"/>
      <c r="HR7" s="656">
        <f t="shared" ref="HR7" ca="1" si="52">HN7+1</f>
        <v>2077</v>
      </c>
      <c r="HS7" s="656"/>
      <c r="HT7" s="656"/>
      <c r="HU7" s="656"/>
      <c r="HV7" s="656">
        <f t="shared" ref="HV7" ca="1" si="53">HR7+1</f>
        <v>2078</v>
      </c>
      <c r="HW7" s="656"/>
      <c r="HX7" s="656"/>
      <c r="HY7" s="656"/>
      <c r="HZ7" s="656">
        <f t="shared" ref="HZ7" ca="1" si="54">HV7+1</f>
        <v>2079</v>
      </c>
      <c r="IA7" s="656"/>
      <c r="IB7" s="656"/>
      <c r="IC7" s="656"/>
      <c r="ID7" s="656">
        <f t="shared" ref="ID7" ca="1" si="55">HZ7+1</f>
        <v>2080</v>
      </c>
      <c r="IE7" s="656"/>
      <c r="IF7" s="656"/>
      <c r="IG7" s="656"/>
      <c r="IH7" s="656">
        <f t="shared" ref="IH7" ca="1" si="56">ID7+1</f>
        <v>2081</v>
      </c>
      <c r="II7" s="656"/>
      <c r="IJ7" s="656"/>
      <c r="IK7" s="656"/>
      <c r="IL7" s="656">
        <f t="shared" ref="IL7" ca="1" si="57">IH7+1</f>
        <v>2082</v>
      </c>
      <c r="IM7" s="656"/>
      <c r="IN7" s="656"/>
      <c r="IO7" s="656"/>
      <c r="IP7" s="656">
        <f t="shared" ref="IP7" ca="1" si="58">IL7+1</f>
        <v>2083</v>
      </c>
      <c r="IQ7" s="656"/>
      <c r="IR7" s="656"/>
      <c r="IS7" s="656"/>
      <c r="IT7" s="656">
        <f t="shared" ref="IT7" ca="1" si="59">IP7+1</f>
        <v>2084</v>
      </c>
      <c r="IU7" s="656"/>
      <c r="IV7" s="656"/>
      <c r="IW7" s="656"/>
      <c r="IX7" s="656">
        <f t="shared" ref="IX7" ca="1" si="60">IT7+1</f>
        <v>2085</v>
      </c>
      <c r="IY7" s="656"/>
      <c r="IZ7" s="656"/>
      <c r="JA7" s="656"/>
      <c r="JB7" s="656">
        <f t="shared" ref="JB7" ca="1" si="61">IX7+1</f>
        <v>2086</v>
      </c>
      <c r="JC7" s="656"/>
      <c r="JD7" s="656"/>
      <c r="JE7" s="656"/>
      <c r="JF7" s="656">
        <f t="shared" ref="JF7" ca="1" si="62">JB7+1</f>
        <v>2087</v>
      </c>
      <c r="JG7" s="656"/>
      <c r="JH7" s="656"/>
      <c r="JI7" s="656"/>
      <c r="JJ7" s="656">
        <f t="shared" ref="JJ7" ca="1" si="63">JF7+1</f>
        <v>2088</v>
      </c>
      <c r="JK7" s="656"/>
      <c r="JL7" s="656"/>
      <c r="JM7" s="656"/>
      <c r="JN7" s="656">
        <f t="shared" ref="JN7" ca="1" si="64">JJ7+1</f>
        <v>2089</v>
      </c>
      <c r="JO7" s="656"/>
      <c r="JP7" s="656"/>
      <c r="JQ7" s="656"/>
      <c r="JR7" s="656">
        <f t="shared" ref="JR7" ca="1" si="65">JN7+1</f>
        <v>2090</v>
      </c>
      <c r="JS7" s="656"/>
      <c r="JT7" s="656"/>
      <c r="JU7" s="656"/>
      <c r="JV7" s="656">
        <f t="shared" ref="JV7" ca="1" si="66">JR7+1</f>
        <v>2091</v>
      </c>
      <c r="JW7" s="656"/>
      <c r="JX7" s="656"/>
      <c r="JY7" s="656"/>
      <c r="JZ7" s="656">
        <f t="shared" ref="JZ7" ca="1" si="67">JV7+1</f>
        <v>2092</v>
      </c>
      <c r="KA7" s="656"/>
      <c r="KB7" s="656"/>
      <c r="KC7" s="656"/>
      <c r="KD7" s="656">
        <f t="shared" ref="KD7" ca="1" si="68">JZ7+1</f>
        <v>2093</v>
      </c>
      <c r="KE7" s="656"/>
      <c r="KF7" s="656"/>
      <c r="KG7" s="656"/>
      <c r="KH7" s="656">
        <f t="shared" ref="KH7" ca="1" si="69">KD7+1</f>
        <v>2094</v>
      </c>
      <c r="KI7" s="656"/>
      <c r="KJ7" s="656"/>
      <c r="KK7" s="656"/>
      <c r="KL7" s="656">
        <f t="shared" ref="KL7" ca="1" si="70">KH7+1</f>
        <v>2095</v>
      </c>
      <c r="KM7" s="656"/>
      <c r="KN7" s="656"/>
      <c r="KO7" s="656"/>
      <c r="KP7" s="656">
        <f t="shared" ref="KP7" ca="1" si="71">KL7+1</f>
        <v>2096</v>
      </c>
      <c r="KQ7" s="656"/>
      <c r="KR7" s="656"/>
      <c r="KS7" s="656"/>
      <c r="KT7" s="656">
        <f t="shared" ref="KT7" ca="1" si="72">KP7+1</f>
        <v>2097</v>
      </c>
      <c r="KU7" s="656"/>
      <c r="KV7" s="656"/>
      <c r="KW7" s="656"/>
      <c r="KX7" s="656">
        <f t="shared" ref="KX7" ca="1" si="73">KT7+1</f>
        <v>2098</v>
      </c>
      <c r="KY7" s="656"/>
      <c r="KZ7" s="656"/>
      <c r="LA7" s="656"/>
      <c r="LB7" s="656">
        <f t="shared" ref="LB7" ca="1" si="74">KX7+1</f>
        <v>2099</v>
      </c>
      <c r="LC7" s="656"/>
      <c r="LD7" s="656"/>
      <c r="LE7" s="656"/>
      <c r="LF7" s="656">
        <f t="shared" ref="LF7" ca="1" si="75">LB7+1</f>
        <v>2100</v>
      </c>
      <c r="LG7" s="656"/>
      <c r="LH7" s="656"/>
      <c r="LI7" s="656"/>
      <c r="LJ7" s="656">
        <f t="shared" ref="LJ7" ca="1" si="76">LF7+1</f>
        <v>2101</v>
      </c>
      <c r="LK7" s="656"/>
      <c r="LL7" s="656"/>
      <c r="LM7" s="657"/>
    </row>
    <row r="8" spans="1:325" ht="21.75" thickBot="1">
      <c r="A8" s="131"/>
      <c r="B8" s="660"/>
      <c r="C8" s="662"/>
      <c r="D8" s="662"/>
      <c r="E8" s="662"/>
      <c r="F8" s="515" t="s">
        <v>692</v>
      </c>
      <c r="G8" s="515" t="s">
        <v>693</v>
      </c>
      <c r="H8" s="515" t="s">
        <v>694</v>
      </c>
      <c r="I8" s="515" t="s">
        <v>695</v>
      </c>
      <c r="J8" s="515" t="s">
        <v>692</v>
      </c>
      <c r="K8" s="515" t="s">
        <v>693</v>
      </c>
      <c r="L8" s="515" t="s">
        <v>694</v>
      </c>
      <c r="M8" s="515" t="s">
        <v>695</v>
      </c>
      <c r="N8" s="515" t="s">
        <v>692</v>
      </c>
      <c r="O8" s="515" t="s">
        <v>693</v>
      </c>
      <c r="P8" s="515" t="s">
        <v>694</v>
      </c>
      <c r="Q8" s="515" t="s">
        <v>695</v>
      </c>
      <c r="R8" s="515" t="s">
        <v>692</v>
      </c>
      <c r="S8" s="515" t="s">
        <v>693</v>
      </c>
      <c r="T8" s="515" t="s">
        <v>694</v>
      </c>
      <c r="U8" s="515" t="s">
        <v>695</v>
      </c>
      <c r="V8" s="515" t="s">
        <v>692</v>
      </c>
      <c r="W8" s="515" t="s">
        <v>693</v>
      </c>
      <c r="X8" s="515" t="s">
        <v>694</v>
      </c>
      <c r="Y8" s="515" t="s">
        <v>695</v>
      </c>
      <c r="Z8" s="515" t="s">
        <v>692</v>
      </c>
      <c r="AA8" s="515" t="s">
        <v>693</v>
      </c>
      <c r="AB8" s="515" t="s">
        <v>694</v>
      </c>
      <c r="AC8" s="515" t="s">
        <v>695</v>
      </c>
      <c r="AD8" s="515" t="s">
        <v>692</v>
      </c>
      <c r="AE8" s="515" t="s">
        <v>693</v>
      </c>
      <c r="AF8" s="515" t="s">
        <v>694</v>
      </c>
      <c r="AG8" s="515" t="s">
        <v>695</v>
      </c>
      <c r="AH8" s="515" t="s">
        <v>692</v>
      </c>
      <c r="AI8" s="515" t="s">
        <v>693</v>
      </c>
      <c r="AJ8" s="515" t="s">
        <v>694</v>
      </c>
      <c r="AK8" s="515" t="s">
        <v>695</v>
      </c>
      <c r="AL8" s="515" t="s">
        <v>692</v>
      </c>
      <c r="AM8" s="515" t="s">
        <v>693</v>
      </c>
      <c r="AN8" s="515" t="s">
        <v>694</v>
      </c>
      <c r="AO8" s="515" t="s">
        <v>695</v>
      </c>
      <c r="AP8" s="515" t="s">
        <v>692</v>
      </c>
      <c r="AQ8" s="515" t="s">
        <v>693</v>
      </c>
      <c r="AR8" s="515" t="s">
        <v>694</v>
      </c>
      <c r="AS8" s="515" t="s">
        <v>695</v>
      </c>
      <c r="AT8" s="515" t="s">
        <v>692</v>
      </c>
      <c r="AU8" s="515" t="s">
        <v>693</v>
      </c>
      <c r="AV8" s="515" t="s">
        <v>694</v>
      </c>
      <c r="AW8" s="515" t="s">
        <v>695</v>
      </c>
      <c r="AX8" s="515" t="s">
        <v>692</v>
      </c>
      <c r="AY8" s="515" t="s">
        <v>693</v>
      </c>
      <c r="AZ8" s="515" t="s">
        <v>694</v>
      </c>
      <c r="BA8" s="515" t="s">
        <v>695</v>
      </c>
      <c r="BB8" s="515" t="s">
        <v>692</v>
      </c>
      <c r="BC8" s="515" t="s">
        <v>693</v>
      </c>
      <c r="BD8" s="515" t="s">
        <v>694</v>
      </c>
      <c r="BE8" s="515" t="s">
        <v>695</v>
      </c>
      <c r="BF8" s="515" t="s">
        <v>692</v>
      </c>
      <c r="BG8" s="515" t="s">
        <v>693</v>
      </c>
      <c r="BH8" s="515" t="s">
        <v>694</v>
      </c>
      <c r="BI8" s="515" t="s">
        <v>695</v>
      </c>
      <c r="BJ8" s="515" t="s">
        <v>692</v>
      </c>
      <c r="BK8" s="515" t="s">
        <v>693</v>
      </c>
      <c r="BL8" s="515" t="s">
        <v>694</v>
      </c>
      <c r="BM8" s="515" t="s">
        <v>695</v>
      </c>
      <c r="BN8" s="515" t="s">
        <v>692</v>
      </c>
      <c r="BO8" s="515" t="s">
        <v>693</v>
      </c>
      <c r="BP8" s="515" t="s">
        <v>694</v>
      </c>
      <c r="BQ8" s="515" t="s">
        <v>695</v>
      </c>
      <c r="BR8" s="515" t="s">
        <v>692</v>
      </c>
      <c r="BS8" s="515" t="s">
        <v>693</v>
      </c>
      <c r="BT8" s="515" t="s">
        <v>694</v>
      </c>
      <c r="BU8" s="515" t="s">
        <v>695</v>
      </c>
      <c r="BV8" s="515" t="s">
        <v>692</v>
      </c>
      <c r="BW8" s="515" t="s">
        <v>693</v>
      </c>
      <c r="BX8" s="515" t="s">
        <v>694</v>
      </c>
      <c r="BY8" s="515" t="s">
        <v>695</v>
      </c>
      <c r="BZ8" s="515" t="s">
        <v>692</v>
      </c>
      <c r="CA8" s="515" t="s">
        <v>693</v>
      </c>
      <c r="CB8" s="515" t="s">
        <v>694</v>
      </c>
      <c r="CC8" s="515" t="s">
        <v>695</v>
      </c>
      <c r="CD8" s="515" t="s">
        <v>692</v>
      </c>
      <c r="CE8" s="515" t="s">
        <v>693</v>
      </c>
      <c r="CF8" s="515" t="s">
        <v>694</v>
      </c>
      <c r="CG8" s="515" t="s">
        <v>695</v>
      </c>
      <c r="CH8" s="515" t="s">
        <v>692</v>
      </c>
      <c r="CI8" s="515" t="s">
        <v>693</v>
      </c>
      <c r="CJ8" s="515" t="s">
        <v>694</v>
      </c>
      <c r="CK8" s="515" t="s">
        <v>695</v>
      </c>
      <c r="CL8" s="515" t="s">
        <v>692</v>
      </c>
      <c r="CM8" s="515" t="s">
        <v>693</v>
      </c>
      <c r="CN8" s="515" t="s">
        <v>694</v>
      </c>
      <c r="CO8" s="515" t="s">
        <v>695</v>
      </c>
      <c r="CP8" s="515" t="s">
        <v>692</v>
      </c>
      <c r="CQ8" s="515" t="s">
        <v>693</v>
      </c>
      <c r="CR8" s="515" t="s">
        <v>694</v>
      </c>
      <c r="CS8" s="515" t="s">
        <v>695</v>
      </c>
      <c r="CT8" s="515" t="s">
        <v>692</v>
      </c>
      <c r="CU8" s="515" t="s">
        <v>693</v>
      </c>
      <c r="CV8" s="515" t="s">
        <v>694</v>
      </c>
      <c r="CW8" s="515" t="s">
        <v>695</v>
      </c>
      <c r="CX8" s="515" t="s">
        <v>692</v>
      </c>
      <c r="CY8" s="515" t="s">
        <v>693</v>
      </c>
      <c r="CZ8" s="515" t="s">
        <v>694</v>
      </c>
      <c r="DA8" s="515" t="s">
        <v>695</v>
      </c>
      <c r="DB8" s="515" t="s">
        <v>692</v>
      </c>
      <c r="DC8" s="515" t="s">
        <v>693</v>
      </c>
      <c r="DD8" s="515" t="s">
        <v>694</v>
      </c>
      <c r="DE8" s="515" t="s">
        <v>695</v>
      </c>
      <c r="DF8" s="515" t="s">
        <v>692</v>
      </c>
      <c r="DG8" s="515" t="s">
        <v>693</v>
      </c>
      <c r="DH8" s="515" t="s">
        <v>694</v>
      </c>
      <c r="DI8" s="515" t="s">
        <v>695</v>
      </c>
      <c r="DJ8" s="515" t="s">
        <v>692</v>
      </c>
      <c r="DK8" s="515" t="s">
        <v>693</v>
      </c>
      <c r="DL8" s="515" t="s">
        <v>694</v>
      </c>
      <c r="DM8" s="515" t="s">
        <v>695</v>
      </c>
      <c r="DN8" s="515" t="s">
        <v>692</v>
      </c>
      <c r="DO8" s="515" t="s">
        <v>693</v>
      </c>
      <c r="DP8" s="515" t="s">
        <v>694</v>
      </c>
      <c r="DQ8" s="515" t="s">
        <v>695</v>
      </c>
      <c r="DR8" s="515" t="s">
        <v>692</v>
      </c>
      <c r="DS8" s="515" t="s">
        <v>693</v>
      </c>
      <c r="DT8" s="515" t="s">
        <v>694</v>
      </c>
      <c r="DU8" s="515" t="s">
        <v>695</v>
      </c>
      <c r="DV8" s="515" t="s">
        <v>692</v>
      </c>
      <c r="DW8" s="515" t="s">
        <v>693</v>
      </c>
      <c r="DX8" s="515" t="s">
        <v>694</v>
      </c>
      <c r="DY8" s="515" t="s">
        <v>695</v>
      </c>
      <c r="DZ8" s="515" t="s">
        <v>692</v>
      </c>
      <c r="EA8" s="515" t="s">
        <v>693</v>
      </c>
      <c r="EB8" s="515" t="s">
        <v>694</v>
      </c>
      <c r="EC8" s="515" t="s">
        <v>695</v>
      </c>
      <c r="ED8" s="515" t="s">
        <v>692</v>
      </c>
      <c r="EE8" s="515" t="s">
        <v>693</v>
      </c>
      <c r="EF8" s="515" t="s">
        <v>694</v>
      </c>
      <c r="EG8" s="515" t="s">
        <v>695</v>
      </c>
      <c r="EH8" s="515" t="s">
        <v>692</v>
      </c>
      <c r="EI8" s="515" t="s">
        <v>693</v>
      </c>
      <c r="EJ8" s="515" t="s">
        <v>694</v>
      </c>
      <c r="EK8" s="515" t="s">
        <v>695</v>
      </c>
      <c r="EL8" s="515" t="s">
        <v>692</v>
      </c>
      <c r="EM8" s="515" t="s">
        <v>693</v>
      </c>
      <c r="EN8" s="515" t="s">
        <v>694</v>
      </c>
      <c r="EO8" s="515" t="s">
        <v>695</v>
      </c>
      <c r="EP8" s="515" t="s">
        <v>692</v>
      </c>
      <c r="EQ8" s="515" t="s">
        <v>693</v>
      </c>
      <c r="ER8" s="515" t="s">
        <v>694</v>
      </c>
      <c r="ES8" s="515" t="s">
        <v>695</v>
      </c>
      <c r="ET8" s="515" t="s">
        <v>692</v>
      </c>
      <c r="EU8" s="515" t="s">
        <v>693</v>
      </c>
      <c r="EV8" s="515" t="s">
        <v>694</v>
      </c>
      <c r="EW8" s="515" t="s">
        <v>695</v>
      </c>
      <c r="EX8" s="515" t="s">
        <v>692</v>
      </c>
      <c r="EY8" s="515" t="s">
        <v>693</v>
      </c>
      <c r="EZ8" s="515" t="s">
        <v>694</v>
      </c>
      <c r="FA8" s="515" t="s">
        <v>695</v>
      </c>
      <c r="FB8" s="515" t="s">
        <v>692</v>
      </c>
      <c r="FC8" s="515" t="s">
        <v>693</v>
      </c>
      <c r="FD8" s="515" t="s">
        <v>694</v>
      </c>
      <c r="FE8" s="515" t="s">
        <v>695</v>
      </c>
      <c r="FF8" s="515" t="s">
        <v>692</v>
      </c>
      <c r="FG8" s="515" t="s">
        <v>693</v>
      </c>
      <c r="FH8" s="515" t="s">
        <v>694</v>
      </c>
      <c r="FI8" s="515" t="s">
        <v>695</v>
      </c>
      <c r="FJ8" s="515" t="s">
        <v>692</v>
      </c>
      <c r="FK8" s="515" t="s">
        <v>693</v>
      </c>
      <c r="FL8" s="515" t="s">
        <v>694</v>
      </c>
      <c r="FM8" s="515" t="s">
        <v>695</v>
      </c>
      <c r="FN8" s="515" t="s">
        <v>692</v>
      </c>
      <c r="FO8" s="515" t="s">
        <v>693</v>
      </c>
      <c r="FP8" s="515" t="s">
        <v>694</v>
      </c>
      <c r="FQ8" s="515" t="s">
        <v>695</v>
      </c>
      <c r="FR8" s="515" t="s">
        <v>692</v>
      </c>
      <c r="FS8" s="515" t="s">
        <v>693</v>
      </c>
      <c r="FT8" s="515" t="s">
        <v>694</v>
      </c>
      <c r="FU8" s="515" t="s">
        <v>695</v>
      </c>
      <c r="FV8" s="515" t="s">
        <v>692</v>
      </c>
      <c r="FW8" s="515" t="s">
        <v>693</v>
      </c>
      <c r="FX8" s="515" t="s">
        <v>694</v>
      </c>
      <c r="FY8" s="515" t="s">
        <v>695</v>
      </c>
      <c r="FZ8" s="515" t="s">
        <v>692</v>
      </c>
      <c r="GA8" s="515" t="s">
        <v>693</v>
      </c>
      <c r="GB8" s="515" t="s">
        <v>694</v>
      </c>
      <c r="GC8" s="515" t="s">
        <v>695</v>
      </c>
      <c r="GD8" s="515" t="s">
        <v>692</v>
      </c>
      <c r="GE8" s="515" t="s">
        <v>693</v>
      </c>
      <c r="GF8" s="515" t="s">
        <v>694</v>
      </c>
      <c r="GG8" s="515" t="s">
        <v>695</v>
      </c>
      <c r="GH8" s="515" t="s">
        <v>692</v>
      </c>
      <c r="GI8" s="515" t="s">
        <v>693</v>
      </c>
      <c r="GJ8" s="515" t="s">
        <v>694</v>
      </c>
      <c r="GK8" s="515" t="s">
        <v>695</v>
      </c>
      <c r="GL8" s="515" t="s">
        <v>692</v>
      </c>
      <c r="GM8" s="515" t="s">
        <v>693</v>
      </c>
      <c r="GN8" s="515" t="s">
        <v>694</v>
      </c>
      <c r="GO8" s="515" t="s">
        <v>695</v>
      </c>
      <c r="GP8" s="515" t="s">
        <v>692</v>
      </c>
      <c r="GQ8" s="515" t="s">
        <v>693</v>
      </c>
      <c r="GR8" s="515" t="s">
        <v>694</v>
      </c>
      <c r="GS8" s="515" t="s">
        <v>695</v>
      </c>
      <c r="GT8" s="515" t="s">
        <v>692</v>
      </c>
      <c r="GU8" s="515" t="s">
        <v>693</v>
      </c>
      <c r="GV8" s="515" t="s">
        <v>694</v>
      </c>
      <c r="GW8" s="515" t="s">
        <v>695</v>
      </c>
      <c r="GX8" s="515" t="s">
        <v>692</v>
      </c>
      <c r="GY8" s="515" t="s">
        <v>693</v>
      </c>
      <c r="GZ8" s="515" t="s">
        <v>694</v>
      </c>
      <c r="HA8" s="515" t="s">
        <v>695</v>
      </c>
      <c r="HB8" s="515" t="s">
        <v>692</v>
      </c>
      <c r="HC8" s="515" t="s">
        <v>693</v>
      </c>
      <c r="HD8" s="515" t="s">
        <v>694</v>
      </c>
      <c r="HE8" s="515" t="s">
        <v>695</v>
      </c>
      <c r="HF8" s="515" t="s">
        <v>692</v>
      </c>
      <c r="HG8" s="515" t="s">
        <v>693</v>
      </c>
      <c r="HH8" s="515" t="s">
        <v>694</v>
      </c>
      <c r="HI8" s="515" t="s">
        <v>695</v>
      </c>
      <c r="HJ8" s="515" t="s">
        <v>692</v>
      </c>
      <c r="HK8" s="515" t="s">
        <v>693</v>
      </c>
      <c r="HL8" s="515" t="s">
        <v>694</v>
      </c>
      <c r="HM8" s="515" t="s">
        <v>695</v>
      </c>
      <c r="HN8" s="515" t="s">
        <v>692</v>
      </c>
      <c r="HO8" s="515" t="s">
        <v>693</v>
      </c>
      <c r="HP8" s="515" t="s">
        <v>694</v>
      </c>
      <c r="HQ8" s="515" t="s">
        <v>695</v>
      </c>
      <c r="HR8" s="515" t="s">
        <v>692</v>
      </c>
      <c r="HS8" s="515" t="s">
        <v>693</v>
      </c>
      <c r="HT8" s="515" t="s">
        <v>694</v>
      </c>
      <c r="HU8" s="515" t="s">
        <v>695</v>
      </c>
      <c r="HV8" s="515" t="s">
        <v>692</v>
      </c>
      <c r="HW8" s="515" t="s">
        <v>693</v>
      </c>
      <c r="HX8" s="515" t="s">
        <v>694</v>
      </c>
      <c r="HY8" s="515" t="s">
        <v>695</v>
      </c>
      <c r="HZ8" s="515" t="s">
        <v>692</v>
      </c>
      <c r="IA8" s="515" t="s">
        <v>693</v>
      </c>
      <c r="IB8" s="515" t="s">
        <v>694</v>
      </c>
      <c r="IC8" s="515" t="s">
        <v>695</v>
      </c>
      <c r="ID8" s="515" t="s">
        <v>692</v>
      </c>
      <c r="IE8" s="515" t="s">
        <v>693</v>
      </c>
      <c r="IF8" s="515" t="s">
        <v>694</v>
      </c>
      <c r="IG8" s="515" t="s">
        <v>695</v>
      </c>
      <c r="IH8" s="515" t="s">
        <v>692</v>
      </c>
      <c r="II8" s="515" t="s">
        <v>693</v>
      </c>
      <c r="IJ8" s="515" t="s">
        <v>694</v>
      </c>
      <c r="IK8" s="515" t="s">
        <v>695</v>
      </c>
      <c r="IL8" s="515" t="s">
        <v>692</v>
      </c>
      <c r="IM8" s="515" t="s">
        <v>693</v>
      </c>
      <c r="IN8" s="515" t="s">
        <v>694</v>
      </c>
      <c r="IO8" s="515" t="s">
        <v>695</v>
      </c>
      <c r="IP8" s="515" t="s">
        <v>692</v>
      </c>
      <c r="IQ8" s="515" t="s">
        <v>693</v>
      </c>
      <c r="IR8" s="515" t="s">
        <v>694</v>
      </c>
      <c r="IS8" s="515" t="s">
        <v>695</v>
      </c>
      <c r="IT8" s="515" t="s">
        <v>692</v>
      </c>
      <c r="IU8" s="515" t="s">
        <v>693</v>
      </c>
      <c r="IV8" s="515" t="s">
        <v>694</v>
      </c>
      <c r="IW8" s="515" t="s">
        <v>695</v>
      </c>
      <c r="IX8" s="515" t="s">
        <v>692</v>
      </c>
      <c r="IY8" s="515" t="s">
        <v>693</v>
      </c>
      <c r="IZ8" s="515" t="s">
        <v>694</v>
      </c>
      <c r="JA8" s="515" t="s">
        <v>695</v>
      </c>
      <c r="JB8" s="515" t="s">
        <v>692</v>
      </c>
      <c r="JC8" s="515" t="s">
        <v>693</v>
      </c>
      <c r="JD8" s="515" t="s">
        <v>694</v>
      </c>
      <c r="JE8" s="515" t="s">
        <v>695</v>
      </c>
      <c r="JF8" s="515" t="s">
        <v>692</v>
      </c>
      <c r="JG8" s="515" t="s">
        <v>693</v>
      </c>
      <c r="JH8" s="515" t="s">
        <v>694</v>
      </c>
      <c r="JI8" s="515" t="s">
        <v>695</v>
      </c>
      <c r="JJ8" s="515" t="s">
        <v>692</v>
      </c>
      <c r="JK8" s="515" t="s">
        <v>693</v>
      </c>
      <c r="JL8" s="515" t="s">
        <v>694</v>
      </c>
      <c r="JM8" s="515" t="s">
        <v>695</v>
      </c>
      <c r="JN8" s="515" t="s">
        <v>692</v>
      </c>
      <c r="JO8" s="515" t="s">
        <v>693</v>
      </c>
      <c r="JP8" s="515" t="s">
        <v>694</v>
      </c>
      <c r="JQ8" s="515" t="s">
        <v>695</v>
      </c>
      <c r="JR8" s="515" t="s">
        <v>692</v>
      </c>
      <c r="JS8" s="515" t="s">
        <v>693</v>
      </c>
      <c r="JT8" s="515" t="s">
        <v>694</v>
      </c>
      <c r="JU8" s="515" t="s">
        <v>695</v>
      </c>
      <c r="JV8" s="515" t="s">
        <v>692</v>
      </c>
      <c r="JW8" s="515" t="s">
        <v>693</v>
      </c>
      <c r="JX8" s="515" t="s">
        <v>694</v>
      </c>
      <c r="JY8" s="515" t="s">
        <v>695</v>
      </c>
      <c r="JZ8" s="515" t="s">
        <v>692</v>
      </c>
      <c r="KA8" s="515" t="s">
        <v>693</v>
      </c>
      <c r="KB8" s="515" t="s">
        <v>694</v>
      </c>
      <c r="KC8" s="515" t="s">
        <v>695</v>
      </c>
      <c r="KD8" s="515" t="s">
        <v>692</v>
      </c>
      <c r="KE8" s="515" t="s">
        <v>693</v>
      </c>
      <c r="KF8" s="515" t="s">
        <v>694</v>
      </c>
      <c r="KG8" s="515" t="s">
        <v>695</v>
      </c>
      <c r="KH8" s="515" t="s">
        <v>692</v>
      </c>
      <c r="KI8" s="515" t="s">
        <v>693</v>
      </c>
      <c r="KJ8" s="515" t="s">
        <v>694</v>
      </c>
      <c r="KK8" s="515" t="s">
        <v>695</v>
      </c>
      <c r="KL8" s="515" t="s">
        <v>692</v>
      </c>
      <c r="KM8" s="515" t="s">
        <v>693</v>
      </c>
      <c r="KN8" s="515" t="s">
        <v>694</v>
      </c>
      <c r="KO8" s="515" t="s">
        <v>695</v>
      </c>
      <c r="KP8" s="515" t="s">
        <v>692</v>
      </c>
      <c r="KQ8" s="515" t="s">
        <v>693</v>
      </c>
      <c r="KR8" s="515" t="s">
        <v>694</v>
      </c>
      <c r="KS8" s="515" t="s">
        <v>695</v>
      </c>
      <c r="KT8" s="515" t="s">
        <v>692</v>
      </c>
      <c r="KU8" s="515" t="s">
        <v>693</v>
      </c>
      <c r="KV8" s="515" t="s">
        <v>694</v>
      </c>
      <c r="KW8" s="515" t="s">
        <v>695</v>
      </c>
      <c r="KX8" s="515" t="s">
        <v>692</v>
      </c>
      <c r="KY8" s="515" t="s">
        <v>693</v>
      </c>
      <c r="KZ8" s="515" t="s">
        <v>694</v>
      </c>
      <c r="LA8" s="515" t="s">
        <v>695</v>
      </c>
      <c r="LB8" s="515" t="s">
        <v>692</v>
      </c>
      <c r="LC8" s="515" t="s">
        <v>693</v>
      </c>
      <c r="LD8" s="515" t="s">
        <v>694</v>
      </c>
      <c r="LE8" s="515" t="s">
        <v>695</v>
      </c>
      <c r="LF8" s="515" t="s">
        <v>692</v>
      </c>
      <c r="LG8" s="515" t="s">
        <v>693</v>
      </c>
      <c r="LH8" s="515" t="s">
        <v>694</v>
      </c>
      <c r="LI8" s="515" t="s">
        <v>695</v>
      </c>
      <c r="LJ8" s="515" t="s">
        <v>692</v>
      </c>
      <c r="LK8" s="515" t="s">
        <v>693</v>
      </c>
      <c r="LL8" s="515" t="s">
        <v>694</v>
      </c>
      <c r="LM8" s="142" t="s">
        <v>695</v>
      </c>
    </row>
    <row r="9" spans="1:325">
      <c r="A9" s="130"/>
      <c r="B9" s="145" t="s">
        <v>696</v>
      </c>
      <c r="C9" s="144" t="s">
        <v>697</v>
      </c>
      <c r="D9" s="140">
        <f>D42+D10</f>
        <v>0</v>
      </c>
      <c r="E9" s="141"/>
      <c r="F9" s="637"/>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c r="BS9" s="638"/>
      <c r="BT9" s="638"/>
      <c r="BU9" s="638"/>
      <c r="BV9" s="638"/>
      <c r="BW9" s="638"/>
      <c r="BX9" s="638"/>
      <c r="BY9" s="638"/>
      <c r="BZ9" s="638"/>
      <c r="CA9" s="638"/>
      <c r="CB9" s="638"/>
      <c r="CC9" s="638"/>
      <c r="CD9" s="638"/>
      <c r="CE9" s="638"/>
      <c r="CF9" s="638"/>
      <c r="CG9" s="638"/>
      <c r="CH9" s="638"/>
      <c r="CI9" s="638"/>
      <c r="CJ9" s="638"/>
      <c r="CK9" s="638"/>
      <c r="CL9" s="638"/>
      <c r="CM9" s="638"/>
      <c r="CN9" s="638"/>
      <c r="CO9" s="638"/>
      <c r="CP9" s="638"/>
      <c r="CQ9" s="638"/>
      <c r="CR9" s="638"/>
      <c r="CS9" s="638"/>
      <c r="CT9" s="638"/>
      <c r="CU9" s="638"/>
      <c r="CV9" s="638"/>
      <c r="CW9" s="638"/>
      <c r="CX9" s="638"/>
      <c r="CY9" s="638"/>
      <c r="CZ9" s="638"/>
      <c r="DA9" s="638"/>
      <c r="DB9" s="638"/>
      <c r="DC9" s="638"/>
      <c r="DD9" s="638"/>
      <c r="DE9" s="638"/>
      <c r="DF9" s="638"/>
      <c r="DG9" s="638"/>
      <c r="DH9" s="638"/>
      <c r="DI9" s="638"/>
      <c r="DJ9" s="638"/>
      <c r="DK9" s="638"/>
      <c r="DL9" s="638"/>
      <c r="DM9" s="638"/>
      <c r="DN9" s="638"/>
      <c r="DO9" s="638"/>
      <c r="DP9" s="638"/>
      <c r="DQ9" s="638"/>
      <c r="DR9" s="638"/>
      <c r="DS9" s="638"/>
      <c r="DT9" s="638"/>
      <c r="DU9" s="638"/>
      <c r="DV9" s="638"/>
      <c r="DW9" s="638"/>
      <c r="DX9" s="638"/>
      <c r="DY9" s="638"/>
      <c r="DZ9" s="638"/>
      <c r="EA9" s="638"/>
      <c r="EB9" s="638"/>
      <c r="EC9" s="638"/>
      <c r="ED9" s="638"/>
      <c r="EE9" s="638"/>
      <c r="EF9" s="638"/>
      <c r="EG9" s="638"/>
      <c r="EH9" s="638"/>
      <c r="EI9" s="638"/>
      <c r="EJ9" s="638"/>
      <c r="EK9" s="638"/>
      <c r="EL9" s="638"/>
      <c r="EM9" s="638"/>
      <c r="EN9" s="638"/>
      <c r="EO9" s="638"/>
      <c r="EP9" s="638"/>
      <c r="EQ9" s="638"/>
      <c r="ER9" s="638"/>
      <c r="ES9" s="638"/>
      <c r="ET9" s="638"/>
      <c r="EU9" s="638"/>
      <c r="EV9" s="638"/>
      <c r="EW9" s="638"/>
      <c r="EX9" s="638"/>
      <c r="EY9" s="638"/>
      <c r="EZ9" s="638"/>
      <c r="FA9" s="638"/>
      <c r="FB9" s="638"/>
      <c r="FC9" s="638"/>
      <c r="FD9" s="638"/>
      <c r="FE9" s="638"/>
      <c r="FF9" s="638"/>
      <c r="FG9" s="638"/>
      <c r="FH9" s="638"/>
      <c r="FI9" s="638"/>
      <c r="FJ9" s="638"/>
      <c r="FK9" s="638"/>
      <c r="FL9" s="638"/>
      <c r="FM9" s="638"/>
      <c r="FN9" s="638"/>
      <c r="FO9" s="638"/>
      <c r="FP9" s="638"/>
      <c r="FQ9" s="638"/>
      <c r="FR9" s="638"/>
      <c r="FS9" s="638"/>
      <c r="FT9" s="638"/>
      <c r="FU9" s="638"/>
      <c r="FV9" s="638"/>
      <c r="FW9" s="638"/>
      <c r="FX9" s="638"/>
      <c r="FY9" s="638"/>
      <c r="FZ9" s="638"/>
      <c r="GA9" s="638"/>
      <c r="GB9" s="638"/>
      <c r="GC9" s="638"/>
      <c r="GD9" s="638"/>
      <c r="GE9" s="638"/>
      <c r="GF9" s="638"/>
      <c r="GG9" s="638"/>
      <c r="GH9" s="638"/>
      <c r="GI9" s="638"/>
      <c r="GJ9" s="638"/>
      <c r="GK9" s="638"/>
      <c r="GL9" s="638"/>
      <c r="GM9" s="638"/>
      <c r="GN9" s="638"/>
      <c r="GO9" s="638"/>
      <c r="GP9" s="638"/>
      <c r="GQ9" s="638"/>
      <c r="GR9" s="638"/>
      <c r="GS9" s="638"/>
      <c r="GT9" s="638"/>
      <c r="GU9" s="638"/>
      <c r="GV9" s="638"/>
      <c r="GW9" s="638"/>
      <c r="GX9" s="638"/>
      <c r="GY9" s="638"/>
      <c r="GZ9" s="638"/>
      <c r="HA9" s="638"/>
      <c r="HB9" s="638"/>
      <c r="HC9" s="638"/>
      <c r="HD9" s="638"/>
      <c r="HE9" s="638"/>
      <c r="HF9" s="638"/>
      <c r="HG9" s="638"/>
      <c r="HH9" s="638"/>
      <c r="HI9" s="638"/>
      <c r="HJ9" s="638"/>
      <c r="HK9" s="638"/>
      <c r="HL9" s="638"/>
      <c r="HM9" s="638"/>
      <c r="HN9" s="638"/>
      <c r="HO9" s="638"/>
      <c r="HP9" s="638"/>
      <c r="HQ9" s="638"/>
      <c r="HR9" s="638"/>
      <c r="HS9" s="638"/>
      <c r="HT9" s="638"/>
      <c r="HU9" s="638"/>
      <c r="HV9" s="638"/>
      <c r="HW9" s="638"/>
      <c r="HX9" s="638"/>
      <c r="HY9" s="638"/>
      <c r="HZ9" s="638"/>
      <c r="IA9" s="638"/>
      <c r="IB9" s="638"/>
      <c r="IC9" s="638"/>
      <c r="ID9" s="638"/>
      <c r="IE9" s="638"/>
      <c r="IF9" s="638"/>
      <c r="IG9" s="638"/>
      <c r="IH9" s="638"/>
      <c r="II9" s="638"/>
      <c r="IJ9" s="638"/>
      <c r="IK9" s="638"/>
      <c r="IL9" s="638"/>
      <c r="IM9" s="638"/>
      <c r="IN9" s="638"/>
      <c r="IO9" s="638"/>
      <c r="IP9" s="638"/>
      <c r="IQ9" s="638"/>
      <c r="IR9" s="638"/>
      <c r="IS9" s="638"/>
      <c r="IT9" s="638"/>
      <c r="IU9" s="638"/>
      <c r="IV9" s="638"/>
      <c r="IW9" s="638"/>
      <c r="IX9" s="638"/>
      <c r="IY9" s="638"/>
      <c r="IZ9" s="638"/>
      <c r="JA9" s="638"/>
      <c r="JB9" s="638"/>
      <c r="JC9" s="638"/>
      <c r="JD9" s="638"/>
      <c r="JE9" s="638"/>
      <c r="JF9" s="638"/>
      <c r="JG9" s="638"/>
      <c r="JH9" s="638"/>
      <c r="JI9" s="638"/>
      <c r="JJ9" s="638"/>
      <c r="JK9" s="638"/>
      <c r="JL9" s="638"/>
      <c r="JM9" s="638"/>
      <c r="JN9" s="638"/>
      <c r="JO9" s="638"/>
      <c r="JP9" s="638"/>
      <c r="JQ9" s="638"/>
      <c r="JR9" s="638"/>
      <c r="JS9" s="638"/>
      <c r="JT9" s="638"/>
      <c r="JU9" s="638"/>
      <c r="JV9" s="638"/>
      <c r="JW9" s="638"/>
      <c r="JX9" s="638"/>
      <c r="JY9" s="638"/>
      <c r="JZ9" s="638"/>
      <c r="KA9" s="638"/>
      <c r="KB9" s="638"/>
      <c r="KC9" s="638"/>
      <c r="KD9" s="638"/>
      <c r="KE9" s="638"/>
      <c r="KF9" s="638"/>
      <c r="KG9" s="638"/>
      <c r="KH9" s="638"/>
      <c r="KI9" s="638"/>
      <c r="KJ9" s="638"/>
      <c r="KK9" s="638"/>
      <c r="KL9" s="638"/>
      <c r="KM9" s="638"/>
      <c r="KN9" s="638"/>
      <c r="KO9" s="638"/>
      <c r="KP9" s="638"/>
      <c r="KQ9" s="638"/>
      <c r="KR9" s="638"/>
      <c r="KS9" s="638"/>
      <c r="KT9" s="638"/>
      <c r="KU9" s="638"/>
      <c r="KV9" s="638"/>
      <c r="KW9" s="638"/>
      <c r="KX9" s="638"/>
      <c r="KY9" s="638"/>
      <c r="KZ9" s="638"/>
      <c r="LA9" s="638"/>
      <c r="LB9" s="638"/>
      <c r="LC9" s="638"/>
      <c r="LD9" s="638"/>
      <c r="LE9" s="638"/>
      <c r="LF9" s="638"/>
      <c r="LG9" s="638"/>
      <c r="LH9" s="638"/>
      <c r="LI9" s="638"/>
      <c r="LJ9" s="638"/>
      <c r="LK9" s="638"/>
      <c r="LL9" s="638"/>
      <c r="LM9" s="639"/>
    </row>
    <row r="10" spans="1:325">
      <c r="A10" s="130"/>
      <c r="B10" s="516" t="s">
        <v>698</v>
      </c>
      <c r="C10" s="517" t="s">
        <v>699</v>
      </c>
      <c r="D10" s="518">
        <f>SUM(D11:D41)</f>
        <v>0</v>
      </c>
      <c r="E10" s="436"/>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c r="CU10" s="640"/>
      <c r="CV10" s="640"/>
      <c r="CW10" s="640"/>
      <c r="CX10" s="640"/>
      <c r="CY10" s="640"/>
      <c r="CZ10" s="640"/>
      <c r="DA10" s="640"/>
      <c r="DB10" s="640"/>
      <c r="DC10" s="640"/>
      <c r="DD10" s="640"/>
      <c r="DE10" s="640"/>
      <c r="DF10" s="640"/>
      <c r="DG10" s="640"/>
      <c r="DH10" s="640"/>
      <c r="DI10" s="640"/>
      <c r="DJ10" s="640"/>
      <c r="DK10" s="640"/>
      <c r="DL10" s="640"/>
      <c r="DM10" s="640"/>
      <c r="DN10" s="640"/>
      <c r="DO10" s="640"/>
      <c r="DP10" s="640"/>
      <c r="DQ10" s="640"/>
      <c r="DR10" s="640"/>
      <c r="DS10" s="640"/>
      <c r="DT10" s="640"/>
      <c r="DU10" s="640"/>
      <c r="DV10" s="640"/>
      <c r="DW10" s="640"/>
      <c r="DX10" s="640"/>
      <c r="DY10" s="640"/>
      <c r="DZ10" s="640"/>
      <c r="EA10" s="640"/>
      <c r="EB10" s="640"/>
      <c r="EC10" s="640"/>
      <c r="ED10" s="640"/>
      <c r="EE10" s="640"/>
      <c r="EF10" s="640"/>
      <c r="EG10" s="640"/>
      <c r="EH10" s="640"/>
      <c r="EI10" s="640"/>
      <c r="EJ10" s="640"/>
      <c r="EK10" s="640"/>
      <c r="EL10" s="640"/>
      <c r="EM10" s="640"/>
      <c r="EN10" s="640"/>
      <c r="EO10" s="640"/>
      <c r="EP10" s="640"/>
      <c r="EQ10" s="640"/>
      <c r="ER10" s="640"/>
      <c r="ES10" s="640"/>
      <c r="ET10" s="640"/>
      <c r="EU10" s="640"/>
      <c r="EV10" s="640"/>
      <c r="EW10" s="640"/>
      <c r="EX10" s="640"/>
      <c r="EY10" s="640"/>
      <c r="EZ10" s="640"/>
      <c r="FA10" s="640"/>
      <c r="FB10" s="640"/>
      <c r="FC10" s="640"/>
      <c r="FD10" s="640"/>
      <c r="FE10" s="640"/>
      <c r="FF10" s="640"/>
      <c r="FG10" s="640"/>
      <c r="FH10" s="640"/>
      <c r="FI10" s="640"/>
      <c r="FJ10" s="640"/>
      <c r="FK10" s="640"/>
      <c r="FL10" s="640"/>
      <c r="FM10" s="640"/>
      <c r="FN10" s="640"/>
      <c r="FO10" s="640"/>
      <c r="FP10" s="640"/>
      <c r="FQ10" s="640"/>
      <c r="FR10" s="640"/>
      <c r="FS10" s="640"/>
      <c r="FT10" s="640"/>
      <c r="FU10" s="640"/>
      <c r="FV10" s="640"/>
      <c r="FW10" s="640"/>
      <c r="FX10" s="640"/>
      <c r="FY10" s="640"/>
      <c r="FZ10" s="640"/>
      <c r="GA10" s="640"/>
      <c r="GB10" s="640"/>
      <c r="GC10" s="640"/>
      <c r="GD10" s="640"/>
      <c r="GE10" s="640"/>
      <c r="GF10" s="640"/>
      <c r="GG10" s="640"/>
      <c r="GH10" s="640"/>
      <c r="GI10" s="640"/>
      <c r="GJ10" s="640"/>
      <c r="GK10" s="640"/>
      <c r="GL10" s="640"/>
      <c r="GM10" s="640"/>
      <c r="GN10" s="640"/>
      <c r="GO10" s="640"/>
      <c r="GP10" s="640"/>
      <c r="GQ10" s="640"/>
      <c r="GR10" s="640"/>
      <c r="GS10" s="640"/>
      <c r="GT10" s="640"/>
      <c r="GU10" s="640"/>
      <c r="GV10" s="640"/>
      <c r="GW10" s="640"/>
      <c r="GX10" s="640"/>
      <c r="GY10" s="640"/>
      <c r="GZ10" s="640"/>
      <c r="HA10" s="640"/>
      <c r="HB10" s="640"/>
      <c r="HC10" s="640"/>
      <c r="HD10" s="640"/>
      <c r="HE10" s="640"/>
      <c r="HF10" s="640"/>
      <c r="HG10" s="640"/>
      <c r="HH10" s="640"/>
      <c r="HI10" s="640"/>
      <c r="HJ10" s="640"/>
      <c r="HK10" s="640"/>
      <c r="HL10" s="640"/>
      <c r="HM10" s="640"/>
      <c r="HN10" s="640"/>
      <c r="HO10" s="640"/>
      <c r="HP10" s="640"/>
      <c r="HQ10" s="640"/>
      <c r="HR10" s="640"/>
      <c r="HS10" s="640"/>
      <c r="HT10" s="640"/>
      <c r="HU10" s="640"/>
      <c r="HV10" s="640"/>
      <c r="HW10" s="640"/>
      <c r="HX10" s="640"/>
      <c r="HY10" s="640"/>
      <c r="HZ10" s="640"/>
      <c r="IA10" s="640"/>
      <c r="IB10" s="640"/>
      <c r="IC10" s="640"/>
      <c r="ID10" s="640"/>
      <c r="IE10" s="640"/>
      <c r="IF10" s="640"/>
      <c r="IG10" s="640"/>
      <c r="IH10" s="640"/>
      <c r="II10" s="640"/>
      <c r="IJ10" s="640"/>
      <c r="IK10" s="640"/>
      <c r="IL10" s="640"/>
      <c r="IM10" s="640"/>
      <c r="IN10" s="640"/>
      <c r="IO10" s="640"/>
      <c r="IP10" s="640"/>
      <c r="IQ10" s="640"/>
      <c r="IR10" s="640"/>
      <c r="IS10" s="640"/>
      <c r="IT10" s="640"/>
      <c r="IU10" s="640"/>
      <c r="IV10" s="640"/>
      <c r="IW10" s="640"/>
      <c r="IX10" s="640"/>
      <c r="IY10" s="640"/>
      <c r="IZ10" s="640"/>
      <c r="JA10" s="640"/>
      <c r="JB10" s="640"/>
      <c r="JC10" s="640"/>
      <c r="JD10" s="640"/>
      <c r="JE10" s="640"/>
      <c r="JF10" s="640"/>
      <c r="JG10" s="640"/>
      <c r="JH10" s="640"/>
      <c r="JI10" s="640"/>
      <c r="JJ10" s="640"/>
      <c r="JK10" s="640"/>
      <c r="JL10" s="640"/>
      <c r="JM10" s="640"/>
      <c r="JN10" s="640"/>
      <c r="JO10" s="640"/>
      <c r="JP10" s="640"/>
      <c r="JQ10" s="640"/>
      <c r="JR10" s="640"/>
      <c r="JS10" s="640"/>
      <c r="JT10" s="640"/>
      <c r="JU10" s="640"/>
      <c r="JV10" s="640"/>
      <c r="JW10" s="640"/>
      <c r="JX10" s="640"/>
      <c r="JY10" s="640"/>
      <c r="JZ10" s="640"/>
      <c r="KA10" s="640"/>
      <c r="KB10" s="640"/>
      <c r="KC10" s="640"/>
      <c r="KD10" s="640"/>
      <c r="KE10" s="640"/>
      <c r="KF10" s="640"/>
      <c r="KG10" s="640"/>
      <c r="KH10" s="640"/>
      <c r="KI10" s="640"/>
      <c r="KJ10" s="640"/>
      <c r="KK10" s="640"/>
      <c r="KL10" s="640"/>
      <c r="KM10" s="640"/>
      <c r="KN10" s="640"/>
      <c r="KO10" s="640"/>
      <c r="KP10" s="640"/>
      <c r="KQ10" s="640"/>
      <c r="KR10" s="640"/>
      <c r="KS10" s="640"/>
      <c r="KT10" s="640"/>
      <c r="KU10" s="640"/>
      <c r="KV10" s="640"/>
      <c r="KW10" s="640"/>
      <c r="KX10" s="640"/>
      <c r="KY10" s="640"/>
      <c r="KZ10" s="640"/>
      <c r="LA10" s="640"/>
      <c r="LB10" s="640"/>
      <c r="LC10" s="640"/>
      <c r="LD10" s="640"/>
      <c r="LE10" s="640"/>
      <c r="LF10" s="640"/>
      <c r="LG10" s="640"/>
      <c r="LH10" s="640"/>
      <c r="LI10" s="640"/>
      <c r="LJ10" s="640"/>
      <c r="LK10" s="640"/>
      <c r="LL10" s="640"/>
      <c r="LM10" s="641"/>
    </row>
    <row r="11" spans="1:325">
      <c r="A11" s="130"/>
      <c r="B11" s="323" t="s">
        <v>700</v>
      </c>
      <c r="C11" s="304" t="s">
        <v>701</v>
      </c>
      <c r="D11" s="305"/>
      <c r="E11" s="306"/>
      <c r="F11" s="307"/>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c r="BL11" s="308"/>
      <c r="BM11" s="308"/>
      <c r="BN11" s="308"/>
      <c r="BO11" s="308"/>
      <c r="BP11" s="308"/>
      <c r="BQ11" s="308"/>
      <c r="BR11" s="308"/>
      <c r="BS11" s="308"/>
      <c r="BT11" s="308"/>
      <c r="BU11" s="308"/>
      <c r="BV11" s="308"/>
      <c r="BW11" s="308"/>
      <c r="BX11" s="308"/>
      <c r="BY11" s="308"/>
      <c r="BZ11" s="308"/>
      <c r="CA11" s="308"/>
      <c r="CB11" s="308"/>
      <c r="CC11" s="308"/>
      <c r="CD11" s="308"/>
      <c r="CE11" s="308"/>
      <c r="CF11" s="308"/>
      <c r="CG11" s="308"/>
      <c r="CH11" s="308"/>
      <c r="CI11" s="308"/>
      <c r="CJ11" s="308"/>
      <c r="CK11" s="308"/>
      <c r="CL11" s="308"/>
      <c r="CM11" s="308"/>
      <c r="CN11" s="308"/>
      <c r="CO11" s="308"/>
      <c r="CP11" s="308"/>
      <c r="CQ11" s="308"/>
      <c r="CR11" s="308"/>
      <c r="CS11" s="308"/>
      <c r="CT11" s="308"/>
      <c r="CU11" s="308"/>
      <c r="CV11" s="308"/>
      <c r="CW11" s="308"/>
      <c r="CX11" s="308"/>
      <c r="CY11" s="308"/>
      <c r="CZ11" s="308"/>
      <c r="DA11" s="308"/>
      <c r="DB11" s="308"/>
      <c r="DC11" s="308"/>
      <c r="DD11" s="308"/>
      <c r="DE11" s="308"/>
      <c r="DF11" s="308"/>
      <c r="DG11" s="308"/>
      <c r="DH11" s="308"/>
      <c r="DI11" s="308"/>
      <c r="DJ11" s="308"/>
      <c r="DK11" s="308"/>
      <c r="DL11" s="308"/>
      <c r="DM11" s="308"/>
      <c r="DN11" s="308"/>
      <c r="DO11" s="308"/>
      <c r="DP11" s="308"/>
      <c r="DQ11" s="308"/>
      <c r="DR11" s="308"/>
      <c r="DS11" s="308"/>
      <c r="DT11" s="308"/>
      <c r="DU11" s="308"/>
      <c r="DV11" s="308"/>
      <c r="DW11" s="308"/>
      <c r="DX11" s="308"/>
      <c r="DY11" s="308"/>
      <c r="DZ11" s="308"/>
      <c r="EA11" s="308"/>
      <c r="EB11" s="308"/>
      <c r="EC11" s="308"/>
      <c r="ED11" s="308"/>
      <c r="EE11" s="308"/>
      <c r="EF11" s="308"/>
      <c r="EG11" s="308"/>
      <c r="EH11" s="308"/>
      <c r="EI11" s="308"/>
      <c r="EJ11" s="308"/>
      <c r="EK11" s="308"/>
      <c r="EL11" s="308"/>
      <c r="EM11" s="308"/>
      <c r="EN11" s="308"/>
      <c r="EO11" s="308"/>
      <c r="EP11" s="308"/>
      <c r="EQ11" s="308"/>
      <c r="ER11" s="308"/>
      <c r="ES11" s="308"/>
      <c r="ET11" s="308"/>
      <c r="EU11" s="308"/>
      <c r="EV11" s="308"/>
      <c r="EW11" s="308"/>
      <c r="EX11" s="308"/>
      <c r="EY11" s="308"/>
      <c r="EZ11" s="308"/>
      <c r="FA11" s="308"/>
      <c r="FB11" s="308"/>
      <c r="FC11" s="308"/>
      <c r="FD11" s="308"/>
      <c r="FE11" s="308"/>
      <c r="FF11" s="308"/>
      <c r="FG11" s="308"/>
      <c r="FH11" s="308"/>
      <c r="FI11" s="308"/>
      <c r="FJ11" s="308"/>
      <c r="FK11" s="308"/>
      <c r="FL11" s="308"/>
      <c r="FM11" s="308"/>
      <c r="FN11" s="308"/>
      <c r="FO11" s="308"/>
      <c r="FP11" s="308"/>
      <c r="FQ11" s="308"/>
      <c r="FR11" s="308"/>
      <c r="FS11" s="308"/>
      <c r="FT11" s="308"/>
      <c r="FU11" s="308"/>
      <c r="FV11" s="308"/>
      <c r="FW11" s="308"/>
      <c r="FX11" s="308"/>
      <c r="FY11" s="308"/>
      <c r="FZ11" s="308"/>
      <c r="GA11" s="308"/>
      <c r="GB11" s="308"/>
      <c r="GC11" s="308"/>
      <c r="GD11" s="308"/>
      <c r="GE11" s="308"/>
      <c r="GF11" s="308"/>
      <c r="GG11" s="308"/>
      <c r="GH11" s="308"/>
      <c r="GI11" s="308"/>
      <c r="GJ11" s="308"/>
      <c r="GK11" s="308"/>
      <c r="GL11" s="308"/>
      <c r="GM11" s="308"/>
      <c r="GN11" s="308"/>
      <c r="GO11" s="308"/>
      <c r="GP11" s="308"/>
      <c r="GQ11" s="308"/>
      <c r="GR11" s="308"/>
      <c r="GS11" s="308"/>
      <c r="GT11" s="308"/>
      <c r="GU11" s="308"/>
      <c r="GV11" s="308"/>
      <c r="GW11" s="308"/>
      <c r="GX11" s="308"/>
      <c r="GY11" s="308"/>
      <c r="GZ11" s="308"/>
      <c r="HA11" s="308"/>
      <c r="HB11" s="308"/>
      <c r="HC11" s="308"/>
      <c r="HD11" s="308"/>
      <c r="HE11" s="308"/>
      <c r="HF11" s="308"/>
      <c r="HG11" s="308"/>
      <c r="HH11" s="308"/>
      <c r="HI11" s="308"/>
      <c r="HJ11" s="308"/>
      <c r="HK11" s="308"/>
      <c r="HL11" s="308"/>
      <c r="HM11" s="308"/>
      <c r="HN11" s="308"/>
      <c r="HO11" s="308"/>
      <c r="HP11" s="308"/>
      <c r="HQ11" s="308"/>
      <c r="HR11" s="308"/>
      <c r="HS11" s="308"/>
      <c r="HT11" s="308"/>
      <c r="HU11" s="308"/>
      <c r="HV11" s="308"/>
      <c r="HW11" s="308"/>
      <c r="HX11" s="308"/>
      <c r="HY11" s="308"/>
      <c r="HZ11" s="308"/>
      <c r="IA11" s="308"/>
      <c r="IB11" s="308"/>
      <c r="IC11" s="308"/>
      <c r="ID11" s="308"/>
      <c r="IE11" s="308"/>
      <c r="IF11" s="308"/>
      <c r="IG11" s="308"/>
      <c r="IH11" s="308"/>
      <c r="II11" s="308"/>
      <c r="IJ11" s="308"/>
      <c r="IK11" s="308"/>
      <c r="IL11" s="308"/>
      <c r="IM11" s="308"/>
      <c r="IN11" s="308"/>
      <c r="IO11" s="308"/>
      <c r="IP11" s="308"/>
      <c r="IQ11" s="308"/>
      <c r="IR11" s="308"/>
      <c r="IS11" s="308"/>
      <c r="IT11" s="308"/>
      <c r="IU11" s="308"/>
      <c r="IV11" s="308"/>
      <c r="IW11" s="308"/>
      <c r="IX11" s="308"/>
      <c r="IY11" s="308"/>
      <c r="IZ11" s="308"/>
      <c r="JA11" s="308"/>
      <c r="JB11" s="308"/>
      <c r="JC11" s="308"/>
      <c r="JD11" s="308"/>
      <c r="JE11" s="308"/>
      <c r="JF11" s="308"/>
      <c r="JG11" s="308"/>
      <c r="JH11" s="308"/>
      <c r="JI11" s="308"/>
      <c r="JJ11" s="308"/>
      <c r="JK11" s="308"/>
      <c r="JL11" s="308"/>
      <c r="JM11" s="308"/>
      <c r="JN11" s="308"/>
      <c r="JO11" s="308"/>
      <c r="JP11" s="308"/>
      <c r="JQ11" s="308"/>
      <c r="JR11" s="308"/>
      <c r="JS11" s="308"/>
      <c r="JT11" s="308"/>
      <c r="JU11" s="308"/>
      <c r="JV11" s="308"/>
      <c r="JW11" s="308"/>
      <c r="JX11" s="308"/>
      <c r="JY11" s="308"/>
      <c r="JZ11" s="308"/>
      <c r="KA11" s="308"/>
      <c r="KB11" s="308"/>
      <c r="KC11" s="308"/>
      <c r="KD11" s="308"/>
      <c r="KE11" s="308"/>
      <c r="KF11" s="308"/>
      <c r="KG11" s="308"/>
      <c r="KH11" s="308"/>
      <c r="KI11" s="308"/>
      <c r="KJ11" s="308"/>
      <c r="KK11" s="308"/>
      <c r="KL11" s="308"/>
      <c r="KM11" s="308"/>
      <c r="KN11" s="308"/>
      <c r="KO11" s="308"/>
      <c r="KP11" s="308"/>
      <c r="KQ11" s="308"/>
      <c r="KR11" s="308"/>
      <c r="KS11" s="308"/>
      <c r="KT11" s="308"/>
      <c r="KU11" s="308"/>
      <c r="KV11" s="308"/>
      <c r="KW11" s="308"/>
      <c r="KX11" s="308"/>
      <c r="KY11" s="308"/>
      <c r="KZ11" s="308"/>
      <c r="LA11" s="308"/>
      <c r="LB11" s="308"/>
      <c r="LC11" s="308"/>
      <c r="LD11" s="308"/>
      <c r="LE11" s="308"/>
      <c r="LF11" s="308"/>
      <c r="LG11" s="308"/>
      <c r="LH11" s="308"/>
      <c r="LI11" s="308"/>
      <c r="LJ11" s="308"/>
      <c r="LK11" s="308"/>
      <c r="LL11" s="308"/>
      <c r="LM11" s="308"/>
    </row>
    <row r="12" spans="1:325">
      <c r="A12" s="130"/>
      <c r="B12" s="323" t="s">
        <v>702</v>
      </c>
      <c r="C12" s="304" t="s">
        <v>703</v>
      </c>
      <c r="D12" s="305"/>
      <c r="E12" s="306"/>
      <c r="F12" s="307"/>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308"/>
      <c r="CB12" s="308"/>
      <c r="CC12" s="308"/>
      <c r="CD12" s="308"/>
      <c r="CE12" s="308"/>
      <c r="CF12" s="308"/>
      <c r="CG12" s="308"/>
      <c r="CH12" s="308"/>
      <c r="CI12" s="308"/>
      <c r="CJ12" s="308"/>
      <c r="CK12" s="308"/>
      <c r="CL12" s="308"/>
      <c r="CM12" s="308"/>
      <c r="CN12" s="308"/>
      <c r="CO12" s="308"/>
      <c r="CP12" s="308"/>
      <c r="CQ12" s="308"/>
      <c r="CR12" s="308"/>
      <c r="CS12" s="308"/>
      <c r="CT12" s="308"/>
      <c r="CU12" s="308"/>
      <c r="CV12" s="308"/>
      <c r="CW12" s="308"/>
      <c r="CX12" s="308"/>
      <c r="CY12" s="308"/>
      <c r="CZ12" s="308"/>
      <c r="DA12" s="308"/>
      <c r="DB12" s="308"/>
      <c r="DC12" s="308"/>
      <c r="DD12" s="308"/>
      <c r="DE12" s="308"/>
      <c r="DF12" s="308"/>
      <c r="DG12" s="308"/>
      <c r="DH12" s="308"/>
      <c r="DI12" s="308"/>
      <c r="DJ12" s="308"/>
      <c r="DK12" s="308"/>
      <c r="DL12" s="308"/>
      <c r="DM12" s="308"/>
      <c r="DN12" s="308"/>
      <c r="DO12" s="308"/>
      <c r="DP12" s="308"/>
      <c r="DQ12" s="308"/>
      <c r="DR12" s="308"/>
      <c r="DS12" s="308"/>
      <c r="DT12" s="308"/>
      <c r="DU12" s="308"/>
      <c r="DV12" s="308"/>
      <c r="DW12" s="308"/>
      <c r="DX12" s="308"/>
      <c r="DY12" s="308"/>
      <c r="DZ12" s="308"/>
      <c r="EA12" s="308"/>
      <c r="EB12" s="308"/>
      <c r="EC12" s="308"/>
      <c r="ED12" s="308"/>
      <c r="EE12" s="308"/>
      <c r="EF12" s="308"/>
      <c r="EG12" s="308"/>
      <c r="EH12" s="308"/>
      <c r="EI12" s="308"/>
      <c r="EJ12" s="308"/>
      <c r="EK12" s="308"/>
      <c r="EL12" s="308"/>
      <c r="EM12" s="308"/>
      <c r="EN12" s="308"/>
      <c r="EO12" s="308"/>
      <c r="EP12" s="308"/>
      <c r="EQ12" s="308"/>
      <c r="ER12" s="308"/>
      <c r="ES12" s="308"/>
      <c r="ET12" s="308"/>
      <c r="EU12" s="308"/>
      <c r="EV12" s="308"/>
      <c r="EW12" s="308"/>
      <c r="EX12" s="308"/>
      <c r="EY12" s="308"/>
      <c r="EZ12" s="308"/>
      <c r="FA12" s="308"/>
      <c r="FB12" s="308"/>
      <c r="FC12" s="308"/>
      <c r="FD12" s="308"/>
      <c r="FE12" s="308"/>
      <c r="FF12" s="308"/>
      <c r="FG12" s="308"/>
      <c r="FH12" s="308"/>
      <c r="FI12" s="308"/>
      <c r="FJ12" s="308"/>
      <c r="FK12" s="308"/>
      <c r="FL12" s="308"/>
      <c r="FM12" s="308"/>
      <c r="FN12" s="308"/>
      <c r="FO12" s="308"/>
      <c r="FP12" s="308"/>
      <c r="FQ12" s="308"/>
      <c r="FR12" s="308"/>
      <c r="FS12" s="308"/>
      <c r="FT12" s="308"/>
      <c r="FU12" s="308"/>
      <c r="FV12" s="308"/>
      <c r="FW12" s="308"/>
      <c r="FX12" s="308"/>
      <c r="FY12" s="308"/>
      <c r="FZ12" s="308"/>
      <c r="GA12" s="308"/>
      <c r="GB12" s="308"/>
      <c r="GC12" s="308"/>
      <c r="GD12" s="308"/>
      <c r="GE12" s="308"/>
      <c r="GF12" s="308"/>
      <c r="GG12" s="308"/>
      <c r="GH12" s="308"/>
      <c r="GI12" s="308"/>
      <c r="GJ12" s="308"/>
      <c r="GK12" s="308"/>
      <c r="GL12" s="308"/>
      <c r="GM12" s="308"/>
      <c r="GN12" s="308"/>
      <c r="GO12" s="308"/>
      <c r="GP12" s="308"/>
      <c r="GQ12" s="308"/>
      <c r="GR12" s="308"/>
      <c r="GS12" s="308"/>
      <c r="GT12" s="308"/>
      <c r="GU12" s="308"/>
      <c r="GV12" s="308"/>
      <c r="GW12" s="308"/>
      <c r="GX12" s="308"/>
      <c r="GY12" s="308"/>
      <c r="GZ12" s="308"/>
      <c r="HA12" s="308"/>
      <c r="HB12" s="308"/>
      <c r="HC12" s="308"/>
      <c r="HD12" s="308"/>
      <c r="HE12" s="308"/>
      <c r="HF12" s="308"/>
      <c r="HG12" s="308"/>
      <c r="HH12" s="308"/>
      <c r="HI12" s="308"/>
      <c r="HJ12" s="308"/>
      <c r="HK12" s="308"/>
      <c r="HL12" s="308"/>
      <c r="HM12" s="308"/>
      <c r="HN12" s="308"/>
      <c r="HO12" s="308"/>
      <c r="HP12" s="308"/>
      <c r="HQ12" s="308"/>
      <c r="HR12" s="308"/>
      <c r="HS12" s="308"/>
      <c r="HT12" s="308"/>
      <c r="HU12" s="308"/>
      <c r="HV12" s="308"/>
      <c r="HW12" s="308"/>
      <c r="HX12" s="308"/>
      <c r="HY12" s="308"/>
      <c r="HZ12" s="308"/>
      <c r="IA12" s="308"/>
      <c r="IB12" s="308"/>
      <c r="IC12" s="308"/>
      <c r="ID12" s="308"/>
      <c r="IE12" s="308"/>
      <c r="IF12" s="308"/>
      <c r="IG12" s="308"/>
      <c r="IH12" s="308"/>
      <c r="II12" s="308"/>
      <c r="IJ12" s="308"/>
      <c r="IK12" s="308"/>
      <c r="IL12" s="308"/>
      <c r="IM12" s="308"/>
      <c r="IN12" s="308"/>
      <c r="IO12" s="308"/>
      <c r="IP12" s="308"/>
      <c r="IQ12" s="308"/>
      <c r="IR12" s="308"/>
      <c r="IS12" s="308"/>
      <c r="IT12" s="308"/>
      <c r="IU12" s="308"/>
      <c r="IV12" s="308"/>
      <c r="IW12" s="308"/>
      <c r="IX12" s="308"/>
      <c r="IY12" s="308"/>
      <c r="IZ12" s="308"/>
      <c r="JA12" s="308"/>
      <c r="JB12" s="308"/>
      <c r="JC12" s="308"/>
      <c r="JD12" s="308"/>
      <c r="JE12" s="308"/>
      <c r="JF12" s="308"/>
      <c r="JG12" s="308"/>
      <c r="JH12" s="308"/>
      <c r="JI12" s="308"/>
      <c r="JJ12" s="308"/>
      <c r="JK12" s="308"/>
      <c r="JL12" s="308"/>
      <c r="JM12" s="308"/>
      <c r="JN12" s="308"/>
      <c r="JO12" s="308"/>
      <c r="JP12" s="308"/>
      <c r="JQ12" s="308"/>
      <c r="JR12" s="308"/>
      <c r="JS12" s="308"/>
      <c r="JT12" s="308"/>
      <c r="JU12" s="308"/>
      <c r="JV12" s="308"/>
      <c r="JW12" s="308"/>
      <c r="JX12" s="308"/>
      <c r="JY12" s="308"/>
      <c r="JZ12" s="308"/>
      <c r="KA12" s="308"/>
      <c r="KB12" s="308"/>
      <c r="KC12" s="308"/>
      <c r="KD12" s="308"/>
      <c r="KE12" s="308"/>
      <c r="KF12" s="308"/>
      <c r="KG12" s="308"/>
      <c r="KH12" s="308"/>
      <c r="KI12" s="308"/>
      <c r="KJ12" s="308"/>
      <c r="KK12" s="308"/>
      <c r="KL12" s="308"/>
      <c r="KM12" s="308"/>
      <c r="KN12" s="308"/>
      <c r="KO12" s="308"/>
      <c r="KP12" s="308"/>
      <c r="KQ12" s="308"/>
      <c r="KR12" s="308"/>
      <c r="KS12" s="308"/>
      <c r="KT12" s="308"/>
      <c r="KU12" s="308"/>
      <c r="KV12" s="308"/>
      <c r="KW12" s="308"/>
      <c r="KX12" s="308"/>
      <c r="KY12" s="308"/>
      <c r="KZ12" s="308"/>
      <c r="LA12" s="308"/>
      <c r="LB12" s="308"/>
      <c r="LC12" s="308"/>
      <c r="LD12" s="308"/>
      <c r="LE12" s="308"/>
      <c r="LF12" s="308"/>
      <c r="LG12" s="308"/>
      <c r="LH12" s="308"/>
      <c r="LI12" s="308"/>
      <c r="LJ12" s="308"/>
      <c r="LK12" s="308"/>
      <c r="LL12" s="308"/>
      <c r="LM12" s="308"/>
    </row>
    <row r="13" spans="1:325">
      <c r="A13" s="130"/>
      <c r="B13" s="323" t="s">
        <v>704</v>
      </c>
      <c r="C13" s="304" t="s">
        <v>705</v>
      </c>
      <c r="D13" s="305"/>
      <c r="E13" s="306"/>
      <c r="F13" s="307"/>
      <c r="G13" s="308"/>
      <c r="H13" s="519"/>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08"/>
      <c r="CA13" s="308"/>
      <c r="CB13" s="308"/>
      <c r="CC13" s="308"/>
      <c r="CD13" s="308"/>
      <c r="CE13" s="308"/>
      <c r="CF13" s="308"/>
      <c r="CG13" s="308"/>
      <c r="CH13" s="308"/>
      <c r="CI13" s="308"/>
      <c r="CJ13" s="308"/>
      <c r="CK13" s="308"/>
      <c r="CL13" s="308"/>
      <c r="CM13" s="308"/>
      <c r="CN13" s="308"/>
      <c r="CO13" s="308"/>
      <c r="CP13" s="308"/>
      <c r="CQ13" s="308"/>
      <c r="CR13" s="308"/>
      <c r="CS13" s="308"/>
      <c r="CT13" s="308"/>
      <c r="CU13" s="308"/>
      <c r="CV13" s="308"/>
      <c r="CW13" s="308"/>
      <c r="CX13" s="308"/>
      <c r="CY13" s="308"/>
      <c r="CZ13" s="308"/>
      <c r="DA13" s="308"/>
      <c r="DB13" s="308"/>
      <c r="DC13" s="308"/>
      <c r="DD13" s="308"/>
      <c r="DE13" s="308"/>
      <c r="DF13" s="308"/>
      <c r="DG13" s="308"/>
      <c r="DH13" s="308"/>
      <c r="DI13" s="308"/>
      <c r="DJ13" s="308"/>
      <c r="DK13" s="308"/>
      <c r="DL13" s="308"/>
      <c r="DM13" s="308"/>
      <c r="DN13" s="308"/>
      <c r="DO13" s="308"/>
      <c r="DP13" s="308"/>
      <c r="DQ13" s="308"/>
      <c r="DR13" s="308"/>
      <c r="DS13" s="308"/>
      <c r="DT13" s="308"/>
      <c r="DU13" s="308"/>
      <c r="DV13" s="308"/>
      <c r="DW13" s="308"/>
      <c r="DX13" s="308"/>
      <c r="DY13" s="308"/>
      <c r="DZ13" s="308"/>
      <c r="EA13" s="308"/>
      <c r="EB13" s="308"/>
      <c r="EC13" s="308"/>
      <c r="ED13" s="308"/>
      <c r="EE13" s="308"/>
      <c r="EF13" s="308"/>
      <c r="EG13" s="308"/>
      <c r="EH13" s="308"/>
      <c r="EI13" s="308"/>
      <c r="EJ13" s="308"/>
      <c r="EK13" s="308"/>
      <c r="EL13" s="308"/>
      <c r="EM13" s="308"/>
      <c r="EN13" s="308"/>
      <c r="EO13" s="308"/>
      <c r="EP13" s="308"/>
      <c r="EQ13" s="308"/>
      <c r="ER13" s="308"/>
      <c r="ES13" s="308"/>
      <c r="ET13" s="308"/>
      <c r="EU13" s="308"/>
      <c r="EV13" s="308"/>
      <c r="EW13" s="308"/>
      <c r="EX13" s="308"/>
      <c r="EY13" s="308"/>
      <c r="EZ13" s="308"/>
      <c r="FA13" s="308"/>
      <c r="FB13" s="308"/>
      <c r="FC13" s="308"/>
      <c r="FD13" s="308"/>
      <c r="FE13" s="308"/>
      <c r="FF13" s="308"/>
      <c r="FG13" s="308"/>
      <c r="FH13" s="308"/>
      <c r="FI13" s="308"/>
      <c r="FJ13" s="308"/>
      <c r="FK13" s="308"/>
      <c r="FL13" s="308"/>
      <c r="FM13" s="308"/>
      <c r="FN13" s="308"/>
      <c r="FO13" s="308"/>
      <c r="FP13" s="308"/>
      <c r="FQ13" s="308"/>
      <c r="FR13" s="308"/>
      <c r="FS13" s="308"/>
      <c r="FT13" s="308"/>
      <c r="FU13" s="308"/>
      <c r="FV13" s="308"/>
      <c r="FW13" s="308"/>
      <c r="FX13" s="308"/>
      <c r="FY13" s="308"/>
      <c r="FZ13" s="308"/>
      <c r="GA13" s="308"/>
      <c r="GB13" s="308"/>
      <c r="GC13" s="308"/>
      <c r="GD13" s="308"/>
      <c r="GE13" s="308"/>
      <c r="GF13" s="308"/>
      <c r="GG13" s="308"/>
      <c r="GH13" s="308"/>
      <c r="GI13" s="308"/>
      <c r="GJ13" s="308"/>
      <c r="GK13" s="308"/>
      <c r="GL13" s="308"/>
      <c r="GM13" s="308"/>
      <c r="GN13" s="308"/>
      <c r="GO13" s="308"/>
      <c r="GP13" s="308"/>
      <c r="GQ13" s="308"/>
      <c r="GR13" s="308"/>
      <c r="GS13" s="308"/>
      <c r="GT13" s="308"/>
      <c r="GU13" s="308"/>
      <c r="GV13" s="308"/>
      <c r="GW13" s="308"/>
      <c r="GX13" s="308"/>
      <c r="GY13" s="308"/>
      <c r="GZ13" s="308"/>
      <c r="HA13" s="308"/>
      <c r="HB13" s="308"/>
      <c r="HC13" s="308"/>
      <c r="HD13" s="308"/>
      <c r="HE13" s="308"/>
      <c r="HF13" s="308"/>
      <c r="HG13" s="308"/>
      <c r="HH13" s="308"/>
      <c r="HI13" s="308"/>
      <c r="HJ13" s="308"/>
      <c r="HK13" s="308"/>
      <c r="HL13" s="308"/>
      <c r="HM13" s="308"/>
      <c r="HN13" s="308"/>
      <c r="HO13" s="308"/>
      <c r="HP13" s="308"/>
      <c r="HQ13" s="308"/>
      <c r="HR13" s="308"/>
      <c r="HS13" s="308"/>
      <c r="HT13" s="308"/>
      <c r="HU13" s="308"/>
      <c r="HV13" s="308"/>
      <c r="HW13" s="308"/>
      <c r="HX13" s="308"/>
      <c r="HY13" s="308"/>
      <c r="HZ13" s="308"/>
      <c r="IA13" s="308"/>
      <c r="IB13" s="308"/>
      <c r="IC13" s="308"/>
      <c r="ID13" s="308"/>
      <c r="IE13" s="308"/>
      <c r="IF13" s="308"/>
      <c r="IG13" s="308"/>
      <c r="IH13" s="308"/>
      <c r="II13" s="308"/>
      <c r="IJ13" s="308"/>
      <c r="IK13" s="308"/>
      <c r="IL13" s="308"/>
      <c r="IM13" s="308"/>
      <c r="IN13" s="308"/>
      <c r="IO13" s="308"/>
      <c r="IP13" s="308"/>
      <c r="IQ13" s="308"/>
      <c r="IR13" s="308"/>
      <c r="IS13" s="308"/>
      <c r="IT13" s="308"/>
      <c r="IU13" s="308"/>
      <c r="IV13" s="308"/>
      <c r="IW13" s="308"/>
      <c r="IX13" s="308"/>
      <c r="IY13" s="308"/>
      <c r="IZ13" s="308"/>
      <c r="JA13" s="308"/>
      <c r="JB13" s="308"/>
      <c r="JC13" s="308"/>
      <c r="JD13" s="308"/>
      <c r="JE13" s="308"/>
      <c r="JF13" s="308"/>
      <c r="JG13" s="308"/>
      <c r="JH13" s="308"/>
      <c r="JI13" s="308"/>
      <c r="JJ13" s="308"/>
      <c r="JK13" s="308"/>
      <c r="JL13" s="308"/>
      <c r="JM13" s="308"/>
      <c r="JN13" s="308"/>
      <c r="JO13" s="308"/>
      <c r="JP13" s="308"/>
      <c r="JQ13" s="308"/>
      <c r="JR13" s="308"/>
      <c r="JS13" s="308"/>
      <c r="JT13" s="308"/>
      <c r="JU13" s="308"/>
      <c r="JV13" s="308"/>
      <c r="JW13" s="308"/>
      <c r="JX13" s="308"/>
      <c r="JY13" s="308"/>
      <c r="JZ13" s="308"/>
      <c r="KA13" s="308"/>
      <c r="KB13" s="308"/>
      <c r="KC13" s="308"/>
      <c r="KD13" s="308"/>
      <c r="KE13" s="308"/>
      <c r="KF13" s="308"/>
      <c r="KG13" s="308"/>
      <c r="KH13" s="308"/>
      <c r="KI13" s="308"/>
      <c r="KJ13" s="308"/>
      <c r="KK13" s="308"/>
      <c r="KL13" s="308"/>
      <c r="KM13" s="308"/>
      <c r="KN13" s="308"/>
      <c r="KO13" s="308"/>
      <c r="KP13" s="308"/>
      <c r="KQ13" s="308"/>
      <c r="KR13" s="308"/>
      <c r="KS13" s="308"/>
      <c r="KT13" s="308"/>
      <c r="KU13" s="308"/>
      <c r="KV13" s="308"/>
      <c r="KW13" s="308"/>
      <c r="KX13" s="308"/>
      <c r="KY13" s="308"/>
      <c r="KZ13" s="308"/>
      <c r="LA13" s="308"/>
      <c r="LB13" s="308"/>
      <c r="LC13" s="308"/>
      <c r="LD13" s="308"/>
      <c r="LE13" s="308"/>
      <c r="LF13" s="308"/>
      <c r="LG13" s="308"/>
      <c r="LH13" s="308"/>
      <c r="LI13" s="308"/>
      <c r="LJ13" s="308"/>
      <c r="LK13" s="308"/>
      <c r="LL13" s="308"/>
      <c r="LM13" s="308"/>
    </row>
    <row r="14" spans="1:325">
      <c r="A14" s="130"/>
      <c r="B14" s="323" t="s">
        <v>706</v>
      </c>
      <c r="C14" s="304" t="s">
        <v>707</v>
      </c>
      <c r="D14" s="305"/>
      <c r="E14" s="306"/>
      <c r="F14" s="307"/>
      <c r="G14" s="308"/>
      <c r="H14" s="519"/>
      <c r="I14" s="519"/>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308"/>
      <c r="CV14" s="308"/>
      <c r="CW14" s="308"/>
      <c r="CX14" s="308"/>
      <c r="CY14" s="308"/>
      <c r="CZ14" s="308"/>
      <c r="DA14" s="308"/>
      <c r="DB14" s="308"/>
      <c r="DC14" s="308"/>
      <c r="DD14" s="308"/>
      <c r="DE14" s="308"/>
      <c r="DF14" s="308"/>
      <c r="DG14" s="308"/>
      <c r="DH14" s="308"/>
      <c r="DI14" s="308"/>
      <c r="DJ14" s="308"/>
      <c r="DK14" s="308"/>
      <c r="DL14" s="308"/>
      <c r="DM14" s="308"/>
      <c r="DN14" s="308"/>
      <c r="DO14" s="308"/>
      <c r="DP14" s="308"/>
      <c r="DQ14" s="308"/>
      <c r="DR14" s="308"/>
      <c r="DS14" s="308"/>
      <c r="DT14" s="308"/>
      <c r="DU14" s="308"/>
      <c r="DV14" s="308"/>
      <c r="DW14" s="308"/>
      <c r="DX14" s="308"/>
      <c r="DY14" s="308"/>
      <c r="DZ14" s="308"/>
      <c r="EA14" s="308"/>
      <c r="EB14" s="308"/>
      <c r="EC14" s="308"/>
      <c r="ED14" s="308"/>
      <c r="EE14" s="308"/>
      <c r="EF14" s="308"/>
      <c r="EG14" s="308"/>
      <c r="EH14" s="308"/>
      <c r="EI14" s="308"/>
      <c r="EJ14" s="308"/>
      <c r="EK14" s="308"/>
      <c r="EL14" s="308"/>
      <c r="EM14" s="308"/>
      <c r="EN14" s="308"/>
      <c r="EO14" s="308"/>
      <c r="EP14" s="308"/>
      <c r="EQ14" s="308"/>
      <c r="ER14" s="308"/>
      <c r="ES14" s="308"/>
      <c r="ET14" s="308"/>
      <c r="EU14" s="308"/>
      <c r="EV14" s="308"/>
      <c r="EW14" s="308"/>
      <c r="EX14" s="308"/>
      <c r="EY14" s="308"/>
      <c r="EZ14" s="308"/>
      <c r="FA14" s="308"/>
      <c r="FB14" s="308"/>
      <c r="FC14" s="308"/>
      <c r="FD14" s="308"/>
      <c r="FE14" s="308"/>
      <c r="FF14" s="308"/>
      <c r="FG14" s="308"/>
      <c r="FH14" s="308"/>
      <c r="FI14" s="308"/>
      <c r="FJ14" s="308"/>
      <c r="FK14" s="308"/>
      <c r="FL14" s="308"/>
      <c r="FM14" s="308"/>
      <c r="FN14" s="308"/>
      <c r="FO14" s="308"/>
      <c r="FP14" s="308"/>
      <c r="FQ14" s="308"/>
      <c r="FR14" s="308"/>
      <c r="FS14" s="308"/>
      <c r="FT14" s="308"/>
      <c r="FU14" s="308"/>
      <c r="FV14" s="308"/>
      <c r="FW14" s="308"/>
      <c r="FX14" s="308"/>
      <c r="FY14" s="308"/>
      <c r="FZ14" s="308"/>
      <c r="GA14" s="308"/>
      <c r="GB14" s="308"/>
      <c r="GC14" s="308"/>
      <c r="GD14" s="308"/>
      <c r="GE14" s="308"/>
      <c r="GF14" s="308"/>
      <c r="GG14" s="308"/>
      <c r="GH14" s="308"/>
      <c r="GI14" s="308"/>
      <c r="GJ14" s="308"/>
      <c r="GK14" s="308"/>
      <c r="GL14" s="308"/>
      <c r="GM14" s="308"/>
      <c r="GN14" s="308"/>
      <c r="GO14" s="308"/>
      <c r="GP14" s="308"/>
      <c r="GQ14" s="308"/>
      <c r="GR14" s="308"/>
      <c r="GS14" s="308"/>
      <c r="GT14" s="308"/>
      <c r="GU14" s="308"/>
      <c r="GV14" s="308"/>
      <c r="GW14" s="308"/>
      <c r="GX14" s="308"/>
      <c r="GY14" s="308"/>
      <c r="GZ14" s="308"/>
      <c r="HA14" s="308"/>
      <c r="HB14" s="308"/>
      <c r="HC14" s="308"/>
      <c r="HD14" s="308"/>
      <c r="HE14" s="308"/>
      <c r="HF14" s="308"/>
      <c r="HG14" s="308"/>
      <c r="HH14" s="308"/>
      <c r="HI14" s="308"/>
      <c r="HJ14" s="308"/>
      <c r="HK14" s="308"/>
      <c r="HL14" s="308"/>
      <c r="HM14" s="308"/>
      <c r="HN14" s="308"/>
      <c r="HO14" s="308"/>
      <c r="HP14" s="308"/>
      <c r="HQ14" s="308"/>
      <c r="HR14" s="308"/>
      <c r="HS14" s="308"/>
      <c r="HT14" s="308"/>
      <c r="HU14" s="308"/>
      <c r="HV14" s="308"/>
      <c r="HW14" s="308"/>
      <c r="HX14" s="308"/>
      <c r="HY14" s="308"/>
      <c r="HZ14" s="308"/>
      <c r="IA14" s="308"/>
      <c r="IB14" s="308"/>
      <c r="IC14" s="308"/>
      <c r="ID14" s="308"/>
      <c r="IE14" s="308"/>
      <c r="IF14" s="308"/>
      <c r="IG14" s="308"/>
      <c r="IH14" s="308"/>
      <c r="II14" s="308"/>
      <c r="IJ14" s="308"/>
      <c r="IK14" s="308"/>
      <c r="IL14" s="308"/>
      <c r="IM14" s="308"/>
      <c r="IN14" s="308"/>
      <c r="IO14" s="308"/>
      <c r="IP14" s="308"/>
      <c r="IQ14" s="308"/>
      <c r="IR14" s="308"/>
      <c r="IS14" s="308"/>
      <c r="IT14" s="308"/>
      <c r="IU14" s="308"/>
      <c r="IV14" s="308"/>
      <c r="IW14" s="308"/>
      <c r="IX14" s="308"/>
      <c r="IY14" s="308"/>
      <c r="IZ14" s="308"/>
      <c r="JA14" s="308"/>
      <c r="JB14" s="308"/>
      <c r="JC14" s="308"/>
      <c r="JD14" s="308"/>
      <c r="JE14" s="308"/>
      <c r="JF14" s="308"/>
      <c r="JG14" s="308"/>
      <c r="JH14" s="308"/>
      <c r="JI14" s="308"/>
      <c r="JJ14" s="308"/>
      <c r="JK14" s="308"/>
      <c r="JL14" s="308"/>
      <c r="JM14" s="308"/>
      <c r="JN14" s="308"/>
      <c r="JO14" s="308"/>
      <c r="JP14" s="308"/>
      <c r="JQ14" s="308"/>
      <c r="JR14" s="308"/>
      <c r="JS14" s="308"/>
      <c r="JT14" s="308"/>
      <c r="JU14" s="308"/>
      <c r="JV14" s="308"/>
      <c r="JW14" s="308"/>
      <c r="JX14" s="308"/>
      <c r="JY14" s="308"/>
      <c r="JZ14" s="308"/>
      <c r="KA14" s="308"/>
      <c r="KB14" s="308"/>
      <c r="KC14" s="308"/>
      <c r="KD14" s="308"/>
      <c r="KE14" s="308"/>
      <c r="KF14" s="308"/>
      <c r="KG14" s="308"/>
      <c r="KH14" s="308"/>
      <c r="KI14" s="308"/>
      <c r="KJ14" s="308"/>
      <c r="KK14" s="308"/>
      <c r="KL14" s="308"/>
      <c r="KM14" s="308"/>
      <c r="KN14" s="308"/>
      <c r="KO14" s="308"/>
      <c r="KP14" s="308"/>
      <c r="KQ14" s="308"/>
      <c r="KR14" s="308"/>
      <c r="KS14" s="308"/>
      <c r="KT14" s="308"/>
      <c r="KU14" s="308"/>
      <c r="KV14" s="308"/>
      <c r="KW14" s="308"/>
      <c r="KX14" s="308"/>
      <c r="KY14" s="308"/>
      <c r="KZ14" s="308"/>
      <c r="LA14" s="308"/>
      <c r="LB14" s="308"/>
      <c r="LC14" s="308"/>
      <c r="LD14" s="308"/>
      <c r="LE14" s="308"/>
      <c r="LF14" s="308"/>
      <c r="LG14" s="308"/>
      <c r="LH14" s="308"/>
      <c r="LI14" s="308"/>
      <c r="LJ14" s="308"/>
      <c r="LK14" s="308"/>
      <c r="LL14" s="308"/>
      <c r="LM14" s="308"/>
    </row>
    <row r="15" spans="1:325">
      <c r="A15" s="130"/>
      <c r="B15" s="323" t="s">
        <v>708</v>
      </c>
      <c r="C15" s="304" t="s">
        <v>709</v>
      </c>
      <c r="D15" s="305"/>
      <c r="E15" s="306"/>
      <c r="F15" s="307"/>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308"/>
      <c r="CV15" s="308"/>
      <c r="CW15" s="308"/>
      <c r="CX15" s="308"/>
      <c r="CY15" s="308"/>
      <c r="CZ15" s="308"/>
      <c r="DA15" s="308"/>
      <c r="DB15" s="308"/>
      <c r="DC15" s="308"/>
      <c r="DD15" s="308"/>
      <c r="DE15" s="308"/>
      <c r="DF15" s="308"/>
      <c r="DG15" s="308"/>
      <c r="DH15" s="308"/>
      <c r="DI15" s="308"/>
      <c r="DJ15" s="308"/>
      <c r="DK15" s="308"/>
      <c r="DL15" s="308"/>
      <c r="DM15" s="308"/>
      <c r="DN15" s="308"/>
      <c r="DO15" s="308"/>
      <c r="DP15" s="308"/>
      <c r="DQ15" s="308"/>
      <c r="DR15" s="308"/>
      <c r="DS15" s="308"/>
      <c r="DT15" s="308"/>
      <c r="DU15" s="308"/>
      <c r="DV15" s="308"/>
      <c r="DW15" s="308"/>
      <c r="DX15" s="308"/>
      <c r="DY15" s="308"/>
      <c r="DZ15" s="308"/>
      <c r="EA15" s="308"/>
      <c r="EB15" s="308"/>
      <c r="EC15" s="308"/>
      <c r="ED15" s="308"/>
      <c r="EE15" s="308"/>
      <c r="EF15" s="308"/>
      <c r="EG15" s="308"/>
      <c r="EH15" s="308"/>
      <c r="EI15" s="308"/>
      <c r="EJ15" s="308"/>
      <c r="EK15" s="308"/>
      <c r="EL15" s="308"/>
      <c r="EM15" s="308"/>
      <c r="EN15" s="308"/>
      <c r="EO15" s="308"/>
      <c r="EP15" s="308"/>
      <c r="EQ15" s="308"/>
      <c r="ER15" s="308"/>
      <c r="ES15" s="308"/>
      <c r="ET15" s="308"/>
      <c r="EU15" s="308"/>
      <c r="EV15" s="308"/>
      <c r="EW15" s="308"/>
      <c r="EX15" s="308"/>
      <c r="EY15" s="308"/>
      <c r="EZ15" s="308"/>
      <c r="FA15" s="308"/>
      <c r="FB15" s="308"/>
      <c r="FC15" s="308"/>
      <c r="FD15" s="308"/>
      <c r="FE15" s="308"/>
      <c r="FF15" s="308"/>
      <c r="FG15" s="308"/>
      <c r="FH15" s="308"/>
      <c r="FI15" s="308"/>
      <c r="FJ15" s="308"/>
      <c r="FK15" s="308"/>
      <c r="FL15" s="308"/>
      <c r="FM15" s="308"/>
      <c r="FN15" s="308"/>
      <c r="FO15" s="308"/>
      <c r="FP15" s="308"/>
      <c r="FQ15" s="308"/>
      <c r="FR15" s="308"/>
      <c r="FS15" s="308"/>
      <c r="FT15" s="308"/>
      <c r="FU15" s="308"/>
      <c r="FV15" s="308"/>
      <c r="FW15" s="308"/>
      <c r="FX15" s="308"/>
      <c r="FY15" s="308"/>
      <c r="FZ15" s="308"/>
      <c r="GA15" s="308"/>
      <c r="GB15" s="308"/>
      <c r="GC15" s="308"/>
      <c r="GD15" s="308"/>
      <c r="GE15" s="308"/>
      <c r="GF15" s="308"/>
      <c r="GG15" s="308"/>
      <c r="GH15" s="308"/>
      <c r="GI15" s="308"/>
      <c r="GJ15" s="308"/>
      <c r="GK15" s="308"/>
      <c r="GL15" s="308"/>
      <c r="GM15" s="308"/>
      <c r="GN15" s="308"/>
      <c r="GO15" s="308"/>
      <c r="GP15" s="308"/>
      <c r="GQ15" s="308"/>
      <c r="GR15" s="308"/>
      <c r="GS15" s="308"/>
      <c r="GT15" s="308"/>
      <c r="GU15" s="308"/>
      <c r="GV15" s="308"/>
      <c r="GW15" s="308"/>
      <c r="GX15" s="308"/>
      <c r="GY15" s="308"/>
      <c r="GZ15" s="308"/>
      <c r="HA15" s="308"/>
      <c r="HB15" s="308"/>
      <c r="HC15" s="308"/>
      <c r="HD15" s="308"/>
      <c r="HE15" s="308"/>
      <c r="HF15" s="308"/>
      <c r="HG15" s="308"/>
      <c r="HH15" s="308"/>
      <c r="HI15" s="308"/>
      <c r="HJ15" s="308"/>
      <c r="HK15" s="308"/>
      <c r="HL15" s="308"/>
      <c r="HM15" s="308"/>
      <c r="HN15" s="308"/>
      <c r="HO15" s="308"/>
      <c r="HP15" s="308"/>
      <c r="HQ15" s="308"/>
      <c r="HR15" s="308"/>
      <c r="HS15" s="308"/>
      <c r="HT15" s="308"/>
      <c r="HU15" s="308"/>
      <c r="HV15" s="308"/>
      <c r="HW15" s="308"/>
      <c r="HX15" s="308"/>
      <c r="HY15" s="308"/>
      <c r="HZ15" s="308"/>
      <c r="IA15" s="308"/>
      <c r="IB15" s="308"/>
      <c r="IC15" s="308"/>
      <c r="ID15" s="308"/>
      <c r="IE15" s="308"/>
      <c r="IF15" s="308"/>
      <c r="IG15" s="308"/>
      <c r="IH15" s="308"/>
      <c r="II15" s="308"/>
      <c r="IJ15" s="308"/>
      <c r="IK15" s="308"/>
      <c r="IL15" s="308"/>
      <c r="IM15" s="308"/>
      <c r="IN15" s="308"/>
      <c r="IO15" s="308"/>
      <c r="IP15" s="308"/>
      <c r="IQ15" s="308"/>
      <c r="IR15" s="308"/>
      <c r="IS15" s="308"/>
      <c r="IT15" s="308"/>
      <c r="IU15" s="308"/>
      <c r="IV15" s="308"/>
      <c r="IW15" s="308"/>
      <c r="IX15" s="308"/>
      <c r="IY15" s="308"/>
      <c r="IZ15" s="308"/>
      <c r="JA15" s="308"/>
      <c r="JB15" s="308"/>
      <c r="JC15" s="308"/>
      <c r="JD15" s="308"/>
      <c r="JE15" s="308"/>
      <c r="JF15" s="308"/>
      <c r="JG15" s="308"/>
      <c r="JH15" s="308"/>
      <c r="JI15" s="308"/>
      <c r="JJ15" s="308"/>
      <c r="JK15" s="308"/>
      <c r="JL15" s="308"/>
      <c r="JM15" s="308"/>
      <c r="JN15" s="308"/>
      <c r="JO15" s="308"/>
      <c r="JP15" s="308"/>
      <c r="JQ15" s="308"/>
      <c r="JR15" s="308"/>
      <c r="JS15" s="308"/>
      <c r="JT15" s="308"/>
      <c r="JU15" s="308"/>
      <c r="JV15" s="308"/>
      <c r="JW15" s="308"/>
      <c r="JX15" s="308"/>
      <c r="JY15" s="308"/>
      <c r="JZ15" s="308"/>
      <c r="KA15" s="308"/>
      <c r="KB15" s="308"/>
      <c r="KC15" s="308"/>
      <c r="KD15" s="308"/>
      <c r="KE15" s="308"/>
      <c r="KF15" s="308"/>
      <c r="KG15" s="308"/>
      <c r="KH15" s="308"/>
      <c r="KI15" s="308"/>
      <c r="KJ15" s="308"/>
      <c r="KK15" s="308"/>
      <c r="KL15" s="308"/>
      <c r="KM15" s="308"/>
      <c r="KN15" s="308"/>
      <c r="KO15" s="308"/>
      <c r="KP15" s="308"/>
      <c r="KQ15" s="308"/>
      <c r="KR15" s="308"/>
      <c r="KS15" s="308"/>
      <c r="KT15" s="308"/>
      <c r="KU15" s="308"/>
      <c r="KV15" s="308"/>
      <c r="KW15" s="308"/>
      <c r="KX15" s="308"/>
      <c r="KY15" s="308"/>
      <c r="KZ15" s="308"/>
      <c r="LA15" s="308"/>
      <c r="LB15" s="308"/>
      <c r="LC15" s="308"/>
      <c r="LD15" s="308"/>
      <c r="LE15" s="308"/>
      <c r="LF15" s="308"/>
      <c r="LG15" s="308"/>
      <c r="LH15" s="308"/>
      <c r="LI15" s="308"/>
      <c r="LJ15" s="308"/>
      <c r="LK15" s="308"/>
      <c r="LL15" s="308"/>
      <c r="LM15" s="308"/>
    </row>
    <row r="16" spans="1:325">
      <c r="A16" s="130" t="str">
        <f>IF(OR(Data3!B5="Grand Total",Data3!B5=0),"",Data3!B5)</f>
        <v>D.1.1.</v>
      </c>
      <c r="B16" s="323" t="s">
        <v>710</v>
      </c>
      <c r="C16" s="304" t="str">
        <f ca="1">IFERROR(VLOOKUP(A16,Rezultatai!$B$44:$C$106,2,FALSE),"")</f>
        <v>Peržiūrėti ir pakeisti inovacinę veiklą reglamentuojančius teisės aktus (1)</v>
      </c>
      <c r="D16" s="305"/>
      <c r="E16" s="306"/>
      <c r="F16" s="307"/>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8"/>
      <c r="BG16" s="308"/>
      <c r="BH16" s="308"/>
      <c r="BI16" s="308"/>
      <c r="BJ16" s="308"/>
      <c r="BK16" s="308"/>
      <c r="BL16" s="308"/>
      <c r="BM16" s="308"/>
      <c r="BN16" s="308"/>
      <c r="BO16" s="308"/>
      <c r="BP16" s="308"/>
      <c r="BQ16" s="308"/>
      <c r="BR16" s="308"/>
      <c r="BS16" s="308"/>
      <c r="BT16" s="308"/>
      <c r="BU16" s="308"/>
      <c r="BV16" s="308"/>
      <c r="BW16" s="308"/>
      <c r="BX16" s="308"/>
      <c r="BY16" s="308"/>
      <c r="BZ16" s="308"/>
      <c r="CA16" s="308"/>
      <c r="CB16" s="308"/>
      <c r="CC16" s="308"/>
      <c r="CD16" s="308"/>
      <c r="CE16" s="308"/>
      <c r="CF16" s="308"/>
      <c r="CG16" s="308"/>
      <c r="CH16" s="308"/>
      <c r="CI16" s="308"/>
      <c r="CJ16" s="308"/>
      <c r="CK16" s="308"/>
      <c r="CL16" s="308"/>
      <c r="CM16" s="308"/>
      <c r="CN16" s="308"/>
      <c r="CO16" s="308"/>
      <c r="CP16" s="308"/>
      <c r="CQ16" s="308"/>
      <c r="CR16" s="308"/>
      <c r="CS16" s="308"/>
      <c r="CT16" s="308"/>
      <c r="CU16" s="308"/>
      <c r="CV16" s="308"/>
      <c r="CW16" s="308"/>
      <c r="CX16" s="308"/>
      <c r="CY16" s="308"/>
      <c r="CZ16" s="308"/>
      <c r="DA16" s="308"/>
      <c r="DB16" s="308"/>
      <c r="DC16" s="308"/>
      <c r="DD16" s="308"/>
      <c r="DE16" s="308"/>
      <c r="DF16" s="308"/>
      <c r="DG16" s="308"/>
      <c r="DH16" s="308"/>
      <c r="DI16" s="308"/>
      <c r="DJ16" s="308"/>
      <c r="DK16" s="308"/>
      <c r="DL16" s="308"/>
      <c r="DM16" s="308"/>
      <c r="DN16" s="308"/>
      <c r="DO16" s="308"/>
      <c r="DP16" s="308"/>
      <c r="DQ16" s="308"/>
      <c r="DR16" s="308"/>
      <c r="DS16" s="308"/>
      <c r="DT16" s="308"/>
      <c r="DU16" s="308"/>
      <c r="DV16" s="308"/>
      <c r="DW16" s="308"/>
      <c r="DX16" s="308"/>
      <c r="DY16" s="308"/>
      <c r="DZ16" s="308"/>
      <c r="EA16" s="308"/>
      <c r="EB16" s="308"/>
      <c r="EC16" s="308"/>
      <c r="ED16" s="308"/>
      <c r="EE16" s="308"/>
      <c r="EF16" s="308"/>
      <c r="EG16" s="308"/>
      <c r="EH16" s="308"/>
      <c r="EI16" s="308"/>
      <c r="EJ16" s="308"/>
      <c r="EK16" s="308"/>
      <c r="EL16" s="308"/>
      <c r="EM16" s="308"/>
      <c r="EN16" s="308"/>
      <c r="EO16" s="308"/>
      <c r="EP16" s="308"/>
      <c r="EQ16" s="308"/>
      <c r="ER16" s="308"/>
      <c r="ES16" s="308"/>
      <c r="ET16" s="308"/>
      <c r="EU16" s="308"/>
      <c r="EV16" s="308"/>
      <c r="EW16" s="308"/>
      <c r="EX16" s="308"/>
      <c r="EY16" s="308"/>
      <c r="EZ16" s="308"/>
      <c r="FA16" s="308"/>
      <c r="FB16" s="308"/>
      <c r="FC16" s="308"/>
      <c r="FD16" s="308"/>
      <c r="FE16" s="308"/>
      <c r="FF16" s="308"/>
      <c r="FG16" s="308"/>
      <c r="FH16" s="308"/>
      <c r="FI16" s="308"/>
      <c r="FJ16" s="308"/>
      <c r="FK16" s="308"/>
      <c r="FL16" s="308"/>
      <c r="FM16" s="308"/>
      <c r="FN16" s="308"/>
      <c r="FO16" s="308"/>
      <c r="FP16" s="308"/>
      <c r="FQ16" s="308"/>
      <c r="FR16" s="308"/>
      <c r="FS16" s="308"/>
      <c r="FT16" s="308"/>
      <c r="FU16" s="308"/>
      <c r="FV16" s="308"/>
      <c r="FW16" s="308"/>
      <c r="FX16" s="308"/>
      <c r="FY16" s="308"/>
      <c r="FZ16" s="308"/>
      <c r="GA16" s="308"/>
      <c r="GB16" s="308"/>
      <c r="GC16" s="308"/>
      <c r="GD16" s="308"/>
      <c r="GE16" s="308"/>
      <c r="GF16" s="308"/>
      <c r="GG16" s="308"/>
      <c r="GH16" s="308"/>
      <c r="GI16" s="308"/>
      <c r="GJ16" s="308"/>
      <c r="GK16" s="308"/>
      <c r="GL16" s="308"/>
      <c r="GM16" s="308"/>
      <c r="GN16" s="308"/>
      <c r="GO16" s="308"/>
      <c r="GP16" s="308"/>
      <c r="GQ16" s="308"/>
      <c r="GR16" s="308"/>
      <c r="GS16" s="308"/>
      <c r="GT16" s="308"/>
      <c r="GU16" s="308"/>
      <c r="GV16" s="308"/>
      <c r="GW16" s="308"/>
      <c r="GX16" s="308"/>
      <c r="GY16" s="308"/>
      <c r="GZ16" s="308"/>
      <c r="HA16" s="308"/>
      <c r="HB16" s="308"/>
      <c r="HC16" s="308"/>
      <c r="HD16" s="308"/>
      <c r="HE16" s="308"/>
      <c r="HF16" s="308"/>
      <c r="HG16" s="308"/>
      <c r="HH16" s="308"/>
      <c r="HI16" s="308"/>
      <c r="HJ16" s="308"/>
      <c r="HK16" s="308"/>
      <c r="HL16" s="308"/>
      <c r="HM16" s="308"/>
      <c r="HN16" s="308"/>
      <c r="HO16" s="308"/>
      <c r="HP16" s="308"/>
      <c r="HQ16" s="308"/>
      <c r="HR16" s="308"/>
      <c r="HS16" s="308"/>
      <c r="HT16" s="308"/>
      <c r="HU16" s="308"/>
      <c r="HV16" s="308"/>
      <c r="HW16" s="308"/>
      <c r="HX16" s="308"/>
      <c r="HY16" s="308"/>
      <c r="HZ16" s="308"/>
      <c r="IA16" s="308"/>
      <c r="IB16" s="308"/>
      <c r="IC16" s="308"/>
      <c r="ID16" s="308"/>
      <c r="IE16" s="308"/>
      <c r="IF16" s="308"/>
      <c r="IG16" s="308"/>
      <c r="IH16" s="308"/>
      <c r="II16" s="308"/>
      <c r="IJ16" s="308"/>
      <c r="IK16" s="308"/>
      <c r="IL16" s="308"/>
      <c r="IM16" s="308"/>
      <c r="IN16" s="308"/>
      <c r="IO16" s="308"/>
      <c r="IP16" s="308"/>
      <c r="IQ16" s="308"/>
      <c r="IR16" s="308"/>
      <c r="IS16" s="308"/>
      <c r="IT16" s="308"/>
      <c r="IU16" s="308"/>
      <c r="IV16" s="308"/>
      <c r="IW16" s="308"/>
      <c r="IX16" s="308"/>
      <c r="IY16" s="308"/>
      <c r="IZ16" s="308"/>
      <c r="JA16" s="308"/>
      <c r="JB16" s="308"/>
      <c r="JC16" s="308"/>
      <c r="JD16" s="308"/>
      <c r="JE16" s="308"/>
      <c r="JF16" s="308"/>
      <c r="JG16" s="308"/>
      <c r="JH16" s="308"/>
      <c r="JI16" s="308"/>
      <c r="JJ16" s="308"/>
      <c r="JK16" s="308"/>
      <c r="JL16" s="308"/>
      <c r="JM16" s="308"/>
      <c r="JN16" s="308"/>
      <c r="JO16" s="308"/>
      <c r="JP16" s="308"/>
      <c r="JQ16" s="308"/>
      <c r="JR16" s="308"/>
      <c r="JS16" s="308"/>
      <c r="JT16" s="308"/>
      <c r="JU16" s="308"/>
      <c r="JV16" s="308"/>
      <c r="JW16" s="308"/>
      <c r="JX16" s="308"/>
      <c r="JY16" s="308"/>
      <c r="JZ16" s="308"/>
      <c r="KA16" s="308"/>
      <c r="KB16" s="308"/>
      <c r="KC16" s="308"/>
      <c r="KD16" s="308"/>
      <c r="KE16" s="308"/>
      <c r="KF16" s="308"/>
      <c r="KG16" s="308"/>
      <c r="KH16" s="308"/>
      <c r="KI16" s="308"/>
      <c r="KJ16" s="308"/>
      <c r="KK16" s="308"/>
      <c r="KL16" s="308"/>
      <c r="KM16" s="308"/>
      <c r="KN16" s="308"/>
      <c r="KO16" s="308"/>
      <c r="KP16" s="308"/>
      <c r="KQ16" s="308"/>
      <c r="KR16" s="308"/>
      <c r="KS16" s="308"/>
      <c r="KT16" s="308"/>
      <c r="KU16" s="308"/>
      <c r="KV16" s="308"/>
      <c r="KW16" s="308"/>
      <c r="KX16" s="308"/>
      <c r="KY16" s="308"/>
      <c r="KZ16" s="308"/>
      <c r="LA16" s="308"/>
      <c r="LB16" s="308"/>
      <c r="LC16" s="308"/>
      <c r="LD16" s="308"/>
      <c r="LE16" s="308"/>
      <c r="LF16" s="308"/>
      <c r="LG16" s="308"/>
      <c r="LH16" s="308"/>
      <c r="LI16" s="308"/>
      <c r="LJ16" s="308"/>
      <c r="LK16" s="308"/>
      <c r="LL16" s="308"/>
      <c r="LM16" s="308"/>
    </row>
    <row r="17" spans="1:325" ht="30">
      <c r="A17" s="130" t="str">
        <f>IF(OR(Data3!B6="Grand Total",Data3!B6=0),"",Data3!B6)</f>
        <v>D.1.2.</v>
      </c>
      <c r="B17" s="323" t="s">
        <v>711</v>
      </c>
      <c r="C17" s="304" t="str">
        <f ca="1">IFERROR(VLOOKUP(A17,Rezultatai!$B$44:$C$106,2,FALSE),"")</f>
        <v>Atnaujinti Sumanios specializacijos koncepciją ir nustatyti sumanios specializacijos prioritetus, jų koordinavimo modelį, įgyvendinimo stebėsenos sistemą (2)</v>
      </c>
      <c r="D17" s="305"/>
      <c r="E17" s="306"/>
      <c r="F17" s="307"/>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308"/>
      <c r="BN17" s="308"/>
      <c r="BO17" s="308"/>
      <c r="BP17" s="308"/>
      <c r="BQ17" s="308"/>
      <c r="BR17" s="308"/>
      <c r="BS17" s="308"/>
      <c r="BT17" s="308"/>
      <c r="BU17" s="308"/>
      <c r="BV17" s="308"/>
      <c r="BW17" s="308"/>
      <c r="BX17" s="308"/>
      <c r="BY17" s="308"/>
      <c r="BZ17" s="308"/>
      <c r="CA17" s="308"/>
      <c r="CB17" s="308"/>
      <c r="CC17" s="308"/>
      <c r="CD17" s="308"/>
      <c r="CE17" s="308"/>
      <c r="CF17" s="308"/>
      <c r="CG17" s="308"/>
      <c r="CH17" s="308"/>
      <c r="CI17" s="308"/>
      <c r="CJ17" s="308"/>
      <c r="CK17" s="308"/>
      <c r="CL17" s="308"/>
      <c r="CM17" s="308"/>
      <c r="CN17" s="308"/>
      <c r="CO17" s="308"/>
      <c r="CP17" s="308"/>
      <c r="CQ17" s="308"/>
      <c r="CR17" s="308"/>
      <c r="CS17" s="308"/>
      <c r="CT17" s="308"/>
      <c r="CU17" s="308"/>
      <c r="CV17" s="308"/>
      <c r="CW17" s="308"/>
      <c r="CX17" s="308"/>
      <c r="CY17" s="308"/>
      <c r="CZ17" s="308"/>
      <c r="DA17" s="308"/>
      <c r="DB17" s="308"/>
      <c r="DC17" s="308"/>
      <c r="DD17" s="308"/>
      <c r="DE17" s="308"/>
      <c r="DF17" s="308"/>
      <c r="DG17" s="308"/>
      <c r="DH17" s="308"/>
      <c r="DI17" s="308"/>
      <c r="DJ17" s="308"/>
      <c r="DK17" s="308"/>
      <c r="DL17" s="308"/>
      <c r="DM17" s="308"/>
      <c r="DN17" s="308"/>
      <c r="DO17" s="308"/>
      <c r="DP17" s="308"/>
      <c r="DQ17" s="308"/>
      <c r="DR17" s="308"/>
      <c r="DS17" s="308"/>
      <c r="DT17" s="308"/>
      <c r="DU17" s="308"/>
      <c r="DV17" s="308"/>
      <c r="DW17" s="308"/>
      <c r="DX17" s="308"/>
      <c r="DY17" s="308"/>
      <c r="DZ17" s="308"/>
      <c r="EA17" s="308"/>
      <c r="EB17" s="308"/>
      <c r="EC17" s="308"/>
      <c r="ED17" s="308"/>
      <c r="EE17" s="308"/>
      <c r="EF17" s="308"/>
      <c r="EG17" s="308"/>
      <c r="EH17" s="308"/>
      <c r="EI17" s="308"/>
      <c r="EJ17" s="308"/>
      <c r="EK17" s="308"/>
      <c r="EL17" s="308"/>
      <c r="EM17" s="308"/>
      <c r="EN17" s="308"/>
      <c r="EO17" s="308"/>
      <c r="EP17" s="308"/>
      <c r="EQ17" s="308"/>
      <c r="ER17" s="308"/>
      <c r="ES17" s="308"/>
      <c r="ET17" s="308"/>
      <c r="EU17" s="308"/>
      <c r="EV17" s="308"/>
      <c r="EW17" s="308"/>
      <c r="EX17" s="308"/>
      <c r="EY17" s="308"/>
      <c r="EZ17" s="308"/>
      <c r="FA17" s="308"/>
      <c r="FB17" s="308"/>
      <c r="FC17" s="308"/>
      <c r="FD17" s="308"/>
      <c r="FE17" s="308"/>
      <c r="FF17" s="308"/>
      <c r="FG17" s="308"/>
      <c r="FH17" s="308"/>
      <c r="FI17" s="308"/>
      <c r="FJ17" s="308"/>
      <c r="FK17" s="308"/>
      <c r="FL17" s="308"/>
      <c r="FM17" s="308"/>
      <c r="FN17" s="308"/>
      <c r="FO17" s="308"/>
      <c r="FP17" s="308"/>
      <c r="FQ17" s="308"/>
      <c r="FR17" s="308"/>
      <c r="FS17" s="308"/>
      <c r="FT17" s="308"/>
      <c r="FU17" s="308"/>
      <c r="FV17" s="308"/>
      <c r="FW17" s="308"/>
      <c r="FX17" s="308"/>
      <c r="FY17" s="308"/>
      <c r="FZ17" s="308"/>
      <c r="GA17" s="308"/>
      <c r="GB17" s="308"/>
      <c r="GC17" s="308"/>
      <c r="GD17" s="308"/>
      <c r="GE17" s="308"/>
      <c r="GF17" s="308"/>
      <c r="GG17" s="308"/>
      <c r="GH17" s="308"/>
      <c r="GI17" s="308"/>
      <c r="GJ17" s="308"/>
      <c r="GK17" s="308"/>
      <c r="GL17" s="308"/>
      <c r="GM17" s="308"/>
      <c r="GN17" s="308"/>
      <c r="GO17" s="308"/>
      <c r="GP17" s="308"/>
      <c r="GQ17" s="308"/>
      <c r="GR17" s="308"/>
      <c r="GS17" s="308"/>
      <c r="GT17" s="308"/>
      <c r="GU17" s="308"/>
      <c r="GV17" s="308"/>
      <c r="GW17" s="308"/>
      <c r="GX17" s="308"/>
      <c r="GY17" s="308"/>
      <c r="GZ17" s="308"/>
      <c r="HA17" s="308"/>
      <c r="HB17" s="308"/>
      <c r="HC17" s="308"/>
      <c r="HD17" s="308"/>
      <c r="HE17" s="308"/>
      <c r="HF17" s="308"/>
      <c r="HG17" s="308"/>
      <c r="HH17" s="308"/>
      <c r="HI17" s="308"/>
      <c r="HJ17" s="308"/>
      <c r="HK17" s="308"/>
      <c r="HL17" s="308"/>
      <c r="HM17" s="308"/>
      <c r="HN17" s="308"/>
      <c r="HO17" s="308"/>
      <c r="HP17" s="308"/>
      <c r="HQ17" s="308"/>
      <c r="HR17" s="308"/>
      <c r="HS17" s="308"/>
      <c r="HT17" s="308"/>
      <c r="HU17" s="308"/>
      <c r="HV17" s="308"/>
      <c r="HW17" s="308"/>
      <c r="HX17" s="308"/>
      <c r="HY17" s="308"/>
      <c r="HZ17" s="308"/>
      <c r="IA17" s="308"/>
      <c r="IB17" s="308"/>
      <c r="IC17" s="308"/>
      <c r="ID17" s="308"/>
      <c r="IE17" s="308"/>
      <c r="IF17" s="308"/>
      <c r="IG17" s="308"/>
      <c r="IH17" s="308"/>
      <c r="II17" s="308"/>
      <c r="IJ17" s="308"/>
      <c r="IK17" s="308"/>
      <c r="IL17" s="308"/>
      <c r="IM17" s="308"/>
      <c r="IN17" s="308"/>
      <c r="IO17" s="308"/>
      <c r="IP17" s="308"/>
      <c r="IQ17" s="308"/>
      <c r="IR17" s="308"/>
      <c r="IS17" s="308"/>
      <c r="IT17" s="308"/>
      <c r="IU17" s="308"/>
      <c r="IV17" s="308"/>
      <c r="IW17" s="308"/>
      <c r="IX17" s="308"/>
      <c r="IY17" s="308"/>
      <c r="IZ17" s="308"/>
      <c r="JA17" s="308"/>
      <c r="JB17" s="308"/>
      <c r="JC17" s="308"/>
      <c r="JD17" s="308"/>
      <c r="JE17" s="308"/>
      <c r="JF17" s="308"/>
      <c r="JG17" s="308"/>
      <c r="JH17" s="308"/>
      <c r="JI17" s="308"/>
      <c r="JJ17" s="308"/>
      <c r="JK17" s="308"/>
      <c r="JL17" s="308"/>
      <c r="JM17" s="308"/>
      <c r="JN17" s="308"/>
      <c r="JO17" s="308"/>
      <c r="JP17" s="308"/>
      <c r="JQ17" s="308"/>
      <c r="JR17" s="308"/>
      <c r="JS17" s="308"/>
      <c r="JT17" s="308"/>
      <c r="JU17" s="308"/>
      <c r="JV17" s="308"/>
      <c r="JW17" s="308"/>
      <c r="JX17" s="308"/>
      <c r="JY17" s="308"/>
      <c r="JZ17" s="308"/>
      <c r="KA17" s="308"/>
      <c r="KB17" s="308"/>
      <c r="KC17" s="308"/>
      <c r="KD17" s="308"/>
      <c r="KE17" s="308"/>
      <c r="KF17" s="308"/>
      <c r="KG17" s="308"/>
      <c r="KH17" s="308"/>
      <c r="KI17" s="308"/>
      <c r="KJ17" s="308"/>
      <c r="KK17" s="308"/>
      <c r="KL17" s="308"/>
      <c r="KM17" s="308"/>
      <c r="KN17" s="308"/>
      <c r="KO17" s="308"/>
      <c r="KP17" s="308"/>
      <c r="KQ17" s="308"/>
      <c r="KR17" s="308"/>
      <c r="KS17" s="308"/>
      <c r="KT17" s="308"/>
      <c r="KU17" s="308"/>
      <c r="KV17" s="308"/>
      <c r="KW17" s="308"/>
      <c r="KX17" s="308"/>
      <c r="KY17" s="308"/>
      <c r="KZ17" s="308"/>
      <c r="LA17" s="308"/>
      <c r="LB17" s="308"/>
      <c r="LC17" s="308"/>
      <c r="LD17" s="308"/>
      <c r="LE17" s="308"/>
      <c r="LF17" s="308"/>
      <c r="LG17" s="308"/>
      <c r="LH17" s="308"/>
      <c r="LI17" s="308"/>
      <c r="LJ17" s="308"/>
      <c r="LK17" s="308"/>
      <c r="LL17" s="308"/>
      <c r="LM17" s="308"/>
    </row>
    <row r="18" spans="1:325">
      <c r="A18" s="130" t="str">
        <f>IF(OR(Data3!B7="Grand Total",Data3!B7=0),"",Data3!B7)</f>
        <v>D.1.3.</v>
      </c>
      <c r="B18" s="323" t="s">
        <v>712</v>
      </c>
      <c r="C18" s="304" t="s">
        <v>207</v>
      </c>
      <c r="D18" s="305"/>
      <c r="E18" s="306"/>
      <c r="F18" s="308" t="s">
        <v>713</v>
      </c>
      <c r="G18" s="308" t="s">
        <v>713</v>
      </c>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D18" s="308"/>
      <c r="BE18" s="308"/>
      <c r="BF18" s="308"/>
      <c r="BG18" s="308"/>
      <c r="BH18" s="308"/>
      <c r="BI18" s="308"/>
      <c r="BJ18" s="308"/>
      <c r="BK18" s="308"/>
      <c r="BL18" s="308"/>
      <c r="BM18" s="308"/>
      <c r="BN18" s="308"/>
      <c r="BO18" s="308"/>
      <c r="BP18" s="308"/>
      <c r="BQ18" s="308"/>
      <c r="BR18" s="308"/>
      <c r="BS18" s="308"/>
      <c r="BT18" s="308"/>
      <c r="BU18" s="308"/>
      <c r="BV18" s="308"/>
      <c r="BW18" s="308"/>
      <c r="BX18" s="308"/>
      <c r="BY18" s="308"/>
      <c r="BZ18" s="308"/>
      <c r="CA18" s="308"/>
      <c r="CB18" s="308"/>
      <c r="CC18" s="308"/>
      <c r="CD18" s="308"/>
      <c r="CE18" s="308"/>
      <c r="CF18" s="308"/>
      <c r="CG18" s="308"/>
      <c r="CH18" s="308"/>
      <c r="CI18" s="308"/>
      <c r="CJ18" s="308"/>
      <c r="CK18" s="308"/>
      <c r="CL18" s="308"/>
      <c r="CM18" s="308"/>
      <c r="CN18" s="308"/>
      <c r="CO18" s="308"/>
      <c r="CP18" s="308"/>
      <c r="CQ18" s="308"/>
      <c r="CR18" s="308"/>
      <c r="CS18" s="308"/>
      <c r="CT18" s="308"/>
      <c r="CU18" s="308"/>
      <c r="CV18" s="308"/>
      <c r="CW18" s="308"/>
      <c r="CX18" s="308"/>
      <c r="CY18" s="308"/>
      <c r="CZ18" s="308"/>
      <c r="DA18" s="308"/>
      <c r="DB18" s="308"/>
      <c r="DC18" s="308"/>
      <c r="DD18" s="308"/>
      <c r="DE18" s="308"/>
      <c r="DF18" s="308"/>
      <c r="DG18" s="308"/>
      <c r="DH18" s="308"/>
      <c r="DI18" s="308"/>
      <c r="DJ18" s="308"/>
      <c r="DK18" s="308"/>
      <c r="DL18" s="308"/>
      <c r="DM18" s="308"/>
      <c r="DN18" s="308"/>
      <c r="DO18" s="308"/>
      <c r="DP18" s="308"/>
      <c r="DQ18" s="308"/>
      <c r="DR18" s="308"/>
      <c r="DS18" s="308"/>
      <c r="DT18" s="308"/>
      <c r="DU18" s="308"/>
      <c r="DV18" s="308"/>
      <c r="DW18" s="308"/>
      <c r="DX18" s="308"/>
      <c r="DY18" s="308"/>
      <c r="DZ18" s="308"/>
      <c r="EA18" s="308"/>
      <c r="EB18" s="308"/>
      <c r="EC18" s="308"/>
      <c r="ED18" s="308"/>
      <c r="EE18" s="308"/>
      <c r="EF18" s="308"/>
      <c r="EG18" s="308"/>
      <c r="EH18" s="308"/>
      <c r="EI18" s="308"/>
      <c r="EJ18" s="308"/>
      <c r="EK18" s="308"/>
      <c r="EL18" s="308"/>
      <c r="EM18" s="308"/>
      <c r="EN18" s="308"/>
      <c r="EO18" s="308"/>
      <c r="EP18" s="308"/>
      <c r="EQ18" s="308"/>
      <c r="ER18" s="308"/>
      <c r="ES18" s="308"/>
      <c r="ET18" s="308"/>
      <c r="EU18" s="308"/>
      <c r="EV18" s="308"/>
      <c r="EW18" s="308"/>
      <c r="EX18" s="308"/>
      <c r="EY18" s="308"/>
      <c r="EZ18" s="308"/>
      <c r="FA18" s="308"/>
      <c r="FB18" s="308"/>
      <c r="FC18" s="308"/>
      <c r="FD18" s="308"/>
      <c r="FE18" s="308"/>
      <c r="FF18" s="308"/>
      <c r="FG18" s="308"/>
      <c r="FH18" s="308"/>
      <c r="FI18" s="308"/>
      <c r="FJ18" s="308"/>
      <c r="FK18" s="308"/>
      <c r="FL18" s="308"/>
      <c r="FM18" s="308"/>
      <c r="FN18" s="308"/>
      <c r="FO18" s="308"/>
      <c r="FP18" s="308"/>
      <c r="FQ18" s="308"/>
      <c r="FR18" s="308"/>
      <c r="FS18" s="308"/>
      <c r="FT18" s="308"/>
      <c r="FU18" s="308"/>
      <c r="FV18" s="308"/>
      <c r="FW18" s="308"/>
      <c r="FX18" s="308"/>
      <c r="FY18" s="308"/>
      <c r="FZ18" s="308"/>
      <c r="GA18" s="308"/>
      <c r="GB18" s="308"/>
      <c r="GC18" s="308"/>
      <c r="GD18" s="308"/>
      <c r="GE18" s="308"/>
      <c r="GF18" s="308"/>
      <c r="GG18" s="308"/>
      <c r="GH18" s="308"/>
      <c r="GI18" s="308"/>
      <c r="GJ18" s="308"/>
      <c r="GK18" s="308"/>
      <c r="GL18" s="308"/>
      <c r="GM18" s="308"/>
      <c r="GN18" s="308"/>
      <c r="GO18" s="308"/>
      <c r="GP18" s="308"/>
      <c r="GQ18" s="308"/>
      <c r="GR18" s="308"/>
      <c r="GS18" s="308"/>
      <c r="GT18" s="308"/>
      <c r="GU18" s="308"/>
      <c r="GV18" s="308"/>
      <c r="GW18" s="308"/>
      <c r="GX18" s="308"/>
      <c r="GY18" s="308"/>
      <c r="GZ18" s="308"/>
      <c r="HA18" s="308"/>
      <c r="HB18" s="308"/>
      <c r="HC18" s="308"/>
      <c r="HD18" s="308"/>
      <c r="HE18" s="308"/>
      <c r="HF18" s="308"/>
      <c r="HG18" s="308"/>
      <c r="HH18" s="308"/>
      <c r="HI18" s="308"/>
      <c r="HJ18" s="308"/>
      <c r="HK18" s="308"/>
      <c r="HL18" s="308"/>
      <c r="HM18" s="308"/>
      <c r="HN18" s="308"/>
      <c r="HO18" s="308"/>
      <c r="HP18" s="308"/>
      <c r="HQ18" s="308"/>
      <c r="HR18" s="308"/>
      <c r="HS18" s="308"/>
      <c r="HT18" s="308"/>
      <c r="HU18" s="308"/>
      <c r="HV18" s="308"/>
      <c r="HW18" s="308"/>
      <c r="HX18" s="308"/>
      <c r="HY18" s="308"/>
      <c r="HZ18" s="308"/>
      <c r="IA18" s="308"/>
      <c r="IB18" s="308"/>
      <c r="IC18" s="308"/>
      <c r="ID18" s="308"/>
      <c r="IE18" s="308"/>
      <c r="IF18" s="308"/>
      <c r="IG18" s="308"/>
      <c r="IH18" s="308"/>
      <c r="II18" s="308"/>
      <c r="IJ18" s="308"/>
      <c r="IK18" s="308"/>
      <c r="IL18" s="308"/>
      <c r="IM18" s="308"/>
      <c r="IN18" s="308"/>
      <c r="IO18" s="308"/>
      <c r="IP18" s="308"/>
      <c r="IQ18" s="308"/>
      <c r="IR18" s="308"/>
      <c r="IS18" s="308"/>
      <c r="IT18" s="308"/>
      <c r="IU18" s="308"/>
      <c r="IV18" s="308"/>
      <c r="IW18" s="308"/>
      <c r="IX18" s="308"/>
      <c r="IY18" s="308"/>
      <c r="IZ18" s="308"/>
      <c r="JA18" s="308"/>
      <c r="JB18" s="308"/>
      <c r="JC18" s="308"/>
      <c r="JD18" s="308"/>
      <c r="JE18" s="308"/>
      <c r="JF18" s="308"/>
      <c r="JG18" s="308"/>
      <c r="JH18" s="308"/>
      <c r="JI18" s="308"/>
      <c r="JJ18" s="308"/>
      <c r="JK18" s="308"/>
      <c r="JL18" s="308"/>
      <c r="JM18" s="308"/>
      <c r="JN18" s="308"/>
      <c r="JO18" s="308"/>
      <c r="JP18" s="308"/>
      <c r="JQ18" s="308"/>
      <c r="JR18" s="308"/>
      <c r="JS18" s="308"/>
      <c r="JT18" s="308"/>
      <c r="JU18" s="308"/>
      <c r="JV18" s="308"/>
      <c r="JW18" s="308"/>
      <c r="JX18" s="308"/>
      <c r="JY18" s="308"/>
      <c r="JZ18" s="308"/>
      <c r="KA18" s="308"/>
      <c r="KB18" s="308"/>
      <c r="KC18" s="308"/>
      <c r="KD18" s="308"/>
      <c r="KE18" s="308"/>
      <c r="KF18" s="308"/>
      <c r="KG18" s="308"/>
      <c r="KH18" s="308"/>
      <c r="KI18" s="308"/>
      <c r="KJ18" s="308"/>
      <c r="KK18" s="308"/>
      <c r="KL18" s="308"/>
      <c r="KM18" s="308"/>
      <c r="KN18" s="308"/>
      <c r="KO18" s="308"/>
      <c r="KP18" s="308"/>
      <c r="KQ18" s="308"/>
      <c r="KR18" s="308"/>
      <c r="KS18" s="308"/>
      <c r="KT18" s="308"/>
      <c r="KU18" s="308"/>
      <c r="KV18" s="308"/>
      <c r="KW18" s="308"/>
      <c r="KX18" s="308"/>
      <c r="KY18" s="308"/>
      <c r="KZ18" s="308"/>
      <c r="LA18" s="308"/>
      <c r="LB18" s="308"/>
      <c r="LC18" s="308"/>
      <c r="LD18" s="308"/>
      <c r="LE18" s="308"/>
      <c r="LF18" s="308"/>
      <c r="LG18" s="308"/>
      <c r="LH18" s="308"/>
      <c r="LI18" s="308"/>
      <c r="LJ18" s="308"/>
      <c r="LK18" s="308"/>
      <c r="LL18" s="308"/>
      <c r="LM18" s="308"/>
    </row>
    <row r="19" spans="1:325">
      <c r="A19" s="130" t="str">
        <f>IF(OR(Data3!B8="Grand Total",Data3!B8=0),"",Data3!B8)</f>
        <v>D.1.4.</v>
      </c>
      <c r="B19" s="323" t="s">
        <v>714</v>
      </c>
      <c r="C19" s="304" t="s">
        <v>217</v>
      </c>
      <c r="D19" s="305"/>
      <c r="E19" s="306"/>
      <c r="F19" s="308" t="s">
        <v>713</v>
      </c>
      <c r="G19" s="308"/>
      <c r="H19" s="308"/>
      <c r="I19" s="308"/>
      <c r="J19" s="308"/>
      <c r="K19" s="308"/>
      <c r="L19" s="308"/>
      <c r="M19" s="308"/>
      <c r="N19" s="308"/>
      <c r="O19" s="308"/>
      <c r="P19" s="308"/>
      <c r="Q19" s="308"/>
      <c r="R19" s="308"/>
      <c r="S19" s="308"/>
      <c r="T19" s="308"/>
      <c r="U19" s="308"/>
      <c r="V19" s="308" t="s">
        <v>713</v>
      </c>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c r="BL19" s="308"/>
      <c r="BM19" s="308"/>
      <c r="BN19" s="308"/>
      <c r="BO19" s="308"/>
      <c r="BP19" s="308"/>
      <c r="BQ19" s="308"/>
      <c r="BR19" s="308"/>
      <c r="BS19" s="308"/>
      <c r="BT19" s="308"/>
      <c r="BU19" s="308"/>
      <c r="BV19" s="308"/>
      <c r="BW19" s="308"/>
      <c r="BX19" s="308"/>
      <c r="BY19" s="308"/>
      <c r="BZ19" s="308"/>
      <c r="CA19" s="308"/>
      <c r="CB19" s="308"/>
      <c r="CC19" s="308"/>
      <c r="CD19" s="308"/>
      <c r="CE19" s="308"/>
      <c r="CF19" s="308"/>
      <c r="CG19" s="308"/>
      <c r="CH19" s="308"/>
      <c r="CI19" s="308"/>
      <c r="CJ19" s="308"/>
      <c r="CK19" s="308"/>
      <c r="CL19" s="308"/>
      <c r="CM19" s="308"/>
      <c r="CN19" s="308"/>
      <c r="CO19" s="308"/>
      <c r="CP19" s="308"/>
      <c r="CQ19" s="308"/>
      <c r="CR19" s="308"/>
      <c r="CS19" s="308"/>
      <c r="CT19" s="308"/>
      <c r="CU19" s="308"/>
      <c r="CV19" s="308"/>
      <c r="CW19" s="308"/>
      <c r="CX19" s="308"/>
      <c r="CY19" s="308"/>
      <c r="CZ19" s="308"/>
      <c r="DA19" s="308"/>
      <c r="DB19" s="308"/>
      <c r="DC19" s="308"/>
      <c r="DD19" s="308"/>
      <c r="DE19" s="308"/>
      <c r="DF19" s="308"/>
      <c r="DG19" s="308"/>
      <c r="DH19" s="308"/>
      <c r="DI19" s="308"/>
      <c r="DJ19" s="308"/>
      <c r="DK19" s="308"/>
      <c r="DL19" s="308"/>
      <c r="DM19" s="308"/>
      <c r="DN19" s="308"/>
      <c r="DO19" s="308"/>
      <c r="DP19" s="308"/>
      <c r="DQ19" s="308"/>
      <c r="DR19" s="308"/>
      <c r="DS19" s="308"/>
      <c r="DT19" s="308"/>
      <c r="DU19" s="308"/>
      <c r="DV19" s="308"/>
      <c r="DW19" s="308"/>
      <c r="DX19" s="308"/>
      <c r="DY19" s="308"/>
      <c r="DZ19" s="308"/>
      <c r="EA19" s="308"/>
      <c r="EB19" s="308"/>
      <c r="EC19" s="308"/>
      <c r="ED19" s="308"/>
      <c r="EE19" s="308"/>
      <c r="EF19" s="308"/>
      <c r="EG19" s="308"/>
      <c r="EH19" s="308"/>
      <c r="EI19" s="308"/>
      <c r="EJ19" s="308"/>
      <c r="EK19" s="308"/>
      <c r="EL19" s="308"/>
      <c r="EM19" s="308"/>
      <c r="EN19" s="308"/>
      <c r="EO19" s="308"/>
      <c r="EP19" s="308"/>
      <c r="EQ19" s="308"/>
      <c r="ER19" s="308"/>
      <c r="ES19" s="308"/>
      <c r="ET19" s="308"/>
      <c r="EU19" s="308"/>
      <c r="EV19" s="308"/>
      <c r="EW19" s="308"/>
      <c r="EX19" s="308"/>
      <c r="EY19" s="308"/>
      <c r="EZ19" s="308"/>
      <c r="FA19" s="308"/>
      <c r="FB19" s="308"/>
      <c r="FC19" s="308"/>
      <c r="FD19" s="308"/>
      <c r="FE19" s="308"/>
      <c r="FF19" s="308"/>
      <c r="FG19" s="308"/>
      <c r="FH19" s="308"/>
      <c r="FI19" s="308"/>
      <c r="FJ19" s="308"/>
      <c r="FK19" s="308"/>
      <c r="FL19" s="308"/>
      <c r="FM19" s="308"/>
      <c r="FN19" s="308"/>
      <c r="FO19" s="308"/>
      <c r="FP19" s="308"/>
      <c r="FQ19" s="308"/>
      <c r="FR19" s="308"/>
      <c r="FS19" s="308"/>
      <c r="FT19" s="308"/>
      <c r="FU19" s="308"/>
      <c r="FV19" s="308"/>
      <c r="FW19" s="308"/>
      <c r="FX19" s="308"/>
      <c r="FY19" s="308"/>
      <c r="FZ19" s="308"/>
      <c r="GA19" s="308"/>
      <c r="GB19" s="308"/>
      <c r="GC19" s="308"/>
      <c r="GD19" s="308"/>
      <c r="GE19" s="308"/>
      <c r="GF19" s="308"/>
      <c r="GG19" s="308"/>
      <c r="GH19" s="308"/>
      <c r="GI19" s="308"/>
      <c r="GJ19" s="308"/>
      <c r="GK19" s="308"/>
      <c r="GL19" s="308"/>
      <c r="GM19" s="308"/>
      <c r="GN19" s="308"/>
      <c r="GO19" s="308"/>
      <c r="GP19" s="308"/>
      <c r="GQ19" s="308"/>
      <c r="GR19" s="308"/>
      <c r="GS19" s="308"/>
      <c r="GT19" s="308"/>
      <c r="GU19" s="308"/>
      <c r="GV19" s="308"/>
      <c r="GW19" s="308"/>
      <c r="GX19" s="308"/>
      <c r="GY19" s="308"/>
      <c r="GZ19" s="308"/>
      <c r="HA19" s="308"/>
      <c r="HB19" s="308"/>
      <c r="HC19" s="308"/>
      <c r="HD19" s="308"/>
      <c r="HE19" s="308"/>
      <c r="HF19" s="308"/>
      <c r="HG19" s="308"/>
      <c r="HH19" s="308"/>
      <c r="HI19" s="308"/>
      <c r="HJ19" s="308"/>
      <c r="HK19" s="308"/>
      <c r="HL19" s="308"/>
      <c r="HM19" s="308"/>
      <c r="HN19" s="308"/>
      <c r="HO19" s="308"/>
      <c r="HP19" s="308"/>
      <c r="HQ19" s="308"/>
      <c r="HR19" s="308"/>
      <c r="HS19" s="308"/>
      <c r="HT19" s="308"/>
      <c r="HU19" s="308"/>
      <c r="HV19" s="308"/>
      <c r="HW19" s="308"/>
      <c r="HX19" s="308"/>
      <c r="HY19" s="308"/>
      <c r="HZ19" s="308"/>
      <c r="IA19" s="308"/>
      <c r="IB19" s="308"/>
      <c r="IC19" s="308"/>
      <c r="ID19" s="308"/>
      <c r="IE19" s="308"/>
      <c r="IF19" s="308"/>
      <c r="IG19" s="308"/>
      <c r="IH19" s="308"/>
      <c r="II19" s="308"/>
      <c r="IJ19" s="308"/>
      <c r="IK19" s="308"/>
      <c r="IL19" s="308"/>
      <c r="IM19" s="308"/>
      <c r="IN19" s="308"/>
      <c r="IO19" s="308"/>
      <c r="IP19" s="308"/>
      <c r="IQ19" s="308"/>
      <c r="IR19" s="308"/>
      <c r="IS19" s="308"/>
      <c r="IT19" s="308"/>
      <c r="IU19" s="308"/>
      <c r="IV19" s="308"/>
      <c r="IW19" s="308"/>
      <c r="IX19" s="308"/>
      <c r="IY19" s="308"/>
      <c r="IZ19" s="308"/>
      <c r="JA19" s="308"/>
      <c r="JB19" s="308"/>
      <c r="JC19" s="308"/>
      <c r="JD19" s="308"/>
      <c r="JE19" s="308"/>
      <c r="JF19" s="308"/>
      <c r="JG19" s="308"/>
      <c r="JH19" s="308"/>
      <c r="JI19" s="308"/>
      <c r="JJ19" s="308"/>
      <c r="JK19" s="308"/>
      <c r="JL19" s="308"/>
      <c r="JM19" s="308"/>
      <c r="JN19" s="308"/>
      <c r="JO19" s="308"/>
      <c r="JP19" s="308"/>
      <c r="JQ19" s="308"/>
      <c r="JR19" s="308"/>
      <c r="JS19" s="308"/>
      <c r="JT19" s="308"/>
      <c r="JU19" s="308"/>
      <c r="JV19" s="308"/>
      <c r="JW19" s="308"/>
      <c r="JX19" s="308"/>
      <c r="JY19" s="308"/>
      <c r="JZ19" s="308"/>
      <c r="KA19" s="308"/>
      <c r="KB19" s="308"/>
      <c r="KC19" s="308"/>
      <c r="KD19" s="308"/>
      <c r="KE19" s="308"/>
      <c r="KF19" s="308"/>
      <c r="KG19" s="308"/>
      <c r="KH19" s="308"/>
      <c r="KI19" s="308"/>
      <c r="KJ19" s="308"/>
      <c r="KK19" s="308"/>
      <c r="KL19" s="308"/>
      <c r="KM19" s="308"/>
      <c r="KN19" s="308"/>
      <c r="KO19" s="308"/>
      <c r="KP19" s="308"/>
      <c r="KQ19" s="308"/>
      <c r="KR19" s="308"/>
      <c r="KS19" s="308"/>
      <c r="KT19" s="308"/>
      <c r="KU19" s="308"/>
      <c r="KV19" s="308"/>
      <c r="KW19" s="308"/>
      <c r="KX19" s="308"/>
      <c r="KY19" s="308"/>
      <c r="KZ19" s="308"/>
      <c r="LA19" s="308"/>
      <c r="LB19" s="308"/>
      <c r="LC19" s="308"/>
      <c r="LD19" s="308"/>
      <c r="LE19" s="308"/>
      <c r="LF19" s="308"/>
      <c r="LG19" s="308"/>
      <c r="LH19" s="308"/>
      <c r="LI19" s="308"/>
      <c r="LJ19" s="308"/>
      <c r="LK19" s="308"/>
      <c r="LL19" s="308"/>
      <c r="LM19" s="308"/>
    </row>
    <row r="20" spans="1:325">
      <c r="A20" s="130" t="str">
        <f>IF(OR(Data3!B9="Grand Total",Data3!B9=0),"",Data3!B9)</f>
        <v>D.1.5.</v>
      </c>
      <c r="B20" s="323" t="s">
        <v>715</v>
      </c>
      <c r="C20" s="304" t="s">
        <v>218</v>
      </c>
      <c r="D20" s="305"/>
      <c r="E20" s="306"/>
      <c r="F20" s="307"/>
      <c r="G20" s="308"/>
      <c r="H20" s="308"/>
      <c r="I20" s="308"/>
      <c r="J20" s="308" t="s">
        <v>713</v>
      </c>
      <c r="K20" s="308"/>
      <c r="L20" s="308"/>
      <c r="M20" s="308"/>
      <c r="N20" s="308"/>
      <c r="O20" s="308"/>
      <c r="P20" s="308"/>
      <c r="Q20" s="308"/>
      <c r="R20" s="308"/>
      <c r="S20" s="308"/>
      <c r="T20" s="308"/>
      <c r="U20" s="308"/>
      <c r="V20" s="308" t="s">
        <v>713</v>
      </c>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c r="AX20" s="308"/>
      <c r="AY20" s="308"/>
      <c r="AZ20" s="308"/>
      <c r="BA20" s="308"/>
      <c r="BB20" s="308"/>
      <c r="BC20" s="308"/>
      <c r="BD20" s="308"/>
      <c r="BE20" s="308"/>
      <c r="BF20" s="308"/>
      <c r="BG20" s="308"/>
      <c r="BH20" s="308"/>
      <c r="BI20" s="308"/>
      <c r="BJ20" s="308"/>
      <c r="BK20" s="308"/>
      <c r="BL20" s="308"/>
      <c r="BM20" s="308"/>
      <c r="BN20" s="308"/>
      <c r="BO20" s="308"/>
      <c r="BP20" s="308"/>
      <c r="BQ20" s="308"/>
      <c r="BR20" s="308"/>
      <c r="BS20" s="308"/>
      <c r="BT20" s="308"/>
      <c r="BU20" s="308"/>
      <c r="BV20" s="308"/>
      <c r="BW20" s="308"/>
      <c r="BX20" s="308"/>
      <c r="BY20" s="308"/>
      <c r="BZ20" s="308"/>
      <c r="CA20" s="308"/>
      <c r="CB20" s="308"/>
      <c r="CC20" s="308"/>
      <c r="CD20" s="308"/>
      <c r="CE20" s="308"/>
      <c r="CF20" s="308"/>
      <c r="CG20" s="308"/>
      <c r="CH20" s="308"/>
      <c r="CI20" s="308"/>
      <c r="CJ20" s="308"/>
      <c r="CK20" s="308"/>
      <c r="CL20" s="308"/>
      <c r="CM20" s="308"/>
      <c r="CN20" s="308"/>
      <c r="CO20" s="308"/>
      <c r="CP20" s="308"/>
      <c r="CQ20" s="308"/>
      <c r="CR20" s="308"/>
      <c r="CS20" s="308"/>
      <c r="CT20" s="308"/>
      <c r="CU20" s="308"/>
      <c r="CV20" s="308"/>
      <c r="CW20" s="308"/>
      <c r="CX20" s="308"/>
      <c r="CY20" s="308"/>
      <c r="CZ20" s="308"/>
      <c r="DA20" s="308"/>
      <c r="DB20" s="308"/>
      <c r="DC20" s="308"/>
      <c r="DD20" s="308"/>
      <c r="DE20" s="308"/>
      <c r="DF20" s="308"/>
      <c r="DG20" s="308"/>
      <c r="DH20" s="308"/>
      <c r="DI20" s="308"/>
      <c r="DJ20" s="308"/>
      <c r="DK20" s="308"/>
      <c r="DL20" s="308"/>
      <c r="DM20" s="308"/>
      <c r="DN20" s="308"/>
      <c r="DO20" s="308"/>
      <c r="DP20" s="308"/>
      <c r="DQ20" s="308"/>
      <c r="DR20" s="308"/>
      <c r="DS20" s="308"/>
      <c r="DT20" s="308"/>
      <c r="DU20" s="308"/>
      <c r="DV20" s="308"/>
      <c r="DW20" s="308"/>
      <c r="DX20" s="308"/>
      <c r="DY20" s="308"/>
      <c r="DZ20" s="308"/>
      <c r="EA20" s="308"/>
      <c r="EB20" s="308"/>
      <c r="EC20" s="308"/>
      <c r="ED20" s="308"/>
      <c r="EE20" s="308"/>
      <c r="EF20" s="308"/>
      <c r="EG20" s="308"/>
      <c r="EH20" s="308"/>
      <c r="EI20" s="308"/>
      <c r="EJ20" s="308"/>
      <c r="EK20" s="308"/>
      <c r="EL20" s="308"/>
      <c r="EM20" s="308"/>
      <c r="EN20" s="308"/>
      <c r="EO20" s="308"/>
      <c r="EP20" s="308"/>
      <c r="EQ20" s="308"/>
      <c r="ER20" s="308"/>
      <c r="ES20" s="308"/>
      <c r="ET20" s="308"/>
      <c r="EU20" s="308"/>
      <c r="EV20" s="308"/>
      <c r="EW20" s="308"/>
      <c r="EX20" s="308"/>
      <c r="EY20" s="308"/>
      <c r="EZ20" s="308"/>
      <c r="FA20" s="308"/>
      <c r="FB20" s="308"/>
      <c r="FC20" s="308"/>
      <c r="FD20" s="308"/>
      <c r="FE20" s="308"/>
      <c r="FF20" s="308"/>
      <c r="FG20" s="308"/>
      <c r="FH20" s="308"/>
      <c r="FI20" s="308"/>
      <c r="FJ20" s="308"/>
      <c r="FK20" s="308"/>
      <c r="FL20" s="308"/>
      <c r="FM20" s="308"/>
      <c r="FN20" s="308"/>
      <c r="FO20" s="308"/>
      <c r="FP20" s="308"/>
      <c r="FQ20" s="308"/>
      <c r="FR20" s="308"/>
      <c r="FS20" s="308"/>
      <c r="FT20" s="308"/>
      <c r="FU20" s="308"/>
      <c r="FV20" s="308"/>
      <c r="FW20" s="308"/>
      <c r="FX20" s="308"/>
      <c r="FY20" s="308"/>
      <c r="FZ20" s="308"/>
      <c r="GA20" s="308"/>
      <c r="GB20" s="308"/>
      <c r="GC20" s="308"/>
      <c r="GD20" s="308"/>
      <c r="GE20" s="308"/>
      <c r="GF20" s="308"/>
      <c r="GG20" s="308"/>
      <c r="GH20" s="308"/>
      <c r="GI20" s="308"/>
      <c r="GJ20" s="308"/>
      <c r="GK20" s="308"/>
      <c r="GL20" s="308"/>
      <c r="GM20" s="308"/>
      <c r="GN20" s="308"/>
      <c r="GO20" s="308"/>
      <c r="GP20" s="308"/>
      <c r="GQ20" s="308"/>
      <c r="GR20" s="308"/>
      <c r="GS20" s="308"/>
      <c r="GT20" s="308"/>
      <c r="GU20" s="308"/>
      <c r="GV20" s="308"/>
      <c r="GW20" s="308"/>
      <c r="GX20" s="308"/>
      <c r="GY20" s="308"/>
      <c r="GZ20" s="308"/>
      <c r="HA20" s="308"/>
      <c r="HB20" s="308"/>
      <c r="HC20" s="308"/>
      <c r="HD20" s="308"/>
      <c r="HE20" s="308"/>
      <c r="HF20" s="308"/>
      <c r="HG20" s="308"/>
      <c r="HH20" s="308"/>
      <c r="HI20" s="308"/>
      <c r="HJ20" s="308"/>
      <c r="HK20" s="308"/>
      <c r="HL20" s="308"/>
      <c r="HM20" s="308"/>
      <c r="HN20" s="308"/>
      <c r="HO20" s="308"/>
      <c r="HP20" s="308"/>
      <c r="HQ20" s="308"/>
      <c r="HR20" s="308"/>
      <c r="HS20" s="308"/>
      <c r="HT20" s="308"/>
      <c r="HU20" s="308"/>
      <c r="HV20" s="308"/>
      <c r="HW20" s="308"/>
      <c r="HX20" s="308"/>
      <c r="HY20" s="308"/>
      <c r="HZ20" s="308"/>
      <c r="IA20" s="308"/>
      <c r="IB20" s="308"/>
      <c r="IC20" s="308"/>
      <c r="ID20" s="308"/>
      <c r="IE20" s="308"/>
      <c r="IF20" s="308"/>
      <c r="IG20" s="308"/>
      <c r="IH20" s="308"/>
      <c r="II20" s="308"/>
      <c r="IJ20" s="308"/>
      <c r="IK20" s="308"/>
      <c r="IL20" s="308"/>
      <c r="IM20" s="308"/>
      <c r="IN20" s="308"/>
      <c r="IO20" s="308"/>
      <c r="IP20" s="308"/>
      <c r="IQ20" s="308"/>
      <c r="IR20" s="308"/>
      <c r="IS20" s="308"/>
      <c r="IT20" s="308"/>
      <c r="IU20" s="308"/>
      <c r="IV20" s="308"/>
      <c r="IW20" s="308"/>
      <c r="IX20" s="308"/>
      <c r="IY20" s="308"/>
      <c r="IZ20" s="308"/>
      <c r="JA20" s="308"/>
      <c r="JB20" s="308"/>
      <c r="JC20" s="308"/>
      <c r="JD20" s="308"/>
      <c r="JE20" s="308"/>
      <c r="JF20" s="308"/>
      <c r="JG20" s="308"/>
      <c r="JH20" s="308"/>
      <c r="JI20" s="308"/>
      <c r="JJ20" s="308"/>
      <c r="JK20" s="308"/>
      <c r="JL20" s="308"/>
      <c r="JM20" s="308"/>
      <c r="JN20" s="308"/>
      <c r="JO20" s="308"/>
      <c r="JP20" s="308"/>
      <c r="JQ20" s="308"/>
      <c r="JR20" s="308"/>
      <c r="JS20" s="308"/>
      <c r="JT20" s="308"/>
      <c r="JU20" s="308"/>
      <c r="JV20" s="308"/>
      <c r="JW20" s="308"/>
      <c r="JX20" s="308"/>
      <c r="JY20" s="308"/>
      <c r="JZ20" s="308"/>
      <c r="KA20" s="308"/>
      <c r="KB20" s="308"/>
      <c r="KC20" s="308"/>
      <c r="KD20" s="308"/>
      <c r="KE20" s="308"/>
      <c r="KF20" s="308"/>
      <c r="KG20" s="308"/>
      <c r="KH20" s="308"/>
      <c r="KI20" s="308"/>
      <c r="KJ20" s="308"/>
      <c r="KK20" s="308"/>
      <c r="KL20" s="308"/>
      <c r="KM20" s="308"/>
      <c r="KN20" s="308"/>
      <c r="KO20" s="308"/>
      <c r="KP20" s="308"/>
      <c r="KQ20" s="308"/>
      <c r="KR20" s="308"/>
      <c r="KS20" s="308"/>
      <c r="KT20" s="308"/>
      <c r="KU20" s="308"/>
      <c r="KV20" s="308"/>
      <c r="KW20" s="308"/>
      <c r="KX20" s="308"/>
      <c r="KY20" s="308"/>
      <c r="KZ20" s="308"/>
      <c r="LA20" s="308"/>
      <c r="LB20" s="308"/>
      <c r="LC20" s="308"/>
      <c r="LD20" s="308"/>
      <c r="LE20" s="308"/>
      <c r="LF20" s="308"/>
      <c r="LG20" s="308"/>
      <c r="LH20" s="308"/>
      <c r="LI20" s="308"/>
      <c r="LJ20" s="308"/>
      <c r="LK20" s="308"/>
      <c r="LL20" s="308"/>
      <c r="LM20" s="308"/>
    </row>
    <row r="21" spans="1:325">
      <c r="A21" s="130" t="str">
        <f>IF(OR(Data3!B10="Grand Total",Data3!B10=0),"",Data3!B10)</f>
        <v>D.1.6.</v>
      </c>
      <c r="B21" s="323" t="s">
        <v>716</v>
      </c>
      <c r="C21" s="304" t="s">
        <v>219</v>
      </c>
      <c r="D21" s="305"/>
      <c r="E21" s="306"/>
      <c r="F21" s="307"/>
      <c r="G21" s="308"/>
      <c r="H21" s="308"/>
      <c r="I21" s="308"/>
      <c r="J21" s="308" t="s">
        <v>713</v>
      </c>
      <c r="K21" s="308"/>
      <c r="L21" s="308"/>
      <c r="M21" s="308"/>
      <c r="N21" s="308"/>
      <c r="O21" s="308"/>
      <c r="P21" s="308"/>
      <c r="Q21" s="308"/>
      <c r="R21" s="308"/>
      <c r="S21" s="308"/>
      <c r="T21" s="308"/>
      <c r="U21" s="308"/>
      <c r="V21" s="308" t="s">
        <v>713</v>
      </c>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c r="CC21" s="308"/>
      <c r="CD21" s="308"/>
      <c r="CE21" s="308"/>
      <c r="CF21" s="308"/>
      <c r="CG21" s="308"/>
      <c r="CH21" s="308"/>
      <c r="CI21" s="308"/>
      <c r="CJ21" s="308"/>
      <c r="CK21" s="308"/>
      <c r="CL21" s="308"/>
      <c r="CM21" s="308"/>
      <c r="CN21" s="308"/>
      <c r="CO21" s="308"/>
      <c r="CP21" s="308"/>
      <c r="CQ21" s="308"/>
      <c r="CR21" s="308"/>
      <c r="CS21" s="308"/>
      <c r="CT21" s="308"/>
      <c r="CU21" s="308"/>
      <c r="CV21" s="308"/>
      <c r="CW21" s="308"/>
      <c r="CX21" s="308"/>
      <c r="CY21" s="308"/>
      <c r="CZ21" s="308"/>
      <c r="DA21" s="308"/>
      <c r="DB21" s="308"/>
      <c r="DC21" s="308"/>
      <c r="DD21" s="308"/>
      <c r="DE21" s="308"/>
      <c r="DF21" s="308"/>
      <c r="DG21" s="308"/>
      <c r="DH21" s="308"/>
      <c r="DI21" s="308"/>
      <c r="DJ21" s="308"/>
      <c r="DK21" s="308"/>
      <c r="DL21" s="308"/>
      <c r="DM21" s="308"/>
      <c r="DN21" s="308"/>
      <c r="DO21" s="308"/>
      <c r="DP21" s="308"/>
      <c r="DQ21" s="308"/>
      <c r="DR21" s="308"/>
      <c r="DS21" s="308"/>
      <c r="DT21" s="308"/>
      <c r="DU21" s="308"/>
      <c r="DV21" s="308"/>
      <c r="DW21" s="308"/>
      <c r="DX21" s="308"/>
      <c r="DY21" s="308"/>
      <c r="DZ21" s="308"/>
      <c r="EA21" s="308"/>
      <c r="EB21" s="308"/>
      <c r="EC21" s="308"/>
      <c r="ED21" s="308"/>
      <c r="EE21" s="308"/>
      <c r="EF21" s="308"/>
      <c r="EG21" s="308"/>
      <c r="EH21" s="308"/>
      <c r="EI21" s="308"/>
      <c r="EJ21" s="308"/>
      <c r="EK21" s="308"/>
      <c r="EL21" s="308"/>
      <c r="EM21" s="308"/>
      <c r="EN21" s="308"/>
      <c r="EO21" s="308"/>
      <c r="EP21" s="308"/>
      <c r="EQ21" s="308"/>
      <c r="ER21" s="308"/>
      <c r="ES21" s="308"/>
      <c r="ET21" s="308"/>
      <c r="EU21" s="308"/>
      <c r="EV21" s="308"/>
      <c r="EW21" s="308"/>
      <c r="EX21" s="308"/>
      <c r="EY21" s="308"/>
      <c r="EZ21" s="308"/>
      <c r="FA21" s="308"/>
      <c r="FB21" s="308"/>
      <c r="FC21" s="308"/>
      <c r="FD21" s="308"/>
      <c r="FE21" s="308"/>
      <c r="FF21" s="308"/>
      <c r="FG21" s="308"/>
      <c r="FH21" s="308"/>
      <c r="FI21" s="308"/>
      <c r="FJ21" s="308"/>
      <c r="FK21" s="308"/>
      <c r="FL21" s="308"/>
      <c r="FM21" s="308"/>
      <c r="FN21" s="308"/>
      <c r="FO21" s="308"/>
      <c r="FP21" s="308"/>
      <c r="FQ21" s="308"/>
      <c r="FR21" s="308"/>
      <c r="FS21" s="308"/>
      <c r="FT21" s="308"/>
      <c r="FU21" s="308"/>
      <c r="FV21" s="308"/>
      <c r="FW21" s="308"/>
      <c r="FX21" s="308"/>
      <c r="FY21" s="308"/>
      <c r="FZ21" s="308"/>
      <c r="GA21" s="308"/>
      <c r="GB21" s="308"/>
      <c r="GC21" s="308"/>
      <c r="GD21" s="308"/>
      <c r="GE21" s="308"/>
      <c r="GF21" s="308"/>
      <c r="GG21" s="308"/>
      <c r="GH21" s="308"/>
      <c r="GI21" s="308"/>
      <c r="GJ21" s="308"/>
      <c r="GK21" s="308"/>
      <c r="GL21" s="308"/>
      <c r="GM21" s="308"/>
      <c r="GN21" s="308"/>
      <c r="GO21" s="308"/>
      <c r="GP21" s="308"/>
      <c r="GQ21" s="308"/>
      <c r="GR21" s="308"/>
      <c r="GS21" s="308"/>
      <c r="GT21" s="308"/>
      <c r="GU21" s="308"/>
      <c r="GV21" s="308"/>
      <c r="GW21" s="308"/>
      <c r="GX21" s="308"/>
      <c r="GY21" s="308"/>
      <c r="GZ21" s="308"/>
      <c r="HA21" s="308"/>
      <c r="HB21" s="308"/>
      <c r="HC21" s="308"/>
      <c r="HD21" s="308"/>
      <c r="HE21" s="308"/>
      <c r="HF21" s="308"/>
      <c r="HG21" s="308"/>
      <c r="HH21" s="308"/>
      <c r="HI21" s="308"/>
      <c r="HJ21" s="308"/>
      <c r="HK21" s="308"/>
      <c r="HL21" s="308"/>
      <c r="HM21" s="308"/>
      <c r="HN21" s="308"/>
      <c r="HO21" s="308"/>
      <c r="HP21" s="308"/>
      <c r="HQ21" s="308"/>
      <c r="HR21" s="308"/>
      <c r="HS21" s="308"/>
      <c r="HT21" s="308"/>
      <c r="HU21" s="308"/>
      <c r="HV21" s="308"/>
      <c r="HW21" s="308"/>
      <c r="HX21" s="308"/>
      <c r="HY21" s="308"/>
      <c r="HZ21" s="308"/>
      <c r="IA21" s="308"/>
      <c r="IB21" s="308"/>
      <c r="IC21" s="308"/>
      <c r="ID21" s="308"/>
      <c r="IE21" s="308"/>
      <c r="IF21" s="308"/>
      <c r="IG21" s="308"/>
      <c r="IH21" s="308"/>
      <c r="II21" s="308"/>
      <c r="IJ21" s="308"/>
      <c r="IK21" s="308"/>
      <c r="IL21" s="308"/>
      <c r="IM21" s="308"/>
      <c r="IN21" s="308"/>
      <c r="IO21" s="308"/>
      <c r="IP21" s="308"/>
      <c r="IQ21" s="308"/>
      <c r="IR21" s="308"/>
      <c r="IS21" s="308"/>
      <c r="IT21" s="308"/>
      <c r="IU21" s="308"/>
      <c r="IV21" s="308"/>
      <c r="IW21" s="308"/>
      <c r="IX21" s="308"/>
      <c r="IY21" s="308"/>
      <c r="IZ21" s="308"/>
      <c r="JA21" s="308"/>
      <c r="JB21" s="308"/>
      <c r="JC21" s="308"/>
      <c r="JD21" s="308"/>
      <c r="JE21" s="308"/>
      <c r="JF21" s="308"/>
      <c r="JG21" s="308"/>
      <c r="JH21" s="308"/>
      <c r="JI21" s="308"/>
      <c r="JJ21" s="308"/>
      <c r="JK21" s="308"/>
      <c r="JL21" s="308"/>
      <c r="JM21" s="308"/>
      <c r="JN21" s="308"/>
      <c r="JO21" s="308"/>
      <c r="JP21" s="308"/>
      <c r="JQ21" s="308"/>
      <c r="JR21" s="308"/>
      <c r="JS21" s="308"/>
      <c r="JT21" s="308"/>
      <c r="JU21" s="308"/>
      <c r="JV21" s="308"/>
      <c r="JW21" s="308"/>
      <c r="JX21" s="308"/>
      <c r="JY21" s="308"/>
      <c r="JZ21" s="308"/>
      <c r="KA21" s="308"/>
      <c r="KB21" s="308"/>
      <c r="KC21" s="308"/>
      <c r="KD21" s="308"/>
      <c r="KE21" s="308"/>
      <c r="KF21" s="308"/>
      <c r="KG21" s="308"/>
      <c r="KH21" s="308"/>
      <c r="KI21" s="308"/>
      <c r="KJ21" s="308"/>
      <c r="KK21" s="308"/>
      <c r="KL21" s="308"/>
      <c r="KM21" s="308"/>
      <c r="KN21" s="308"/>
      <c r="KO21" s="308"/>
      <c r="KP21" s="308"/>
      <c r="KQ21" s="308"/>
      <c r="KR21" s="308"/>
      <c r="KS21" s="308"/>
      <c r="KT21" s="308"/>
      <c r="KU21" s="308"/>
      <c r="KV21" s="308"/>
      <c r="KW21" s="308"/>
      <c r="KX21" s="308"/>
      <c r="KY21" s="308"/>
      <c r="KZ21" s="308"/>
      <c r="LA21" s="308"/>
      <c r="LB21" s="308"/>
      <c r="LC21" s="308"/>
      <c r="LD21" s="308"/>
      <c r="LE21" s="308"/>
      <c r="LF21" s="308"/>
      <c r="LG21" s="308"/>
      <c r="LH21" s="308"/>
      <c r="LI21" s="308"/>
      <c r="LJ21" s="308"/>
      <c r="LK21" s="308"/>
      <c r="LL21" s="308"/>
      <c r="LM21" s="308"/>
    </row>
    <row r="22" spans="1:325">
      <c r="A22" s="130" t="str">
        <f>IF(OR(Data3!B11="Grand Total",Data3!B11=0),"",Data3!B11)</f>
        <v>D.1.7.</v>
      </c>
      <c r="B22" s="323" t="s">
        <v>717</v>
      </c>
      <c r="C22" s="304" t="s">
        <v>718</v>
      </c>
      <c r="D22" s="305"/>
      <c r="E22" s="306"/>
      <c r="F22" s="307"/>
      <c r="G22" s="308"/>
      <c r="H22" s="308"/>
      <c r="I22" s="308"/>
      <c r="J22" s="308" t="s">
        <v>713</v>
      </c>
      <c r="K22" s="308"/>
      <c r="L22" s="308"/>
      <c r="M22" s="308"/>
      <c r="N22" s="308"/>
      <c r="O22" s="308"/>
      <c r="P22" s="308"/>
      <c r="Q22" s="308"/>
      <c r="R22" s="308"/>
      <c r="S22" s="308"/>
      <c r="T22" s="308"/>
      <c r="U22" s="308"/>
      <c r="V22" s="308" t="s">
        <v>713</v>
      </c>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308"/>
      <c r="BT22" s="308"/>
      <c r="BU22" s="308"/>
      <c r="BV22" s="308"/>
      <c r="BW22" s="308"/>
      <c r="BX22" s="308"/>
      <c r="BY22" s="308"/>
      <c r="BZ22" s="308"/>
      <c r="CA22" s="308"/>
      <c r="CB22" s="308"/>
      <c r="CC22" s="308"/>
      <c r="CD22" s="308"/>
      <c r="CE22" s="308"/>
      <c r="CF22" s="308"/>
      <c r="CG22" s="308"/>
      <c r="CH22" s="308"/>
      <c r="CI22" s="308"/>
      <c r="CJ22" s="308"/>
      <c r="CK22" s="308"/>
      <c r="CL22" s="308"/>
      <c r="CM22" s="308"/>
      <c r="CN22" s="308"/>
      <c r="CO22" s="308"/>
      <c r="CP22" s="308"/>
      <c r="CQ22" s="308"/>
      <c r="CR22" s="308"/>
      <c r="CS22" s="308"/>
      <c r="CT22" s="308"/>
      <c r="CU22" s="308"/>
      <c r="CV22" s="308"/>
      <c r="CW22" s="308"/>
      <c r="CX22" s="308"/>
      <c r="CY22" s="308"/>
      <c r="CZ22" s="308"/>
      <c r="DA22" s="308"/>
      <c r="DB22" s="308"/>
      <c r="DC22" s="308"/>
      <c r="DD22" s="308"/>
      <c r="DE22" s="308"/>
      <c r="DF22" s="308"/>
      <c r="DG22" s="308"/>
      <c r="DH22" s="308"/>
      <c r="DI22" s="308"/>
      <c r="DJ22" s="308"/>
      <c r="DK22" s="308"/>
      <c r="DL22" s="308"/>
      <c r="DM22" s="308"/>
      <c r="DN22" s="308"/>
      <c r="DO22" s="308"/>
      <c r="DP22" s="308"/>
      <c r="DQ22" s="308"/>
      <c r="DR22" s="308"/>
      <c r="DS22" s="308"/>
      <c r="DT22" s="308"/>
      <c r="DU22" s="308"/>
      <c r="DV22" s="308"/>
      <c r="DW22" s="308"/>
      <c r="DX22" s="308"/>
      <c r="DY22" s="308"/>
      <c r="DZ22" s="308"/>
      <c r="EA22" s="308"/>
      <c r="EB22" s="308"/>
      <c r="EC22" s="308"/>
      <c r="ED22" s="308"/>
      <c r="EE22" s="308"/>
      <c r="EF22" s="308"/>
      <c r="EG22" s="308"/>
      <c r="EH22" s="308"/>
      <c r="EI22" s="308"/>
      <c r="EJ22" s="308"/>
      <c r="EK22" s="308"/>
      <c r="EL22" s="308"/>
      <c r="EM22" s="308"/>
      <c r="EN22" s="308"/>
      <c r="EO22" s="308"/>
      <c r="EP22" s="308"/>
      <c r="EQ22" s="308"/>
      <c r="ER22" s="308"/>
      <c r="ES22" s="308"/>
      <c r="ET22" s="308"/>
      <c r="EU22" s="308"/>
      <c r="EV22" s="308"/>
      <c r="EW22" s="308"/>
      <c r="EX22" s="308"/>
      <c r="EY22" s="308"/>
      <c r="EZ22" s="308"/>
      <c r="FA22" s="308"/>
      <c r="FB22" s="308"/>
      <c r="FC22" s="308"/>
      <c r="FD22" s="308"/>
      <c r="FE22" s="308"/>
      <c r="FF22" s="308"/>
      <c r="FG22" s="308"/>
      <c r="FH22" s="308"/>
      <c r="FI22" s="308"/>
      <c r="FJ22" s="308"/>
      <c r="FK22" s="308"/>
      <c r="FL22" s="308"/>
      <c r="FM22" s="308"/>
      <c r="FN22" s="308"/>
      <c r="FO22" s="308"/>
      <c r="FP22" s="308"/>
      <c r="FQ22" s="308"/>
      <c r="FR22" s="308"/>
      <c r="FS22" s="308"/>
      <c r="FT22" s="308"/>
      <c r="FU22" s="308"/>
      <c r="FV22" s="308"/>
      <c r="FW22" s="308"/>
      <c r="FX22" s="308"/>
      <c r="FY22" s="308"/>
      <c r="FZ22" s="308"/>
      <c r="GA22" s="308"/>
      <c r="GB22" s="308"/>
      <c r="GC22" s="308"/>
      <c r="GD22" s="308"/>
      <c r="GE22" s="308"/>
      <c r="GF22" s="308"/>
      <c r="GG22" s="308"/>
      <c r="GH22" s="308"/>
      <c r="GI22" s="308"/>
      <c r="GJ22" s="308"/>
      <c r="GK22" s="308"/>
      <c r="GL22" s="308"/>
      <c r="GM22" s="308"/>
      <c r="GN22" s="308"/>
      <c r="GO22" s="308"/>
      <c r="GP22" s="308"/>
      <c r="GQ22" s="308"/>
      <c r="GR22" s="308"/>
      <c r="GS22" s="308"/>
      <c r="GT22" s="308"/>
      <c r="GU22" s="308"/>
      <c r="GV22" s="308"/>
      <c r="GW22" s="308"/>
      <c r="GX22" s="308"/>
      <c r="GY22" s="308"/>
      <c r="GZ22" s="308"/>
      <c r="HA22" s="308"/>
      <c r="HB22" s="308"/>
      <c r="HC22" s="308"/>
      <c r="HD22" s="308"/>
      <c r="HE22" s="308"/>
      <c r="HF22" s="308"/>
      <c r="HG22" s="308"/>
      <c r="HH22" s="308"/>
      <c r="HI22" s="308"/>
      <c r="HJ22" s="308"/>
      <c r="HK22" s="308"/>
      <c r="HL22" s="308"/>
      <c r="HM22" s="308"/>
      <c r="HN22" s="308"/>
      <c r="HO22" s="308"/>
      <c r="HP22" s="308"/>
      <c r="HQ22" s="308"/>
      <c r="HR22" s="308"/>
      <c r="HS22" s="308"/>
      <c r="HT22" s="308"/>
      <c r="HU22" s="308"/>
      <c r="HV22" s="308"/>
      <c r="HW22" s="308"/>
      <c r="HX22" s="308"/>
      <c r="HY22" s="308"/>
      <c r="HZ22" s="308"/>
      <c r="IA22" s="308"/>
      <c r="IB22" s="308"/>
      <c r="IC22" s="308"/>
      <c r="ID22" s="308"/>
      <c r="IE22" s="308"/>
      <c r="IF22" s="308"/>
      <c r="IG22" s="308"/>
      <c r="IH22" s="308"/>
      <c r="II22" s="308"/>
      <c r="IJ22" s="308"/>
      <c r="IK22" s="308"/>
      <c r="IL22" s="308"/>
      <c r="IM22" s="308"/>
      <c r="IN22" s="308"/>
      <c r="IO22" s="308"/>
      <c r="IP22" s="308"/>
      <c r="IQ22" s="308"/>
      <c r="IR22" s="308"/>
      <c r="IS22" s="308"/>
      <c r="IT22" s="308"/>
      <c r="IU22" s="308"/>
      <c r="IV22" s="308"/>
      <c r="IW22" s="308"/>
      <c r="IX22" s="308"/>
      <c r="IY22" s="308"/>
      <c r="IZ22" s="308"/>
      <c r="JA22" s="308"/>
      <c r="JB22" s="308"/>
      <c r="JC22" s="308"/>
      <c r="JD22" s="308"/>
      <c r="JE22" s="308"/>
      <c r="JF22" s="308"/>
      <c r="JG22" s="308"/>
      <c r="JH22" s="308"/>
      <c r="JI22" s="308"/>
      <c r="JJ22" s="308"/>
      <c r="JK22" s="308"/>
      <c r="JL22" s="308"/>
      <c r="JM22" s="308"/>
      <c r="JN22" s="308"/>
      <c r="JO22" s="308"/>
      <c r="JP22" s="308"/>
      <c r="JQ22" s="308"/>
      <c r="JR22" s="308"/>
      <c r="JS22" s="308"/>
      <c r="JT22" s="308"/>
      <c r="JU22" s="308"/>
      <c r="JV22" s="308"/>
      <c r="JW22" s="308"/>
      <c r="JX22" s="308"/>
      <c r="JY22" s="308"/>
      <c r="JZ22" s="308"/>
      <c r="KA22" s="308"/>
      <c r="KB22" s="308"/>
      <c r="KC22" s="308"/>
      <c r="KD22" s="308"/>
      <c r="KE22" s="308"/>
      <c r="KF22" s="308"/>
      <c r="KG22" s="308"/>
      <c r="KH22" s="308"/>
      <c r="KI22" s="308"/>
      <c r="KJ22" s="308"/>
      <c r="KK22" s="308"/>
      <c r="KL22" s="308"/>
      <c r="KM22" s="308"/>
      <c r="KN22" s="308"/>
      <c r="KO22" s="308"/>
      <c r="KP22" s="308"/>
      <c r="KQ22" s="308"/>
      <c r="KR22" s="308"/>
      <c r="KS22" s="308"/>
      <c r="KT22" s="308"/>
      <c r="KU22" s="308"/>
      <c r="KV22" s="308"/>
      <c r="KW22" s="308"/>
      <c r="KX22" s="308"/>
      <c r="KY22" s="308"/>
      <c r="KZ22" s="308"/>
      <c r="LA22" s="308"/>
      <c r="LB22" s="308"/>
      <c r="LC22" s="308"/>
      <c r="LD22" s="308"/>
      <c r="LE22" s="308"/>
      <c r="LF22" s="308"/>
      <c r="LG22" s="308"/>
      <c r="LH22" s="308"/>
      <c r="LI22" s="308"/>
      <c r="LJ22" s="308"/>
      <c r="LK22" s="308"/>
      <c r="LL22" s="308"/>
      <c r="LM22" s="308"/>
    </row>
    <row r="23" spans="1:325">
      <c r="A23" s="130" t="str">
        <f>IF(OR(Data3!B12="Grand Total",Data3!B12=0),"",Data3!B12)</f>
        <v>D.1.8.</v>
      </c>
      <c r="B23" s="323" t="s">
        <v>719</v>
      </c>
      <c r="C23" s="304" t="s">
        <v>209</v>
      </c>
      <c r="D23" s="305"/>
      <c r="E23" s="306"/>
      <c r="F23" s="307"/>
      <c r="G23" s="308"/>
      <c r="H23" s="308"/>
      <c r="I23" s="308"/>
      <c r="J23" s="308" t="s">
        <v>713</v>
      </c>
      <c r="K23" s="308"/>
      <c r="L23" s="308"/>
      <c r="M23" s="308"/>
      <c r="N23" s="308"/>
      <c r="O23" s="308"/>
      <c r="P23" s="308"/>
      <c r="Q23" s="308"/>
      <c r="R23" s="308"/>
      <c r="S23" s="308"/>
      <c r="T23" s="308"/>
      <c r="U23" s="308"/>
      <c r="V23" s="308" t="s">
        <v>713</v>
      </c>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308"/>
      <c r="AZ23" s="308"/>
      <c r="BA23" s="308"/>
      <c r="BB23" s="308"/>
      <c r="BC23" s="308"/>
      <c r="BD23" s="308"/>
      <c r="BE23" s="308"/>
      <c r="BF23" s="308"/>
      <c r="BG23" s="308"/>
      <c r="BH23" s="308"/>
      <c r="BI23" s="308"/>
      <c r="BJ23" s="308"/>
      <c r="BK23" s="308"/>
      <c r="BL23" s="308"/>
      <c r="BM23" s="308"/>
      <c r="BN23" s="308"/>
      <c r="BO23" s="308"/>
      <c r="BP23" s="308"/>
      <c r="BQ23" s="308"/>
      <c r="BR23" s="308"/>
      <c r="BS23" s="308"/>
      <c r="BT23" s="308"/>
      <c r="BU23" s="308"/>
      <c r="BV23" s="308"/>
      <c r="BW23" s="308"/>
      <c r="BX23" s="308"/>
      <c r="BY23" s="308"/>
      <c r="BZ23" s="308"/>
      <c r="CA23" s="308"/>
      <c r="CB23" s="308"/>
      <c r="CC23" s="308"/>
      <c r="CD23" s="308"/>
      <c r="CE23" s="308"/>
      <c r="CF23" s="308"/>
      <c r="CG23" s="308"/>
      <c r="CH23" s="308"/>
      <c r="CI23" s="308"/>
      <c r="CJ23" s="308"/>
      <c r="CK23" s="308"/>
      <c r="CL23" s="308"/>
      <c r="CM23" s="308"/>
      <c r="CN23" s="308"/>
      <c r="CO23" s="308"/>
      <c r="CP23" s="308"/>
      <c r="CQ23" s="308"/>
      <c r="CR23" s="308"/>
      <c r="CS23" s="308"/>
      <c r="CT23" s="308"/>
      <c r="CU23" s="308"/>
      <c r="CV23" s="308"/>
      <c r="CW23" s="308"/>
      <c r="CX23" s="308"/>
      <c r="CY23" s="308"/>
      <c r="CZ23" s="308"/>
      <c r="DA23" s="308"/>
      <c r="DB23" s="308"/>
      <c r="DC23" s="308"/>
      <c r="DD23" s="308"/>
      <c r="DE23" s="308"/>
      <c r="DF23" s="308"/>
      <c r="DG23" s="308"/>
      <c r="DH23" s="308"/>
      <c r="DI23" s="308"/>
      <c r="DJ23" s="308"/>
      <c r="DK23" s="308"/>
      <c r="DL23" s="308"/>
      <c r="DM23" s="308"/>
      <c r="DN23" s="308"/>
      <c r="DO23" s="308"/>
      <c r="DP23" s="308"/>
      <c r="DQ23" s="308"/>
      <c r="DR23" s="308"/>
      <c r="DS23" s="308"/>
      <c r="DT23" s="308"/>
      <c r="DU23" s="308"/>
      <c r="DV23" s="308"/>
      <c r="DW23" s="308"/>
      <c r="DX23" s="308"/>
      <c r="DY23" s="308"/>
      <c r="DZ23" s="308"/>
      <c r="EA23" s="308"/>
      <c r="EB23" s="308"/>
      <c r="EC23" s="308"/>
      <c r="ED23" s="308"/>
      <c r="EE23" s="308"/>
      <c r="EF23" s="308"/>
      <c r="EG23" s="308"/>
      <c r="EH23" s="308"/>
      <c r="EI23" s="308"/>
      <c r="EJ23" s="308"/>
      <c r="EK23" s="308"/>
      <c r="EL23" s="308"/>
      <c r="EM23" s="308"/>
      <c r="EN23" s="308"/>
      <c r="EO23" s="308"/>
      <c r="EP23" s="308"/>
      <c r="EQ23" s="308"/>
      <c r="ER23" s="308"/>
      <c r="ES23" s="308"/>
      <c r="ET23" s="308"/>
      <c r="EU23" s="308"/>
      <c r="EV23" s="308"/>
      <c r="EW23" s="308"/>
      <c r="EX23" s="308"/>
      <c r="EY23" s="308"/>
      <c r="EZ23" s="308"/>
      <c r="FA23" s="308"/>
      <c r="FB23" s="308"/>
      <c r="FC23" s="308"/>
      <c r="FD23" s="308"/>
      <c r="FE23" s="308"/>
      <c r="FF23" s="308"/>
      <c r="FG23" s="308"/>
      <c r="FH23" s="308"/>
      <c r="FI23" s="308"/>
      <c r="FJ23" s="308"/>
      <c r="FK23" s="308"/>
      <c r="FL23" s="308"/>
      <c r="FM23" s="308"/>
      <c r="FN23" s="308"/>
      <c r="FO23" s="308"/>
      <c r="FP23" s="308"/>
      <c r="FQ23" s="308"/>
      <c r="FR23" s="308"/>
      <c r="FS23" s="308"/>
      <c r="FT23" s="308"/>
      <c r="FU23" s="308"/>
      <c r="FV23" s="308"/>
      <c r="FW23" s="308"/>
      <c r="FX23" s="308"/>
      <c r="FY23" s="308"/>
      <c r="FZ23" s="308"/>
      <c r="GA23" s="308"/>
      <c r="GB23" s="308"/>
      <c r="GC23" s="308"/>
      <c r="GD23" s="308"/>
      <c r="GE23" s="308"/>
      <c r="GF23" s="308"/>
      <c r="GG23" s="308"/>
      <c r="GH23" s="308"/>
      <c r="GI23" s="308"/>
      <c r="GJ23" s="308"/>
      <c r="GK23" s="308"/>
      <c r="GL23" s="308"/>
      <c r="GM23" s="308"/>
      <c r="GN23" s="308"/>
      <c r="GO23" s="308"/>
      <c r="GP23" s="308"/>
      <c r="GQ23" s="308"/>
      <c r="GR23" s="308"/>
      <c r="GS23" s="308"/>
      <c r="GT23" s="308"/>
      <c r="GU23" s="308"/>
      <c r="GV23" s="308"/>
      <c r="GW23" s="308"/>
      <c r="GX23" s="308"/>
      <c r="GY23" s="308"/>
      <c r="GZ23" s="308"/>
      <c r="HA23" s="308"/>
      <c r="HB23" s="308"/>
      <c r="HC23" s="308"/>
      <c r="HD23" s="308"/>
      <c r="HE23" s="308"/>
      <c r="HF23" s="308"/>
      <c r="HG23" s="308"/>
      <c r="HH23" s="308"/>
      <c r="HI23" s="308"/>
      <c r="HJ23" s="308"/>
      <c r="HK23" s="308"/>
      <c r="HL23" s="308"/>
      <c r="HM23" s="308"/>
      <c r="HN23" s="308"/>
      <c r="HO23" s="308"/>
      <c r="HP23" s="308"/>
      <c r="HQ23" s="308"/>
      <c r="HR23" s="308"/>
      <c r="HS23" s="308"/>
      <c r="HT23" s="308"/>
      <c r="HU23" s="308"/>
      <c r="HV23" s="308"/>
      <c r="HW23" s="308"/>
      <c r="HX23" s="308"/>
      <c r="HY23" s="308"/>
      <c r="HZ23" s="308"/>
      <c r="IA23" s="308"/>
      <c r="IB23" s="308"/>
      <c r="IC23" s="308"/>
      <c r="ID23" s="308"/>
      <c r="IE23" s="308"/>
      <c r="IF23" s="308"/>
      <c r="IG23" s="308"/>
      <c r="IH23" s="308"/>
      <c r="II23" s="308"/>
      <c r="IJ23" s="308"/>
      <c r="IK23" s="308"/>
      <c r="IL23" s="308"/>
      <c r="IM23" s="308"/>
      <c r="IN23" s="308"/>
      <c r="IO23" s="308"/>
      <c r="IP23" s="308"/>
      <c r="IQ23" s="308"/>
      <c r="IR23" s="308"/>
      <c r="IS23" s="308"/>
      <c r="IT23" s="308"/>
      <c r="IU23" s="308"/>
      <c r="IV23" s="308"/>
      <c r="IW23" s="308"/>
      <c r="IX23" s="308"/>
      <c r="IY23" s="308"/>
      <c r="IZ23" s="308"/>
      <c r="JA23" s="308"/>
      <c r="JB23" s="308"/>
      <c r="JC23" s="308"/>
      <c r="JD23" s="308"/>
      <c r="JE23" s="308"/>
      <c r="JF23" s="308"/>
      <c r="JG23" s="308"/>
      <c r="JH23" s="308"/>
      <c r="JI23" s="308"/>
      <c r="JJ23" s="308"/>
      <c r="JK23" s="308"/>
      <c r="JL23" s="308"/>
      <c r="JM23" s="308"/>
      <c r="JN23" s="308"/>
      <c r="JO23" s="308"/>
      <c r="JP23" s="308"/>
      <c r="JQ23" s="308"/>
      <c r="JR23" s="308"/>
      <c r="JS23" s="308"/>
      <c r="JT23" s="308"/>
      <c r="JU23" s="308"/>
      <c r="JV23" s="308"/>
      <c r="JW23" s="308"/>
      <c r="JX23" s="308"/>
      <c r="JY23" s="308"/>
      <c r="JZ23" s="308"/>
      <c r="KA23" s="308"/>
      <c r="KB23" s="308"/>
      <c r="KC23" s="308"/>
      <c r="KD23" s="308"/>
      <c r="KE23" s="308"/>
      <c r="KF23" s="308"/>
      <c r="KG23" s="308"/>
      <c r="KH23" s="308"/>
      <c r="KI23" s="308"/>
      <c r="KJ23" s="308"/>
      <c r="KK23" s="308"/>
      <c r="KL23" s="308"/>
      <c r="KM23" s="308"/>
      <c r="KN23" s="308"/>
      <c r="KO23" s="308"/>
      <c r="KP23" s="308"/>
      <c r="KQ23" s="308"/>
      <c r="KR23" s="308"/>
      <c r="KS23" s="308"/>
      <c r="KT23" s="308"/>
      <c r="KU23" s="308"/>
      <c r="KV23" s="308"/>
      <c r="KW23" s="308"/>
      <c r="KX23" s="308"/>
      <c r="KY23" s="308"/>
      <c r="KZ23" s="308"/>
      <c r="LA23" s="308"/>
      <c r="LB23" s="308"/>
      <c r="LC23" s="308"/>
      <c r="LD23" s="308"/>
      <c r="LE23" s="308"/>
      <c r="LF23" s="308"/>
      <c r="LG23" s="308"/>
      <c r="LH23" s="308"/>
      <c r="LI23" s="308"/>
      <c r="LJ23" s="308"/>
      <c r="LK23" s="308"/>
      <c r="LL23" s="308"/>
      <c r="LM23" s="308"/>
    </row>
    <row r="24" spans="1:325" hidden="1">
      <c r="A24" s="130"/>
      <c r="B24" s="323" t="s">
        <v>720</v>
      </c>
      <c r="C24" s="304" t="s">
        <v>220</v>
      </c>
      <c r="D24" s="305"/>
      <c r="E24" s="306"/>
      <c r="F24" s="307"/>
      <c r="G24" s="308"/>
      <c r="H24" s="308" t="s">
        <v>713</v>
      </c>
      <c r="I24" s="308" t="s">
        <v>713</v>
      </c>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08"/>
      <c r="AZ24" s="308"/>
      <c r="BA24" s="308"/>
      <c r="BB24" s="308"/>
      <c r="BC24" s="308"/>
      <c r="BD24" s="308"/>
      <c r="BE24" s="308"/>
      <c r="BF24" s="308"/>
      <c r="BG24" s="308"/>
      <c r="BH24" s="308"/>
      <c r="BI24" s="308"/>
      <c r="BJ24" s="308"/>
      <c r="BK24" s="308"/>
      <c r="BL24" s="308"/>
      <c r="BM24" s="308"/>
      <c r="BN24" s="308"/>
      <c r="BO24" s="308"/>
      <c r="BP24" s="308"/>
      <c r="BQ24" s="308"/>
      <c r="BR24" s="308"/>
      <c r="BS24" s="308"/>
      <c r="BT24" s="308"/>
      <c r="BU24" s="308"/>
      <c r="BV24" s="308"/>
      <c r="BW24" s="308"/>
      <c r="BX24" s="308"/>
      <c r="BY24" s="308"/>
      <c r="BZ24" s="308"/>
      <c r="CA24" s="308"/>
      <c r="CB24" s="308"/>
      <c r="CC24" s="308"/>
      <c r="CD24" s="308"/>
      <c r="CE24" s="308"/>
      <c r="CF24" s="308"/>
      <c r="CG24" s="308"/>
      <c r="CH24" s="308"/>
      <c r="CI24" s="308"/>
      <c r="CJ24" s="308"/>
      <c r="CK24" s="308"/>
      <c r="CL24" s="308"/>
      <c r="CM24" s="308"/>
      <c r="CN24" s="308"/>
      <c r="CO24" s="308"/>
      <c r="CP24" s="308"/>
      <c r="CQ24" s="308"/>
      <c r="CR24" s="308"/>
      <c r="CS24" s="308"/>
      <c r="CT24" s="308"/>
      <c r="CU24" s="308"/>
      <c r="CV24" s="308"/>
      <c r="CW24" s="308"/>
      <c r="CX24" s="308"/>
      <c r="CY24" s="308"/>
      <c r="CZ24" s="308"/>
      <c r="DA24" s="308"/>
      <c r="DB24" s="308"/>
      <c r="DC24" s="308"/>
      <c r="DD24" s="308"/>
      <c r="DE24" s="308"/>
      <c r="DF24" s="308"/>
      <c r="DG24" s="308"/>
      <c r="DH24" s="308"/>
      <c r="DI24" s="308"/>
      <c r="DJ24" s="308"/>
      <c r="DK24" s="308"/>
      <c r="DL24" s="308"/>
      <c r="DM24" s="308"/>
      <c r="DN24" s="308"/>
      <c r="DO24" s="308"/>
      <c r="DP24" s="308"/>
      <c r="DQ24" s="308"/>
      <c r="DR24" s="308"/>
      <c r="DS24" s="308"/>
      <c r="DT24" s="308"/>
      <c r="DU24" s="308"/>
      <c r="DV24" s="308"/>
      <c r="DW24" s="308"/>
      <c r="DX24" s="308"/>
      <c r="DY24" s="308"/>
      <c r="DZ24" s="308"/>
      <c r="EA24" s="308"/>
      <c r="EB24" s="308"/>
      <c r="EC24" s="308"/>
      <c r="ED24" s="308"/>
      <c r="EE24" s="308"/>
      <c r="EF24" s="308"/>
      <c r="EG24" s="308"/>
      <c r="EH24" s="308"/>
      <c r="EI24" s="308"/>
      <c r="EJ24" s="308"/>
      <c r="EK24" s="308"/>
      <c r="EL24" s="308"/>
      <c r="EM24" s="308"/>
      <c r="EN24" s="308"/>
      <c r="EO24" s="308"/>
      <c r="EP24" s="308"/>
      <c r="EQ24" s="308"/>
      <c r="ER24" s="308"/>
      <c r="ES24" s="308"/>
      <c r="ET24" s="308"/>
      <c r="EU24" s="308"/>
      <c r="EV24" s="308"/>
      <c r="EW24" s="308"/>
      <c r="EX24" s="308"/>
      <c r="EY24" s="308"/>
      <c r="EZ24" s="308"/>
      <c r="FA24" s="308"/>
      <c r="FB24" s="308"/>
      <c r="FC24" s="308"/>
      <c r="FD24" s="308"/>
      <c r="FE24" s="308"/>
      <c r="FF24" s="308"/>
      <c r="FG24" s="308"/>
      <c r="FH24" s="308"/>
      <c r="FI24" s="308"/>
      <c r="FJ24" s="308"/>
      <c r="FK24" s="308"/>
      <c r="FL24" s="308"/>
      <c r="FM24" s="308"/>
      <c r="FN24" s="308"/>
      <c r="FO24" s="308"/>
      <c r="FP24" s="308"/>
      <c r="FQ24" s="308"/>
      <c r="FR24" s="308"/>
      <c r="FS24" s="308"/>
      <c r="FT24" s="308"/>
      <c r="FU24" s="308"/>
      <c r="FV24" s="308"/>
      <c r="FW24" s="308"/>
      <c r="FX24" s="308"/>
      <c r="FY24" s="308"/>
      <c r="FZ24" s="308"/>
      <c r="GA24" s="308"/>
      <c r="GB24" s="308"/>
      <c r="GC24" s="308"/>
      <c r="GD24" s="308"/>
      <c r="GE24" s="308"/>
      <c r="GF24" s="308"/>
      <c r="GG24" s="308"/>
      <c r="GH24" s="308"/>
      <c r="GI24" s="308"/>
      <c r="GJ24" s="308"/>
      <c r="GK24" s="308"/>
      <c r="GL24" s="308"/>
      <c r="GM24" s="308"/>
      <c r="GN24" s="308"/>
      <c r="GO24" s="308"/>
      <c r="GP24" s="308"/>
      <c r="GQ24" s="308"/>
      <c r="GR24" s="308"/>
      <c r="GS24" s="308"/>
      <c r="GT24" s="308"/>
      <c r="GU24" s="308"/>
      <c r="GV24" s="308"/>
      <c r="GW24" s="308"/>
      <c r="GX24" s="308"/>
      <c r="GY24" s="308"/>
      <c r="GZ24" s="308"/>
      <c r="HA24" s="308"/>
      <c r="HB24" s="308"/>
      <c r="HC24" s="308"/>
      <c r="HD24" s="308"/>
      <c r="HE24" s="308"/>
      <c r="HF24" s="308"/>
      <c r="HG24" s="308"/>
      <c r="HH24" s="308"/>
      <c r="HI24" s="308"/>
      <c r="HJ24" s="308"/>
      <c r="HK24" s="308"/>
      <c r="HL24" s="308"/>
      <c r="HM24" s="308"/>
      <c r="HN24" s="308"/>
      <c r="HO24" s="308"/>
      <c r="HP24" s="308"/>
      <c r="HQ24" s="308"/>
      <c r="HR24" s="308"/>
      <c r="HS24" s="308"/>
      <c r="HT24" s="308"/>
      <c r="HU24" s="308"/>
      <c r="HV24" s="308"/>
      <c r="HW24" s="308"/>
      <c r="HX24" s="308"/>
      <c r="HY24" s="308"/>
      <c r="HZ24" s="308"/>
      <c r="IA24" s="308"/>
      <c r="IB24" s="308"/>
      <c r="IC24" s="308"/>
      <c r="ID24" s="308"/>
      <c r="IE24" s="308"/>
      <c r="IF24" s="308"/>
      <c r="IG24" s="308"/>
      <c r="IH24" s="308"/>
      <c r="II24" s="308"/>
      <c r="IJ24" s="308"/>
      <c r="IK24" s="308"/>
      <c r="IL24" s="308"/>
      <c r="IM24" s="308"/>
      <c r="IN24" s="308"/>
      <c r="IO24" s="308"/>
      <c r="IP24" s="308"/>
      <c r="IQ24" s="308"/>
      <c r="IR24" s="308"/>
      <c r="IS24" s="308"/>
      <c r="IT24" s="308"/>
      <c r="IU24" s="308"/>
      <c r="IV24" s="308"/>
      <c r="IW24" s="308"/>
      <c r="IX24" s="308"/>
      <c r="IY24" s="308"/>
      <c r="IZ24" s="308"/>
      <c r="JA24" s="308"/>
      <c r="JB24" s="308"/>
      <c r="JC24" s="308"/>
      <c r="JD24" s="308"/>
      <c r="JE24" s="308"/>
      <c r="JF24" s="308"/>
      <c r="JG24" s="308"/>
      <c r="JH24" s="308"/>
      <c r="JI24" s="308"/>
      <c r="JJ24" s="308"/>
      <c r="JK24" s="308"/>
      <c r="JL24" s="308"/>
      <c r="JM24" s="308"/>
      <c r="JN24" s="308"/>
      <c r="JO24" s="308"/>
      <c r="JP24" s="308"/>
      <c r="JQ24" s="308"/>
      <c r="JR24" s="308"/>
      <c r="JS24" s="308"/>
      <c r="JT24" s="308"/>
      <c r="JU24" s="308"/>
      <c r="JV24" s="308"/>
      <c r="JW24" s="308"/>
      <c r="JX24" s="308"/>
      <c r="JY24" s="308"/>
      <c r="JZ24" s="308"/>
      <c r="KA24" s="308"/>
      <c r="KB24" s="308"/>
      <c r="KC24" s="308"/>
      <c r="KD24" s="308"/>
      <c r="KE24" s="308"/>
      <c r="KF24" s="308"/>
      <c r="KG24" s="308"/>
      <c r="KH24" s="308"/>
      <c r="KI24" s="308"/>
      <c r="KJ24" s="308"/>
      <c r="KK24" s="308"/>
      <c r="KL24" s="308"/>
      <c r="KM24" s="308"/>
      <c r="KN24" s="308"/>
      <c r="KO24" s="308"/>
      <c r="KP24" s="308"/>
      <c r="KQ24" s="308"/>
      <c r="KR24" s="308"/>
      <c r="KS24" s="308"/>
      <c r="KT24" s="308"/>
      <c r="KU24" s="308"/>
      <c r="KV24" s="308"/>
      <c r="KW24" s="308"/>
      <c r="KX24" s="308"/>
      <c r="KY24" s="308"/>
      <c r="KZ24" s="308"/>
      <c r="LA24" s="308"/>
      <c r="LB24" s="308"/>
      <c r="LC24" s="308"/>
      <c r="LD24" s="308"/>
      <c r="LE24" s="308"/>
      <c r="LF24" s="308"/>
      <c r="LG24" s="308"/>
      <c r="LH24" s="308"/>
      <c r="LI24" s="308"/>
      <c r="LJ24" s="308"/>
      <c r="LK24" s="308"/>
      <c r="LL24" s="308"/>
      <c r="LM24" s="308"/>
    </row>
    <row r="25" spans="1:325">
      <c r="A25" s="130" t="str">
        <f>IF(OR(Data3!B13="Grand Total",Data3!B13=0),"",Data3!B13)</f>
        <v>D.3.1.</v>
      </c>
      <c r="B25" s="323" t="s">
        <v>721</v>
      </c>
      <c r="C25" s="304" t="str">
        <f ca="1">IFERROR(VLOOKUP(A25,Rezultatai!$B$44:$C$106,2,FALSE),"")</f>
        <v>Inovatyviųjų viešųjų pirkimų skatinimo veikla (10)</v>
      </c>
      <c r="D25" s="305"/>
      <c r="E25" s="306"/>
      <c r="F25" s="307"/>
      <c r="G25" s="308"/>
      <c r="H25" s="308"/>
      <c r="I25" s="308" t="s">
        <v>713</v>
      </c>
      <c r="J25" s="308"/>
      <c r="K25" s="308"/>
      <c r="L25" s="308"/>
      <c r="M25" s="308"/>
      <c r="N25" s="308"/>
      <c r="O25" s="308"/>
      <c r="P25" s="308"/>
      <c r="Q25" s="308"/>
      <c r="R25" s="308"/>
      <c r="S25" s="308"/>
      <c r="T25" s="308"/>
      <c r="U25" s="308"/>
      <c r="V25" s="308" t="s">
        <v>713</v>
      </c>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308"/>
      <c r="AY25" s="308"/>
      <c r="AZ25" s="308"/>
      <c r="BA25" s="308"/>
      <c r="BB25" s="308"/>
      <c r="BC25" s="308"/>
      <c r="BD25" s="308"/>
      <c r="BE25" s="308"/>
      <c r="BF25" s="308"/>
      <c r="BG25" s="308"/>
      <c r="BH25" s="308"/>
      <c r="BI25" s="308"/>
      <c r="BJ25" s="308"/>
      <c r="BK25" s="308"/>
      <c r="BL25" s="308"/>
      <c r="BM25" s="308"/>
      <c r="BN25" s="308"/>
      <c r="BO25" s="308"/>
      <c r="BP25" s="308"/>
      <c r="BQ25" s="308"/>
      <c r="BR25" s="308"/>
      <c r="BS25" s="308"/>
      <c r="BT25" s="308"/>
      <c r="BU25" s="308"/>
      <c r="BV25" s="308"/>
      <c r="BW25" s="308"/>
      <c r="BX25" s="308"/>
      <c r="BY25" s="308"/>
      <c r="BZ25" s="308"/>
      <c r="CA25" s="308"/>
      <c r="CB25" s="308"/>
      <c r="CC25" s="308"/>
      <c r="CD25" s="308"/>
      <c r="CE25" s="308"/>
      <c r="CF25" s="308"/>
      <c r="CG25" s="308"/>
      <c r="CH25" s="308"/>
      <c r="CI25" s="308"/>
      <c r="CJ25" s="308"/>
      <c r="CK25" s="308"/>
      <c r="CL25" s="308"/>
      <c r="CM25" s="308"/>
      <c r="CN25" s="308"/>
      <c r="CO25" s="308"/>
      <c r="CP25" s="308"/>
      <c r="CQ25" s="308"/>
      <c r="CR25" s="308"/>
      <c r="CS25" s="308"/>
      <c r="CT25" s="308"/>
      <c r="CU25" s="308"/>
      <c r="CV25" s="308"/>
      <c r="CW25" s="308"/>
      <c r="CX25" s="308"/>
      <c r="CY25" s="308"/>
      <c r="CZ25" s="308"/>
      <c r="DA25" s="308"/>
      <c r="DB25" s="308"/>
      <c r="DC25" s="308"/>
      <c r="DD25" s="308"/>
      <c r="DE25" s="308"/>
      <c r="DF25" s="308"/>
      <c r="DG25" s="308"/>
      <c r="DH25" s="308"/>
      <c r="DI25" s="308"/>
      <c r="DJ25" s="308"/>
      <c r="DK25" s="308"/>
      <c r="DL25" s="308"/>
      <c r="DM25" s="308"/>
      <c r="DN25" s="308"/>
      <c r="DO25" s="308"/>
      <c r="DP25" s="308"/>
      <c r="DQ25" s="308"/>
      <c r="DR25" s="308"/>
      <c r="DS25" s="308"/>
      <c r="DT25" s="308"/>
      <c r="DU25" s="308"/>
      <c r="DV25" s="308"/>
      <c r="DW25" s="308"/>
      <c r="DX25" s="308"/>
      <c r="DY25" s="308"/>
      <c r="DZ25" s="308"/>
      <c r="EA25" s="308"/>
      <c r="EB25" s="308"/>
      <c r="EC25" s="308"/>
      <c r="ED25" s="308"/>
      <c r="EE25" s="308"/>
      <c r="EF25" s="308"/>
      <c r="EG25" s="308"/>
      <c r="EH25" s="308"/>
      <c r="EI25" s="308"/>
      <c r="EJ25" s="308"/>
      <c r="EK25" s="308"/>
      <c r="EL25" s="308"/>
      <c r="EM25" s="308"/>
      <c r="EN25" s="308"/>
      <c r="EO25" s="308"/>
      <c r="EP25" s="308"/>
      <c r="EQ25" s="308"/>
      <c r="ER25" s="308"/>
      <c r="ES25" s="308"/>
      <c r="ET25" s="308"/>
      <c r="EU25" s="308"/>
      <c r="EV25" s="308"/>
      <c r="EW25" s="308"/>
      <c r="EX25" s="308"/>
      <c r="EY25" s="308"/>
      <c r="EZ25" s="308"/>
      <c r="FA25" s="308"/>
      <c r="FB25" s="308"/>
      <c r="FC25" s="308"/>
      <c r="FD25" s="308"/>
      <c r="FE25" s="308"/>
      <c r="FF25" s="308"/>
      <c r="FG25" s="308"/>
      <c r="FH25" s="308"/>
      <c r="FI25" s="308"/>
      <c r="FJ25" s="308"/>
      <c r="FK25" s="308"/>
      <c r="FL25" s="308"/>
      <c r="FM25" s="308"/>
      <c r="FN25" s="308"/>
      <c r="FO25" s="308"/>
      <c r="FP25" s="308"/>
      <c r="FQ25" s="308"/>
      <c r="FR25" s="308"/>
      <c r="FS25" s="308"/>
      <c r="FT25" s="308"/>
      <c r="FU25" s="308"/>
      <c r="FV25" s="308"/>
      <c r="FW25" s="308"/>
      <c r="FX25" s="308"/>
      <c r="FY25" s="308"/>
      <c r="FZ25" s="308"/>
      <c r="GA25" s="308"/>
      <c r="GB25" s="308"/>
      <c r="GC25" s="308"/>
      <c r="GD25" s="308"/>
      <c r="GE25" s="308"/>
      <c r="GF25" s="308"/>
      <c r="GG25" s="308"/>
      <c r="GH25" s="308"/>
      <c r="GI25" s="308"/>
      <c r="GJ25" s="308"/>
      <c r="GK25" s="308"/>
      <c r="GL25" s="308"/>
      <c r="GM25" s="308"/>
      <c r="GN25" s="308"/>
      <c r="GO25" s="308"/>
      <c r="GP25" s="308"/>
      <c r="GQ25" s="308"/>
      <c r="GR25" s="308"/>
      <c r="GS25" s="308"/>
      <c r="GT25" s="308"/>
      <c r="GU25" s="308"/>
      <c r="GV25" s="308"/>
      <c r="GW25" s="308"/>
      <c r="GX25" s="308"/>
      <c r="GY25" s="308"/>
      <c r="GZ25" s="308"/>
      <c r="HA25" s="308"/>
      <c r="HB25" s="308"/>
      <c r="HC25" s="308"/>
      <c r="HD25" s="308"/>
      <c r="HE25" s="308"/>
      <c r="HF25" s="308"/>
      <c r="HG25" s="308"/>
      <c r="HH25" s="308"/>
      <c r="HI25" s="308"/>
      <c r="HJ25" s="308"/>
      <c r="HK25" s="308"/>
      <c r="HL25" s="308"/>
      <c r="HM25" s="308"/>
      <c r="HN25" s="308"/>
      <c r="HO25" s="308"/>
      <c r="HP25" s="308"/>
      <c r="HQ25" s="308"/>
      <c r="HR25" s="308"/>
      <c r="HS25" s="308"/>
      <c r="HT25" s="308"/>
      <c r="HU25" s="308"/>
      <c r="HV25" s="308"/>
      <c r="HW25" s="308"/>
      <c r="HX25" s="308"/>
      <c r="HY25" s="308"/>
      <c r="HZ25" s="308"/>
      <c r="IA25" s="308"/>
      <c r="IB25" s="308"/>
      <c r="IC25" s="308"/>
      <c r="ID25" s="308"/>
      <c r="IE25" s="308"/>
      <c r="IF25" s="308"/>
      <c r="IG25" s="308"/>
      <c r="IH25" s="308"/>
      <c r="II25" s="308"/>
      <c r="IJ25" s="308"/>
      <c r="IK25" s="308"/>
      <c r="IL25" s="308"/>
      <c r="IM25" s="308"/>
      <c r="IN25" s="308"/>
      <c r="IO25" s="308"/>
      <c r="IP25" s="308"/>
      <c r="IQ25" s="308"/>
      <c r="IR25" s="308"/>
      <c r="IS25" s="308"/>
      <c r="IT25" s="308"/>
      <c r="IU25" s="308"/>
      <c r="IV25" s="308"/>
      <c r="IW25" s="308"/>
      <c r="IX25" s="308"/>
      <c r="IY25" s="308"/>
      <c r="IZ25" s="308"/>
      <c r="JA25" s="308"/>
      <c r="JB25" s="308"/>
      <c r="JC25" s="308"/>
      <c r="JD25" s="308"/>
      <c r="JE25" s="308"/>
      <c r="JF25" s="308"/>
      <c r="JG25" s="308"/>
      <c r="JH25" s="308"/>
      <c r="JI25" s="308"/>
      <c r="JJ25" s="308"/>
      <c r="JK25" s="308"/>
      <c r="JL25" s="308"/>
      <c r="JM25" s="308"/>
      <c r="JN25" s="308"/>
      <c r="JO25" s="308"/>
      <c r="JP25" s="308"/>
      <c r="JQ25" s="308"/>
      <c r="JR25" s="308"/>
      <c r="JS25" s="308"/>
      <c r="JT25" s="308"/>
      <c r="JU25" s="308"/>
      <c r="JV25" s="308"/>
      <c r="JW25" s="308"/>
      <c r="JX25" s="308"/>
      <c r="JY25" s="308"/>
      <c r="JZ25" s="308"/>
      <c r="KA25" s="308"/>
      <c r="KB25" s="308"/>
      <c r="KC25" s="308"/>
      <c r="KD25" s="308"/>
      <c r="KE25" s="308"/>
      <c r="KF25" s="308"/>
      <c r="KG25" s="308"/>
      <c r="KH25" s="308"/>
      <c r="KI25" s="308"/>
      <c r="KJ25" s="308"/>
      <c r="KK25" s="308"/>
      <c r="KL25" s="308"/>
      <c r="KM25" s="308"/>
      <c r="KN25" s="308"/>
      <c r="KO25" s="308"/>
      <c r="KP25" s="308"/>
      <c r="KQ25" s="308"/>
      <c r="KR25" s="308"/>
      <c r="KS25" s="308"/>
      <c r="KT25" s="308"/>
      <c r="KU25" s="308"/>
      <c r="KV25" s="308"/>
      <c r="KW25" s="308"/>
      <c r="KX25" s="308"/>
      <c r="KY25" s="308"/>
      <c r="KZ25" s="308"/>
      <c r="LA25" s="308"/>
      <c r="LB25" s="308"/>
      <c r="LC25" s="308"/>
      <c r="LD25" s="308"/>
      <c r="LE25" s="308"/>
      <c r="LF25" s="308"/>
      <c r="LG25" s="308"/>
      <c r="LH25" s="308"/>
      <c r="LI25" s="308"/>
      <c r="LJ25" s="308"/>
      <c r="LK25" s="308"/>
      <c r="LL25" s="308"/>
      <c r="LM25" s="308"/>
    </row>
    <row r="26" spans="1:325" hidden="1">
      <c r="A26" s="130"/>
      <c r="B26" s="323" t="s">
        <v>722</v>
      </c>
      <c r="C26" s="304" t="str">
        <f ca="1">IFERROR(VLOOKUP(A40,Rezultatai!$B$44:$C$106,2,FALSE),"")</f>
        <v>Inovatyviųjų viešųjų pirkimų skatinimo veikla (10) (PVM)</v>
      </c>
      <c r="D26" s="305"/>
      <c r="E26" s="306"/>
      <c r="F26" s="307"/>
      <c r="G26" s="308"/>
      <c r="H26" s="308"/>
      <c r="I26" s="308"/>
      <c r="J26" s="308"/>
      <c r="K26" s="308"/>
      <c r="L26" s="308" t="s">
        <v>713</v>
      </c>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308"/>
      <c r="AV26" s="308"/>
      <c r="AW26" s="308"/>
      <c r="AX26" s="308"/>
      <c r="AY26" s="308"/>
      <c r="AZ26" s="308"/>
      <c r="BA26" s="308"/>
      <c r="BB26" s="308"/>
      <c r="BC26" s="308"/>
      <c r="BD26" s="308"/>
      <c r="BE26" s="308"/>
      <c r="BF26" s="308"/>
      <c r="BG26" s="308"/>
      <c r="BH26" s="308"/>
      <c r="BI26" s="308"/>
      <c r="BJ26" s="308"/>
      <c r="BK26" s="308"/>
      <c r="BL26" s="308"/>
      <c r="BM26" s="308"/>
      <c r="BN26" s="308"/>
      <c r="BO26" s="308"/>
      <c r="BP26" s="308"/>
      <c r="BQ26" s="308"/>
      <c r="BR26" s="308"/>
      <c r="BS26" s="308"/>
      <c r="BT26" s="308"/>
      <c r="BU26" s="308"/>
      <c r="BV26" s="308"/>
      <c r="BW26" s="308"/>
      <c r="BX26" s="308"/>
      <c r="BY26" s="308"/>
      <c r="BZ26" s="308"/>
      <c r="CA26" s="308"/>
      <c r="CB26" s="308"/>
      <c r="CC26" s="308"/>
      <c r="CD26" s="308"/>
      <c r="CE26" s="308"/>
      <c r="CF26" s="308"/>
      <c r="CG26" s="308"/>
      <c r="CH26" s="308"/>
      <c r="CI26" s="308"/>
      <c r="CJ26" s="308"/>
      <c r="CK26" s="308"/>
      <c r="CL26" s="308"/>
      <c r="CM26" s="308"/>
      <c r="CN26" s="308"/>
      <c r="CO26" s="308"/>
      <c r="CP26" s="308"/>
      <c r="CQ26" s="308"/>
      <c r="CR26" s="308"/>
      <c r="CS26" s="308"/>
      <c r="CT26" s="308"/>
      <c r="CU26" s="308"/>
      <c r="CV26" s="308"/>
      <c r="CW26" s="308"/>
      <c r="CX26" s="308"/>
      <c r="CY26" s="308"/>
      <c r="CZ26" s="308"/>
      <c r="DA26" s="308"/>
      <c r="DB26" s="308"/>
      <c r="DC26" s="308"/>
      <c r="DD26" s="308"/>
      <c r="DE26" s="308"/>
      <c r="DF26" s="308"/>
      <c r="DG26" s="308"/>
      <c r="DH26" s="308"/>
      <c r="DI26" s="308"/>
      <c r="DJ26" s="308"/>
      <c r="DK26" s="308"/>
      <c r="DL26" s="308"/>
      <c r="DM26" s="308"/>
      <c r="DN26" s="308"/>
      <c r="DO26" s="308"/>
      <c r="DP26" s="308"/>
      <c r="DQ26" s="308"/>
      <c r="DR26" s="308"/>
      <c r="DS26" s="308"/>
      <c r="DT26" s="308"/>
      <c r="DU26" s="308"/>
      <c r="DV26" s="308"/>
      <c r="DW26" s="308"/>
      <c r="DX26" s="308"/>
      <c r="DY26" s="308"/>
      <c r="DZ26" s="308"/>
      <c r="EA26" s="308"/>
      <c r="EB26" s="308"/>
      <c r="EC26" s="308"/>
      <c r="ED26" s="308"/>
      <c r="EE26" s="308"/>
      <c r="EF26" s="308"/>
      <c r="EG26" s="308"/>
      <c r="EH26" s="308"/>
      <c r="EI26" s="308"/>
      <c r="EJ26" s="308"/>
      <c r="EK26" s="308"/>
      <c r="EL26" s="308"/>
      <c r="EM26" s="308"/>
      <c r="EN26" s="308"/>
      <c r="EO26" s="308"/>
      <c r="EP26" s="308"/>
      <c r="EQ26" s="308"/>
      <c r="ER26" s="308"/>
      <c r="ES26" s="308"/>
      <c r="ET26" s="308"/>
      <c r="EU26" s="308"/>
      <c r="EV26" s="308"/>
      <c r="EW26" s="308"/>
      <c r="EX26" s="308"/>
      <c r="EY26" s="308"/>
      <c r="EZ26" s="308"/>
      <c r="FA26" s="308"/>
      <c r="FB26" s="308"/>
      <c r="FC26" s="308"/>
      <c r="FD26" s="308"/>
      <c r="FE26" s="308"/>
      <c r="FF26" s="308"/>
      <c r="FG26" s="308"/>
      <c r="FH26" s="308"/>
      <c r="FI26" s="308"/>
      <c r="FJ26" s="308"/>
      <c r="FK26" s="308"/>
      <c r="FL26" s="308"/>
      <c r="FM26" s="308"/>
      <c r="FN26" s="308"/>
      <c r="FO26" s="308"/>
      <c r="FP26" s="308"/>
      <c r="FQ26" s="308"/>
      <c r="FR26" s="308"/>
      <c r="FS26" s="308"/>
      <c r="FT26" s="308"/>
      <c r="FU26" s="308"/>
      <c r="FV26" s="308"/>
      <c r="FW26" s="308"/>
      <c r="FX26" s="308"/>
      <c r="FY26" s="308"/>
      <c r="FZ26" s="308"/>
      <c r="GA26" s="308"/>
      <c r="GB26" s="308"/>
      <c r="GC26" s="308"/>
      <c r="GD26" s="308"/>
      <c r="GE26" s="308"/>
      <c r="GF26" s="308"/>
      <c r="GG26" s="308"/>
      <c r="GH26" s="308"/>
      <c r="GI26" s="308"/>
      <c r="GJ26" s="308"/>
      <c r="GK26" s="308"/>
      <c r="GL26" s="308"/>
      <c r="GM26" s="308"/>
      <c r="GN26" s="308"/>
      <c r="GO26" s="308"/>
      <c r="GP26" s="308"/>
      <c r="GQ26" s="308"/>
      <c r="GR26" s="308"/>
      <c r="GS26" s="308"/>
      <c r="GT26" s="308"/>
      <c r="GU26" s="308"/>
      <c r="GV26" s="308"/>
      <c r="GW26" s="308"/>
      <c r="GX26" s="308"/>
      <c r="GY26" s="308"/>
      <c r="GZ26" s="308"/>
      <c r="HA26" s="308"/>
      <c r="HB26" s="308"/>
      <c r="HC26" s="308"/>
      <c r="HD26" s="308"/>
      <c r="HE26" s="308"/>
      <c r="HF26" s="308"/>
      <c r="HG26" s="308"/>
      <c r="HH26" s="308"/>
      <c r="HI26" s="308"/>
      <c r="HJ26" s="308"/>
      <c r="HK26" s="308"/>
      <c r="HL26" s="308"/>
      <c r="HM26" s="308"/>
      <c r="HN26" s="308"/>
      <c r="HO26" s="308"/>
      <c r="HP26" s="308"/>
      <c r="HQ26" s="308"/>
      <c r="HR26" s="308"/>
      <c r="HS26" s="308"/>
      <c r="HT26" s="308"/>
      <c r="HU26" s="308"/>
      <c r="HV26" s="308"/>
      <c r="HW26" s="308"/>
      <c r="HX26" s="308"/>
      <c r="HY26" s="308"/>
      <c r="HZ26" s="308"/>
      <c r="IA26" s="308"/>
      <c r="IB26" s="308"/>
      <c r="IC26" s="308"/>
      <c r="ID26" s="308"/>
      <c r="IE26" s="308"/>
      <c r="IF26" s="308"/>
      <c r="IG26" s="308"/>
      <c r="IH26" s="308"/>
      <c r="II26" s="308"/>
      <c r="IJ26" s="308"/>
      <c r="IK26" s="308"/>
      <c r="IL26" s="308"/>
      <c r="IM26" s="308"/>
      <c r="IN26" s="308"/>
      <c r="IO26" s="308"/>
      <c r="IP26" s="308"/>
      <c r="IQ26" s="308"/>
      <c r="IR26" s="308"/>
      <c r="IS26" s="308"/>
      <c r="IT26" s="308"/>
      <c r="IU26" s="308"/>
      <c r="IV26" s="308"/>
      <c r="IW26" s="308"/>
      <c r="IX26" s="308"/>
      <c r="IY26" s="308"/>
      <c r="IZ26" s="308"/>
      <c r="JA26" s="308"/>
      <c r="JB26" s="308"/>
      <c r="JC26" s="308"/>
      <c r="JD26" s="308"/>
      <c r="JE26" s="308"/>
      <c r="JF26" s="308"/>
      <c r="JG26" s="308"/>
      <c r="JH26" s="308"/>
      <c r="JI26" s="308"/>
      <c r="JJ26" s="308"/>
      <c r="JK26" s="308"/>
      <c r="JL26" s="308"/>
      <c r="JM26" s="308"/>
      <c r="JN26" s="308"/>
      <c r="JO26" s="308"/>
      <c r="JP26" s="308"/>
      <c r="JQ26" s="308"/>
      <c r="JR26" s="308"/>
      <c r="JS26" s="308"/>
      <c r="JT26" s="308"/>
      <c r="JU26" s="308"/>
      <c r="JV26" s="308"/>
      <c r="JW26" s="308"/>
      <c r="JX26" s="308"/>
      <c r="JY26" s="308"/>
      <c r="JZ26" s="308"/>
      <c r="KA26" s="308"/>
      <c r="KB26" s="308"/>
      <c r="KC26" s="308"/>
      <c r="KD26" s="308"/>
      <c r="KE26" s="308"/>
      <c r="KF26" s="308"/>
      <c r="KG26" s="308"/>
      <c r="KH26" s="308"/>
      <c r="KI26" s="308"/>
      <c r="KJ26" s="308"/>
      <c r="KK26" s="308"/>
      <c r="KL26" s="308"/>
      <c r="KM26" s="308"/>
      <c r="KN26" s="308"/>
      <c r="KO26" s="308"/>
      <c r="KP26" s="308"/>
      <c r="KQ26" s="308"/>
      <c r="KR26" s="308"/>
      <c r="KS26" s="308"/>
      <c r="KT26" s="308"/>
      <c r="KU26" s="308"/>
      <c r="KV26" s="308"/>
      <c r="KW26" s="308"/>
      <c r="KX26" s="308"/>
      <c r="KY26" s="308"/>
      <c r="KZ26" s="308"/>
      <c r="LA26" s="308"/>
      <c r="LB26" s="308"/>
      <c r="LC26" s="308"/>
      <c r="LD26" s="308"/>
      <c r="LE26" s="308"/>
      <c r="LF26" s="308"/>
      <c r="LG26" s="308"/>
      <c r="LH26" s="308"/>
      <c r="LI26" s="308"/>
      <c r="LJ26" s="308"/>
      <c r="LK26" s="308"/>
      <c r="LL26" s="308"/>
      <c r="LM26" s="308"/>
    </row>
    <row r="27" spans="1:325" hidden="1">
      <c r="A27" s="130"/>
      <c r="B27" s="323" t="s">
        <v>723</v>
      </c>
      <c r="C27" s="304" t="str">
        <f ca="1">IFERROR(VLOOKUP(A41,Rezultatai!$B$44:$C$106,2,FALSE),"")</f>
        <v>Lietuvos dalyvavimas NATO (DIANA)(22) ir Lietuvos dalyvavimas NATO inovacijų fonde (23)</v>
      </c>
      <c r="D27" s="305"/>
      <c r="E27" s="306"/>
      <c r="F27" s="307"/>
      <c r="G27" s="308"/>
      <c r="H27" s="308"/>
      <c r="I27" s="308"/>
      <c r="J27" s="308" t="s">
        <v>713</v>
      </c>
      <c r="K27" s="308"/>
      <c r="L27" s="308"/>
      <c r="M27" s="308"/>
      <c r="N27" s="308"/>
      <c r="O27" s="308"/>
      <c r="P27" s="308"/>
      <c r="Q27" s="308"/>
      <c r="R27" s="308" t="s">
        <v>713</v>
      </c>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308"/>
      <c r="AZ27" s="308"/>
      <c r="BA27" s="308"/>
      <c r="BB27" s="308"/>
      <c r="BC27" s="308"/>
      <c r="BD27" s="308"/>
      <c r="BE27" s="308"/>
      <c r="BF27" s="308"/>
      <c r="BG27" s="308"/>
      <c r="BH27" s="308"/>
      <c r="BI27" s="308"/>
      <c r="BJ27" s="308"/>
      <c r="BK27" s="308"/>
      <c r="BL27" s="308"/>
      <c r="BM27" s="308"/>
      <c r="BN27" s="308"/>
      <c r="BO27" s="308"/>
      <c r="BP27" s="308"/>
      <c r="BQ27" s="308"/>
      <c r="BR27" s="308"/>
      <c r="BS27" s="308"/>
      <c r="BT27" s="308"/>
      <c r="BU27" s="308"/>
      <c r="BV27" s="308"/>
      <c r="BW27" s="308"/>
      <c r="BX27" s="308"/>
      <c r="BY27" s="308"/>
      <c r="BZ27" s="308"/>
      <c r="CA27" s="308"/>
      <c r="CB27" s="308"/>
      <c r="CC27" s="308"/>
      <c r="CD27" s="308"/>
      <c r="CE27" s="308"/>
      <c r="CF27" s="308"/>
      <c r="CG27" s="308"/>
      <c r="CH27" s="308"/>
      <c r="CI27" s="308"/>
      <c r="CJ27" s="308"/>
      <c r="CK27" s="308"/>
      <c r="CL27" s="308"/>
      <c r="CM27" s="308"/>
      <c r="CN27" s="308"/>
      <c r="CO27" s="308"/>
      <c r="CP27" s="308"/>
      <c r="CQ27" s="308"/>
      <c r="CR27" s="308"/>
      <c r="CS27" s="308"/>
      <c r="CT27" s="308"/>
      <c r="CU27" s="308"/>
      <c r="CV27" s="308"/>
      <c r="CW27" s="308"/>
      <c r="CX27" s="308"/>
      <c r="CY27" s="308"/>
      <c r="CZ27" s="308"/>
      <c r="DA27" s="308"/>
      <c r="DB27" s="308"/>
      <c r="DC27" s="308"/>
      <c r="DD27" s="308"/>
      <c r="DE27" s="308"/>
      <c r="DF27" s="308"/>
      <c r="DG27" s="308"/>
      <c r="DH27" s="308"/>
      <c r="DI27" s="308"/>
      <c r="DJ27" s="308"/>
      <c r="DK27" s="308"/>
      <c r="DL27" s="308"/>
      <c r="DM27" s="308"/>
      <c r="DN27" s="308"/>
      <c r="DO27" s="308"/>
      <c r="DP27" s="308"/>
      <c r="DQ27" s="308"/>
      <c r="DR27" s="308"/>
      <c r="DS27" s="308"/>
      <c r="DT27" s="308"/>
      <c r="DU27" s="308"/>
      <c r="DV27" s="308"/>
      <c r="DW27" s="308"/>
      <c r="DX27" s="308"/>
      <c r="DY27" s="308"/>
      <c r="DZ27" s="308"/>
      <c r="EA27" s="308"/>
      <c r="EB27" s="308"/>
      <c r="EC27" s="308"/>
      <c r="ED27" s="308"/>
      <c r="EE27" s="308"/>
      <c r="EF27" s="308"/>
      <c r="EG27" s="308"/>
      <c r="EH27" s="308"/>
      <c r="EI27" s="308"/>
      <c r="EJ27" s="308"/>
      <c r="EK27" s="308"/>
      <c r="EL27" s="308"/>
      <c r="EM27" s="308"/>
      <c r="EN27" s="308"/>
      <c r="EO27" s="308"/>
      <c r="EP27" s="308"/>
      <c r="EQ27" s="308"/>
      <c r="ER27" s="308"/>
      <c r="ES27" s="308"/>
      <c r="ET27" s="308"/>
      <c r="EU27" s="308"/>
      <c r="EV27" s="308"/>
      <c r="EW27" s="308"/>
      <c r="EX27" s="308"/>
      <c r="EY27" s="308"/>
      <c r="EZ27" s="308"/>
      <c r="FA27" s="308"/>
      <c r="FB27" s="308"/>
      <c r="FC27" s="308"/>
      <c r="FD27" s="308"/>
      <c r="FE27" s="308"/>
      <c r="FF27" s="308"/>
      <c r="FG27" s="308"/>
      <c r="FH27" s="308"/>
      <c r="FI27" s="308"/>
      <c r="FJ27" s="308"/>
      <c r="FK27" s="308"/>
      <c r="FL27" s="308"/>
      <c r="FM27" s="308"/>
      <c r="FN27" s="308"/>
      <c r="FO27" s="308"/>
      <c r="FP27" s="308"/>
      <c r="FQ27" s="308"/>
      <c r="FR27" s="308"/>
      <c r="FS27" s="308"/>
      <c r="FT27" s="308"/>
      <c r="FU27" s="308"/>
      <c r="FV27" s="308"/>
      <c r="FW27" s="308"/>
      <c r="FX27" s="308"/>
      <c r="FY27" s="308"/>
      <c r="FZ27" s="308"/>
      <c r="GA27" s="308"/>
      <c r="GB27" s="308"/>
      <c r="GC27" s="308"/>
      <c r="GD27" s="308"/>
      <c r="GE27" s="308"/>
      <c r="GF27" s="308"/>
      <c r="GG27" s="308"/>
      <c r="GH27" s="308"/>
      <c r="GI27" s="308"/>
      <c r="GJ27" s="308"/>
      <c r="GK27" s="308"/>
      <c r="GL27" s="308"/>
      <c r="GM27" s="308"/>
      <c r="GN27" s="308"/>
      <c r="GO27" s="308"/>
      <c r="GP27" s="308"/>
      <c r="GQ27" s="308"/>
      <c r="GR27" s="308"/>
      <c r="GS27" s="308"/>
      <c r="GT27" s="308"/>
      <c r="GU27" s="308"/>
      <c r="GV27" s="308"/>
      <c r="GW27" s="308"/>
      <c r="GX27" s="308"/>
      <c r="GY27" s="308"/>
      <c r="GZ27" s="308"/>
      <c r="HA27" s="308"/>
      <c r="HB27" s="308"/>
      <c r="HC27" s="308"/>
      <c r="HD27" s="308"/>
      <c r="HE27" s="308"/>
      <c r="HF27" s="308"/>
      <c r="HG27" s="308"/>
      <c r="HH27" s="308"/>
      <c r="HI27" s="308"/>
      <c r="HJ27" s="308"/>
      <c r="HK27" s="308"/>
      <c r="HL27" s="308"/>
      <c r="HM27" s="308"/>
      <c r="HN27" s="308"/>
      <c r="HO27" s="308"/>
      <c r="HP27" s="308"/>
      <c r="HQ27" s="308"/>
      <c r="HR27" s="308"/>
      <c r="HS27" s="308"/>
      <c r="HT27" s="308"/>
      <c r="HU27" s="308"/>
      <c r="HV27" s="308"/>
      <c r="HW27" s="308"/>
      <c r="HX27" s="308"/>
      <c r="HY27" s="308"/>
      <c r="HZ27" s="308"/>
      <c r="IA27" s="308"/>
      <c r="IB27" s="308"/>
      <c r="IC27" s="308"/>
      <c r="ID27" s="308"/>
      <c r="IE27" s="308"/>
      <c r="IF27" s="308"/>
      <c r="IG27" s="308"/>
      <c r="IH27" s="308"/>
      <c r="II27" s="308"/>
      <c r="IJ27" s="308"/>
      <c r="IK27" s="308"/>
      <c r="IL27" s="308"/>
      <c r="IM27" s="308"/>
      <c r="IN27" s="308"/>
      <c r="IO27" s="308"/>
      <c r="IP27" s="308"/>
      <c r="IQ27" s="308"/>
      <c r="IR27" s="308"/>
      <c r="IS27" s="308"/>
      <c r="IT27" s="308"/>
      <c r="IU27" s="308"/>
      <c r="IV27" s="308"/>
      <c r="IW27" s="308"/>
      <c r="IX27" s="308"/>
      <c r="IY27" s="308"/>
      <c r="IZ27" s="308"/>
      <c r="JA27" s="308"/>
      <c r="JB27" s="308"/>
      <c r="JC27" s="308"/>
      <c r="JD27" s="308"/>
      <c r="JE27" s="308"/>
      <c r="JF27" s="308"/>
      <c r="JG27" s="308"/>
      <c r="JH27" s="308"/>
      <c r="JI27" s="308"/>
      <c r="JJ27" s="308"/>
      <c r="JK27" s="308"/>
      <c r="JL27" s="308"/>
      <c r="JM27" s="308"/>
      <c r="JN27" s="308"/>
      <c r="JO27" s="308"/>
      <c r="JP27" s="308"/>
      <c r="JQ27" s="308"/>
      <c r="JR27" s="308"/>
      <c r="JS27" s="308"/>
      <c r="JT27" s="308"/>
      <c r="JU27" s="308"/>
      <c r="JV27" s="308"/>
      <c r="JW27" s="308"/>
      <c r="JX27" s="308"/>
      <c r="JY27" s="308"/>
      <c r="JZ27" s="308"/>
      <c r="KA27" s="308"/>
      <c r="KB27" s="308"/>
      <c r="KC27" s="308"/>
      <c r="KD27" s="308"/>
      <c r="KE27" s="308"/>
      <c r="KF27" s="308"/>
      <c r="KG27" s="308"/>
      <c r="KH27" s="308"/>
      <c r="KI27" s="308"/>
      <c r="KJ27" s="308"/>
      <c r="KK27" s="308"/>
      <c r="KL27" s="308"/>
      <c r="KM27" s="308"/>
      <c r="KN27" s="308"/>
      <c r="KO27" s="308"/>
      <c r="KP27" s="308"/>
      <c r="KQ27" s="308"/>
      <c r="KR27" s="308"/>
      <c r="KS27" s="308"/>
      <c r="KT27" s="308"/>
      <c r="KU27" s="308"/>
      <c r="KV27" s="308"/>
      <c r="KW27" s="308"/>
      <c r="KX27" s="308"/>
      <c r="KY27" s="308"/>
      <c r="KZ27" s="308"/>
      <c r="LA27" s="308"/>
      <c r="LB27" s="308"/>
      <c r="LC27" s="308"/>
      <c r="LD27" s="308"/>
      <c r="LE27" s="308"/>
      <c r="LF27" s="308"/>
      <c r="LG27" s="308"/>
      <c r="LH27" s="308"/>
      <c r="LI27" s="308"/>
      <c r="LJ27" s="308"/>
      <c r="LK27" s="308"/>
      <c r="LL27" s="308"/>
      <c r="LM27" s="308"/>
    </row>
    <row r="28" spans="1:325">
      <c r="A28" s="130" t="s">
        <v>199</v>
      </c>
      <c r="B28" s="323" t="s">
        <v>724</v>
      </c>
      <c r="C28" s="304" t="s">
        <v>199</v>
      </c>
      <c r="D28" s="305"/>
      <c r="E28" s="306"/>
      <c r="F28" s="307"/>
      <c r="G28" s="308"/>
      <c r="H28" s="308"/>
      <c r="I28" s="308"/>
      <c r="J28" s="308"/>
      <c r="K28" s="308"/>
      <c r="L28" s="308" t="s">
        <v>713</v>
      </c>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row>
    <row r="29" spans="1:325" hidden="1">
      <c r="A29" s="130"/>
      <c r="B29" s="323" t="s">
        <v>725</v>
      </c>
      <c r="C29" s="304" t="s">
        <v>200</v>
      </c>
      <c r="D29" s="305"/>
      <c r="E29" s="306"/>
      <c r="F29" s="307"/>
      <c r="G29" s="308"/>
      <c r="H29" s="308"/>
      <c r="I29" s="308" t="s">
        <v>713</v>
      </c>
      <c r="J29" s="308" t="s">
        <v>713</v>
      </c>
      <c r="K29" s="308"/>
      <c r="L29" s="308"/>
      <c r="M29" s="308"/>
      <c r="N29" s="308"/>
      <c r="O29" s="308"/>
      <c r="P29" s="308"/>
      <c r="Q29" s="308" t="s">
        <v>713</v>
      </c>
      <c r="R29" s="308" t="s">
        <v>713</v>
      </c>
      <c r="S29" s="308"/>
      <c r="T29" s="308"/>
      <c r="U29" s="308"/>
      <c r="V29" s="308"/>
      <c r="W29" s="308"/>
      <c r="X29" s="308"/>
      <c r="Y29" s="308" t="s">
        <v>713</v>
      </c>
      <c r="Z29" s="308" t="s">
        <v>713</v>
      </c>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row>
    <row r="30" spans="1:325" hidden="1">
      <c r="A30" s="130"/>
      <c r="B30" s="323" t="s">
        <v>726</v>
      </c>
      <c r="C30" s="304" t="s">
        <v>727</v>
      </c>
      <c r="D30" s="305"/>
      <c r="E30" s="306"/>
      <c r="F30" s="307"/>
      <c r="G30" s="308"/>
      <c r="H30" s="308"/>
      <c r="I30" s="308"/>
      <c r="J30" s="308"/>
      <c r="K30" s="308" t="s">
        <v>713</v>
      </c>
      <c r="L30" s="308"/>
      <c r="M30" s="308"/>
      <c r="N30" s="308"/>
      <c r="O30" s="308"/>
      <c r="P30" s="308"/>
      <c r="Q30" s="308"/>
      <c r="R30" s="308"/>
      <c r="S30" s="308"/>
      <c r="T30" s="308"/>
      <c r="U30" s="308" t="s">
        <v>713</v>
      </c>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row>
    <row r="31" spans="1:325">
      <c r="A31" s="130"/>
      <c r="B31" s="323" t="s">
        <v>728</v>
      </c>
      <c r="C31" s="304" t="s">
        <v>221</v>
      </c>
      <c r="D31" s="305"/>
      <c r="E31" s="306"/>
      <c r="F31" s="307"/>
      <c r="G31" s="308"/>
      <c r="H31" s="308"/>
      <c r="I31" s="308"/>
      <c r="J31" s="308"/>
      <c r="K31" s="308"/>
      <c r="L31" s="308" t="s">
        <v>713</v>
      </c>
      <c r="M31" s="308"/>
      <c r="N31" s="308"/>
      <c r="O31" s="308"/>
      <c r="P31" s="308"/>
      <c r="Q31" s="308"/>
      <c r="R31" s="308"/>
      <c r="S31" s="308"/>
      <c r="T31" s="308" t="s">
        <v>713</v>
      </c>
      <c r="U31" s="308"/>
      <c r="V31" s="308"/>
      <c r="W31" s="308"/>
      <c r="X31" s="308"/>
      <c r="Y31" s="308"/>
      <c r="Z31" s="308"/>
      <c r="AA31" s="308"/>
      <c r="AB31" s="308" t="s">
        <v>713</v>
      </c>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row>
    <row r="32" spans="1:325" ht="45">
      <c r="A32" s="130" t="str">
        <f>IF(OR(Data3!B14="Grand Total",Data3!B14=0),"",Data3!B14)</f>
        <v>D.3.2.</v>
      </c>
      <c r="B32" s="323" t="s">
        <v>729</v>
      </c>
      <c r="C32" s="304" t="str">
        <f ca="1">IFERROR(VLOOKUP(A32,Rezultatai!$B$44:$C$106,2,FALSE),"")</f>
        <v>Skatinti inovacijas viešajame sektoriuje: ikiprekybinius pirkimus: Stiprinti PO gebėjimus inicijuoti ir vykdyti ikiprekybinius pirkimus, sudarytos paskatos (čekiai) verslui dalyvauti ikiprekybiniuose pirkimuose  (14.1)</v>
      </c>
      <c r="D32" s="305"/>
      <c r="E32" s="306"/>
      <c r="F32" s="307"/>
      <c r="G32" s="308"/>
      <c r="H32" s="308"/>
      <c r="I32" s="308"/>
      <c r="J32" s="308"/>
      <c r="K32" s="308"/>
      <c r="L32" s="308" t="s">
        <v>713</v>
      </c>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row>
    <row r="33" spans="1:325" ht="30">
      <c r="A33" s="130" t="str">
        <f>IF(OR(Data3!B15="Grand Total",Data3!B15=0),"",Data3!B15)</f>
        <v>D.3.3.</v>
      </c>
      <c r="B33" s="323" t="s">
        <v>730</v>
      </c>
      <c r="C33" s="304" t="str">
        <f ca="1">IFERROR(VLOOKUP(A33,Rezultatai!$B$44:$C$106,2,FALSE),"")</f>
        <v>Skatinti inovacijas viešajame sektoriuje: ikiprekybinius pirkimus: paskatų verslui kurti naujus produktus viešojo sektoriaus poreikiams tenkinti sukūrimas  (14.2)</v>
      </c>
      <c r="D33" s="305"/>
      <c r="E33" s="306"/>
      <c r="F33" s="307"/>
      <c r="G33" s="308"/>
      <c r="H33" s="308"/>
      <c r="I33" s="308"/>
      <c r="J33" s="308"/>
      <c r="K33" s="308"/>
      <c r="L33" s="308"/>
      <c r="M33" s="308"/>
      <c r="N33" s="308"/>
      <c r="O33" s="308"/>
      <c r="P33" s="308" t="s">
        <v>713</v>
      </c>
      <c r="Q33" s="308" t="s">
        <v>713</v>
      </c>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row>
    <row r="34" spans="1:325">
      <c r="A34" s="130" t="s">
        <v>731</v>
      </c>
      <c r="B34" s="323" t="s">
        <v>732</v>
      </c>
      <c r="C34" s="304" t="s">
        <v>731</v>
      </c>
      <c r="D34" s="305"/>
      <c r="E34" s="306"/>
      <c r="F34" s="307"/>
      <c r="G34" s="308"/>
      <c r="H34" s="308"/>
      <c r="I34" s="308" t="s">
        <v>713</v>
      </c>
      <c r="J34" s="308"/>
      <c r="K34" s="308"/>
      <c r="L34" s="308"/>
      <c r="M34" s="308" t="s">
        <v>713</v>
      </c>
      <c r="N34" s="308"/>
      <c r="O34" s="308"/>
      <c r="P34" s="308"/>
      <c r="Q34" s="308" t="s">
        <v>713</v>
      </c>
      <c r="R34" s="308"/>
      <c r="S34" s="308"/>
      <c r="T34" s="308"/>
      <c r="U34" s="308" t="s">
        <v>713</v>
      </c>
      <c r="V34" s="308"/>
      <c r="W34" s="308"/>
      <c r="X34" s="308"/>
      <c r="Y34" s="308" t="s">
        <v>713</v>
      </c>
      <c r="Z34" s="308"/>
      <c r="AA34" s="308"/>
      <c r="AB34" s="308"/>
      <c r="AC34" s="308" t="s">
        <v>713</v>
      </c>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row>
    <row r="35" spans="1:325" ht="30">
      <c r="A35" s="130" t="str">
        <f>IF(OR(Data3!B16="Grand Total",Data3!B16=0),"",Data3!B16)</f>
        <v>D.3.4.</v>
      </c>
      <c r="B35" s="323" t="s">
        <v>733</v>
      </c>
      <c r="C35" s="304" t="str">
        <f ca="1">IFERROR(VLOOKUP(A35,Rezultatai!$B$44:$C$106,2,FALSE),"")</f>
        <v>Skatinti tiesioginių užsienio investicijų pritraukimą į MTEPI: TUI paieškos ir pritraukimo veiklos (16.1.) ir Skatinti tiesioginių užsienio investicijų pritraukimą į MTEPI: MTEPI projektai (16.2.)</v>
      </c>
      <c r="D35" s="305"/>
      <c r="E35" s="306"/>
      <c r="F35" s="307"/>
      <c r="G35" s="308"/>
      <c r="H35" s="308"/>
      <c r="I35" s="308"/>
      <c r="J35" s="308"/>
      <c r="K35" s="308" t="s">
        <v>713</v>
      </c>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row>
    <row r="36" spans="1:325" ht="75">
      <c r="A36" s="130" t="str">
        <f>IF(OR(Data3!B17="Grand Total",Data3!B17=0),"",Data3!B17)</f>
        <v>D.3.5.</v>
      </c>
      <c r="B36" s="323" t="s">
        <v>734</v>
      </c>
      <c r="C36" s="304" t="str">
        <f ca="1">IFERROR(VLOOKUP(A36,Rezultatai!$B$44:$C$106,2,FALSE),"")</f>
        <v>Didinti įmonių pajėgumus investuoti į inovatyvių produktų, skirtų gynybos ir saugumo sektoriui, kūrimą ir vystymą (26), Skatinti Lietuvos inovacijų ekosistemą, išvystant gynybos ir saugumo pramonės įmonėms skirtą viešos prieigos eksperimentavimo, prototipavimo ir bandymų infrastruktūrą (27) ir Skatinti inovacijų bendradarbiavimo partnerystės veiklas gynybos ir saugumo srityje (28)</v>
      </c>
      <c r="D36" s="305"/>
      <c r="E36" s="306"/>
      <c r="F36" s="307"/>
      <c r="G36" s="308"/>
      <c r="H36" s="308"/>
      <c r="I36" s="308"/>
      <c r="J36" s="308"/>
      <c r="K36" s="308"/>
      <c r="L36" s="308"/>
      <c r="M36" s="308"/>
      <c r="N36" s="308"/>
      <c r="O36" s="308"/>
      <c r="P36" s="308"/>
      <c r="Q36" s="308"/>
      <c r="R36" s="308"/>
      <c r="S36" s="308"/>
      <c r="T36" s="308"/>
      <c r="U36" s="308"/>
      <c r="V36" s="308"/>
      <c r="W36" s="308"/>
      <c r="X36" s="308"/>
      <c r="Y36" s="308"/>
      <c r="Z36" s="308"/>
      <c r="AA36" s="308" t="s">
        <v>713</v>
      </c>
      <c r="AB36" s="308" t="s">
        <v>713</v>
      </c>
      <c r="AC36" s="308" t="s">
        <v>713</v>
      </c>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row>
    <row r="37" spans="1:325" hidden="1">
      <c r="A37" s="130"/>
      <c r="B37" s="323" t="s">
        <v>735</v>
      </c>
      <c r="C37" s="304" t="s">
        <v>223</v>
      </c>
      <c r="D37" s="305"/>
      <c r="E37" s="306"/>
      <c r="F37" s="307"/>
      <c r="G37" s="308"/>
      <c r="H37" s="308"/>
      <c r="I37" s="308"/>
      <c r="J37" s="308"/>
      <c r="K37" s="308" t="s">
        <v>713</v>
      </c>
      <c r="L37" s="308"/>
      <c r="M37" s="308"/>
      <c r="N37" s="308"/>
      <c r="O37" s="308"/>
      <c r="P37" s="308"/>
      <c r="Q37" s="308"/>
      <c r="R37" s="308"/>
      <c r="S37" s="308" t="s">
        <v>713</v>
      </c>
      <c r="T37" s="308"/>
      <c r="U37" s="308"/>
      <c r="V37" s="308"/>
      <c r="W37" s="308"/>
      <c r="X37" s="308"/>
      <c r="Y37" s="308"/>
      <c r="Z37" s="308"/>
      <c r="AA37" s="308" t="s">
        <v>713</v>
      </c>
      <c r="AB37" s="308"/>
      <c r="AC37" s="308"/>
      <c r="AD37" s="308"/>
      <c r="AE37" s="308"/>
      <c r="AF37" s="308"/>
      <c r="AG37" s="308"/>
      <c r="AH37" s="308"/>
      <c r="AI37" s="308"/>
      <c r="AJ37" s="308"/>
      <c r="AK37" s="308"/>
      <c r="AL37" s="308"/>
      <c r="AM37" s="308"/>
      <c r="AN37" s="308"/>
      <c r="AO37" s="308"/>
      <c r="AP37" s="308"/>
      <c r="AQ37" s="308"/>
      <c r="AR37" s="308"/>
      <c r="AS37" s="308"/>
      <c r="AT37" s="308"/>
      <c r="AU37" s="308"/>
      <c r="AV37" s="308"/>
      <c r="AW37" s="308"/>
      <c r="AX37" s="308"/>
      <c r="AY37" s="308"/>
      <c r="AZ37" s="308"/>
      <c r="BA37" s="308"/>
      <c r="BB37" s="308"/>
      <c r="BC37" s="308"/>
      <c r="BD37" s="308"/>
      <c r="BE37" s="308"/>
      <c r="BF37" s="308"/>
      <c r="BG37" s="308"/>
      <c r="BH37" s="308"/>
      <c r="BI37" s="308"/>
      <c r="BJ37" s="308"/>
      <c r="BK37" s="308"/>
      <c r="BL37" s="308"/>
      <c r="BM37" s="308"/>
      <c r="BN37" s="308"/>
      <c r="BO37" s="308"/>
      <c r="BP37" s="308"/>
      <c r="BQ37" s="308"/>
      <c r="BR37" s="308"/>
      <c r="BS37" s="308"/>
      <c r="BT37" s="308"/>
      <c r="BU37" s="308"/>
      <c r="BV37" s="308"/>
      <c r="BW37" s="308"/>
      <c r="BX37" s="308"/>
      <c r="BY37" s="308"/>
      <c r="BZ37" s="308"/>
      <c r="CA37" s="308"/>
      <c r="CB37" s="308"/>
      <c r="CC37" s="308"/>
      <c r="CD37" s="308"/>
      <c r="CE37" s="308"/>
      <c r="CF37" s="308"/>
      <c r="CG37" s="308"/>
      <c r="CH37" s="308"/>
      <c r="CI37" s="308"/>
      <c r="CJ37" s="308"/>
      <c r="CK37" s="308"/>
      <c r="CL37" s="308"/>
      <c r="CM37" s="308"/>
      <c r="CN37" s="308"/>
      <c r="CO37" s="308"/>
      <c r="CP37" s="308"/>
      <c r="CQ37" s="308"/>
      <c r="CR37" s="308"/>
      <c r="CS37" s="308"/>
      <c r="CT37" s="308"/>
      <c r="CU37" s="308"/>
      <c r="CV37" s="308"/>
      <c r="CW37" s="308"/>
      <c r="CX37" s="308"/>
      <c r="CY37" s="308"/>
      <c r="CZ37" s="308"/>
      <c r="DA37" s="308"/>
      <c r="DB37" s="308"/>
      <c r="DC37" s="308"/>
      <c r="DD37" s="308"/>
      <c r="DE37" s="308"/>
      <c r="DF37" s="308"/>
      <c r="DG37" s="308"/>
      <c r="DH37" s="308"/>
      <c r="DI37" s="308"/>
      <c r="DJ37" s="308"/>
      <c r="DK37" s="308"/>
      <c r="DL37" s="308"/>
      <c r="DM37" s="308"/>
      <c r="DN37" s="308"/>
      <c r="DO37" s="308"/>
      <c r="DP37" s="308"/>
      <c r="DQ37" s="308"/>
      <c r="DR37" s="308"/>
      <c r="DS37" s="308"/>
      <c r="DT37" s="308"/>
      <c r="DU37" s="308"/>
      <c r="DV37" s="308"/>
      <c r="DW37" s="308"/>
      <c r="DX37" s="308"/>
      <c r="DY37" s="308"/>
      <c r="DZ37" s="308"/>
      <c r="EA37" s="308"/>
      <c r="EB37" s="308"/>
      <c r="EC37" s="308"/>
      <c r="ED37" s="308"/>
      <c r="EE37" s="308"/>
      <c r="EF37" s="308"/>
      <c r="EG37" s="308"/>
      <c r="EH37" s="308"/>
      <c r="EI37" s="308"/>
      <c r="EJ37" s="308"/>
      <c r="EK37" s="308"/>
      <c r="EL37" s="308"/>
      <c r="EM37" s="308"/>
      <c r="EN37" s="308"/>
      <c r="EO37" s="308"/>
      <c r="EP37" s="308"/>
      <c r="EQ37" s="308"/>
      <c r="ER37" s="308"/>
      <c r="ES37" s="308"/>
      <c r="ET37" s="308"/>
      <c r="EU37" s="308"/>
      <c r="EV37" s="308"/>
      <c r="EW37" s="308"/>
      <c r="EX37" s="308"/>
      <c r="EY37" s="308"/>
      <c r="EZ37" s="308"/>
      <c r="FA37" s="308"/>
      <c r="FB37" s="308"/>
      <c r="FC37" s="308"/>
      <c r="FD37" s="308"/>
      <c r="FE37" s="308"/>
      <c r="FF37" s="308"/>
      <c r="FG37" s="308"/>
      <c r="FH37" s="308"/>
      <c r="FI37" s="308"/>
      <c r="FJ37" s="308"/>
      <c r="FK37" s="308"/>
      <c r="FL37" s="308"/>
      <c r="FM37" s="308"/>
      <c r="FN37" s="308"/>
      <c r="FO37" s="308"/>
      <c r="FP37" s="308"/>
      <c r="FQ37" s="308"/>
      <c r="FR37" s="308"/>
      <c r="FS37" s="308"/>
      <c r="FT37" s="308"/>
      <c r="FU37" s="308"/>
      <c r="FV37" s="308"/>
      <c r="FW37" s="308"/>
      <c r="FX37" s="308"/>
      <c r="FY37" s="308"/>
      <c r="FZ37" s="308"/>
      <c r="GA37" s="308"/>
      <c r="GB37" s="308"/>
      <c r="GC37" s="308"/>
      <c r="GD37" s="308"/>
      <c r="GE37" s="308"/>
      <c r="GF37" s="308"/>
      <c r="GG37" s="308"/>
      <c r="GH37" s="308"/>
      <c r="GI37" s="308"/>
      <c r="GJ37" s="308"/>
      <c r="GK37" s="308"/>
      <c r="GL37" s="308"/>
      <c r="GM37" s="308"/>
      <c r="GN37" s="308"/>
      <c r="GO37" s="308"/>
      <c r="GP37" s="308"/>
      <c r="GQ37" s="308"/>
      <c r="GR37" s="308"/>
      <c r="GS37" s="308"/>
      <c r="GT37" s="308"/>
      <c r="GU37" s="308"/>
      <c r="GV37" s="308"/>
      <c r="GW37" s="308"/>
      <c r="GX37" s="308"/>
      <c r="GY37" s="308"/>
      <c r="GZ37" s="308"/>
      <c r="HA37" s="308"/>
      <c r="HB37" s="308"/>
      <c r="HC37" s="308"/>
      <c r="HD37" s="308"/>
      <c r="HE37" s="308"/>
      <c r="HF37" s="308"/>
      <c r="HG37" s="308"/>
      <c r="HH37" s="308"/>
      <c r="HI37" s="308"/>
      <c r="HJ37" s="308"/>
      <c r="HK37" s="308"/>
      <c r="HL37" s="308"/>
      <c r="HM37" s="308"/>
      <c r="HN37" s="308"/>
      <c r="HO37" s="308"/>
      <c r="HP37" s="308"/>
      <c r="HQ37" s="308"/>
      <c r="HR37" s="308"/>
      <c r="HS37" s="308"/>
      <c r="HT37" s="308"/>
      <c r="HU37" s="308"/>
      <c r="HV37" s="308"/>
      <c r="HW37" s="308"/>
      <c r="HX37" s="308"/>
      <c r="HY37" s="308"/>
      <c r="HZ37" s="308"/>
      <c r="IA37" s="308"/>
      <c r="IB37" s="308"/>
      <c r="IC37" s="308"/>
      <c r="ID37" s="308"/>
      <c r="IE37" s="308"/>
      <c r="IF37" s="308"/>
      <c r="IG37" s="308"/>
      <c r="IH37" s="308"/>
      <c r="II37" s="308"/>
      <c r="IJ37" s="308"/>
      <c r="IK37" s="308"/>
      <c r="IL37" s="308"/>
      <c r="IM37" s="308"/>
      <c r="IN37" s="308"/>
      <c r="IO37" s="308"/>
      <c r="IP37" s="308"/>
      <c r="IQ37" s="308"/>
      <c r="IR37" s="308"/>
      <c r="IS37" s="308"/>
      <c r="IT37" s="308"/>
      <c r="IU37" s="308"/>
      <c r="IV37" s="308"/>
      <c r="IW37" s="308"/>
      <c r="IX37" s="308"/>
      <c r="IY37" s="308"/>
      <c r="IZ37" s="308"/>
      <c r="JA37" s="308"/>
      <c r="JB37" s="308"/>
      <c r="JC37" s="308"/>
      <c r="JD37" s="308"/>
      <c r="JE37" s="308"/>
      <c r="JF37" s="308"/>
      <c r="JG37" s="308"/>
      <c r="JH37" s="308"/>
      <c r="JI37" s="308"/>
      <c r="JJ37" s="308"/>
      <c r="JK37" s="308"/>
      <c r="JL37" s="308"/>
      <c r="JM37" s="308"/>
      <c r="JN37" s="308"/>
      <c r="JO37" s="308"/>
      <c r="JP37" s="308"/>
      <c r="JQ37" s="308"/>
      <c r="JR37" s="308"/>
      <c r="JS37" s="308"/>
      <c r="JT37" s="308"/>
      <c r="JU37" s="308"/>
      <c r="JV37" s="308"/>
      <c r="JW37" s="308"/>
      <c r="JX37" s="308"/>
      <c r="JY37" s="308"/>
      <c r="JZ37" s="308"/>
      <c r="KA37" s="308"/>
      <c r="KB37" s="308"/>
      <c r="KC37" s="308"/>
      <c r="KD37" s="308"/>
      <c r="KE37" s="308"/>
      <c r="KF37" s="308"/>
      <c r="KG37" s="308"/>
      <c r="KH37" s="308"/>
      <c r="KI37" s="308"/>
      <c r="KJ37" s="308"/>
      <c r="KK37" s="308"/>
      <c r="KL37" s="308"/>
      <c r="KM37" s="308"/>
      <c r="KN37" s="308"/>
      <c r="KO37" s="308"/>
      <c r="KP37" s="308"/>
      <c r="KQ37" s="308"/>
      <c r="KR37" s="308"/>
      <c r="KS37" s="308"/>
      <c r="KT37" s="308"/>
      <c r="KU37" s="308"/>
      <c r="KV37" s="308"/>
      <c r="KW37" s="308"/>
      <c r="KX37" s="308"/>
      <c r="KY37" s="308"/>
      <c r="KZ37" s="308"/>
      <c r="LA37" s="308"/>
      <c r="LB37" s="308"/>
      <c r="LC37" s="308"/>
      <c r="LD37" s="308"/>
      <c r="LE37" s="308"/>
      <c r="LF37" s="308"/>
      <c r="LG37" s="308"/>
      <c r="LH37" s="308"/>
      <c r="LI37" s="308"/>
      <c r="LJ37" s="308"/>
      <c r="LK37" s="308"/>
      <c r="LL37" s="308"/>
      <c r="LM37" s="308"/>
    </row>
    <row r="38" spans="1:325" ht="30" hidden="1">
      <c r="A38" s="130"/>
      <c r="B38" s="323" t="s">
        <v>736</v>
      </c>
      <c r="C38" s="304" t="s">
        <v>224</v>
      </c>
      <c r="D38" s="305"/>
      <c r="E38" s="306"/>
      <c r="F38" s="307"/>
      <c r="G38" s="308"/>
      <c r="H38" s="308"/>
      <c r="I38" s="308"/>
      <c r="J38" s="308" t="s">
        <v>713</v>
      </c>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B38" s="308"/>
      <c r="BC38" s="308"/>
      <c r="BD38" s="308"/>
      <c r="BE38" s="308"/>
      <c r="BF38" s="308"/>
      <c r="BG38" s="308"/>
      <c r="BH38" s="308"/>
      <c r="BI38" s="308"/>
      <c r="BJ38" s="308"/>
      <c r="BK38" s="308"/>
      <c r="BL38" s="308"/>
      <c r="BM38" s="308"/>
      <c r="BN38" s="308"/>
      <c r="BO38" s="308"/>
      <c r="BP38" s="308"/>
      <c r="BQ38" s="308"/>
      <c r="BR38" s="308"/>
      <c r="BS38" s="308"/>
      <c r="BT38" s="308"/>
      <c r="BU38" s="308"/>
      <c r="BV38" s="308"/>
      <c r="BW38" s="308"/>
      <c r="BX38" s="308"/>
      <c r="BY38" s="308"/>
      <c r="BZ38" s="308"/>
      <c r="CA38" s="308"/>
      <c r="CB38" s="308"/>
      <c r="CC38" s="308"/>
      <c r="CD38" s="308"/>
      <c r="CE38" s="308"/>
      <c r="CF38" s="308"/>
      <c r="CG38" s="308"/>
      <c r="CH38" s="308"/>
      <c r="CI38" s="308"/>
      <c r="CJ38" s="308"/>
      <c r="CK38" s="308"/>
      <c r="CL38" s="308"/>
      <c r="CM38" s="308"/>
      <c r="CN38" s="308"/>
      <c r="CO38" s="308"/>
      <c r="CP38" s="308"/>
      <c r="CQ38" s="308"/>
      <c r="CR38" s="308"/>
      <c r="CS38" s="308"/>
      <c r="CT38" s="308"/>
      <c r="CU38" s="308"/>
      <c r="CV38" s="308"/>
      <c r="CW38" s="308"/>
      <c r="CX38" s="308"/>
      <c r="CY38" s="308"/>
      <c r="CZ38" s="308"/>
      <c r="DA38" s="308"/>
      <c r="DB38" s="308"/>
      <c r="DC38" s="308"/>
      <c r="DD38" s="308"/>
      <c r="DE38" s="308"/>
      <c r="DF38" s="308"/>
      <c r="DG38" s="308"/>
      <c r="DH38" s="308"/>
      <c r="DI38" s="308"/>
      <c r="DJ38" s="308"/>
      <c r="DK38" s="308"/>
      <c r="DL38" s="308"/>
      <c r="DM38" s="308"/>
      <c r="DN38" s="308"/>
      <c r="DO38" s="308"/>
      <c r="DP38" s="308"/>
      <c r="DQ38" s="308"/>
      <c r="DR38" s="308"/>
      <c r="DS38" s="308"/>
      <c r="DT38" s="308"/>
      <c r="DU38" s="308"/>
      <c r="DV38" s="308"/>
      <c r="DW38" s="308"/>
      <c r="DX38" s="308"/>
      <c r="DY38" s="308"/>
      <c r="DZ38" s="308"/>
      <c r="EA38" s="308"/>
      <c r="EB38" s="308"/>
      <c r="EC38" s="308"/>
      <c r="ED38" s="308"/>
      <c r="EE38" s="308"/>
      <c r="EF38" s="308"/>
      <c r="EG38" s="308"/>
      <c r="EH38" s="308"/>
      <c r="EI38" s="308"/>
      <c r="EJ38" s="308"/>
      <c r="EK38" s="308"/>
      <c r="EL38" s="308"/>
      <c r="EM38" s="308"/>
      <c r="EN38" s="308"/>
      <c r="EO38" s="308"/>
      <c r="EP38" s="308"/>
      <c r="EQ38" s="308"/>
      <c r="ER38" s="308"/>
      <c r="ES38" s="308"/>
      <c r="ET38" s="308"/>
      <c r="EU38" s="308"/>
      <c r="EV38" s="308"/>
      <c r="EW38" s="308"/>
      <c r="EX38" s="308"/>
      <c r="EY38" s="308"/>
      <c r="EZ38" s="308"/>
      <c r="FA38" s="308"/>
      <c r="FB38" s="308"/>
      <c r="FC38" s="308"/>
      <c r="FD38" s="308"/>
      <c r="FE38" s="308"/>
      <c r="FF38" s="308"/>
      <c r="FG38" s="308"/>
      <c r="FH38" s="308"/>
      <c r="FI38" s="308"/>
      <c r="FJ38" s="308"/>
      <c r="FK38" s="308"/>
      <c r="FL38" s="308"/>
      <c r="FM38" s="308"/>
      <c r="FN38" s="308"/>
      <c r="FO38" s="308"/>
      <c r="FP38" s="308"/>
      <c r="FQ38" s="308"/>
      <c r="FR38" s="308"/>
      <c r="FS38" s="308"/>
      <c r="FT38" s="308"/>
      <c r="FU38" s="308"/>
      <c r="FV38" s="308"/>
      <c r="FW38" s="308"/>
      <c r="FX38" s="308"/>
      <c r="FY38" s="308"/>
      <c r="FZ38" s="308"/>
      <c r="GA38" s="308"/>
      <c r="GB38" s="308"/>
      <c r="GC38" s="308"/>
      <c r="GD38" s="308"/>
      <c r="GE38" s="308"/>
      <c r="GF38" s="308"/>
      <c r="GG38" s="308"/>
      <c r="GH38" s="308"/>
      <c r="GI38" s="308"/>
      <c r="GJ38" s="308"/>
      <c r="GK38" s="308"/>
      <c r="GL38" s="308"/>
      <c r="GM38" s="308"/>
      <c r="GN38" s="308"/>
      <c r="GO38" s="308"/>
      <c r="GP38" s="308"/>
      <c r="GQ38" s="308"/>
      <c r="GR38" s="308"/>
      <c r="GS38" s="308"/>
      <c r="GT38" s="308"/>
      <c r="GU38" s="308"/>
      <c r="GV38" s="308"/>
      <c r="GW38" s="308"/>
      <c r="GX38" s="308"/>
      <c r="GY38" s="308"/>
      <c r="GZ38" s="308"/>
      <c r="HA38" s="308"/>
      <c r="HB38" s="308"/>
      <c r="HC38" s="308"/>
      <c r="HD38" s="308"/>
      <c r="HE38" s="308"/>
      <c r="HF38" s="308"/>
      <c r="HG38" s="308"/>
      <c r="HH38" s="308"/>
      <c r="HI38" s="308"/>
      <c r="HJ38" s="308"/>
      <c r="HK38" s="308"/>
      <c r="HL38" s="308"/>
      <c r="HM38" s="308"/>
      <c r="HN38" s="308"/>
      <c r="HO38" s="308"/>
      <c r="HP38" s="308"/>
      <c r="HQ38" s="308"/>
      <c r="HR38" s="308"/>
      <c r="HS38" s="308"/>
      <c r="HT38" s="308"/>
      <c r="HU38" s="308"/>
      <c r="HV38" s="308"/>
      <c r="HW38" s="308"/>
      <c r="HX38" s="308"/>
      <c r="HY38" s="308"/>
      <c r="HZ38" s="308"/>
      <c r="IA38" s="308"/>
      <c r="IB38" s="308"/>
      <c r="IC38" s="308"/>
      <c r="ID38" s="308"/>
      <c r="IE38" s="308"/>
      <c r="IF38" s="308"/>
      <c r="IG38" s="308"/>
      <c r="IH38" s="308"/>
      <c r="II38" s="308"/>
      <c r="IJ38" s="308"/>
      <c r="IK38" s="308"/>
      <c r="IL38" s="308"/>
      <c r="IM38" s="308"/>
      <c r="IN38" s="308"/>
      <c r="IO38" s="308"/>
      <c r="IP38" s="308"/>
      <c r="IQ38" s="308"/>
      <c r="IR38" s="308"/>
      <c r="IS38" s="308"/>
      <c r="IT38" s="308"/>
      <c r="IU38" s="308"/>
      <c r="IV38" s="308"/>
      <c r="IW38" s="308"/>
      <c r="IX38" s="308"/>
      <c r="IY38" s="308"/>
      <c r="IZ38" s="308"/>
      <c r="JA38" s="308"/>
      <c r="JB38" s="308"/>
      <c r="JC38" s="308"/>
      <c r="JD38" s="308"/>
      <c r="JE38" s="308"/>
      <c r="JF38" s="308"/>
      <c r="JG38" s="308"/>
      <c r="JH38" s="308"/>
      <c r="JI38" s="308"/>
      <c r="JJ38" s="308"/>
      <c r="JK38" s="308"/>
      <c r="JL38" s="308"/>
      <c r="JM38" s="308"/>
      <c r="JN38" s="308"/>
      <c r="JO38" s="308"/>
      <c r="JP38" s="308"/>
      <c r="JQ38" s="308"/>
      <c r="JR38" s="308"/>
      <c r="JS38" s="308"/>
      <c r="JT38" s="308"/>
      <c r="JU38" s="308"/>
      <c r="JV38" s="308"/>
      <c r="JW38" s="308"/>
      <c r="JX38" s="308"/>
      <c r="JY38" s="308"/>
      <c r="JZ38" s="308"/>
      <c r="KA38" s="308"/>
      <c r="KB38" s="308"/>
      <c r="KC38" s="308"/>
      <c r="KD38" s="308"/>
      <c r="KE38" s="308"/>
      <c r="KF38" s="308"/>
      <c r="KG38" s="308"/>
      <c r="KH38" s="308"/>
      <c r="KI38" s="308"/>
      <c r="KJ38" s="308"/>
      <c r="KK38" s="308"/>
      <c r="KL38" s="308"/>
      <c r="KM38" s="308"/>
      <c r="KN38" s="308"/>
      <c r="KO38" s="308"/>
      <c r="KP38" s="308"/>
      <c r="KQ38" s="308"/>
      <c r="KR38" s="308"/>
      <c r="KS38" s="308"/>
      <c r="KT38" s="308"/>
      <c r="KU38" s="308"/>
      <c r="KV38" s="308"/>
      <c r="KW38" s="308"/>
      <c r="KX38" s="308"/>
      <c r="KY38" s="308"/>
      <c r="KZ38" s="308"/>
      <c r="LA38" s="308"/>
      <c r="LB38" s="308"/>
      <c r="LC38" s="308"/>
      <c r="LD38" s="308"/>
      <c r="LE38" s="308"/>
      <c r="LF38" s="308"/>
      <c r="LG38" s="308"/>
      <c r="LH38" s="308"/>
      <c r="LI38" s="308"/>
      <c r="LJ38" s="308"/>
      <c r="LK38" s="308"/>
      <c r="LL38" s="308"/>
      <c r="LM38" s="308"/>
    </row>
    <row r="39" spans="1:325" hidden="1">
      <c r="A39" s="130"/>
      <c r="B39" s="323" t="s">
        <v>737</v>
      </c>
      <c r="C39" s="304" t="s">
        <v>202</v>
      </c>
      <c r="D39" s="305"/>
      <c r="E39" s="306"/>
      <c r="F39" s="307"/>
      <c r="G39" s="308"/>
      <c r="H39" s="308"/>
      <c r="I39" s="308"/>
      <c r="J39" s="308"/>
      <c r="K39" s="308"/>
      <c r="L39" s="308"/>
      <c r="M39" s="308"/>
      <c r="N39" s="308" t="s">
        <v>713</v>
      </c>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308"/>
      <c r="BD39" s="308"/>
      <c r="BE39" s="308"/>
      <c r="BF39" s="308"/>
      <c r="BG39" s="308"/>
      <c r="BH39" s="308"/>
      <c r="BI39" s="308"/>
      <c r="BJ39" s="308"/>
      <c r="BK39" s="308"/>
      <c r="BL39" s="308"/>
      <c r="BM39" s="308"/>
      <c r="BN39" s="308"/>
      <c r="BO39" s="308"/>
      <c r="BP39" s="308"/>
      <c r="BQ39" s="308"/>
      <c r="BR39" s="308"/>
      <c r="BS39" s="308"/>
      <c r="BT39" s="308"/>
      <c r="BU39" s="308"/>
      <c r="BV39" s="308"/>
      <c r="BW39" s="308"/>
      <c r="BX39" s="308"/>
      <c r="BY39" s="308"/>
      <c r="BZ39" s="308"/>
      <c r="CA39" s="308"/>
      <c r="CB39" s="308"/>
      <c r="CC39" s="308"/>
      <c r="CD39" s="308"/>
      <c r="CE39" s="308"/>
      <c r="CF39" s="308"/>
      <c r="CG39" s="308"/>
      <c r="CH39" s="308"/>
      <c r="CI39" s="308"/>
      <c r="CJ39" s="308"/>
      <c r="CK39" s="308"/>
      <c r="CL39" s="308"/>
      <c r="CM39" s="308"/>
      <c r="CN39" s="308"/>
      <c r="CO39" s="308"/>
      <c r="CP39" s="308"/>
      <c r="CQ39" s="308"/>
      <c r="CR39" s="308"/>
      <c r="CS39" s="308"/>
      <c r="CT39" s="308"/>
      <c r="CU39" s="308"/>
      <c r="CV39" s="308"/>
      <c r="CW39" s="308"/>
      <c r="CX39" s="308"/>
      <c r="CY39" s="308"/>
      <c r="CZ39" s="308"/>
      <c r="DA39" s="308"/>
      <c r="DB39" s="308"/>
      <c r="DC39" s="308"/>
      <c r="DD39" s="308"/>
      <c r="DE39" s="308"/>
      <c r="DF39" s="308"/>
      <c r="DG39" s="308"/>
      <c r="DH39" s="308"/>
      <c r="DI39" s="308"/>
      <c r="DJ39" s="308"/>
      <c r="DK39" s="308"/>
      <c r="DL39" s="308"/>
      <c r="DM39" s="308"/>
      <c r="DN39" s="308"/>
      <c r="DO39" s="308"/>
      <c r="DP39" s="308"/>
      <c r="DQ39" s="308"/>
      <c r="DR39" s="308"/>
      <c r="DS39" s="308"/>
      <c r="DT39" s="308"/>
      <c r="DU39" s="308"/>
      <c r="DV39" s="308"/>
      <c r="DW39" s="308"/>
      <c r="DX39" s="308"/>
      <c r="DY39" s="308"/>
      <c r="DZ39" s="308"/>
      <c r="EA39" s="308"/>
      <c r="EB39" s="308"/>
      <c r="EC39" s="308"/>
      <c r="ED39" s="308"/>
      <c r="EE39" s="308"/>
      <c r="EF39" s="308"/>
      <c r="EG39" s="308"/>
      <c r="EH39" s="308"/>
      <c r="EI39" s="308"/>
      <c r="EJ39" s="308"/>
      <c r="EK39" s="308"/>
      <c r="EL39" s="308"/>
      <c r="EM39" s="308"/>
      <c r="EN39" s="308"/>
      <c r="EO39" s="308"/>
      <c r="EP39" s="308"/>
      <c r="EQ39" s="308"/>
      <c r="ER39" s="308"/>
      <c r="ES39" s="308"/>
      <c r="ET39" s="308"/>
      <c r="EU39" s="308"/>
      <c r="EV39" s="308"/>
      <c r="EW39" s="308"/>
      <c r="EX39" s="308"/>
      <c r="EY39" s="308"/>
      <c r="EZ39" s="308"/>
      <c r="FA39" s="308"/>
      <c r="FB39" s="308"/>
      <c r="FC39" s="308"/>
      <c r="FD39" s="308"/>
      <c r="FE39" s="308"/>
      <c r="FF39" s="308"/>
      <c r="FG39" s="308"/>
      <c r="FH39" s="308"/>
      <c r="FI39" s="308"/>
      <c r="FJ39" s="308"/>
      <c r="FK39" s="308"/>
      <c r="FL39" s="308"/>
      <c r="FM39" s="308"/>
      <c r="FN39" s="308"/>
      <c r="FO39" s="308"/>
      <c r="FP39" s="308"/>
      <c r="FQ39" s="308"/>
      <c r="FR39" s="308"/>
      <c r="FS39" s="308"/>
      <c r="FT39" s="308"/>
      <c r="FU39" s="308"/>
      <c r="FV39" s="308"/>
      <c r="FW39" s="308"/>
      <c r="FX39" s="308"/>
      <c r="FY39" s="308"/>
      <c r="FZ39" s="308"/>
      <c r="GA39" s="308"/>
      <c r="GB39" s="308"/>
      <c r="GC39" s="308"/>
      <c r="GD39" s="308"/>
      <c r="GE39" s="308"/>
      <c r="GF39" s="308"/>
      <c r="GG39" s="308"/>
      <c r="GH39" s="308"/>
      <c r="GI39" s="308"/>
      <c r="GJ39" s="308"/>
      <c r="GK39" s="308"/>
      <c r="GL39" s="308"/>
      <c r="GM39" s="308"/>
      <c r="GN39" s="308"/>
      <c r="GO39" s="308"/>
      <c r="GP39" s="308"/>
      <c r="GQ39" s="308"/>
      <c r="GR39" s="308"/>
      <c r="GS39" s="308"/>
      <c r="GT39" s="308"/>
      <c r="GU39" s="308"/>
      <c r="GV39" s="308"/>
      <c r="GW39" s="308"/>
      <c r="GX39" s="308"/>
      <c r="GY39" s="308"/>
      <c r="GZ39" s="308"/>
      <c r="HA39" s="308"/>
      <c r="HB39" s="308"/>
      <c r="HC39" s="308"/>
      <c r="HD39" s="308"/>
      <c r="HE39" s="308"/>
      <c r="HF39" s="308"/>
      <c r="HG39" s="308"/>
      <c r="HH39" s="308"/>
      <c r="HI39" s="308"/>
      <c r="HJ39" s="308"/>
      <c r="HK39" s="308"/>
      <c r="HL39" s="308"/>
      <c r="HM39" s="308"/>
      <c r="HN39" s="308"/>
      <c r="HO39" s="308"/>
      <c r="HP39" s="308"/>
      <c r="HQ39" s="308"/>
      <c r="HR39" s="308"/>
      <c r="HS39" s="308"/>
      <c r="HT39" s="308"/>
      <c r="HU39" s="308"/>
      <c r="HV39" s="308"/>
      <c r="HW39" s="308"/>
      <c r="HX39" s="308"/>
      <c r="HY39" s="308"/>
      <c r="HZ39" s="308"/>
      <c r="IA39" s="308"/>
      <c r="IB39" s="308"/>
      <c r="IC39" s="308"/>
      <c r="ID39" s="308"/>
      <c r="IE39" s="308"/>
      <c r="IF39" s="308"/>
      <c r="IG39" s="308"/>
      <c r="IH39" s="308"/>
      <c r="II39" s="308"/>
      <c r="IJ39" s="308"/>
      <c r="IK39" s="308"/>
      <c r="IL39" s="308"/>
      <c r="IM39" s="308"/>
      <c r="IN39" s="308"/>
      <c r="IO39" s="308"/>
      <c r="IP39" s="308"/>
      <c r="IQ39" s="308"/>
      <c r="IR39" s="308"/>
      <c r="IS39" s="308"/>
      <c r="IT39" s="308"/>
      <c r="IU39" s="308"/>
      <c r="IV39" s="308"/>
      <c r="IW39" s="308"/>
      <c r="IX39" s="308"/>
      <c r="IY39" s="308"/>
      <c r="IZ39" s="308"/>
      <c r="JA39" s="308"/>
      <c r="JB39" s="308"/>
      <c r="JC39" s="308"/>
      <c r="JD39" s="308"/>
      <c r="JE39" s="308"/>
      <c r="JF39" s="308"/>
      <c r="JG39" s="308"/>
      <c r="JH39" s="308"/>
      <c r="JI39" s="308"/>
      <c r="JJ39" s="308"/>
      <c r="JK39" s="308"/>
      <c r="JL39" s="308"/>
      <c r="JM39" s="308"/>
      <c r="JN39" s="308"/>
      <c r="JO39" s="308"/>
      <c r="JP39" s="308"/>
      <c r="JQ39" s="308"/>
      <c r="JR39" s="308"/>
      <c r="JS39" s="308"/>
      <c r="JT39" s="308"/>
      <c r="JU39" s="308"/>
      <c r="JV39" s="308"/>
      <c r="JW39" s="308"/>
      <c r="JX39" s="308"/>
      <c r="JY39" s="308"/>
      <c r="JZ39" s="308"/>
      <c r="KA39" s="308"/>
      <c r="KB39" s="308"/>
      <c r="KC39" s="308"/>
      <c r="KD39" s="308"/>
      <c r="KE39" s="308"/>
      <c r="KF39" s="308"/>
      <c r="KG39" s="308"/>
      <c r="KH39" s="308"/>
      <c r="KI39" s="308"/>
      <c r="KJ39" s="308"/>
      <c r="KK39" s="308"/>
      <c r="KL39" s="308"/>
      <c r="KM39" s="308"/>
      <c r="KN39" s="308"/>
      <c r="KO39" s="308"/>
      <c r="KP39" s="308"/>
      <c r="KQ39" s="308"/>
      <c r="KR39" s="308"/>
      <c r="KS39" s="308"/>
      <c r="KT39" s="308"/>
      <c r="KU39" s="308"/>
      <c r="KV39" s="308"/>
      <c r="KW39" s="308"/>
      <c r="KX39" s="308"/>
      <c r="KY39" s="308"/>
      <c r="KZ39" s="308"/>
      <c r="LA39" s="308"/>
      <c r="LB39" s="308"/>
      <c r="LC39" s="308"/>
      <c r="LD39" s="308"/>
      <c r="LE39" s="308"/>
      <c r="LF39" s="308"/>
      <c r="LG39" s="308"/>
      <c r="LH39" s="308"/>
      <c r="LI39" s="308"/>
      <c r="LJ39" s="308"/>
      <c r="LK39" s="308"/>
      <c r="LL39" s="308"/>
      <c r="LM39" s="308"/>
    </row>
    <row r="40" spans="1:325" ht="30">
      <c r="A40" s="130" t="str">
        <f>IF(OR(Data3!B18="Grand Total",Data3!B18=0),"",Data3!B18)</f>
        <v>D.3.6.</v>
      </c>
      <c r="B40" s="323" t="s">
        <v>738</v>
      </c>
      <c r="C40" s="304" t="s">
        <v>203</v>
      </c>
      <c r="D40" s="305"/>
      <c r="E40" s="306"/>
      <c r="F40" s="307"/>
      <c r="G40" s="308"/>
      <c r="H40" s="308"/>
      <c r="I40" s="308"/>
      <c r="J40" s="308"/>
      <c r="K40" s="308"/>
      <c r="L40" s="308"/>
      <c r="M40" s="308"/>
      <c r="N40" s="308" t="s">
        <v>713</v>
      </c>
      <c r="O40" s="308"/>
      <c r="P40" s="308"/>
      <c r="Q40" s="308"/>
      <c r="R40" s="308"/>
      <c r="S40" s="308"/>
      <c r="T40" s="308"/>
      <c r="U40" s="308"/>
      <c r="V40" s="308"/>
      <c r="W40" s="308"/>
      <c r="X40" s="583" t="s">
        <v>713</v>
      </c>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08"/>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308"/>
      <c r="CB40" s="308"/>
      <c r="CC40" s="308"/>
      <c r="CD40" s="308"/>
      <c r="CE40" s="308"/>
      <c r="CF40" s="308"/>
      <c r="CG40" s="308"/>
      <c r="CH40" s="308"/>
      <c r="CI40" s="308"/>
      <c r="CJ40" s="308"/>
      <c r="CK40" s="308"/>
      <c r="CL40" s="308"/>
      <c r="CM40" s="308"/>
      <c r="CN40" s="308"/>
      <c r="CO40" s="308"/>
      <c r="CP40" s="308"/>
      <c r="CQ40" s="308"/>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308"/>
      <c r="DT40" s="308"/>
      <c r="DU40" s="308"/>
      <c r="DV40" s="308"/>
      <c r="DW40" s="308"/>
      <c r="DX40" s="308"/>
      <c r="DY40" s="308"/>
      <c r="DZ40" s="308"/>
      <c r="EA40" s="308"/>
      <c r="EB40" s="308"/>
      <c r="EC40" s="308"/>
      <c r="ED40" s="308"/>
      <c r="EE40" s="308"/>
      <c r="EF40" s="308"/>
      <c r="EG40" s="308"/>
      <c r="EH40" s="308"/>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308"/>
      <c r="FK40" s="308"/>
      <c r="FL40" s="308"/>
      <c r="FM40" s="308"/>
      <c r="FN40" s="308"/>
      <c r="FO40" s="308"/>
      <c r="FP40" s="308"/>
      <c r="FQ40" s="308"/>
      <c r="FR40" s="308"/>
      <c r="FS40" s="308"/>
      <c r="FT40" s="308"/>
      <c r="FU40" s="308"/>
      <c r="FV40" s="308"/>
      <c r="FW40" s="308"/>
      <c r="FX40" s="308"/>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308"/>
      <c r="HA40" s="308"/>
      <c r="HB40" s="308"/>
      <c r="HC40" s="308"/>
      <c r="HD40" s="308"/>
      <c r="HE40" s="308"/>
      <c r="HF40" s="308"/>
      <c r="HG40" s="308"/>
      <c r="HH40" s="308"/>
      <c r="HI40" s="308"/>
      <c r="HJ40" s="308"/>
      <c r="HK40" s="308"/>
      <c r="HL40" s="308"/>
      <c r="HM40" s="308"/>
      <c r="HN40" s="308"/>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308"/>
      <c r="IQ40" s="308"/>
      <c r="IR40" s="308"/>
      <c r="IS40" s="308"/>
      <c r="IT40" s="308"/>
      <c r="IU40" s="308"/>
      <c r="IV40" s="308"/>
      <c r="IW40" s="308"/>
      <c r="IX40" s="308"/>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308"/>
      <c r="KA40" s="308"/>
      <c r="KB40" s="308"/>
      <c r="KC40" s="308"/>
      <c r="KD40" s="308"/>
      <c r="KE40" s="308"/>
      <c r="KF40" s="308"/>
      <c r="KG40" s="308"/>
      <c r="KH40" s="308"/>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308"/>
      <c r="LK40" s="308"/>
      <c r="LL40" s="308"/>
      <c r="LM40" s="308"/>
    </row>
    <row r="41" spans="1:325" ht="30">
      <c r="A41" s="130" t="str">
        <f>IF(OR(Data3!B19="Grand Total",Data3!B19=0),"",Data3!B19)</f>
        <v>D.3.7.</v>
      </c>
      <c r="B41" s="323" t="s">
        <v>739</v>
      </c>
      <c r="C41" s="304" t="s">
        <v>210</v>
      </c>
      <c r="D41" s="305"/>
      <c r="E41" s="306"/>
      <c r="F41" s="307"/>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08"/>
      <c r="AZ41" s="308"/>
      <c r="BA41" s="308"/>
      <c r="BB41" s="308"/>
      <c r="BC41" s="308"/>
      <c r="BD41" s="308"/>
      <c r="BE41" s="308"/>
      <c r="BF41" s="308"/>
      <c r="BG41" s="308"/>
      <c r="BH41" s="308"/>
      <c r="BI41" s="308"/>
      <c r="BJ41" s="308"/>
      <c r="BK41" s="308"/>
      <c r="BL41" s="308"/>
      <c r="BM41" s="308"/>
      <c r="BN41" s="308"/>
      <c r="BO41" s="308"/>
      <c r="BP41" s="308"/>
      <c r="BQ41" s="308"/>
      <c r="BR41" s="308"/>
      <c r="BS41" s="308"/>
      <c r="BT41" s="308"/>
      <c r="BU41" s="308"/>
      <c r="BV41" s="308"/>
      <c r="BW41" s="308"/>
      <c r="BX41" s="308"/>
      <c r="BY41" s="308"/>
      <c r="BZ41" s="308"/>
      <c r="CA41" s="308"/>
      <c r="CB41" s="308"/>
      <c r="CC41" s="308"/>
      <c r="CD41" s="308"/>
      <c r="CE41" s="308"/>
      <c r="CF41" s="308"/>
      <c r="CG41" s="308"/>
      <c r="CH41" s="308"/>
      <c r="CI41" s="308"/>
      <c r="CJ41" s="308"/>
      <c r="CK41" s="308"/>
      <c r="CL41" s="308"/>
      <c r="CM41" s="308"/>
      <c r="CN41" s="308"/>
      <c r="CO41" s="308"/>
      <c r="CP41" s="308"/>
      <c r="CQ41" s="308"/>
      <c r="CR41" s="308"/>
      <c r="CS41" s="308"/>
      <c r="CT41" s="308"/>
      <c r="CU41" s="308"/>
      <c r="CV41" s="308"/>
      <c r="CW41" s="308"/>
      <c r="CX41" s="308"/>
      <c r="CY41" s="308"/>
      <c r="CZ41" s="308"/>
      <c r="DA41" s="308"/>
      <c r="DB41" s="308"/>
      <c r="DC41" s="308"/>
      <c r="DD41" s="308"/>
      <c r="DE41" s="308"/>
      <c r="DF41" s="308"/>
      <c r="DG41" s="308"/>
      <c r="DH41" s="308"/>
      <c r="DI41" s="308"/>
      <c r="DJ41" s="308"/>
      <c r="DK41" s="308"/>
      <c r="DL41" s="308"/>
      <c r="DM41" s="308"/>
      <c r="DN41" s="308"/>
      <c r="DO41" s="308"/>
      <c r="DP41" s="308"/>
      <c r="DQ41" s="308"/>
      <c r="DR41" s="308"/>
      <c r="DS41" s="308"/>
      <c r="DT41" s="308"/>
      <c r="DU41" s="308"/>
      <c r="DV41" s="308"/>
      <c r="DW41" s="308"/>
      <c r="DX41" s="308"/>
      <c r="DY41" s="308"/>
      <c r="DZ41" s="308"/>
      <c r="EA41" s="308"/>
      <c r="EB41" s="308"/>
      <c r="EC41" s="308"/>
      <c r="ED41" s="308"/>
      <c r="EE41" s="308"/>
      <c r="EF41" s="308"/>
      <c r="EG41" s="308"/>
      <c r="EH41" s="308"/>
      <c r="EI41" s="308"/>
      <c r="EJ41" s="308"/>
      <c r="EK41" s="308"/>
      <c r="EL41" s="308"/>
      <c r="EM41" s="308"/>
      <c r="EN41" s="308"/>
      <c r="EO41" s="308"/>
      <c r="EP41" s="308"/>
      <c r="EQ41" s="308"/>
      <c r="ER41" s="308"/>
      <c r="ES41" s="308"/>
      <c r="ET41" s="308"/>
      <c r="EU41" s="308"/>
      <c r="EV41" s="308"/>
      <c r="EW41" s="308"/>
      <c r="EX41" s="308"/>
      <c r="EY41" s="308"/>
      <c r="EZ41" s="308"/>
      <c r="FA41" s="308"/>
      <c r="FB41" s="308"/>
      <c r="FC41" s="308"/>
      <c r="FD41" s="308"/>
      <c r="FE41" s="308"/>
      <c r="FF41" s="308"/>
      <c r="FG41" s="308"/>
      <c r="FH41" s="308"/>
      <c r="FI41" s="308"/>
      <c r="FJ41" s="308"/>
      <c r="FK41" s="308"/>
      <c r="FL41" s="308"/>
      <c r="FM41" s="308"/>
      <c r="FN41" s="308"/>
      <c r="FO41" s="308"/>
      <c r="FP41" s="308"/>
      <c r="FQ41" s="308"/>
      <c r="FR41" s="308"/>
      <c r="FS41" s="308"/>
      <c r="FT41" s="308"/>
      <c r="FU41" s="308"/>
      <c r="FV41" s="308"/>
      <c r="FW41" s="308"/>
      <c r="FX41" s="308"/>
      <c r="FY41" s="308"/>
      <c r="FZ41" s="308"/>
      <c r="GA41" s="308"/>
      <c r="GB41" s="308"/>
      <c r="GC41" s="308"/>
      <c r="GD41" s="308"/>
      <c r="GE41" s="308"/>
      <c r="GF41" s="308"/>
      <c r="GG41" s="308"/>
      <c r="GH41" s="308"/>
      <c r="GI41" s="308"/>
      <c r="GJ41" s="308"/>
      <c r="GK41" s="308"/>
      <c r="GL41" s="308"/>
      <c r="GM41" s="308"/>
      <c r="GN41" s="308"/>
      <c r="GO41" s="308"/>
      <c r="GP41" s="308"/>
      <c r="GQ41" s="308"/>
      <c r="GR41" s="308"/>
      <c r="GS41" s="308"/>
      <c r="GT41" s="308"/>
      <c r="GU41" s="308"/>
      <c r="GV41" s="308"/>
      <c r="GW41" s="308"/>
      <c r="GX41" s="308"/>
      <c r="GY41" s="308"/>
      <c r="GZ41" s="308"/>
      <c r="HA41" s="308"/>
      <c r="HB41" s="308"/>
      <c r="HC41" s="308"/>
      <c r="HD41" s="308"/>
      <c r="HE41" s="308"/>
      <c r="HF41" s="308"/>
      <c r="HG41" s="308"/>
      <c r="HH41" s="308"/>
      <c r="HI41" s="308"/>
      <c r="HJ41" s="308"/>
      <c r="HK41" s="308"/>
      <c r="HL41" s="308"/>
      <c r="HM41" s="308"/>
      <c r="HN41" s="308"/>
      <c r="HO41" s="308"/>
      <c r="HP41" s="308"/>
      <c r="HQ41" s="308"/>
      <c r="HR41" s="308"/>
      <c r="HS41" s="308"/>
      <c r="HT41" s="308"/>
      <c r="HU41" s="308"/>
      <c r="HV41" s="308"/>
      <c r="HW41" s="308"/>
      <c r="HX41" s="308"/>
      <c r="HY41" s="308"/>
      <c r="HZ41" s="308"/>
      <c r="IA41" s="308"/>
      <c r="IB41" s="308"/>
      <c r="IC41" s="308"/>
      <c r="ID41" s="308"/>
      <c r="IE41" s="308"/>
      <c r="IF41" s="308"/>
      <c r="IG41" s="308"/>
      <c r="IH41" s="308"/>
      <c r="II41" s="308"/>
      <c r="IJ41" s="308"/>
      <c r="IK41" s="308"/>
      <c r="IL41" s="308"/>
      <c r="IM41" s="308"/>
      <c r="IN41" s="308"/>
      <c r="IO41" s="308"/>
      <c r="IP41" s="308"/>
      <c r="IQ41" s="308"/>
      <c r="IR41" s="308"/>
      <c r="IS41" s="308"/>
      <c r="IT41" s="308"/>
      <c r="IU41" s="308"/>
      <c r="IV41" s="308"/>
      <c r="IW41" s="308"/>
      <c r="IX41" s="308"/>
      <c r="IY41" s="308"/>
      <c r="IZ41" s="308"/>
      <c r="JA41" s="308"/>
      <c r="JB41" s="308"/>
      <c r="JC41" s="308"/>
      <c r="JD41" s="308"/>
      <c r="JE41" s="308"/>
      <c r="JF41" s="308"/>
      <c r="JG41" s="308"/>
      <c r="JH41" s="308"/>
      <c r="JI41" s="308"/>
      <c r="JJ41" s="308"/>
      <c r="JK41" s="308"/>
      <c r="JL41" s="308"/>
      <c r="JM41" s="308"/>
      <c r="JN41" s="308"/>
      <c r="JO41" s="308"/>
      <c r="JP41" s="308"/>
      <c r="JQ41" s="308"/>
      <c r="JR41" s="308"/>
      <c r="JS41" s="308"/>
      <c r="JT41" s="308"/>
      <c r="JU41" s="308"/>
      <c r="JV41" s="308"/>
      <c r="JW41" s="308"/>
      <c r="JX41" s="308"/>
      <c r="JY41" s="308"/>
      <c r="JZ41" s="308"/>
      <c r="KA41" s="308"/>
      <c r="KB41" s="308"/>
      <c r="KC41" s="308"/>
      <c r="KD41" s="308"/>
      <c r="KE41" s="308"/>
      <c r="KF41" s="308"/>
      <c r="KG41" s="308"/>
      <c r="KH41" s="308"/>
      <c r="KI41" s="308"/>
      <c r="KJ41" s="308"/>
      <c r="KK41" s="308"/>
      <c r="KL41" s="308"/>
      <c r="KM41" s="308"/>
      <c r="KN41" s="308"/>
      <c r="KO41" s="308"/>
      <c r="KP41" s="308"/>
      <c r="KQ41" s="308"/>
      <c r="KR41" s="308"/>
      <c r="KS41" s="308"/>
      <c r="KT41" s="308"/>
      <c r="KU41" s="308"/>
      <c r="KV41" s="308"/>
      <c r="KW41" s="308"/>
      <c r="KX41" s="308"/>
      <c r="KY41" s="308"/>
      <c r="KZ41" s="308"/>
      <c r="LA41" s="308"/>
      <c r="LB41" s="308"/>
      <c r="LC41" s="308"/>
      <c r="LD41" s="308"/>
      <c r="LE41" s="308"/>
      <c r="LF41" s="308"/>
      <c r="LG41" s="308"/>
      <c r="LH41" s="308"/>
      <c r="LI41" s="308"/>
      <c r="LJ41" s="308"/>
      <c r="LK41" s="308"/>
      <c r="LL41" s="308"/>
      <c r="LM41" s="308"/>
    </row>
    <row r="42" spans="1:325" hidden="1">
      <c r="A42" s="130"/>
      <c r="B42" s="516" t="s">
        <v>740</v>
      </c>
      <c r="C42" s="517" t="s">
        <v>741</v>
      </c>
      <c r="D42" s="520">
        <f>SUM(D43:D98)</f>
        <v>0</v>
      </c>
      <c r="E42" s="521"/>
      <c r="F42" s="642"/>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c r="DH42" s="640"/>
      <c r="DI42" s="640"/>
      <c r="DJ42" s="640"/>
      <c r="DK42" s="640"/>
      <c r="DL42" s="640"/>
      <c r="DM42" s="640"/>
      <c r="DN42" s="640"/>
      <c r="DO42" s="640"/>
      <c r="DP42" s="640"/>
      <c r="DQ42" s="640"/>
      <c r="DR42" s="640"/>
      <c r="DS42" s="640"/>
      <c r="DT42" s="640"/>
      <c r="DU42" s="640"/>
      <c r="DV42" s="640"/>
      <c r="DW42" s="640"/>
      <c r="DX42" s="640"/>
      <c r="DY42" s="640"/>
      <c r="DZ42" s="640"/>
      <c r="EA42" s="640"/>
      <c r="EB42" s="640"/>
      <c r="EC42" s="640"/>
      <c r="ED42" s="640"/>
      <c r="EE42" s="640"/>
      <c r="EF42" s="640"/>
      <c r="EG42" s="640"/>
      <c r="EH42" s="640"/>
      <c r="EI42" s="640"/>
      <c r="EJ42" s="640"/>
      <c r="EK42" s="640"/>
      <c r="EL42" s="640"/>
      <c r="EM42" s="640"/>
      <c r="EN42" s="640"/>
      <c r="EO42" s="640"/>
      <c r="EP42" s="640"/>
      <c r="EQ42" s="640"/>
      <c r="ER42" s="640"/>
      <c r="ES42" s="640"/>
      <c r="ET42" s="640"/>
      <c r="EU42" s="640"/>
      <c r="EV42" s="640"/>
      <c r="EW42" s="640"/>
      <c r="EX42" s="640"/>
      <c r="EY42" s="640"/>
      <c r="EZ42" s="640"/>
      <c r="FA42" s="640"/>
      <c r="FB42" s="640"/>
      <c r="FC42" s="640"/>
      <c r="FD42" s="640"/>
      <c r="FE42" s="640"/>
      <c r="FF42" s="640"/>
      <c r="FG42" s="640"/>
      <c r="FH42" s="640"/>
      <c r="FI42" s="640"/>
      <c r="FJ42" s="640"/>
      <c r="FK42" s="640"/>
      <c r="FL42" s="640"/>
      <c r="FM42" s="640"/>
      <c r="FN42" s="640"/>
      <c r="FO42" s="640"/>
      <c r="FP42" s="640"/>
      <c r="FQ42" s="640"/>
      <c r="FR42" s="640"/>
      <c r="FS42" s="640"/>
      <c r="FT42" s="640"/>
      <c r="FU42" s="640"/>
      <c r="FV42" s="640"/>
      <c r="FW42" s="640"/>
      <c r="FX42" s="640"/>
      <c r="FY42" s="640"/>
      <c r="FZ42" s="640"/>
      <c r="GA42" s="640"/>
      <c r="GB42" s="640"/>
      <c r="GC42" s="640"/>
      <c r="GD42" s="640"/>
      <c r="GE42" s="640"/>
      <c r="GF42" s="640"/>
      <c r="GG42" s="640"/>
      <c r="GH42" s="640"/>
      <c r="GI42" s="640"/>
      <c r="GJ42" s="640"/>
      <c r="GK42" s="640"/>
      <c r="GL42" s="640"/>
      <c r="GM42" s="640"/>
      <c r="GN42" s="640"/>
      <c r="GO42" s="640"/>
      <c r="GP42" s="640"/>
      <c r="GQ42" s="640"/>
      <c r="GR42" s="640"/>
      <c r="GS42" s="640"/>
      <c r="GT42" s="640"/>
      <c r="GU42" s="640"/>
      <c r="GV42" s="640"/>
      <c r="GW42" s="640"/>
      <c r="GX42" s="640"/>
      <c r="GY42" s="640"/>
      <c r="GZ42" s="640"/>
      <c r="HA42" s="640"/>
      <c r="HB42" s="640"/>
      <c r="HC42" s="640"/>
      <c r="HD42" s="640"/>
      <c r="HE42" s="640"/>
      <c r="HF42" s="640"/>
      <c r="HG42" s="640"/>
      <c r="HH42" s="640"/>
      <c r="HI42" s="640"/>
      <c r="HJ42" s="640"/>
      <c r="HK42" s="640"/>
      <c r="HL42" s="640"/>
      <c r="HM42" s="640"/>
      <c r="HN42" s="640"/>
      <c r="HO42" s="640"/>
      <c r="HP42" s="640"/>
      <c r="HQ42" s="640"/>
      <c r="HR42" s="640"/>
      <c r="HS42" s="640"/>
      <c r="HT42" s="640"/>
      <c r="HU42" s="640"/>
      <c r="HV42" s="640"/>
      <c r="HW42" s="640"/>
      <c r="HX42" s="640"/>
      <c r="HY42" s="640"/>
      <c r="HZ42" s="640"/>
      <c r="IA42" s="640"/>
      <c r="IB42" s="640"/>
      <c r="IC42" s="640"/>
      <c r="ID42" s="640"/>
      <c r="IE42" s="640"/>
      <c r="IF42" s="640"/>
      <c r="IG42" s="640"/>
      <c r="IH42" s="640"/>
      <c r="II42" s="640"/>
      <c r="IJ42" s="640"/>
      <c r="IK42" s="640"/>
      <c r="IL42" s="640"/>
      <c r="IM42" s="640"/>
      <c r="IN42" s="640"/>
      <c r="IO42" s="640"/>
      <c r="IP42" s="640"/>
      <c r="IQ42" s="640"/>
      <c r="IR42" s="640"/>
      <c r="IS42" s="640"/>
      <c r="IT42" s="640"/>
      <c r="IU42" s="640"/>
      <c r="IV42" s="640"/>
      <c r="IW42" s="640"/>
      <c r="IX42" s="640"/>
      <c r="IY42" s="640"/>
      <c r="IZ42" s="640"/>
      <c r="JA42" s="640"/>
      <c r="JB42" s="640"/>
      <c r="JC42" s="640"/>
      <c r="JD42" s="640"/>
      <c r="JE42" s="640"/>
      <c r="JF42" s="640"/>
      <c r="JG42" s="640"/>
      <c r="JH42" s="640"/>
      <c r="JI42" s="640"/>
      <c r="JJ42" s="640"/>
      <c r="JK42" s="640"/>
      <c r="JL42" s="640"/>
      <c r="JM42" s="640"/>
      <c r="JN42" s="640"/>
      <c r="JO42" s="640"/>
      <c r="JP42" s="640"/>
      <c r="JQ42" s="640"/>
      <c r="JR42" s="640"/>
      <c r="JS42" s="640"/>
      <c r="JT42" s="640"/>
      <c r="JU42" s="640"/>
      <c r="JV42" s="640"/>
      <c r="JW42" s="640"/>
      <c r="JX42" s="640"/>
      <c r="JY42" s="640"/>
      <c r="JZ42" s="640"/>
      <c r="KA42" s="640"/>
      <c r="KB42" s="640"/>
      <c r="KC42" s="640"/>
      <c r="KD42" s="640"/>
      <c r="KE42" s="640"/>
      <c r="KF42" s="640"/>
      <c r="KG42" s="640"/>
      <c r="KH42" s="640"/>
      <c r="KI42" s="640"/>
      <c r="KJ42" s="640"/>
      <c r="KK42" s="640"/>
      <c r="KL42" s="640"/>
      <c r="KM42" s="640"/>
      <c r="KN42" s="640"/>
      <c r="KO42" s="640"/>
      <c r="KP42" s="640"/>
      <c r="KQ42" s="640"/>
      <c r="KR42" s="640"/>
      <c r="KS42" s="640"/>
      <c r="KT42" s="640"/>
      <c r="KU42" s="640"/>
      <c r="KV42" s="640"/>
      <c r="KW42" s="640"/>
      <c r="KX42" s="640"/>
      <c r="KY42" s="640"/>
      <c r="KZ42" s="640"/>
      <c r="LA42" s="640"/>
      <c r="LB42" s="640"/>
      <c r="LC42" s="640"/>
      <c r="LD42" s="640"/>
      <c r="LE42" s="640"/>
      <c r="LF42" s="640"/>
      <c r="LG42" s="640"/>
      <c r="LH42" s="640"/>
      <c r="LI42" s="640"/>
      <c r="LJ42" s="640"/>
      <c r="LK42" s="640"/>
      <c r="LL42" s="640"/>
      <c r="LM42" s="641"/>
    </row>
    <row r="43" spans="1:325" ht="30">
      <c r="A43" s="130" t="str">
        <f>IF(OR(Data3!B5="Grand Total",Data3!B5=0),"",Data3!B5)</f>
        <v>D.1.1.</v>
      </c>
      <c r="B43" s="323" t="s">
        <v>742</v>
      </c>
      <c r="C43" s="304" t="str">
        <f ca="1">IFERROR(VLOOKUP(A43,Rezultatai!$B$44:$C$106,2,FALSE) &amp; " vertinimas ir finansavimo skyrimas","")</f>
        <v>Peržiūrėti ir pakeisti inovacinę veiklą reglamentuojančius teisės aktus (1) vertinimas ir finansavimo skyrimas</v>
      </c>
      <c r="D43" s="309"/>
      <c r="E43" s="310"/>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08"/>
      <c r="AZ43" s="308"/>
      <c r="BA43" s="308"/>
      <c r="BB43" s="308"/>
      <c r="BC43" s="308"/>
      <c r="BD43" s="308"/>
      <c r="BE43" s="308"/>
      <c r="BF43" s="308"/>
      <c r="BG43" s="308"/>
      <c r="BH43" s="308"/>
      <c r="BI43" s="308"/>
      <c r="BJ43" s="308"/>
      <c r="BK43" s="308"/>
      <c r="BL43" s="308"/>
      <c r="BM43" s="308"/>
      <c r="BN43" s="308"/>
      <c r="BO43" s="308"/>
      <c r="BP43" s="308"/>
      <c r="BQ43" s="308"/>
      <c r="BR43" s="308"/>
      <c r="BS43" s="308"/>
      <c r="BT43" s="308"/>
      <c r="BU43" s="308"/>
      <c r="BV43" s="308"/>
      <c r="BW43" s="308"/>
      <c r="BX43" s="308"/>
      <c r="BY43" s="308"/>
      <c r="BZ43" s="308"/>
      <c r="CA43" s="308"/>
      <c r="CB43" s="308"/>
      <c r="CC43" s="308"/>
      <c r="CD43" s="308"/>
      <c r="CE43" s="308"/>
      <c r="CF43" s="308"/>
      <c r="CG43" s="308"/>
      <c r="CH43" s="308"/>
      <c r="CI43" s="308"/>
      <c r="CJ43" s="308"/>
      <c r="CK43" s="308"/>
      <c r="CL43" s="308"/>
      <c r="CM43" s="308"/>
      <c r="CN43" s="308"/>
      <c r="CO43" s="308"/>
      <c r="CP43" s="308"/>
      <c r="CQ43" s="308"/>
      <c r="CR43" s="308"/>
      <c r="CS43" s="308"/>
      <c r="CT43" s="308"/>
      <c r="CU43" s="308"/>
      <c r="CV43" s="308"/>
      <c r="CW43" s="308"/>
      <c r="CX43" s="308"/>
      <c r="CY43" s="308"/>
      <c r="CZ43" s="308"/>
      <c r="DA43" s="308"/>
      <c r="DB43" s="308"/>
      <c r="DC43" s="308"/>
      <c r="DD43" s="308"/>
      <c r="DE43" s="308"/>
      <c r="DF43" s="308"/>
      <c r="DG43" s="308"/>
      <c r="DH43" s="308"/>
      <c r="DI43" s="308"/>
      <c r="DJ43" s="308"/>
      <c r="DK43" s="308"/>
      <c r="DL43" s="308"/>
      <c r="DM43" s="308"/>
      <c r="DN43" s="308"/>
      <c r="DO43" s="308"/>
      <c r="DP43" s="308"/>
      <c r="DQ43" s="308"/>
      <c r="DR43" s="308"/>
      <c r="DS43" s="308"/>
      <c r="DT43" s="308"/>
      <c r="DU43" s="308"/>
      <c r="DV43" s="308"/>
      <c r="DW43" s="308"/>
      <c r="DX43" s="308"/>
      <c r="DY43" s="308"/>
      <c r="DZ43" s="308"/>
      <c r="EA43" s="308"/>
      <c r="EB43" s="308"/>
      <c r="EC43" s="308"/>
      <c r="ED43" s="308"/>
      <c r="EE43" s="308"/>
      <c r="EF43" s="308"/>
      <c r="EG43" s="308"/>
      <c r="EH43" s="308"/>
      <c r="EI43" s="308"/>
      <c r="EJ43" s="308"/>
      <c r="EK43" s="308"/>
      <c r="EL43" s="308"/>
      <c r="EM43" s="308"/>
      <c r="EN43" s="308"/>
      <c r="EO43" s="308"/>
      <c r="EP43" s="308"/>
      <c r="EQ43" s="308"/>
      <c r="ER43" s="308"/>
      <c r="ES43" s="308"/>
      <c r="ET43" s="308"/>
      <c r="EU43" s="308"/>
      <c r="EV43" s="308"/>
      <c r="EW43" s="308"/>
      <c r="EX43" s="308"/>
      <c r="EY43" s="308"/>
      <c r="EZ43" s="308"/>
      <c r="FA43" s="308"/>
      <c r="FB43" s="308"/>
      <c r="FC43" s="308"/>
      <c r="FD43" s="308"/>
      <c r="FE43" s="308"/>
      <c r="FF43" s="308"/>
      <c r="FG43" s="308"/>
      <c r="FH43" s="308"/>
      <c r="FI43" s="308"/>
      <c r="FJ43" s="308"/>
      <c r="FK43" s="308"/>
      <c r="FL43" s="308"/>
      <c r="FM43" s="308"/>
      <c r="FN43" s="308"/>
      <c r="FO43" s="308"/>
      <c r="FP43" s="308"/>
      <c r="FQ43" s="308"/>
      <c r="FR43" s="308"/>
      <c r="FS43" s="308"/>
      <c r="FT43" s="308"/>
      <c r="FU43" s="308"/>
      <c r="FV43" s="308"/>
      <c r="FW43" s="308"/>
      <c r="FX43" s="308"/>
      <c r="FY43" s="308"/>
      <c r="FZ43" s="308"/>
      <c r="GA43" s="308"/>
      <c r="GB43" s="308"/>
      <c r="GC43" s="308"/>
      <c r="GD43" s="308"/>
      <c r="GE43" s="308"/>
      <c r="GF43" s="308"/>
      <c r="GG43" s="308"/>
      <c r="GH43" s="308"/>
      <c r="GI43" s="308"/>
      <c r="GJ43" s="308"/>
      <c r="GK43" s="308"/>
      <c r="GL43" s="308"/>
      <c r="GM43" s="308"/>
      <c r="GN43" s="308"/>
      <c r="GO43" s="308"/>
      <c r="GP43" s="308"/>
      <c r="GQ43" s="308"/>
      <c r="GR43" s="308"/>
      <c r="GS43" s="308"/>
      <c r="GT43" s="308"/>
      <c r="GU43" s="308"/>
      <c r="GV43" s="308"/>
      <c r="GW43" s="308"/>
      <c r="GX43" s="308"/>
      <c r="GY43" s="308"/>
      <c r="GZ43" s="308"/>
      <c r="HA43" s="308"/>
      <c r="HB43" s="308"/>
      <c r="HC43" s="308"/>
      <c r="HD43" s="308"/>
      <c r="HE43" s="308"/>
      <c r="HF43" s="308"/>
      <c r="HG43" s="308"/>
      <c r="HH43" s="308"/>
      <c r="HI43" s="308"/>
      <c r="HJ43" s="308"/>
      <c r="HK43" s="308"/>
      <c r="HL43" s="308"/>
      <c r="HM43" s="308"/>
      <c r="HN43" s="308"/>
      <c r="HO43" s="308"/>
      <c r="HP43" s="308"/>
      <c r="HQ43" s="308"/>
      <c r="HR43" s="308"/>
      <c r="HS43" s="308"/>
      <c r="HT43" s="308"/>
      <c r="HU43" s="308"/>
      <c r="HV43" s="308"/>
      <c r="HW43" s="308"/>
      <c r="HX43" s="308"/>
      <c r="HY43" s="308"/>
      <c r="HZ43" s="308"/>
      <c r="IA43" s="308"/>
      <c r="IB43" s="308"/>
      <c r="IC43" s="308"/>
      <c r="ID43" s="308"/>
      <c r="IE43" s="308"/>
      <c r="IF43" s="308"/>
      <c r="IG43" s="308"/>
      <c r="IH43" s="308"/>
      <c r="II43" s="308"/>
      <c r="IJ43" s="308"/>
      <c r="IK43" s="308"/>
      <c r="IL43" s="308"/>
      <c r="IM43" s="308"/>
      <c r="IN43" s="308"/>
      <c r="IO43" s="308"/>
      <c r="IP43" s="308"/>
      <c r="IQ43" s="308"/>
      <c r="IR43" s="308"/>
      <c r="IS43" s="308"/>
      <c r="IT43" s="308"/>
      <c r="IU43" s="308"/>
      <c r="IV43" s="308"/>
      <c r="IW43" s="308"/>
      <c r="IX43" s="308"/>
      <c r="IY43" s="308"/>
      <c r="IZ43" s="308"/>
      <c r="JA43" s="308"/>
      <c r="JB43" s="308"/>
      <c r="JC43" s="308"/>
      <c r="JD43" s="308"/>
      <c r="JE43" s="308"/>
      <c r="JF43" s="308"/>
      <c r="JG43" s="308"/>
      <c r="JH43" s="308"/>
      <c r="JI43" s="308"/>
      <c r="JJ43" s="308"/>
      <c r="JK43" s="308"/>
      <c r="JL43" s="308"/>
      <c r="JM43" s="308"/>
      <c r="JN43" s="308"/>
      <c r="JO43" s="308"/>
      <c r="JP43" s="308"/>
      <c r="JQ43" s="308"/>
      <c r="JR43" s="308"/>
      <c r="JS43" s="308"/>
      <c r="JT43" s="308"/>
      <c r="JU43" s="308"/>
      <c r="JV43" s="308"/>
      <c r="JW43" s="308"/>
      <c r="JX43" s="308"/>
      <c r="JY43" s="308"/>
      <c r="JZ43" s="308"/>
      <c r="KA43" s="308"/>
      <c r="KB43" s="308"/>
      <c r="KC43" s="308"/>
      <c r="KD43" s="308"/>
      <c r="KE43" s="308"/>
      <c r="KF43" s="308"/>
      <c r="KG43" s="308"/>
      <c r="KH43" s="308"/>
      <c r="KI43" s="308"/>
      <c r="KJ43" s="308"/>
      <c r="KK43" s="308"/>
      <c r="KL43" s="308"/>
      <c r="KM43" s="308"/>
      <c r="KN43" s="308"/>
      <c r="KO43" s="308"/>
      <c r="KP43" s="308"/>
      <c r="KQ43" s="308"/>
      <c r="KR43" s="308"/>
      <c r="KS43" s="308"/>
      <c r="KT43" s="308"/>
      <c r="KU43" s="308"/>
      <c r="KV43" s="308"/>
      <c r="KW43" s="308"/>
      <c r="KX43" s="308"/>
      <c r="KY43" s="308"/>
      <c r="KZ43" s="308"/>
      <c r="LA43" s="308"/>
      <c r="LB43" s="308"/>
      <c r="LC43" s="308"/>
      <c r="LD43" s="308"/>
      <c r="LE43" s="308"/>
      <c r="LF43" s="308"/>
      <c r="LG43" s="308"/>
      <c r="LH43" s="308"/>
      <c r="LI43" s="308"/>
      <c r="LJ43" s="308"/>
      <c r="LK43" s="308"/>
      <c r="LL43" s="308"/>
      <c r="LM43" s="308"/>
    </row>
    <row r="44" spans="1:325" ht="30">
      <c r="A44" s="130" t="str">
        <f>IF(OR(Data3!B5="Grand Total",Data3!B5=0),"",Data3!B5)</f>
        <v>D.1.1.</v>
      </c>
      <c r="B44" s="323" t="s">
        <v>743</v>
      </c>
      <c r="C44" s="304" t="str">
        <f ca="1">IFERROR(VLOOKUP(A44,Rezultatai!$B$44:$C$106,2,FALSE) &amp; " finansavimo sutarčių rengimas ir sudarymas","")</f>
        <v>Peržiūrėti ir pakeisti inovacinę veiklą reglamentuojančius teisės aktus (1) finansavimo sutarčių rengimas ir sudarymas</v>
      </c>
      <c r="D44" s="309"/>
      <c r="E44" s="310"/>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B44" s="308"/>
      <c r="BC44" s="308"/>
      <c r="BD44" s="308"/>
      <c r="BE44" s="308"/>
      <c r="BF44" s="308"/>
      <c r="BG44" s="308"/>
      <c r="BH44" s="308"/>
      <c r="BI44" s="308"/>
      <c r="BJ44" s="308"/>
      <c r="BK44" s="308"/>
      <c r="BL44" s="308"/>
      <c r="BM44" s="308"/>
      <c r="BN44" s="308"/>
      <c r="BO44" s="308"/>
      <c r="BP44" s="308"/>
      <c r="BQ44" s="308"/>
      <c r="BR44" s="308"/>
      <c r="BS44" s="308"/>
      <c r="BT44" s="308"/>
      <c r="BU44" s="308"/>
      <c r="BV44" s="308"/>
      <c r="BW44" s="308"/>
      <c r="BX44" s="308"/>
      <c r="BY44" s="308"/>
      <c r="BZ44" s="308"/>
      <c r="CA44" s="308"/>
      <c r="CB44" s="308"/>
      <c r="CC44" s="308"/>
      <c r="CD44" s="308"/>
      <c r="CE44" s="308"/>
      <c r="CF44" s="308"/>
      <c r="CG44" s="308"/>
      <c r="CH44" s="308"/>
      <c r="CI44" s="308"/>
      <c r="CJ44" s="308"/>
      <c r="CK44" s="308"/>
      <c r="CL44" s="308"/>
      <c r="CM44" s="308"/>
      <c r="CN44" s="308"/>
      <c r="CO44" s="308"/>
      <c r="CP44" s="308"/>
      <c r="CQ44" s="308"/>
      <c r="CR44" s="308"/>
      <c r="CS44" s="308"/>
      <c r="CT44" s="308"/>
      <c r="CU44" s="308"/>
      <c r="CV44" s="308"/>
      <c r="CW44" s="308"/>
      <c r="CX44" s="308"/>
      <c r="CY44" s="308"/>
      <c r="CZ44" s="308"/>
      <c r="DA44" s="308"/>
      <c r="DB44" s="308"/>
      <c r="DC44" s="308"/>
      <c r="DD44" s="308"/>
      <c r="DE44" s="308"/>
      <c r="DF44" s="308"/>
      <c r="DG44" s="308"/>
      <c r="DH44" s="308"/>
      <c r="DI44" s="308"/>
      <c r="DJ44" s="308"/>
      <c r="DK44" s="308"/>
      <c r="DL44" s="308"/>
      <c r="DM44" s="308"/>
      <c r="DN44" s="308"/>
      <c r="DO44" s="308"/>
      <c r="DP44" s="308"/>
      <c r="DQ44" s="308"/>
      <c r="DR44" s="308"/>
      <c r="DS44" s="308"/>
      <c r="DT44" s="308"/>
      <c r="DU44" s="308"/>
      <c r="DV44" s="308"/>
      <c r="DW44" s="308"/>
      <c r="DX44" s="308"/>
      <c r="DY44" s="308"/>
      <c r="DZ44" s="308"/>
      <c r="EA44" s="308"/>
      <c r="EB44" s="308"/>
      <c r="EC44" s="308"/>
      <c r="ED44" s="308"/>
      <c r="EE44" s="308"/>
      <c r="EF44" s="308"/>
      <c r="EG44" s="308"/>
      <c r="EH44" s="308"/>
      <c r="EI44" s="308"/>
      <c r="EJ44" s="308"/>
      <c r="EK44" s="308"/>
      <c r="EL44" s="308"/>
      <c r="EM44" s="308"/>
      <c r="EN44" s="308"/>
      <c r="EO44" s="308"/>
      <c r="EP44" s="308"/>
      <c r="EQ44" s="308"/>
      <c r="ER44" s="308"/>
      <c r="ES44" s="308"/>
      <c r="ET44" s="308"/>
      <c r="EU44" s="308"/>
      <c r="EV44" s="308"/>
      <c r="EW44" s="308"/>
      <c r="EX44" s="308"/>
      <c r="EY44" s="308"/>
      <c r="EZ44" s="308"/>
      <c r="FA44" s="308"/>
      <c r="FB44" s="308"/>
      <c r="FC44" s="308"/>
      <c r="FD44" s="308"/>
      <c r="FE44" s="308"/>
      <c r="FF44" s="308"/>
      <c r="FG44" s="308"/>
      <c r="FH44" s="308"/>
      <c r="FI44" s="308"/>
      <c r="FJ44" s="308"/>
      <c r="FK44" s="308"/>
      <c r="FL44" s="308"/>
      <c r="FM44" s="308"/>
      <c r="FN44" s="308"/>
      <c r="FO44" s="308"/>
      <c r="FP44" s="308"/>
      <c r="FQ44" s="308"/>
      <c r="FR44" s="308"/>
      <c r="FS44" s="308"/>
      <c r="FT44" s="308"/>
      <c r="FU44" s="308"/>
      <c r="FV44" s="308"/>
      <c r="FW44" s="308"/>
      <c r="FX44" s="308"/>
      <c r="FY44" s="308"/>
      <c r="FZ44" s="308"/>
      <c r="GA44" s="308"/>
      <c r="GB44" s="308"/>
      <c r="GC44" s="308"/>
      <c r="GD44" s="308"/>
      <c r="GE44" s="308"/>
      <c r="GF44" s="308"/>
      <c r="GG44" s="308"/>
      <c r="GH44" s="308"/>
      <c r="GI44" s="308"/>
      <c r="GJ44" s="308"/>
      <c r="GK44" s="308"/>
      <c r="GL44" s="308"/>
      <c r="GM44" s="308"/>
      <c r="GN44" s="308"/>
      <c r="GO44" s="308"/>
      <c r="GP44" s="308"/>
      <c r="GQ44" s="308"/>
      <c r="GR44" s="308"/>
      <c r="GS44" s="308"/>
      <c r="GT44" s="308"/>
      <c r="GU44" s="308"/>
      <c r="GV44" s="308"/>
      <c r="GW44" s="308"/>
      <c r="GX44" s="308"/>
      <c r="GY44" s="308"/>
      <c r="GZ44" s="308"/>
      <c r="HA44" s="308"/>
      <c r="HB44" s="308"/>
      <c r="HC44" s="308"/>
      <c r="HD44" s="308"/>
      <c r="HE44" s="308"/>
      <c r="HF44" s="308"/>
      <c r="HG44" s="308"/>
      <c r="HH44" s="308"/>
      <c r="HI44" s="308"/>
      <c r="HJ44" s="308"/>
      <c r="HK44" s="308"/>
      <c r="HL44" s="308"/>
      <c r="HM44" s="308"/>
      <c r="HN44" s="308"/>
      <c r="HO44" s="308"/>
      <c r="HP44" s="308"/>
      <c r="HQ44" s="308"/>
      <c r="HR44" s="308"/>
      <c r="HS44" s="308"/>
      <c r="HT44" s="308"/>
      <c r="HU44" s="308"/>
      <c r="HV44" s="308"/>
      <c r="HW44" s="308"/>
      <c r="HX44" s="308"/>
      <c r="HY44" s="308"/>
      <c r="HZ44" s="308"/>
      <c r="IA44" s="308"/>
      <c r="IB44" s="308"/>
      <c r="IC44" s="308"/>
      <c r="ID44" s="308"/>
      <c r="IE44" s="308"/>
      <c r="IF44" s="308"/>
      <c r="IG44" s="308"/>
      <c r="IH44" s="308"/>
      <c r="II44" s="308"/>
      <c r="IJ44" s="308"/>
      <c r="IK44" s="308"/>
      <c r="IL44" s="308"/>
      <c r="IM44" s="308"/>
      <c r="IN44" s="308"/>
      <c r="IO44" s="308"/>
      <c r="IP44" s="308"/>
      <c r="IQ44" s="308"/>
      <c r="IR44" s="308"/>
      <c r="IS44" s="308"/>
      <c r="IT44" s="308"/>
      <c r="IU44" s="308"/>
      <c r="IV44" s="308"/>
      <c r="IW44" s="308"/>
      <c r="IX44" s="308"/>
      <c r="IY44" s="308"/>
      <c r="IZ44" s="308"/>
      <c r="JA44" s="308"/>
      <c r="JB44" s="308"/>
      <c r="JC44" s="308"/>
      <c r="JD44" s="308"/>
      <c r="JE44" s="308"/>
      <c r="JF44" s="308"/>
      <c r="JG44" s="308"/>
      <c r="JH44" s="308"/>
      <c r="JI44" s="308"/>
      <c r="JJ44" s="308"/>
      <c r="JK44" s="308"/>
      <c r="JL44" s="308"/>
      <c r="JM44" s="308"/>
      <c r="JN44" s="308"/>
      <c r="JO44" s="308"/>
      <c r="JP44" s="308"/>
      <c r="JQ44" s="308"/>
      <c r="JR44" s="308"/>
      <c r="JS44" s="308"/>
      <c r="JT44" s="308"/>
      <c r="JU44" s="308"/>
      <c r="JV44" s="308"/>
      <c r="JW44" s="308"/>
      <c r="JX44" s="308"/>
      <c r="JY44" s="308"/>
      <c r="JZ44" s="308"/>
      <c r="KA44" s="308"/>
      <c r="KB44" s="308"/>
      <c r="KC44" s="308"/>
      <c r="KD44" s="308"/>
      <c r="KE44" s="308"/>
      <c r="KF44" s="308"/>
      <c r="KG44" s="308"/>
      <c r="KH44" s="308"/>
      <c r="KI44" s="308"/>
      <c r="KJ44" s="308"/>
      <c r="KK44" s="308"/>
      <c r="KL44" s="308"/>
      <c r="KM44" s="308"/>
      <c r="KN44" s="308"/>
      <c r="KO44" s="308"/>
      <c r="KP44" s="308"/>
      <c r="KQ44" s="308"/>
      <c r="KR44" s="308"/>
      <c r="KS44" s="308"/>
      <c r="KT44" s="308"/>
      <c r="KU44" s="308"/>
      <c r="KV44" s="308"/>
      <c r="KW44" s="308"/>
      <c r="KX44" s="308"/>
      <c r="KY44" s="308"/>
      <c r="KZ44" s="308"/>
      <c r="LA44" s="308"/>
      <c r="LB44" s="308"/>
      <c r="LC44" s="308"/>
      <c r="LD44" s="308"/>
      <c r="LE44" s="308"/>
      <c r="LF44" s="308"/>
      <c r="LG44" s="308"/>
      <c r="LH44" s="308"/>
      <c r="LI44" s="308"/>
      <c r="LJ44" s="308"/>
      <c r="LK44" s="308"/>
      <c r="LL44" s="308"/>
      <c r="LM44" s="308"/>
    </row>
    <row r="45" spans="1:325" ht="30">
      <c r="A45" s="130" t="str">
        <f>IF(OR(Data3!B6="Grand Total",Data3!B6=0),"",Data3!B6)</f>
        <v>D.1.2.</v>
      </c>
      <c r="B45" s="323" t="s">
        <v>744</v>
      </c>
      <c r="C45" s="304" t="str">
        <f ca="1">IFERROR( VLOOKUP(A45,Rezultatai!$B$44:$C$106,2,FALSE) &amp; " vertinimas ir finansavimo skyrimas","")</f>
        <v>Atnaujinti Sumanios specializacijos koncepciją ir nustatyti sumanios specializacijos prioritetus, jų koordinavimo modelį, įgyvendinimo stebėsenos sistemą (2) vertinimas ir finansavimo skyrimas</v>
      </c>
      <c r="D45" s="309"/>
      <c r="E45" s="310"/>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c r="AK45" s="308"/>
      <c r="AL45" s="308"/>
      <c r="AM45" s="308"/>
      <c r="AN45" s="308"/>
      <c r="AO45" s="308"/>
      <c r="AP45" s="308"/>
      <c r="AQ45" s="308"/>
      <c r="AR45" s="308"/>
      <c r="AS45" s="308"/>
      <c r="AT45" s="308"/>
      <c r="AU45" s="308"/>
      <c r="AV45" s="308"/>
      <c r="AW45" s="308"/>
      <c r="AX45" s="308"/>
      <c r="AY45" s="308"/>
      <c r="AZ45" s="308"/>
      <c r="BA45" s="308"/>
      <c r="BB45" s="308"/>
      <c r="BC45" s="308"/>
      <c r="BD45" s="308"/>
      <c r="BE45" s="308"/>
      <c r="BF45" s="308"/>
      <c r="BG45" s="308"/>
      <c r="BH45" s="308"/>
      <c r="BI45" s="308"/>
      <c r="BJ45" s="308"/>
      <c r="BK45" s="308"/>
      <c r="BL45" s="308"/>
      <c r="BM45" s="308"/>
      <c r="BN45" s="308"/>
      <c r="BO45" s="308"/>
      <c r="BP45" s="308"/>
      <c r="BQ45" s="308"/>
      <c r="BR45" s="308"/>
      <c r="BS45" s="308"/>
      <c r="BT45" s="308"/>
      <c r="BU45" s="308"/>
      <c r="BV45" s="308"/>
      <c r="BW45" s="308"/>
      <c r="BX45" s="308"/>
      <c r="BY45" s="308"/>
      <c r="BZ45" s="308"/>
      <c r="CA45" s="308"/>
      <c r="CB45" s="308"/>
      <c r="CC45" s="308"/>
      <c r="CD45" s="308"/>
      <c r="CE45" s="308"/>
      <c r="CF45" s="308"/>
      <c r="CG45" s="308"/>
      <c r="CH45" s="308"/>
      <c r="CI45" s="308"/>
      <c r="CJ45" s="308"/>
      <c r="CK45" s="308"/>
      <c r="CL45" s="308"/>
      <c r="CM45" s="308"/>
      <c r="CN45" s="308"/>
      <c r="CO45" s="308"/>
      <c r="CP45" s="308"/>
      <c r="CQ45" s="308"/>
      <c r="CR45" s="308"/>
      <c r="CS45" s="308"/>
      <c r="CT45" s="308"/>
      <c r="CU45" s="308"/>
      <c r="CV45" s="308"/>
      <c r="CW45" s="308"/>
      <c r="CX45" s="308"/>
      <c r="CY45" s="308"/>
      <c r="CZ45" s="308"/>
      <c r="DA45" s="308"/>
      <c r="DB45" s="308"/>
      <c r="DC45" s="308"/>
      <c r="DD45" s="308"/>
      <c r="DE45" s="308"/>
      <c r="DF45" s="308"/>
      <c r="DG45" s="308"/>
      <c r="DH45" s="308"/>
      <c r="DI45" s="308"/>
      <c r="DJ45" s="308"/>
      <c r="DK45" s="308"/>
      <c r="DL45" s="308"/>
      <c r="DM45" s="308"/>
      <c r="DN45" s="308"/>
      <c r="DO45" s="308"/>
      <c r="DP45" s="308"/>
      <c r="DQ45" s="308"/>
      <c r="DR45" s="308"/>
      <c r="DS45" s="308"/>
      <c r="DT45" s="308"/>
      <c r="DU45" s="308"/>
      <c r="DV45" s="308"/>
      <c r="DW45" s="308"/>
      <c r="DX45" s="308"/>
      <c r="DY45" s="308"/>
      <c r="DZ45" s="308"/>
      <c r="EA45" s="308"/>
      <c r="EB45" s="308"/>
      <c r="EC45" s="308"/>
      <c r="ED45" s="308"/>
      <c r="EE45" s="308"/>
      <c r="EF45" s="308"/>
      <c r="EG45" s="308"/>
      <c r="EH45" s="308"/>
      <c r="EI45" s="308"/>
      <c r="EJ45" s="308"/>
      <c r="EK45" s="308"/>
      <c r="EL45" s="308"/>
      <c r="EM45" s="308"/>
      <c r="EN45" s="308"/>
      <c r="EO45" s="308"/>
      <c r="EP45" s="308"/>
      <c r="EQ45" s="308"/>
      <c r="ER45" s="308"/>
      <c r="ES45" s="308"/>
      <c r="ET45" s="308"/>
      <c r="EU45" s="308"/>
      <c r="EV45" s="308"/>
      <c r="EW45" s="308"/>
      <c r="EX45" s="308"/>
      <c r="EY45" s="308"/>
      <c r="EZ45" s="308"/>
      <c r="FA45" s="308"/>
      <c r="FB45" s="308"/>
      <c r="FC45" s="308"/>
      <c r="FD45" s="308"/>
      <c r="FE45" s="308"/>
      <c r="FF45" s="308"/>
      <c r="FG45" s="308"/>
      <c r="FH45" s="308"/>
      <c r="FI45" s="308"/>
      <c r="FJ45" s="308"/>
      <c r="FK45" s="308"/>
      <c r="FL45" s="308"/>
      <c r="FM45" s="308"/>
      <c r="FN45" s="308"/>
      <c r="FO45" s="308"/>
      <c r="FP45" s="308"/>
      <c r="FQ45" s="308"/>
      <c r="FR45" s="308"/>
      <c r="FS45" s="308"/>
      <c r="FT45" s="308"/>
      <c r="FU45" s="308"/>
      <c r="FV45" s="308"/>
      <c r="FW45" s="308"/>
      <c r="FX45" s="308"/>
      <c r="FY45" s="308"/>
      <c r="FZ45" s="308"/>
      <c r="GA45" s="308"/>
      <c r="GB45" s="308"/>
      <c r="GC45" s="308"/>
      <c r="GD45" s="308"/>
      <c r="GE45" s="308"/>
      <c r="GF45" s="308"/>
      <c r="GG45" s="308"/>
      <c r="GH45" s="308"/>
      <c r="GI45" s="308"/>
      <c r="GJ45" s="308"/>
      <c r="GK45" s="308"/>
      <c r="GL45" s="308"/>
      <c r="GM45" s="308"/>
      <c r="GN45" s="308"/>
      <c r="GO45" s="308"/>
      <c r="GP45" s="308"/>
      <c r="GQ45" s="308"/>
      <c r="GR45" s="308"/>
      <c r="GS45" s="308"/>
      <c r="GT45" s="308"/>
      <c r="GU45" s="308"/>
      <c r="GV45" s="308"/>
      <c r="GW45" s="308"/>
      <c r="GX45" s="308"/>
      <c r="GY45" s="308"/>
      <c r="GZ45" s="308"/>
      <c r="HA45" s="308"/>
      <c r="HB45" s="308"/>
      <c r="HC45" s="308"/>
      <c r="HD45" s="308"/>
      <c r="HE45" s="308"/>
      <c r="HF45" s="308"/>
      <c r="HG45" s="308"/>
      <c r="HH45" s="308"/>
      <c r="HI45" s="308"/>
      <c r="HJ45" s="308"/>
      <c r="HK45" s="308"/>
      <c r="HL45" s="308"/>
      <c r="HM45" s="308"/>
      <c r="HN45" s="308"/>
      <c r="HO45" s="308"/>
      <c r="HP45" s="308"/>
      <c r="HQ45" s="308"/>
      <c r="HR45" s="308"/>
      <c r="HS45" s="308"/>
      <c r="HT45" s="308"/>
      <c r="HU45" s="308"/>
      <c r="HV45" s="308"/>
      <c r="HW45" s="308"/>
      <c r="HX45" s="308"/>
      <c r="HY45" s="308"/>
      <c r="HZ45" s="308"/>
      <c r="IA45" s="308"/>
      <c r="IB45" s="308"/>
      <c r="IC45" s="308"/>
      <c r="ID45" s="308"/>
      <c r="IE45" s="308"/>
      <c r="IF45" s="308"/>
      <c r="IG45" s="308"/>
      <c r="IH45" s="308"/>
      <c r="II45" s="308"/>
      <c r="IJ45" s="308"/>
      <c r="IK45" s="308"/>
      <c r="IL45" s="308"/>
      <c r="IM45" s="308"/>
      <c r="IN45" s="308"/>
      <c r="IO45" s="308"/>
      <c r="IP45" s="308"/>
      <c r="IQ45" s="308"/>
      <c r="IR45" s="308"/>
      <c r="IS45" s="308"/>
      <c r="IT45" s="308"/>
      <c r="IU45" s="308"/>
      <c r="IV45" s="308"/>
      <c r="IW45" s="308"/>
      <c r="IX45" s="308"/>
      <c r="IY45" s="308"/>
      <c r="IZ45" s="308"/>
      <c r="JA45" s="308"/>
      <c r="JB45" s="308"/>
      <c r="JC45" s="308"/>
      <c r="JD45" s="308"/>
      <c r="JE45" s="308"/>
      <c r="JF45" s="308"/>
      <c r="JG45" s="308"/>
      <c r="JH45" s="308"/>
      <c r="JI45" s="308"/>
      <c r="JJ45" s="308"/>
      <c r="JK45" s="308"/>
      <c r="JL45" s="308"/>
      <c r="JM45" s="308"/>
      <c r="JN45" s="308"/>
      <c r="JO45" s="308"/>
      <c r="JP45" s="308"/>
      <c r="JQ45" s="308"/>
      <c r="JR45" s="308"/>
      <c r="JS45" s="308"/>
      <c r="JT45" s="308"/>
      <c r="JU45" s="308"/>
      <c r="JV45" s="308"/>
      <c r="JW45" s="308"/>
      <c r="JX45" s="308"/>
      <c r="JY45" s="308"/>
      <c r="JZ45" s="308"/>
      <c r="KA45" s="308"/>
      <c r="KB45" s="308"/>
      <c r="KC45" s="308"/>
      <c r="KD45" s="308"/>
      <c r="KE45" s="308"/>
      <c r="KF45" s="308"/>
      <c r="KG45" s="308"/>
      <c r="KH45" s="308"/>
      <c r="KI45" s="308"/>
      <c r="KJ45" s="308"/>
      <c r="KK45" s="308"/>
      <c r="KL45" s="308"/>
      <c r="KM45" s="308"/>
      <c r="KN45" s="308"/>
      <c r="KO45" s="308"/>
      <c r="KP45" s="308"/>
      <c r="KQ45" s="308"/>
      <c r="KR45" s="308"/>
      <c r="KS45" s="308"/>
      <c r="KT45" s="308"/>
      <c r="KU45" s="308"/>
      <c r="KV45" s="308"/>
      <c r="KW45" s="308"/>
      <c r="KX45" s="308"/>
      <c r="KY45" s="308"/>
      <c r="KZ45" s="308"/>
      <c r="LA45" s="308"/>
      <c r="LB45" s="308"/>
      <c r="LC45" s="308"/>
      <c r="LD45" s="308"/>
      <c r="LE45" s="308"/>
      <c r="LF45" s="308"/>
      <c r="LG45" s="308"/>
      <c r="LH45" s="308"/>
      <c r="LI45" s="308"/>
      <c r="LJ45" s="308"/>
      <c r="LK45" s="308"/>
      <c r="LL45" s="308"/>
      <c r="LM45" s="308"/>
    </row>
    <row r="46" spans="1:325" ht="45">
      <c r="A46" s="130" t="str">
        <f>IF(OR(Data3!B6="Grand Total",Data3!B6=0),"",Data3!B6)</f>
        <v>D.1.2.</v>
      </c>
      <c r="B46" s="323" t="s">
        <v>745</v>
      </c>
      <c r="C46" s="304" t="str">
        <f ca="1">IFERROR(VLOOKUP(A46,Rezultatai!$B$44:$C$106,2,FALSE) &amp; " finansavimo sutarčių rengimas ir sudarymas","")</f>
        <v>Atnaujinti Sumanios specializacijos koncepciją ir nustatyti sumanios specializacijos prioritetus, jų koordinavimo modelį, įgyvendinimo stebėsenos sistemą (2) finansavimo sutarčių rengimas ir sudarymas</v>
      </c>
      <c r="D46" s="309"/>
      <c r="E46" s="310"/>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8"/>
      <c r="AN46" s="308"/>
      <c r="AO46" s="308"/>
      <c r="AP46" s="308"/>
      <c r="AQ46" s="308"/>
      <c r="AR46" s="308"/>
      <c r="AS46" s="308"/>
      <c r="AT46" s="308"/>
      <c r="AU46" s="308"/>
      <c r="AV46" s="308"/>
      <c r="AW46" s="308"/>
      <c r="AX46" s="308"/>
      <c r="AY46" s="308"/>
      <c r="AZ46" s="308"/>
      <c r="BA46" s="308"/>
      <c r="BB46" s="308"/>
      <c r="BC46" s="308"/>
      <c r="BD46" s="308"/>
      <c r="BE46" s="308"/>
      <c r="BF46" s="308"/>
      <c r="BG46" s="308"/>
      <c r="BH46" s="308"/>
      <c r="BI46" s="308"/>
      <c r="BJ46" s="308"/>
      <c r="BK46" s="308"/>
      <c r="BL46" s="308"/>
      <c r="BM46" s="308"/>
      <c r="BN46" s="308"/>
      <c r="BO46" s="308"/>
      <c r="BP46" s="308"/>
      <c r="BQ46" s="308"/>
      <c r="BR46" s="308"/>
      <c r="BS46" s="308"/>
      <c r="BT46" s="308"/>
      <c r="BU46" s="308"/>
      <c r="BV46" s="308"/>
      <c r="BW46" s="308"/>
      <c r="BX46" s="308"/>
      <c r="BY46" s="308"/>
      <c r="BZ46" s="308"/>
      <c r="CA46" s="308"/>
      <c r="CB46" s="308"/>
      <c r="CC46" s="308"/>
      <c r="CD46" s="308"/>
      <c r="CE46" s="308"/>
      <c r="CF46" s="308"/>
      <c r="CG46" s="308"/>
      <c r="CH46" s="308"/>
      <c r="CI46" s="308"/>
      <c r="CJ46" s="308"/>
      <c r="CK46" s="308"/>
      <c r="CL46" s="308"/>
      <c r="CM46" s="308"/>
      <c r="CN46" s="308"/>
      <c r="CO46" s="308"/>
      <c r="CP46" s="308"/>
      <c r="CQ46" s="308"/>
      <c r="CR46" s="308"/>
      <c r="CS46" s="308"/>
      <c r="CT46" s="308"/>
      <c r="CU46" s="308"/>
      <c r="CV46" s="308"/>
      <c r="CW46" s="308"/>
      <c r="CX46" s="308"/>
      <c r="CY46" s="308"/>
      <c r="CZ46" s="308"/>
      <c r="DA46" s="308"/>
      <c r="DB46" s="308"/>
      <c r="DC46" s="308"/>
      <c r="DD46" s="308"/>
      <c r="DE46" s="308"/>
      <c r="DF46" s="308"/>
      <c r="DG46" s="308"/>
      <c r="DH46" s="308"/>
      <c r="DI46" s="308"/>
      <c r="DJ46" s="308"/>
      <c r="DK46" s="308"/>
      <c r="DL46" s="308"/>
      <c r="DM46" s="308"/>
      <c r="DN46" s="308"/>
      <c r="DO46" s="308"/>
      <c r="DP46" s="308"/>
      <c r="DQ46" s="308"/>
      <c r="DR46" s="308"/>
      <c r="DS46" s="308"/>
      <c r="DT46" s="308"/>
      <c r="DU46" s="308"/>
      <c r="DV46" s="308"/>
      <c r="DW46" s="308"/>
      <c r="DX46" s="308"/>
      <c r="DY46" s="308"/>
      <c r="DZ46" s="308"/>
      <c r="EA46" s="308"/>
      <c r="EB46" s="308"/>
      <c r="EC46" s="308"/>
      <c r="ED46" s="308"/>
      <c r="EE46" s="308"/>
      <c r="EF46" s="308"/>
      <c r="EG46" s="308"/>
      <c r="EH46" s="308"/>
      <c r="EI46" s="308"/>
      <c r="EJ46" s="308"/>
      <c r="EK46" s="308"/>
      <c r="EL46" s="308"/>
      <c r="EM46" s="308"/>
      <c r="EN46" s="308"/>
      <c r="EO46" s="308"/>
      <c r="EP46" s="308"/>
      <c r="EQ46" s="308"/>
      <c r="ER46" s="308"/>
      <c r="ES46" s="308"/>
      <c r="ET46" s="308"/>
      <c r="EU46" s="308"/>
      <c r="EV46" s="308"/>
      <c r="EW46" s="308"/>
      <c r="EX46" s="308"/>
      <c r="EY46" s="308"/>
      <c r="EZ46" s="308"/>
      <c r="FA46" s="308"/>
      <c r="FB46" s="308"/>
      <c r="FC46" s="308"/>
      <c r="FD46" s="308"/>
      <c r="FE46" s="308"/>
      <c r="FF46" s="308"/>
      <c r="FG46" s="308"/>
      <c r="FH46" s="308"/>
      <c r="FI46" s="308"/>
      <c r="FJ46" s="308"/>
      <c r="FK46" s="308"/>
      <c r="FL46" s="308"/>
      <c r="FM46" s="308"/>
      <c r="FN46" s="308"/>
      <c r="FO46" s="308"/>
      <c r="FP46" s="308"/>
      <c r="FQ46" s="308"/>
      <c r="FR46" s="308"/>
      <c r="FS46" s="308"/>
      <c r="FT46" s="308"/>
      <c r="FU46" s="308"/>
      <c r="FV46" s="308"/>
      <c r="FW46" s="308"/>
      <c r="FX46" s="308"/>
      <c r="FY46" s="308"/>
      <c r="FZ46" s="308"/>
      <c r="GA46" s="308"/>
      <c r="GB46" s="308"/>
      <c r="GC46" s="308"/>
      <c r="GD46" s="308"/>
      <c r="GE46" s="308"/>
      <c r="GF46" s="308"/>
      <c r="GG46" s="308"/>
      <c r="GH46" s="308"/>
      <c r="GI46" s="308"/>
      <c r="GJ46" s="308"/>
      <c r="GK46" s="308"/>
      <c r="GL46" s="308"/>
      <c r="GM46" s="308"/>
      <c r="GN46" s="308"/>
      <c r="GO46" s="308"/>
      <c r="GP46" s="308"/>
      <c r="GQ46" s="308"/>
      <c r="GR46" s="308"/>
      <c r="GS46" s="308"/>
      <c r="GT46" s="308"/>
      <c r="GU46" s="308"/>
      <c r="GV46" s="308"/>
      <c r="GW46" s="308"/>
      <c r="GX46" s="308"/>
      <c r="GY46" s="308"/>
      <c r="GZ46" s="308"/>
      <c r="HA46" s="308"/>
      <c r="HB46" s="308"/>
      <c r="HC46" s="308"/>
      <c r="HD46" s="308"/>
      <c r="HE46" s="308"/>
      <c r="HF46" s="308"/>
      <c r="HG46" s="308"/>
      <c r="HH46" s="308"/>
      <c r="HI46" s="308"/>
      <c r="HJ46" s="308"/>
      <c r="HK46" s="308"/>
      <c r="HL46" s="308"/>
      <c r="HM46" s="308"/>
      <c r="HN46" s="308"/>
      <c r="HO46" s="308"/>
      <c r="HP46" s="308"/>
      <c r="HQ46" s="308"/>
      <c r="HR46" s="308"/>
      <c r="HS46" s="308"/>
      <c r="HT46" s="308"/>
      <c r="HU46" s="308"/>
      <c r="HV46" s="308"/>
      <c r="HW46" s="308"/>
      <c r="HX46" s="308"/>
      <c r="HY46" s="308"/>
      <c r="HZ46" s="308"/>
      <c r="IA46" s="308"/>
      <c r="IB46" s="308"/>
      <c r="IC46" s="308"/>
      <c r="ID46" s="308"/>
      <c r="IE46" s="308"/>
      <c r="IF46" s="308"/>
      <c r="IG46" s="308"/>
      <c r="IH46" s="308"/>
      <c r="II46" s="308"/>
      <c r="IJ46" s="308"/>
      <c r="IK46" s="308"/>
      <c r="IL46" s="308"/>
      <c r="IM46" s="308"/>
      <c r="IN46" s="308"/>
      <c r="IO46" s="308"/>
      <c r="IP46" s="308"/>
      <c r="IQ46" s="308"/>
      <c r="IR46" s="308"/>
      <c r="IS46" s="308"/>
      <c r="IT46" s="308"/>
      <c r="IU46" s="308"/>
      <c r="IV46" s="308"/>
      <c r="IW46" s="308"/>
      <c r="IX46" s="308"/>
      <c r="IY46" s="308"/>
      <c r="IZ46" s="308"/>
      <c r="JA46" s="308"/>
      <c r="JB46" s="308"/>
      <c r="JC46" s="308"/>
      <c r="JD46" s="308"/>
      <c r="JE46" s="308"/>
      <c r="JF46" s="308"/>
      <c r="JG46" s="308"/>
      <c r="JH46" s="308"/>
      <c r="JI46" s="308"/>
      <c r="JJ46" s="308"/>
      <c r="JK46" s="308"/>
      <c r="JL46" s="308"/>
      <c r="JM46" s="308"/>
      <c r="JN46" s="308"/>
      <c r="JO46" s="308"/>
      <c r="JP46" s="308"/>
      <c r="JQ46" s="308"/>
      <c r="JR46" s="308"/>
      <c r="JS46" s="308"/>
      <c r="JT46" s="308"/>
      <c r="JU46" s="308"/>
      <c r="JV46" s="308"/>
      <c r="JW46" s="308"/>
      <c r="JX46" s="308"/>
      <c r="JY46" s="308"/>
      <c r="JZ46" s="308"/>
      <c r="KA46" s="308"/>
      <c r="KB46" s="308"/>
      <c r="KC46" s="308"/>
      <c r="KD46" s="308"/>
      <c r="KE46" s="308"/>
      <c r="KF46" s="308"/>
      <c r="KG46" s="308"/>
      <c r="KH46" s="308"/>
      <c r="KI46" s="308"/>
      <c r="KJ46" s="308"/>
      <c r="KK46" s="308"/>
      <c r="KL46" s="308"/>
      <c r="KM46" s="308"/>
      <c r="KN46" s="308"/>
      <c r="KO46" s="308"/>
      <c r="KP46" s="308"/>
      <c r="KQ46" s="308"/>
      <c r="KR46" s="308"/>
      <c r="KS46" s="308"/>
      <c r="KT46" s="308"/>
      <c r="KU46" s="308"/>
      <c r="KV46" s="308"/>
      <c r="KW46" s="308"/>
      <c r="KX46" s="308"/>
      <c r="KY46" s="308"/>
      <c r="KZ46" s="308"/>
      <c r="LA46" s="308"/>
      <c r="LB46" s="308"/>
      <c r="LC46" s="308"/>
      <c r="LD46" s="308"/>
      <c r="LE46" s="308"/>
      <c r="LF46" s="308"/>
      <c r="LG46" s="308"/>
      <c r="LH46" s="308"/>
      <c r="LI46" s="308"/>
      <c r="LJ46" s="308"/>
      <c r="LK46" s="308"/>
      <c r="LL46" s="308"/>
      <c r="LM46" s="308"/>
    </row>
    <row r="47" spans="1:325">
      <c r="A47" s="130" t="str">
        <f>IF(OR(Data3!B7="Grand Total",Data3!B7=0),"",Data3!B7)</f>
        <v>D.1.3.</v>
      </c>
      <c r="B47" s="323" t="s">
        <v>746</v>
      </c>
      <c r="C47" s="304" t="s">
        <v>747</v>
      </c>
      <c r="D47" s="309"/>
      <c r="E47" s="310"/>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308"/>
      <c r="AP47" s="308"/>
      <c r="AQ47" s="308"/>
      <c r="AR47" s="308"/>
      <c r="AS47" s="308"/>
      <c r="AT47" s="308"/>
      <c r="AU47" s="308"/>
      <c r="AV47" s="308"/>
      <c r="AW47" s="308"/>
      <c r="AX47" s="308"/>
      <c r="AY47" s="308"/>
      <c r="AZ47" s="308"/>
      <c r="BA47" s="308"/>
      <c r="BB47" s="308"/>
      <c r="BC47" s="308"/>
      <c r="BD47" s="308"/>
      <c r="BE47" s="308"/>
      <c r="BF47" s="308"/>
      <c r="BG47" s="308"/>
      <c r="BH47" s="308"/>
      <c r="BI47" s="308"/>
      <c r="BJ47" s="308"/>
      <c r="BK47" s="308"/>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308"/>
      <c r="DJ47" s="308"/>
      <c r="DK47" s="308"/>
      <c r="DL47" s="308"/>
      <c r="DM47" s="308"/>
      <c r="DN47" s="308"/>
      <c r="DO47" s="308"/>
      <c r="DP47" s="308"/>
      <c r="DQ47" s="308"/>
      <c r="DR47" s="308"/>
      <c r="DS47" s="308"/>
      <c r="DT47" s="308"/>
      <c r="DU47" s="308"/>
      <c r="DV47" s="308"/>
      <c r="DW47" s="308"/>
      <c r="DX47" s="308"/>
      <c r="DY47" s="308"/>
      <c r="DZ47" s="308"/>
      <c r="EA47" s="308"/>
      <c r="EB47" s="308"/>
      <c r="EC47" s="308"/>
      <c r="ED47" s="308"/>
      <c r="EE47" s="308"/>
      <c r="EF47" s="308"/>
      <c r="EG47" s="308"/>
      <c r="EH47" s="308"/>
      <c r="EI47" s="308"/>
      <c r="EJ47" s="308"/>
      <c r="EK47" s="308"/>
      <c r="EL47" s="308"/>
      <c r="EM47" s="308"/>
      <c r="EN47" s="308"/>
      <c r="EO47" s="308"/>
      <c r="EP47" s="308"/>
      <c r="EQ47" s="308"/>
      <c r="ER47" s="308"/>
      <c r="ES47" s="308"/>
      <c r="ET47" s="308"/>
      <c r="EU47" s="308"/>
      <c r="EV47" s="308"/>
      <c r="EW47" s="308"/>
      <c r="EX47" s="308"/>
      <c r="EY47" s="308"/>
      <c r="EZ47" s="308"/>
      <c r="FA47" s="308"/>
      <c r="FB47" s="308"/>
      <c r="FC47" s="308"/>
      <c r="FD47" s="308"/>
      <c r="FE47" s="308"/>
      <c r="FF47" s="308"/>
      <c r="FG47" s="308"/>
      <c r="FH47" s="308"/>
      <c r="FI47" s="308"/>
      <c r="FJ47" s="308"/>
      <c r="FK47" s="308"/>
      <c r="FL47" s="308"/>
      <c r="FM47" s="308"/>
      <c r="FN47" s="308"/>
      <c r="FO47" s="308"/>
      <c r="FP47" s="308"/>
      <c r="FQ47" s="308"/>
      <c r="FR47" s="308"/>
      <c r="FS47" s="308"/>
      <c r="FT47" s="308"/>
      <c r="FU47" s="308"/>
      <c r="FV47" s="308"/>
      <c r="FW47" s="308"/>
      <c r="FX47" s="308"/>
      <c r="FY47" s="308"/>
      <c r="FZ47" s="308"/>
      <c r="GA47" s="308"/>
      <c r="GB47" s="308"/>
      <c r="GC47" s="308"/>
      <c r="GD47" s="308"/>
      <c r="GE47" s="308"/>
      <c r="GF47" s="308"/>
      <c r="GG47" s="308"/>
      <c r="GH47" s="308"/>
      <c r="GI47" s="308"/>
      <c r="GJ47" s="308"/>
      <c r="GK47" s="308"/>
      <c r="GL47" s="308"/>
      <c r="GM47" s="308"/>
      <c r="GN47" s="308"/>
      <c r="GO47" s="308"/>
      <c r="GP47" s="308"/>
      <c r="GQ47" s="308"/>
      <c r="GR47" s="308"/>
      <c r="GS47" s="308"/>
      <c r="GT47" s="308"/>
      <c r="GU47" s="308"/>
      <c r="GV47" s="308"/>
      <c r="GW47" s="308"/>
      <c r="GX47" s="308"/>
      <c r="GY47" s="308"/>
      <c r="GZ47" s="308"/>
      <c r="HA47" s="308"/>
      <c r="HB47" s="308"/>
      <c r="HC47" s="308"/>
      <c r="HD47" s="308"/>
      <c r="HE47" s="308"/>
      <c r="HF47" s="308"/>
      <c r="HG47" s="308"/>
      <c r="HH47" s="308"/>
      <c r="HI47" s="308"/>
      <c r="HJ47" s="308"/>
      <c r="HK47" s="308"/>
      <c r="HL47" s="308"/>
      <c r="HM47" s="308"/>
      <c r="HN47" s="308"/>
      <c r="HO47" s="308"/>
      <c r="HP47" s="308"/>
      <c r="HQ47" s="308"/>
      <c r="HR47" s="308"/>
      <c r="HS47" s="308"/>
      <c r="HT47" s="308"/>
      <c r="HU47" s="308"/>
      <c r="HV47" s="308"/>
      <c r="HW47" s="308"/>
      <c r="HX47" s="308"/>
      <c r="HY47" s="308"/>
      <c r="HZ47" s="308"/>
      <c r="IA47" s="308"/>
      <c r="IB47" s="308"/>
      <c r="IC47" s="308"/>
      <c r="ID47" s="308"/>
      <c r="IE47" s="308"/>
      <c r="IF47" s="308"/>
      <c r="IG47" s="308"/>
      <c r="IH47" s="308"/>
      <c r="II47" s="308"/>
      <c r="IJ47" s="308"/>
      <c r="IK47" s="308"/>
      <c r="IL47" s="308"/>
      <c r="IM47" s="308"/>
      <c r="IN47" s="308"/>
      <c r="IO47" s="308"/>
      <c r="IP47" s="308"/>
      <c r="IQ47" s="308"/>
      <c r="IR47" s="308"/>
      <c r="IS47" s="308"/>
      <c r="IT47" s="308"/>
      <c r="IU47" s="308"/>
      <c r="IV47" s="308"/>
      <c r="IW47" s="308"/>
      <c r="IX47" s="308"/>
      <c r="IY47" s="308"/>
      <c r="IZ47" s="308"/>
      <c r="JA47" s="308"/>
      <c r="JB47" s="308"/>
      <c r="JC47" s="308"/>
      <c r="JD47" s="308"/>
      <c r="JE47" s="308"/>
      <c r="JF47" s="308"/>
      <c r="JG47" s="308"/>
      <c r="JH47" s="308"/>
      <c r="JI47" s="308"/>
      <c r="JJ47" s="308"/>
      <c r="JK47" s="308"/>
      <c r="JL47" s="308"/>
      <c r="JM47" s="308"/>
      <c r="JN47" s="308"/>
      <c r="JO47" s="308"/>
      <c r="JP47" s="308"/>
      <c r="JQ47" s="308"/>
      <c r="JR47" s="308"/>
      <c r="JS47" s="308"/>
      <c r="JT47" s="308"/>
      <c r="JU47" s="308"/>
      <c r="JV47" s="308"/>
      <c r="JW47" s="308"/>
      <c r="JX47" s="308"/>
      <c r="JY47" s="308"/>
      <c r="JZ47" s="308"/>
      <c r="KA47" s="308"/>
      <c r="KB47" s="308"/>
      <c r="KC47" s="308"/>
      <c r="KD47" s="308"/>
      <c r="KE47" s="308"/>
      <c r="KF47" s="308"/>
      <c r="KG47" s="308"/>
      <c r="KH47" s="308"/>
      <c r="KI47" s="308"/>
      <c r="KJ47" s="308"/>
      <c r="KK47" s="308"/>
      <c r="KL47" s="308"/>
      <c r="KM47" s="308"/>
      <c r="KN47" s="308"/>
      <c r="KO47" s="308"/>
      <c r="KP47" s="308"/>
      <c r="KQ47" s="308"/>
      <c r="KR47" s="308"/>
      <c r="KS47" s="308"/>
      <c r="KT47" s="308"/>
      <c r="KU47" s="308"/>
      <c r="KV47" s="308"/>
      <c r="KW47" s="308"/>
      <c r="KX47" s="308"/>
      <c r="KY47" s="308"/>
      <c r="KZ47" s="308"/>
      <c r="LA47" s="308"/>
      <c r="LB47" s="308"/>
      <c r="LC47" s="308"/>
      <c r="LD47" s="308"/>
      <c r="LE47" s="308"/>
      <c r="LF47" s="308"/>
      <c r="LG47" s="308"/>
      <c r="LH47" s="308"/>
      <c r="LI47" s="308"/>
      <c r="LJ47" s="308"/>
      <c r="LK47" s="308"/>
      <c r="LL47" s="308"/>
      <c r="LM47" s="308"/>
    </row>
    <row r="48" spans="1:325" hidden="1">
      <c r="A48" s="130"/>
      <c r="B48" s="323" t="s">
        <v>748</v>
      </c>
      <c r="C48" s="304" t="s">
        <v>749</v>
      </c>
      <c r="D48" s="309"/>
      <c r="E48" s="310"/>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S48" s="308"/>
      <c r="ET48" s="308"/>
      <c r="EU48" s="308"/>
      <c r="EV48" s="308"/>
      <c r="EW48" s="308"/>
      <c r="EX48" s="308"/>
      <c r="EY48" s="308"/>
      <c r="EZ48" s="308"/>
      <c r="FA48" s="308"/>
      <c r="FB48" s="308"/>
      <c r="FC48" s="308"/>
      <c r="FD48" s="308"/>
      <c r="FE48" s="308"/>
      <c r="FF48" s="308"/>
      <c r="FG48" s="308"/>
      <c r="FH48" s="308"/>
      <c r="FI48" s="308"/>
      <c r="FJ48" s="308"/>
      <c r="FK48" s="308"/>
      <c r="FL48" s="308"/>
      <c r="FM48" s="308"/>
      <c r="FN48" s="308"/>
      <c r="FO48" s="308"/>
      <c r="FP48" s="308"/>
      <c r="FQ48" s="308"/>
      <c r="FR48" s="308"/>
      <c r="FS48" s="308"/>
      <c r="FT48" s="308"/>
      <c r="FU48" s="308"/>
      <c r="FV48" s="308"/>
      <c r="FW48" s="308"/>
      <c r="FX48" s="308"/>
      <c r="FY48" s="308"/>
      <c r="FZ48" s="308"/>
      <c r="GA48" s="308"/>
      <c r="GB48" s="308"/>
      <c r="GC48" s="308"/>
      <c r="GD48" s="308"/>
      <c r="GE48" s="308"/>
      <c r="GF48" s="308"/>
      <c r="GG48" s="308"/>
      <c r="GH48" s="308"/>
      <c r="GI48" s="308"/>
      <c r="GJ48" s="308"/>
      <c r="GK48" s="308"/>
      <c r="GL48" s="308"/>
      <c r="GM48" s="308"/>
      <c r="GN48" s="308"/>
      <c r="GO48" s="308"/>
      <c r="GP48" s="308"/>
      <c r="GQ48" s="308"/>
      <c r="GR48" s="308"/>
      <c r="GS48" s="308"/>
      <c r="GT48" s="308"/>
      <c r="GU48" s="308"/>
      <c r="GV48" s="308"/>
      <c r="GW48" s="308"/>
      <c r="GX48" s="308"/>
      <c r="GY48" s="308"/>
      <c r="GZ48" s="308"/>
      <c r="HA48" s="308"/>
      <c r="HB48" s="308"/>
      <c r="HC48" s="308"/>
      <c r="HD48" s="308"/>
      <c r="HE48" s="308"/>
      <c r="HF48" s="308"/>
      <c r="HG48" s="308"/>
      <c r="HH48" s="308"/>
      <c r="HI48" s="308"/>
      <c r="HJ48" s="308"/>
      <c r="HK48" s="308"/>
      <c r="HL48" s="308"/>
      <c r="HM48" s="308"/>
      <c r="HN48" s="308"/>
      <c r="HO48" s="308"/>
      <c r="HP48" s="308"/>
      <c r="HQ48" s="308"/>
      <c r="HR48" s="308"/>
      <c r="HS48" s="308"/>
      <c r="HT48" s="308"/>
      <c r="HU48" s="308"/>
      <c r="HV48" s="308"/>
      <c r="HW48" s="308"/>
      <c r="HX48" s="308"/>
      <c r="HY48" s="308"/>
      <c r="HZ48" s="308"/>
      <c r="IA48" s="308"/>
      <c r="IB48" s="308"/>
      <c r="IC48" s="308"/>
      <c r="ID48" s="308"/>
      <c r="IE48" s="308"/>
      <c r="IF48" s="308"/>
      <c r="IG48" s="308"/>
      <c r="IH48" s="308"/>
      <c r="II48" s="308"/>
      <c r="IJ48" s="308"/>
      <c r="IK48" s="308"/>
      <c r="IL48" s="308"/>
      <c r="IM48" s="308"/>
      <c r="IN48" s="308"/>
      <c r="IO48" s="308"/>
      <c r="IP48" s="308"/>
      <c r="IQ48" s="308"/>
      <c r="IR48" s="308"/>
      <c r="IS48" s="308"/>
      <c r="IT48" s="308"/>
      <c r="IU48" s="308"/>
      <c r="IV48" s="308"/>
      <c r="IW48" s="308"/>
      <c r="IX48" s="308"/>
      <c r="IY48" s="308"/>
      <c r="IZ48" s="308"/>
      <c r="JA48" s="308"/>
      <c r="JB48" s="308"/>
      <c r="JC48" s="308"/>
      <c r="JD48" s="308"/>
      <c r="JE48" s="308"/>
      <c r="JF48" s="308"/>
      <c r="JG48" s="308"/>
      <c r="JH48" s="308"/>
      <c r="JI48" s="308"/>
      <c r="JJ48" s="308"/>
      <c r="JK48" s="308"/>
      <c r="JL48" s="308"/>
      <c r="JM48" s="308"/>
      <c r="JN48" s="308"/>
      <c r="JO48" s="308"/>
      <c r="JP48" s="308"/>
      <c r="JQ48" s="308"/>
      <c r="JR48" s="308"/>
      <c r="JS48" s="308"/>
      <c r="JT48" s="308"/>
      <c r="JU48" s="308"/>
      <c r="JV48" s="308"/>
      <c r="JW48" s="308"/>
      <c r="JX48" s="308"/>
      <c r="JY48" s="308"/>
      <c r="JZ48" s="308"/>
      <c r="KA48" s="308"/>
      <c r="KB48" s="308"/>
      <c r="KC48" s="308"/>
      <c r="KD48" s="308"/>
      <c r="KE48" s="308"/>
      <c r="KF48" s="308"/>
      <c r="KG48" s="308"/>
      <c r="KH48" s="308"/>
      <c r="KI48" s="308"/>
      <c r="KJ48" s="308"/>
      <c r="KK48" s="308"/>
      <c r="KL48" s="308"/>
      <c r="KM48" s="308"/>
      <c r="KN48" s="308"/>
      <c r="KO48" s="308"/>
      <c r="KP48" s="308"/>
      <c r="KQ48" s="308"/>
      <c r="KR48" s="308"/>
      <c r="KS48" s="308"/>
      <c r="KT48" s="308"/>
      <c r="KU48" s="308"/>
      <c r="KV48" s="308"/>
      <c r="KW48" s="308"/>
      <c r="KX48" s="308"/>
      <c r="KY48" s="308"/>
      <c r="KZ48" s="308"/>
      <c r="LA48" s="308"/>
      <c r="LB48" s="308"/>
      <c r="LC48" s="308"/>
      <c r="LD48" s="308"/>
      <c r="LE48" s="308"/>
      <c r="LF48" s="308"/>
      <c r="LG48" s="308"/>
      <c r="LH48" s="308"/>
      <c r="LI48" s="308"/>
      <c r="LJ48" s="308"/>
      <c r="LK48" s="308"/>
      <c r="LL48" s="308"/>
      <c r="LM48" s="308"/>
    </row>
    <row r="49" spans="1:325">
      <c r="A49" s="130" t="str">
        <f>IF(OR(Data3!B7="Grand Total",Data3!B7=0),"",Data3!B7)</f>
        <v>D.1.3.</v>
      </c>
      <c r="B49" s="323" t="s">
        <v>750</v>
      </c>
      <c r="C49" s="304" t="s">
        <v>751</v>
      </c>
      <c r="D49" s="309"/>
      <c r="E49" s="310"/>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08"/>
      <c r="AZ49" s="308"/>
      <c r="BA49" s="308"/>
      <c r="BB49" s="308"/>
      <c r="BC49" s="308"/>
      <c r="BD49" s="308"/>
      <c r="BE49" s="308"/>
      <c r="BF49" s="308"/>
      <c r="BG49" s="308"/>
      <c r="BH49" s="308"/>
      <c r="BI49" s="308"/>
      <c r="BJ49" s="308"/>
      <c r="BK49" s="308"/>
      <c r="BL49" s="308"/>
      <c r="BM49" s="308"/>
      <c r="BN49" s="308"/>
      <c r="BO49" s="308"/>
      <c r="BP49" s="308"/>
      <c r="BQ49" s="308"/>
      <c r="BR49" s="308"/>
      <c r="BS49" s="308"/>
      <c r="BT49" s="308"/>
      <c r="BU49" s="308"/>
      <c r="BV49" s="308"/>
      <c r="BW49" s="308"/>
      <c r="BX49" s="308"/>
      <c r="BY49" s="308"/>
      <c r="BZ49" s="308"/>
      <c r="CA49" s="308"/>
      <c r="CB49" s="308"/>
      <c r="CC49" s="308"/>
      <c r="CD49" s="308"/>
      <c r="CE49" s="308"/>
      <c r="CF49" s="308"/>
      <c r="CG49" s="308"/>
      <c r="CH49" s="308"/>
      <c r="CI49" s="308"/>
      <c r="CJ49" s="308"/>
      <c r="CK49" s="308"/>
      <c r="CL49" s="308"/>
      <c r="CM49" s="308"/>
      <c r="CN49" s="308"/>
      <c r="CO49" s="308"/>
      <c r="CP49" s="308"/>
      <c r="CQ49" s="308"/>
      <c r="CR49" s="308"/>
      <c r="CS49" s="308"/>
      <c r="CT49" s="308"/>
      <c r="CU49" s="308"/>
      <c r="CV49" s="308"/>
      <c r="CW49" s="308"/>
      <c r="CX49" s="308"/>
      <c r="CY49" s="308"/>
      <c r="CZ49" s="308"/>
      <c r="DA49" s="308"/>
      <c r="DB49" s="308"/>
      <c r="DC49" s="308"/>
      <c r="DD49" s="308"/>
      <c r="DE49" s="308"/>
      <c r="DF49" s="308"/>
      <c r="DG49" s="308"/>
      <c r="DH49" s="308"/>
      <c r="DI49" s="308"/>
      <c r="DJ49" s="308"/>
      <c r="DK49" s="308"/>
      <c r="DL49" s="308"/>
      <c r="DM49" s="308"/>
      <c r="DN49" s="308"/>
      <c r="DO49" s="308"/>
      <c r="DP49" s="308"/>
      <c r="DQ49" s="308"/>
      <c r="DR49" s="308"/>
      <c r="DS49" s="308"/>
      <c r="DT49" s="308"/>
      <c r="DU49" s="308"/>
      <c r="DV49" s="308"/>
      <c r="DW49" s="308"/>
      <c r="DX49" s="308"/>
      <c r="DY49" s="308"/>
      <c r="DZ49" s="308"/>
      <c r="EA49" s="308"/>
      <c r="EB49" s="308"/>
      <c r="EC49" s="308"/>
      <c r="ED49" s="308"/>
      <c r="EE49" s="308"/>
      <c r="EF49" s="308"/>
      <c r="EG49" s="308"/>
      <c r="EH49" s="308"/>
      <c r="EI49" s="308"/>
      <c r="EJ49" s="308"/>
      <c r="EK49" s="308"/>
      <c r="EL49" s="308"/>
      <c r="EM49" s="308"/>
      <c r="EN49" s="308"/>
      <c r="EO49" s="308"/>
      <c r="EP49" s="308"/>
      <c r="EQ49" s="308"/>
      <c r="ER49" s="308"/>
      <c r="ES49" s="308"/>
      <c r="ET49" s="308"/>
      <c r="EU49" s="308"/>
      <c r="EV49" s="308"/>
      <c r="EW49" s="308"/>
      <c r="EX49" s="308"/>
      <c r="EY49" s="308"/>
      <c r="EZ49" s="308"/>
      <c r="FA49" s="308"/>
      <c r="FB49" s="308"/>
      <c r="FC49" s="308"/>
      <c r="FD49" s="308"/>
      <c r="FE49" s="308"/>
      <c r="FF49" s="308"/>
      <c r="FG49" s="308"/>
      <c r="FH49" s="308"/>
      <c r="FI49" s="308"/>
      <c r="FJ49" s="308"/>
      <c r="FK49" s="308"/>
      <c r="FL49" s="308"/>
      <c r="FM49" s="308"/>
      <c r="FN49" s="308"/>
      <c r="FO49" s="308"/>
      <c r="FP49" s="308"/>
      <c r="FQ49" s="308"/>
      <c r="FR49" s="308"/>
      <c r="FS49" s="308"/>
      <c r="FT49" s="308"/>
      <c r="FU49" s="308"/>
      <c r="FV49" s="308"/>
      <c r="FW49" s="308"/>
      <c r="FX49" s="308"/>
      <c r="FY49" s="308"/>
      <c r="FZ49" s="308"/>
      <c r="GA49" s="308"/>
      <c r="GB49" s="308"/>
      <c r="GC49" s="308"/>
      <c r="GD49" s="308"/>
      <c r="GE49" s="308"/>
      <c r="GF49" s="308"/>
      <c r="GG49" s="308"/>
      <c r="GH49" s="308"/>
      <c r="GI49" s="308"/>
      <c r="GJ49" s="308"/>
      <c r="GK49" s="308"/>
      <c r="GL49" s="308"/>
      <c r="GM49" s="308"/>
      <c r="GN49" s="308"/>
      <c r="GO49" s="308"/>
      <c r="GP49" s="308"/>
      <c r="GQ49" s="308"/>
      <c r="GR49" s="308"/>
      <c r="GS49" s="308"/>
      <c r="GT49" s="308"/>
      <c r="GU49" s="308"/>
      <c r="GV49" s="308"/>
      <c r="GW49" s="308"/>
      <c r="GX49" s="308"/>
      <c r="GY49" s="308"/>
      <c r="GZ49" s="308"/>
      <c r="HA49" s="308"/>
      <c r="HB49" s="308"/>
      <c r="HC49" s="308"/>
      <c r="HD49" s="308"/>
      <c r="HE49" s="308"/>
      <c r="HF49" s="308"/>
      <c r="HG49" s="308"/>
      <c r="HH49" s="308"/>
      <c r="HI49" s="308"/>
      <c r="HJ49" s="308"/>
      <c r="HK49" s="308"/>
      <c r="HL49" s="308"/>
      <c r="HM49" s="308"/>
      <c r="HN49" s="308"/>
      <c r="HO49" s="308"/>
      <c r="HP49" s="308"/>
      <c r="HQ49" s="308"/>
      <c r="HR49" s="308"/>
      <c r="HS49" s="308"/>
      <c r="HT49" s="308"/>
      <c r="HU49" s="308"/>
      <c r="HV49" s="308"/>
      <c r="HW49" s="308"/>
      <c r="HX49" s="308"/>
      <c r="HY49" s="308"/>
      <c r="HZ49" s="308"/>
      <c r="IA49" s="308"/>
      <c r="IB49" s="308"/>
      <c r="IC49" s="308"/>
      <c r="ID49" s="308"/>
      <c r="IE49" s="308"/>
      <c r="IF49" s="308"/>
      <c r="IG49" s="308"/>
      <c r="IH49" s="308"/>
      <c r="II49" s="308"/>
      <c r="IJ49" s="308"/>
      <c r="IK49" s="308"/>
      <c r="IL49" s="308"/>
      <c r="IM49" s="308"/>
      <c r="IN49" s="308"/>
      <c r="IO49" s="308"/>
      <c r="IP49" s="308"/>
      <c r="IQ49" s="308"/>
      <c r="IR49" s="308"/>
      <c r="IS49" s="308"/>
      <c r="IT49" s="308"/>
      <c r="IU49" s="308"/>
      <c r="IV49" s="308"/>
      <c r="IW49" s="308"/>
      <c r="IX49" s="308"/>
      <c r="IY49" s="308"/>
      <c r="IZ49" s="308"/>
      <c r="JA49" s="308"/>
      <c r="JB49" s="308"/>
      <c r="JC49" s="308"/>
      <c r="JD49" s="308"/>
      <c r="JE49" s="308"/>
      <c r="JF49" s="308"/>
      <c r="JG49" s="308"/>
      <c r="JH49" s="308"/>
      <c r="JI49" s="308"/>
      <c r="JJ49" s="308"/>
      <c r="JK49" s="308"/>
      <c r="JL49" s="308"/>
      <c r="JM49" s="308"/>
      <c r="JN49" s="308"/>
      <c r="JO49" s="308"/>
      <c r="JP49" s="308"/>
      <c r="JQ49" s="308"/>
      <c r="JR49" s="308"/>
      <c r="JS49" s="308"/>
      <c r="JT49" s="308"/>
      <c r="JU49" s="308"/>
      <c r="JV49" s="308"/>
      <c r="JW49" s="308"/>
      <c r="JX49" s="308"/>
      <c r="JY49" s="308"/>
      <c r="JZ49" s="308"/>
      <c r="KA49" s="308"/>
      <c r="KB49" s="308"/>
      <c r="KC49" s="308"/>
      <c r="KD49" s="308"/>
      <c r="KE49" s="308"/>
      <c r="KF49" s="308"/>
      <c r="KG49" s="308"/>
      <c r="KH49" s="308"/>
      <c r="KI49" s="308"/>
      <c r="KJ49" s="308"/>
      <c r="KK49" s="308"/>
      <c r="KL49" s="308"/>
      <c r="KM49" s="308"/>
      <c r="KN49" s="308"/>
      <c r="KO49" s="308"/>
      <c r="KP49" s="308"/>
      <c r="KQ49" s="308"/>
      <c r="KR49" s="308"/>
      <c r="KS49" s="308"/>
      <c r="KT49" s="308"/>
      <c r="KU49" s="308"/>
      <c r="KV49" s="308"/>
      <c r="KW49" s="308"/>
      <c r="KX49" s="308"/>
      <c r="KY49" s="308"/>
      <c r="KZ49" s="308"/>
      <c r="LA49" s="308"/>
      <c r="LB49" s="308"/>
      <c r="LC49" s="308"/>
      <c r="LD49" s="308"/>
      <c r="LE49" s="308"/>
      <c r="LF49" s="308"/>
      <c r="LG49" s="308"/>
      <c r="LH49" s="308"/>
      <c r="LI49" s="308"/>
      <c r="LJ49" s="308"/>
      <c r="LK49" s="308"/>
      <c r="LL49" s="308"/>
      <c r="LM49" s="308"/>
    </row>
    <row r="50" spans="1:325" ht="30" hidden="1">
      <c r="A50" s="130"/>
      <c r="B50" s="323" t="s">
        <v>752</v>
      </c>
      <c r="C50" s="304" t="s">
        <v>753</v>
      </c>
      <c r="D50" s="309"/>
      <c r="E50" s="310"/>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c r="AK50" s="308"/>
      <c r="AL50" s="308"/>
      <c r="AM50" s="308"/>
      <c r="AN50" s="308"/>
      <c r="AO50" s="308"/>
      <c r="AP50" s="308"/>
      <c r="AQ50" s="308"/>
      <c r="AR50" s="308"/>
      <c r="AS50" s="308"/>
      <c r="AT50" s="308"/>
      <c r="AU50" s="308"/>
      <c r="AV50" s="308"/>
      <c r="AW50" s="308"/>
      <c r="AX50" s="308"/>
      <c r="AY50" s="308"/>
      <c r="AZ50" s="308"/>
      <c r="BA50" s="308"/>
      <c r="BB50" s="308"/>
      <c r="BC50" s="308"/>
      <c r="BD50" s="308"/>
      <c r="BE50" s="308"/>
      <c r="BF50" s="308"/>
      <c r="BG50" s="308"/>
      <c r="BH50" s="308"/>
      <c r="BI50" s="308"/>
      <c r="BJ50" s="308"/>
      <c r="BK50" s="308"/>
      <c r="BL50" s="308"/>
      <c r="BM50" s="308"/>
      <c r="BN50" s="308"/>
      <c r="BO50" s="308"/>
      <c r="BP50" s="308"/>
      <c r="BQ50" s="308"/>
      <c r="BR50" s="308"/>
      <c r="BS50" s="308"/>
      <c r="BT50" s="308"/>
      <c r="BU50" s="308"/>
      <c r="BV50" s="308"/>
      <c r="BW50" s="308"/>
      <c r="BX50" s="308"/>
      <c r="BY50" s="308"/>
      <c r="BZ50" s="308"/>
      <c r="CA50" s="308"/>
      <c r="CB50" s="308"/>
      <c r="CC50" s="308"/>
      <c r="CD50" s="308"/>
      <c r="CE50" s="308"/>
      <c r="CF50" s="308"/>
      <c r="CG50" s="308"/>
      <c r="CH50" s="308"/>
      <c r="CI50" s="308"/>
      <c r="CJ50" s="308"/>
      <c r="CK50" s="308"/>
      <c r="CL50" s="308"/>
      <c r="CM50" s="308"/>
      <c r="CN50" s="308"/>
      <c r="CO50" s="308"/>
      <c r="CP50" s="308"/>
      <c r="CQ50" s="308"/>
      <c r="CR50" s="308"/>
      <c r="CS50" s="308"/>
      <c r="CT50" s="308"/>
      <c r="CU50" s="308"/>
      <c r="CV50" s="308"/>
      <c r="CW50" s="308"/>
      <c r="CX50" s="308"/>
      <c r="CY50" s="308"/>
      <c r="CZ50" s="308"/>
      <c r="DA50" s="308"/>
      <c r="DB50" s="308"/>
      <c r="DC50" s="308"/>
      <c r="DD50" s="308"/>
      <c r="DE50" s="308"/>
      <c r="DF50" s="308"/>
      <c r="DG50" s="308"/>
      <c r="DH50" s="308"/>
      <c r="DI50" s="308"/>
      <c r="DJ50" s="308"/>
      <c r="DK50" s="308"/>
      <c r="DL50" s="308"/>
      <c r="DM50" s="308"/>
      <c r="DN50" s="308"/>
      <c r="DO50" s="308"/>
      <c r="DP50" s="308"/>
      <c r="DQ50" s="308"/>
      <c r="DR50" s="308"/>
      <c r="DS50" s="308"/>
      <c r="DT50" s="308"/>
      <c r="DU50" s="308"/>
      <c r="DV50" s="308"/>
      <c r="DW50" s="308"/>
      <c r="DX50" s="308"/>
      <c r="DY50" s="308"/>
      <c r="DZ50" s="308"/>
      <c r="EA50" s="308"/>
      <c r="EB50" s="308"/>
      <c r="EC50" s="308"/>
      <c r="ED50" s="308"/>
      <c r="EE50" s="308"/>
      <c r="EF50" s="308"/>
      <c r="EG50" s="308"/>
      <c r="EH50" s="308"/>
      <c r="EI50" s="308"/>
      <c r="EJ50" s="308"/>
      <c r="EK50" s="308"/>
      <c r="EL50" s="308"/>
      <c r="EM50" s="308"/>
      <c r="EN50" s="308"/>
      <c r="EO50" s="308"/>
      <c r="EP50" s="308"/>
      <c r="EQ50" s="308"/>
      <c r="ER50" s="308"/>
      <c r="ES50" s="308"/>
      <c r="ET50" s="308"/>
      <c r="EU50" s="308"/>
      <c r="EV50" s="308"/>
      <c r="EW50" s="308"/>
      <c r="EX50" s="308"/>
      <c r="EY50" s="308"/>
      <c r="EZ50" s="308"/>
      <c r="FA50" s="308"/>
      <c r="FB50" s="308"/>
      <c r="FC50" s="308"/>
      <c r="FD50" s="308"/>
      <c r="FE50" s="308"/>
      <c r="FF50" s="308"/>
      <c r="FG50" s="308"/>
      <c r="FH50" s="308"/>
      <c r="FI50" s="308"/>
      <c r="FJ50" s="308"/>
      <c r="FK50" s="308"/>
      <c r="FL50" s="308"/>
      <c r="FM50" s="308"/>
      <c r="FN50" s="308"/>
      <c r="FO50" s="308"/>
      <c r="FP50" s="308"/>
      <c r="FQ50" s="308"/>
      <c r="FR50" s="308"/>
      <c r="FS50" s="308"/>
      <c r="FT50" s="308"/>
      <c r="FU50" s="308"/>
      <c r="FV50" s="308"/>
      <c r="FW50" s="308"/>
      <c r="FX50" s="308"/>
      <c r="FY50" s="308"/>
      <c r="FZ50" s="308"/>
      <c r="GA50" s="308"/>
      <c r="GB50" s="308"/>
      <c r="GC50" s="308"/>
      <c r="GD50" s="308"/>
      <c r="GE50" s="308"/>
      <c r="GF50" s="308"/>
      <c r="GG50" s="308"/>
      <c r="GH50" s="308"/>
      <c r="GI50" s="308"/>
      <c r="GJ50" s="308"/>
      <c r="GK50" s="308"/>
      <c r="GL50" s="308"/>
      <c r="GM50" s="308"/>
      <c r="GN50" s="308"/>
      <c r="GO50" s="308"/>
      <c r="GP50" s="308"/>
      <c r="GQ50" s="308"/>
      <c r="GR50" s="308"/>
      <c r="GS50" s="308"/>
      <c r="GT50" s="308"/>
      <c r="GU50" s="308"/>
      <c r="GV50" s="308"/>
      <c r="GW50" s="308"/>
      <c r="GX50" s="308"/>
      <c r="GY50" s="308"/>
      <c r="GZ50" s="308"/>
      <c r="HA50" s="308"/>
      <c r="HB50" s="308"/>
      <c r="HC50" s="308"/>
      <c r="HD50" s="308"/>
      <c r="HE50" s="308"/>
      <c r="HF50" s="308"/>
      <c r="HG50" s="308"/>
      <c r="HH50" s="308"/>
      <c r="HI50" s="308"/>
      <c r="HJ50" s="308"/>
      <c r="HK50" s="308"/>
      <c r="HL50" s="308"/>
      <c r="HM50" s="308"/>
      <c r="HN50" s="308"/>
      <c r="HO50" s="308"/>
      <c r="HP50" s="308"/>
      <c r="HQ50" s="308"/>
      <c r="HR50" s="308"/>
      <c r="HS50" s="308"/>
      <c r="HT50" s="308"/>
      <c r="HU50" s="308"/>
      <c r="HV50" s="308"/>
      <c r="HW50" s="308"/>
      <c r="HX50" s="308"/>
      <c r="HY50" s="308"/>
      <c r="HZ50" s="308"/>
      <c r="IA50" s="308"/>
      <c r="IB50" s="308"/>
      <c r="IC50" s="308"/>
      <c r="ID50" s="308"/>
      <c r="IE50" s="308"/>
      <c r="IF50" s="308"/>
      <c r="IG50" s="308"/>
      <c r="IH50" s="308"/>
      <c r="II50" s="308"/>
      <c r="IJ50" s="308"/>
      <c r="IK50" s="308"/>
      <c r="IL50" s="308"/>
      <c r="IM50" s="308"/>
      <c r="IN50" s="308"/>
      <c r="IO50" s="308"/>
      <c r="IP50" s="308"/>
      <c r="IQ50" s="308"/>
      <c r="IR50" s="308"/>
      <c r="IS50" s="308"/>
      <c r="IT50" s="308"/>
      <c r="IU50" s="308"/>
      <c r="IV50" s="308"/>
      <c r="IW50" s="308"/>
      <c r="IX50" s="308"/>
      <c r="IY50" s="308"/>
      <c r="IZ50" s="308"/>
      <c r="JA50" s="308"/>
      <c r="JB50" s="308"/>
      <c r="JC50" s="308"/>
      <c r="JD50" s="308"/>
      <c r="JE50" s="308"/>
      <c r="JF50" s="308"/>
      <c r="JG50" s="308"/>
      <c r="JH50" s="308"/>
      <c r="JI50" s="308"/>
      <c r="JJ50" s="308"/>
      <c r="JK50" s="308"/>
      <c r="JL50" s="308"/>
      <c r="JM50" s="308"/>
      <c r="JN50" s="308"/>
      <c r="JO50" s="308"/>
      <c r="JP50" s="308"/>
      <c r="JQ50" s="308"/>
      <c r="JR50" s="308"/>
      <c r="JS50" s="308"/>
      <c r="JT50" s="308"/>
      <c r="JU50" s="308"/>
      <c r="JV50" s="308"/>
      <c r="JW50" s="308"/>
      <c r="JX50" s="308"/>
      <c r="JY50" s="308"/>
      <c r="JZ50" s="308"/>
      <c r="KA50" s="308"/>
      <c r="KB50" s="308"/>
      <c r="KC50" s="308"/>
      <c r="KD50" s="308"/>
      <c r="KE50" s="308"/>
      <c r="KF50" s="308"/>
      <c r="KG50" s="308"/>
      <c r="KH50" s="308"/>
      <c r="KI50" s="308"/>
      <c r="KJ50" s="308"/>
      <c r="KK50" s="308"/>
      <c r="KL50" s="308"/>
      <c r="KM50" s="308"/>
      <c r="KN50" s="308"/>
      <c r="KO50" s="308"/>
      <c r="KP50" s="308"/>
      <c r="KQ50" s="308"/>
      <c r="KR50" s="308"/>
      <c r="KS50" s="308"/>
      <c r="KT50" s="308"/>
      <c r="KU50" s="308"/>
      <c r="KV50" s="308"/>
      <c r="KW50" s="308"/>
      <c r="KX50" s="308"/>
      <c r="KY50" s="308"/>
      <c r="KZ50" s="308"/>
      <c r="LA50" s="308"/>
      <c r="LB50" s="308"/>
      <c r="LC50" s="308"/>
      <c r="LD50" s="308"/>
      <c r="LE50" s="308"/>
      <c r="LF50" s="308"/>
      <c r="LG50" s="308"/>
      <c r="LH50" s="308"/>
      <c r="LI50" s="308"/>
      <c r="LJ50" s="308"/>
      <c r="LK50" s="308"/>
      <c r="LL50" s="308"/>
      <c r="LM50" s="308"/>
    </row>
    <row r="51" spans="1:325" ht="30">
      <c r="A51" s="130" t="str">
        <f>IF(OR(Data3!B8="Grand Total",Data3!B8=0),"",Data3!B8)</f>
        <v>D.1.4.</v>
      </c>
      <c r="B51" s="323" t="s">
        <v>754</v>
      </c>
      <c r="C51" s="304" t="s">
        <v>755</v>
      </c>
      <c r="D51" s="309"/>
      <c r="E51" s="310"/>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8"/>
      <c r="AM51" s="308"/>
      <c r="AN51" s="308"/>
      <c r="AO51" s="308"/>
      <c r="AP51" s="308"/>
      <c r="AQ51" s="308"/>
      <c r="AR51" s="308"/>
      <c r="AS51" s="308"/>
      <c r="AT51" s="308"/>
      <c r="AU51" s="308"/>
      <c r="AV51" s="308"/>
      <c r="AW51" s="308"/>
      <c r="AX51" s="308"/>
      <c r="AY51" s="308"/>
      <c r="AZ51" s="308"/>
      <c r="BA51" s="308"/>
      <c r="BB51" s="308"/>
      <c r="BC51" s="308"/>
      <c r="BD51" s="308"/>
      <c r="BE51" s="308"/>
      <c r="BF51" s="308"/>
      <c r="BG51" s="308"/>
      <c r="BH51" s="308"/>
      <c r="BI51" s="308"/>
      <c r="BJ51" s="308"/>
      <c r="BK51" s="308"/>
      <c r="BL51" s="308"/>
      <c r="BM51" s="308"/>
      <c r="BN51" s="308"/>
      <c r="BO51" s="308"/>
      <c r="BP51" s="308"/>
      <c r="BQ51" s="308"/>
      <c r="BR51" s="308"/>
      <c r="BS51" s="308"/>
      <c r="BT51" s="308"/>
      <c r="BU51" s="308"/>
      <c r="BV51" s="308"/>
      <c r="BW51" s="308"/>
      <c r="BX51" s="308"/>
      <c r="BY51" s="308"/>
      <c r="BZ51" s="308"/>
      <c r="CA51" s="308"/>
      <c r="CB51" s="308"/>
      <c r="CC51" s="308"/>
      <c r="CD51" s="308"/>
      <c r="CE51" s="308"/>
      <c r="CF51" s="308"/>
      <c r="CG51" s="308"/>
      <c r="CH51" s="308"/>
      <c r="CI51" s="308"/>
      <c r="CJ51" s="308"/>
      <c r="CK51" s="308"/>
      <c r="CL51" s="308"/>
      <c r="CM51" s="308"/>
      <c r="CN51" s="308"/>
      <c r="CO51" s="308"/>
      <c r="CP51" s="308"/>
      <c r="CQ51" s="308"/>
      <c r="CR51" s="308"/>
      <c r="CS51" s="308"/>
      <c r="CT51" s="308"/>
      <c r="CU51" s="308"/>
      <c r="CV51" s="308"/>
      <c r="CW51" s="308"/>
      <c r="CX51" s="308"/>
      <c r="CY51" s="308"/>
      <c r="CZ51" s="308"/>
      <c r="DA51" s="308"/>
      <c r="DB51" s="308"/>
      <c r="DC51" s="308"/>
      <c r="DD51" s="308"/>
      <c r="DE51" s="308"/>
      <c r="DF51" s="308"/>
      <c r="DG51" s="308"/>
      <c r="DH51" s="308"/>
      <c r="DI51" s="308"/>
      <c r="DJ51" s="308"/>
      <c r="DK51" s="308"/>
      <c r="DL51" s="308"/>
      <c r="DM51" s="308"/>
      <c r="DN51" s="308"/>
      <c r="DO51" s="308"/>
      <c r="DP51" s="308"/>
      <c r="DQ51" s="308"/>
      <c r="DR51" s="308"/>
      <c r="DS51" s="308"/>
      <c r="DT51" s="308"/>
      <c r="DU51" s="308"/>
      <c r="DV51" s="308"/>
      <c r="DW51" s="308"/>
      <c r="DX51" s="308"/>
      <c r="DY51" s="308"/>
      <c r="DZ51" s="308"/>
      <c r="EA51" s="308"/>
      <c r="EB51" s="308"/>
      <c r="EC51" s="308"/>
      <c r="ED51" s="308"/>
      <c r="EE51" s="308"/>
      <c r="EF51" s="308"/>
      <c r="EG51" s="308"/>
      <c r="EH51" s="308"/>
      <c r="EI51" s="308"/>
      <c r="EJ51" s="308"/>
      <c r="EK51" s="308"/>
      <c r="EL51" s="308"/>
      <c r="EM51" s="308"/>
      <c r="EN51" s="308"/>
      <c r="EO51" s="308"/>
      <c r="EP51" s="308"/>
      <c r="EQ51" s="308"/>
      <c r="ER51" s="308"/>
      <c r="ES51" s="308"/>
      <c r="ET51" s="308"/>
      <c r="EU51" s="308"/>
      <c r="EV51" s="308"/>
      <c r="EW51" s="308"/>
      <c r="EX51" s="308"/>
      <c r="EY51" s="308"/>
      <c r="EZ51" s="308"/>
      <c r="FA51" s="308"/>
      <c r="FB51" s="308"/>
      <c r="FC51" s="308"/>
      <c r="FD51" s="308"/>
      <c r="FE51" s="308"/>
      <c r="FF51" s="308"/>
      <c r="FG51" s="308"/>
      <c r="FH51" s="308"/>
      <c r="FI51" s="308"/>
      <c r="FJ51" s="308"/>
      <c r="FK51" s="308"/>
      <c r="FL51" s="308"/>
      <c r="FM51" s="308"/>
      <c r="FN51" s="308"/>
      <c r="FO51" s="308"/>
      <c r="FP51" s="308"/>
      <c r="FQ51" s="308"/>
      <c r="FR51" s="308"/>
      <c r="FS51" s="308"/>
      <c r="FT51" s="308"/>
      <c r="FU51" s="308"/>
      <c r="FV51" s="308"/>
      <c r="FW51" s="308"/>
      <c r="FX51" s="308"/>
      <c r="FY51" s="308"/>
      <c r="FZ51" s="308"/>
      <c r="GA51" s="308"/>
      <c r="GB51" s="308"/>
      <c r="GC51" s="308"/>
      <c r="GD51" s="308"/>
      <c r="GE51" s="308"/>
      <c r="GF51" s="308"/>
      <c r="GG51" s="308"/>
      <c r="GH51" s="308"/>
      <c r="GI51" s="308"/>
      <c r="GJ51" s="308"/>
      <c r="GK51" s="308"/>
      <c r="GL51" s="308"/>
      <c r="GM51" s="308"/>
      <c r="GN51" s="308"/>
      <c r="GO51" s="308"/>
      <c r="GP51" s="308"/>
      <c r="GQ51" s="308"/>
      <c r="GR51" s="308"/>
      <c r="GS51" s="308"/>
      <c r="GT51" s="308"/>
      <c r="GU51" s="308"/>
      <c r="GV51" s="308"/>
      <c r="GW51" s="308"/>
      <c r="GX51" s="308"/>
      <c r="GY51" s="308"/>
      <c r="GZ51" s="308"/>
      <c r="HA51" s="308"/>
      <c r="HB51" s="308"/>
      <c r="HC51" s="308"/>
      <c r="HD51" s="308"/>
      <c r="HE51" s="308"/>
      <c r="HF51" s="308"/>
      <c r="HG51" s="308"/>
      <c r="HH51" s="308"/>
      <c r="HI51" s="308"/>
      <c r="HJ51" s="308"/>
      <c r="HK51" s="308"/>
      <c r="HL51" s="308"/>
      <c r="HM51" s="308"/>
      <c r="HN51" s="308"/>
      <c r="HO51" s="308"/>
      <c r="HP51" s="308"/>
      <c r="HQ51" s="308"/>
      <c r="HR51" s="308"/>
      <c r="HS51" s="308"/>
      <c r="HT51" s="308"/>
      <c r="HU51" s="308"/>
      <c r="HV51" s="308"/>
      <c r="HW51" s="308"/>
      <c r="HX51" s="308"/>
      <c r="HY51" s="308"/>
      <c r="HZ51" s="308"/>
      <c r="IA51" s="308"/>
      <c r="IB51" s="308"/>
      <c r="IC51" s="308"/>
      <c r="ID51" s="308"/>
      <c r="IE51" s="308"/>
      <c r="IF51" s="308"/>
      <c r="IG51" s="308"/>
      <c r="IH51" s="308"/>
      <c r="II51" s="308"/>
      <c r="IJ51" s="308"/>
      <c r="IK51" s="308"/>
      <c r="IL51" s="308"/>
      <c r="IM51" s="308"/>
      <c r="IN51" s="308"/>
      <c r="IO51" s="308"/>
      <c r="IP51" s="308"/>
      <c r="IQ51" s="308"/>
      <c r="IR51" s="308"/>
      <c r="IS51" s="308"/>
      <c r="IT51" s="308"/>
      <c r="IU51" s="308"/>
      <c r="IV51" s="308"/>
      <c r="IW51" s="308"/>
      <c r="IX51" s="308"/>
      <c r="IY51" s="308"/>
      <c r="IZ51" s="308"/>
      <c r="JA51" s="308"/>
      <c r="JB51" s="308"/>
      <c r="JC51" s="308"/>
      <c r="JD51" s="308"/>
      <c r="JE51" s="308"/>
      <c r="JF51" s="308"/>
      <c r="JG51" s="308"/>
      <c r="JH51" s="308"/>
      <c r="JI51" s="308"/>
      <c r="JJ51" s="308"/>
      <c r="JK51" s="308"/>
      <c r="JL51" s="308"/>
      <c r="JM51" s="308"/>
      <c r="JN51" s="308"/>
      <c r="JO51" s="308"/>
      <c r="JP51" s="308"/>
      <c r="JQ51" s="308"/>
      <c r="JR51" s="308"/>
      <c r="JS51" s="308"/>
      <c r="JT51" s="308"/>
      <c r="JU51" s="308"/>
      <c r="JV51" s="308"/>
      <c r="JW51" s="308"/>
      <c r="JX51" s="308"/>
      <c r="JY51" s="308"/>
      <c r="JZ51" s="308"/>
      <c r="KA51" s="308"/>
      <c r="KB51" s="308"/>
      <c r="KC51" s="308"/>
      <c r="KD51" s="308"/>
      <c r="KE51" s="308"/>
      <c r="KF51" s="308"/>
      <c r="KG51" s="308"/>
      <c r="KH51" s="308"/>
      <c r="KI51" s="308"/>
      <c r="KJ51" s="308"/>
      <c r="KK51" s="308"/>
      <c r="KL51" s="308"/>
      <c r="KM51" s="308"/>
      <c r="KN51" s="308"/>
      <c r="KO51" s="308"/>
      <c r="KP51" s="308"/>
      <c r="KQ51" s="308"/>
      <c r="KR51" s="308"/>
      <c r="KS51" s="308"/>
      <c r="KT51" s="308"/>
      <c r="KU51" s="308"/>
      <c r="KV51" s="308"/>
      <c r="KW51" s="308"/>
      <c r="KX51" s="308"/>
      <c r="KY51" s="308"/>
      <c r="KZ51" s="308"/>
      <c r="LA51" s="308"/>
      <c r="LB51" s="308"/>
      <c r="LC51" s="308"/>
      <c r="LD51" s="308"/>
      <c r="LE51" s="308"/>
      <c r="LF51" s="308"/>
      <c r="LG51" s="308"/>
      <c r="LH51" s="308"/>
      <c r="LI51" s="308"/>
      <c r="LJ51" s="308"/>
      <c r="LK51" s="308"/>
      <c r="LL51" s="308"/>
      <c r="LM51" s="308"/>
    </row>
    <row r="52" spans="1:325" ht="30" hidden="1">
      <c r="A52" s="130"/>
      <c r="B52" s="323" t="s">
        <v>756</v>
      </c>
      <c r="C52" s="304" t="s">
        <v>757</v>
      </c>
      <c r="D52" s="309"/>
      <c r="E52" s="310"/>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c r="AL52" s="308"/>
      <c r="AM52" s="308"/>
      <c r="AN52" s="308"/>
      <c r="AO52" s="308"/>
      <c r="AP52" s="308"/>
      <c r="AQ52" s="308"/>
      <c r="AR52" s="308"/>
      <c r="AS52" s="308"/>
      <c r="AT52" s="308"/>
      <c r="AU52" s="308"/>
      <c r="AV52" s="308"/>
      <c r="AW52" s="308"/>
      <c r="AX52" s="308"/>
      <c r="AY52" s="308"/>
      <c r="AZ52" s="308"/>
      <c r="BA52" s="308"/>
      <c r="BB52" s="308"/>
      <c r="BC52" s="308"/>
      <c r="BD52" s="308"/>
      <c r="BE52" s="308"/>
      <c r="BF52" s="308"/>
      <c r="BG52" s="308"/>
      <c r="BH52" s="308"/>
      <c r="BI52" s="308"/>
      <c r="BJ52" s="308"/>
      <c r="BK52" s="308"/>
      <c r="BL52" s="308"/>
      <c r="BM52" s="308"/>
      <c r="BN52" s="308"/>
      <c r="BO52" s="308"/>
      <c r="BP52" s="308"/>
      <c r="BQ52" s="308"/>
      <c r="BR52" s="308"/>
      <c r="BS52" s="308"/>
      <c r="BT52" s="308"/>
      <c r="BU52" s="308"/>
      <c r="BV52" s="308"/>
      <c r="BW52" s="308"/>
      <c r="BX52" s="308"/>
      <c r="BY52" s="308"/>
      <c r="BZ52" s="308"/>
      <c r="CA52" s="308"/>
      <c r="CB52" s="308"/>
      <c r="CC52" s="308"/>
      <c r="CD52" s="308"/>
      <c r="CE52" s="308"/>
      <c r="CF52" s="308"/>
      <c r="CG52" s="308"/>
      <c r="CH52" s="308"/>
      <c r="CI52" s="308"/>
      <c r="CJ52" s="308"/>
      <c r="CK52" s="308"/>
      <c r="CL52" s="308"/>
      <c r="CM52" s="308"/>
      <c r="CN52" s="308"/>
      <c r="CO52" s="308"/>
      <c r="CP52" s="308"/>
      <c r="CQ52" s="308"/>
      <c r="CR52" s="308"/>
      <c r="CS52" s="308"/>
      <c r="CT52" s="308"/>
      <c r="CU52" s="308"/>
      <c r="CV52" s="308"/>
      <c r="CW52" s="308"/>
      <c r="CX52" s="308"/>
      <c r="CY52" s="308"/>
      <c r="CZ52" s="308"/>
      <c r="DA52" s="308"/>
      <c r="DB52" s="308"/>
      <c r="DC52" s="308"/>
      <c r="DD52" s="308"/>
      <c r="DE52" s="308"/>
      <c r="DF52" s="308"/>
      <c r="DG52" s="308"/>
      <c r="DH52" s="308"/>
      <c r="DI52" s="308"/>
      <c r="DJ52" s="308"/>
      <c r="DK52" s="308"/>
      <c r="DL52" s="308"/>
      <c r="DM52" s="308"/>
      <c r="DN52" s="308"/>
      <c r="DO52" s="308"/>
      <c r="DP52" s="308"/>
      <c r="DQ52" s="308"/>
      <c r="DR52" s="308"/>
      <c r="DS52" s="308"/>
      <c r="DT52" s="308"/>
      <c r="DU52" s="308"/>
      <c r="DV52" s="308"/>
      <c r="DW52" s="308"/>
      <c r="DX52" s="308"/>
      <c r="DY52" s="308"/>
      <c r="DZ52" s="308"/>
      <c r="EA52" s="308"/>
      <c r="EB52" s="308"/>
      <c r="EC52" s="308"/>
      <c r="ED52" s="308"/>
      <c r="EE52" s="308"/>
      <c r="EF52" s="308"/>
      <c r="EG52" s="308"/>
      <c r="EH52" s="308"/>
      <c r="EI52" s="308"/>
      <c r="EJ52" s="308"/>
      <c r="EK52" s="308"/>
      <c r="EL52" s="308"/>
      <c r="EM52" s="308"/>
      <c r="EN52" s="308"/>
      <c r="EO52" s="308"/>
      <c r="EP52" s="308"/>
      <c r="EQ52" s="308"/>
      <c r="ER52" s="308"/>
      <c r="ES52" s="308"/>
      <c r="ET52" s="308"/>
      <c r="EU52" s="308"/>
      <c r="EV52" s="308"/>
      <c r="EW52" s="308"/>
      <c r="EX52" s="308"/>
      <c r="EY52" s="308"/>
      <c r="EZ52" s="308"/>
      <c r="FA52" s="308"/>
      <c r="FB52" s="308"/>
      <c r="FC52" s="308"/>
      <c r="FD52" s="308"/>
      <c r="FE52" s="308"/>
      <c r="FF52" s="308"/>
      <c r="FG52" s="308"/>
      <c r="FH52" s="308"/>
      <c r="FI52" s="308"/>
      <c r="FJ52" s="308"/>
      <c r="FK52" s="308"/>
      <c r="FL52" s="308"/>
      <c r="FM52" s="308"/>
      <c r="FN52" s="308"/>
      <c r="FO52" s="308"/>
      <c r="FP52" s="308"/>
      <c r="FQ52" s="308"/>
      <c r="FR52" s="308"/>
      <c r="FS52" s="308"/>
      <c r="FT52" s="308"/>
      <c r="FU52" s="308"/>
      <c r="FV52" s="308"/>
      <c r="FW52" s="308"/>
      <c r="FX52" s="308"/>
      <c r="FY52" s="308"/>
      <c r="FZ52" s="308"/>
      <c r="GA52" s="308"/>
      <c r="GB52" s="308"/>
      <c r="GC52" s="308"/>
      <c r="GD52" s="308"/>
      <c r="GE52" s="308"/>
      <c r="GF52" s="308"/>
      <c r="GG52" s="308"/>
      <c r="GH52" s="308"/>
      <c r="GI52" s="308"/>
      <c r="GJ52" s="308"/>
      <c r="GK52" s="308"/>
      <c r="GL52" s="308"/>
      <c r="GM52" s="308"/>
      <c r="GN52" s="308"/>
      <c r="GO52" s="308"/>
      <c r="GP52" s="308"/>
      <c r="GQ52" s="308"/>
      <c r="GR52" s="308"/>
      <c r="GS52" s="308"/>
      <c r="GT52" s="308"/>
      <c r="GU52" s="308"/>
      <c r="GV52" s="308"/>
      <c r="GW52" s="308"/>
      <c r="GX52" s="308"/>
      <c r="GY52" s="308"/>
      <c r="GZ52" s="308"/>
      <c r="HA52" s="308"/>
      <c r="HB52" s="308"/>
      <c r="HC52" s="308"/>
      <c r="HD52" s="308"/>
      <c r="HE52" s="308"/>
      <c r="HF52" s="308"/>
      <c r="HG52" s="308"/>
      <c r="HH52" s="308"/>
      <c r="HI52" s="308"/>
      <c r="HJ52" s="308"/>
      <c r="HK52" s="308"/>
      <c r="HL52" s="308"/>
      <c r="HM52" s="308"/>
      <c r="HN52" s="308"/>
      <c r="HO52" s="308"/>
      <c r="HP52" s="308"/>
      <c r="HQ52" s="308"/>
      <c r="HR52" s="308"/>
      <c r="HS52" s="308"/>
      <c r="HT52" s="308"/>
      <c r="HU52" s="308"/>
      <c r="HV52" s="308"/>
      <c r="HW52" s="308"/>
      <c r="HX52" s="308"/>
      <c r="HY52" s="308"/>
      <c r="HZ52" s="308"/>
      <c r="IA52" s="308"/>
      <c r="IB52" s="308"/>
      <c r="IC52" s="308"/>
      <c r="ID52" s="308"/>
      <c r="IE52" s="308"/>
      <c r="IF52" s="308"/>
      <c r="IG52" s="308"/>
      <c r="IH52" s="308"/>
      <c r="II52" s="308"/>
      <c r="IJ52" s="308"/>
      <c r="IK52" s="308"/>
      <c r="IL52" s="308"/>
      <c r="IM52" s="308"/>
      <c r="IN52" s="308"/>
      <c r="IO52" s="308"/>
      <c r="IP52" s="308"/>
      <c r="IQ52" s="308"/>
      <c r="IR52" s="308"/>
      <c r="IS52" s="308"/>
      <c r="IT52" s="308"/>
      <c r="IU52" s="308"/>
      <c r="IV52" s="308"/>
      <c r="IW52" s="308"/>
      <c r="IX52" s="308"/>
      <c r="IY52" s="308"/>
      <c r="IZ52" s="308"/>
      <c r="JA52" s="308"/>
      <c r="JB52" s="308"/>
      <c r="JC52" s="308"/>
      <c r="JD52" s="308"/>
      <c r="JE52" s="308"/>
      <c r="JF52" s="308"/>
      <c r="JG52" s="308"/>
      <c r="JH52" s="308"/>
      <c r="JI52" s="308"/>
      <c r="JJ52" s="308"/>
      <c r="JK52" s="308"/>
      <c r="JL52" s="308"/>
      <c r="JM52" s="308"/>
      <c r="JN52" s="308"/>
      <c r="JO52" s="308"/>
      <c r="JP52" s="308"/>
      <c r="JQ52" s="308"/>
      <c r="JR52" s="308"/>
      <c r="JS52" s="308"/>
      <c r="JT52" s="308"/>
      <c r="JU52" s="308"/>
      <c r="JV52" s="308"/>
      <c r="JW52" s="308"/>
      <c r="JX52" s="308"/>
      <c r="JY52" s="308"/>
      <c r="JZ52" s="308"/>
      <c r="KA52" s="308"/>
      <c r="KB52" s="308"/>
      <c r="KC52" s="308"/>
      <c r="KD52" s="308"/>
      <c r="KE52" s="308"/>
      <c r="KF52" s="308"/>
      <c r="KG52" s="308"/>
      <c r="KH52" s="308"/>
      <c r="KI52" s="308"/>
      <c r="KJ52" s="308"/>
      <c r="KK52" s="308"/>
      <c r="KL52" s="308"/>
      <c r="KM52" s="308"/>
      <c r="KN52" s="308"/>
      <c r="KO52" s="308"/>
      <c r="KP52" s="308"/>
      <c r="KQ52" s="308"/>
      <c r="KR52" s="308"/>
      <c r="KS52" s="308"/>
      <c r="KT52" s="308"/>
      <c r="KU52" s="308"/>
      <c r="KV52" s="308"/>
      <c r="KW52" s="308"/>
      <c r="KX52" s="308"/>
      <c r="KY52" s="308"/>
      <c r="KZ52" s="308"/>
      <c r="LA52" s="308"/>
      <c r="LB52" s="308"/>
      <c r="LC52" s="308"/>
      <c r="LD52" s="308"/>
      <c r="LE52" s="308"/>
      <c r="LF52" s="308"/>
      <c r="LG52" s="308"/>
      <c r="LH52" s="308"/>
      <c r="LI52" s="308"/>
      <c r="LJ52" s="308"/>
      <c r="LK52" s="308"/>
      <c r="LL52" s="308"/>
      <c r="LM52" s="308"/>
    </row>
    <row r="53" spans="1:325">
      <c r="A53" s="130" t="str">
        <f>IF(OR(Data3!B8="Grand Total",Data3!B8=0),"",Data3!B8)</f>
        <v>D.1.4.</v>
      </c>
      <c r="B53" s="323" t="s">
        <v>758</v>
      </c>
      <c r="C53" s="304" t="s">
        <v>759</v>
      </c>
      <c r="D53" s="309"/>
      <c r="E53" s="310"/>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c r="AL53" s="308"/>
      <c r="AM53" s="308"/>
      <c r="AN53" s="308"/>
      <c r="AO53" s="308"/>
      <c r="AP53" s="308"/>
      <c r="AQ53" s="308"/>
      <c r="AR53" s="308"/>
      <c r="AS53" s="308"/>
      <c r="AT53" s="308"/>
      <c r="AU53" s="308"/>
      <c r="AV53" s="308"/>
      <c r="AW53" s="308"/>
      <c r="AX53" s="308"/>
      <c r="AY53" s="308"/>
      <c r="AZ53" s="308"/>
      <c r="BA53" s="308"/>
      <c r="BB53" s="308"/>
      <c r="BC53" s="308"/>
      <c r="BD53" s="308"/>
      <c r="BE53" s="308"/>
      <c r="BF53" s="308"/>
      <c r="BG53" s="308"/>
      <c r="BH53" s="308"/>
      <c r="BI53" s="308"/>
      <c r="BJ53" s="308"/>
      <c r="BK53" s="308"/>
      <c r="BL53" s="308"/>
      <c r="BM53" s="308"/>
      <c r="BN53" s="308"/>
      <c r="BO53" s="308"/>
      <c r="BP53" s="308"/>
      <c r="BQ53" s="308"/>
      <c r="BR53" s="308"/>
      <c r="BS53" s="308"/>
      <c r="BT53" s="308"/>
      <c r="BU53" s="308"/>
      <c r="BV53" s="308"/>
      <c r="BW53" s="308"/>
      <c r="BX53" s="308"/>
      <c r="BY53" s="308"/>
      <c r="BZ53" s="308"/>
      <c r="CA53" s="308"/>
      <c r="CB53" s="308"/>
      <c r="CC53" s="308"/>
      <c r="CD53" s="308"/>
      <c r="CE53" s="308"/>
      <c r="CF53" s="308"/>
      <c r="CG53" s="308"/>
      <c r="CH53" s="308"/>
      <c r="CI53" s="308"/>
      <c r="CJ53" s="308"/>
      <c r="CK53" s="308"/>
      <c r="CL53" s="308"/>
      <c r="CM53" s="308"/>
      <c r="CN53" s="308"/>
      <c r="CO53" s="308"/>
      <c r="CP53" s="308"/>
      <c r="CQ53" s="308"/>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308"/>
      <c r="DT53" s="308"/>
      <c r="DU53" s="308"/>
      <c r="DV53" s="308"/>
      <c r="DW53" s="308"/>
      <c r="DX53" s="308"/>
      <c r="DY53" s="308"/>
      <c r="DZ53" s="308"/>
      <c r="EA53" s="308"/>
      <c r="EB53" s="308"/>
      <c r="EC53" s="308"/>
      <c r="ED53" s="308"/>
      <c r="EE53" s="308"/>
      <c r="EF53" s="308"/>
      <c r="EG53" s="308"/>
      <c r="EH53" s="308"/>
      <c r="EI53" s="308"/>
      <c r="EJ53" s="308"/>
      <c r="EK53" s="308"/>
      <c r="EL53" s="308"/>
      <c r="EM53" s="308"/>
      <c r="EN53" s="308"/>
      <c r="EO53" s="308"/>
      <c r="EP53" s="308"/>
      <c r="EQ53" s="308"/>
      <c r="ER53" s="308"/>
      <c r="ES53" s="308"/>
      <c r="ET53" s="308"/>
      <c r="EU53" s="308"/>
      <c r="EV53" s="308"/>
      <c r="EW53" s="308"/>
      <c r="EX53" s="308"/>
      <c r="EY53" s="308"/>
      <c r="EZ53" s="308"/>
      <c r="FA53" s="308"/>
      <c r="FB53" s="308"/>
      <c r="FC53" s="308"/>
      <c r="FD53" s="308"/>
      <c r="FE53" s="308"/>
      <c r="FF53" s="308"/>
      <c r="FG53" s="308"/>
      <c r="FH53" s="308"/>
      <c r="FI53" s="308"/>
      <c r="FJ53" s="308"/>
      <c r="FK53" s="308"/>
      <c r="FL53" s="308"/>
      <c r="FM53" s="308"/>
      <c r="FN53" s="308"/>
      <c r="FO53" s="308"/>
      <c r="FP53" s="308"/>
      <c r="FQ53" s="308"/>
      <c r="FR53" s="308"/>
      <c r="FS53" s="308"/>
      <c r="FT53" s="308"/>
      <c r="FU53" s="308"/>
      <c r="FV53" s="308"/>
      <c r="FW53" s="308"/>
      <c r="FX53" s="308"/>
      <c r="FY53" s="308"/>
      <c r="FZ53" s="308"/>
      <c r="GA53" s="308"/>
      <c r="GB53" s="308"/>
      <c r="GC53" s="308"/>
      <c r="GD53" s="308"/>
      <c r="GE53" s="308"/>
      <c r="GF53" s="308"/>
      <c r="GG53" s="308"/>
      <c r="GH53" s="308"/>
      <c r="GI53" s="308"/>
      <c r="GJ53" s="308"/>
      <c r="GK53" s="308"/>
      <c r="GL53" s="308"/>
      <c r="GM53" s="308"/>
      <c r="GN53" s="308"/>
      <c r="GO53" s="308"/>
      <c r="GP53" s="308"/>
      <c r="GQ53" s="308"/>
      <c r="GR53" s="308"/>
      <c r="GS53" s="308"/>
      <c r="GT53" s="308"/>
      <c r="GU53" s="308"/>
      <c r="GV53" s="308"/>
      <c r="GW53" s="308"/>
      <c r="GX53" s="308"/>
      <c r="GY53" s="308"/>
      <c r="GZ53" s="308"/>
      <c r="HA53" s="308"/>
      <c r="HB53" s="308"/>
      <c r="HC53" s="308"/>
      <c r="HD53" s="308"/>
      <c r="HE53" s="308"/>
      <c r="HF53" s="308"/>
      <c r="HG53" s="308"/>
      <c r="HH53" s="308"/>
      <c r="HI53" s="308"/>
      <c r="HJ53" s="308"/>
      <c r="HK53" s="308"/>
      <c r="HL53" s="308"/>
      <c r="HM53" s="308"/>
      <c r="HN53" s="308"/>
      <c r="HO53" s="308"/>
      <c r="HP53" s="308"/>
      <c r="HQ53" s="308"/>
      <c r="HR53" s="308"/>
      <c r="HS53" s="308"/>
      <c r="HT53" s="308"/>
      <c r="HU53" s="308"/>
      <c r="HV53" s="308"/>
      <c r="HW53" s="308"/>
      <c r="HX53" s="308"/>
      <c r="HY53" s="308"/>
      <c r="HZ53" s="308"/>
      <c r="IA53" s="308"/>
      <c r="IB53" s="308"/>
      <c r="IC53" s="308"/>
      <c r="ID53" s="308"/>
      <c r="IE53" s="308"/>
      <c r="IF53" s="308"/>
      <c r="IG53" s="308"/>
      <c r="IH53" s="308"/>
      <c r="II53" s="308"/>
      <c r="IJ53" s="308"/>
      <c r="IK53" s="308"/>
      <c r="IL53" s="308"/>
      <c r="IM53" s="308"/>
      <c r="IN53" s="308"/>
      <c r="IO53" s="308"/>
      <c r="IP53" s="308"/>
      <c r="IQ53" s="308"/>
      <c r="IR53" s="308"/>
      <c r="IS53" s="308"/>
      <c r="IT53" s="308"/>
      <c r="IU53" s="308"/>
      <c r="IV53" s="308"/>
      <c r="IW53" s="308"/>
      <c r="IX53" s="308"/>
      <c r="IY53" s="308"/>
      <c r="IZ53" s="308"/>
      <c r="JA53" s="308"/>
      <c r="JB53" s="308"/>
      <c r="JC53" s="308"/>
      <c r="JD53" s="308"/>
      <c r="JE53" s="308"/>
      <c r="JF53" s="308"/>
      <c r="JG53" s="308"/>
      <c r="JH53" s="308"/>
      <c r="JI53" s="308"/>
      <c r="JJ53" s="308"/>
      <c r="JK53" s="308"/>
      <c r="JL53" s="308"/>
      <c r="JM53" s="308"/>
      <c r="JN53" s="308"/>
      <c r="JO53" s="308"/>
      <c r="JP53" s="308"/>
      <c r="JQ53" s="308"/>
      <c r="JR53" s="308"/>
      <c r="JS53" s="308"/>
      <c r="JT53" s="308"/>
      <c r="JU53" s="308"/>
      <c r="JV53" s="308"/>
      <c r="JW53" s="308"/>
      <c r="JX53" s="308"/>
      <c r="JY53" s="308"/>
      <c r="JZ53" s="308"/>
      <c r="KA53" s="308"/>
      <c r="KB53" s="308"/>
      <c r="KC53" s="308"/>
      <c r="KD53" s="308"/>
      <c r="KE53" s="308"/>
      <c r="KF53" s="308"/>
      <c r="KG53" s="308"/>
      <c r="KH53" s="308"/>
      <c r="KI53" s="308"/>
      <c r="KJ53" s="308"/>
      <c r="KK53" s="308"/>
      <c r="KL53" s="308"/>
      <c r="KM53" s="308"/>
      <c r="KN53" s="308"/>
      <c r="KO53" s="308"/>
      <c r="KP53" s="308"/>
      <c r="KQ53" s="308"/>
      <c r="KR53" s="308"/>
      <c r="KS53" s="308"/>
      <c r="KT53" s="308"/>
      <c r="KU53" s="308"/>
      <c r="KV53" s="308"/>
      <c r="KW53" s="308"/>
      <c r="KX53" s="308"/>
      <c r="KY53" s="308"/>
      <c r="KZ53" s="308"/>
      <c r="LA53" s="308"/>
      <c r="LB53" s="308"/>
      <c r="LC53" s="308"/>
      <c r="LD53" s="308"/>
      <c r="LE53" s="308"/>
      <c r="LF53" s="308"/>
      <c r="LG53" s="308"/>
      <c r="LH53" s="308"/>
      <c r="LI53" s="308"/>
      <c r="LJ53" s="308"/>
      <c r="LK53" s="308"/>
      <c r="LL53" s="308"/>
      <c r="LM53" s="308"/>
    </row>
    <row r="54" spans="1:325" hidden="1">
      <c r="A54" s="130"/>
      <c r="B54" s="323" t="s">
        <v>760</v>
      </c>
      <c r="C54" s="304" t="s">
        <v>761</v>
      </c>
      <c r="D54" s="309"/>
      <c r="E54" s="310"/>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8"/>
      <c r="AN54" s="308"/>
      <c r="AO54" s="308"/>
      <c r="AP54" s="308"/>
      <c r="AQ54" s="308"/>
      <c r="AR54" s="308"/>
      <c r="AS54" s="308"/>
      <c r="AT54" s="308"/>
      <c r="AU54" s="308"/>
      <c r="AV54" s="308"/>
      <c r="AW54" s="308"/>
      <c r="AX54" s="308"/>
      <c r="AY54" s="308"/>
      <c r="AZ54" s="308"/>
      <c r="BA54" s="308"/>
      <c r="BB54" s="308"/>
      <c r="BC54" s="308"/>
      <c r="BD54" s="308"/>
      <c r="BE54" s="308"/>
      <c r="BF54" s="308"/>
      <c r="BG54" s="308"/>
      <c r="BH54" s="308"/>
      <c r="BI54" s="308"/>
      <c r="BJ54" s="308"/>
      <c r="BK54" s="308"/>
      <c r="BL54" s="308"/>
      <c r="BM54" s="308"/>
      <c r="BN54" s="308"/>
      <c r="BO54" s="308"/>
      <c r="BP54" s="308"/>
      <c r="BQ54" s="308"/>
      <c r="BR54" s="308"/>
      <c r="BS54" s="308"/>
      <c r="BT54" s="308"/>
      <c r="BU54" s="308"/>
      <c r="BV54" s="308"/>
      <c r="BW54" s="308"/>
      <c r="BX54" s="308"/>
      <c r="BY54" s="308"/>
      <c r="BZ54" s="308"/>
      <c r="CA54" s="308"/>
      <c r="CB54" s="308"/>
      <c r="CC54" s="308"/>
      <c r="CD54" s="308"/>
      <c r="CE54" s="308"/>
      <c r="CF54" s="308"/>
      <c r="CG54" s="308"/>
      <c r="CH54" s="308"/>
      <c r="CI54" s="308"/>
      <c r="CJ54" s="308"/>
      <c r="CK54" s="308"/>
      <c r="CL54" s="308"/>
      <c r="CM54" s="308"/>
      <c r="CN54" s="308"/>
      <c r="CO54" s="308"/>
      <c r="CP54" s="308"/>
      <c r="CQ54" s="308"/>
      <c r="CR54" s="308"/>
      <c r="CS54" s="308"/>
      <c r="CT54" s="308"/>
      <c r="CU54" s="308"/>
      <c r="CV54" s="308"/>
      <c r="CW54" s="308"/>
      <c r="CX54" s="308"/>
      <c r="CY54" s="308"/>
      <c r="CZ54" s="308"/>
      <c r="DA54" s="308"/>
      <c r="DB54" s="308"/>
      <c r="DC54" s="308"/>
      <c r="DD54" s="308"/>
      <c r="DE54" s="308"/>
      <c r="DF54" s="308"/>
      <c r="DG54" s="308"/>
      <c r="DH54" s="308"/>
      <c r="DI54" s="308"/>
      <c r="DJ54" s="308"/>
      <c r="DK54" s="308"/>
      <c r="DL54" s="308"/>
      <c r="DM54" s="308"/>
      <c r="DN54" s="308"/>
      <c r="DO54" s="308"/>
      <c r="DP54" s="308"/>
      <c r="DQ54" s="308"/>
      <c r="DR54" s="308"/>
      <c r="DS54" s="308"/>
      <c r="DT54" s="308"/>
      <c r="DU54" s="308"/>
      <c r="DV54" s="308"/>
      <c r="DW54" s="308"/>
      <c r="DX54" s="308"/>
      <c r="DY54" s="308"/>
      <c r="DZ54" s="308"/>
      <c r="EA54" s="308"/>
      <c r="EB54" s="308"/>
      <c r="EC54" s="308"/>
      <c r="ED54" s="308"/>
      <c r="EE54" s="308"/>
      <c r="EF54" s="308"/>
      <c r="EG54" s="308"/>
      <c r="EH54" s="308"/>
      <c r="EI54" s="308"/>
      <c r="EJ54" s="308"/>
      <c r="EK54" s="308"/>
      <c r="EL54" s="308"/>
      <c r="EM54" s="308"/>
      <c r="EN54" s="308"/>
      <c r="EO54" s="308"/>
      <c r="EP54" s="308"/>
      <c r="EQ54" s="308"/>
      <c r="ER54" s="308"/>
      <c r="ES54" s="308"/>
      <c r="ET54" s="308"/>
      <c r="EU54" s="308"/>
      <c r="EV54" s="308"/>
      <c r="EW54" s="308"/>
      <c r="EX54" s="308"/>
      <c r="EY54" s="308"/>
      <c r="EZ54" s="308"/>
      <c r="FA54" s="308"/>
      <c r="FB54" s="308"/>
      <c r="FC54" s="308"/>
      <c r="FD54" s="308"/>
      <c r="FE54" s="308"/>
      <c r="FF54" s="308"/>
      <c r="FG54" s="308"/>
      <c r="FH54" s="308"/>
      <c r="FI54" s="308"/>
      <c r="FJ54" s="308"/>
      <c r="FK54" s="308"/>
      <c r="FL54" s="308"/>
      <c r="FM54" s="308"/>
      <c r="FN54" s="308"/>
      <c r="FO54" s="308"/>
      <c r="FP54" s="308"/>
      <c r="FQ54" s="308"/>
      <c r="FR54" s="308"/>
      <c r="FS54" s="308"/>
      <c r="FT54" s="308"/>
      <c r="FU54" s="308"/>
      <c r="FV54" s="308"/>
      <c r="FW54" s="308"/>
      <c r="FX54" s="308"/>
      <c r="FY54" s="308"/>
      <c r="FZ54" s="308"/>
      <c r="GA54" s="308"/>
      <c r="GB54" s="308"/>
      <c r="GC54" s="308"/>
      <c r="GD54" s="308"/>
      <c r="GE54" s="308"/>
      <c r="GF54" s="308"/>
      <c r="GG54" s="308"/>
      <c r="GH54" s="308"/>
      <c r="GI54" s="308"/>
      <c r="GJ54" s="308"/>
      <c r="GK54" s="308"/>
      <c r="GL54" s="308"/>
      <c r="GM54" s="308"/>
      <c r="GN54" s="308"/>
      <c r="GO54" s="308"/>
      <c r="GP54" s="308"/>
      <c r="GQ54" s="308"/>
      <c r="GR54" s="308"/>
      <c r="GS54" s="308"/>
      <c r="GT54" s="308"/>
      <c r="GU54" s="308"/>
      <c r="GV54" s="308"/>
      <c r="GW54" s="308"/>
      <c r="GX54" s="308"/>
      <c r="GY54" s="308"/>
      <c r="GZ54" s="308"/>
      <c r="HA54" s="308"/>
      <c r="HB54" s="308"/>
      <c r="HC54" s="308"/>
      <c r="HD54" s="308"/>
      <c r="HE54" s="308"/>
      <c r="HF54" s="308"/>
      <c r="HG54" s="308"/>
      <c r="HH54" s="308"/>
      <c r="HI54" s="308"/>
      <c r="HJ54" s="308"/>
      <c r="HK54" s="308"/>
      <c r="HL54" s="308"/>
      <c r="HM54" s="308"/>
      <c r="HN54" s="308"/>
      <c r="HO54" s="308"/>
      <c r="HP54" s="308"/>
      <c r="HQ54" s="308"/>
      <c r="HR54" s="308"/>
      <c r="HS54" s="308"/>
      <c r="HT54" s="308"/>
      <c r="HU54" s="308"/>
      <c r="HV54" s="308"/>
      <c r="HW54" s="308"/>
      <c r="HX54" s="308"/>
      <c r="HY54" s="308"/>
      <c r="HZ54" s="308"/>
      <c r="IA54" s="308"/>
      <c r="IB54" s="308"/>
      <c r="IC54" s="308"/>
      <c r="ID54" s="308"/>
      <c r="IE54" s="308"/>
      <c r="IF54" s="308"/>
      <c r="IG54" s="308"/>
      <c r="IH54" s="308"/>
      <c r="II54" s="308"/>
      <c r="IJ54" s="308"/>
      <c r="IK54" s="308"/>
      <c r="IL54" s="308"/>
      <c r="IM54" s="308"/>
      <c r="IN54" s="308"/>
      <c r="IO54" s="308"/>
      <c r="IP54" s="308"/>
      <c r="IQ54" s="308"/>
      <c r="IR54" s="308"/>
      <c r="IS54" s="308"/>
      <c r="IT54" s="308"/>
      <c r="IU54" s="308"/>
      <c r="IV54" s="308"/>
      <c r="IW54" s="308"/>
      <c r="IX54" s="308"/>
      <c r="IY54" s="308"/>
      <c r="IZ54" s="308"/>
      <c r="JA54" s="308"/>
      <c r="JB54" s="308"/>
      <c r="JC54" s="308"/>
      <c r="JD54" s="308"/>
      <c r="JE54" s="308"/>
      <c r="JF54" s="308"/>
      <c r="JG54" s="308"/>
      <c r="JH54" s="308"/>
      <c r="JI54" s="308"/>
      <c r="JJ54" s="308"/>
      <c r="JK54" s="308"/>
      <c r="JL54" s="308"/>
      <c r="JM54" s="308"/>
      <c r="JN54" s="308"/>
      <c r="JO54" s="308"/>
      <c r="JP54" s="308"/>
      <c r="JQ54" s="308"/>
      <c r="JR54" s="308"/>
      <c r="JS54" s="308"/>
      <c r="JT54" s="308"/>
      <c r="JU54" s="308"/>
      <c r="JV54" s="308"/>
      <c r="JW54" s="308"/>
      <c r="JX54" s="308"/>
      <c r="JY54" s="308"/>
      <c r="JZ54" s="308"/>
      <c r="KA54" s="308"/>
      <c r="KB54" s="308"/>
      <c r="KC54" s="308"/>
      <c r="KD54" s="308"/>
      <c r="KE54" s="308"/>
      <c r="KF54" s="308"/>
      <c r="KG54" s="308"/>
      <c r="KH54" s="308"/>
      <c r="KI54" s="308"/>
      <c r="KJ54" s="308"/>
      <c r="KK54" s="308"/>
      <c r="KL54" s="308"/>
      <c r="KM54" s="308"/>
      <c r="KN54" s="308"/>
      <c r="KO54" s="308"/>
      <c r="KP54" s="308"/>
      <c r="KQ54" s="308"/>
      <c r="KR54" s="308"/>
      <c r="KS54" s="308"/>
      <c r="KT54" s="308"/>
      <c r="KU54" s="308"/>
      <c r="KV54" s="308"/>
      <c r="KW54" s="308"/>
      <c r="KX54" s="308"/>
      <c r="KY54" s="308"/>
      <c r="KZ54" s="308"/>
      <c r="LA54" s="308"/>
      <c r="LB54" s="308"/>
      <c r="LC54" s="308"/>
      <c r="LD54" s="308"/>
      <c r="LE54" s="308"/>
      <c r="LF54" s="308"/>
      <c r="LG54" s="308"/>
      <c r="LH54" s="308"/>
      <c r="LI54" s="308"/>
      <c r="LJ54" s="308"/>
      <c r="LK54" s="308"/>
      <c r="LL54" s="308"/>
      <c r="LM54" s="308"/>
    </row>
    <row r="55" spans="1:325">
      <c r="A55" s="130" t="str">
        <f>IF(OR(Data3!B9="Grand Total",Data3!B9=0),"",Data3!B9)</f>
        <v>D.1.5.</v>
      </c>
      <c r="B55" s="323" t="s">
        <v>762</v>
      </c>
      <c r="C55" s="304" t="s">
        <v>763</v>
      </c>
      <c r="D55" s="309"/>
      <c r="E55" s="310"/>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c r="AK55" s="308"/>
      <c r="AL55" s="308"/>
      <c r="AM55" s="308"/>
      <c r="AN55" s="308"/>
      <c r="AO55" s="308"/>
      <c r="AP55" s="308"/>
      <c r="AQ55" s="308"/>
      <c r="AR55" s="308"/>
      <c r="AS55" s="308"/>
      <c r="AT55" s="308"/>
      <c r="AU55" s="308"/>
      <c r="AV55" s="308"/>
      <c r="AW55" s="308"/>
      <c r="AX55" s="308"/>
      <c r="AY55" s="308"/>
      <c r="AZ55" s="308"/>
      <c r="BA55" s="308"/>
      <c r="BB55" s="308"/>
      <c r="BC55" s="308"/>
      <c r="BD55" s="308"/>
      <c r="BE55" s="308"/>
      <c r="BF55" s="308"/>
      <c r="BG55" s="308"/>
      <c r="BH55" s="308"/>
      <c r="BI55" s="308"/>
      <c r="BJ55" s="308"/>
      <c r="BK55" s="308"/>
      <c r="BL55" s="308"/>
      <c r="BM55" s="308"/>
      <c r="BN55" s="308"/>
      <c r="BO55" s="308"/>
      <c r="BP55" s="308"/>
      <c r="BQ55" s="308"/>
      <c r="BR55" s="308"/>
      <c r="BS55" s="308"/>
      <c r="BT55" s="308"/>
      <c r="BU55" s="308"/>
      <c r="BV55" s="308"/>
      <c r="BW55" s="308"/>
      <c r="BX55" s="308"/>
      <c r="BY55" s="308"/>
      <c r="BZ55" s="308"/>
      <c r="CA55" s="308"/>
      <c r="CB55" s="308"/>
      <c r="CC55" s="308"/>
      <c r="CD55" s="308"/>
      <c r="CE55" s="308"/>
      <c r="CF55" s="308"/>
      <c r="CG55" s="308"/>
      <c r="CH55" s="308"/>
      <c r="CI55" s="308"/>
      <c r="CJ55" s="308"/>
      <c r="CK55" s="308"/>
      <c r="CL55" s="308"/>
      <c r="CM55" s="308"/>
      <c r="CN55" s="308"/>
      <c r="CO55" s="308"/>
      <c r="CP55" s="308"/>
      <c r="CQ55" s="308"/>
      <c r="CR55" s="308"/>
      <c r="CS55" s="308"/>
      <c r="CT55" s="308"/>
      <c r="CU55" s="308"/>
      <c r="CV55" s="308"/>
      <c r="CW55" s="308"/>
      <c r="CX55" s="308"/>
      <c r="CY55" s="308"/>
      <c r="CZ55" s="308"/>
      <c r="DA55" s="308"/>
      <c r="DB55" s="308"/>
      <c r="DC55" s="308"/>
      <c r="DD55" s="308"/>
      <c r="DE55" s="308"/>
      <c r="DF55" s="308"/>
      <c r="DG55" s="308"/>
      <c r="DH55" s="308"/>
      <c r="DI55" s="308"/>
      <c r="DJ55" s="308"/>
      <c r="DK55" s="308"/>
      <c r="DL55" s="308"/>
      <c r="DM55" s="308"/>
      <c r="DN55" s="308"/>
      <c r="DO55" s="308"/>
      <c r="DP55" s="308"/>
      <c r="DQ55" s="308"/>
      <c r="DR55" s="308"/>
      <c r="DS55" s="308"/>
      <c r="DT55" s="308"/>
      <c r="DU55" s="308"/>
      <c r="DV55" s="308"/>
      <c r="DW55" s="308"/>
      <c r="DX55" s="308"/>
      <c r="DY55" s="308"/>
      <c r="DZ55" s="308"/>
      <c r="EA55" s="308"/>
      <c r="EB55" s="308"/>
      <c r="EC55" s="308"/>
      <c r="ED55" s="308"/>
      <c r="EE55" s="308"/>
      <c r="EF55" s="308"/>
      <c r="EG55" s="308"/>
      <c r="EH55" s="308"/>
      <c r="EI55" s="308"/>
      <c r="EJ55" s="308"/>
      <c r="EK55" s="308"/>
      <c r="EL55" s="308"/>
      <c r="EM55" s="308"/>
      <c r="EN55" s="308"/>
      <c r="EO55" s="308"/>
      <c r="EP55" s="308"/>
      <c r="EQ55" s="308"/>
      <c r="ER55" s="308"/>
      <c r="ES55" s="308"/>
      <c r="ET55" s="308"/>
      <c r="EU55" s="308"/>
      <c r="EV55" s="308"/>
      <c r="EW55" s="308"/>
      <c r="EX55" s="308"/>
      <c r="EY55" s="308"/>
      <c r="EZ55" s="308"/>
      <c r="FA55" s="308"/>
      <c r="FB55" s="308"/>
      <c r="FC55" s="308"/>
      <c r="FD55" s="308"/>
      <c r="FE55" s="308"/>
      <c r="FF55" s="308"/>
      <c r="FG55" s="308"/>
      <c r="FH55" s="308"/>
      <c r="FI55" s="308"/>
      <c r="FJ55" s="308"/>
      <c r="FK55" s="308"/>
      <c r="FL55" s="308"/>
      <c r="FM55" s="308"/>
      <c r="FN55" s="308"/>
      <c r="FO55" s="308"/>
      <c r="FP55" s="308"/>
      <c r="FQ55" s="308"/>
      <c r="FR55" s="308"/>
      <c r="FS55" s="308"/>
      <c r="FT55" s="308"/>
      <c r="FU55" s="308"/>
      <c r="FV55" s="308"/>
      <c r="FW55" s="308"/>
      <c r="FX55" s="308"/>
      <c r="FY55" s="308"/>
      <c r="FZ55" s="308"/>
      <c r="GA55" s="308"/>
      <c r="GB55" s="308"/>
      <c r="GC55" s="308"/>
      <c r="GD55" s="308"/>
      <c r="GE55" s="308"/>
      <c r="GF55" s="308"/>
      <c r="GG55" s="308"/>
      <c r="GH55" s="308"/>
      <c r="GI55" s="308"/>
      <c r="GJ55" s="308"/>
      <c r="GK55" s="308"/>
      <c r="GL55" s="308"/>
      <c r="GM55" s="308"/>
      <c r="GN55" s="308"/>
      <c r="GO55" s="308"/>
      <c r="GP55" s="308"/>
      <c r="GQ55" s="308"/>
      <c r="GR55" s="308"/>
      <c r="GS55" s="308"/>
      <c r="GT55" s="308"/>
      <c r="GU55" s="308"/>
      <c r="GV55" s="308"/>
      <c r="GW55" s="308"/>
      <c r="GX55" s="308"/>
      <c r="GY55" s="308"/>
      <c r="GZ55" s="308"/>
      <c r="HA55" s="308"/>
      <c r="HB55" s="308"/>
      <c r="HC55" s="308"/>
      <c r="HD55" s="308"/>
      <c r="HE55" s="308"/>
      <c r="HF55" s="308"/>
      <c r="HG55" s="308"/>
      <c r="HH55" s="308"/>
      <c r="HI55" s="308"/>
      <c r="HJ55" s="308"/>
      <c r="HK55" s="308"/>
      <c r="HL55" s="308"/>
      <c r="HM55" s="308"/>
      <c r="HN55" s="308"/>
      <c r="HO55" s="308"/>
      <c r="HP55" s="308"/>
      <c r="HQ55" s="308"/>
      <c r="HR55" s="308"/>
      <c r="HS55" s="308"/>
      <c r="HT55" s="308"/>
      <c r="HU55" s="308"/>
      <c r="HV55" s="308"/>
      <c r="HW55" s="308"/>
      <c r="HX55" s="308"/>
      <c r="HY55" s="308"/>
      <c r="HZ55" s="308"/>
      <c r="IA55" s="308"/>
      <c r="IB55" s="308"/>
      <c r="IC55" s="308"/>
      <c r="ID55" s="308"/>
      <c r="IE55" s="308"/>
      <c r="IF55" s="308"/>
      <c r="IG55" s="308"/>
      <c r="IH55" s="308"/>
      <c r="II55" s="308"/>
      <c r="IJ55" s="308"/>
      <c r="IK55" s="308"/>
      <c r="IL55" s="308"/>
      <c r="IM55" s="308"/>
      <c r="IN55" s="308"/>
      <c r="IO55" s="308"/>
      <c r="IP55" s="308"/>
      <c r="IQ55" s="308"/>
      <c r="IR55" s="308"/>
      <c r="IS55" s="308"/>
      <c r="IT55" s="308"/>
      <c r="IU55" s="308"/>
      <c r="IV55" s="308"/>
      <c r="IW55" s="308"/>
      <c r="IX55" s="308"/>
      <c r="IY55" s="308"/>
      <c r="IZ55" s="308"/>
      <c r="JA55" s="308"/>
      <c r="JB55" s="308"/>
      <c r="JC55" s="308"/>
      <c r="JD55" s="308"/>
      <c r="JE55" s="308"/>
      <c r="JF55" s="308"/>
      <c r="JG55" s="308"/>
      <c r="JH55" s="308"/>
      <c r="JI55" s="308"/>
      <c r="JJ55" s="308"/>
      <c r="JK55" s="308"/>
      <c r="JL55" s="308"/>
      <c r="JM55" s="308"/>
      <c r="JN55" s="308"/>
      <c r="JO55" s="308"/>
      <c r="JP55" s="308"/>
      <c r="JQ55" s="308"/>
      <c r="JR55" s="308"/>
      <c r="JS55" s="308"/>
      <c r="JT55" s="308"/>
      <c r="JU55" s="308"/>
      <c r="JV55" s="308"/>
      <c r="JW55" s="308"/>
      <c r="JX55" s="308"/>
      <c r="JY55" s="308"/>
      <c r="JZ55" s="308"/>
      <c r="KA55" s="308"/>
      <c r="KB55" s="308"/>
      <c r="KC55" s="308"/>
      <c r="KD55" s="308"/>
      <c r="KE55" s="308"/>
      <c r="KF55" s="308"/>
      <c r="KG55" s="308"/>
      <c r="KH55" s="308"/>
      <c r="KI55" s="308"/>
      <c r="KJ55" s="308"/>
      <c r="KK55" s="308"/>
      <c r="KL55" s="308"/>
      <c r="KM55" s="308"/>
      <c r="KN55" s="308"/>
      <c r="KO55" s="308"/>
      <c r="KP55" s="308"/>
      <c r="KQ55" s="308"/>
      <c r="KR55" s="308"/>
      <c r="KS55" s="308"/>
      <c r="KT55" s="308"/>
      <c r="KU55" s="308"/>
      <c r="KV55" s="308"/>
      <c r="KW55" s="308"/>
      <c r="KX55" s="308"/>
      <c r="KY55" s="308"/>
      <c r="KZ55" s="308"/>
      <c r="LA55" s="308"/>
      <c r="LB55" s="308"/>
      <c r="LC55" s="308"/>
      <c r="LD55" s="308"/>
      <c r="LE55" s="308"/>
      <c r="LF55" s="308"/>
      <c r="LG55" s="308"/>
      <c r="LH55" s="308"/>
      <c r="LI55" s="308"/>
      <c r="LJ55" s="308"/>
      <c r="LK55" s="308"/>
      <c r="LL55" s="308"/>
      <c r="LM55" s="308"/>
    </row>
    <row r="56" spans="1:325" hidden="1">
      <c r="A56" s="130"/>
      <c r="B56" s="323" t="s">
        <v>764</v>
      </c>
      <c r="C56" s="304" t="s">
        <v>765</v>
      </c>
      <c r="D56" s="309"/>
      <c r="E56" s="310"/>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8"/>
      <c r="AN56" s="308"/>
      <c r="AO56" s="308"/>
      <c r="AP56" s="308"/>
      <c r="AQ56" s="308"/>
      <c r="AR56" s="308"/>
      <c r="AS56" s="308"/>
      <c r="AT56" s="308"/>
      <c r="AU56" s="308"/>
      <c r="AV56" s="308"/>
      <c r="AW56" s="308"/>
      <c r="AX56" s="308"/>
      <c r="AY56" s="308"/>
      <c r="AZ56" s="308"/>
      <c r="BA56" s="308"/>
      <c r="BB56" s="308"/>
      <c r="BC56" s="308"/>
      <c r="BD56" s="308"/>
      <c r="BE56" s="308"/>
      <c r="BF56" s="308"/>
      <c r="BG56" s="308"/>
      <c r="BH56" s="308"/>
      <c r="BI56" s="308"/>
      <c r="BJ56" s="308"/>
      <c r="BK56" s="308"/>
      <c r="BL56" s="308"/>
      <c r="BM56" s="308"/>
      <c r="BN56" s="308"/>
      <c r="BO56" s="308"/>
      <c r="BP56" s="308"/>
      <c r="BQ56" s="308"/>
      <c r="BR56" s="308"/>
      <c r="BS56" s="308"/>
      <c r="BT56" s="308"/>
      <c r="BU56" s="308"/>
      <c r="BV56" s="308"/>
      <c r="BW56" s="308"/>
      <c r="BX56" s="308"/>
      <c r="BY56" s="308"/>
      <c r="BZ56" s="308"/>
      <c r="CA56" s="308"/>
      <c r="CB56" s="308"/>
      <c r="CC56" s="308"/>
      <c r="CD56" s="308"/>
      <c r="CE56" s="308"/>
      <c r="CF56" s="308"/>
      <c r="CG56" s="308"/>
      <c r="CH56" s="308"/>
      <c r="CI56" s="308"/>
      <c r="CJ56" s="308"/>
      <c r="CK56" s="308"/>
      <c r="CL56" s="308"/>
      <c r="CM56" s="308"/>
      <c r="CN56" s="308"/>
      <c r="CO56" s="308"/>
      <c r="CP56" s="308"/>
      <c r="CQ56" s="308"/>
      <c r="CR56" s="308"/>
      <c r="CS56" s="308"/>
      <c r="CT56" s="308"/>
      <c r="CU56" s="308"/>
      <c r="CV56" s="308"/>
      <c r="CW56" s="308"/>
      <c r="CX56" s="308"/>
      <c r="CY56" s="308"/>
      <c r="CZ56" s="308"/>
      <c r="DA56" s="308"/>
      <c r="DB56" s="308"/>
      <c r="DC56" s="308"/>
      <c r="DD56" s="308"/>
      <c r="DE56" s="308"/>
      <c r="DF56" s="308"/>
      <c r="DG56" s="308"/>
      <c r="DH56" s="308"/>
      <c r="DI56" s="308"/>
      <c r="DJ56" s="308"/>
      <c r="DK56" s="308"/>
      <c r="DL56" s="308"/>
      <c r="DM56" s="308"/>
      <c r="DN56" s="308"/>
      <c r="DO56" s="308"/>
      <c r="DP56" s="308"/>
      <c r="DQ56" s="308"/>
      <c r="DR56" s="308"/>
      <c r="DS56" s="308"/>
      <c r="DT56" s="308"/>
      <c r="DU56" s="308"/>
      <c r="DV56" s="308"/>
      <c r="DW56" s="308"/>
      <c r="DX56" s="308"/>
      <c r="DY56" s="308"/>
      <c r="DZ56" s="308"/>
      <c r="EA56" s="308"/>
      <c r="EB56" s="308"/>
      <c r="EC56" s="308"/>
      <c r="ED56" s="308"/>
      <c r="EE56" s="308"/>
      <c r="EF56" s="308"/>
      <c r="EG56" s="308"/>
      <c r="EH56" s="308"/>
      <c r="EI56" s="308"/>
      <c r="EJ56" s="308"/>
      <c r="EK56" s="308"/>
      <c r="EL56" s="308"/>
      <c r="EM56" s="308"/>
      <c r="EN56" s="308"/>
      <c r="EO56" s="308"/>
      <c r="EP56" s="308"/>
      <c r="EQ56" s="308"/>
      <c r="ER56" s="308"/>
      <c r="ES56" s="308"/>
      <c r="ET56" s="308"/>
      <c r="EU56" s="308"/>
      <c r="EV56" s="308"/>
      <c r="EW56" s="308"/>
      <c r="EX56" s="308"/>
      <c r="EY56" s="308"/>
      <c r="EZ56" s="308"/>
      <c r="FA56" s="308"/>
      <c r="FB56" s="308"/>
      <c r="FC56" s="308"/>
      <c r="FD56" s="308"/>
      <c r="FE56" s="308"/>
      <c r="FF56" s="308"/>
      <c r="FG56" s="308"/>
      <c r="FH56" s="308"/>
      <c r="FI56" s="308"/>
      <c r="FJ56" s="308"/>
      <c r="FK56" s="308"/>
      <c r="FL56" s="308"/>
      <c r="FM56" s="308"/>
      <c r="FN56" s="308"/>
      <c r="FO56" s="308"/>
      <c r="FP56" s="308"/>
      <c r="FQ56" s="308"/>
      <c r="FR56" s="308"/>
      <c r="FS56" s="308"/>
      <c r="FT56" s="308"/>
      <c r="FU56" s="308"/>
      <c r="FV56" s="308"/>
      <c r="FW56" s="308"/>
      <c r="FX56" s="308"/>
      <c r="FY56" s="308"/>
      <c r="FZ56" s="308"/>
      <c r="GA56" s="308"/>
      <c r="GB56" s="308"/>
      <c r="GC56" s="308"/>
      <c r="GD56" s="308"/>
      <c r="GE56" s="308"/>
      <c r="GF56" s="308"/>
      <c r="GG56" s="308"/>
      <c r="GH56" s="308"/>
      <c r="GI56" s="308"/>
      <c r="GJ56" s="308"/>
      <c r="GK56" s="308"/>
      <c r="GL56" s="308"/>
      <c r="GM56" s="308"/>
      <c r="GN56" s="308"/>
      <c r="GO56" s="308"/>
      <c r="GP56" s="308"/>
      <c r="GQ56" s="308"/>
      <c r="GR56" s="308"/>
      <c r="GS56" s="308"/>
      <c r="GT56" s="308"/>
      <c r="GU56" s="308"/>
      <c r="GV56" s="308"/>
      <c r="GW56" s="308"/>
      <c r="GX56" s="308"/>
      <c r="GY56" s="308"/>
      <c r="GZ56" s="308"/>
      <c r="HA56" s="308"/>
      <c r="HB56" s="308"/>
      <c r="HC56" s="308"/>
      <c r="HD56" s="308"/>
      <c r="HE56" s="308"/>
      <c r="HF56" s="308"/>
      <c r="HG56" s="308"/>
      <c r="HH56" s="308"/>
      <c r="HI56" s="308"/>
      <c r="HJ56" s="308"/>
      <c r="HK56" s="308"/>
      <c r="HL56" s="308"/>
      <c r="HM56" s="308"/>
      <c r="HN56" s="308"/>
      <c r="HO56" s="308"/>
      <c r="HP56" s="308"/>
      <c r="HQ56" s="308"/>
      <c r="HR56" s="308"/>
      <c r="HS56" s="308"/>
      <c r="HT56" s="308"/>
      <c r="HU56" s="308"/>
      <c r="HV56" s="308"/>
      <c r="HW56" s="308"/>
      <c r="HX56" s="308"/>
      <c r="HY56" s="308"/>
      <c r="HZ56" s="308"/>
      <c r="IA56" s="308"/>
      <c r="IB56" s="308"/>
      <c r="IC56" s="308"/>
      <c r="ID56" s="308"/>
      <c r="IE56" s="308"/>
      <c r="IF56" s="308"/>
      <c r="IG56" s="308"/>
      <c r="IH56" s="308"/>
      <c r="II56" s="308"/>
      <c r="IJ56" s="308"/>
      <c r="IK56" s="308"/>
      <c r="IL56" s="308"/>
      <c r="IM56" s="308"/>
      <c r="IN56" s="308"/>
      <c r="IO56" s="308"/>
      <c r="IP56" s="308"/>
      <c r="IQ56" s="308"/>
      <c r="IR56" s="308"/>
      <c r="IS56" s="308"/>
      <c r="IT56" s="308"/>
      <c r="IU56" s="308"/>
      <c r="IV56" s="308"/>
      <c r="IW56" s="308"/>
      <c r="IX56" s="308"/>
      <c r="IY56" s="308"/>
      <c r="IZ56" s="308"/>
      <c r="JA56" s="308"/>
      <c r="JB56" s="308"/>
      <c r="JC56" s="308"/>
      <c r="JD56" s="308"/>
      <c r="JE56" s="308"/>
      <c r="JF56" s="308"/>
      <c r="JG56" s="308"/>
      <c r="JH56" s="308"/>
      <c r="JI56" s="308"/>
      <c r="JJ56" s="308"/>
      <c r="JK56" s="308"/>
      <c r="JL56" s="308"/>
      <c r="JM56" s="308"/>
      <c r="JN56" s="308"/>
      <c r="JO56" s="308"/>
      <c r="JP56" s="308"/>
      <c r="JQ56" s="308"/>
      <c r="JR56" s="308"/>
      <c r="JS56" s="308"/>
      <c r="JT56" s="308"/>
      <c r="JU56" s="308"/>
      <c r="JV56" s="308"/>
      <c r="JW56" s="308"/>
      <c r="JX56" s="308"/>
      <c r="JY56" s="308"/>
      <c r="JZ56" s="308"/>
      <c r="KA56" s="308"/>
      <c r="KB56" s="308"/>
      <c r="KC56" s="308"/>
      <c r="KD56" s="308"/>
      <c r="KE56" s="308"/>
      <c r="KF56" s="308"/>
      <c r="KG56" s="308"/>
      <c r="KH56" s="308"/>
      <c r="KI56" s="308"/>
      <c r="KJ56" s="308"/>
      <c r="KK56" s="308"/>
      <c r="KL56" s="308"/>
      <c r="KM56" s="308"/>
      <c r="KN56" s="308"/>
      <c r="KO56" s="308"/>
      <c r="KP56" s="308"/>
      <c r="KQ56" s="308"/>
      <c r="KR56" s="308"/>
      <c r="KS56" s="308"/>
      <c r="KT56" s="308"/>
      <c r="KU56" s="308"/>
      <c r="KV56" s="308"/>
      <c r="KW56" s="308"/>
      <c r="KX56" s="308"/>
      <c r="KY56" s="308"/>
      <c r="KZ56" s="308"/>
      <c r="LA56" s="308"/>
      <c r="LB56" s="308"/>
      <c r="LC56" s="308"/>
      <c r="LD56" s="308"/>
      <c r="LE56" s="308"/>
      <c r="LF56" s="308"/>
      <c r="LG56" s="308"/>
      <c r="LH56" s="308"/>
      <c r="LI56" s="308"/>
      <c r="LJ56" s="308"/>
      <c r="LK56" s="308"/>
      <c r="LL56" s="308"/>
      <c r="LM56" s="308"/>
    </row>
    <row r="57" spans="1:325">
      <c r="A57" s="130" t="str">
        <f>IF(OR(Data3!B9="Grand Total",Data3!B9=0),"",Data3!B9)</f>
        <v>D.1.5.</v>
      </c>
      <c r="B57" s="323" t="s">
        <v>766</v>
      </c>
      <c r="C57" s="304" t="s">
        <v>767</v>
      </c>
      <c r="D57" s="309"/>
      <c r="E57" s="310"/>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c r="AJ57" s="308"/>
      <c r="AK57" s="308"/>
      <c r="AL57" s="308"/>
      <c r="AM57" s="308"/>
      <c r="AN57" s="308"/>
      <c r="AO57" s="308"/>
      <c r="AP57" s="308"/>
      <c r="AQ57" s="308"/>
      <c r="AR57" s="308"/>
      <c r="AS57" s="308"/>
      <c r="AT57" s="308"/>
      <c r="AU57" s="308"/>
      <c r="AV57" s="308"/>
      <c r="AW57" s="308"/>
      <c r="AX57" s="308"/>
      <c r="AY57" s="308"/>
      <c r="AZ57" s="308"/>
      <c r="BA57" s="308"/>
      <c r="BB57" s="308"/>
      <c r="BC57" s="308"/>
      <c r="BD57" s="308"/>
      <c r="BE57" s="308"/>
      <c r="BF57" s="308"/>
      <c r="BG57" s="308"/>
      <c r="BH57" s="308"/>
      <c r="BI57" s="308"/>
      <c r="BJ57" s="308"/>
      <c r="BK57" s="308"/>
      <c r="BL57" s="308"/>
      <c r="BM57" s="308"/>
      <c r="BN57" s="308"/>
      <c r="BO57" s="308"/>
      <c r="BP57" s="308"/>
      <c r="BQ57" s="308"/>
      <c r="BR57" s="308"/>
      <c r="BS57" s="308"/>
      <c r="BT57" s="308"/>
      <c r="BU57" s="308"/>
      <c r="BV57" s="308"/>
      <c r="BW57" s="308"/>
      <c r="BX57" s="308"/>
      <c r="BY57" s="308"/>
      <c r="BZ57" s="308"/>
      <c r="CA57" s="308"/>
      <c r="CB57" s="308"/>
      <c r="CC57" s="308"/>
      <c r="CD57" s="308"/>
      <c r="CE57" s="308"/>
      <c r="CF57" s="308"/>
      <c r="CG57" s="308"/>
      <c r="CH57" s="308"/>
      <c r="CI57" s="308"/>
      <c r="CJ57" s="308"/>
      <c r="CK57" s="308"/>
      <c r="CL57" s="308"/>
      <c r="CM57" s="308"/>
      <c r="CN57" s="308"/>
      <c r="CO57" s="308"/>
      <c r="CP57" s="308"/>
      <c r="CQ57" s="308"/>
      <c r="CR57" s="308"/>
      <c r="CS57" s="308"/>
      <c r="CT57" s="308"/>
      <c r="CU57" s="308"/>
      <c r="CV57" s="308"/>
      <c r="CW57" s="308"/>
      <c r="CX57" s="308"/>
      <c r="CY57" s="308"/>
      <c r="CZ57" s="308"/>
      <c r="DA57" s="308"/>
      <c r="DB57" s="308"/>
      <c r="DC57" s="308"/>
      <c r="DD57" s="308"/>
      <c r="DE57" s="308"/>
      <c r="DF57" s="308"/>
      <c r="DG57" s="308"/>
      <c r="DH57" s="308"/>
      <c r="DI57" s="308"/>
      <c r="DJ57" s="308"/>
      <c r="DK57" s="308"/>
      <c r="DL57" s="308"/>
      <c r="DM57" s="308"/>
      <c r="DN57" s="308"/>
      <c r="DO57" s="308"/>
      <c r="DP57" s="308"/>
      <c r="DQ57" s="308"/>
      <c r="DR57" s="308"/>
      <c r="DS57" s="308"/>
      <c r="DT57" s="308"/>
      <c r="DU57" s="308"/>
      <c r="DV57" s="308"/>
      <c r="DW57" s="308"/>
      <c r="DX57" s="308"/>
      <c r="DY57" s="308"/>
      <c r="DZ57" s="308"/>
      <c r="EA57" s="308"/>
      <c r="EB57" s="308"/>
      <c r="EC57" s="308"/>
      <c r="ED57" s="308"/>
      <c r="EE57" s="308"/>
      <c r="EF57" s="308"/>
      <c r="EG57" s="308"/>
      <c r="EH57" s="308"/>
      <c r="EI57" s="308"/>
      <c r="EJ57" s="308"/>
      <c r="EK57" s="308"/>
      <c r="EL57" s="308"/>
      <c r="EM57" s="308"/>
      <c r="EN57" s="308"/>
      <c r="EO57" s="308"/>
      <c r="EP57" s="308"/>
      <c r="EQ57" s="308"/>
      <c r="ER57" s="308"/>
      <c r="ES57" s="308"/>
      <c r="ET57" s="308"/>
      <c r="EU57" s="308"/>
      <c r="EV57" s="308"/>
      <c r="EW57" s="308"/>
      <c r="EX57" s="308"/>
      <c r="EY57" s="308"/>
      <c r="EZ57" s="308"/>
      <c r="FA57" s="308"/>
      <c r="FB57" s="308"/>
      <c r="FC57" s="308"/>
      <c r="FD57" s="308"/>
      <c r="FE57" s="308"/>
      <c r="FF57" s="308"/>
      <c r="FG57" s="308"/>
      <c r="FH57" s="308"/>
      <c r="FI57" s="308"/>
      <c r="FJ57" s="308"/>
      <c r="FK57" s="308"/>
      <c r="FL57" s="308"/>
      <c r="FM57" s="308"/>
      <c r="FN57" s="308"/>
      <c r="FO57" s="308"/>
      <c r="FP57" s="308"/>
      <c r="FQ57" s="308"/>
      <c r="FR57" s="308"/>
      <c r="FS57" s="308"/>
      <c r="FT57" s="308"/>
      <c r="FU57" s="308"/>
      <c r="FV57" s="308"/>
      <c r="FW57" s="308"/>
      <c r="FX57" s="308"/>
      <c r="FY57" s="308"/>
      <c r="FZ57" s="308"/>
      <c r="GA57" s="308"/>
      <c r="GB57" s="308"/>
      <c r="GC57" s="308"/>
      <c r="GD57" s="308"/>
      <c r="GE57" s="308"/>
      <c r="GF57" s="308"/>
      <c r="GG57" s="308"/>
      <c r="GH57" s="308"/>
      <c r="GI57" s="308"/>
      <c r="GJ57" s="308"/>
      <c r="GK57" s="308"/>
      <c r="GL57" s="308"/>
      <c r="GM57" s="308"/>
      <c r="GN57" s="308"/>
      <c r="GO57" s="308"/>
      <c r="GP57" s="308"/>
      <c r="GQ57" s="308"/>
      <c r="GR57" s="308"/>
      <c r="GS57" s="308"/>
      <c r="GT57" s="308"/>
      <c r="GU57" s="308"/>
      <c r="GV57" s="308"/>
      <c r="GW57" s="308"/>
      <c r="GX57" s="308"/>
      <c r="GY57" s="308"/>
      <c r="GZ57" s="308"/>
      <c r="HA57" s="308"/>
      <c r="HB57" s="308"/>
      <c r="HC57" s="308"/>
      <c r="HD57" s="308"/>
      <c r="HE57" s="308"/>
      <c r="HF57" s="308"/>
      <c r="HG57" s="308"/>
      <c r="HH57" s="308"/>
      <c r="HI57" s="308"/>
      <c r="HJ57" s="308"/>
      <c r="HK57" s="308"/>
      <c r="HL57" s="308"/>
      <c r="HM57" s="308"/>
      <c r="HN57" s="308"/>
      <c r="HO57" s="308"/>
      <c r="HP57" s="308"/>
      <c r="HQ57" s="308"/>
      <c r="HR57" s="308"/>
      <c r="HS57" s="308"/>
      <c r="HT57" s="308"/>
      <c r="HU57" s="308"/>
      <c r="HV57" s="308"/>
      <c r="HW57" s="308"/>
      <c r="HX57" s="308"/>
      <c r="HY57" s="308"/>
      <c r="HZ57" s="308"/>
      <c r="IA57" s="308"/>
      <c r="IB57" s="308"/>
      <c r="IC57" s="308"/>
      <c r="ID57" s="308"/>
      <c r="IE57" s="308"/>
      <c r="IF57" s="308"/>
      <c r="IG57" s="308"/>
      <c r="IH57" s="308"/>
      <c r="II57" s="308"/>
      <c r="IJ57" s="308"/>
      <c r="IK57" s="308"/>
      <c r="IL57" s="308"/>
      <c r="IM57" s="308"/>
      <c r="IN57" s="308"/>
      <c r="IO57" s="308"/>
      <c r="IP57" s="308"/>
      <c r="IQ57" s="308"/>
      <c r="IR57" s="308"/>
      <c r="IS57" s="308"/>
      <c r="IT57" s="308"/>
      <c r="IU57" s="308"/>
      <c r="IV57" s="308"/>
      <c r="IW57" s="308"/>
      <c r="IX57" s="308"/>
      <c r="IY57" s="308"/>
      <c r="IZ57" s="308"/>
      <c r="JA57" s="308"/>
      <c r="JB57" s="308"/>
      <c r="JC57" s="308"/>
      <c r="JD57" s="308"/>
      <c r="JE57" s="308"/>
      <c r="JF57" s="308"/>
      <c r="JG57" s="308"/>
      <c r="JH57" s="308"/>
      <c r="JI57" s="308"/>
      <c r="JJ57" s="308"/>
      <c r="JK57" s="308"/>
      <c r="JL57" s="308"/>
      <c r="JM57" s="308"/>
      <c r="JN57" s="308"/>
      <c r="JO57" s="308"/>
      <c r="JP57" s="308"/>
      <c r="JQ57" s="308"/>
      <c r="JR57" s="308"/>
      <c r="JS57" s="308"/>
      <c r="JT57" s="308"/>
      <c r="JU57" s="308"/>
      <c r="JV57" s="308"/>
      <c r="JW57" s="308"/>
      <c r="JX57" s="308"/>
      <c r="JY57" s="308"/>
      <c r="JZ57" s="308"/>
      <c r="KA57" s="308"/>
      <c r="KB57" s="308"/>
      <c r="KC57" s="308"/>
      <c r="KD57" s="308"/>
      <c r="KE57" s="308"/>
      <c r="KF57" s="308"/>
      <c r="KG57" s="308"/>
      <c r="KH57" s="308"/>
      <c r="KI57" s="308"/>
      <c r="KJ57" s="308"/>
      <c r="KK57" s="308"/>
      <c r="KL57" s="308"/>
      <c r="KM57" s="308"/>
      <c r="KN57" s="308"/>
      <c r="KO57" s="308"/>
      <c r="KP57" s="308"/>
      <c r="KQ57" s="308"/>
      <c r="KR57" s="308"/>
      <c r="KS57" s="308"/>
      <c r="KT57" s="308"/>
      <c r="KU57" s="308"/>
      <c r="KV57" s="308"/>
      <c r="KW57" s="308"/>
      <c r="KX57" s="308"/>
      <c r="KY57" s="308"/>
      <c r="KZ57" s="308"/>
      <c r="LA57" s="308"/>
      <c r="LB57" s="308"/>
      <c r="LC57" s="308"/>
      <c r="LD57" s="308"/>
      <c r="LE57" s="308"/>
      <c r="LF57" s="308"/>
      <c r="LG57" s="308"/>
      <c r="LH57" s="308"/>
      <c r="LI57" s="308"/>
      <c r="LJ57" s="308"/>
      <c r="LK57" s="308"/>
      <c r="LL57" s="308"/>
      <c r="LM57" s="308"/>
    </row>
    <row r="58" spans="1:325" hidden="1">
      <c r="A58" s="130"/>
      <c r="B58" s="323" t="s">
        <v>768</v>
      </c>
      <c r="C58" s="304" t="s">
        <v>769</v>
      </c>
      <c r="D58" s="309"/>
      <c r="E58" s="310"/>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308"/>
      <c r="AL58" s="308"/>
      <c r="AM58" s="308"/>
      <c r="AN58" s="308"/>
      <c r="AO58" s="308"/>
      <c r="AP58" s="308"/>
      <c r="AQ58" s="308"/>
      <c r="AR58" s="308"/>
      <c r="AS58" s="308"/>
      <c r="AT58" s="308"/>
      <c r="AU58" s="308"/>
      <c r="AV58" s="308"/>
      <c r="AW58" s="308"/>
      <c r="AX58" s="308"/>
      <c r="AY58" s="308"/>
      <c r="AZ58" s="308"/>
      <c r="BA58" s="308"/>
      <c r="BB58" s="308"/>
      <c r="BC58" s="308"/>
      <c r="BD58" s="308"/>
      <c r="BE58" s="308"/>
      <c r="BF58" s="308"/>
      <c r="BG58" s="308"/>
      <c r="BH58" s="308"/>
      <c r="BI58" s="308"/>
      <c r="BJ58" s="308"/>
      <c r="BK58" s="308"/>
      <c r="BL58" s="308"/>
      <c r="BM58" s="308"/>
      <c r="BN58" s="308"/>
      <c r="BO58" s="308"/>
      <c r="BP58" s="308"/>
      <c r="BQ58" s="308"/>
      <c r="BR58" s="308"/>
      <c r="BS58" s="308"/>
      <c r="BT58" s="308"/>
      <c r="BU58" s="308"/>
      <c r="BV58" s="308"/>
      <c r="BW58" s="308"/>
      <c r="BX58" s="308"/>
      <c r="BY58" s="308"/>
      <c r="BZ58" s="308"/>
      <c r="CA58" s="308"/>
      <c r="CB58" s="308"/>
      <c r="CC58" s="308"/>
      <c r="CD58" s="308"/>
      <c r="CE58" s="308"/>
      <c r="CF58" s="308"/>
      <c r="CG58" s="308"/>
      <c r="CH58" s="308"/>
      <c r="CI58" s="308"/>
      <c r="CJ58" s="308"/>
      <c r="CK58" s="308"/>
      <c r="CL58" s="308"/>
      <c r="CM58" s="308"/>
      <c r="CN58" s="308"/>
      <c r="CO58" s="308"/>
      <c r="CP58" s="308"/>
      <c r="CQ58" s="308"/>
      <c r="CR58" s="308"/>
      <c r="CS58" s="308"/>
      <c r="CT58" s="308"/>
      <c r="CU58" s="308"/>
      <c r="CV58" s="308"/>
      <c r="CW58" s="308"/>
      <c r="CX58" s="308"/>
      <c r="CY58" s="308"/>
      <c r="CZ58" s="308"/>
      <c r="DA58" s="308"/>
      <c r="DB58" s="308"/>
      <c r="DC58" s="308"/>
      <c r="DD58" s="308"/>
      <c r="DE58" s="308"/>
      <c r="DF58" s="308"/>
      <c r="DG58" s="308"/>
      <c r="DH58" s="308"/>
      <c r="DI58" s="308"/>
      <c r="DJ58" s="308"/>
      <c r="DK58" s="308"/>
      <c r="DL58" s="308"/>
      <c r="DM58" s="308"/>
      <c r="DN58" s="308"/>
      <c r="DO58" s="308"/>
      <c r="DP58" s="308"/>
      <c r="DQ58" s="308"/>
      <c r="DR58" s="308"/>
      <c r="DS58" s="308"/>
      <c r="DT58" s="308"/>
      <c r="DU58" s="308"/>
      <c r="DV58" s="308"/>
      <c r="DW58" s="308"/>
      <c r="DX58" s="308"/>
      <c r="DY58" s="308"/>
      <c r="DZ58" s="308"/>
      <c r="EA58" s="308"/>
      <c r="EB58" s="308"/>
      <c r="EC58" s="308"/>
      <c r="ED58" s="308"/>
      <c r="EE58" s="308"/>
      <c r="EF58" s="308"/>
      <c r="EG58" s="308"/>
      <c r="EH58" s="308"/>
      <c r="EI58" s="308"/>
      <c r="EJ58" s="308"/>
      <c r="EK58" s="308"/>
      <c r="EL58" s="308"/>
      <c r="EM58" s="308"/>
      <c r="EN58" s="308"/>
      <c r="EO58" s="308"/>
      <c r="EP58" s="308"/>
      <c r="EQ58" s="308"/>
      <c r="ER58" s="308"/>
      <c r="ES58" s="308"/>
      <c r="ET58" s="308"/>
      <c r="EU58" s="308"/>
      <c r="EV58" s="308"/>
      <c r="EW58" s="308"/>
      <c r="EX58" s="308"/>
      <c r="EY58" s="308"/>
      <c r="EZ58" s="308"/>
      <c r="FA58" s="308"/>
      <c r="FB58" s="308"/>
      <c r="FC58" s="308"/>
      <c r="FD58" s="308"/>
      <c r="FE58" s="308"/>
      <c r="FF58" s="308"/>
      <c r="FG58" s="308"/>
      <c r="FH58" s="308"/>
      <c r="FI58" s="308"/>
      <c r="FJ58" s="308"/>
      <c r="FK58" s="308"/>
      <c r="FL58" s="308"/>
      <c r="FM58" s="308"/>
      <c r="FN58" s="308"/>
      <c r="FO58" s="308"/>
      <c r="FP58" s="308"/>
      <c r="FQ58" s="308"/>
      <c r="FR58" s="308"/>
      <c r="FS58" s="308"/>
      <c r="FT58" s="308"/>
      <c r="FU58" s="308"/>
      <c r="FV58" s="308"/>
      <c r="FW58" s="308"/>
      <c r="FX58" s="308"/>
      <c r="FY58" s="308"/>
      <c r="FZ58" s="308"/>
      <c r="GA58" s="308"/>
      <c r="GB58" s="308"/>
      <c r="GC58" s="308"/>
      <c r="GD58" s="308"/>
      <c r="GE58" s="308"/>
      <c r="GF58" s="308"/>
      <c r="GG58" s="308"/>
      <c r="GH58" s="308"/>
      <c r="GI58" s="308"/>
      <c r="GJ58" s="308"/>
      <c r="GK58" s="308"/>
      <c r="GL58" s="308"/>
      <c r="GM58" s="308"/>
      <c r="GN58" s="308"/>
      <c r="GO58" s="308"/>
      <c r="GP58" s="308"/>
      <c r="GQ58" s="308"/>
      <c r="GR58" s="308"/>
      <c r="GS58" s="308"/>
      <c r="GT58" s="308"/>
      <c r="GU58" s="308"/>
      <c r="GV58" s="308"/>
      <c r="GW58" s="308"/>
      <c r="GX58" s="308"/>
      <c r="GY58" s="308"/>
      <c r="GZ58" s="308"/>
      <c r="HA58" s="308"/>
      <c r="HB58" s="308"/>
      <c r="HC58" s="308"/>
      <c r="HD58" s="308"/>
      <c r="HE58" s="308"/>
      <c r="HF58" s="308"/>
      <c r="HG58" s="308"/>
      <c r="HH58" s="308"/>
      <c r="HI58" s="308"/>
      <c r="HJ58" s="308"/>
      <c r="HK58" s="308"/>
      <c r="HL58" s="308"/>
      <c r="HM58" s="308"/>
      <c r="HN58" s="308"/>
      <c r="HO58" s="308"/>
      <c r="HP58" s="308"/>
      <c r="HQ58" s="308"/>
      <c r="HR58" s="308"/>
      <c r="HS58" s="308"/>
      <c r="HT58" s="308"/>
      <c r="HU58" s="308"/>
      <c r="HV58" s="308"/>
      <c r="HW58" s="308"/>
      <c r="HX58" s="308"/>
      <c r="HY58" s="308"/>
      <c r="HZ58" s="308"/>
      <c r="IA58" s="308"/>
      <c r="IB58" s="308"/>
      <c r="IC58" s="308"/>
      <c r="ID58" s="308"/>
      <c r="IE58" s="308"/>
      <c r="IF58" s="308"/>
      <c r="IG58" s="308"/>
      <c r="IH58" s="308"/>
      <c r="II58" s="308"/>
      <c r="IJ58" s="308"/>
      <c r="IK58" s="308"/>
      <c r="IL58" s="308"/>
      <c r="IM58" s="308"/>
      <c r="IN58" s="308"/>
      <c r="IO58" s="308"/>
      <c r="IP58" s="308"/>
      <c r="IQ58" s="308"/>
      <c r="IR58" s="308"/>
      <c r="IS58" s="308"/>
      <c r="IT58" s="308"/>
      <c r="IU58" s="308"/>
      <c r="IV58" s="308"/>
      <c r="IW58" s="308"/>
      <c r="IX58" s="308"/>
      <c r="IY58" s="308"/>
      <c r="IZ58" s="308"/>
      <c r="JA58" s="308"/>
      <c r="JB58" s="308"/>
      <c r="JC58" s="308"/>
      <c r="JD58" s="308"/>
      <c r="JE58" s="308"/>
      <c r="JF58" s="308"/>
      <c r="JG58" s="308"/>
      <c r="JH58" s="308"/>
      <c r="JI58" s="308"/>
      <c r="JJ58" s="308"/>
      <c r="JK58" s="308"/>
      <c r="JL58" s="308"/>
      <c r="JM58" s="308"/>
      <c r="JN58" s="308"/>
      <c r="JO58" s="308"/>
      <c r="JP58" s="308"/>
      <c r="JQ58" s="308"/>
      <c r="JR58" s="308"/>
      <c r="JS58" s="308"/>
      <c r="JT58" s="308"/>
      <c r="JU58" s="308"/>
      <c r="JV58" s="308"/>
      <c r="JW58" s="308"/>
      <c r="JX58" s="308"/>
      <c r="JY58" s="308"/>
      <c r="JZ58" s="308"/>
      <c r="KA58" s="308"/>
      <c r="KB58" s="308"/>
      <c r="KC58" s="308"/>
      <c r="KD58" s="308"/>
      <c r="KE58" s="308"/>
      <c r="KF58" s="308"/>
      <c r="KG58" s="308"/>
      <c r="KH58" s="308"/>
      <c r="KI58" s="308"/>
      <c r="KJ58" s="308"/>
      <c r="KK58" s="308"/>
      <c r="KL58" s="308"/>
      <c r="KM58" s="308"/>
      <c r="KN58" s="308"/>
      <c r="KO58" s="308"/>
      <c r="KP58" s="308"/>
      <c r="KQ58" s="308"/>
      <c r="KR58" s="308"/>
      <c r="KS58" s="308"/>
      <c r="KT58" s="308"/>
      <c r="KU58" s="308"/>
      <c r="KV58" s="308"/>
      <c r="KW58" s="308"/>
      <c r="KX58" s="308"/>
      <c r="KY58" s="308"/>
      <c r="KZ58" s="308"/>
      <c r="LA58" s="308"/>
      <c r="LB58" s="308"/>
      <c r="LC58" s="308"/>
      <c r="LD58" s="308"/>
      <c r="LE58" s="308"/>
      <c r="LF58" s="308"/>
      <c r="LG58" s="308"/>
      <c r="LH58" s="308"/>
      <c r="LI58" s="308"/>
      <c r="LJ58" s="308"/>
      <c r="LK58" s="308"/>
      <c r="LL58" s="308"/>
      <c r="LM58" s="308"/>
    </row>
    <row r="59" spans="1:325">
      <c r="A59" s="130" t="str">
        <f>IF(OR(Data3!B10="Grand Total",Data3!B10=0),"",Data3!B10)</f>
        <v>D.1.6.</v>
      </c>
      <c r="B59" s="323" t="s">
        <v>770</v>
      </c>
      <c r="C59" s="304" t="s">
        <v>771</v>
      </c>
      <c r="D59" s="309"/>
      <c r="E59" s="310"/>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8"/>
      <c r="AN59" s="308"/>
      <c r="AO59" s="308"/>
      <c r="AP59" s="308"/>
      <c r="AQ59" s="308"/>
      <c r="AR59" s="308"/>
      <c r="AS59" s="308"/>
      <c r="AT59" s="308"/>
      <c r="AU59" s="308"/>
      <c r="AV59" s="308"/>
      <c r="AW59" s="308"/>
      <c r="AX59" s="308"/>
      <c r="AY59" s="308"/>
      <c r="AZ59" s="308"/>
      <c r="BA59" s="308"/>
      <c r="BB59" s="308"/>
      <c r="BC59" s="308"/>
      <c r="BD59" s="308"/>
      <c r="BE59" s="308"/>
      <c r="BF59" s="308"/>
      <c r="BG59" s="308"/>
      <c r="BH59" s="308"/>
      <c r="BI59" s="308"/>
      <c r="BJ59" s="308"/>
      <c r="BK59" s="308"/>
      <c r="BL59" s="308"/>
      <c r="BM59" s="308"/>
      <c r="BN59" s="308"/>
      <c r="BO59" s="308"/>
      <c r="BP59" s="308"/>
      <c r="BQ59" s="308"/>
      <c r="BR59" s="308"/>
      <c r="BS59" s="308"/>
      <c r="BT59" s="308"/>
      <c r="BU59" s="308"/>
      <c r="BV59" s="308"/>
      <c r="BW59" s="308"/>
      <c r="BX59" s="308"/>
      <c r="BY59" s="308"/>
      <c r="BZ59" s="308"/>
      <c r="CA59" s="308"/>
      <c r="CB59" s="308"/>
      <c r="CC59" s="308"/>
      <c r="CD59" s="308"/>
      <c r="CE59" s="308"/>
      <c r="CF59" s="308"/>
      <c r="CG59" s="308"/>
      <c r="CH59" s="308"/>
      <c r="CI59" s="308"/>
      <c r="CJ59" s="308"/>
      <c r="CK59" s="308"/>
      <c r="CL59" s="308"/>
      <c r="CM59" s="308"/>
      <c r="CN59" s="308"/>
      <c r="CO59" s="308"/>
      <c r="CP59" s="308"/>
      <c r="CQ59" s="308"/>
      <c r="CR59" s="308"/>
      <c r="CS59" s="308"/>
      <c r="CT59" s="308"/>
      <c r="CU59" s="308"/>
      <c r="CV59" s="308"/>
      <c r="CW59" s="308"/>
      <c r="CX59" s="308"/>
      <c r="CY59" s="308"/>
      <c r="CZ59" s="308"/>
      <c r="DA59" s="308"/>
      <c r="DB59" s="308"/>
      <c r="DC59" s="308"/>
      <c r="DD59" s="308"/>
      <c r="DE59" s="308"/>
      <c r="DF59" s="308"/>
      <c r="DG59" s="308"/>
      <c r="DH59" s="308"/>
      <c r="DI59" s="308"/>
      <c r="DJ59" s="308"/>
      <c r="DK59" s="308"/>
      <c r="DL59" s="308"/>
      <c r="DM59" s="308"/>
      <c r="DN59" s="308"/>
      <c r="DO59" s="308"/>
      <c r="DP59" s="308"/>
      <c r="DQ59" s="308"/>
      <c r="DR59" s="308"/>
      <c r="DS59" s="308"/>
      <c r="DT59" s="308"/>
      <c r="DU59" s="308"/>
      <c r="DV59" s="308"/>
      <c r="DW59" s="308"/>
      <c r="DX59" s="308"/>
      <c r="DY59" s="308"/>
      <c r="DZ59" s="308"/>
      <c r="EA59" s="308"/>
      <c r="EB59" s="308"/>
      <c r="EC59" s="308"/>
      <c r="ED59" s="308"/>
      <c r="EE59" s="308"/>
      <c r="EF59" s="308"/>
      <c r="EG59" s="308"/>
      <c r="EH59" s="308"/>
      <c r="EI59" s="308"/>
      <c r="EJ59" s="308"/>
      <c r="EK59" s="308"/>
      <c r="EL59" s="308"/>
      <c r="EM59" s="308"/>
      <c r="EN59" s="308"/>
      <c r="EO59" s="308"/>
      <c r="EP59" s="308"/>
      <c r="EQ59" s="308"/>
      <c r="ER59" s="308"/>
      <c r="ES59" s="308"/>
      <c r="ET59" s="308"/>
      <c r="EU59" s="308"/>
      <c r="EV59" s="308"/>
      <c r="EW59" s="308"/>
      <c r="EX59" s="308"/>
      <c r="EY59" s="308"/>
      <c r="EZ59" s="308"/>
      <c r="FA59" s="308"/>
      <c r="FB59" s="308"/>
      <c r="FC59" s="308"/>
      <c r="FD59" s="308"/>
      <c r="FE59" s="308"/>
      <c r="FF59" s="308"/>
      <c r="FG59" s="308"/>
      <c r="FH59" s="308"/>
      <c r="FI59" s="308"/>
      <c r="FJ59" s="308"/>
      <c r="FK59" s="308"/>
      <c r="FL59" s="308"/>
      <c r="FM59" s="308"/>
      <c r="FN59" s="308"/>
      <c r="FO59" s="308"/>
      <c r="FP59" s="308"/>
      <c r="FQ59" s="308"/>
      <c r="FR59" s="308"/>
      <c r="FS59" s="308"/>
      <c r="FT59" s="308"/>
      <c r="FU59" s="308"/>
      <c r="FV59" s="308"/>
      <c r="FW59" s="308"/>
      <c r="FX59" s="308"/>
      <c r="FY59" s="308"/>
      <c r="FZ59" s="308"/>
      <c r="GA59" s="308"/>
      <c r="GB59" s="308"/>
      <c r="GC59" s="308"/>
      <c r="GD59" s="308"/>
      <c r="GE59" s="308"/>
      <c r="GF59" s="308"/>
      <c r="GG59" s="308"/>
      <c r="GH59" s="308"/>
      <c r="GI59" s="308"/>
      <c r="GJ59" s="308"/>
      <c r="GK59" s="308"/>
      <c r="GL59" s="308"/>
      <c r="GM59" s="308"/>
      <c r="GN59" s="308"/>
      <c r="GO59" s="308"/>
      <c r="GP59" s="308"/>
      <c r="GQ59" s="308"/>
      <c r="GR59" s="308"/>
      <c r="GS59" s="308"/>
      <c r="GT59" s="308"/>
      <c r="GU59" s="308"/>
      <c r="GV59" s="308"/>
      <c r="GW59" s="308"/>
      <c r="GX59" s="308"/>
      <c r="GY59" s="308"/>
      <c r="GZ59" s="308"/>
      <c r="HA59" s="308"/>
      <c r="HB59" s="308"/>
      <c r="HC59" s="308"/>
      <c r="HD59" s="308"/>
      <c r="HE59" s="308"/>
      <c r="HF59" s="308"/>
      <c r="HG59" s="308"/>
      <c r="HH59" s="308"/>
      <c r="HI59" s="308"/>
      <c r="HJ59" s="308"/>
      <c r="HK59" s="308"/>
      <c r="HL59" s="308"/>
      <c r="HM59" s="308"/>
      <c r="HN59" s="308"/>
      <c r="HO59" s="308"/>
      <c r="HP59" s="308"/>
      <c r="HQ59" s="308"/>
      <c r="HR59" s="308"/>
      <c r="HS59" s="308"/>
      <c r="HT59" s="308"/>
      <c r="HU59" s="308"/>
      <c r="HV59" s="308"/>
      <c r="HW59" s="308"/>
      <c r="HX59" s="308"/>
      <c r="HY59" s="308"/>
      <c r="HZ59" s="308"/>
      <c r="IA59" s="308"/>
      <c r="IB59" s="308"/>
      <c r="IC59" s="308"/>
      <c r="ID59" s="308"/>
      <c r="IE59" s="308"/>
      <c r="IF59" s="308"/>
      <c r="IG59" s="308"/>
      <c r="IH59" s="308"/>
      <c r="II59" s="308"/>
      <c r="IJ59" s="308"/>
      <c r="IK59" s="308"/>
      <c r="IL59" s="308"/>
      <c r="IM59" s="308"/>
      <c r="IN59" s="308"/>
      <c r="IO59" s="308"/>
      <c r="IP59" s="308"/>
      <c r="IQ59" s="308"/>
      <c r="IR59" s="308"/>
      <c r="IS59" s="308"/>
      <c r="IT59" s="308"/>
      <c r="IU59" s="308"/>
      <c r="IV59" s="308"/>
      <c r="IW59" s="308"/>
      <c r="IX59" s="308"/>
      <c r="IY59" s="308"/>
      <c r="IZ59" s="308"/>
      <c r="JA59" s="308"/>
      <c r="JB59" s="308"/>
      <c r="JC59" s="308"/>
      <c r="JD59" s="308"/>
      <c r="JE59" s="308"/>
      <c r="JF59" s="308"/>
      <c r="JG59" s="308"/>
      <c r="JH59" s="308"/>
      <c r="JI59" s="308"/>
      <c r="JJ59" s="308"/>
      <c r="JK59" s="308"/>
      <c r="JL59" s="308"/>
      <c r="JM59" s="308"/>
      <c r="JN59" s="308"/>
      <c r="JO59" s="308"/>
      <c r="JP59" s="308"/>
      <c r="JQ59" s="308"/>
      <c r="JR59" s="308"/>
      <c r="JS59" s="308"/>
      <c r="JT59" s="308"/>
      <c r="JU59" s="308"/>
      <c r="JV59" s="308"/>
      <c r="JW59" s="308"/>
      <c r="JX59" s="308"/>
      <c r="JY59" s="308"/>
      <c r="JZ59" s="308"/>
      <c r="KA59" s="308"/>
      <c r="KB59" s="308"/>
      <c r="KC59" s="308"/>
      <c r="KD59" s="308"/>
      <c r="KE59" s="308"/>
      <c r="KF59" s="308"/>
      <c r="KG59" s="308"/>
      <c r="KH59" s="308"/>
      <c r="KI59" s="308"/>
      <c r="KJ59" s="308"/>
      <c r="KK59" s="308"/>
      <c r="KL59" s="308"/>
      <c r="KM59" s="308"/>
      <c r="KN59" s="308"/>
      <c r="KO59" s="308"/>
      <c r="KP59" s="308"/>
      <c r="KQ59" s="308"/>
      <c r="KR59" s="308"/>
      <c r="KS59" s="308"/>
      <c r="KT59" s="308"/>
      <c r="KU59" s="308"/>
      <c r="KV59" s="308"/>
      <c r="KW59" s="308"/>
      <c r="KX59" s="308"/>
      <c r="KY59" s="308"/>
      <c r="KZ59" s="308"/>
      <c r="LA59" s="308"/>
      <c r="LB59" s="308"/>
      <c r="LC59" s="308"/>
      <c r="LD59" s="308"/>
      <c r="LE59" s="308"/>
      <c r="LF59" s="308"/>
      <c r="LG59" s="308"/>
      <c r="LH59" s="308"/>
      <c r="LI59" s="308"/>
      <c r="LJ59" s="308"/>
      <c r="LK59" s="308"/>
      <c r="LL59" s="308"/>
      <c r="LM59" s="308"/>
    </row>
    <row r="60" spans="1:325" ht="30" hidden="1">
      <c r="A60" s="130"/>
      <c r="B60" s="323" t="s">
        <v>772</v>
      </c>
      <c r="C60" s="304" t="s">
        <v>773</v>
      </c>
      <c r="D60" s="309"/>
      <c r="E60" s="310"/>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c r="AJ60" s="308"/>
      <c r="AK60" s="308"/>
      <c r="AL60" s="308"/>
      <c r="AM60" s="308"/>
      <c r="AN60" s="308"/>
      <c r="AO60" s="308"/>
      <c r="AP60" s="308"/>
      <c r="AQ60" s="308"/>
      <c r="AR60" s="308"/>
      <c r="AS60" s="308"/>
      <c r="AT60" s="308"/>
      <c r="AU60" s="308"/>
      <c r="AV60" s="308"/>
      <c r="AW60" s="308"/>
      <c r="AX60" s="308"/>
      <c r="AY60" s="308"/>
      <c r="AZ60" s="308"/>
      <c r="BA60" s="308"/>
      <c r="BB60" s="308"/>
      <c r="BC60" s="308"/>
      <c r="BD60" s="308"/>
      <c r="BE60" s="308"/>
      <c r="BF60" s="308"/>
      <c r="BG60" s="308"/>
      <c r="BH60" s="308"/>
      <c r="BI60" s="308"/>
      <c r="BJ60" s="308"/>
      <c r="BK60" s="308"/>
      <c r="BL60" s="308"/>
      <c r="BM60" s="308"/>
      <c r="BN60" s="308"/>
      <c r="BO60" s="308"/>
      <c r="BP60" s="308"/>
      <c r="BQ60" s="308"/>
      <c r="BR60" s="308"/>
      <c r="BS60" s="308"/>
      <c r="BT60" s="308"/>
      <c r="BU60" s="308"/>
      <c r="BV60" s="308"/>
      <c r="BW60" s="308"/>
      <c r="BX60" s="308"/>
      <c r="BY60" s="308"/>
      <c r="BZ60" s="308"/>
      <c r="CA60" s="308"/>
      <c r="CB60" s="308"/>
      <c r="CC60" s="308"/>
      <c r="CD60" s="308"/>
      <c r="CE60" s="308"/>
      <c r="CF60" s="308"/>
      <c r="CG60" s="308"/>
      <c r="CH60" s="308"/>
      <c r="CI60" s="308"/>
      <c r="CJ60" s="308"/>
      <c r="CK60" s="308"/>
      <c r="CL60" s="308"/>
      <c r="CM60" s="308"/>
      <c r="CN60" s="308"/>
      <c r="CO60" s="308"/>
      <c r="CP60" s="308"/>
      <c r="CQ60" s="308"/>
      <c r="CR60" s="308"/>
      <c r="CS60" s="308"/>
      <c r="CT60" s="308"/>
      <c r="CU60" s="308"/>
      <c r="CV60" s="308"/>
      <c r="CW60" s="308"/>
      <c r="CX60" s="308"/>
      <c r="CY60" s="308"/>
      <c r="CZ60" s="308"/>
      <c r="DA60" s="308"/>
      <c r="DB60" s="308"/>
      <c r="DC60" s="308"/>
      <c r="DD60" s="308"/>
      <c r="DE60" s="308"/>
      <c r="DF60" s="308"/>
      <c r="DG60" s="308"/>
      <c r="DH60" s="308"/>
      <c r="DI60" s="308"/>
      <c r="DJ60" s="308"/>
      <c r="DK60" s="308"/>
      <c r="DL60" s="308"/>
      <c r="DM60" s="308"/>
      <c r="DN60" s="308"/>
      <c r="DO60" s="308"/>
      <c r="DP60" s="308"/>
      <c r="DQ60" s="308"/>
      <c r="DR60" s="308"/>
      <c r="DS60" s="308"/>
      <c r="DT60" s="308"/>
      <c r="DU60" s="308"/>
      <c r="DV60" s="308"/>
      <c r="DW60" s="308"/>
      <c r="DX60" s="308"/>
      <c r="DY60" s="308"/>
      <c r="DZ60" s="308"/>
      <c r="EA60" s="308"/>
      <c r="EB60" s="308"/>
      <c r="EC60" s="308"/>
      <c r="ED60" s="308"/>
      <c r="EE60" s="308"/>
      <c r="EF60" s="308"/>
      <c r="EG60" s="308"/>
      <c r="EH60" s="308"/>
      <c r="EI60" s="308"/>
      <c r="EJ60" s="308"/>
      <c r="EK60" s="308"/>
      <c r="EL60" s="308"/>
      <c r="EM60" s="308"/>
      <c r="EN60" s="308"/>
      <c r="EO60" s="308"/>
      <c r="EP60" s="308"/>
      <c r="EQ60" s="308"/>
      <c r="ER60" s="308"/>
      <c r="ES60" s="308"/>
      <c r="ET60" s="308"/>
      <c r="EU60" s="308"/>
      <c r="EV60" s="308"/>
      <c r="EW60" s="308"/>
      <c r="EX60" s="308"/>
      <c r="EY60" s="308"/>
      <c r="EZ60" s="308"/>
      <c r="FA60" s="308"/>
      <c r="FB60" s="308"/>
      <c r="FC60" s="308"/>
      <c r="FD60" s="308"/>
      <c r="FE60" s="308"/>
      <c r="FF60" s="308"/>
      <c r="FG60" s="308"/>
      <c r="FH60" s="308"/>
      <c r="FI60" s="308"/>
      <c r="FJ60" s="308"/>
      <c r="FK60" s="308"/>
      <c r="FL60" s="308"/>
      <c r="FM60" s="308"/>
      <c r="FN60" s="308"/>
      <c r="FO60" s="308"/>
      <c r="FP60" s="308"/>
      <c r="FQ60" s="308"/>
      <c r="FR60" s="308"/>
      <c r="FS60" s="308"/>
      <c r="FT60" s="308"/>
      <c r="FU60" s="308"/>
      <c r="FV60" s="308"/>
      <c r="FW60" s="308"/>
      <c r="FX60" s="308"/>
      <c r="FY60" s="308"/>
      <c r="FZ60" s="308"/>
      <c r="GA60" s="308"/>
      <c r="GB60" s="308"/>
      <c r="GC60" s="308"/>
      <c r="GD60" s="308"/>
      <c r="GE60" s="308"/>
      <c r="GF60" s="308"/>
      <c r="GG60" s="308"/>
      <c r="GH60" s="308"/>
      <c r="GI60" s="308"/>
      <c r="GJ60" s="308"/>
      <c r="GK60" s="308"/>
      <c r="GL60" s="308"/>
      <c r="GM60" s="308"/>
      <c r="GN60" s="308"/>
      <c r="GO60" s="308"/>
      <c r="GP60" s="308"/>
      <c r="GQ60" s="308"/>
      <c r="GR60" s="308"/>
      <c r="GS60" s="308"/>
      <c r="GT60" s="308"/>
      <c r="GU60" s="308"/>
      <c r="GV60" s="308"/>
      <c r="GW60" s="308"/>
      <c r="GX60" s="308"/>
      <c r="GY60" s="308"/>
      <c r="GZ60" s="308"/>
      <c r="HA60" s="308"/>
      <c r="HB60" s="308"/>
      <c r="HC60" s="308"/>
      <c r="HD60" s="308"/>
      <c r="HE60" s="308"/>
      <c r="HF60" s="308"/>
      <c r="HG60" s="308"/>
      <c r="HH60" s="308"/>
      <c r="HI60" s="308"/>
      <c r="HJ60" s="308"/>
      <c r="HK60" s="308"/>
      <c r="HL60" s="308"/>
      <c r="HM60" s="308"/>
      <c r="HN60" s="308"/>
      <c r="HO60" s="308"/>
      <c r="HP60" s="308"/>
      <c r="HQ60" s="308"/>
      <c r="HR60" s="308"/>
      <c r="HS60" s="308"/>
      <c r="HT60" s="308"/>
      <c r="HU60" s="308"/>
      <c r="HV60" s="308"/>
      <c r="HW60" s="308"/>
      <c r="HX60" s="308"/>
      <c r="HY60" s="308"/>
      <c r="HZ60" s="308"/>
      <c r="IA60" s="308"/>
      <c r="IB60" s="308"/>
      <c r="IC60" s="308"/>
      <c r="ID60" s="308"/>
      <c r="IE60" s="308"/>
      <c r="IF60" s="308"/>
      <c r="IG60" s="308"/>
      <c r="IH60" s="308"/>
      <c r="II60" s="308"/>
      <c r="IJ60" s="308"/>
      <c r="IK60" s="308"/>
      <c r="IL60" s="308"/>
      <c r="IM60" s="308"/>
      <c r="IN60" s="308"/>
      <c r="IO60" s="308"/>
      <c r="IP60" s="308"/>
      <c r="IQ60" s="308"/>
      <c r="IR60" s="308"/>
      <c r="IS60" s="308"/>
      <c r="IT60" s="308"/>
      <c r="IU60" s="308"/>
      <c r="IV60" s="308"/>
      <c r="IW60" s="308"/>
      <c r="IX60" s="308"/>
      <c r="IY60" s="308"/>
      <c r="IZ60" s="308"/>
      <c r="JA60" s="308"/>
      <c r="JB60" s="308"/>
      <c r="JC60" s="308"/>
      <c r="JD60" s="308"/>
      <c r="JE60" s="308"/>
      <c r="JF60" s="308"/>
      <c r="JG60" s="308"/>
      <c r="JH60" s="308"/>
      <c r="JI60" s="308"/>
      <c r="JJ60" s="308"/>
      <c r="JK60" s="308"/>
      <c r="JL60" s="308"/>
      <c r="JM60" s="308"/>
      <c r="JN60" s="308"/>
      <c r="JO60" s="308"/>
      <c r="JP60" s="308"/>
      <c r="JQ60" s="308"/>
      <c r="JR60" s="308"/>
      <c r="JS60" s="308"/>
      <c r="JT60" s="308"/>
      <c r="JU60" s="308"/>
      <c r="JV60" s="308"/>
      <c r="JW60" s="308"/>
      <c r="JX60" s="308"/>
      <c r="JY60" s="308"/>
      <c r="JZ60" s="308"/>
      <c r="KA60" s="308"/>
      <c r="KB60" s="308"/>
      <c r="KC60" s="308"/>
      <c r="KD60" s="308"/>
      <c r="KE60" s="308"/>
      <c r="KF60" s="308"/>
      <c r="KG60" s="308"/>
      <c r="KH60" s="308"/>
      <c r="KI60" s="308"/>
      <c r="KJ60" s="308"/>
      <c r="KK60" s="308"/>
      <c r="KL60" s="308"/>
      <c r="KM60" s="308"/>
      <c r="KN60" s="308"/>
      <c r="KO60" s="308"/>
      <c r="KP60" s="308"/>
      <c r="KQ60" s="308"/>
      <c r="KR60" s="308"/>
      <c r="KS60" s="308"/>
      <c r="KT60" s="308"/>
      <c r="KU60" s="308"/>
      <c r="KV60" s="308"/>
      <c r="KW60" s="308"/>
      <c r="KX60" s="308"/>
      <c r="KY60" s="308"/>
      <c r="KZ60" s="308"/>
      <c r="LA60" s="308"/>
      <c r="LB60" s="308"/>
      <c r="LC60" s="308"/>
      <c r="LD60" s="308"/>
      <c r="LE60" s="308"/>
      <c r="LF60" s="308"/>
      <c r="LG60" s="308"/>
      <c r="LH60" s="308"/>
      <c r="LI60" s="308"/>
      <c r="LJ60" s="308"/>
      <c r="LK60" s="308"/>
      <c r="LL60" s="308"/>
      <c r="LM60" s="308"/>
    </row>
    <row r="61" spans="1:325">
      <c r="A61" s="130" t="str">
        <f>IF(OR(Data3!B10="Grand Total",Data3!B10=0),"",Data3!B10)</f>
        <v>D.1.6.</v>
      </c>
      <c r="B61" s="323" t="s">
        <v>774</v>
      </c>
      <c r="C61" s="304" t="s">
        <v>775</v>
      </c>
      <c r="D61" s="309"/>
      <c r="E61" s="310"/>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c r="AJ61" s="308"/>
      <c r="AK61" s="308"/>
      <c r="AL61" s="308"/>
      <c r="AM61" s="308"/>
      <c r="AN61" s="308"/>
      <c r="AO61" s="308"/>
      <c r="AP61" s="308"/>
      <c r="AQ61" s="308"/>
      <c r="AR61" s="308"/>
      <c r="AS61" s="308"/>
      <c r="AT61" s="308"/>
      <c r="AU61" s="308"/>
      <c r="AV61" s="308"/>
      <c r="AW61" s="308"/>
      <c r="AX61" s="308"/>
      <c r="AY61" s="308"/>
      <c r="AZ61" s="308"/>
      <c r="BA61" s="308"/>
      <c r="BB61" s="308"/>
      <c r="BC61" s="308"/>
      <c r="BD61" s="308"/>
      <c r="BE61" s="308"/>
      <c r="BF61" s="308"/>
      <c r="BG61" s="308"/>
      <c r="BH61" s="308"/>
      <c r="BI61" s="308"/>
      <c r="BJ61" s="308"/>
      <c r="BK61" s="308"/>
      <c r="BL61" s="308"/>
      <c r="BM61" s="308"/>
      <c r="BN61" s="308"/>
      <c r="BO61" s="308"/>
      <c r="BP61" s="308"/>
      <c r="BQ61" s="308"/>
      <c r="BR61" s="308"/>
      <c r="BS61" s="308"/>
      <c r="BT61" s="308"/>
      <c r="BU61" s="308"/>
      <c r="BV61" s="308"/>
      <c r="BW61" s="308"/>
      <c r="BX61" s="308"/>
      <c r="BY61" s="308"/>
      <c r="BZ61" s="308"/>
      <c r="CA61" s="308"/>
      <c r="CB61" s="308"/>
      <c r="CC61" s="308"/>
      <c r="CD61" s="308"/>
      <c r="CE61" s="308"/>
      <c r="CF61" s="308"/>
      <c r="CG61" s="308"/>
      <c r="CH61" s="308"/>
      <c r="CI61" s="308"/>
      <c r="CJ61" s="308"/>
      <c r="CK61" s="308"/>
      <c r="CL61" s="308"/>
      <c r="CM61" s="308"/>
      <c r="CN61" s="308"/>
      <c r="CO61" s="308"/>
      <c r="CP61" s="308"/>
      <c r="CQ61" s="308"/>
      <c r="CR61" s="308"/>
      <c r="CS61" s="308"/>
      <c r="CT61" s="308"/>
      <c r="CU61" s="308"/>
      <c r="CV61" s="308"/>
      <c r="CW61" s="308"/>
      <c r="CX61" s="308"/>
      <c r="CY61" s="308"/>
      <c r="CZ61" s="308"/>
      <c r="DA61" s="308"/>
      <c r="DB61" s="308"/>
      <c r="DC61" s="308"/>
      <c r="DD61" s="308"/>
      <c r="DE61" s="308"/>
      <c r="DF61" s="308"/>
      <c r="DG61" s="308"/>
      <c r="DH61" s="308"/>
      <c r="DI61" s="308"/>
      <c r="DJ61" s="308"/>
      <c r="DK61" s="308"/>
      <c r="DL61" s="308"/>
      <c r="DM61" s="308"/>
      <c r="DN61" s="308"/>
      <c r="DO61" s="308"/>
      <c r="DP61" s="308"/>
      <c r="DQ61" s="308"/>
      <c r="DR61" s="308"/>
      <c r="DS61" s="308"/>
      <c r="DT61" s="308"/>
      <c r="DU61" s="308"/>
      <c r="DV61" s="308"/>
      <c r="DW61" s="308"/>
      <c r="DX61" s="308"/>
      <c r="DY61" s="308"/>
      <c r="DZ61" s="308"/>
      <c r="EA61" s="308"/>
      <c r="EB61" s="308"/>
      <c r="EC61" s="308"/>
      <c r="ED61" s="308"/>
      <c r="EE61" s="308"/>
      <c r="EF61" s="308"/>
      <c r="EG61" s="308"/>
      <c r="EH61" s="308"/>
      <c r="EI61" s="308"/>
      <c r="EJ61" s="308"/>
      <c r="EK61" s="308"/>
      <c r="EL61" s="308"/>
      <c r="EM61" s="308"/>
      <c r="EN61" s="308"/>
      <c r="EO61" s="308"/>
      <c r="EP61" s="308"/>
      <c r="EQ61" s="308"/>
      <c r="ER61" s="308"/>
      <c r="ES61" s="308"/>
      <c r="ET61" s="308"/>
      <c r="EU61" s="308"/>
      <c r="EV61" s="308"/>
      <c r="EW61" s="308"/>
      <c r="EX61" s="308"/>
      <c r="EY61" s="308"/>
      <c r="EZ61" s="308"/>
      <c r="FA61" s="308"/>
      <c r="FB61" s="308"/>
      <c r="FC61" s="308"/>
      <c r="FD61" s="308"/>
      <c r="FE61" s="308"/>
      <c r="FF61" s="308"/>
      <c r="FG61" s="308"/>
      <c r="FH61" s="308"/>
      <c r="FI61" s="308"/>
      <c r="FJ61" s="308"/>
      <c r="FK61" s="308"/>
      <c r="FL61" s="308"/>
      <c r="FM61" s="308"/>
      <c r="FN61" s="308"/>
      <c r="FO61" s="308"/>
      <c r="FP61" s="308"/>
      <c r="FQ61" s="308"/>
      <c r="FR61" s="308"/>
      <c r="FS61" s="308"/>
      <c r="FT61" s="308"/>
      <c r="FU61" s="308"/>
      <c r="FV61" s="308"/>
      <c r="FW61" s="308"/>
      <c r="FX61" s="308"/>
      <c r="FY61" s="308"/>
      <c r="FZ61" s="308"/>
      <c r="GA61" s="308"/>
      <c r="GB61" s="308"/>
      <c r="GC61" s="308"/>
      <c r="GD61" s="308"/>
      <c r="GE61" s="308"/>
      <c r="GF61" s="308"/>
      <c r="GG61" s="308"/>
      <c r="GH61" s="308"/>
      <c r="GI61" s="308"/>
      <c r="GJ61" s="308"/>
      <c r="GK61" s="308"/>
      <c r="GL61" s="308"/>
      <c r="GM61" s="308"/>
      <c r="GN61" s="308"/>
      <c r="GO61" s="308"/>
      <c r="GP61" s="308"/>
      <c r="GQ61" s="308"/>
      <c r="GR61" s="308"/>
      <c r="GS61" s="308"/>
      <c r="GT61" s="308"/>
      <c r="GU61" s="308"/>
      <c r="GV61" s="308"/>
      <c r="GW61" s="308"/>
      <c r="GX61" s="308"/>
      <c r="GY61" s="308"/>
      <c r="GZ61" s="308"/>
      <c r="HA61" s="308"/>
      <c r="HB61" s="308"/>
      <c r="HC61" s="308"/>
      <c r="HD61" s="308"/>
      <c r="HE61" s="308"/>
      <c r="HF61" s="308"/>
      <c r="HG61" s="308"/>
      <c r="HH61" s="308"/>
      <c r="HI61" s="308"/>
      <c r="HJ61" s="308"/>
      <c r="HK61" s="308"/>
      <c r="HL61" s="308"/>
      <c r="HM61" s="308"/>
      <c r="HN61" s="308"/>
      <c r="HO61" s="308"/>
      <c r="HP61" s="308"/>
      <c r="HQ61" s="308"/>
      <c r="HR61" s="308"/>
      <c r="HS61" s="308"/>
      <c r="HT61" s="308"/>
      <c r="HU61" s="308"/>
      <c r="HV61" s="308"/>
      <c r="HW61" s="308"/>
      <c r="HX61" s="308"/>
      <c r="HY61" s="308"/>
      <c r="HZ61" s="308"/>
      <c r="IA61" s="308"/>
      <c r="IB61" s="308"/>
      <c r="IC61" s="308"/>
      <c r="ID61" s="308"/>
      <c r="IE61" s="308"/>
      <c r="IF61" s="308"/>
      <c r="IG61" s="308"/>
      <c r="IH61" s="308"/>
      <c r="II61" s="308"/>
      <c r="IJ61" s="308"/>
      <c r="IK61" s="308"/>
      <c r="IL61" s="308"/>
      <c r="IM61" s="308"/>
      <c r="IN61" s="308"/>
      <c r="IO61" s="308"/>
      <c r="IP61" s="308"/>
      <c r="IQ61" s="308"/>
      <c r="IR61" s="308"/>
      <c r="IS61" s="308"/>
      <c r="IT61" s="308"/>
      <c r="IU61" s="308"/>
      <c r="IV61" s="308"/>
      <c r="IW61" s="308"/>
      <c r="IX61" s="308"/>
      <c r="IY61" s="308"/>
      <c r="IZ61" s="308"/>
      <c r="JA61" s="308"/>
      <c r="JB61" s="308"/>
      <c r="JC61" s="308"/>
      <c r="JD61" s="308"/>
      <c r="JE61" s="308"/>
      <c r="JF61" s="308"/>
      <c r="JG61" s="308"/>
      <c r="JH61" s="308"/>
      <c r="JI61" s="308"/>
      <c r="JJ61" s="308"/>
      <c r="JK61" s="308"/>
      <c r="JL61" s="308"/>
      <c r="JM61" s="308"/>
      <c r="JN61" s="308"/>
      <c r="JO61" s="308"/>
      <c r="JP61" s="308"/>
      <c r="JQ61" s="308"/>
      <c r="JR61" s="308"/>
      <c r="JS61" s="308"/>
      <c r="JT61" s="308"/>
      <c r="JU61" s="308"/>
      <c r="JV61" s="308"/>
      <c r="JW61" s="308"/>
      <c r="JX61" s="308"/>
      <c r="JY61" s="308"/>
      <c r="JZ61" s="308"/>
      <c r="KA61" s="308"/>
      <c r="KB61" s="308"/>
      <c r="KC61" s="308"/>
      <c r="KD61" s="308"/>
      <c r="KE61" s="308"/>
      <c r="KF61" s="308"/>
      <c r="KG61" s="308"/>
      <c r="KH61" s="308"/>
      <c r="KI61" s="308"/>
      <c r="KJ61" s="308"/>
      <c r="KK61" s="308"/>
      <c r="KL61" s="308"/>
      <c r="KM61" s="308"/>
      <c r="KN61" s="308"/>
      <c r="KO61" s="308"/>
      <c r="KP61" s="308"/>
      <c r="KQ61" s="308"/>
      <c r="KR61" s="308"/>
      <c r="KS61" s="308"/>
      <c r="KT61" s="308"/>
      <c r="KU61" s="308"/>
      <c r="KV61" s="308"/>
      <c r="KW61" s="308"/>
      <c r="KX61" s="308"/>
      <c r="KY61" s="308"/>
      <c r="KZ61" s="308"/>
      <c r="LA61" s="308"/>
      <c r="LB61" s="308"/>
      <c r="LC61" s="308"/>
      <c r="LD61" s="308"/>
      <c r="LE61" s="308"/>
      <c r="LF61" s="308"/>
      <c r="LG61" s="308"/>
      <c r="LH61" s="308"/>
      <c r="LI61" s="308"/>
      <c r="LJ61" s="308"/>
      <c r="LK61" s="308"/>
      <c r="LL61" s="308"/>
      <c r="LM61" s="308"/>
    </row>
    <row r="62" spans="1:325">
      <c r="A62" s="130"/>
      <c r="B62" s="323" t="s">
        <v>776</v>
      </c>
      <c r="C62" s="304" t="s">
        <v>777</v>
      </c>
      <c r="D62" s="309"/>
      <c r="E62" s="310"/>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D62" s="308"/>
      <c r="BE62" s="308"/>
      <c r="BF62" s="308"/>
      <c r="BG62" s="308"/>
      <c r="BH62" s="308"/>
      <c r="BI62" s="308"/>
      <c r="BJ62" s="308"/>
      <c r="BK62" s="308"/>
      <c r="BL62" s="308"/>
      <c r="BM62" s="308"/>
      <c r="BN62" s="308"/>
      <c r="BO62" s="308"/>
      <c r="BP62" s="308"/>
      <c r="BQ62" s="308"/>
      <c r="BR62" s="308"/>
      <c r="BS62" s="308"/>
      <c r="BT62" s="308"/>
      <c r="BU62" s="308"/>
      <c r="BV62" s="308"/>
      <c r="BW62" s="308"/>
      <c r="BX62" s="308"/>
      <c r="BY62" s="308"/>
      <c r="BZ62" s="308"/>
      <c r="CA62" s="308"/>
      <c r="CB62" s="308"/>
      <c r="CC62" s="308"/>
      <c r="CD62" s="308"/>
      <c r="CE62" s="308"/>
      <c r="CF62" s="308"/>
      <c r="CG62" s="308"/>
      <c r="CH62" s="308"/>
      <c r="CI62" s="308"/>
      <c r="CJ62" s="308"/>
      <c r="CK62" s="308"/>
      <c r="CL62" s="308"/>
      <c r="CM62" s="308"/>
      <c r="CN62" s="308"/>
      <c r="CO62" s="308"/>
      <c r="CP62" s="308"/>
      <c r="CQ62" s="308"/>
      <c r="CR62" s="308"/>
      <c r="CS62" s="308"/>
      <c r="CT62" s="308"/>
      <c r="CU62" s="308"/>
      <c r="CV62" s="308"/>
      <c r="CW62" s="308"/>
      <c r="CX62" s="308"/>
      <c r="CY62" s="308"/>
      <c r="CZ62" s="308"/>
      <c r="DA62" s="308"/>
      <c r="DB62" s="308"/>
      <c r="DC62" s="308"/>
      <c r="DD62" s="308"/>
      <c r="DE62" s="308"/>
      <c r="DF62" s="308"/>
      <c r="DG62" s="308"/>
      <c r="DH62" s="308"/>
      <c r="DI62" s="308"/>
      <c r="DJ62" s="308"/>
      <c r="DK62" s="308"/>
      <c r="DL62" s="308"/>
      <c r="DM62" s="308"/>
      <c r="DN62" s="308"/>
      <c r="DO62" s="308"/>
      <c r="DP62" s="308"/>
      <c r="DQ62" s="308"/>
      <c r="DR62" s="308"/>
      <c r="DS62" s="308"/>
      <c r="DT62" s="308"/>
      <c r="DU62" s="308"/>
      <c r="DV62" s="308"/>
      <c r="DW62" s="308"/>
      <c r="DX62" s="308"/>
      <c r="DY62" s="308"/>
      <c r="DZ62" s="308"/>
      <c r="EA62" s="308"/>
      <c r="EB62" s="308"/>
      <c r="EC62" s="308"/>
      <c r="ED62" s="308"/>
      <c r="EE62" s="308"/>
      <c r="EF62" s="308"/>
      <c r="EG62" s="308"/>
      <c r="EH62" s="308"/>
      <c r="EI62" s="308"/>
      <c r="EJ62" s="308"/>
      <c r="EK62" s="308"/>
      <c r="EL62" s="308"/>
      <c r="EM62" s="308"/>
      <c r="EN62" s="308"/>
      <c r="EO62" s="308"/>
      <c r="EP62" s="308"/>
      <c r="EQ62" s="308"/>
      <c r="ER62" s="308"/>
      <c r="ES62" s="308"/>
      <c r="ET62" s="308"/>
      <c r="EU62" s="308"/>
      <c r="EV62" s="308"/>
      <c r="EW62" s="308"/>
      <c r="EX62" s="308"/>
      <c r="EY62" s="308"/>
      <c r="EZ62" s="308"/>
      <c r="FA62" s="308"/>
      <c r="FB62" s="308"/>
      <c r="FC62" s="308"/>
      <c r="FD62" s="308"/>
      <c r="FE62" s="308"/>
      <c r="FF62" s="308"/>
      <c r="FG62" s="308"/>
      <c r="FH62" s="308"/>
      <c r="FI62" s="308"/>
      <c r="FJ62" s="308"/>
      <c r="FK62" s="308"/>
      <c r="FL62" s="308"/>
      <c r="FM62" s="308"/>
      <c r="FN62" s="308"/>
      <c r="FO62" s="308"/>
      <c r="FP62" s="308"/>
      <c r="FQ62" s="308"/>
      <c r="FR62" s="308"/>
      <c r="FS62" s="308"/>
      <c r="FT62" s="308"/>
      <c r="FU62" s="308"/>
      <c r="FV62" s="308"/>
      <c r="FW62" s="308"/>
      <c r="FX62" s="308"/>
      <c r="FY62" s="308"/>
      <c r="FZ62" s="308"/>
      <c r="GA62" s="308"/>
      <c r="GB62" s="308"/>
      <c r="GC62" s="308"/>
      <c r="GD62" s="308"/>
      <c r="GE62" s="308"/>
      <c r="GF62" s="308"/>
      <c r="GG62" s="308"/>
      <c r="GH62" s="308"/>
      <c r="GI62" s="308"/>
      <c r="GJ62" s="308"/>
      <c r="GK62" s="308"/>
      <c r="GL62" s="308"/>
      <c r="GM62" s="308"/>
      <c r="GN62" s="308"/>
      <c r="GO62" s="308"/>
      <c r="GP62" s="308"/>
      <c r="GQ62" s="308"/>
      <c r="GR62" s="308"/>
      <c r="GS62" s="308"/>
      <c r="GT62" s="308"/>
      <c r="GU62" s="308"/>
      <c r="GV62" s="308"/>
      <c r="GW62" s="308"/>
      <c r="GX62" s="308"/>
      <c r="GY62" s="308"/>
      <c r="GZ62" s="308"/>
      <c r="HA62" s="308"/>
      <c r="HB62" s="308"/>
      <c r="HC62" s="308"/>
      <c r="HD62" s="308"/>
      <c r="HE62" s="308"/>
      <c r="HF62" s="308"/>
      <c r="HG62" s="308"/>
      <c r="HH62" s="308"/>
      <c r="HI62" s="308"/>
      <c r="HJ62" s="308"/>
      <c r="HK62" s="308"/>
      <c r="HL62" s="308"/>
      <c r="HM62" s="308"/>
      <c r="HN62" s="308"/>
      <c r="HO62" s="308"/>
      <c r="HP62" s="308"/>
      <c r="HQ62" s="308"/>
      <c r="HR62" s="308"/>
      <c r="HS62" s="308"/>
      <c r="HT62" s="308"/>
      <c r="HU62" s="308"/>
      <c r="HV62" s="308"/>
      <c r="HW62" s="308"/>
      <c r="HX62" s="308"/>
      <c r="HY62" s="308"/>
      <c r="HZ62" s="308"/>
      <c r="IA62" s="308"/>
      <c r="IB62" s="308"/>
      <c r="IC62" s="308"/>
      <c r="ID62" s="308"/>
      <c r="IE62" s="308"/>
      <c r="IF62" s="308"/>
      <c r="IG62" s="308"/>
      <c r="IH62" s="308"/>
      <c r="II62" s="308"/>
      <c r="IJ62" s="308"/>
      <c r="IK62" s="308"/>
      <c r="IL62" s="308"/>
      <c r="IM62" s="308"/>
      <c r="IN62" s="308"/>
      <c r="IO62" s="308"/>
      <c r="IP62" s="308"/>
      <c r="IQ62" s="308"/>
      <c r="IR62" s="308"/>
      <c r="IS62" s="308"/>
      <c r="IT62" s="308"/>
      <c r="IU62" s="308"/>
      <c r="IV62" s="308"/>
      <c r="IW62" s="308"/>
      <c r="IX62" s="308"/>
      <c r="IY62" s="308"/>
      <c r="IZ62" s="308"/>
      <c r="JA62" s="308"/>
      <c r="JB62" s="308"/>
      <c r="JC62" s="308"/>
      <c r="JD62" s="308"/>
      <c r="JE62" s="308"/>
      <c r="JF62" s="308"/>
      <c r="JG62" s="308"/>
      <c r="JH62" s="308"/>
      <c r="JI62" s="308"/>
      <c r="JJ62" s="308"/>
      <c r="JK62" s="308"/>
      <c r="JL62" s="308"/>
      <c r="JM62" s="308"/>
      <c r="JN62" s="308"/>
      <c r="JO62" s="308"/>
      <c r="JP62" s="308"/>
      <c r="JQ62" s="308"/>
      <c r="JR62" s="308"/>
      <c r="JS62" s="308"/>
      <c r="JT62" s="308"/>
      <c r="JU62" s="308"/>
      <c r="JV62" s="308"/>
      <c r="JW62" s="308"/>
      <c r="JX62" s="308"/>
      <c r="JY62" s="308"/>
      <c r="JZ62" s="308"/>
      <c r="KA62" s="308"/>
      <c r="KB62" s="308"/>
      <c r="KC62" s="308"/>
      <c r="KD62" s="308"/>
      <c r="KE62" s="308"/>
      <c r="KF62" s="308"/>
      <c r="KG62" s="308"/>
      <c r="KH62" s="308"/>
      <c r="KI62" s="308"/>
      <c r="KJ62" s="308"/>
      <c r="KK62" s="308"/>
      <c r="KL62" s="308"/>
      <c r="KM62" s="308"/>
      <c r="KN62" s="308"/>
      <c r="KO62" s="308"/>
      <c r="KP62" s="308"/>
      <c r="KQ62" s="308"/>
      <c r="KR62" s="308"/>
      <c r="KS62" s="308"/>
      <c r="KT62" s="308"/>
      <c r="KU62" s="308"/>
      <c r="KV62" s="308"/>
      <c r="KW62" s="308"/>
      <c r="KX62" s="308"/>
      <c r="KY62" s="308"/>
      <c r="KZ62" s="308"/>
      <c r="LA62" s="308"/>
      <c r="LB62" s="308"/>
      <c r="LC62" s="308"/>
      <c r="LD62" s="308"/>
      <c r="LE62" s="308"/>
      <c r="LF62" s="308"/>
      <c r="LG62" s="308"/>
      <c r="LH62" s="308"/>
      <c r="LI62" s="308"/>
      <c r="LJ62" s="308"/>
      <c r="LK62" s="308"/>
      <c r="LL62" s="308"/>
      <c r="LM62" s="308"/>
    </row>
    <row r="63" spans="1:325" ht="30" hidden="1">
      <c r="A63" s="130"/>
      <c r="B63" s="323" t="s">
        <v>778</v>
      </c>
      <c r="C63" s="304" t="s">
        <v>779</v>
      </c>
      <c r="D63" s="309"/>
      <c r="E63" s="310"/>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D63" s="308"/>
      <c r="BE63" s="308"/>
      <c r="BF63" s="308"/>
      <c r="BG63" s="308"/>
      <c r="BH63" s="308"/>
      <c r="BI63" s="308"/>
      <c r="BJ63" s="308"/>
      <c r="BK63" s="308"/>
      <c r="BL63" s="308"/>
      <c r="BM63" s="308"/>
      <c r="BN63" s="308"/>
      <c r="BO63" s="308"/>
      <c r="BP63" s="308"/>
      <c r="BQ63" s="308"/>
      <c r="BR63" s="308"/>
      <c r="BS63" s="308"/>
      <c r="BT63" s="308"/>
      <c r="BU63" s="308"/>
      <c r="BV63" s="308"/>
      <c r="BW63" s="308"/>
      <c r="BX63" s="308"/>
      <c r="BY63" s="308"/>
      <c r="BZ63" s="308"/>
      <c r="CA63" s="308"/>
      <c r="CB63" s="308"/>
      <c r="CC63" s="308"/>
      <c r="CD63" s="308"/>
      <c r="CE63" s="308"/>
      <c r="CF63" s="308"/>
      <c r="CG63" s="308"/>
      <c r="CH63" s="308"/>
      <c r="CI63" s="308"/>
      <c r="CJ63" s="308"/>
      <c r="CK63" s="308"/>
      <c r="CL63" s="308"/>
      <c r="CM63" s="308"/>
      <c r="CN63" s="308"/>
      <c r="CO63" s="308"/>
      <c r="CP63" s="308"/>
      <c r="CQ63" s="308"/>
      <c r="CR63" s="308"/>
      <c r="CS63" s="308"/>
      <c r="CT63" s="308"/>
      <c r="CU63" s="308"/>
      <c r="CV63" s="308"/>
      <c r="CW63" s="308"/>
      <c r="CX63" s="308"/>
      <c r="CY63" s="308"/>
      <c r="CZ63" s="308"/>
      <c r="DA63" s="308"/>
      <c r="DB63" s="308"/>
      <c r="DC63" s="308"/>
      <c r="DD63" s="308"/>
      <c r="DE63" s="308"/>
      <c r="DF63" s="308"/>
      <c r="DG63" s="308"/>
      <c r="DH63" s="308"/>
      <c r="DI63" s="308"/>
      <c r="DJ63" s="308"/>
      <c r="DK63" s="308"/>
      <c r="DL63" s="308"/>
      <c r="DM63" s="308"/>
      <c r="DN63" s="308"/>
      <c r="DO63" s="308"/>
      <c r="DP63" s="308"/>
      <c r="DQ63" s="308"/>
      <c r="DR63" s="308"/>
      <c r="DS63" s="308"/>
      <c r="DT63" s="308"/>
      <c r="DU63" s="308"/>
      <c r="DV63" s="308"/>
      <c r="DW63" s="308"/>
      <c r="DX63" s="308"/>
      <c r="DY63" s="308"/>
      <c r="DZ63" s="308"/>
      <c r="EA63" s="308"/>
      <c r="EB63" s="308"/>
      <c r="EC63" s="308"/>
      <c r="ED63" s="308"/>
      <c r="EE63" s="308"/>
      <c r="EF63" s="308"/>
      <c r="EG63" s="308"/>
      <c r="EH63" s="308"/>
      <c r="EI63" s="308"/>
      <c r="EJ63" s="308"/>
      <c r="EK63" s="308"/>
      <c r="EL63" s="308"/>
      <c r="EM63" s="308"/>
      <c r="EN63" s="308"/>
      <c r="EO63" s="308"/>
      <c r="EP63" s="308"/>
      <c r="EQ63" s="308"/>
      <c r="ER63" s="308"/>
      <c r="ES63" s="308"/>
      <c r="ET63" s="308"/>
      <c r="EU63" s="308"/>
      <c r="EV63" s="308"/>
      <c r="EW63" s="308"/>
      <c r="EX63" s="308"/>
      <c r="EY63" s="308"/>
      <c r="EZ63" s="308"/>
      <c r="FA63" s="308"/>
      <c r="FB63" s="308"/>
      <c r="FC63" s="308"/>
      <c r="FD63" s="308"/>
      <c r="FE63" s="308"/>
      <c r="FF63" s="308"/>
      <c r="FG63" s="308"/>
      <c r="FH63" s="308"/>
      <c r="FI63" s="308"/>
      <c r="FJ63" s="308"/>
      <c r="FK63" s="308"/>
      <c r="FL63" s="308"/>
      <c r="FM63" s="308"/>
      <c r="FN63" s="308"/>
      <c r="FO63" s="308"/>
      <c r="FP63" s="308"/>
      <c r="FQ63" s="308"/>
      <c r="FR63" s="308"/>
      <c r="FS63" s="308"/>
      <c r="FT63" s="308"/>
      <c r="FU63" s="308"/>
      <c r="FV63" s="308"/>
      <c r="FW63" s="308"/>
      <c r="FX63" s="308"/>
      <c r="FY63" s="308"/>
      <c r="FZ63" s="308"/>
      <c r="GA63" s="308"/>
      <c r="GB63" s="308"/>
      <c r="GC63" s="308"/>
      <c r="GD63" s="308"/>
      <c r="GE63" s="308"/>
      <c r="GF63" s="308"/>
      <c r="GG63" s="308"/>
      <c r="GH63" s="308"/>
      <c r="GI63" s="308"/>
      <c r="GJ63" s="308"/>
      <c r="GK63" s="308"/>
      <c r="GL63" s="308"/>
      <c r="GM63" s="308"/>
      <c r="GN63" s="308"/>
      <c r="GO63" s="308"/>
      <c r="GP63" s="308"/>
      <c r="GQ63" s="308"/>
      <c r="GR63" s="308"/>
      <c r="GS63" s="308"/>
      <c r="GT63" s="308"/>
      <c r="GU63" s="308"/>
      <c r="GV63" s="308"/>
      <c r="GW63" s="308"/>
      <c r="GX63" s="308"/>
      <c r="GY63" s="308"/>
      <c r="GZ63" s="308"/>
      <c r="HA63" s="308"/>
      <c r="HB63" s="308"/>
      <c r="HC63" s="308"/>
      <c r="HD63" s="308"/>
      <c r="HE63" s="308"/>
      <c r="HF63" s="308"/>
      <c r="HG63" s="308"/>
      <c r="HH63" s="308"/>
      <c r="HI63" s="308"/>
      <c r="HJ63" s="308"/>
      <c r="HK63" s="308"/>
      <c r="HL63" s="308"/>
      <c r="HM63" s="308"/>
      <c r="HN63" s="308"/>
      <c r="HO63" s="308"/>
      <c r="HP63" s="308"/>
      <c r="HQ63" s="308"/>
      <c r="HR63" s="308"/>
      <c r="HS63" s="308"/>
      <c r="HT63" s="308"/>
      <c r="HU63" s="308"/>
      <c r="HV63" s="308"/>
      <c r="HW63" s="308"/>
      <c r="HX63" s="308"/>
      <c r="HY63" s="308"/>
      <c r="HZ63" s="308"/>
      <c r="IA63" s="308"/>
      <c r="IB63" s="308"/>
      <c r="IC63" s="308"/>
      <c r="ID63" s="308"/>
      <c r="IE63" s="308"/>
      <c r="IF63" s="308"/>
      <c r="IG63" s="308"/>
      <c r="IH63" s="308"/>
      <c r="II63" s="308"/>
      <c r="IJ63" s="308"/>
      <c r="IK63" s="308"/>
      <c r="IL63" s="308"/>
      <c r="IM63" s="308"/>
      <c r="IN63" s="308"/>
      <c r="IO63" s="308"/>
      <c r="IP63" s="308"/>
      <c r="IQ63" s="308"/>
      <c r="IR63" s="308"/>
      <c r="IS63" s="308"/>
      <c r="IT63" s="308"/>
      <c r="IU63" s="308"/>
      <c r="IV63" s="308"/>
      <c r="IW63" s="308"/>
      <c r="IX63" s="308"/>
      <c r="IY63" s="308"/>
      <c r="IZ63" s="308"/>
      <c r="JA63" s="308"/>
      <c r="JB63" s="308"/>
      <c r="JC63" s="308"/>
      <c r="JD63" s="308"/>
      <c r="JE63" s="308"/>
      <c r="JF63" s="308"/>
      <c r="JG63" s="308"/>
      <c r="JH63" s="308"/>
      <c r="JI63" s="308"/>
      <c r="JJ63" s="308"/>
      <c r="JK63" s="308"/>
      <c r="JL63" s="308"/>
      <c r="JM63" s="308"/>
      <c r="JN63" s="308"/>
      <c r="JO63" s="308"/>
      <c r="JP63" s="308"/>
      <c r="JQ63" s="308"/>
      <c r="JR63" s="308"/>
      <c r="JS63" s="308"/>
      <c r="JT63" s="308"/>
      <c r="JU63" s="308"/>
      <c r="JV63" s="308"/>
      <c r="JW63" s="308"/>
      <c r="JX63" s="308"/>
      <c r="JY63" s="308"/>
      <c r="JZ63" s="308"/>
      <c r="KA63" s="308"/>
      <c r="KB63" s="308"/>
      <c r="KC63" s="308"/>
      <c r="KD63" s="308"/>
      <c r="KE63" s="308"/>
      <c r="KF63" s="308"/>
      <c r="KG63" s="308"/>
      <c r="KH63" s="308"/>
      <c r="KI63" s="308"/>
      <c r="KJ63" s="308"/>
      <c r="KK63" s="308"/>
      <c r="KL63" s="308"/>
      <c r="KM63" s="308"/>
      <c r="KN63" s="308"/>
      <c r="KO63" s="308"/>
      <c r="KP63" s="308"/>
      <c r="KQ63" s="308"/>
      <c r="KR63" s="308"/>
      <c r="KS63" s="308"/>
      <c r="KT63" s="308"/>
      <c r="KU63" s="308"/>
      <c r="KV63" s="308"/>
      <c r="KW63" s="308"/>
      <c r="KX63" s="308"/>
      <c r="KY63" s="308"/>
      <c r="KZ63" s="308"/>
      <c r="LA63" s="308"/>
      <c r="LB63" s="308"/>
      <c r="LC63" s="308"/>
      <c r="LD63" s="308"/>
      <c r="LE63" s="308"/>
      <c r="LF63" s="308"/>
      <c r="LG63" s="308"/>
      <c r="LH63" s="308"/>
      <c r="LI63" s="308"/>
      <c r="LJ63" s="308"/>
      <c r="LK63" s="308"/>
      <c r="LL63" s="308"/>
      <c r="LM63" s="308"/>
    </row>
    <row r="64" spans="1:325" ht="30" hidden="1">
      <c r="A64" s="130"/>
      <c r="B64" s="323" t="s">
        <v>780</v>
      </c>
      <c r="C64" s="304" t="s">
        <v>781</v>
      </c>
      <c r="D64" s="309"/>
      <c r="E64" s="310"/>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8"/>
      <c r="BC64" s="308"/>
      <c r="BD64" s="308"/>
      <c r="BE64" s="308"/>
      <c r="BF64" s="308"/>
      <c r="BG64" s="308"/>
      <c r="BH64" s="308"/>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308"/>
      <c r="CJ64" s="308"/>
      <c r="CK64" s="308"/>
      <c r="CL64" s="308"/>
      <c r="CM64" s="308"/>
      <c r="CN64" s="308"/>
      <c r="CO64" s="308"/>
      <c r="CP64" s="308"/>
      <c r="CQ64" s="308"/>
      <c r="CR64" s="308"/>
      <c r="CS64" s="308"/>
      <c r="CT64" s="308"/>
      <c r="CU64" s="308"/>
      <c r="CV64" s="308"/>
      <c r="CW64" s="308"/>
      <c r="CX64" s="308"/>
      <c r="CY64" s="308"/>
      <c r="CZ64" s="308"/>
      <c r="DA64" s="308"/>
      <c r="DB64" s="308"/>
      <c r="DC64" s="308"/>
      <c r="DD64" s="308"/>
      <c r="DE64" s="308"/>
      <c r="DF64" s="308"/>
      <c r="DG64" s="308"/>
      <c r="DH64" s="308"/>
      <c r="DI64" s="308"/>
      <c r="DJ64" s="308"/>
      <c r="DK64" s="308"/>
      <c r="DL64" s="308"/>
      <c r="DM64" s="308"/>
      <c r="DN64" s="308"/>
      <c r="DO64" s="308"/>
      <c r="DP64" s="308"/>
      <c r="DQ64" s="308"/>
      <c r="DR64" s="308"/>
      <c r="DS64" s="308"/>
      <c r="DT64" s="308"/>
      <c r="DU64" s="308"/>
      <c r="DV64" s="308"/>
      <c r="DW64" s="308"/>
      <c r="DX64" s="308"/>
      <c r="DY64" s="308"/>
      <c r="DZ64" s="308"/>
      <c r="EA64" s="308"/>
      <c r="EB64" s="308"/>
      <c r="EC64" s="308"/>
      <c r="ED64" s="308"/>
      <c r="EE64" s="308"/>
      <c r="EF64" s="308"/>
      <c r="EG64" s="308"/>
      <c r="EH64" s="308"/>
      <c r="EI64" s="308"/>
      <c r="EJ64" s="308"/>
      <c r="EK64" s="308"/>
      <c r="EL64" s="308"/>
      <c r="EM64" s="308"/>
      <c r="EN64" s="308"/>
      <c r="EO64" s="308"/>
      <c r="EP64" s="308"/>
      <c r="EQ64" s="308"/>
      <c r="ER64" s="308"/>
      <c r="ES64" s="308"/>
      <c r="ET64" s="308"/>
      <c r="EU64" s="308"/>
      <c r="EV64" s="308"/>
      <c r="EW64" s="308"/>
      <c r="EX64" s="308"/>
      <c r="EY64" s="308"/>
      <c r="EZ64" s="308"/>
      <c r="FA64" s="308"/>
      <c r="FB64" s="308"/>
      <c r="FC64" s="308"/>
      <c r="FD64" s="308"/>
      <c r="FE64" s="308"/>
      <c r="FF64" s="308"/>
      <c r="FG64" s="308"/>
      <c r="FH64" s="308"/>
      <c r="FI64" s="308"/>
      <c r="FJ64" s="308"/>
      <c r="FK64" s="308"/>
      <c r="FL64" s="308"/>
      <c r="FM64" s="308"/>
      <c r="FN64" s="308"/>
      <c r="FO64" s="308"/>
      <c r="FP64" s="308"/>
      <c r="FQ64" s="308"/>
      <c r="FR64" s="308"/>
      <c r="FS64" s="308"/>
      <c r="FT64" s="308"/>
      <c r="FU64" s="308"/>
      <c r="FV64" s="308"/>
      <c r="FW64" s="308"/>
      <c r="FX64" s="308"/>
      <c r="FY64" s="308"/>
      <c r="FZ64" s="308"/>
      <c r="GA64" s="308"/>
      <c r="GB64" s="308"/>
      <c r="GC64" s="308"/>
      <c r="GD64" s="308"/>
      <c r="GE64" s="308"/>
      <c r="GF64" s="308"/>
      <c r="GG64" s="308"/>
      <c r="GH64" s="308"/>
      <c r="GI64" s="308"/>
      <c r="GJ64" s="308"/>
      <c r="GK64" s="308"/>
      <c r="GL64" s="308"/>
      <c r="GM64" s="308"/>
      <c r="GN64" s="308"/>
      <c r="GO64" s="308"/>
      <c r="GP64" s="308"/>
      <c r="GQ64" s="308"/>
      <c r="GR64" s="308"/>
      <c r="GS64" s="308"/>
      <c r="GT64" s="308"/>
      <c r="GU64" s="308"/>
      <c r="GV64" s="308"/>
      <c r="GW64" s="308"/>
      <c r="GX64" s="308"/>
      <c r="GY64" s="308"/>
      <c r="GZ64" s="308"/>
      <c r="HA64" s="308"/>
      <c r="HB64" s="308"/>
      <c r="HC64" s="308"/>
      <c r="HD64" s="308"/>
      <c r="HE64" s="308"/>
      <c r="HF64" s="308"/>
      <c r="HG64" s="308"/>
      <c r="HH64" s="308"/>
      <c r="HI64" s="308"/>
      <c r="HJ64" s="308"/>
      <c r="HK64" s="308"/>
      <c r="HL64" s="308"/>
      <c r="HM64" s="308"/>
      <c r="HN64" s="308"/>
      <c r="HO64" s="308"/>
      <c r="HP64" s="308"/>
      <c r="HQ64" s="308"/>
      <c r="HR64" s="308"/>
      <c r="HS64" s="308"/>
      <c r="HT64" s="308"/>
      <c r="HU64" s="308"/>
      <c r="HV64" s="308"/>
      <c r="HW64" s="308"/>
      <c r="HX64" s="308"/>
      <c r="HY64" s="308"/>
      <c r="HZ64" s="308"/>
      <c r="IA64" s="308"/>
      <c r="IB64" s="308"/>
      <c r="IC64" s="308"/>
      <c r="ID64" s="308"/>
      <c r="IE64" s="308"/>
      <c r="IF64" s="308"/>
      <c r="IG64" s="308"/>
      <c r="IH64" s="308"/>
      <c r="II64" s="308"/>
      <c r="IJ64" s="308"/>
      <c r="IK64" s="308"/>
      <c r="IL64" s="308"/>
      <c r="IM64" s="308"/>
      <c r="IN64" s="308"/>
      <c r="IO64" s="308"/>
      <c r="IP64" s="308"/>
      <c r="IQ64" s="308"/>
      <c r="IR64" s="308"/>
      <c r="IS64" s="308"/>
      <c r="IT64" s="308"/>
      <c r="IU64" s="308"/>
      <c r="IV64" s="308"/>
      <c r="IW64" s="308"/>
      <c r="IX64" s="308"/>
      <c r="IY64" s="308"/>
      <c r="IZ64" s="308"/>
      <c r="JA64" s="308"/>
      <c r="JB64" s="308"/>
      <c r="JC64" s="308"/>
      <c r="JD64" s="308"/>
      <c r="JE64" s="308"/>
      <c r="JF64" s="308"/>
      <c r="JG64" s="308"/>
      <c r="JH64" s="308"/>
      <c r="JI64" s="308"/>
      <c r="JJ64" s="308"/>
      <c r="JK64" s="308"/>
      <c r="JL64" s="308"/>
      <c r="JM64" s="308"/>
      <c r="JN64" s="308"/>
      <c r="JO64" s="308"/>
      <c r="JP64" s="308"/>
      <c r="JQ64" s="308"/>
      <c r="JR64" s="308"/>
      <c r="JS64" s="308"/>
      <c r="JT64" s="308"/>
      <c r="JU64" s="308"/>
      <c r="JV64" s="308"/>
      <c r="JW64" s="308"/>
      <c r="JX64" s="308"/>
      <c r="JY64" s="308"/>
      <c r="JZ64" s="308"/>
      <c r="KA64" s="308"/>
      <c r="KB64" s="308"/>
      <c r="KC64" s="308"/>
      <c r="KD64" s="308"/>
      <c r="KE64" s="308"/>
      <c r="KF64" s="308"/>
      <c r="KG64" s="308"/>
      <c r="KH64" s="308"/>
      <c r="KI64" s="308"/>
      <c r="KJ64" s="308"/>
      <c r="KK64" s="308"/>
      <c r="KL64" s="308"/>
      <c r="KM64" s="308"/>
      <c r="KN64" s="308"/>
      <c r="KO64" s="308"/>
      <c r="KP64" s="308"/>
      <c r="KQ64" s="308"/>
      <c r="KR64" s="308"/>
      <c r="KS64" s="308"/>
      <c r="KT64" s="308"/>
      <c r="KU64" s="308"/>
      <c r="KV64" s="308"/>
      <c r="KW64" s="308"/>
      <c r="KX64" s="308"/>
      <c r="KY64" s="308"/>
      <c r="KZ64" s="308"/>
      <c r="LA64" s="308"/>
      <c r="LB64" s="308"/>
      <c r="LC64" s="308"/>
      <c r="LD64" s="308"/>
      <c r="LE64" s="308"/>
      <c r="LF64" s="308"/>
      <c r="LG64" s="308"/>
      <c r="LH64" s="308"/>
      <c r="LI64" s="308"/>
      <c r="LJ64" s="308"/>
      <c r="LK64" s="308"/>
      <c r="LL64" s="308"/>
      <c r="LM64" s="308"/>
    </row>
    <row r="65" spans="1:325" ht="30" hidden="1">
      <c r="A65" s="130"/>
      <c r="B65" s="323" t="s">
        <v>782</v>
      </c>
      <c r="C65" s="304" t="s">
        <v>783</v>
      </c>
      <c r="D65" s="309"/>
      <c r="E65" s="310"/>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308"/>
      <c r="BC65" s="308"/>
      <c r="BD65" s="308"/>
      <c r="BE65" s="308"/>
      <c r="BF65" s="308"/>
      <c r="BG65" s="308"/>
      <c r="BH65" s="308"/>
      <c r="BI65" s="308"/>
      <c r="BJ65" s="308"/>
      <c r="BK65" s="308"/>
      <c r="BL65" s="308"/>
      <c r="BM65" s="308"/>
      <c r="BN65" s="308"/>
      <c r="BO65" s="308"/>
      <c r="BP65" s="308"/>
      <c r="BQ65" s="308"/>
      <c r="BR65" s="308"/>
      <c r="BS65" s="308"/>
      <c r="BT65" s="308"/>
      <c r="BU65" s="308"/>
      <c r="BV65" s="308"/>
      <c r="BW65" s="308"/>
      <c r="BX65" s="308"/>
      <c r="BY65" s="308"/>
      <c r="BZ65" s="308"/>
      <c r="CA65" s="308"/>
      <c r="CB65" s="308"/>
      <c r="CC65" s="308"/>
      <c r="CD65" s="308"/>
      <c r="CE65" s="308"/>
      <c r="CF65" s="308"/>
      <c r="CG65" s="308"/>
      <c r="CH65" s="308"/>
      <c r="CI65" s="308"/>
      <c r="CJ65" s="308"/>
      <c r="CK65" s="308"/>
      <c r="CL65" s="308"/>
      <c r="CM65" s="308"/>
      <c r="CN65" s="308"/>
      <c r="CO65" s="308"/>
      <c r="CP65" s="308"/>
      <c r="CQ65" s="308"/>
      <c r="CR65" s="308"/>
      <c r="CS65" s="308"/>
      <c r="CT65" s="308"/>
      <c r="CU65" s="308"/>
      <c r="CV65" s="308"/>
      <c r="CW65" s="308"/>
      <c r="CX65" s="308"/>
      <c r="CY65" s="308"/>
      <c r="CZ65" s="308"/>
      <c r="DA65" s="308"/>
      <c r="DB65" s="308"/>
      <c r="DC65" s="308"/>
      <c r="DD65" s="308"/>
      <c r="DE65" s="308"/>
      <c r="DF65" s="308"/>
      <c r="DG65" s="308"/>
      <c r="DH65" s="308"/>
      <c r="DI65" s="308"/>
      <c r="DJ65" s="308"/>
      <c r="DK65" s="308"/>
      <c r="DL65" s="308"/>
      <c r="DM65" s="308"/>
      <c r="DN65" s="308"/>
      <c r="DO65" s="308"/>
      <c r="DP65" s="308"/>
      <c r="DQ65" s="308"/>
      <c r="DR65" s="308"/>
      <c r="DS65" s="308"/>
      <c r="DT65" s="308"/>
      <c r="DU65" s="308"/>
      <c r="DV65" s="308"/>
      <c r="DW65" s="308"/>
      <c r="DX65" s="308"/>
      <c r="DY65" s="308"/>
      <c r="DZ65" s="308"/>
      <c r="EA65" s="308"/>
      <c r="EB65" s="308"/>
      <c r="EC65" s="308"/>
      <c r="ED65" s="308"/>
      <c r="EE65" s="308"/>
      <c r="EF65" s="308"/>
      <c r="EG65" s="308"/>
      <c r="EH65" s="308"/>
      <c r="EI65" s="308"/>
      <c r="EJ65" s="308"/>
      <c r="EK65" s="308"/>
      <c r="EL65" s="308"/>
      <c r="EM65" s="308"/>
      <c r="EN65" s="308"/>
      <c r="EO65" s="308"/>
      <c r="EP65" s="308"/>
      <c r="EQ65" s="308"/>
      <c r="ER65" s="308"/>
      <c r="ES65" s="308"/>
      <c r="ET65" s="308"/>
      <c r="EU65" s="308"/>
      <c r="EV65" s="308"/>
      <c r="EW65" s="308"/>
      <c r="EX65" s="308"/>
      <c r="EY65" s="308"/>
      <c r="EZ65" s="308"/>
      <c r="FA65" s="308"/>
      <c r="FB65" s="308"/>
      <c r="FC65" s="308"/>
      <c r="FD65" s="308"/>
      <c r="FE65" s="308"/>
      <c r="FF65" s="308"/>
      <c r="FG65" s="308"/>
      <c r="FH65" s="308"/>
      <c r="FI65" s="308"/>
      <c r="FJ65" s="308"/>
      <c r="FK65" s="308"/>
      <c r="FL65" s="308"/>
      <c r="FM65" s="308"/>
      <c r="FN65" s="308"/>
      <c r="FO65" s="308"/>
      <c r="FP65" s="308"/>
      <c r="FQ65" s="308"/>
      <c r="FR65" s="308"/>
      <c r="FS65" s="308"/>
      <c r="FT65" s="308"/>
      <c r="FU65" s="308"/>
      <c r="FV65" s="308"/>
      <c r="FW65" s="308"/>
      <c r="FX65" s="308"/>
      <c r="FY65" s="308"/>
      <c r="FZ65" s="308"/>
      <c r="GA65" s="308"/>
      <c r="GB65" s="308"/>
      <c r="GC65" s="308"/>
      <c r="GD65" s="308"/>
      <c r="GE65" s="308"/>
      <c r="GF65" s="308"/>
      <c r="GG65" s="308"/>
      <c r="GH65" s="308"/>
      <c r="GI65" s="308"/>
      <c r="GJ65" s="308"/>
      <c r="GK65" s="308"/>
      <c r="GL65" s="308"/>
      <c r="GM65" s="308"/>
      <c r="GN65" s="308"/>
      <c r="GO65" s="308"/>
      <c r="GP65" s="308"/>
      <c r="GQ65" s="308"/>
      <c r="GR65" s="308"/>
      <c r="GS65" s="308"/>
      <c r="GT65" s="308"/>
      <c r="GU65" s="308"/>
      <c r="GV65" s="308"/>
      <c r="GW65" s="308"/>
      <c r="GX65" s="308"/>
      <c r="GY65" s="308"/>
      <c r="GZ65" s="308"/>
      <c r="HA65" s="308"/>
      <c r="HB65" s="308"/>
      <c r="HC65" s="308"/>
      <c r="HD65" s="308"/>
      <c r="HE65" s="308"/>
      <c r="HF65" s="308"/>
      <c r="HG65" s="308"/>
      <c r="HH65" s="308"/>
      <c r="HI65" s="308"/>
      <c r="HJ65" s="308"/>
      <c r="HK65" s="308"/>
      <c r="HL65" s="308"/>
      <c r="HM65" s="308"/>
      <c r="HN65" s="308"/>
      <c r="HO65" s="308"/>
      <c r="HP65" s="308"/>
      <c r="HQ65" s="308"/>
      <c r="HR65" s="308"/>
      <c r="HS65" s="308"/>
      <c r="HT65" s="308"/>
      <c r="HU65" s="308"/>
      <c r="HV65" s="308"/>
      <c r="HW65" s="308"/>
      <c r="HX65" s="308"/>
      <c r="HY65" s="308"/>
      <c r="HZ65" s="308"/>
      <c r="IA65" s="308"/>
      <c r="IB65" s="308"/>
      <c r="IC65" s="308"/>
      <c r="ID65" s="308"/>
      <c r="IE65" s="308"/>
      <c r="IF65" s="308"/>
      <c r="IG65" s="308"/>
      <c r="IH65" s="308"/>
      <c r="II65" s="308"/>
      <c r="IJ65" s="308"/>
      <c r="IK65" s="308"/>
      <c r="IL65" s="308"/>
      <c r="IM65" s="308"/>
      <c r="IN65" s="308"/>
      <c r="IO65" s="308"/>
      <c r="IP65" s="308"/>
      <c r="IQ65" s="308"/>
      <c r="IR65" s="308"/>
      <c r="IS65" s="308"/>
      <c r="IT65" s="308"/>
      <c r="IU65" s="308"/>
      <c r="IV65" s="308"/>
      <c r="IW65" s="308"/>
      <c r="IX65" s="308"/>
      <c r="IY65" s="308"/>
      <c r="IZ65" s="308"/>
      <c r="JA65" s="308"/>
      <c r="JB65" s="308"/>
      <c r="JC65" s="308"/>
      <c r="JD65" s="308"/>
      <c r="JE65" s="308"/>
      <c r="JF65" s="308"/>
      <c r="JG65" s="308"/>
      <c r="JH65" s="308"/>
      <c r="JI65" s="308"/>
      <c r="JJ65" s="308"/>
      <c r="JK65" s="308"/>
      <c r="JL65" s="308"/>
      <c r="JM65" s="308"/>
      <c r="JN65" s="308"/>
      <c r="JO65" s="308"/>
      <c r="JP65" s="308"/>
      <c r="JQ65" s="308"/>
      <c r="JR65" s="308"/>
      <c r="JS65" s="308"/>
      <c r="JT65" s="308"/>
      <c r="JU65" s="308"/>
      <c r="JV65" s="308"/>
      <c r="JW65" s="308"/>
      <c r="JX65" s="308"/>
      <c r="JY65" s="308"/>
      <c r="JZ65" s="308"/>
      <c r="KA65" s="308"/>
      <c r="KB65" s="308"/>
      <c r="KC65" s="308"/>
      <c r="KD65" s="308"/>
      <c r="KE65" s="308"/>
      <c r="KF65" s="308"/>
      <c r="KG65" s="308"/>
      <c r="KH65" s="308"/>
      <c r="KI65" s="308"/>
      <c r="KJ65" s="308"/>
      <c r="KK65" s="308"/>
      <c r="KL65" s="308"/>
      <c r="KM65" s="308"/>
      <c r="KN65" s="308"/>
      <c r="KO65" s="308"/>
      <c r="KP65" s="308"/>
      <c r="KQ65" s="308"/>
      <c r="KR65" s="308"/>
      <c r="KS65" s="308"/>
      <c r="KT65" s="308"/>
      <c r="KU65" s="308"/>
      <c r="KV65" s="308"/>
      <c r="KW65" s="308"/>
      <c r="KX65" s="308"/>
      <c r="KY65" s="308"/>
      <c r="KZ65" s="308"/>
      <c r="LA65" s="308"/>
      <c r="LB65" s="308"/>
      <c r="LC65" s="308"/>
      <c r="LD65" s="308"/>
      <c r="LE65" s="308"/>
      <c r="LF65" s="308"/>
      <c r="LG65" s="308"/>
      <c r="LH65" s="308"/>
      <c r="LI65" s="308"/>
      <c r="LJ65" s="308"/>
      <c r="LK65" s="308"/>
      <c r="LL65" s="308"/>
      <c r="LM65" s="308"/>
    </row>
    <row r="66" spans="1:325" ht="30" hidden="1">
      <c r="A66" s="130"/>
      <c r="B66" s="323" t="s">
        <v>784</v>
      </c>
      <c r="C66" s="304" t="s">
        <v>785</v>
      </c>
      <c r="D66" s="309"/>
      <c r="E66" s="310"/>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8"/>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308"/>
      <c r="CB66" s="308"/>
      <c r="CC66" s="308"/>
      <c r="CD66" s="308"/>
      <c r="CE66" s="308"/>
      <c r="CF66" s="308"/>
      <c r="CG66" s="308"/>
      <c r="CH66" s="308"/>
      <c r="CI66" s="308"/>
      <c r="CJ66" s="308"/>
      <c r="CK66" s="308"/>
      <c r="CL66" s="308"/>
      <c r="CM66" s="308"/>
      <c r="CN66" s="308"/>
      <c r="CO66" s="308"/>
      <c r="CP66" s="308"/>
      <c r="CQ66" s="308"/>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308"/>
      <c r="DT66" s="308"/>
      <c r="DU66" s="308"/>
      <c r="DV66" s="308"/>
      <c r="DW66" s="308"/>
      <c r="DX66" s="308"/>
      <c r="DY66" s="308"/>
      <c r="DZ66" s="308"/>
      <c r="EA66" s="308"/>
      <c r="EB66" s="308"/>
      <c r="EC66" s="308"/>
      <c r="ED66" s="308"/>
      <c r="EE66" s="308"/>
      <c r="EF66" s="308"/>
      <c r="EG66" s="308"/>
      <c r="EH66" s="308"/>
      <c r="EI66" s="308"/>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308"/>
      <c r="FK66" s="308"/>
      <c r="FL66" s="308"/>
      <c r="FM66" s="308"/>
      <c r="FN66" s="308"/>
      <c r="FO66" s="308"/>
      <c r="FP66" s="308"/>
      <c r="FQ66" s="308"/>
      <c r="FR66" s="308"/>
      <c r="FS66" s="308"/>
      <c r="FT66" s="308"/>
      <c r="FU66" s="308"/>
      <c r="FV66" s="308"/>
      <c r="FW66" s="308"/>
      <c r="FX66" s="308"/>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308"/>
      <c r="HA66" s="308"/>
      <c r="HB66" s="308"/>
      <c r="HC66" s="308"/>
      <c r="HD66" s="308"/>
      <c r="HE66" s="308"/>
      <c r="HF66" s="308"/>
      <c r="HG66" s="308"/>
      <c r="HH66" s="308"/>
      <c r="HI66" s="308"/>
      <c r="HJ66" s="308"/>
      <c r="HK66" s="308"/>
      <c r="HL66" s="308"/>
      <c r="HM66" s="308"/>
      <c r="HN66" s="308"/>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308"/>
      <c r="IQ66" s="308"/>
      <c r="IR66" s="308"/>
      <c r="IS66" s="308"/>
      <c r="IT66" s="308"/>
      <c r="IU66" s="308"/>
      <c r="IV66" s="308"/>
      <c r="IW66" s="308"/>
      <c r="IX66" s="308"/>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308"/>
      <c r="KA66" s="308"/>
      <c r="KB66" s="308"/>
      <c r="KC66" s="308"/>
      <c r="KD66" s="308"/>
      <c r="KE66" s="308"/>
      <c r="KF66" s="308"/>
      <c r="KG66" s="308"/>
      <c r="KH66" s="308"/>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308"/>
      <c r="LK66" s="308"/>
      <c r="LL66" s="308"/>
      <c r="LM66" s="308"/>
    </row>
    <row r="67" spans="1:325" hidden="1">
      <c r="A67" s="130"/>
      <c r="B67" s="323" t="s">
        <v>786</v>
      </c>
      <c r="C67" s="304" t="s">
        <v>787</v>
      </c>
      <c r="D67" s="309"/>
      <c r="E67" s="310"/>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308"/>
      <c r="BD67" s="308"/>
      <c r="BE67" s="308"/>
      <c r="BF67" s="308"/>
      <c r="BG67" s="308"/>
      <c r="BH67" s="308"/>
      <c r="BI67" s="308"/>
      <c r="BJ67" s="308"/>
      <c r="BK67" s="308"/>
      <c r="BL67" s="308"/>
      <c r="BM67" s="308"/>
      <c r="BN67" s="308"/>
      <c r="BO67" s="308"/>
      <c r="BP67" s="308"/>
      <c r="BQ67" s="308"/>
      <c r="BR67" s="308"/>
      <c r="BS67" s="308"/>
      <c r="BT67" s="308"/>
      <c r="BU67" s="308"/>
      <c r="BV67" s="308"/>
      <c r="BW67" s="308"/>
      <c r="BX67" s="308"/>
      <c r="BY67" s="308"/>
      <c r="BZ67" s="308"/>
      <c r="CA67" s="308"/>
      <c r="CB67" s="308"/>
      <c r="CC67" s="308"/>
      <c r="CD67" s="308"/>
      <c r="CE67" s="308"/>
      <c r="CF67" s="308"/>
      <c r="CG67" s="308"/>
      <c r="CH67" s="308"/>
      <c r="CI67" s="308"/>
      <c r="CJ67" s="308"/>
      <c r="CK67" s="308"/>
      <c r="CL67" s="308"/>
      <c r="CM67" s="308"/>
      <c r="CN67" s="308"/>
      <c r="CO67" s="308"/>
      <c r="CP67" s="308"/>
      <c r="CQ67" s="308"/>
      <c r="CR67" s="308"/>
      <c r="CS67" s="308"/>
      <c r="CT67" s="308"/>
      <c r="CU67" s="308"/>
      <c r="CV67" s="308"/>
      <c r="CW67" s="308"/>
      <c r="CX67" s="308"/>
      <c r="CY67" s="308"/>
      <c r="CZ67" s="308"/>
      <c r="DA67" s="308"/>
      <c r="DB67" s="308"/>
      <c r="DC67" s="308"/>
      <c r="DD67" s="308"/>
      <c r="DE67" s="308"/>
      <c r="DF67" s="308"/>
      <c r="DG67" s="308"/>
      <c r="DH67" s="308"/>
      <c r="DI67" s="308"/>
      <c r="DJ67" s="308"/>
      <c r="DK67" s="308"/>
      <c r="DL67" s="308"/>
      <c r="DM67" s="308"/>
      <c r="DN67" s="308"/>
      <c r="DO67" s="308"/>
      <c r="DP67" s="308"/>
      <c r="DQ67" s="308"/>
      <c r="DR67" s="308"/>
      <c r="DS67" s="308"/>
      <c r="DT67" s="308"/>
      <c r="DU67" s="308"/>
      <c r="DV67" s="308"/>
      <c r="DW67" s="308"/>
      <c r="DX67" s="308"/>
      <c r="DY67" s="308"/>
      <c r="DZ67" s="308"/>
      <c r="EA67" s="308"/>
      <c r="EB67" s="308"/>
      <c r="EC67" s="308"/>
      <c r="ED67" s="308"/>
      <c r="EE67" s="308"/>
      <c r="EF67" s="308"/>
      <c r="EG67" s="308"/>
      <c r="EH67" s="308"/>
      <c r="EI67" s="308"/>
      <c r="EJ67" s="308"/>
      <c r="EK67" s="308"/>
      <c r="EL67" s="308"/>
      <c r="EM67" s="308"/>
      <c r="EN67" s="308"/>
      <c r="EO67" s="308"/>
      <c r="EP67" s="308"/>
      <c r="EQ67" s="308"/>
      <c r="ER67" s="308"/>
      <c r="ES67" s="308"/>
      <c r="ET67" s="308"/>
      <c r="EU67" s="308"/>
      <c r="EV67" s="308"/>
      <c r="EW67" s="308"/>
      <c r="EX67" s="308"/>
      <c r="EY67" s="308"/>
      <c r="EZ67" s="308"/>
      <c r="FA67" s="308"/>
      <c r="FB67" s="308"/>
      <c r="FC67" s="308"/>
      <c r="FD67" s="308"/>
      <c r="FE67" s="308"/>
      <c r="FF67" s="308"/>
      <c r="FG67" s="308"/>
      <c r="FH67" s="308"/>
      <c r="FI67" s="308"/>
      <c r="FJ67" s="308"/>
      <c r="FK67" s="308"/>
      <c r="FL67" s="308"/>
      <c r="FM67" s="308"/>
      <c r="FN67" s="308"/>
      <c r="FO67" s="308"/>
      <c r="FP67" s="308"/>
      <c r="FQ67" s="308"/>
      <c r="FR67" s="308"/>
      <c r="FS67" s="308"/>
      <c r="FT67" s="308"/>
      <c r="FU67" s="308"/>
      <c r="FV67" s="308"/>
      <c r="FW67" s="308"/>
      <c r="FX67" s="308"/>
      <c r="FY67" s="308"/>
      <c r="FZ67" s="308"/>
      <c r="GA67" s="308"/>
      <c r="GB67" s="308"/>
      <c r="GC67" s="308"/>
      <c r="GD67" s="308"/>
      <c r="GE67" s="308"/>
      <c r="GF67" s="308"/>
      <c r="GG67" s="308"/>
      <c r="GH67" s="308"/>
      <c r="GI67" s="308"/>
      <c r="GJ67" s="308"/>
      <c r="GK67" s="308"/>
      <c r="GL67" s="308"/>
      <c r="GM67" s="308"/>
      <c r="GN67" s="308"/>
      <c r="GO67" s="308"/>
      <c r="GP67" s="308"/>
      <c r="GQ67" s="308"/>
      <c r="GR67" s="308"/>
      <c r="GS67" s="308"/>
      <c r="GT67" s="308"/>
      <c r="GU67" s="308"/>
      <c r="GV67" s="308"/>
      <c r="GW67" s="308"/>
      <c r="GX67" s="308"/>
      <c r="GY67" s="308"/>
      <c r="GZ67" s="308"/>
      <c r="HA67" s="308"/>
      <c r="HB67" s="308"/>
      <c r="HC67" s="308"/>
      <c r="HD67" s="308"/>
      <c r="HE67" s="308"/>
      <c r="HF67" s="308"/>
      <c r="HG67" s="308"/>
      <c r="HH67" s="308"/>
      <c r="HI67" s="308"/>
      <c r="HJ67" s="308"/>
      <c r="HK67" s="308"/>
      <c r="HL67" s="308"/>
      <c r="HM67" s="308"/>
      <c r="HN67" s="308"/>
      <c r="HO67" s="308"/>
      <c r="HP67" s="308"/>
      <c r="HQ67" s="308"/>
      <c r="HR67" s="308"/>
      <c r="HS67" s="308"/>
      <c r="HT67" s="308"/>
      <c r="HU67" s="308"/>
      <c r="HV67" s="308"/>
      <c r="HW67" s="308"/>
      <c r="HX67" s="308"/>
      <c r="HY67" s="308"/>
      <c r="HZ67" s="308"/>
      <c r="IA67" s="308"/>
      <c r="IB67" s="308"/>
      <c r="IC67" s="308"/>
      <c r="ID67" s="308"/>
      <c r="IE67" s="308"/>
      <c r="IF67" s="308"/>
      <c r="IG67" s="308"/>
      <c r="IH67" s="308"/>
      <c r="II67" s="308"/>
      <c r="IJ67" s="308"/>
      <c r="IK67" s="308"/>
      <c r="IL67" s="308"/>
      <c r="IM67" s="308"/>
      <c r="IN67" s="308"/>
      <c r="IO67" s="308"/>
      <c r="IP67" s="308"/>
      <c r="IQ67" s="308"/>
      <c r="IR67" s="308"/>
      <c r="IS67" s="308"/>
      <c r="IT67" s="308"/>
      <c r="IU67" s="308"/>
      <c r="IV67" s="308"/>
      <c r="IW67" s="308"/>
      <c r="IX67" s="308"/>
      <c r="IY67" s="308"/>
      <c r="IZ67" s="308"/>
      <c r="JA67" s="308"/>
      <c r="JB67" s="308"/>
      <c r="JC67" s="308"/>
      <c r="JD67" s="308"/>
      <c r="JE67" s="308"/>
      <c r="JF67" s="308"/>
      <c r="JG67" s="308"/>
      <c r="JH67" s="308"/>
      <c r="JI67" s="308"/>
      <c r="JJ67" s="308"/>
      <c r="JK67" s="308"/>
      <c r="JL67" s="308"/>
      <c r="JM67" s="308"/>
      <c r="JN67" s="308"/>
      <c r="JO67" s="308"/>
      <c r="JP67" s="308"/>
      <c r="JQ67" s="308"/>
      <c r="JR67" s="308"/>
      <c r="JS67" s="308"/>
      <c r="JT67" s="308"/>
      <c r="JU67" s="308"/>
      <c r="JV67" s="308"/>
      <c r="JW67" s="308"/>
      <c r="JX67" s="308"/>
      <c r="JY67" s="308"/>
      <c r="JZ67" s="308"/>
      <c r="KA67" s="308"/>
      <c r="KB67" s="308"/>
      <c r="KC67" s="308"/>
      <c r="KD67" s="308"/>
      <c r="KE67" s="308"/>
      <c r="KF67" s="308"/>
      <c r="KG67" s="308"/>
      <c r="KH67" s="308"/>
      <c r="KI67" s="308"/>
      <c r="KJ67" s="308"/>
      <c r="KK67" s="308"/>
      <c r="KL67" s="308"/>
      <c r="KM67" s="308"/>
      <c r="KN67" s="308"/>
      <c r="KO67" s="308"/>
      <c r="KP67" s="308"/>
      <c r="KQ67" s="308"/>
      <c r="KR67" s="308"/>
      <c r="KS67" s="308"/>
      <c r="KT67" s="308"/>
      <c r="KU67" s="308"/>
      <c r="KV67" s="308"/>
      <c r="KW67" s="308"/>
      <c r="KX67" s="308"/>
      <c r="KY67" s="308"/>
      <c r="KZ67" s="308"/>
      <c r="LA67" s="308"/>
      <c r="LB67" s="308"/>
      <c r="LC67" s="308"/>
      <c r="LD67" s="308"/>
      <c r="LE67" s="308"/>
      <c r="LF67" s="308"/>
      <c r="LG67" s="308"/>
      <c r="LH67" s="308"/>
      <c r="LI67" s="308"/>
      <c r="LJ67" s="308"/>
      <c r="LK67" s="308"/>
      <c r="LL67" s="308"/>
      <c r="LM67" s="308"/>
    </row>
    <row r="68" spans="1:325" hidden="1">
      <c r="A68" s="130"/>
      <c r="B68" s="323" t="s">
        <v>788</v>
      </c>
      <c r="C68" s="304" t="s">
        <v>789</v>
      </c>
      <c r="D68" s="309"/>
      <c r="E68" s="310"/>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308"/>
      <c r="BC68" s="308"/>
      <c r="BD68" s="308"/>
      <c r="BE68" s="308"/>
      <c r="BF68" s="308"/>
      <c r="BG68" s="308"/>
      <c r="BH68" s="308"/>
      <c r="BI68" s="308"/>
      <c r="BJ68" s="308"/>
      <c r="BK68" s="308"/>
      <c r="BL68" s="308"/>
      <c r="BM68" s="308"/>
      <c r="BN68" s="308"/>
      <c r="BO68" s="308"/>
      <c r="BP68" s="308"/>
      <c r="BQ68" s="308"/>
      <c r="BR68" s="308"/>
      <c r="BS68" s="308"/>
      <c r="BT68" s="308"/>
      <c r="BU68" s="308"/>
      <c r="BV68" s="308"/>
      <c r="BW68" s="308"/>
      <c r="BX68" s="308"/>
      <c r="BY68" s="308"/>
      <c r="BZ68" s="308"/>
      <c r="CA68" s="308"/>
      <c r="CB68" s="308"/>
      <c r="CC68" s="308"/>
      <c r="CD68" s="308"/>
      <c r="CE68" s="308"/>
      <c r="CF68" s="308"/>
      <c r="CG68" s="308"/>
      <c r="CH68" s="308"/>
      <c r="CI68" s="308"/>
      <c r="CJ68" s="308"/>
      <c r="CK68" s="308"/>
      <c r="CL68" s="308"/>
      <c r="CM68" s="308"/>
      <c r="CN68" s="308"/>
      <c r="CO68" s="308"/>
      <c r="CP68" s="308"/>
      <c r="CQ68" s="308"/>
      <c r="CR68" s="308"/>
      <c r="CS68" s="308"/>
      <c r="CT68" s="308"/>
      <c r="CU68" s="308"/>
      <c r="CV68" s="308"/>
      <c r="CW68" s="308"/>
      <c r="CX68" s="308"/>
      <c r="CY68" s="308"/>
      <c r="CZ68" s="308"/>
      <c r="DA68" s="308"/>
      <c r="DB68" s="308"/>
      <c r="DC68" s="308"/>
      <c r="DD68" s="308"/>
      <c r="DE68" s="308"/>
      <c r="DF68" s="308"/>
      <c r="DG68" s="308"/>
      <c r="DH68" s="308"/>
      <c r="DI68" s="308"/>
      <c r="DJ68" s="308"/>
      <c r="DK68" s="308"/>
      <c r="DL68" s="308"/>
      <c r="DM68" s="308"/>
      <c r="DN68" s="308"/>
      <c r="DO68" s="308"/>
      <c r="DP68" s="308"/>
      <c r="DQ68" s="308"/>
      <c r="DR68" s="308"/>
      <c r="DS68" s="308"/>
      <c r="DT68" s="308"/>
      <c r="DU68" s="308"/>
      <c r="DV68" s="308"/>
      <c r="DW68" s="308"/>
      <c r="DX68" s="308"/>
      <c r="DY68" s="308"/>
      <c r="DZ68" s="308"/>
      <c r="EA68" s="308"/>
      <c r="EB68" s="308"/>
      <c r="EC68" s="308"/>
      <c r="ED68" s="308"/>
      <c r="EE68" s="308"/>
      <c r="EF68" s="308"/>
      <c r="EG68" s="308"/>
      <c r="EH68" s="308"/>
      <c r="EI68" s="308"/>
      <c r="EJ68" s="308"/>
      <c r="EK68" s="308"/>
      <c r="EL68" s="308"/>
      <c r="EM68" s="308"/>
      <c r="EN68" s="308"/>
      <c r="EO68" s="308"/>
      <c r="EP68" s="308"/>
      <c r="EQ68" s="308"/>
      <c r="ER68" s="308"/>
      <c r="ES68" s="308"/>
      <c r="ET68" s="308"/>
      <c r="EU68" s="308"/>
      <c r="EV68" s="308"/>
      <c r="EW68" s="308"/>
      <c r="EX68" s="308"/>
      <c r="EY68" s="308"/>
      <c r="EZ68" s="308"/>
      <c r="FA68" s="308"/>
      <c r="FB68" s="308"/>
      <c r="FC68" s="308"/>
      <c r="FD68" s="308"/>
      <c r="FE68" s="308"/>
      <c r="FF68" s="308"/>
      <c r="FG68" s="308"/>
      <c r="FH68" s="308"/>
      <c r="FI68" s="308"/>
      <c r="FJ68" s="308"/>
      <c r="FK68" s="308"/>
      <c r="FL68" s="308"/>
      <c r="FM68" s="308"/>
      <c r="FN68" s="308"/>
      <c r="FO68" s="308"/>
      <c r="FP68" s="308"/>
      <c r="FQ68" s="308"/>
      <c r="FR68" s="308"/>
      <c r="FS68" s="308"/>
      <c r="FT68" s="308"/>
      <c r="FU68" s="308"/>
      <c r="FV68" s="308"/>
      <c r="FW68" s="308"/>
      <c r="FX68" s="308"/>
      <c r="FY68" s="308"/>
      <c r="FZ68" s="308"/>
      <c r="GA68" s="308"/>
      <c r="GB68" s="308"/>
      <c r="GC68" s="308"/>
      <c r="GD68" s="308"/>
      <c r="GE68" s="308"/>
      <c r="GF68" s="308"/>
      <c r="GG68" s="308"/>
      <c r="GH68" s="308"/>
      <c r="GI68" s="308"/>
      <c r="GJ68" s="308"/>
      <c r="GK68" s="308"/>
      <c r="GL68" s="308"/>
      <c r="GM68" s="308"/>
      <c r="GN68" s="308"/>
      <c r="GO68" s="308"/>
      <c r="GP68" s="308"/>
      <c r="GQ68" s="308"/>
      <c r="GR68" s="308"/>
      <c r="GS68" s="308"/>
      <c r="GT68" s="308"/>
      <c r="GU68" s="308"/>
      <c r="GV68" s="308"/>
      <c r="GW68" s="308"/>
      <c r="GX68" s="308"/>
      <c r="GY68" s="308"/>
      <c r="GZ68" s="308"/>
      <c r="HA68" s="308"/>
      <c r="HB68" s="308"/>
      <c r="HC68" s="308"/>
      <c r="HD68" s="308"/>
      <c r="HE68" s="308"/>
      <c r="HF68" s="308"/>
      <c r="HG68" s="308"/>
      <c r="HH68" s="308"/>
      <c r="HI68" s="308"/>
      <c r="HJ68" s="308"/>
      <c r="HK68" s="308"/>
      <c r="HL68" s="308"/>
      <c r="HM68" s="308"/>
      <c r="HN68" s="308"/>
      <c r="HO68" s="308"/>
      <c r="HP68" s="308"/>
      <c r="HQ68" s="308"/>
      <c r="HR68" s="308"/>
      <c r="HS68" s="308"/>
      <c r="HT68" s="308"/>
      <c r="HU68" s="308"/>
      <c r="HV68" s="308"/>
      <c r="HW68" s="308"/>
      <c r="HX68" s="308"/>
      <c r="HY68" s="308"/>
      <c r="HZ68" s="308"/>
      <c r="IA68" s="308"/>
      <c r="IB68" s="308"/>
      <c r="IC68" s="308"/>
      <c r="ID68" s="308"/>
      <c r="IE68" s="308"/>
      <c r="IF68" s="308"/>
      <c r="IG68" s="308"/>
      <c r="IH68" s="308"/>
      <c r="II68" s="308"/>
      <c r="IJ68" s="308"/>
      <c r="IK68" s="308"/>
      <c r="IL68" s="308"/>
      <c r="IM68" s="308"/>
      <c r="IN68" s="308"/>
      <c r="IO68" s="308"/>
      <c r="IP68" s="308"/>
      <c r="IQ68" s="308"/>
      <c r="IR68" s="308"/>
      <c r="IS68" s="308"/>
      <c r="IT68" s="308"/>
      <c r="IU68" s="308"/>
      <c r="IV68" s="308"/>
      <c r="IW68" s="308"/>
      <c r="IX68" s="308"/>
      <c r="IY68" s="308"/>
      <c r="IZ68" s="308"/>
      <c r="JA68" s="308"/>
      <c r="JB68" s="308"/>
      <c r="JC68" s="308"/>
      <c r="JD68" s="308"/>
      <c r="JE68" s="308"/>
      <c r="JF68" s="308"/>
      <c r="JG68" s="308"/>
      <c r="JH68" s="308"/>
      <c r="JI68" s="308"/>
      <c r="JJ68" s="308"/>
      <c r="JK68" s="308"/>
      <c r="JL68" s="308"/>
      <c r="JM68" s="308"/>
      <c r="JN68" s="308"/>
      <c r="JO68" s="308"/>
      <c r="JP68" s="308"/>
      <c r="JQ68" s="308"/>
      <c r="JR68" s="308"/>
      <c r="JS68" s="308"/>
      <c r="JT68" s="308"/>
      <c r="JU68" s="308"/>
      <c r="JV68" s="308"/>
      <c r="JW68" s="308"/>
      <c r="JX68" s="308"/>
      <c r="JY68" s="308"/>
      <c r="JZ68" s="308"/>
      <c r="KA68" s="308"/>
      <c r="KB68" s="308"/>
      <c r="KC68" s="308"/>
      <c r="KD68" s="308"/>
      <c r="KE68" s="308"/>
      <c r="KF68" s="308"/>
      <c r="KG68" s="308"/>
      <c r="KH68" s="308"/>
      <c r="KI68" s="308"/>
      <c r="KJ68" s="308"/>
      <c r="KK68" s="308"/>
      <c r="KL68" s="308"/>
      <c r="KM68" s="308"/>
      <c r="KN68" s="308"/>
      <c r="KO68" s="308"/>
      <c r="KP68" s="308"/>
      <c r="KQ68" s="308"/>
      <c r="KR68" s="308"/>
      <c r="KS68" s="308"/>
      <c r="KT68" s="308"/>
      <c r="KU68" s="308"/>
      <c r="KV68" s="308"/>
      <c r="KW68" s="308"/>
      <c r="KX68" s="308"/>
      <c r="KY68" s="308"/>
      <c r="KZ68" s="308"/>
      <c r="LA68" s="308"/>
      <c r="LB68" s="308"/>
      <c r="LC68" s="308"/>
      <c r="LD68" s="308"/>
      <c r="LE68" s="308"/>
      <c r="LF68" s="308"/>
      <c r="LG68" s="308"/>
      <c r="LH68" s="308"/>
      <c r="LI68" s="308"/>
      <c r="LJ68" s="308"/>
      <c r="LK68" s="308"/>
      <c r="LL68" s="308"/>
      <c r="LM68" s="308"/>
    </row>
    <row r="69" spans="1:325" hidden="1">
      <c r="A69" s="130"/>
      <c r="B69" s="323" t="s">
        <v>790</v>
      </c>
      <c r="C69" s="304" t="s">
        <v>791</v>
      </c>
      <c r="D69" s="309"/>
      <c r="E69" s="310"/>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W69" s="308"/>
      <c r="AX69" s="308"/>
      <c r="AY69" s="308"/>
      <c r="AZ69" s="308"/>
      <c r="BA69" s="308"/>
      <c r="BB69" s="308"/>
      <c r="BC69" s="308"/>
      <c r="BD69" s="308"/>
      <c r="BE69" s="308"/>
      <c r="BF69" s="308"/>
      <c r="BG69" s="308"/>
      <c r="BH69" s="308"/>
      <c r="BI69" s="308"/>
      <c r="BJ69" s="308"/>
      <c r="BK69" s="308"/>
      <c r="BL69" s="308"/>
      <c r="BM69" s="308"/>
      <c r="BN69" s="308"/>
      <c r="BO69" s="308"/>
      <c r="BP69" s="308"/>
      <c r="BQ69" s="308"/>
      <c r="BR69" s="308"/>
      <c r="BS69" s="308"/>
      <c r="BT69" s="308"/>
      <c r="BU69" s="308"/>
      <c r="BV69" s="308"/>
      <c r="BW69" s="308"/>
      <c r="BX69" s="308"/>
      <c r="BY69" s="308"/>
      <c r="BZ69" s="308"/>
      <c r="CA69" s="308"/>
      <c r="CB69" s="308"/>
      <c r="CC69" s="308"/>
      <c r="CD69" s="308"/>
      <c r="CE69" s="308"/>
      <c r="CF69" s="308"/>
      <c r="CG69" s="308"/>
      <c r="CH69" s="308"/>
      <c r="CI69" s="308"/>
      <c r="CJ69" s="308"/>
      <c r="CK69" s="308"/>
      <c r="CL69" s="308"/>
      <c r="CM69" s="308"/>
      <c r="CN69" s="308"/>
      <c r="CO69" s="308"/>
      <c r="CP69" s="308"/>
      <c r="CQ69" s="308"/>
      <c r="CR69" s="308"/>
      <c r="CS69" s="308"/>
      <c r="CT69" s="308"/>
      <c r="CU69" s="308"/>
      <c r="CV69" s="308"/>
      <c r="CW69" s="308"/>
      <c r="CX69" s="308"/>
      <c r="CY69" s="308"/>
      <c r="CZ69" s="308"/>
      <c r="DA69" s="308"/>
      <c r="DB69" s="308"/>
      <c r="DC69" s="308"/>
      <c r="DD69" s="308"/>
      <c r="DE69" s="308"/>
      <c r="DF69" s="308"/>
      <c r="DG69" s="308"/>
      <c r="DH69" s="308"/>
      <c r="DI69" s="308"/>
      <c r="DJ69" s="308"/>
      <c r="DK69" s="308"/>
      <c r="DL69" s="308"/>
      <c r="DM69" s="308"/>
      <c r="DN69" s="308"/>
      <c r="DO69" s="308"/>
      <c r="DP69" s="308"/>
      <c r="DQ69" s="308"/>
      <c r="DR69" s="308"/>
      <c r="DS69" s="308"/>
      <c r="DT69" s="308"/>
      <c r="DU69" s="308"/>
      <c r="DV69" s="308"/>
      <c r="DW69" s="308"/>
      <c r="DX69" s="308"/>
      <c r="DY69" s="308"/>
      <c r="DZ69" s="308"/>
      <c r="EA69" s="308"/>
      <c r="EB69" s="308"/>
      <c r="EC69" s="308"/>
      <c r="ED69" s="308"/>
      <c r="EE69" s="308"/>
      <c r="EF69" s="308"/>
      <c r="EG69" s="308"/>
      <c r="EH69" s="308"/>
      <c r="EI69" s="308"/>
      <c r="EJ69" s="308"/>
      <c r="EK69" s="308"/>
      <c r="EL69" s="308"/>
      <c r="EM69" s="308"/>
      <c r="EN69" s="308"/>
      <c r="EO69" s="308"/>
      <c r="EP69" s="308"/>
      <c r="EQ69" s="308"/>
      <c r="ER69" s="308"/>
      <c r="ES69" s="308"/>
      <c r="ET69" s="308"/>
      <c r="EU69" s="308"/>
      <c r="EV69" s="308"/>
      <c r="EW69" s="308"/>
      <c r="EX69" s="308"/>
      <c r="EY69" s="308"/>
      <c r="EZ69" s="308"/>
      <c r="FA69" s="308"/>
      <c r="FB69" s="308"/>
      <c r="FC69" s="308"/>
      <c r="FD69" s="308"/>
      <c r="FE69" s="308"/>
      <c r="FF69" s="308"/>
      <c r="FG69" s="308"/>
      <c r="FH69" s="308"/>
      <c r="FI69" s="308"/>
      <c r="FJ69" s="308"/>
      <c r="FK69" s="308"/>
      <c r="FL69" s="308"/>
      <c r="FM69" s="308"/>
      <c r="FN69" s="308"/>
      <c r="FO69" s="308"/>
      <c r="FP69" s="308"/>
      <c r="FQ69" s="308"/>
      <c r="FR69" s="308"/>
      <c r="FS69" s="308"/>
      <c r="FT69" s="308"/>
      <c r="FU69" s="308"/>
      <c r="FV69" s="308"/>
      <c r="FW69" s="308"/>
      <c r="FX69" s="308"/>
      <c r="FY69" s="308"/>
      <c r="FZ69" s="308"/>
      <c r="GA69" s="308"/>
      <c r="GB69" s="308"/>
      <c r="GC69" s="308"/>
      <c r="GD69" s="308"/>
      <c r="GE69" s="308"/>
      <c r="GF69" s="308"/>
      <c r="GG69" s="308"/>
      <c r="GH69" s="308"/>
      <c r="GI69" s="308"/>
      <c r="GJ69" s="308"/>
      <c r="GK69" s="308"/>
      <c r="GL69" s="308"/>
      <c r="GM69" s="308"/>
      <c r="GN69" s="308"/>
      <c r="GO69" s="308"/>
      <c r="GP69" s="308"/>
      <c r="GQ69" s="308"/>
      <c r="GR69" s="308"/>
      <c r="GS69" s="308"/>
      <c r="GT69" s="308"/>
      <c r="GU69" s="308"/>
      <c r="GV69" s="308"/>
      <c r="GW69" s="308"/>
      <c r="GX69" s="308"/>
      <c r="GY69" s="308"/>
      <c r="GZ69" s="308"/>
      <c r="HA69" s="308"/>
      <c r="HB69" s="308"/>
      <c r="HC69" s="308"/>
      <c r="HD69" s="308"/>
      <c r="HE69" s="308"/>
      <c r="HF69" s="308"/>
      <c r="HG69" s="308"/>
      <c r="HH69" s="308"/>
      <c r="HI69" s="308"/>
      <c r="HJ69" s="308"/>
      <c r="HK69" s="308"/>
      <c r="HL69" s="308"/>
      <c r="HM69" s="308"/>
      <c r="HN69" s="308"/>
      <c r="HO69" s="308"/>
      <c r="HP69" s="308"/>
      <c r="HQ69" s="308"/>
      <c r="HR69" s="308"/>
      <c r="HS69" s="308"/>
      <c r="HT69" s="308"/>
      <c r="HU69" s="308"/>
      <c r="HV69" s="308"/>
      <c r="HW69" s="308"/>
      <c r="HX69" s="308"/>
      <c r="HY69" s="308"/>
      <c r="HZ69" s="308"/>
      <c r="IA69" s="308"/>
      <c r="IB69" s="308"/>
      <c r="IC69" s="308"/>
      <c r="ID69" s="308"/>
      <c r="IE69" s="308"/>
      <c r="IF69" s="308"/>
      <c r="IG69" s="308"/>
      <c r="IH69" s="308"/>
      <c r="II69" s="308"/>
      <c r="IJ69" s="308"/>
      <c r="IK69" s="308"/>
      <c r="IL69" s="308"/>
      <c r="IM69" s="308"/>
      <c r="IN69" s="308"/>
      <c r="IO69" s="308"/>
      <c r="IP69" s="308"/>
      <c r="IQ69" s="308"/>
      <c r="IR69" s="308"/>
      <c r="IS69" s="308"/>
      <c r="IT69" s="308"/>
      <c r="IU69" s="308"/>
      <c r="IV69" s="308"/>
      <c r="IW69" s="308"/>
      <c r="IX69" s="308"/>
      <c r="IY69" s="308"/>
      <c r="IZ69" s="308"/>
      <c r="JA69" s="308"/>
      <c r="JB69" s="308"/>
      <c r="JC69" s="308"/>
      <c r="JD69" s="308"/>
      <c r="JE69" s="308"/>
      <c r="JF69" s="308"/>
      <c r="JG69" s="308"/>
      <c r="JH69" s="308"/>
      <c r="JI69" s="308"/>
      <c r="JJ69" s="308"/>
      <c r="JK69" s="308"/>
      <c r="JL69" s="308"/>
      <c r="JM69" s="308"/>
      <c r="JN69" s="308"/>
      <c r="JO69" s="308"/>
      <c r="JP69" s="308"/>
      <c r="JQ69" s="308"/>
      <c r="JR69" s="308"/>
      <c r="JS69" s="308"/>
      <c r="JT69" s="308"/>
      <c r="JU69" s="308"/>
      <c r="JV69" s="308"/>
      <c r="JW69" s="308"/>
      <c r="JX69" s="308"/>
      <c r="JY69" s="308"/>
      <c r="JZ69" s="308"/>
      <c r="KA69" s="308"/>
      <c r="KB69" s="308"/>
      <c r="KC69" s="308"/>
      <c r="KD69" s="308"/>
      <c r="KE69" s="308"/>
      <c r="KF69" s="308"/>
      <c r="KG69" s="308"/>
      <c r="KH69" s="308"/>
      <c r="KI69" s="308"/>
      <c r="KJ69" s="308"/>
      <c r="KK69" s="308"/>
      <c r="KL69" s="308"/>
      <c r="KM69" s="308"/>
      <c r="KN69" s="308"/>
      <c r="KO69" s="308"/>
      <c r="KP69" s="308"/>
      <c r="KQ69" s="308"/>
      <c r="KR69" s="308"/>
      <c r="KS69" s="308"/>
      <c r="KT69" s="308"/>
      <c r="KU69" s="308"/>
      <c r="KV69" s="308"/>
      <c r="KW69" s="308"/>
      <c r="KX69" s="308"/>
      <c r="KY69" s="308"/>
      <c r="KZ69" s="308"/>
      <c r="LA69" s="308"/>
      <c r="LB69" s="308"/>
      <c r="LC69" s="308"/>
      <c r="LD69" s="308"/>
      <c r="LE69" s="308"/>
      <c r="LF69" s="308"/>
      <c r="LG69" s="308"/>
      <c r="LH69" s="308"/>
      <c r="LI69" s="308"/>
      <c r="LJ69" s="308"/>
      <c r="LK69" s="308"/>
      <c r="LL69" s="308"/>
      <c r="LM69" s="308"/>
    </row>
    <row r="70" spans="1:325" hidden="1">
      <c r="A70" s="130"/>
      <c r="B70" s="323" t="s">
        <v>792</v>
      </c>
      <c r="C70" s="304" t="s">
        <v>793</v>
      </c>
      <c r="D70" s="309"/>
      <c r="E70" s="310"/>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8"/>
      <c r="AN70" s="308"/>
      <c r="AO70" s="308"/>
      <c r="AP70" s="308"/>
      <c r="AQ70" s="308"/>
      <c r="AR70" s="308"/>
      <c r="AS70" s="308"/>
      <c r="AT70" s="308"/>
      <c r="AU70" s="308"/>
      <c r="AV70" s="308"/>
      <c r="AW70" s="308"/>
      <c r="AX70" s="308"/>
      <c r="AY70" s="308"/>
      <c r="AZ70" s="308"/>
      <c r="BA70" s="308"/>
      <c r="BB70" s="308"/>
      <c r="BC70" s="308"/>
      <c r="BD70" s="308"/>
      <c r="BE70" s="308"/>
      <c r="BF70" s="308"/>
      <c r="BG70" s="308"/>
      <c r="BH70" s="308"/>
      <c r="BI70" s="308"/>
      <c r="BJ70" s="308"/>
      <c r="BK70" s="308"/>
      <c r="BL70" s="308"/>
      <c r="BM70" s="308"/>
      <c r="BN70" s="308"/>
      <c r="BO70" s="308"/>
      <c r="BP70" s="308"/>
      <c r="BQ70" s="308"/>
      <c r="BR70" s="308"/>
      <c r="BS70" s="308"/>
      <c r="BT70" s="308"/>
      <c r="BU70" s="308"/>
      <c r="BV70" s="308"/>
      <c r="BW70" s="308"/>
      <c r="BX70" s="308"/>
      <c r="BY70" s="308"/>
      <c r="BZ70" s="308"/>
      <c r="CA70" s="308"/>
      <c r="CB70" s="308"/>
      <c r="CC70" s="308"/>
      <c r="CD70" s="308"/>
      <c r="CE70" s="308"/>
      <c r="CF70" s="308"/>
      <c r="CG70" s="308"/>
      <c r="CH70" s="308"/>
      <c r="CI70" s="308"/>
      <c r="CJ70" s="308"/>
      <c r="CK70" s="308"/>
      <c r="CL70" s="308"/>
      <c r="CM70" s="308"/>
      <c r="CN70" s="308"/>
      <c r="CO70" s="308"/>
      <c r="CP70" s="308"/>
      <c r="CQ70" s="308"/>
      <c r="CR70" s="308"/>
      <c r="CS70" s="308"/>
      <c r="CT70" s="308"/>
      <c r="CU70" s="308"/>
      <c r="CV70" s="308"/>
      <c r="CW70" s="308"/>
      <c r="CX70" s="308"/>
      <c r="CY70" s="308"/>
      <c r="CZ70" s="308"/>
      <c r="DA70" s="308"/>
      <c r="DB70" s="308"/>
      <c r="DC70" s="308"/>
      <c r="DD70" s="308"/>
      <c r="DE70" s="308"/>
      <c r="DF70" s="308"/>
      <c r="DG70" s="308"/>
      <c r="DH70" s="308"/>
      <c r="DI70" s="308"/>
      <c r="DJ70" s="308"/>
      <c r="DK70" s="308"/>
      <c r="DL70" s="308"/>
      <c r="DM70" s="308"/>
      <c r="DN70" s="308"/>
      <c r="DO70" s="308"/>
      <c r="DP70" s="308"/>
      <c r="DQ70" s="308"/>
      <c r="DR70" s="308"/>
      <c r="DS70" s="308"/>
      <c r="DT70" s="308"/>
      <c r="DU70" s="308"/>
      <c r="DV70" s="308"/>
      <c r="DW70" s="308"/>
      <c r="DX70" s="308"/>
      <c r="DY70" s="308"/>
      <c r="DZ70" s="308"/>
      <c r="EA70" s="308"/>
      <c r="EB70" s="308"/>
      <c r="EC70" s="308"/>
      <c r="ED70" s="308"/>
      <c r="EE70" s="308"/>
      <c r="EF70" s="308"/>
      <c r="EG70" s="308"/>
      <c r="EH70" s="308"/>
      <c r="EI70" s="308"/>
      <c r="EJ70" s="308"/>
      <c r="EK70" s="308"/>
      <c r="EL70" s="308"/>
      <c r="EM70" s="308"/>
      <c r="EN70" s="308"/>
      <c r="EO70" s="308"/>
      <c r="EP70" s="308"/>
      <c r="EQ70" s="308"/>
      <c r="ER70" s="308"/>
      <c r="ES70" s="308"/>
      <c r="ET70" s="308"/>
      <c r="EU70" s="308"/>
      <c r="EV70" s="308"/>
      <c r="EW70" s="308"/>
      <c r="EX70" s="308"/>
      <c r="EY70" s="308"/>
      <c r="EZ70" s="308"/>
      <c r="FA70" s="308"/>
      <c r="FB70" s="308"/>
      <c r="FC70" s="308"/>
      <c r="FD70" s="308"/>
      <c r="FE70" s="308"/>
      <c r="FF70" s="308"/>
      <c r="FG70" s="308"/>
      <c r="FH70" s="308"/>
      <c r="FI70" s="308"/>
      <c r="FJ70" s="308"/>
      <c r="FK70" s="308"/>
      <c r="FL70" s="308"/>
      <c r="FM70" s="308"/>
      <c r="FN70" s="308"/>
      <c r="FO70" s="308"/>
      <c r="FP70" s="308"/>
      <c r="FQ70" s="308"/>
      <c r="FR70" s="308"/>
      <c r="FS70" s="308"/>
      <c r="FT70" s="308"/>
      <c r="FU70" s="308"/>
      <c r="FV70" s="308"/>
      <c r="FW70" s="308"/>
      <c r="FX70" s="308"/>
      <c r="FY70" s="308"/>
      <c r="FZ70" s="308"/>
      <c r="GA70" s="308"/>
      <c r="GB70" s="308"/>
      <c r="GC70" s="308"/>
      <c r="GD70" s="308"/>
      <c r="GE70" s="308"/>
      <c r="GF70" s="308"/>
      <c r="GG70" s="308"/>
      <c r="GH70" s="308"/>
      <c r="GI70" s="308"/>
      <c r="GJ70" s="308"/>
      <c r="GK70" s="308"/>
      <c r="GL70" s="308"/>
      <c r="GM70" s="308"/>
      <c r="GN70" s="308"/>
      <c r="GO70" s="308"/>
      <c r="GP70" s="308"/>
      <c r="GQ70" s="308"/>
      <c r="GR70" s="308"/>
      <c r="GS70" s="308"/>
      <c r="GT70" s="308"/>
      <c r="GU70" s="308"/>
      <c r="GV70" s="308"/>
      <c r="GW70" s="308"/>
      <c r="GX70" s="308"/>
      <c r="GY70" s="308"/>
      <c r="GZ70" s="308"/>
      <c r="HA70" s="308"/>
      <c r="HB70" s="308"/>
      <c r="HC70" s="308"/>
      <c r="HD70" s="308"/>
      <c r="HE70" s="308"/>
      <c r="HF70" s="308"/>
      <c r="HG70" s="308"/>
      <c r="HH70" s="308"/>
      <c r="HI70" s="308"/>
      <c r="HJ70" s="308"/>
      <c r="HK70" s="308"/>
      <c r="HL70" s="308"/>
      <c r="HM70" s="308"/>
      <c r="HN70" s="308"/>
      <c r="HO70" s="308"/>
      <c r="HP70" s="308"/>
      <c r="HQ70" s="308"/>
      <c r="HR70" s="308"/>
      <c r="HS70" s="308"/>
      <c r="HT70" s="308"/>
      <c r="HU70" s="308"/>
      <c r="HV70" s="308"/>
      <c r="HW70" s="308"/>
      <c r="HX70" s="308"/>
      <c r="HY70" s="308"/>
      <c r="HZ70" s="308"/>
      <c r="IA70" s="308"/>
      <c r="IB70" s="308"/>
      <c r="IC70" s="308"/>
      <c r="ID70" s="308"/>
      <c r="IE70" s="308"/>
      <c r="IF70" s="308"/>
      <c r="IG70" s="308"/>
      <c r="IH70" s="308"/>
      <c r="II70" s="308"/>
      <c r="IJ70" s="308"/>
      <c r="IK70" s="308"/>
      <c r="IL70" s="308"/>
      <c r="IM70" s="308"/>
      <c r="IN70" s="308"/>
      <c r="IO70" s="308"/>
      <c r="IP70" s="308"/>
      <c r="IQ70" s="308"/>
      <c r="IR70" s="308"/>
      <c r="IS70" s="308"/>
      <c r="IT70" s="308"/>
      <c r="IU70" s="308"/>
      <c r="IV70" s="308"/>
      <c r="IW70" s="308"/>
      <c r="IX70" s="308"/>
      <c r="IY70" s="308"/>
      <c r="IZ70" s="308"/>
      <c r="JA70" s="308"/>
      <c r="JB70" s="308"/>
      <c r="JC70" s="308"/>
      <c r="JD70" s="308"/>
      <c r="JE70" s="308"/>
      <c r="JF70" s="308"/>
      <c r="JG70" s="308"/>
      <c r="JH70" s="308"/>
      <c r="JI70" s="308"/>
      <c r="JJ70" s="308"/>
      <c r="JK70" s="308"/>
      <c r="JL70" s="308"/>
      <c r="JM70" s="308"/>
      <c r="JN70" s="308"/>
      <c r="JO70" s="308"/>
      <c r="JP70" s="308"/>
      <c r="JQ70" s="308"/>
      <c r="JR70" s="308"/>
      <c r="JS70" s="308"/>
      <c r="JT70" s="308"/>
      <c r="JU70" s="308"/>
      <c r="JV70" s="308"/>
      <c r="JW70" s="308"/>
      <c r="JX70" s="308"/>
      <c r="JY70" s="308"/>
      <c r="JZ70" s="308"/>
      <c r="KA70" s="308"/>
      <c r="KB70" s="308"/>
      <c r="KC70" s="308"/>
      <c r="KD70" s="308"/>
      <c r="KE70" s="308"/>
      <c r="KF70" s="308"/>
      <c r="KG70" s="308"/>
      <c r="KH70" s="308"/>
      <c r="KI70" s="308"/>
      <c r="KJ70" s="308"/>
      <c r="KK70" s="308"/>
      <c r="KL70" s="308"/>
      <c r="KM70" s="308"/>
      <c r="KN70" s="308"/>
      <c r="KO70" s="308"/>
      <c r="KP70" s="308"/>
      <c r="KQ70" s="308"/>
      <c r="KR70" s="308"/>
      <c r="KS70" s="308"/>
      <c r="KT70" s="308"/>
      <c r="KU70" s="308"/>
      <c r="KV70" s="308"/>
      <c r="KW70" s="308"/>
      <c r="KX70" s="308"/>
      <c r="KY70" s="308"/>
      <c r="KZ70" s="308"/>
      <c r="LA70" s="308"/>
      <c r="LB70" s="308"/>
      <c r="LC70" s="308"/>
      <c r="LD70" s="308"/>
      <c r="LE70" s="308"/>
      <c r="LF70" s="308"/>
      <c r="LG70" s="308"/>
      <c r="LH70" s="308"/>
      <c r="LI70" s="308"/>
      <c r="LJ70" s="308"/>
      <c r="LK70" s="308"/>
      <c r="LL70" s="308"/>
      <c r="LM70" s="308"/>
    </row>
    <row r="71" spans="1:325" hidden="1">
      <c r="A71" s="130"/>
      <c r="B71" s="323" t="s">
        <v>794</v>
      </c>
      <c r="C71" s="304" t="s">
        <v>795</v>
      </c>
      <c r="D71" s="309"/>
      <c r="E71" s="310"/>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308"/>
      <c r="BC71" s="308"/>
      <c r="BD71" s="308"/>
      <c r="BE71" s="308"/>
      <c r="BF71" s="308"/>
      <c r="BG71" s="308"/>
      <c r="BH71" s="308"/>
      <c r="BI71" s="308"/>
      <c r="BJ71" s="308"/>
      <c r="BK71" s="308"/>
      <c r="BL71" s="308"/>
      <c r="BM71" s="308"/>
      <c r="BN71" s="308"/>
      <c r="BO71" s="308"/>
      <c r="BP71" s="308"/>
      <c r="BQ71" s="308"/>
      <c r="BR71" s="308"/>
      <c r="BS71" s="308"/>
      <c r="BT71" s="308"/>
      <c r="BU71" s="308"/>
      <c r="BV71" s="308"/>
      <c r="BW71" s="308"/>
      <c r="BX71" s="308"/>
      <c r="BY71" s="308"/>
      <c r="BZ71" s="308"/>
      <c r="CA71" s="308"/>
      <c r="CB71" s="308"/>
      <c r="CC71" s="308"/>
      <c r="CD71" s="308"/>
      <c r="CE71" s="308"/>
      <c r="CF71" s="308"/>
      <c r="CG71" s="308"/>
      <c r="CH71" s="308"/>
      <c r="CI71" s="308"/>
      <c r="CJ71" s="308"/>
      <c r="CK71" s="308"/>
      <c r="CL71" s="308"/>
      <c r="CM71" s="308"/>
      <c r="CN71" s="308"/>
      <c r="CO71" s="308"/>
      <c r="CP71" s="308"/>
      <c r="CQ71" s="308"/>
      <c r="CR71" s="308"/>
      <c r="CS71" s="308"/>
      <c r="CT71" s="308"/>
      <c r="CU71" s="308"/>
      <c r="CV71" s="308"/>
      <c r="CW71" s="308"/>
      <c r="CX71" s="308"/>
      <c r="CY71" s="308"/>
      <c r="CZ71" s="308"/>
      <c r="DA71" s="308"/>
      <c r="DB71" s="308"/>
      <c r="DC71" s="308"/>
      <c r="DD71" s="308"/>
      <c r="DE71" s="308"/>
      <c r="DF71" s="308"/>
      <c r="DG71" s="308"/>
      <c r="DH71" s="308"/>
      <c r="DI71" s="308"/>
      <c r="DJ71" s="308"/>
      <c r="DK71" s="308"/>
      <c r="DL71" s="308"/>
      <c r="DM71" s="308"/>
      <c r="DN71" s="308"/>
      <c r="DO71" s="308"/>
      <c r="DP71" s="308"/>
      <c r="DQ71" s="308"/>
      <c r="DR71" s="308"/>
      <c r="DS71" s="308"/>
      <c r="DT71" s="308"/>
      <c r="DU71" s="308"/>
      <c r="DV71" s="308"/>
      <c r="DW71" s="308"/>
      <c r="DX71" s="308"/>
      <c r="DY71" s="308"/>
      <c r="DZ71" s="308"/>
      <c r="EA71" s="308"/>
      <c r="EB71" s="308"/>
      <c r="EC71" s="308"/>
      <c r="ED71" s="308"/>
      <c r="EE71" s="308"/>
      <c r="EF71" s="308"/>
      <c r="EG71" s="308"/>
      <c r="EH71" s="308"/>
      <c r="EI71" s="308"/>
      <c r="EJ71" s="308"/>
      <c r="EK71" s="308"/>
      <c r="EL71" s="308"/>
      <c r="EM71" s="308"/>
      <c r="EN71" s="308"/>
      <c r="EO71" s="308"/>
      <c r="EP71" s="308"/>
      <c r="EQ71" s="308"/>
      <c r="ER71" s="308"/>
      <c r="ES71" s="308"/>
      <c r="ET71" s="308"/>
      <c r="EU71" s="308"/>
      <c r="EV71" s="308"/>
      <c r="EW71" s="308"/>
      <c r="EX71" s="308"/>
      <c r="EY71" s="308"/>
      <c r="EZ71" s="308"/>
      <c r="FA71" s="308"/>
      <c r="FB71" s="308"/>
      <c r="FC71" s="308"/>
      <c r="FD71" s="308"/>
      <c r="FE71" s="308"/>
      <c r="FF71" s="308"/>
      <c r="FG71" s="308"/>
      <c r="FH71" s="308"/>
      <c r="FI71" s="308"/>
      <c r="FJ71" s="308"/>
      <c r="FK71" s="308"/>
      <c r="FL71" s="308"/>
      <c r="FM71" s="308"/>
      <c r="FN71" s="308"/>
      <c r="FO71" s="308"/>
      <c r="FP71" s="308"/>
      <c r="FQ71" s="308"/>
      <c r="FR71" s="308"/>
      <c r="FS71" s="308"/>
      <c r="FT71" s="308"/>
      <c r="FU71" s="308"/>
      <c r="FV71" s="308"/>
      <c r="FW71" s="308"/>
      <c r="FX71" s="308"/>
      <c r="FY71" s="308"/>
      <c r="FZ71" s="308"/>
      <c r="GA71" s="308"/>
      <c r="GB71" s="308"/>
      <c r="GC71" s="308"/>
      <c r="GD71" s="308"/>
      <c r="GE71" s="308"/>
      <c r="GF71" s="308"/>
      <c r="GG71" s="308"/>
      <c r="GH71" s="308"/>
      <c r="GI71" s="308"/>
      <c r="GJ71" s="308"/>
      <c r="GK71" s="308"/>
      <c r="GL71" s="308"/>
      <c r="GM71" s="308"/>
      <c r="GN71" s="308"/>
      <c r="GO71" s="308"/>
      <c r="GP71" s="308"/>
      <c r="GQ71" s="308"/>
      <c r="GR71" s="308"/>
      <c r="GS71" s="308"/>
      <c r="GT71" s="308"/>
      <c r="GU71" s="308"/>
      <c r="GV71" s="308"/>
      <c r="GW71" s="308"/>
      <c r="GX71" s="308"/>
      <c r="GY71" s="308"/>
      <c r="GZ71" s="308"/>
      <c r="HA71" s="308"/>
      <c r="HB71" s="308"/>
      <c r="HC71" s="308"/>
      <c r="HD71" s="308"/>
      <c r="HE71" s="308"/>
      <c r="HF71" s="308"/>
      <c r="HG71" s="308"/>
      <c r="HH71" s="308"/>
      <c r="HI71" s="308"/>
      <c r="HJ71" s="308"/>
      <c r="HK71" s="308"/>
      <c r="HL71" s="308"/>
      <c r="HM71" s="308"/>
      <c r="HN71" s="308"/>
      <c r="HO71" s="308"/>
      <c r="HP71" s="308"/>
      <c r="HQ71" s="308"/>
      <c r="HR71" s="308"/>
      <c r="HS71" s="308"/>
      <c r="HT71" s="308"/>
      <c r="HU71" s="308"/>
      <c r="HV71" s="308"/>
      <c r="HW71" s="308"/>
      <c r="HX71" s="308"/>
      <c r="HY71" s="308"/>
      <c r="HZ71" s="308"/>
      <c r="IA71" s="308"/>
      <c r="IB71" s="308"/>
      <c r="IC71" s="308"/>
      <c r="ID71" s="308"/>
      <c r="IE71" s="308"/>
      <c r="IF71" s="308"/>
      <c r="IG71" s="308"/>
      <c r="IH71" s="308"/>
      <c r="II71" s="308"/>
      <c r="IJ71" s="308"/>
      <c r="IK71" s="308"/>
      <c r="IL71" s="308"/>
      <c r="IM71" s="308"/>
      <c r="IN71" s="308"/>
      <c r="IO71" s="308"/>
      <c r="IP71" s="308"/>
      <c r="IQ71" s="308"/>
      <c r="IR71" s="308"/>
      <c r="IS71" s="308"/>
      <c r="IT71" s="308"/>
      <c r="IU71" s="308"/>
      <c r="IV71" s="308"/>
      <c r="IW71" s="308"/>
      <c r="IX71" s="308"/>
      <c r="IY71" s="308"/>
      <c r="IZ71" s="308"/>
      <c r="JA71" s="308"/>
      <c r="JB71" s="308"/>
      <c r="JC71" s="308"/>
      <c r="JD71" s="308"/>
      <c r="JE71" s="308"/>
      <c r="JF71" s="308"/>
      <c r="JG71" s="308"/>
      <c r="JH71" s="308"/>
      <c r="JI71" s="308"/>
      <c r="JJ71" s="308"/>
      <c r="JK71" s="308"/>
      <c r="JL71" s="308"/>
      <c r="JM71" s="308"/>
      <c r="JN71" s="308"/>
      <c r="JO71" s="308"/>
      <c r="JP71" s="308"/>
      <c r="JQ71" s="308"/>
      <c r="JR71" s="308"/>
      <c r="JS71" s="308"/>
      <c r="JT71" s="308"/>
      <c r="JU71" s="308"/>
      <c r="JV71" s="308"/>
      <c r="JW71" s="308"/>
      <c r="JX71" s="308"/>
      <c r="JY71" s="308"/>
      <c r="JZ71" s="308"/>
      <c r="KA71" s="308"/>
      <c r="KB71" s="308"/>
      <c r="KC71" s="308"/>
      <c r="KD71" s="308"/>
      <c r="KE71" s="308"/>
      <c r="KF71" s="308"/>
      <c r="KG71" s="308"/>
      <c r="KH71" s="308"/>
      <c r="KI71" s="308"/>
      <c r="KJ71" s="308"/>
      <c r="KK71" s="308"/>
      <c r="KL71" s="308"/>
      <c r="KM71" s="308"/>
      <c r="KN71" s="308"/>
      <c r="KO71" s="308"/>
      <c r="KP71" s="308"/>
      <c r="KQ71" s="308"/>
      <c r="KR71" s="308"/>
      <c r="KS71" s="308"/>
      <c r="KT71" s="308"/>
      <c r="KU71" s="308"/>
      <c r="KV71" s="308"/>
      <c r="KW71" s="308"/>
      <c r="KX71" s="308"/>
      <c r="KY71" s="308"/>
      <c r="KZ71" s="308"/>
      <c r="LA71" s="308"/>
      <c r="LB71" s="308"/>
      <c r="LC71" s="308"/>
      <c r="LD71" s="308"/>
      <c r="LE71" s="308"/>
      <c r="LF71" s="308"/>
      <c r="LG71" s="308"/>
      <c r="LH71" s="308"/>
      <c r="LI71" s="308"/>
      <c r="LJ71" s="308"/>
      <c r="LK71" s="308"/>
      <c r="LL71" s="308"/>
      <c r="LM71" s="308"/>
    </row>
    <row r="72" spans="1:325" ht="30" hidden="1">
      <c r="A72" s="130"/>
      <c r="B72" s="323" t="s">
        <v>796</v>
      </c>
      <c r="C72" s="304" t="s">
        <v>797</v>
      </c>
      <c r="D72" s="309"/>
      <c r="E72" s="310"/>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308"/>
      <c r="AN72" s="308"/>
      <c r="AO72" s="308"/>
      <c r="AP72" s="308"/>
      <c r="AQ72" s="308"/>
      <c r="AR72" s="308"/>
      <c r="AS72" s="308"/>
      <c r="AT72" s="308"/>
      <c r="AU72" s="308"/>
      <c r="AV72" s="308"/>
      <c r="AW72" s="308"/>
      <c r="AX72" s="308"/>
      <c r="AY72" s="308"/>
      <c r="AZ72" s="308"/>
      <c r="BA72" s="308"/>
      <c r="BB72" s="308"/>
      <c r="BC72" s="308"/>
      <c r="BD72" s="308"/>
      <c r="BE72" s="308"/>
      <c r="BF72" s="308"/>
      <c r="BG72" s="308"/>
      <c r="BH72" s="308"/>
      <c r="BI72" s="308"/>
      <c r="BJ72" s="308"/>
      <c r="BK72" s="308"/>
      <c r="BL72" s="308"/>
      <c r="BM72" s="308"/>
      <c r="BN72" s="308"/>
      <c r="BO72" s="308"/>
      <c r="BP72" s="308"/>
      <c r="BQ72" s="308"/>
      <c r="BR72" s="308"/>
      <c r="BS72" s="308"/>
      <c r="BT72" s="308"/>
      <c r="BU72" s="308"/>
      <c r="BV72" s="308"/>
      <c r="BW72" s="308"/>
      <c r="BX72" s="308"/>
      <c r="BY72" s="308"/>
      <c r="BZ72" s="308"/>
      <c r="CA72" s="308"/>
      <c r="CB72" s="308"/>
      <c r="CC72" s="308"/>
      <c r="CD72" s="308"/>
      <c r="CE72" s="308"/>
      <c r="CF72" s="308"/>
      <c r="CG72" s="308"/>
      <c r="CH72" s="308"/>
      <c r="CI72" s="308"/>
      <c r="CJ72" s="308"/>
      <c r="CK72" s="308"/>
      <c r="CL72" s="308"/>
      <c r="CM72" s="308"/>
      <c r="CN72" s="308"/>
      <c r="CO72" s="308"/>
      <c r="CP72" s="308"/>
      <c r="CQ72" s="308"/>
      <c r="CR72" s="308"/>
      <c r="CS72" s="308"/>
      <c r="CT72" s="308"/>
      <c r="CU72" s="308"/>
      <c r="CV72" s="308"/>
      <c r="CW72" s="308"/>
      <c r="CX72" s="308"/>
      <c r="CY72" s="308"/>
      <c r="CZ72" s="308"/>
      <c r="DA72" s="308"/>
      <c r="DB72" s="308"/>
      <c r="DC72" s="308"/>
      <c r="DD72" s="308"/>
      <c r="DE72" s="308"/>
      <c r="DF72" s="308"/>
      <c r="DG72" s="308"/>
      <c r="DH72" s="308"/>
      <c r="DI72" s="308"/>
      <c r="DJ72" s="308"/>
      <c r="DK72" s="308"/>
      <c r="DL72" s="308"/>
      <c r="DM72" s="308"/>
      <c r="DN72" s="308"/>
      <c r="DO72" s="308"/>
      <c r="DP72" s="308"/>
      <c r="DQ72" s="308"/>
      <c r="DR72" s="308"/>
      <c r="DS72" s="308"/>
      <c r="DT72" s="308"/>
      <c r="DU72" s="308"/>
      <c r="DV72" s="308"/>
      <c r="DW72" s="308"/>
      <c r="DX72" s="308"/>
      <c r="DY72" s="308"/>
      <c r="DZ72" s="308"/>
      <c r="EA72" s="308"/>
      <c r="EB72" s="308"/>
      <c r="EC72" s="308"/>
      <c r="ED72" s="308"/>
      <c r="EE72" s="308"/>
      <c r="EF72" s="308"/>
      <c r="EG72" s="308"/>
      <c r="EH72" s="308"/>
      <c r="EI72" s="308"/>
      <c r="EJ72" s="308"/>
      <c r="EK72" s="308"/>
      <c r="EL72" s="308"/>
      <c r="EM72" s="308"/>
      <c r="EN72" s="308"/>
      <c r="EO72" s="308"/>
      <c r="EP72" s="308"/>
      <c r="EQ72" s="308"/>
      <c r="ER72" s="308"/>
      <c r="ES72" s="308"/>
      <c r="ET72" s="308"/>
      <c r="EU72" s="308"/>
      <c r="EV72" s="308"/>
      <c r="EW72" s="308"/>
      <c r="EX72" s="308"/>
      <c r="EY72" s="308"/>
      <c r="EZ72" s="308"/>
      <c r="FA72" s="308"/>
      <c r="FB72" s="308"/>
      <c r="FC72" s="308"/>
      <c r="FD72" s="308"/>
      <c r="FE72" s="308"/>
      <c r="FF72" s="308"/>
      <c r="FG72" s="308"/>
      <c r="FH72" s="308"/>
      <c r="FI72" s="308"/>
      <c r="FJ72" s="308"/>
      <c r="FK72" s="308"/>
      <c r="FL72" s="308"/>
      <c r="FM72" s="308"/>
      <c r="FN72" s="308"/>
      <c r="FO72" s="308"/>
      <c r="FP72" s="308"/>
      <c r="FQ72" s="308"/>
      <c r="FR72" s="308"/>
      <c r="FS72" s="308"/>
      <c r="FT72" s="308"/>
      <c r="FU72" s="308"/>
      <c r="FV72" s="308"/>
      <c r="FW72" s="308"/>
      <c r="FX72" s="308"/>
      <c r="FY72" s="308"/>
      <c r="FZ72" s="308"/>
      <c r="GA72" s="308"/>
      <c r="GB72" s="308"/>
      <c r="GC72" s="308"/>
      <c r="GD72" s="308"/>
      <c r="GE72" s="308"/>
      <c r="GF72" s="308"/>
      <c r="GG72" s="308"/>
      <c r="GH72" s="308"/>
      <c r="GI72" s="308"/>
      <c r="GJ72" s="308"/>
      <c r="GK72" s="308"/>
      <c r="GL72" s="308"/>
      <c r="GM72" s="308"/>
      <c r="GN72" s="308"/>
      <c r="GO72" s="308"/>
      <c r="GP72" s="308"/>
      <c r="GQ72" s="308"/>
      <c r="GR72" s="308"/>
      <c r="GS72" s="308"/>
      <c r="GT72" s="308"/>
      <c r="GU72" s="308"/>
      <c r="GV72" s="308"/>
      <c r="GW72" s="308"/>
      <c r="GX72" s="308"/>
      <c r="GY72" s="308"/>
      <c r="GZ72" s="308"/>
      <c r="HA72" s="308"/>
      <c r="HB72" s="308"/>
      <c r="HC72" s="308"/>
      <c r="HD72" s="308"/>
      <c r="HE72" s="308"/>
      <c r="HF72" s="308"/>
      <c r="HG72" s="308"/>
      <c r="HH72" s="308"/>
      <c r="HI72" s="308"/>
      <c r="HJ72" s="308"/>
      <c r="HK72" s="308"/>
      <c r="HL72" s="308"/>
      <c r="HM72" s="308"/>
      <c r="HN72" s="308"/>
      <c r="HO72" s="308"/>
      <c r="HP72" s="308"/>
      <c r="HQ72" s="308"/>
      <c r="HR72" s="308"/>
      <c r="HS72" s="308"/>
      <c r="HT72" s="308"/>
      <c r="HU72" s="308"/>
      <c r="HV72" s="308"/>
      <c r="HW72" s="308"/>
      <c r="HX72" s="308"/>
      <c r="HY72" s="308"/>
      <c r="HZ72" s="308"/>
      <c r="IA72" s="308"/>
      <c r="IB72" s="308"/>
      <c r="IC72" s="308"/>
      <c r="ID72" s="308"/>
      <c r="IE72" s="308"/>
      <c r="IF72" s="308"/>
      <c r="IG72" s="308"/>
      <c r="IH72" s="308"/>
      <c r="II72" s="308"/>
      <c r="IJ72" s="308"/>
      <c r="IK72" s="308"/>
      <c r="IL72" s="308"/>
      <c r="IM72" s="308"/>
      <c r="IN72" s="308"/>
      <c r="IO72" s="308"/>
      <c r="IP72" s="308"/>
      <c r="IQ72" s="308"/>
      <c r="IR72" s="308"/>
      <c r="IS72" s="308"/>
      <c r="IT72" s="308"/>
      <c r="IU72" s="308"/>
      <c r="IV72" s="308"/>
      <c r="IW72" s="308"/>
      <c r="IX72" s="308"/>
      <c r="IY72" s="308"/>
      <c r="IZ72" s="308"/>
      <c r="JA72" s="308"/>
      <c r="JB72" s="308"/>
      <c r="JC72" s="308"/>
      <c r="JD72" s="308"/>
      <c r="JE72" s="308"/>
      <c r="JF72" s="308"/>
      <c r="JG72" s="308"/>
      <c r="JH72" s="308"/>
      <c r="JI72" s="308"/>
      <c r="JJ72" s="308"/>
      <c r="JK72" s="308"/>
      <c r="JL72" s="308"/>
      <c r="JM72" s="308"/>
      <c r="JN72" s="308"/>
      <c r="JO72" s="308"/>
      <c r="JP72" s="308"/>
      <c r="JQ72" s="308"/>
      <c r="JR72" s="308"/>
      <c r="JS72" s="308"/>
      <c r="JT72" s="308"/>
      <c r="JU72" s="308"/>
      <c r="JV72" s="308"/>
      <c r="JW72" s="308"/>
      <c r="JX72" s="308"/>
      <c r="JY72" s="308"/>
      <c r="JZ72" s="308"/>
      <c r="KA72" s="308"/>
      <c r="KB72" s="308"/>
      <c r="KC72" s="308"/>
      <c r="KD72" s="308"/>
      <c r="KE72" s="308"/>
      <c r="KF72" s="308"/>
      <c r="KG72" s="308"/>
      <c r="KH72" s="308"/>
      <c r="KI72" s="308"/>
      <c r="KJ72" s="308"/>
      <c r="KK72" s="308"/>
      <c r="KL72" s="308"/>
      <c r="KM72" s="308"/>
      <c r="KN72" s="308"/>
      <c r="KO72" s="308"/>
      <c r="KP72" s="308"/>
      <c r="KQ72" s="308"/>
      <c r="KR72" s="308"/>
      <c r="KS72" s="308"/>
      <c r="KT72" s="308"/>
      <c r="KU72" s="308"/>
      <c r="KV72" s="308"/>
      <c r="KW72" s="308"/>
      <c r="KX72" s="308"/>
      <c r="KY72" s="308"/>
      <c r="KZ72" s="308"/>
      <c r="LA72" s="308"/>
      <c r="LB72" s="308"/>
      <c r="LC72" s="308"/>
      <c r="LD72" s="308"/>
      <c r="LE72" s="308"/>
      <c r="LF72" s="308"/>
      <c r="LG72" s="308"/>
      <c r="LH72" s="308"/>
      <c r="LI72" s="308"/>
      <c r="LJ72" s="308"/>
      <c r="LK72" s="308"/>
      <c r="LL72" s="308"/>
      <c r="LM72" s="308"/>
    </row>
    <row r="73" spans="1:325" hidden="1">
      <c r="A73" s="130"/>
      <c r="B73" s="323" t="s">
        <v>798</v>
      </c>
      <c r="C73" s="304" t="s">
        <v>799</v>
      </c>
      <c r="D73" s="309"/>
      <c r="E73" s="310"/>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c r="BI73" s="308"/>
      <c r="BJ73" s="308"/>
      <c r="BK73" s="308"/>
      <c r="BL73" s="308"/>
      <c r="BM73" s="308"/>
      <c r="BN73" s="308"/>
      <c r="BO73" s="308"/>
      <c r="BP73" s="308"/>
      <c r="BQ73" s="308"/>
      <c r="BR73" s="308"/>
      <c r="BS73" s="308"/>
      <c r="BT73" s="308"/>
      <c r="BU73" s="308"/>
      <c r="BV73" s="308"/>
      <c r="BW73" s="308"/>
      <c r="BX73" s="308"/>
      <c r="BY73" s="308"/>
      <c r="BZ73" s="308"/>
      <c r="CA73" s="308"/>
      <c r="CB73" s="308"/>
      <c r="CC73" s="308"/>
      <c r="CD73" s="308"/>
      <c r="CE73" s="308"/>
      <c r="CF73" s="308"/>
      <c r="CG73" s="308"/>
      <c r="CH73" s="308"/>
      <c r="CI73" s="308"/>
      <c r="CJ73" s="308"/>
      <c r="CK73" s="308"/>
      <c r="CL73" s="308"/>
      <c r="CM73" s="308"/>
      <c r="CN73" s="308"/>
      <c r="CO73" s="308"/>
      <c r="CP73" s="308"/>
      <c r="CQ73" s="308"/>
      <c r="CR73" s="308"/>
      <c r="CS73" s="308"/>
      <c r="CT73" s="308"/>
      <c r="CU73" s="308"/>
      <c r="CV73" s="308"/>
      <c r="CW73" s="308"/>
      <c r="CX73" s="308"/>
      <c r="CY73" s="308"/>
      <c r="CZ73" s="308"/>
      <c r="DA73" s="308"/>
      <c r="DB73" s="308"/>
      <c r="DC73" s="308"/>
      <c r="DD73" s="308"/>
      <c r="DE73" s="308"/>
      <c r="DF73" s="308"/>
      <c r="DG73" s="308"/>
      <c r="DH73" s="308"/>
      <c r="DI73" s="308"/>
      <c r="DJ73" s="308"/>
      <c r="DK73" s="308"/>
      <c r="DL73" s="308"/>
      <c r="DM73" s="308"/>
      <c r="DN73" s="308"/>
      <c r="DO73" s="308"/>
      <c r="DP73" s="308"/>
      <c r="DQ73" s="308"/>
      <c r="DR73" s="308"/>
      <c r="DS73" s="308"/>
      <c r="DT73" s="308"/>
      <c r="DU73" s="308"/>
      <c r="DV73" s="308"/>
      <c r="DW73" s="308"/>
      <c r="DX73" s="308"/>
      <c r="DY73" s="308"/>
      <c r="DZ73" s="308"/>
      <c r="EA73" s="308"/>
      <c r="EB73" s="308"/>
      <c r="EC73" s="308"/>
      <c r="ED73" s="308"/>
      <c r="EE73" s="308"/>
      <c r="EF73" s="308"/>
      <c r="EG73" s="308"/>
      <c r="EH73" s="308"/>
      <c r="EI73" s="308"/>
      <c r="EJ73" s="308"/>
      <c r="EK73" s="308"/>
      <c r="EL73" s="308"/>
      <c r="EM73" s="308"/>
      <c r="EN73" s="308"/>
      <c r="EO73" s="308"/>
      <c r="EP73" s="308"/>
      <c r="EQ73" s="308"/>
      <c r="ER73" s="308"/>
      <c r="ES73" s="308"/>
      <c r="ET73" s="308"/>
      <c r="EU73" s="308"/>
      <c r="EV73" s="308"/>
      <c r="EW73" s="308"/>
      <c r="EX73" s="308"/>
      <c r="EY73" s="308"/>
      <c r="EZ73" s="308"/>
      <c r="FA73" s="308"/>
      <c r="FB73" s="308"/>
      <c r="FC73" s="308"/>
      <c r="FD73" s="308"/>
      <c r="FE73" s="308"/>
      <c r="FF73" s="308"/>
      <c r="FG73" s="308"/>
      <c r="FH73" s="308"/>
      <c r="FI73" s="308"/>
      <c r="FJ73" s="308"/>
      <c r="FK73" s="308"/>
      <c r="FL73" s="308"/>
      <c r="FM73" s="308"/>
      <c r="FN73" s="308"/>
      <c r="FO73" s="308"/>
      <c r="FP73" s="308"/>
      <c r="FQ73" s="308"/>
      <c r="FR73" s="308"/>
      <c r="FS73" s="308"/>
      <c r="FT73" s="308"/>
      <c r="FU73" s="308"/>
      <c r="FV73" s="308"/>
      <c r="FW73" s="308"/>
      <c r="FX73" s="308"/>
      <c r="FY73" s="308"/>
      <c r="FZ73" s="308"/>
      <c r="GA73" s="308"/>
      <c r="GB73" s="308"/>
      <c r="GC73" s="308"/>
      <c r="GD73" s="308"/>
      <c r="GE73" s="308"/>
      <c r="GF73" s="308"/>
      <c r="GG73" s="308"/>
      <c r="GH73" s="308"/>
      <c r="GI73" s="308"/>
      <c r="GJ73" s="308"/>
      <c r="GK73" s="308"/>
      <c r="GL73" s="308"/>
      <c r="GM73" s="308"/>
      <c r="GN73" s="308"/>
      <c r="GO73" s="308"/>
      <c r="GP73" s="308"/>
      <c r="GQ73" s="308"/>
      <c r="GR73" s="308"/>
      <c r="GS73" s="308"/>
      <c r="GT73" s="308"/>
      <c r="GU73" s="308"/>
      <c r="GV73" s="308"/>
      <c r="GW73" s="308"/>
      <c r="GX73" s="308"/>
      <c r="GY73" s="308"/>
      <c r="GZ73" s="308"/>
      <c r="HA73" s="308"/>
      <c r="HB73" s="308"/>
      <c r="HC73" s="308"/>
      <c r="HD73" s="308"/>
      <c r="HE73" s="308"/>
      <c r="HF73" s="308"/>
      <c r="HG73" s="308"/>
      <c r="HH73" s="308"/>
      <c r="HI73" s="308"/>
      <c r="HJ73" s="308"/>
      <c r="HK73" s="308"/>
      <c r="HL73" s="308"/>
      <c r="HM73" s="308"/>
      <c r="HN73" s="308"/>
      <c r="HO73" s="308"/>
      <c r="HP73" s="308"/>
      <c r="HQ73" s="308"/>
      <c r="HR73" s="308"/>
      <c r="HS73" s="308"/>
      <c r="HT73" s="308"/>
      <c r="HU73" s="308"/>
      <c r="HV73" s="308"/>
      <c r="HW73" s="308"/>
      <c r="HX73" s="308"/>
      <c r="HY73" s="308"/>
      <c r="HZ73" s="308"/>
      <c r="IA73" s="308"/>
      <c r="IB73" s="308"/>
      <c r="IC73" s="308"/>
      <c r="ID73" s="308"/>
      <c r="IE73" s="308"/>
      <c r="IF73" s="308"/>
      <c r="IG73" s="308"/>
      <c r="IH73" s="308"/>
      <c r="II73" s="308"/>
      <c r="IJ73" s="308"/>
      <c r="IK73" s="308"/>
      <c r="IL73" s="308"/>
      <c r="IM73" s="308"/>
      <c r="IN73" s="308"/>
      <c r="IO73" s="308"/>
      <c r="IP73" s="308"/>
      <c r="IQ73" s="308"/>
      <c r="IR73" s="308"/>
      <c r="IS73" s="308"/>
      <c r="IT73" s="308"/>
      <c r="IU73" s="308"/>
      <c r="IV73" s="308"/>
      <c r="IW73" s="308"/>
      <c r="IX73" s="308"/>
      <c r="IY73" s="308"/>
      <c r="IZ73" s="308"/>
      <c r="JA73" s="308"/>
      <c r="JB73" s="308"/>
      <c r="JC73" s="308"/>
      <c r="JD73" s="308"/>
      <c r="JE73" s="308"/>
      <c r="JF73" s="308"/>
      <c r="JG73" s="308"/>
      <c r="JH73" s="308"/>
      <c r="JI73" s="308"/>
      <c r="JJ73" s="308"/>
      <c r="JK73" s="308"/>
      <c r="JL73" s="308"/>
      <c r="JM73" s="308"/>
      <c r="JN73" s="308"/>
      <c r="JO73" s="308"/>
      <c r="JP73" s="308"/>
      <c r="JQ73" s="308"/>
      <c r="JR73" s="308"/>
      <c r="JS73" s="308"/>
      <c r="JT73" s="308"/>
      <c r="JU73" s="308"/>
      <c r="JV73" s="308"/>
      <c r="JW73" s="308"/>
      <c r="JX73" s="308"/>
      <c r="JY73" s="308"/>
      <c r="JZ73" s="308"/>
      <c r="KA73" s="308"/>
      <c r="KB73" s="308"/>
      <c r="KC73" s="308"/>
      <c r="KD73" s="308"/>
      <c r="KE73" s="308"/>
      <c r="KF73" s="308"/>
      <c r="KG73" s="308"/>
      <c r="KH73" s="308"/>
      <c r="KI73" s="308"/>
      <c r="KJ73" s="308"/>
      <c r="KK73" s="308"/>
      <c r="KL73" s="308"/>
      <c r="KM73" s="308"/>
      <c r="KN73" s="308"/>
      <c r="KO73" s="308"/>
      <c r="KP73" s="308"/>
      <c r="KQ73" s="308"/>
      <c r="KR73" s="308"/>
      <c r="KS73" s="308"/>
      <c r="KT73" s="308"/>
      <c r="KU73" s="308"/>
      <c r="KV73" s="308"/>
      <c r="KW73" s="308"/>
      <c r="KX73" s="308"/>
      <c r="KY73" s="308"/>
      <c r="KZ73" s="308"/>
      <c r="LA73" s="308"/>
      <c r="LB73" s="308"/>
      <c r="LC73" s="308"/>
      <c r="LD73" s="308"/>
      <c r="LE73" s="308"/>
      <c r="LF73" s="308"/>
      <c r="LG73" s="308"/>
      <c r="LH73" s="308"/>
      <c r="LI73" s="308"/>
      <c r="LJ73" s="308"/>
      <c r="LK73" s="308"/>
      <c r="LL73" s="308"/>
      <c r="LM73" s="308"/>
    </row>
    <row r="74" spans="1:325" hidden="1">
      <c r="A74" s="130"/>
      <c r="B74" s="323" t="s">
        <v>800</v>
      </c>
      <c r="C74" s="304" t="s">
        <v>801</v>
      </c>
      <c r="D74" s="309"/>
      <c r="E74" s="310"/>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308"/>
      <c r="BC74" s="308"/>
      <c r="BD74" s="308"/>
      <c r="BE74" s="308"/>
      <c r="BF74" s="308"/>
      <c r="BG74" s="308"/>
      <c r="BH74" s="308"/>
      <c r="BI74" s="308"/>
      <c r="BJ74" s="308"/>
      <c r="BK74" s="308"/>
      <c r="BL74" s="308"/>
      <c r="BM74" s="308"/>
      <c r="BN74" s="308"/>
      <c r="BO74" s="308"/>
      <c r="BP74" s="308"/>
      <c r="BQ74" s="308"/>
      <c r="BR74" s="308"/>
      <c r="BS74" s="308"/>
      <c r="BT74" s="308"/>
      <c r="BU74" s="308"/>
      <c r="BV74" s="308"/>
      <c r="BW74" s="308"/>
      <c r="BX74" s="308"/>
      <c r="BY74" s="308"/>
      <c r="BZ74" s="308"/>
      <c r="CA74" s="308"/>
      <c r="CB74" s="308"/>
      <c r="CC74" s="308"/>
      <c r="CD74" s="308"/>
      <c r="CE74" s="308"/>
      <c r="CF74" s="308"/>
      <c r="CG74" s="308"/>
      <c r="CH74" s="308"/>
      <c r="CI74" s="308"/>
      <c r="CJ74" s="308"/>
      <c r="CK74" s="308"/>
      <c r="CL74" s="308"/>
      <c r="CM74" s="308"/>
      <c r="CN74" s="308"/>
      <c r="CO74" s="308"/>
      <c r="CP74" s="308"/>
      <c r="CQ74" s="308"/>
      <c r="CR74" s="308"/>
      <c r="CS74" s="308"/>
      <c r="CT74" s="308"/>
      <c r="CU74" s="308"/>
      <c r="CV74" s="308"/>
      <c r="CW74" s="308"/>
      <c r="CX74" s="308"/>
      <c r="CY74" s="308"/>
      <c r="CZ74" s="308"/>
      <c r="DA74" s="308"/>
      <c r="DB74" s="308"/>
      <c r="DC74" s="308"/>
      <c r="DD74" s="308"/>
      <c r="DE74" s="308"/>
      <c r="DF74" s="308"/>
      <c r="DG74" s="308"/>
      <c r="DH74" s="308"/>
      <c r="DI74" s="308"/>
      <c r="DJ74" s="308"/>
      <c r="DK74" s="308"/>
      <c r="DL74" s="308"/>
      <c r="DM74" s="308"/>
      <c r="DN74" s="308"/>
      <c r="DO74" s="308"/>
      <c r="DP74" s="308"/>
      <c r="DQ74" s="308"/>
      <c r="DR74" s="308"/>
      <c r="DS74" s="308"/>
      <c r="DT74" s="308"/>
      <c r="DU74" s="308"/>
      <c r="DV74" s="308"/>
      <c r="DW74" s="308"/>
      <c r="DX74" s="308"/>
      <c r="DY74" s="308"/>
      <c r="DZ74" s="308"/>
      <c r="EA74" s="308"/>
      <c r="EB74" s="308"/>
      <c r="EC74" s="308"/>
      <c r="ED74" s="308"/>
      <c r="EE74" s="308"/>
      <c r="EF74" s="308"/>
      <c r="EG74" s="308"/>
      <c r="EH74" s="308"/>
      <c r="EI74" s="308"/>
      <c r="EJ74" s="308"/>
      <c r="EK74" s="308"/>
      <c r="EL74" s="308"/>
      <c r="EM74" s="308"/>
      <c r="EN74" s="308"/>
      <c r="EO74" s="308"/>
      <c r="EP74" s="308"/>
      <c r="EQ74" s="308"/>
      <c r="ER74" s="308"/>
      <c r="ES74" s="308"/>
      <c r="ET74" s="308"/>
      <c r="EU74" s="308"/>
      <c r="EV74" s="308"/>
      <c r="EW74" s="308"/>
      <c r="EX74" s="308"/>
      <c r="EY74" s="308"/>
      <c r="EZ74" s="308"/>
      <c r="FA74" s="308"/>
      <c r="FB74" s="308"/>
      <c r="FC74" s="308"/>
      <c r="FD74" s="308"/>
      <c r="FE74" s="308"/>
      <c r="FF74" s="308"/>
      <c r="FG74" s="308"/>
      <c r="FH74" s="308"/>
      <c r="FI74" s="308"/>
      <c r="FJ74" s="308"/>
      <c r="FK74" s="308"/>
      <c r="FL74" s="308"/>
      <c r="FM74" s="308"/>
      <c r="FN74" s="308"/>
      <c r="FO74" s="308"/>
      <c r="FP74" s="308"/>
      <c r="FQ74" s="308"/>
      <c r="FR74" s="308"/>
      <c r="FS74" s="308"/>
      <c r="FT74" s="308"/>
      <c r="FU74" s="308"/>
      <c r="FV74" s="308"/>
      <c r="FW74" s="308"/>
      <c r="FX74" s="308"/>
      <c r="FY74" s="308"/>
      <c r="FZ74" s="308"/>
      <c r="GA74" s="308"/>
      <c r="GB74" s="308"/>
      <c r="GC74" s="308"/>
      <c r="GD74" s="308"/>
      <c r="GE74" s="308"/>
      <c r="GF74" s="308"/>
      <c r="GG74" s="308"/>
      <c r="GH74" s="308"/>
      <c r="GI74" s="308"/>
      <c r="GJ74" s="308"/>
      <c r="GK74" s="308"/>
      <c r="GL74" s="308"/>
      <c r="GM74" s="308"/>
      <c r="GN74" s="308"/>
      <c r="GO74" s="308"/>
      <c r="GP74" s="308"/>
      <c r="GQ74" s="308"/>
      <c r="GR74" s="308"/>
      <c r="GS74" s="308"/>
      <c r="GT74" s="308"/>
      <c r="GU74" s="308"/>
      <c r="GV74" s="308"/>
      <c r="GW74" s="308"/>
      <c r="GX74" s="308"/>
      <c r="GY74" s="308"/>
      <c r="GZ74" s="308"/>
      <c r="HA74" s="308"/>
      <c r="HB74" s="308"/>
      <c r="HC74" s="308"/>
      <c r="HD74" s="308"/>
      <c r="HE74" s="308"/>
      <c r="HF74" s="308"/>
      <c r="HG74" s="308"/>
      <c r="HH74" s="308"/>
      <c r="HI74" s="308"/>
      <c r="HJ74" s="308"/>
      <c r="HK74" s="308"/>
      <c r="HL74" s="308"/>
      <c r="HM74" s="308"/>
      <c r="HN74" s="308"/>
      <c r="HO74" s="308"/>
      <c r="HP74" s="308"/>
      <c r="HQ74" s="308"/>
      <c r="HR74" s="308"/>
      <c r="HS74" s="308"/>
      <c r="HT74" s="308"/>
      <c r="HU74" s="308"/>
      <c r="HV74" s="308"/>
      <c r="HW74" s="308"/>
      <c r="HX74" s="308"/>
      <c r="HY74" s="308"/>
      <c r="HZ74" s="308"/>
      <c r="IA74" s="308"/>
      <c r="IB74" s="308"/>
      <c r="IC74" s="308"/>
      <c r="ID74" s="308"/>
      <c r="IE74" s="308"/>
      <c r="IF74" s="308"/>
      <c r="IG74" s="308"/>
      <c r="IH74" s="308"/>
      <c r="II74" s="308"/>
      <c r="IJ74" s="308"/>
      <c r="IK74" s="308"/>
      <c r="IL74" s="308"/>
      <c r="IM74" s="308"/>
      <c r="IN74" s="308"/>
      <c r="IO74" s="308"/>
      <c r="IP74" s="308"/>
      <c r="IQ74" s="308"/>
      <c r="IR74" s="308"/>
      <c r="IS74" s="308"/>
      <c r="IT74" s="308"/>
      <c r="IU74" s="308"/>
      <c r="IV74" s="308"/>
      <c r="IW74" s="308"/>
      <c r="IX74" s="308"/>
      <c r="IY74" s="308"/>
      <c r="IZ74" s="308"/>
      <c r="JA74" s="308"/>
      <c r="JB74" s="308"/>
      <c r="JC74" s="308"/>
      <c r="JD74" s="308"/>
      <c r="JE74" s="308"/>
      <c r="JF74" s="308"/>
      <c r="JG74" s="308"/>
      <c r="JH74" s="308"/>
      <c r="JI74" s="308"/>
      <c r="JJ74" s="308"/>
      <c r="JK74" s="308"/>
      <c r="JL74" s="308"/>
      <c r="JM74" s="308"/>
      <c r="JN74" s="308"/>
      <c r="JO74" s="308"/>
      <c r="JP74" s="308"/>
      <c r="JQ74" s="308"/>
      <c r="JR74" s="308"/>
      <c r="JS74" s="308"/>
      <c r="JT74" s="308"/>
      <c r="JU74" s="308"/>
      <c r="JV74" s="308"/>
      <c r="JW74" s="308"/>
      <c r="JX74" s="308"/>
      <c r="JY74" s="308"/>
      <c r="JZ74" s="308"/>
      <c r="KA74" s="308"/>
      <c r="KB74" s="308"/>
      <c r="KC74" s="308"/>
      <c r="KD74" s="308"/>
      <c r="KE74" s="308"/>
      <c r="KF74" s="308"/>
      <c r="KG74" s="308"/>
      <c r="KH74" s="308"/>
      <c r="KI74" s="308"/>
      <c r="KJ74" s="308"/>
      <c r="KK74" s="308"/>
      <c r="KL74" s="308"/>
      <c r="KM74" s="308"/>
      <c r="KN74" s="308"/>
      <c r="KO74" s="308"/>
      <c r="KP74" s="308"/>
      <c r="KQ74" s="308"/>
      <c r="KR74" s="308"/>
      <c r="KS74" s="308"/>
      <c r="KT74" s="308"/>
      <c r="KU74" s="308"/>
      <c r="KV74" s="308"/>
      <c r="KW74" s="308"/>
      <c r="KX74" s="308"/>
      <c r="KY74" s="308"/>
      <c r="KZ74" s="308"/>
      <c r="LA74" s="308"/>
      <c r="LB74" s="308"/>
      <c r="LC74" s="308"/>
      <c r="LD74" s="308"/>
      <c r="LE74" s="308"/>
      <c r="LF74" s="308"/>
      <c r="LG74" s="308"/>
      <c r="LH74" s="308"/>
      <c r="LI74" s="308"/>
      <c r="LJ74" s="308"/>
      <c r="LK74" s="308"/>
      <c r="LL74" s="308"/>
      <c r="LM74" s="308"/>
    </row>
    <row r="75" spans="1:325" ht="45" hidden="1">
      <c r="A75" s="130"/>
      <c r="B75" s="323" t="s">
        <v>802</v>
      </c>
      <c r="C75" s="304" t="s">
        <v>803</v>
      </c>
      <c r="D75" s="309"/>
      <c r="E75" s="310"/>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308"/>
      <c r="AL75" s="308"/>
      <c r="AM75" s="308"/>
      <c r="AN75" s="308"/>
      <c r="AO75" s="308"/>
      <c r="AP75" s="308"/>
      <c r="AQ75" s="308"/>
      <c r="AR75" s="308"/>
      <c r="AS75" s="308"/>
      <c r="AT75" s="308"/>
      <c r="AU75" s="308"/>
      <c r="AV75" s="308"/>
      <c r="AW75" s="308"/>
      <c r="AX75" s="308"/>
      <c r="AY75" s="308"/>
      <c r="AZ75" s="308"/>
      <c r="BA75" s="308"/>
      <c r="BB75" s="308"/>
      <c r="BC75" s="308"/>
      <c r="BD75" s="308"/>
      <c r="BE75" s="308"/>
      <c r="BF75" s="308"/>
      <c r="BG75" s="308"/>
      <c r="BH75" s="308"/>
      <c r="BI75" s="308"/>
      <c r="BJ75" s="308"/>
      <c r="BK75" s="308"/>
      <c r="BL75" s="308"/>
      <c r="BM75" s="308"/>
      <c r="BN75" s="308"/>
      <c r="BO75" s="308"/>
      <c r="BP75" s="308"/>
      <c r="BQ75" s="308"/>
      <c r="BR75" s="308"/>
      <c r="BS75" s="308"/>
      <c r="BT75" s="308"/>
      <c r="BU75" s="308"/>
      <c r="BV75" s="308"/>
      <c r="BW75" s="308"/>
      <c r="BX75" s="308"/>
      <c r="BY75" s="308"/>
      <c r="BZ75" s="308"/>
      <c r="CA75" s="308"/>
      <c r="CB75" s="308"/>
      <c r="CC75" s="308"/>
      <c r="CD75" s="308"/>
      <c r="CE75" s="308"/>
      <c r="CF75" s="308"/>
      <c r="CG75" s="308"/>
      <c r="CH75" s="308"/>
      <c r="CI75" s="308"/>
      <c r="CJ75" s="308"/>
      <c r="CK75" s="308"/>
      <c r="CL75" s="308"/>
      <c r="CM75" s="308"/>
      <c r="CN75" s="308"/>
      <c r="CO75" s="308"/>
      <c r="CP75" s="308"/>
      <c r="CQ75" s="308"/>
      <c r="CR75" s="308"/>
      <c r="CS75" s="308"/>
      <c r="CT75" s="308"/>
      <c r="CU75" s="308"/>
      <c r="CV75" s="308"/>
      <c r="CW75" s="308"/>
      <c r="CX75" s="308"/>
      <c r="CY75" s="308"/>
      <c r="CZ75" s="308"/>
      <c r="DA75" s="308"/>
      <c r="DB75" s="308"/>
      <c r="DC75" s="308"/>
      <c r="DD75" s="308"/>
      <c r="DE75" s="308"/>
      <c r="DF75" s="308"/>
      <c r="DG75" s="308"/>
      <c r="DH75" s="308"/>
      <c r="DI75" s="308"/>
      <c r="DJ75" s="308"/>
      <c r="DK75" s="308"/>
      <c r="DL75" s="308"/>
      <c r="DM75" s="308"/>
      <c r="DN75" s="308"/>
      <c r="DO75" s="308"/>
      <c r="DP75" s="308"/>
      <c r="DQ75" s="308"/>
      <c r="DR75" s="308"/>
      <c r="DS75" s="308"/>
      <c r="DT75" s="308"/>
      <c r="DU75" s="308"/>
      <c r="DV75" s="308"/>
      <c r="DW75" s="308"/>
      <c r="DX75" s="308"/>
      <c r="DY75" s="308"/>
      <c r="DZ75" s="308"/>
      <c r="EA75" s="308"/>
      <c r="EB75" s="308"/>
      <c r="EC75" s="308"/>
      <c r="ED75" s="308"/>
      <c r="EE75" s="308"/>
      <c r="EF75" s="308"/>
      <c r="EG75" s="308"/>
      <c r="EH75" s="308"/>
      <c r="EI75" s="308"/>
      <c r="EJ75" s="308"/>
      <c r="EK75" s="308"/>
      <c r="EL75" s="308"/>
      <c r="EM75" s="308"/>
      <c r="EN75" s="308"/>
      <c r="EO75" s="308"/>
      <c r="EP75" s="308"/>
      <c r="EQ75" s="308"/>
      <c r="ER75" s="308"/>
      <c r="ES75" s="308"/>
      <c r="ET75" s="308"/>
      <c r="EU75" s="308"/>
      <c r="EV75" s="308"/>
      <c r="EW75" s="308"/>
      <c r="EX75" s="308"/>
      <c r="EY75" s="308"/>
      <c r="EZ75" s="308"/>
      <c r="FA75" s="308"/>
      <c r="FB75" s="308"/>
      <c r="FC75" s="308"/>
      <c r="FD75" s="308"/>
      <c r="FE75" s="308"/>
      <c r="FF75" s="308"/>
      <c r="FG75" s="308"/>
      <c r="FH75" s="308"/>
      <c r="FI75" s="308"/>
      <c r="FJ75" s="308"/>
      <c r="FK75" s="308"/>
      <c r="FL75" s="308"/>
      <c r="FM75" s="308"/>
      <c r="FN75" s="308"/>
      <c r="FO75" s="308"/>
      <c r="FP75" s="308"/>
      <c r="FQ75" s="308"/>
      <c r="FR75" s="308"/>
      <c r="FS75" s="308"/>
      <c r="FT75" s="308"/>
      <c r="FU75" s="308"/>
      <c r="FV75" s="308"/>
      <c r="FW75" s="308"/>
      <c r="FX75" s="308"/>
      <c r="FY75" s="308"/>
      <c r="FZ75" s="308"/>
      <c r="GA75" s="308"/>
      <c r="GB75" s="308"/>
      <c r="GC75" s="308"/>
      <c r="GD75" s="308"/>
      <c r="GE75" s="308"/>
      <c r="GF75" s="308"/>
      <c r="GG75" s="308"/>
      <c r="GH75" s="308"/>
      <c r="GI75" s="308"/>
      <c r="GJ75" s="308"/>
      <c r="GK75" s="308"/>
      <c r="GL75" s="308"/>
      <c r="GM75" s="308"/>
      <c r="GN75" s="308"/>
      <c r="GO75" s="308"/>
      <c r="GP75" s="308"/>
      <c r="GQ75" s="308"/>
      <c r="GR75" s="308"/>
      <c r="GS75" s="308"/>
      <c r="GT75" s="308"/>
      <c r="GU75" s="308"/>
      <c r="GV75" s="308"/>
      <c r="GW75" s="308"/>
      <c r="GX75" s="308"/>
      <c r="GY75" s="308"/>
      <c r="GZ75" s="308"/>
      <c r="HA75" s="308"/>
      <c r="HB75" s="308"/>
      <c r="HC75" s="308"/>
      <c r="HD75" s="308"/>
      <c r="HE75" s="308"/>
      <c r="HF75" s="308"/>
      <c r="HG75" s="308"/>
      <c r="HH75" s="308"/>
      <c r="HI75" s="308"/>
      <c r="HJ75" s="308"/>
      <c r="HK75" s="308"/>
      <c r="HL75" s="308"/>
      <c r="HM75" s="308"/>
      <c r="HN75" s="308"/>
      <c r="HO75" s="308"/>
      <c r="HP75" s="308"/>
      <c r="HQ75" s="308"/>
      <c r="HR75" s="308"/>
      <c r="HS75" s="308"/>
      <c r="HT75" s="308"/>
      <c r="HU75" s="308"/>
      <c r="HV75" s="308"/>
      <c r="HW75" s="308"/>
      <c r="HX75" s="308"/>
      <c r="HY75" s="308"/>
      <c r="HZ75" s="308"/>
      <c r="IA75" s="308"/>
      <c r="IB75" s="308"/>
      <c r="IC75" s="308"/>
      <c r="ID75" s="308"/>
      <c r="IE75" s="308"/>
      <c r="IF75" s="308"/>
      <c r="IG75" s="308"/>
      <c r="IH75" s="308"/>
      <c r="II75" s="308"/>
      <c r="IJ75" s="308"/>
      <c r="IK75" s="308"/>
      <c r="IL75" s="308"/>
      <c r="IM75" s="308"/>
      <c r="IN75" s="308"/>
      <c r="IO75" s="308"/>
      <c r="IP75" s="308"/>
      <c r="IQ75" s="308"/>
      <c r="IR75" s="308"/>
      <c r="IS75" s="308"/>
      <c r="IT75" s="308"/>
      <c r="IU75" s="308"/>
      <c r="IV75" s="308"/>
      <c r="IW75" s="308"/>
      <c r="IX75" s="308"/>
      <c r="IY75" s="308"/>
      <c r="IZ75" s="308"/>
      <c r="JA75" s="308"/>
      <c r="JB75" s="308"/>
      <c r="JC75" s="308"/>
      <c r="JD75" s="308"/>
      <c r="JE75" s="308"/>
      <c r="JF75" s="308"/>
      <c r="JG75" s="308"/>
      <c r="JH75" s="308"/>
      <c r="JI75" s="308"/>
      <c r="JJ75" s="308"/>
      <c r="JK75" s="308"/>
      <c r="JL75" s="308"/>
      <c r="JM75" s="308"/>
      <c r="JN75" s="308"/>
      <c r="JO75" s="308"/>
      <c r="JP75" s="308"/>
      <c r="JQ75" s="308"/>
      <c r="JR75" s="308"/>
      <c r="JS75" s="308"/>
      <c r="JT75" s="308"/>
      <c r="JU75" s="308"/>
      <c r="JV75" s="308"/>
      <c r="JW75" s="308"/>
      <c r="JX75" s="308"/>
      <c r="JY75" s="308"/>
      <c r="JZ75" s="308"/>
      <c r="KA75" s="308"/>
      <c r="KB75" s="308"/>
      <c r="KC75" s="308"/>
      <c r="KD75" s="308"/>
      <c r="KE75" s="308"/>
      <c r="KF75" s="308"/>
      <c r="KG75" s="308"/>
      <c r="KH75" s="308"/>
      <c r="KI75" s="308"/>
      <c r="KJ75" s="308"/>
      <c r="KK75" s="308"/>
      <c r="KL75" s="308"/>
      <c r="KM75" s="308"/>
      <c r="KN75" s="308"/>
      <c r="KO75" s="308"/>
      <c r="KP75" s="308"/>
      <c r="KQ75" s="308"/>
      <c r="KR75" s="308"/>
      <c r="KS75" s="308"/>
      <c r="KT75" s="308"/>
      <c r="KU75" s="308"/>
      <c r="KV75" s="308"/>
      <c r="KW75" s="308"/>
      <c r="KX75" s="308"/>
      <c r="KY75" s="308"/>
      <c r="KZ75" s="308"/>
      <c r="LA75" s="308"/>
      <c r="LB75" s="308"/>
      <c r="LC75" s="308"/>
      <c r="LD75" s="308"/>
      <c r="LE75" s="308"/>
      <c r="LF75" s="308"/>
      <c r="LG75" s="308"/>
      <c r="LH75" s="308"/>
      <c r="LI75" s="308"/>
      <c r="LJ75" s="308"/>
      <c r="LK75" s="308"/>
      <c r="LL75" s="308"/>
      <c r="LM75" s="308"/>
    </row>
    <row r="76" spans="1:325" ht="45" hidden="1">
      <c r="A76" s="130"/>
      <c r="B76" s="323" t="s">
        <v>804</v>
      </c>
      <c r="C76" s="304" t="s">
        <v>805</v>
      </c>
      <c r="D76" s="309"/>
      <c r="E76" s="310"/>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8"/>
      <c r="AM76" s="308"/>
      <c r="AN76" s="308"/>
      <c r="AO76" s="308"/>
      <c r="AP76" s="308"/>
      <c r="AQ76" s="308"/>
      <c r="AR76" s="308"/>
      <c r="AS76" s="308"/>
      <c r="AT76" s="308"/>
      <c r="AU76" s="308"/>
      <c r="AV76" s="308"/>
      <c r="AW76" s="308"/>
      <c r="AX76" s="308"/>
      <c r="AY76" s="308"/>
      <c r="AZ76" s="308"/>
      <c r="BA76" s="308"/>
      <c r="BB76" s="308"/>
      <c r="BC76" s="308"/>
      <c r="BD76" s="308"/>
      <c r="BE76" s="308"/>
      <c r="BF76" s="308"/>
      <c r="BG76" s="308"/>
      <c r="BH76" s="308"/>
      <c r="BI76" s="308"/>
      <c r="BJ76" s="308"/>
      <c r="BK76" s="308"/>
      <c r="BL76" s="308"/>
      <c r="BM76" s="308"/>
      <c r="BN76" s="308"/>
      <c r="BO76" s="308"/>
      <c r="BP76" s="308"/>
      <c r="BQ76" s="308"/>
      <c r="BR76" s="308"/>
      <c r="BS76" s="308"/>
      <c r="BT76" s="308"/>
      <c r="BU76" s="308"/>
      <c r="BV76" s="308"/>
      <c r="BW76" s="308"/>
      <c r="BX76" s="308"/>
      <c r="BY76" s="308"/>
      <c r="BZ76" s="308"/>
      <c r="CA76" s="308"/>
      <c r="CB76" s="308"/>
      <c r="CC76" s="308"/>
      <c r="CD76" s="308"/>
      <c r="CE76" s="308"/>
      <c r="CF76" s="308"/>
      <c r="CG76" s="308"/>
      <c r="CH76" s="308"/>
      <c r="CI76" s="308"/>
      <c r="CJ76" s="308"/>
      <c r="CK76" s="308"/>
      <c r="CL76" s="308"/>
      <c r="CM76" s="308"/>
      <c r="CN76" s="308"/>
      <c r="CO76" s="308"/>
      <c r="CP76" s="308"/>
      <c r="CQ76" s="308"/>
      <c r="CR76" s="308"/>
      <c r="CS76" s="308"/>
      <c r="CT76" s="308"/>
      <c r="CU76" s="308"/>
      <c r="CV76" s="308"/>
      <c r="CW76" s="308"/>
      <c r="CX76" s="308"/>
      <c r="CY76" s="308"/>
      <c r="CZ76" s="308"/>
      <c r="DA76" s="308"/>
      <c r="DB76" s="308"/>
      <c r="DC76" s="308"/>
      <c r="DD76" s="308"/>
      <c r="DE76" s="308"/>
      <c r="DF76" s="308"/>
      <c r="DG76" s="308"/>
      <c r="DH76" s="308"/>
      <c r="DI76" s="308"/>
      <c r="DJ76" s="308"/>
      <c r="DK76" s="308"/>
      <c r="DL76" s="308"/>
      <c r="DM76" s="308"/>
      <c r="DN76" s="308"/>
      <c r="DO76" s="308"/>
      <c r="DP76" s="308"/>
      <c r="DQ76" s="308"/>
      <c r="DR76" s="308"/>
      <c r="DS76" s="308"/>
      <c r="DT76" s="308"/>
      <c r="DU76" s="308"/>
      <c r="DV76" s="308"/>
      <c r="DW76" s="308"/>
      <c r="DX76" s="308"/>
      <c r="DY76" s="308"/>
      <c r="DZ76" s="308"/>
      <c r="EA76" s="308"/>
      <c r="EB76" s="308"/>
      <c r="EC76" s="308"/>
      <c r="ED76" s="308"/>
      <c r="EE76" s="308"/>
      <c r="EF76" s="308"/>
      <c r="EG76" s="308"/>
      <c r="EH76" s="308"/>
      <c r="EI76" s="308"/>
      <c r="EJ76" s="308"/>
      <c r="EK76" s="308"/>
      <c r="EL76" s="308"/>
      <c r="EM76" s="308"/>
      <c r="EN76" s="308"/>
      <c r="EO76" s="308"/>
      <c r="EP76" s="308"/>
      <c r="EQ76" s="308"/>
      <c r="ER76" s="308"/>
      <c r="ES76" s="308"/>
      <c r="ET76" s="308"/>
      <c r="EU76" s="308"/>
      <c r="EV76" s="308"/>
      <c r="EW76" s="308"/>
      <c r="EX76" s="308"/>
      <c r="EY76" s="308"/>
      <c r="EZ76" s="308"/>
      <c r="FA76" s="308"/>
      <c r="FB76" s="308"/>
      <c r="FC76" s="308"/>
      <c r="FD76" s="308"/>
      <c r="FE76" s="308"/>
      <c r="FF76" s="308"/>
      <c r="FG76" s="308"/>
      <c r="FH76" s="308"/>
      <c r="FI76" s="308"/>
      <c r="FJ76" s="308"/>
      <c r="FK76" s="308"/>
      <c r="FL76" s="308"/>
      <c r="FM76" s="308"/>
      <c r="FN76" s="308"/>
      <c r="FO76" s="308"/>
      <c r="FP76" s="308"/>
      <c r="FQ76" s="308"/>
      <c r="FR76" s="308"/>
      <c r="FS76" s="308"/>
      <c r="FT76" s="308"/>
      <c r="FU76" s="308"/>
      <c r="FV76" s="308"/>
      <c r="FW76" s="308"/>
      <c r="FX76" s="308"/>
      <c r="FY76" s="308"/>
      <c r="FZ76" s="308"/>
      <c r="GA76" s="308"/>
      <c r="GB76" s="308"/>
      <c r="GC76" s="308"/>
      <c r="GD76" s="308"/>
      <c r="GE76" s="308"/>
      <c r="GF76" s="308"/>
      <c r="GG76" s="308"/>
      <c r="GH76" s="308"/>
      <c r="GI76" s="308"/>
      <c r="GJ76" s="308"/>
      <c r="GK76" s="308"/>
      <c r="GL76" s="308"/>
      <c r="GM76" s="308"/>
      <c r="GN76" s="308"/>
      <c r="GO76" s="308"/>
      <c r="GP76" s="308"/>
      <c r="GQ76" s="308"/>
      <c r="GR76" s="308"/>
      <c r="GS76" s="308"/>
      <c r="GT76" s="308"/>
      <c r="GU76" s="308"/>
      <c r="GV76" s="308"/>
      <c r="GW76" s="308"/>
      <c r="GX76" s="308"/>
      <c r="GY76" s="308"/>
      <c r="GZ76" s="308"/>
      <c r="HA76" s="308"/>
      <c r="HB76" s="308"/>
      <c r="HC76" s="308"/>
      <c r="HD76" s="308"/>
      <c r="HE76" s="308"/>
      <c r="HF76" s="308"/>
      <c r="HG76" s="308"/>
      <c r="HH76" s="308"/>
      <c r="HI76" s="308"/>
      <c r="HJ76" s="308"/>
      <c r="HK76" s="308"/>
      <c r="HL76" s="308"/>
      <c r="HM76" s="308"/>
      <c r="HN76" s="308"/>
      <c r="HO76" s="308"/>
      <c r="HP76" s="308"/>
      <c r="HQ76" s="308"/>
      <c r="HR76" s="308"/>
      <c r="HS76" s="308"/>
      <c r="HT76" s="308"/>
      <c r="HU76" s="308"/>
      <c r="HV76" s="308"/>
      <c r="HW76" s="308"/>
      <c r="HX76" s="308"/>
      <c r="HY76" s="308"/>
      <c r="HZ76" s="308"/>
      <c r="IA76" s="308"/>
      <c r="IB76" s="308"/>
      <c r="IC76" s="308"/>
      <c r="ID76" s="308"/>
      <c r="IE76" s="308"/>
      <c r="IF76" s="308"/>
      <c r="IG76" s="308"/>
      <c r="IH76" s="308"/>
      <c r="II76" s="308"/>
      <c r="IJ76" s="308"/>
      <c r="IK76" s="308"/>
      <c r="IL76" s="308"/>
      <c r="IM76" s="308"/>
      <c r="IN76" s="308"/>
      <c r="IO76" s="308"/>
      <c r="IP76" s="308"/>
      <c r="IQ76" s="308"/>
      <c r="IR76" s="308"/>
      <c r="IS76" s="308"/>
      <c r="IT76" s="308"/>
      <c r="IU76" s="308"/>
      <c r="IV76" s="308"/>
      <c r="IW76" s="308"/>
      <c r="IX76" s="308"/>
      <c r="IY76" s="308"/>
      <c r="IZ76" s="308"/>
      <c r="JA76" s="308"/>
      <c r="JB76" s="308"/>
      <c r="JC76" s="308"/>
      <c r="JD76" s="308"/>
      <c r="JE76" s="308"/>
      <c r="JF76" s="308"/>
      <c r="JG76" s="308"/>
      <c r="JH76" s="308"/>
      <c r="JI76" s="308"/>
      <c r="JJ76" s="308"/>
      <c r="JK76" s="308"/>
      <c r="JL76" s="308"/>
      <c r="JM76" s="308"/>
      <c r="JN76" s="308"/>
      <c r="JO76" s="308"/>
      <c r="JP76" s="308"/>
      <c r="JQ76" s="308"/>
      <c r="JR76" s="308"/>
      <c r="JS76" s="308"/>
      <c r="JT76" s="308"/>
      <c r="JU76" s="308"/>
      <c r="JV76" s="308"/>
      <c r="JW76" s="308"/>
      <c r="JX76" s="308"/>
      <c r="JY76" s="308"/>
      <c r="JZ76" s="308"/>
      <c r="KA76" s="308"/>
      <c r="KB76" s="308"/>
      <c r="KC76" s="308"/>
      <c r="KD76" s="308"/>
      <c r="KE76" s="308"/>
      <c r="KF76" s="308"/>
      <c r="KG76" s="308"/>
      <c r="KH76" s="308"/>
      <c r="KI76" s="308"/>
      <c r="KJ76" s="308"/>
      <c r="KK76" s="308"/>
      <c r="KL76" s="308"/>
      <c r="KM76" s="308"/>
      <c r="KN76" s="308"/>
      <c r="KO76" s="308"/>
      <c r="KP76" s="308"/>
      <c r="KQ76" s="308"/>
      <c r="KR76" s="308"/>
      <c r="KS76" s="308"/>
      <c r="KT76" s="308"/>
      <c r="KU76" s="308"/>
      <c r="KV76" s="308"/>
      <c r="KW76" s="308"/>
      <c r="KX76" s="308"/>
      <c r="KY76" s="308"/>
      <c r="KZ76" s="308"/>
      <c r="LA76" s="308"/>
      <c r="LB76" s="308"/>
      <c r="LC76" s="308"/>
      <c r="LD76" s="308"/>
      <c r="LE76" s="308"/>
      <c r="LF76" s="308"/>
      <c r="LG76" s="308"/>
      <c r="LH76" s="308"/>
      <c r="LI76" s="308"/>
      <c r="LJ76" s="308"/>
      <c r="LK76" s="308"/>
      <c r="LL76" s="308"/>
      <c r="LM76" s="308"/>
    </row>
    <row r="77" spans="1:325" ht="45" hidden="1">
      <c r="A77" s="130"/>
      <c r="B77" s="323" t="s">
        <v>806</v>
      </c>
      <c r="C77" s="304" t="s">
        <v>807</v>
      </c>
      <c r="D77" s="309"/>
      <c r="E77" s="310"/>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8"/>
      <c r="AM77" s="308"/>
      <c r="AN77" s="308"/>
      <c r="AO77" s="308"/>
      <c r="AP77" s="308"/>
      <c r="AQ77" s="308"/>
      <c r="AR77" s="308"/>
      <c r="AS77" s="308"/>
      <c r="AT77" s="308"/>
      <c r="AU77" s="308"/>
      <c r="AV77" s="308"/>
      <c r="AW77" s="308"/>
      <c r="AX77" s="308"/>
      <c r="AY77" s="308"/>
      <c r="AZ77" s="308"/>
      <c r="BA77" s="308"/>
      <c r="BB77" s="308"/>
      <c r="BC77" s="308"/>
      <c r="BD77" s="308"/>
      <c r="BE77" s="308"/>
      <c r="BF77" s="308"/>
      <c r="BG77" s="308"/>
      <c r="BH77" s="308"/>
      <c r="BI77" s="308"/>
      <c r="BJ77" s="308"/>
      <c r="BK77" s="308"/>
      <c r="BL77" s="308"/>
      <c r="BM77" s="308"/>
      <c r="BN77" s="308"/>
      <c r="BO77" s="308"/>
      <c r="BP77" s="308"/>
      <c r="BQ77" s="308"/>
      <c r="BR77" s="308"/>
      <c r="BS77" s="308"/>
      <c r="BT77" s="308"/>
      <c r="BU77" s="308"/>
      <c r="BV77" s="308"/>
      <c r="BW77" s="308"/>
      <c r="BX77" s="308"/>
      <c r="BY77" s="308"/>
      <c r="BZ77" s="308"/>
      <c r="CA77" s="308"/>
      <c r="CB77" s="308"/>
      <c r="CC77" s="308"/>
      <c r="CD77" s="308"/>
      <c r="CE77" s="308"/>
      <c r="CF77" s="308"/>
      <c r="CG77" s="308"/>
      <c r="CH77" s="308"/>
      <c r="CI77" s="308"/>
      <c r="CJ77" s="308"/>
      <c r="CK77" s="308"/>
      <c r="CL77" s="308"/>
      <c r="CM77" s="308"/>
      <c r="CN77" s="308"/>
      <c r="CO77" s="308"/>
      <c r="CP77" s="308"/>
      <c r="CQ77" s="308"/>
      <c r="CR77" s="308"/>
      <c r="CS77" s="308"/>
      <c r="CT77" s="308"/>
      <c r="CU77" s="308"/>
      <c r="CV77" s="308"/>
      <c r="CW77" s="308"/>
      <c r="CX77" s="308"/>
      <c r="CY77" s="308"/>
      <c r="CZ77" s="308"/>
      <c r="DA77" s="308"/>
      <c r="DB77" s="308"/>
      <c r="DC77" s="308"/>
      <c r="DD77" s="308"/>
      <c r="DE77" s="308"/>
      <c r="DF77" s="308"/>
      <c r="DG77" s="308"/>
      <c r="DH77" s="308"/>
      <c r="DI77" s="308"/>
      <c r="DJ77" s="308"/>
      <c r="DK77" s="308"/>
      <c r="DL77" s="308"/>
      <c r="DM77" s="308"/>
      <c r="DN77" s="308"/>
      <c r="DO77" s="308"/>
      <c r="DP77" s="308"/>
      <c r="DQ77" s="308"/>
      <c r="DR77" s="308"/>
      <c r="DS77" s="308"/>
      <c r="DT77" s="308"/>
      <c r="DU77" s="308"/>
      <c r="DV77" s="308"/>
      <c r="DW77" s="308"/>
      <c r="DX77" s="308"/>
      <c r="DY77" s="308"/>
      <c r="DZ77" s="308"/>
      <c r="EA77" s="308"/>
      <c r="EB77" s="308"/>
      <c r="EC77" s="308"/>
      <c r="ED77" s="308"/>
      <c r="EE77" s="308"/>
      <c r="EF77" s="308"/>
      <c r="EG77" s="308"/>
      <c r="EH77" s="308"/>
      <c r="EI77" s="308"/>
      <c r="EJ77" s="308"/>
      <c r="EK77" s="308"/>
      <c r="EL77" s="308"/>
      <c r="EM77" s="308"/>
      <c r="EN77" s="308"/>
      <c r="EO77" s="308"/>
      <c r="EP77" s="308"/>
      <c r="EQ77" s="308"/>
      <c r="ER77" s="308"/>
      <c r="ES77" s="308"/>
      <c r="ET77" s="308"/>
      <c r="EU77" s="308"/>
      <c r="EV77" s="308"/>
      <c r="EW77" s="308"/>
      <c r="EX77" s="308"/>
      <c r="EY77" s="308"/>
      <c r="EZ77" s="308"/>
      <c r="FA77" s="308"/>
      <c r="FB77" s="308"/>
      <c r="FC77" s="308"/>
      <c r="FD77" s="308"/>
      <c r="FE77" s="308"/>
      <c r="FF77" s="308"/>
      <c r="FG77" s="308"/>
      <c r="FH77" s="308"/>
      <c r="FI77" s="308"/>
      <c r="FJ77" s="308"/>
      <c r="FK77" s="308"/>
      <c r="FL77" s="308"/>
      <c r="FM77" s="308"/>
      <c r="FN77" s="308"/>
      <c r="FO77" s="308"/>
      <c r="FP77" s="308"/>
      <c r="FQ77" s="308"/>
      <c r="FR77" s="308"/>
      <c r="FS77" s="308"/>
      <c r="FT77" s="308"/>
      <c r="FU77" s="308"/>
      <c r="FV77" s="308"/>
      <c r="FW77" s="308"/>
      <c r="FX77" s="308"/>
      <c r="FY77" s="308"/>
      <c r="FZ77" s="308"/>
      <c r="GA77" s="308"/>
      <c r="GB77" s="308"/>
      <c r="GC77" s="308"/>
      <c r="GD77" s="308"/>
      <c r="GE77" s="308"/>
      <c r="GF77" s="308"/>
      <c r="GG77" s="308"/>
      <c r="GH77" s="308"/>
      <c r="GI77" s="308"/>
      <c r="GJ77" s="308"/>
      <c r="GK77" s="308"/>
      <c r="GL77" s="308"/>
      <c r="GM77" s="308"/>
      <c r="GN77" s="308"/>
      <c r="GO77" s="308"/>
      <c r="GP77" s="308"/>
      <c r="GQ77" s="308"/>
      <c r="GR77" s="308"/>
      <c r="GS77" s="308"/>
      <c r="GT77" s="308"/>
      <c r="GU77" s="308"/>
      <c r="GV77" s="308"/>
      <c r="GW77" s="308"/>
      <c r="GX77" s="308"/>
      <c r="GY77" s="308"/>
      <c r="GZ77" s="308"/>
      <c r="HA77" s="308"/>
      <c r="HB77" s="308"/>
      <c r="HC77" s="308"/>
      <c r="HD77" s="308"/>
      <c r="HE77" s="308"/>
      <c r="HF77" s="308"/>
      <c r="HG77" s="308"/>
      <c r="HH77" s="308"/>
      <c r="HI77" s="308"/>
      <c r="HJ77" s="308"/>
      <c r="HK77" s="308"/>
      <c r="HL77" s="308"/>
      <c r="HM77" s="308"/>
      <c r="HN77" s="308"/>
      <c r="HO77" s="308"/>
      <c r="HP77" s="308"/>
      <c r="HQ77" s="308"/>
      <c r="HR77" s="308"/>
      <c r="HS77" s="308"/>
      <c r="HT77" s="308"/>
      <c r="HU77" s="308"/>
      <c r="HV77" s="308"/>
      <c r="HW77" s="308"/>
      <c r="HX77" s="308"/>
      <c r="HY77" s="308"/>
      <c r="HZ77" s="308"/>
      <c r="IA77" s="308"/>
      <c r="IB77" s="308"/>
      <c r="IC77" s="308"/>
      <c r="ID77" s="308"/>
      <c r="IE77" s="308"/>
      <c r="IF77" s="308"/>
      <c r="IG77" s="308"/>
      <c r="IH77" s="308"/>
      <c r="II77" s="308"/>
      <c r="IJ77" s="308"/>
      <c r="IK77" s="308"/>
      <c r="IL77" s="308"/>
      <c r="IM77" s="308"/>
      <c r="IN77" s="308"/>
      <c r="IO77" s="308"/>
      <c r="IP77" s="308"/>
      <c r="IQ77" s="308"/>
      <c r="IR77" s="308"/>
      <c r="IS77" s="308"/>
      <c r="IT77" s="308"/>
      <c r="IU77" s="308"/>
      <c r="IV77" s="308"/>
      <c r="IW77" s="308"/>
      <c r="IX77" s="308"/>
      <c r="IY77" s="308"/>
      <c r="IZ77" s="308"/>
      <c r="JA77" s="308"/>
      <c r="JB77" s="308"/>
      <c r="JC77" s="308"/>
      <c r="JD77" s="308"/>
      <c r="JE77" s="308"/>
      <c r="JF77" s="308"/>
      <c r="JG77" s="308"/>
      <c r="JH77" s="308"/>
      <c r="JI77" s="308"/>
      <c r="JJ77" s="308"/>
      <c r="JK77" s="308"/>
      <c r="JL77" s="308"/>
      <c r="JM77" s="308"/>
      <c r="JN77" s="308"/>
      <c r="JO77" s="308"/>
      <c r="JP77" s="308"/>
      <c r="JQ77" s="308"/>
      <c r="JR77" s="308"/>
      <c r="JS77" s="308"/>
      <c r="JT77" s="308"/>
      <c r="JU77" s="308"/>
      <c r="JV77" s="308"/>
      <c r="JW77" s="308"/>
      <c r="JX77" s="308"/>
      <c r="JY77" s="308"/>
      <c r="JZ77" s="308"/>
      <c r="KA77" s="308"/>
      <c r="KB77" s="308"/>
      <c r="KC77" s="308"/>
      <c r="KD77" s="308"/>
      <c r="KE77" s="308"/>
      <c r="KF77" s="308"/>
      <c r="KG77" s="308"/>
      <c r="KH77" s="308"/>
      <c r="KI77" s="308"/>
      <c r="KJ77" s="308"/>
      <c r="KK77" s="308"/>
      <c r="KL77" s="308"/>
      <c r="KM77" s="308"/>
      <c r="KN77" s="308"/>
      <c r="KO77" s="308"/>
      <c r="KP77" s="308"/>
      <c r="KQ77" s="308"/>
      <c r="KR77" s="308"/>
      <c r="KS77" s="308"/>
      <c r="KT77" s="308"/>
      <c r="KU77" s="308"/>
      <c r="KV77" s="308"/>
      <c r="KW77" s="308"/>
      <c r="KX77" s="308"/>
      <c r="KY77" s="308"/>
      <c r="KZ77" s="308"/>
      <c r="LA77" s="308"/>
      <c r="LB77" s="308"/>
      <c r="LC77" s="308"/>
      <c r="LD77" s="308"/>
      <c r="LE77" s="308"/>
      <c r="LF77" s="308"/>
      <c r="LG77" s="308"/>
      <c r="LH77" s="308"/>
      <c r="LI77" s="308"/>
      <c r="LJ77" s="308"/>
      <c r="LK77" s="308"/>
      <c r="LL77" s="308"/>
      <c r="LM77" s="308"/>
    </row>
    <row r="78" spans="1:325" ht="45">
      <c r="A78" s="130"/>
      <c r="B78" s="323" t="s">
        <v>808</v>
      </c>
      <c r="C78" s="304" t="s">
        <v>809</v>
      </c>
      <c r="D78" s="309"/>
      <c r="E78" s="310"/>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c r="AJ78" s="308"/>
      <c r="AK78" s="308"/>
      <c r="AL78" s="308"/>
      <c r="AM78" s="308"/>
      <c r="AN78" s="308"/>
      <c r="AO78" s="308"/>
      <c r="AP78" s="308"/>
      <c r="AQ78" s="308"/>
      <c r="AR78" s="308"/>
      <c r="AS78" s="308"/>
      <c r="AT78" s="308"/>
      <c r="AU78" s="308"/>
      <c r="AV78" s="308"/>
      <c r="AW78" s="308"/>
      <c r="AX78" s="308"/>
      <c r="AY78" s="308"/>
      <c r="AZ78" s="308"/>
      <c r="BA78" s="308"/>
      <c r="BB78" s="308"/>
      <c r="BC78" s="308"/>
      <c r="BD78" s="308"/>
      <c r="BE78" s="308"/>
      <c r="BF78" s="308"/>
      <c r="BG78" s="308"/>
      <c r="BH78" s="308"/>
      <c r="BI78" s="308"/>
      <c r="BJ78" s="308"/>
      <c r="BK78" s="308"/>
      <c r="BL78" s="308"/>
      <c r="BM78" s="308"/>
      <c r="BN78" s="308"/>
      <c r="BO78" s="308"/>
      <c r="BP78" s="308"/>
      <c r="BQ78" s="308"/>
      <c r="BR78" s="308"/>
      <c r="BS78" s="308"/>
      <c r="BT78" s="308"/>
      <c r="BU78" s="308"/>
      <c r="BV78" s="308"/>
      <c r="BW78" s="308"/>
      <c r="BX78" s="308"/>
      <c r="BY78" s="308"/>
      <c r="BZ78" s="308"/>
      <c r="CA78" s="308"/>
      <c r="CB78" s="308"/>
      <c r="CC78" s="308"/>
      <c r="CD78" s="308"/>
      <c r="CE78" s="308"/>
      <c r="CF78" s="308"/>
      <c r="CG78" s="308"/>
      <c r="CH78" s="308"/>
      <c r="CI78" s="308"/>
      <c r="CJ78" s="308"/>
      <c r="CK78" s="308"/>
      <c r="CL78" s="308"/>
      <c r="CM78" s="308"/>
      <c r="CN78" s="308"/>
      <c r="CO78" s="308"/>
      <c r="CP78" s="308"/>
      <c r="CQ78" s="308"/>
      <c r="CR78" s="308"/>
      <c r="CS78" s="308"/>
      <c r="CT78" s="308"/>
      <c r="CU78" s="308"/>
      <c r="CV78" s="308"/>
      <c r="CW78" s="308"/>
      <c r="CX78" s="308"/>
      <c r="CY78" s="308"/>
      <c r="CZ78" s="308"/>
      <c r="DA78" s="308"/>
      <c r="DB78" s="308"/>
      <c r="DC78" s="308"/>
      <c r="DD78" s="308"/>
      <c r="DE78" s="308"/>
      <c r="DF78" s="308"/>
      <c r="DG78" s="308"/>
      <c r="DH78" s="308"/>
      <c r="DI78" s="308"/>
      <c r="DJ78" s="308"/>
      <c r="DK78" s="308"/>
      <c r="DL78" s="308"/>
      <c r="DM78" s="308"/>
      <c r="DN78" s="308"/>
      <c r="DO78" s="308"/>
      <c r="DP78" s="308"/>
      <c r="DQ78" s="308"/>
      <c r="DR78" s="308"/>
      <c r="DS78" s="308"/>
      <c r="DT78" s="308"/>
      <c r="DU78" s="308"/>
      <c r="DV78" s="308"/>
      <c r="DW78" s="308"/>
      <c r="DX78" s="308"/>
      <c r="DY78" s="308"/>
      <c r="DZ78" s="308"/>
      <c r="EA78" s="308"/>
      <c r="EB78" s="308"/>
      <c r="EC78" s="308"/>
      <c r="ED78" s="308"/>
      <c r="EE78" s="308"/>
      <c r="EF78" s="308"/>
      <c r="EG78" s="308"/>
      <c r="EH78" s="308"/>
      <c r="EI78" s="308"/>
      <c r="EJ78" s="308"/>
      <c r="EK78" s="308"/>
      <c r="EL78" s="308"/>
      <c r="EM78" s="308"/>
      <c r="EN78" s="308"/>
      <c r="EO78" s="308"/>
      <c r="EP78" s="308"/>
      <c r="EQ78" s="308"/>
      <c r="ER78" s="308"/>
      <c r="ES78" s="308"/>
      <c r="ET78" s="308"/>
      <c r="EU78" s="308"/>
      <c r="EV78" s="308"/>
      <c r="EW78" s="308"/>
      <c r="EX78" s="308"/>
      <c r="EY78" s="308"/>
      <c r="EZ78" s="308"/>
      <c r="FA78" s="308"/>
      <c r="FB78" s="308"/>
      <c r="FC78" s="308"/>
      <c r="FD78" s="308"/>
      <c r="FE78" s="308"/>
      <c r="FF78" s="308"/>
      <c r="FG78" s="308"/>
      <c r="FH78" s="308"/>
      <c r="FI78" s="308"/>
      <c r="FJ78" s="308"/>
      <c r="FK78" s="308"/>
      <c r="FL78" s="308"/>
      <c r="FM78" s="308"/>
      <c r="FN78" s="308"/>
      <c r="FO78" s="308"/>
      <c r="FP78" s="308"/>
      <c r="FQ78" s="308"/>
      <c r="FR78" s="308"/>
      <c r="FS78" s="308"/>
      <c r="FT78" s="308"/>
      <c r="FU78" s="308"/>
      <c r="FV78" s="308"/>
      <c r="FW78" s="308"/>
      <c r="FX78" s="308"/>
      <c r="FY78" s="308"/>
      <c r="FZ78" s="308"/>
      <c r="GA78" s="308"/>
      <c r="GB78" s="308"/>
      <c r="GC78" s="308"/>
      <c r="GD78" s="308"/>
      <c r="GE78" s="308"/>
      <c r="GF78" s="308"/>
      <c r="GG78" s="308"/>
      <c r="GH78" s="308"/>
      <c r="GI78" s="308"/>
      <c r="GJ78" s="308"/>
      <c r="GK78" s="308"/>
      <c r="GL78" s="308"/>
      <c r="GM78" s="308"/>
      <c r="GN78" s="308"/>
      <c r="GO78" s="308"/>
      <c r="GP78" s="308"/>
      <c r="GQ78" s="308"/>
      <c r="GR78" s="308"/>
      <c r="GS78" s="308"/>
      <c r="GT78" s="308"/>
      <c r="GU78" s="308"/>
      <c r="GV78" s="308"/>
      <c r="GW78" s="308"/>
      <c r="GX78" s="308"/>
      <c r="GY78" s="308"/>
      <c r="GZ78" s="308"/>
      <c r="HA78" s="308"/>
      <c r="HB78" s="308"/>
      <c r="HC78" s="308"/>
      <c r="HD78" s="308"/>
      <c r="HE78" s="308"/>
      <c r="HF78" s="308"/>
      <c r="HG78" s="308"/>
      <c r="HH78" s="308"/>
      <c r="HI78" s="308"/>
      <c r="HJ78" s="308"/>
      <c r="HK78" s="308"/>
      <c r="HL78" s="308"/>
      <c r="HM78" s="308"/>
      <c r="HN78" s="308"/>
      <c r="HO78" s="308"/>
      <c r="HP78" s="308"/>
      <c r="HQ78" s="308"/>
      <c r="HR78" s="308"/>
      <c r="HS78" s="308"/>
      <c r="HT78" s="308"/>
      <c r="HU78" s="308"/>
      <c r="HV78" s="308"/>
      <c r="HW78" s="308"/>
      <c r="HX78" s="308"/>
      <c r="HY78" s="308"/>
      <c r="HZ78" s="308"/>
      <c r="IA78" s="308"/>
      <c r="IB78" s="308"/>
      <c r="IC78" s="308"/>
      <c r="ID78" s="308"/>
      <c r="IE78" s="308"/>
      <c r="IF78" s="308"/>
      <c r="IG78" s="308"/>
      <c r="IH78" s="308"/>
      <c r="II78" s="308"/>
      <c r="IJ78" s="308"/>
      <c r="IK78" s="308"/>
      <c r="IL78" s="308"/>
      <c r="IM78" s="308"/>
      <c r="IN78" s="308"/>
      <c r="IO78" s="308"/>
      <c r="IP78" s="308"/>
      <c r="IQ78" s="308"/>
      <c r="IR78" s="308"/>
      <c r="IS78" s="308"/>
      <c r="IT78" s="308"/>
      <c r="IU78" s="308"/>
      <c r="IV78" s="308"/>
      <c r="IW78" s="308"/>
      <c r="IX78" s="308"/>
      <c r="IY78" s="308"/>
      <c r="IZ78" s="308"/>
      <c r="JA78" s="308"/>
      <c r="JB78" s="308"/>
      <c r="JC78" s="308"/>
      <c r="JD78" s="308"/>
      <c r="JE78" s="308"/>
      <c r="JF78" s="308"/>
      <c r="JG78" s="308"/>
      <c r="JH78" s="308"/>
      <c r="JI78" s="308"/>
      <c r="JJ78" s="308"/>
      <c r="JK78" s="308"/>
      <c r="JL78" s="308"/>
      <c r="JM78" s="308"/>
      <c r="JN78" s="308"/>
      <c r="JO78" s="308"/>
      <c r="JP78" s="308"/>
      <c r="JQ78" s="308"/>
      <c r="JR78" s="308"/>
      <c r="JS78" s="308"/>
      <c r="JT78" s="308"/>
      <c r="JU78" s="308"/>
      <c r="JV78" s="308"/>
      <c r="JW78" s="308"/>
      <c r="JX78" s="308"/>
      <c r="JY78" s="308"/>
      <c r="JZ78" s="308"/>
      <c r="KA78" s="308"/>
      <c r="KB78" s="308"/>
      <c r="KC78" s="308"/>
      <c r="KD78" s="308"/>
      <c r="KE78" s="308"/>
      <c r="KF78" s="308"/>
      <c r="KG78" s="308"/>
      <c r="KH78" s="308"/>
      <c r="KI78" s="308"/>
      <c r="KJ78" s="308"/>
      <c r="KK78" s="308"/>
      <c r="KL78" s="308"/>
      <c r="KM78" s="308"/>
      <c r="KN78" s="308"/>
      <c r="KO78" s="308"/>
      <c r="KP78" s="308"/>
      <c r="KQ78" s="308"/>
      <c r="KR78" s="308"/>
      <c r="KS78" s="308"/>
      <c r="KT78" s="308"/>
      <c r="KU78" s="308"/>
      <c r="KV78" s="308"/>
      <c r="KW78" s="308"/>
      <c r="KX78" s="308"/>
      <c r="KY78" s="308"/>
      <c r="KZ78" s="308"/>
      <c r="LA78" s="308"/>
      <c r="LB78" s="308"/>
      <c r="LC78" s="308"/>
      <c r="LD78" s="308"/>
      <c r="LE78" s="308"/>
      <c r="LF78" s="308"/>
      <c r="LG78" s="308"/>
      <c r="LH78" s="308"/>
      <c r="LI78" s="308"/>
      <c r="LJ78" s="308"/>
      <c r="LK78" s="308"/>
      <c r="LL78" s="308"/>
      <c r="LM78" s="308"/>
    </row>
    <row r="79" spans="1:325">
      <c r="A79" s="130"/>
      <c r="B79" s="323" t="s">
        <v>810</v>
      </c>
      <c r="C79" s="304" t="s">
        <v>811</v>
      </c>
      <c r="D79" s="309"/>
      <c r="E79" s="310"/>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308"/>
      <c r="CN79" s="308"/>
      <c r="CO79" s="308"/>
      <c r="CP79" s="308"/>
      <c r="CQ79" s="308"/>
      <c r="CR79" s="308"/>
      <c r="CS79" s="308"/>
      <c r="CT79" s="308"/>
      <c r="CU79" s="308"/>
      <c r="CV79" s="308"/>
      <c r="CW79" s="308"/>
      <c r="CX79" s="308"/>
      <c r="CY79" s="308"/>
      <c r="CZ79" s="308"/>
      <c r="DA79" s="308"/>
      <c r="DB79" s="308"/>
      <c r="DC79" s="308"/>
      <c r="DD79" s="308"/>
      <c r="DE79" s="308"/>
      <c r="DF79" s="308"/>
      <c r="DG79" s="308"/>
      <c r="DH79" s="308"/>
      <c r="DI79" s="308"/>
      <c r="DJ79" s="308"/>
      <c r="DK79" s="308"/>
      <c r="DL79" s="308"/>
      <c r="DM79" s="308"/>
      <c r="DN79" s="308"/>
      <c r="DO79" s="308"/>
      <c r="DP79" s="308"/>
      <c r="DQ79" s="308"/>
      <c r="DR79" s="308"/>
      <c r="DS79" s="308"/>
      <c r="DT79" s="308"/>
      <c r="DU79" s="308"/>
      <c r="DV79" s="308"/>
      <c r="DW79" s="308"/>
      <c r="DX79" s="308"/>
      <c r="DY79" s="308"/>
      <c r="DZ79" s="308"/>
      <c r="EA79" s="308"/>
      <c r="EB79" s="308"/>
      <c r="EC79" s="308"/>
      <c r="ED79" s="308"/>
      <c r="EE79" s="308"/>
      <c r="EF79" s="308"/>
      <c r="EG79" s="308"/>
      <c r="EH79" s="308"/>
      <c r="EI79" s="308"/>
      <c r="EJ79" s="308"/>
      <c r="EK79" s="308"/>
      <c r="EL79" s="308"/>
      <c r="EM79" s="308"/>
      <c r="EN79" s="308"/>
      <c r="EO79" s="308"/>
      <c r="EP79" s="308"/>
      <c r="EQ79" s="308"/>
      <c r="ER79" s="308"/>
      <c r="ES79" s="308"/>
      <c r="ET79" s="308"/>
      <c r="EU79" s="308"/>
      <c r="EV79" s="308"/>
      <c r="EW79" s="308"/>
      <c r="EX79" s="308"/>
      <c r="EY79" s="308"/>
      <c r="EZ79" s="308"/>
      <c r="FA79" s="308"/>
      <c r="FB79" s="308"/>
      <c r="FC79" s="308"/>
      <c r="FD79" s="308"/>
      <c r="FE79" s="308"/>
      <c r="FF79" s="308"/>
      <c r="FG79" s="308"/>
      <c r="FH79" s="308"/>
      <c r="FI79" s="308"/>
      <c r="FJ79" s="308"/>
      <c r="FK79" s="308"/>
      <c r="FL79" s="308"/>
      <c r="FM79" s="308"/>
      <c r="FN79" s="308"/>
      <c r="FO79" s="308"/>
      <c r="FP79" s="308"/>
      <c r="FQ79" s="308"/>
      <c r="FR79" s="308"/>
      <c r="FS79" s="308"/>
      <c r="FT79" s="308"/>
      <c r="FU79" s="308"/>
      <c r="FV79" s="308"/>
      <c r="FW79" s="308"/>
      <c r="FX79" s="308"/>
      <c r="FY79" s="308"/>
      <c r="FZ79" s="308"/>
      <c r="GA79" s="308"/>
      <c r="GB79" s="308"/>
      <c r="GC79" s="308"/>
      <c r="GD79" s="308"/>
      <c r="GE79" s="308"/>
      <c r="GF79" s="308"/>
      <c r="GG79" s="308"/>
      <c r="GH79" s="308"/>
      <c r="GI79" s="308"/>
      <c r="GJ79" s="308"/>
      <c r="GK79" s="308"/>
      <c r="GL79" s="308"/>
      <c r="GM79" s="308"/>
      <c r="GN79" s="308"/>
      <c r="GO79" s="308"/>
      <c r="GP79" s="308"/>
      <c r="GQ79" s="308"/>
      <c r="GR79" s="308"/>
      <c r="GS79" s="308"/>
      <c r="GT79" s="308"/>
      <c r="GU79" s="308"/>
      <c r="GV79" s="308"/>
      <c r="GW79" s="308"/>
      <c r="GX79" s="308"/>
      <c r="GY79" s="308"/>
      <c r="GZ79" s="308"/>
      <c r="HA79" s="308"/>
      <c r="HB79" s="308"/>
      <c r="HC79" s="308"/>
      <c r="HD79" s="308"/>
      <c r="HE79" s="308"/>
      <c r="HF79" s="308"/>
      <c r="HG79" s="308"/>
      <c r="HH79" s="308"/>
      <c r="HI79" s="308"/>
      <c r="HJ79" s="308"/>
      <c r="HK79" s="308"/>
      <c r="HL79" s="308"/>
      <c r="HM79" s="308"/>
      <c r="HN79" s="308"/>
      <c r="HO79" s="308"/>
      <c r="HP79" s="308"/>
      <c r="HQ79" s="308"/>
      <c r="HR79" s="308"/>
      <c r="HS79" s="308"/>
      <c r="HT79" s="308"/>
      <c r="HU79" s="308"/>
      <c r="HV79" s="308"/>
      <c r="HW79" s="308"/>
      <c r="HX79" s="308"/>
      <c r="HY79" s="308"/>
      <c r="HZ79" s="308"/>
      <c r="IA79" s="308"/>
      <c r="IB79" s="308"/>
      <c r="IC79" s="308"/>
      <c r="ID79" s="308"/>
      <c r="IE79" s="308"/>
      <c r="IF79" s="308"/>
      <c r="IG79" s="308"/>
      <c r="IH79" s="308"/>
      <c r="II79" s="308"/>
      <c r="IJ79" s="308"/>
      <c r="IK79" s="308"/>
      <c r="IL79" s="308"/>
      <c r="IM79" s="308"/>
      <c r="IN79" s="308"/>
      <c r="IO79" s="308"/>
      <c r="IP79" s="308"/>
      <c r="IQ79" s="308"/>
      <c r="IR79" s="308"/>
      <c r="IS79" s="308"/>
      <c r="IT79" s="308"/>
      <c r="IU79" s="308"/>
      <c r="IV79" s="308"/>
      <c r="IW79" s="308"/>
      <c r="IX79" s="308"/>
      <c r="IY79" s="308"/>
      <c r="IZ79" s="308"/>
      <c r="JA79" s="308"/>
      <c r="JB79" s="308"/>
      <c r="JC79" s="308"/>
      <c r="JD79" s="308"/>
      <c r="JE79" s="308"/>
      <c r="JF79" s="308"/>
      <c r="JG79" s="308"/>
      <c r="JH79" s="308"/>
      <c r="JI79" s="308"/>
      <c r="JJ79" s="308"/>
      <c r="JK79" s="308"/>
      <c r="JL79" s="308"/>
      <c r="JM79" s="308"/>
      <c r="JN79" s="308"/>
      <c r="JO79" s="308"/>
      <c r="JP79" s="308"/>
      <c r="JQ79" s="308"/>
      <c r="JR79" s="308"/>
      <c r="JS79" s="308"/>
      <c r="JT79" s="308"/>
      <c r="JU79" s="308"/>
      <c r="JV79" s="308"/>
      <c r="JW79" s="308"/>
      <c r="JX79" s="308"/>
      <c r="JY79" s="308"/>
      <c r="JZ79" s="308"/>
      <c r="KA79" s="308"/>
      <c r="KB79" s="308"/>
      <c r="KC79" s="308"/>
      <c r="KD79" s="308"/>
      <c r="KE79" s="308"/>
      <c r="KF79" s="308"/>
      <c r="KG79" s="308"/>
      <c r="KH79" s="308"/>
      <c r="KI79" s="308"/>
      <c r="KJ79" s="308"/>
      <c r="KK79" s="308"/>
      <c r="KL79" s="308"/>
      <c r="KM79" s="308"/>
      <c r="KN79" s="308"/>
      <c r="KO79" s="308"/>
      <c r="KP79" s="308"/>
      <c r="KQ79" s="308"/>
      <c r="KR79" s="308"/>
      <c r="KS79" s="308"/>
      <c r="KT79" s="308"/>
      <c r="KU79" s="308"/>
      <c r="KV79" s="308"/>
      <c r="KW79" s="308"/>
      <c r="KX79" s="308"/>
      <c r="KY79" s="308"/>
      <c r="KZ79" s="308"/>
      <c r="LA79" s="308"/>
      <c r="LB79" s="308"/>
      <c r="LC79" s="308"/>
      <c r="LD79" s="308"/>
      <c r="LE79" s="308"/>
      <c r="LF79" s="308"/>
      <c r="LG79" s="308"/>
      <c r="LH79" s="308"/>
      <c r="LI79" s="308"/>
      <c r="LJ79" s="308"/>
      <c r="LK79" s="308"/>
      <c r="LL79" s="308"/>
      <c r="LM79" s="308"/>
    </row>
    <row r="80" spans="1:325" ht="30">
      <c r="A80" s="130"/>
      <c r="B80" s="323" t="s">
        <v>812</v>
      </c>
      <c r="C80" s="304" t="s">
        <v>813</v>
      </c>
      <c r="D80" s="309"/>
      <c r="E80" s="310"/>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AL80" s="308"/>
      <c r="AM80" s="308"/>
      <c r="AN80" s="308"/>
      <c r="AO80" s="308"/>
      <c r="AP80" s="308"/>
      <c r="AQ80" s="308"/>
      <c r="AR80" s="308"/>
      <c r="AS80" s="308"/>
      <c r="AT80" s="308"/>
      <c r="AU80" s="308"/>
      <c r="AV80" s="308"/>
      <c r="AW80" s="308"/>
      <c r="AX80" s="308"/>
      <c r="AY80" s="308"/>
      <c r="AZ80" s="308"/>
      <c r="BA80" s="308"/>
      <c r="BB80" s="308"/>
      <c r="BC80" s="308"/>
      <c r="BD80" s="308"/>
      <c r="BE80" s="308"/>
      <c r="BF80" s="308"/>
      <c r="BG80" s="308"/>
      <c r="BH80" s="308"/>
      <c r="BI80" s="308"/>
      <c r="BJ80" s="308"/>
      <c r="BK80" s="308"/>
      <c r="BL80" s="308"/>
      <c r="BM80" s="308"/>
      <c r="BN80" s="308"/>
      <c r="BO80" s="308"/>
      <c r="BP80" s="308"/>
      <c r="BQ80" s="308"/>
      <c r="BR80" s="308"/>
      <c r="BS80" s="308"/>
      <c r="BT80" s="308"/>
      <c r="BU80" s="308"/>
      <c r="BV80" s="308"/>
      <c r="BW80" s="308"/>
      <c r="BX80" s="308"/>
      <c r="BY80" s="308"/>
      <c r="BZ80" s="308"/>
      <c r="CA80" s="308"/>
      <c r="CB80" s="308"/>
      <c r="CC80" s="308"/>
      <c r="CD80" s="308"/>
      <c r="CE80" s="308"/>
      <c r="CF80" s="308"/>
      <c r="CG80" s="308"/>
      <c r="CH80" s="308"/>
      <c r="CI80" s="308"/>
      <c r="CJ80" s="308"/>
      <c r="CK80" s="308"/>
      <c r="CL80" s="308"/>
      <c r="CM80" s="308"/>
      <c r="CN80" s="308"/>
      <c r="CO80" s="308"/>
      <c r="CP80" s="308"/>
      <c r="CQ80" s="308"/>
      <c r="CR80" s="308"/>
      <c r="CS80" s="308"/>
      <c r="CT80" s="308"/>
      <c r="CU80" s="308"/>
      <c r="CV80" s="308"/>
      <c r="CW80" s="308"/>
      <c r="CX80" s="308"/>
      <c r="CY80" s="308"/>
      <c r="CZ80" s="308"/>
      <c r="DA80" s="308"/>
      <c r="DB80" s="308"/>
      <c r="DC80" s="308"/>
      <c r="DD80" s="308"/>
      <c r="DE80" s="308"/>
      <c r="DF80" s="308"/>
      <c r="DG80" s="308"/>
      <c r="DH80" s="308"/>
      <c r="DI80" s="308"/>
      <c r="DJ80" s="308"/>
      <c r="DK80" s="308"/>
      <c r="DL80" s="308"/>
      <c r="DM80" s="308"/>
      <c r="DN80" s="308"/>
      <c r="DO80" s="308"/>
      <c r="DP80" s="308"/>
      <c r="DQ80" s="308"/>
      <c r="DR80" s="308"/>
      <c r="DS80" s="308"/>
      <c r="DT80" s="308"/>
      <c r="DU80" s="308"/>
      <c r="DV80" s="308"/>
      <c r="DW80" s="308"/>
      <c r="DX80" s="308"/>
      <c r="DY80" s="308"/>
      <c r="DZ80" s="308"/>
      <c r="EA80" s="308"/>
      <c r="EB80" s="308"/>
      <c r="EC80" s="308"/>
      <c r="ED80" s="308"/>
      <c r="EE80" s="308"/>
      <c r="EF80" s="308"/>
      <c r="EG80" s="308"/>
      <c r="EH80" s="308"/>
      <c r="EI80" s="308"/>
      <c r="EJ80" s="308"/>
      <c r="EK80" s="308"/>
      <c r="EL80" s="308"/>
      <c r="EM80" s="308"/>
      <c r="EN80" s="308"/>
      <c r="EO80" s="308"/>
      <c r="EP80" s="308"/>
      <c r="EQ80" s="308"/>
      <c r="ER80" s="308"/>
      <c r="ES80" s="308"/>
      <c r="ET80" s="308"/>
      <c r="EU80" s="308"/>
      <c r="EV80" s="308"/>
      <c r="EW80" s="308"/>
      <c r="EX80" s="308"/>
      <c r="EY80" s="308"/>
      <c r="EZ80" s="308"/>
      <c r="FA80" s="308"/>
      <c r="FB80" s="308"/>
      <c r="FC80" s="308"/>
      <c r="FD80" s="308"/>
      <c r="FE80" s="308"/>
      <c r="FF80" s="308"/>
      <c r="FG80" s="308"/>
      <c r="FH80" s="308"/>
      <c r="FI80" s="308"/>
      <c r="FJ80" s="308"/>
      <c r="FK80" s="308"/>
      <c r="FL80" s="308"/>
      <c r="FM80" s="308"/>
      <c r="FN80" s="308"/>
      <c r="FO80" s="308"/>
      <c r="FP80" s="308"/>
      <c r="FQ80" s="308"/>
      <c r="FR80" s="308"/>
      <c r="FS80" s="308"/>
      <c r="FT80" s="308"/>
      <c r="FU80" s="308"/>
      <c r="FV80" s="308"/>
      <c r="FW80" s="308"/>
      <c r="FX80" s="308"/>
      <c r="FY80" s="308"/>
      <c r="FZ80" s="308"/>
      <c r="GA80" s="308"/>
      <c r="GB80" s="308"/>
      <c r="GC80" s="308"/>
      <c r="GD80" s="308"/>
      <c r="GE80" s="308"/>
      <c r="GF80" s="308"/>
      <c r="GG80" s="308"/>
      <c r="GH80" s="308"/>
      <c r="GI80" s="308"/>
      <c r="GJ80" s="308"/>
      <c r="GK80" s="308"/>
      <c r="GL80" s="308"/>
      <c r="GM80" s="308"/>
      <c r="GN80" s="308"/>
      <c r="GO80" s="308"/>
      <c r="GP80" s="308"/>
      <c r="GQ80" s="308"/>
      <c r="GR80" s="308"/>
      <c r="GS80" s="308"/>
      <c r="GT80" s="308"/>
      <c r="GU80" s="308"/>
      <c r="GV80" s="308"/>
      <c r="GW80" s="308"/>
      <c r="GX80" s="308"/>
      <c r="GY80" s="308"/>
      <c r="GZ80" s="308"/>
      <c r="HA80" s="308"/>
      <c r="HB80" s="308"/>
      <c r="HC80" s="308"/>
      <c r="HD80" s="308"/>
      <c r="HE80" s="308"/>
      <c r="HF80" s="308"/>
      <c r="HG80" s="308"/>
      <c r="HH80" s="308"/>
      <c r="HI80" s="308"/>
      <c r="HJ80" s="308"/>
      <c r="HK80" s="308"/>
      <c r="HL80" s="308"/>
      <c r="HM80" s="308"/>
      <c r="HN80" s="308"/>
      <c r="HO80" s="308"/>
      <c r="HP80" s="308"/>
      <c r="HQ80" s="308"/>
      <c r="HR80" s="308"/>
      <c r="HS80" s="308"/>
      <c r="HT80" s="308"/>
      <c r="HU80" s="308"/>
      <c r="HV80" s="308"/>
      <c r="HW80" s="308"/>
      <c r="HX80" s="308"/>
      <c r="HY80" s="308"/>
      <c r="HZ80" s="308"/>
      <c r="IA80" s="308"/>
      <c r="IB80" s="308"/>
      <c r="IC80" s="308"/>
      <c r="ID80" s="308"/>
      <c r="IE80" s="308"/>
      <c r="IF80" s="308"/>
      <c r="IG80" s="308"/>
      <c r="IH80" s="308"/>
      <c r="II80" s="308"/>
      <c r="IJ80" s="308"/>
      <c r="IK80" s="308"/>
      <c r="IL80" s="308"/>
      <c r="IM80" s="308"/>
      <c r="IN80" s="308"/>
      <c r="IO80" s="308"/>
      <c r="IP80" s="308"/>
      <c r="IQ80" s="308"/>
      <c r="IR80" s="308"/>
      <c r="IS80" s="308"/>
      <c r="IT80" s="308"/>
      <c r="IU80" s="308"/>
      <c r="IV80" s="308"/>
      <c r="IW80" s="308"/>
      <c r="IX80" s="308"/>
      <c r="IY80" s="308"/>
      <c r="IZ80" s="308"/>
      <c r="JA80" s="308"/>
      <c r="JB80" s="308"/>
      <c r="JC80" s="308"/>
      <c r="JD80" s="308"/>
      <c r="JE80" s="308"/>
      <c r="JF80" s="308"/>
      <c r="JG80" s="308"/>
      <c r="JH80" s="308"/>
      <c r="JI80" s="308"/>
      <c r="JJ80" s="308"/>
      <c r="JK80" s="308"/>
      <c r="JL80" s="308"/>
      <c r="JM80" s="308"/>
      <c r="JN80" s="308"/>
      <c r="JO80" s="308"/>
      <c r="JP80" s="308"/>
      <c r="JQ80" s="308"/>
      <c r="JR80" s="308"/>
      <c r="JS80" s="308"/>
      <c r="JT80" s="308"/>
      <c r="JU80" s="308"/>
      <c r="JV80" s="308"/>
      <c r="JW80" s="308"/>
      <c r="JX80" s="308"/>
      <c r="JY80" s="308"/>
      <c r="JZ80" s="308"/>
      <c r="KA80" s="308"/>
      <c r="KB80" s="308"/>
      <c r="KC80" s="308"/>
      <c r="KD80" s="308"/>
      <c r="KE80" s="308"/>
      <c r="KF80" s="308"/>
      <c r="KG80" s="308"/>
      <c r="KH80" s="308"/>
      <c r="KI80" s="308"/>
      <c r="KJ80" s="308"/>
      <c r="KK80" s="308"/>
      <c r="KL80" s="308"/>
      <c r="KM80" s="308"/>
      <c r="KN80" s="308"/>
      <c r="KO80" s="308"/>
      <c r="KP80" s="308"/>
      <c r="KQ80" s="308"/>
      <c r="KR80" s="308"/>
      <c r="KS80" s="308"/>
      <c r="KT80" s="308"/>
      <c r="KU80" s="308"/>
      <c r="KV80" s="308"/>
      <c r="KW80" s="308"/>
      <c r="KX80" s="308"/>
      <c r="KY80" s="308"/>
      <c r="KZ80" s="308"/>
      <c r="LA80" s="308"/>
      <c r="LB80" s="308"/>
      <c r="LC80" s="308"/>
      <c r="LD80" s="308"/>
      <c r="LE80" s="308"/>
      <c r="LF80" s="308"/>
      <c r="LG80" s="308"/>
      <c r="LH80" s="308"/>
      <c r="LI80" s="308"/>
      <c r="LJ80" s="308"/>
      <c r="LK80" s="308"/>
      <c r="LL80" s="308"/>
      <c r="LM80" s="308"/>
    </row>
    <row r="81" spans="1:325" ht="30">
      <c r="A81" s="130" t="str">
        <f>IF(OR(Data3!B11="Grand Total",Data3!B11=0),"",Data3!B11)</f>
        <v>D.1.7.</v>
      </c>
      <c r="B81" s="323" t="s">
        <v>814</v>
      </c>
      <c r="C81" s="304" t="s">
        <v>815</v>
      </c>
      <c r="D81" s="309"/>
      <c r="E81" s="310"/>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c r="AJ81" s="308"/>
      <c r="AK81" s="308"/>
      <c r="AL81" s="308"/>
      <c r="AM81" s="308"/>
      <c r="AN81" s="308"/>
      <c r="AO81" s="308"/>
      <c r="AP81" s="308"/>
      <c r="AQ81" s="308"/>
      <c r="AR81" s="308"/>
      <c r="AS81" s="308"/>
      <c r="AT81" s="308"/>
      <c r="AU81" s="308"/>
      <c r="AV81" s="308"/>
      <c r="AW81" s="308"/>
      <c r="AX81" s="308"/>
      <c r="AY81" s="308"/>
      <c r="AZ81" s="308"/>
      <c r="BA81" s="308"/>
      <c r="BB81" s="308"/>
      <c r="BC81" s="308"/>
      <c r="BD81" s="308"/>
      <c r="BE81" s="308"/>
      <c r="BF81" s="308"/>
      <c r="BG81" s="308"/>
      <c r="BH81" s="308"/>
      <c r="BI81" s="308"/>
      <c r="BJ81" s="308"/>
      <c r="BK81" s="308"/>
      <c r="BL81" s="308"/>
      <c r="BM81" s="308"/>
      <c r="BN81" s="308"/>
      <c r="BO81" s="308"/>
      <c r="BP81" s="308"/>
      <c r="BQ81" s="308"/>
      <c r="BR81" s="308"/>
      <c r="BS81" s="308"/>
      <c r="BT81" s="308"/>
      <c r="BU81" s="308"/>
      <c r="BV81" s="308"/>
      <c r="BW81" s="308"/>
      <c r="BX81" s="308"/>
      <c r="BY81" s="308"/>
      <c r="BZ81" s="308"/>
      <c r="CA81" s="308"/>
      <c r="CB81" s="308"/>
      <c r="CC81" s="308"/>
      <c r="CD81" s="308"/>
      <c r="CE81" s="308"/>
      <c r="CF81" s="308"/>
      <c r="CG81" s="308"/>
      <c r="CH81" s="308"/>
      <c r="CI81" s="308"/>
      <c r="CJ81" s="308"/>
      <c r="CK81" s="308"/>
      <c r="CL81" s="308"/>
      <c r="CM81" s="308"/>
      <c r="CN81" s="308"/>
      <c r="CO81" s="308"/>
      <c r="CP81" s="308"/>
      <c r="CQ81" s="308"/>
      <c r="CR81" s="308"/>
      <c r="CS81" s="308"/>
      <c r="CT81" s="308"/>
      <c r="CU81" s="308"/>
      <c r="CV81" s="308"/>
      <c r="CW81" s="308"/>
      <c r="CX81" s="308"/>
      <c r="CY81" s="308"/>
      <c r="CZ81" s="308"/>
      <c r="DA81" s="308"/>
      <c r="DB81" s="308"/>
      <c r="DC81" s="308"/>
      <c r="DD81" s="308"/>
      <c r="DE81" s="308"/>
      <c r="DF81" s="308"/>
      <c r="DG81" s="308"/>
      <c r="DH81" s="308"/>
      <c r="DI81" s="308"/>
      <c r="DJ81" s="308"/>
      <c r="DK81" s="308"/>
      <c r="DL81" s="308"/>
      <c r="DM81" s="308"/>
      <c r="DN81" s="308"/>
      <c r="DO81" s="308"/>
      <c r="DP81" s="308"/>
      <c r="DQ81" s="308"/>
      <c r="DR81" s="308"/>
      <c r="DS81" s="308"/>
      <c r="DT81" s="308"/>
      <c r="DU81" s="308"/>
      <c r="DV81" s="308"/>
      <c r="DW81" s="308"/>
      <c r="DX81" s="308"/>
      <c r="DY81" s="308"/>
      <c r="DZ81" s="308"/>
      <c r="EA81" s="308"/>
      <c r="EB81" s="308"/>
      <c r="EC81" s="308"/>
      <c r="ED81" s="308"/>
      <c r="EE81" s="308"/>
      <c r="EF81" s="308"/>
      <c r="EG81" s="308"/>
      <c r="EH81" s="308"/>
      <c r="EI81" s="308"/>
      <c r="EJ81" s="308"/>
      <c r="EK81" s="308"/>
      <c r="EL81" s="308"/>
      <c r="EM81" s="308"/>
      <c r="EN81" s="308"/>
      <c r="EO81" s="308"/>
      <c r="EP81" s="308"/>
      <c r="EQ81" s="308"/>
      <c r="ER81" s="308"/>
      <c r="ES81" s="308"/>
      <c r="ET81" s="308"/>
      <c r="EU81" s="308"/>
      <c r="EV81" s="308"/>
      <c r="EW81" s="308"/>
      <c r="EX81" s="308"/>
      <c r="EY81" s="308"/>
      <c r="EZ81" s="308"/>
      <c r="FA81" s="308"/>
      <c r="FB81" s="308"/>
      <c r="FC81" s="308"/>
      <c r="FD81" s="308"/>
      <c r="FE81" s="308"/>
      <c r="FF81" s="308"/>
      <c r="FG81" s="308"/>
      <c r="FH81" s="308"/>
      <c r="FI81" s="308"/>
      <c r="FJ81" s="308"/>
      <c r="FK81" s="308"/>
      <c r="FL81" s="308"/>
      <c r="FM81" s="308"/>
      <c r="FN81" s="308"/>
      <c r="FO81" s="308"/>
      <c r="FP81" s="308"/>
      <c r="FQ81" s="308"/>
      <c r="FR81" s="308"/>
      <c r="FS81" s="308"/>
      <c r="FT81" s="308"/>
      <c r="FU81" s="308"/>
      <c r="FV81" s="308"/>
      <c r="FW81" s="308"/>
      <c r="FX81" s="308"/>
      <c r="FY81" s="308"/>
      <c r="FZ81" s="308"/>
      <c r="GA81" s="308"/>
      <c r="GB81" s="308"/>
      <c r="GC81" s="308"/>
      <c r="GD81" s="308"/>
      <c r="GE81" s="308"/>
      <c r="GF81" s="308"/>
      <c r="GG81" s="308"/>
      <c r="GH81" s="308"/>
      <c r="GI81" s="308"/>
      <c r="GJ81" s="308"/>
      <c r="GK81" s="308"/>
      <c r="GL81" s="308"/>
      <c r="GM81" s="308"/>
      <c r="GN81" s="308"/>
      <c r="GO81" s="308"/>
      <c r="GP81" s="308"/>
      <c r="GQ81" s="308"/>
      <c r="GR81" s="308"/>
      <c r="GS81" s="308"/>
      <c r="GT81" s="308"/>
      <c r="GU81" s="308"/>
      <c r="GV81" s="308"/>
      <c r="GW81" s="308"/>
      <c r="GX81" s="308"/>
      <c r="GY81" s="308"/>
      <c r="GZ81" s="308"/>
      <c r="HA81" s="308"/>
      <c r="HB81" s="308"/>
      <c r="HC81" s="308"/>
      <c r="HD81" s="308"/>
      <c r="HE81" s="308"/>
      <c r="HF81" s="308"/>
      <c r="HG81" s="308"/>
      <c r="HH81" s="308"/>
      <c r="HI81" s="308"/>
      <c r="HJ81" s="308"/>
      <c r="HK81" s="308"/>
      <c r="HL81" s="308"/>
      <c r="HM81" s="308"/>
      <c r="HN81" s="308"/>
      <c r="HO81" s="308"/>
      <c r="HP81" s="308"/>
      <c r="HQ81" s="308"/>
      <c r="HR81" s="308"/>
      <c r="HS81" s="308"/>
      <c r="HT81" s="308"/>
      <c r="HU81" s="308"/>
      <c r="HV81" s="308"/>
      <c r="HW81" s="308"/>
      <c r="HX81" s="308"/>
      <c r="HY81" s="308"/>
      <c r="HZ81" s="308"/>
      <c r="IA81" s="308"/>
      <c r="IB81" s="308"/>
      <c r="IC81" s="308"/>
      <c r="ID81" s="308"/>
      <c r="IE81" s="308"/>
      <c r="IF81" s="308"/>
      <c r="IG81" s="308"/>
      <c r="IH81" s="308"/>
      <c r="II81" s="308"/>
      <c r="IJ81" s="308"/>
      <c r="IK81" s="308"/>
      <c r="IL81" s="308"/>
      <c r="IM81" s="308"/>
      <c r="IN81" s="308"/>
      <c r="IO81" s="308"/>
      <c r="IP81" s="308"/>
      <c r="IQ81" s="308"/>
      <c r="IR81" s="308"/>
      <c r="IS81" s="308"/>
      <c r="IT81" s="308"/>
      <c r="IU81" s="308"/>
      <c r="IV81" s="308"/>
      <c r="IW81" s="308"/>
      <c r="IX81" s="308"/>
      <c r="IY81" s="308"/>
      <c r="IZ81" s="308"/>
      <c r="JA81" s="308"/>
      <c r="JB81" s="308"/>
      <c r="JC81" s="308"/>
      <c r="JD81" s="308"/>
      <c r="JE81" s="308"/>
      <c r="JF81" s="308"/>
      <c r="JG81" s="308"/>
      <c r="JH81" s="308"/>
      <c r="JI81" s="308"/>
      <c r="JJ81" s="308"/>
      <c r="JK81" s="308"/>
      <c r="JL81" s="308"/>
      <c r="JM81" s="308"/>
      <c r="JN81" s="308"/>
      <c r="JO81" s="308"/>
      <c r="JP81" s="308"/>
      <c r="JQ81" s="308"/>
      <c r="JR81" s="308"/>
      <c r="JS81" s="308"/>
      <c r="JT81" s="308"/>
      <c r="JU81" s="308"/>
      <c r="JV81" s="308"/>
      <c r="JW81" s="308"/>
      <c r="JX81" s="308"/>
      <c r="JY81" s="308"/>
      <c r="JZ81" s="308"/>
      <c r="KA81" s="308"/>
      <c r="KB81" s="308"/>
      <c r="KC81" s="308"/>
      <c r="KD81" s="308"/>
      <c r="KE81" s="308"/>
      <c r="KF81" s="308"/>
      <c r="KG81" s="308"/>
      <c r="KH81" s="308"/>
      <c r="KI81" s="308"/>
      <c r="KJ81" s="308"/>
      <c r="KK81" s="308"/>
      <c r="KL81" s="308"/>
      <c r="KM81" s="308"/>
      <c r="KN81" s="308"/>
      <c r="KO81" s="308"/>
      <c r="KP81" s="308"/>
      <c r="KQ81" s="308"/>
      <c r="KR81" s="308"/>
      <c r="KS81" s="308"/>
      <c r="KT81" s="308"/>
      <c r="KU81" s="308"/>
      <c r="KV81" s="308"/>
      <c r="KW81" s="308"/>
      <c r="KX81" s="308"/>
      <c r="KY81" s="308"/>
      <c r="KZ81" s="308"/>
      <c r="LA81" s="308"/>
      <c r="LB81" s="308"/>
      <c r="LC81" s="308"/>
      <c r="LD81" s="308"/>
      <c r="LE81" s="308"/>
      <c r="LF81" s="308"/>
      <c r="LG81" s="308"/>
      <c r="LH81" s="308"/>
      <c r="LI81" s="308"/>
      <c r="LJ81" s="308"/>
      <c r="LK81" s="308"/>
      <c r="LL81" s="308"/>
      <c r="LM81" s="308"/>
    </row>
    <row r="82" spans="1:325" ht="30" hidden="1">
      <c r="A82" s="130"/>
      <c r="B82" s="323" t="s">
        <v>816</v>
      </c>
      <c r="C82" s="304" t="s">
        <v>817</v>
      </c>
      <c r="D82" s="309"/>
      <c r="E82" s="310"/>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c r="AJ82" s="308"/>
      <c r="AK82" s="308"/>
      <c r="AL82" s="308"/>
      <c r="AM82" s="308"/>
      <c r="AN82" s="308"/>
      <c r="AO82" s="308"/>
      <c r="AP82" s="308"/>
      <c r="AQ82" s="308"/>
      <c r="AR82" s="308"/>
      <c r="AS82" s="308"/>
      <c r="AT82" s="308"/>
      <c r="AU82" s="308"/>
      <c r="AV82" s="308"/>
      <c r="AW82" s="308"/>
      <c r="AX82" s="308"/>
      <c r="AY82" s="308"/>
      <c r="AZ82" s="308"/>
      <c r="BA82" s="308"/>
      <c r="BB82" s="308"/>
      <c r="BC82" s="308"/>
      <c r="BD82" s="308"/>
      <c r="BE82" s="308"/>
      <c r="BF82" s="308"/>
      <c r="BG82" s="308"/>
      <c r="BH82" s="308"/>
      <c r="BI82" s="308"/>
      <c r="BJ82" s="308"/>
      <c r="BK82" s="308"/>
      <c r="BL82" s="308"/>
      <c r="BM82" s="308"/>
      <c r="BN82" s="308"/>
      <c r="BO82" s="308"/>
      <c r="BP82" s="308"/>
      <c r="BQ82" s="308"/>
      <c r="BR82" s="308"/>
      <c r="BS82" s="308"/>
      <c r="BT82" s="308"/>
      <c r="BU82" s="308"/>
      <c r="BV82" s="308"/>
      <c r="BW82" s="308"/>
      <c r="BX82" s="308"/>
      <c r="BY82" s="308"/>
      <c r="BZ82" s="308"/>
      <c r="CA82" s="308"/>
      <c r="CB82" s="308"/>
      <c r="CC82" s="308"/>
      <c r="CD82" s="308"/>
      <c r="CE82" s="308"/>
      <c r="CF82" s="308"/>
      <c r="CG82" s="308"/>
      <c r="CH82" s="308"/>
      <c r="CI82" s="308"/>
      <c r="CJ82" s="308"/>
      <c r="CK82" s="308"/>
      <c r="CL82" s="308"/>
      <c r="CM82" s="308"/>
      <c r="CN82" s="308"/>
      <c r="CO82" s="308"/>
      <c r="CP82" s="308"/>
      <c r="CQ82" s="308"/>
      <c r="CR82" s="308"/>
      <c r="CS82" s="308"/>
      <c r="CT82" s="308"/>
      <c r="CU82" s="308"/>
      <c r="CV82" s="308"/>
      <c r="CW82" s="308"/>
      <c r="CX82" s="308"/>
      <c r="CY82" s="308"/>
      <c r="CZ82" s="308"/>
      <c r="DA82" s="308"/>
      <c r="DB82" s="308"/>
      <c r="DC82" s="308"/>
      <c r="DD82" s="308"/>
      <c r="DE82" s="308"/>
      <c r="DF82" s="308"/>
      <c r="DG82" s="308"/>
      <c r="DH82" s="308"/>
      <c r="DI82" s="308"/>
      <c r="DJ82" s="308"/>
      <c r="DK82" s="308"/>
      <c r="DL82" s="308"/>
      <c r="DM82" s="308"/>
      <c r="DN82" s="308"/>
      <c r="DO82" s="308"/>
      <c r="DP82" s="308"/>
      <c r="DQ82" s="308"/>
      <c r="DR82" s="308"/>
      <c r="DS82" s="308"/>
      <c r="DT82" s="308"/>
      <c r="DU82" s="308"/>
      <c r="DV82" s="308"/>
      <c r="DW82" s="308"/>
      <c r="DX82" s="308"/>
      <c r="DY82" s="308"/>
      <c r="DZ82" s="308"/>
      <c r="EA82" s="308"/>
      <c r="EB82" s="308"/>
      <c r="EC82" s="308"/>
      <c r="ED82" s="308"/>
      <c r="EE82" s="308"/>
      <c r="EF82" s="308"/>
      <c r="EG82" s="308"/>
      <c r="EH82" s="308"/>
      <c r="EI82" s="308"/>
      <c r="EJ82" s="308"/>
      <c r="EK82" s="308"/>
      <c r="EL82" s="308"/>
      <c r="EM82" s="308"/>
      <c r="EN82" s="308"/>
      <c r="EO82" s="308"/>
      <c r="EP82" s="308"/>
      <c r="EQ82" s="308"/>
      <c r="ER82" s="308"/>
      <c r="ES82" s="308"/>
      <c r="ET82" s="308"/>
      <c r="EU82" s="308"/>
      <c r="EV82" s="308"/>
      <c r="EW82" s="308"/>
      <c r="EX82" s="308"/>
      <c r="EY82" s="308"/>
      <c r="EZ82" s="308"/>
      <c r="FA82" s="308"/>
      <c r="FB82" s="308"/>
      <c r="FC82" s="308"/>
      <c r="FD82" s="308"/>
      <c r="FE82" s="308"/>
      <c r="FF82" s="308"/>
      <c r="FG82" s="308"/>
      <c r="FH82" s="308"/>
      <c r="FI82" s="308"/>
      <c r="FJ82" s="308"/>
      <c r="FK82" s="308"/>
      <c r="FL82" s="308"/>
      <c r="FM82" s="308"/>
      <c r="FN82" s="308"/>
      <c r="FO82" s="308"/>
      <c r="FP82" s="308"/>
      <c r="FQ82" s="308"/>
      <c r="FR82" s="308"/>
      <c r="FS82" s="308"/>
      <c r="FT82" s="308"/>
      <c r="FU82" s="308"/>
      <c r="FV82" s="308"/>
      <c r="FW82" s="308"/>
      <c r="FX82" s="308"/>
      <c r="FY82" s="308"/>
      <c r="FZ82" s="308"/>
      <c r="GA82" s="308"/>
      <c r="GB82" s="308"/>
      <c r="GC82" s="308"/>
      <c r="GD82" s="308"/>
      <c r="GE82" s="308"/>
      <c r="GF82" s="308"/>
      <c r="GG82" s="308"/>
      <c r="GH82" s="308"/>
      <c r="GI82" s="308"/>
      <c r="GJ82" s="308"/>
      <c r="GK82" s="308"/>
      <c r="GL82" s="308"/>
      <c r="GM82" s="308"/>
      <c r="GN82" s="308"/>
      <c r="GO82" s="308"/>
      <c r="GP82" s="308"/>
      <c r="GQ82" s="308"/>
      <c r="GR82" s="308"/>
      <c r="GS82" s="308"/>
      <c r="GT82" s="308"/>
      <c r="GU82" s="308"/>
      <c r="GV82" s="308"/>
      <c r="GW82" s="308"/>
      <c r="GX82" s="308"/>
      <c r="GY82" s="308"/>
      <c r="GZ82" s="308"/>
      <c r="HA82" s="308"/>
      <c r="HB82" s="308"/>
      <c r="HC82" s="308"/>
      <c r="HD82" s="308"/>
      <c r="HE82" s="308"/>
      <c r="HF82" s="308"/>
      <c r="HG82" s="308"/>
      <c r="HH82" s="308"/>
      <c r="HI82" s="308"/>
      <c r="HJ82" s="308"/>
      <c r="HK82" s="308"/>
      <c r="HL82" s="308"/>
      <c r="HM82" s="308"/>
      <c r="HN82" s="308"/>
      <c r="HO82" s="308"/>
      <c r="HP82" s="308"/>
      <c r="HQ82" s="308"/>
      <c r="HR82" s="308"/>
      <c r="HS82" s="308"/>
      <c r="HT82" s="308"/>
      <c r="HU82" s="308"/>
      <c r="HV82" s="308"/>
      <c r="HW82" s="308"/>
      <c r="HX82" s="308"/>
      <c r="HY82" s="308"/>
      <c r="HZ82" s="308"/>
      <c r="IA82" s="308"/>
      <c r="IB82" s="308"/>
      <c r="IC82" s="308"/>
      <c r="ID82" s="308"/>
      <c r="IE82" s="308"/>
      <c r="IF82" s="308"/>
      <c r="IG82" s="308"/>
      <c r="IH82" s="308"/>
      <c r="II82" s="308"/>
      <c r="IJ82" s="308"/>
      <c r="IK82" s="308"/>
      <c r="IL82" s="308"/>
      <c r="IM82" s="308"/>
      <c r="IN82" s="308"/>
      <c r="IO82" s="308"/>
      <c r="IP82" s="308"/>
      <c r="IQ82" s="308"/>
      <c r="IR82" s="308"/>
      <c r="IS82" s="308"/>
      <c r="IT82" s="308"/>
      <c r="IU82" s="308"/>
      <c r="IV82" s="308"/>
      <c r="IW82" s="308"/>
      <c r="IX82" s="308"/>
      <c r="IY82" s="308"/>
      <c r="IZ82" s="308"/>
      <c r="JA82" s="308"/>
      <c r="JB82" s="308"/>
      <c r="JC82" s="308"/>
      <c r="JD82" s="308"/>
      <c r="JE82" s="308"/>
      <c r="JF82" s="308"/>
      <c r="JG82" s="308"/>
      <c r="JH82" s="308"/>
      <c r="JI82" s="308"/>
      <c r="JJ82" s="308"/>
      <c r="JK82" s="308"/>
      <c r="JL82" s="308"/>
      <c r="JM82" s="308"/>
      <c r="JN82" s="308"/>
      <c r="JO82" s="308"/>
      <c r="JP82" s="308"/>
      <c r="JQ82" s="308"/>
      <c r="JR82" s="308"/>
      <c r="JS82" s="308"/>
      <c r="JT82" s="308"/>
      <c r="JU82" s="308"/>
      <c r="JV82" s="308"/>
      <c r="JW82" s="308"/>
      <c r="JX82" s="308"/>
      <c r="JY82" s="308"/>
      <c r="JZ82" s="308"/>
      <c r="KA82" s="308"/>
      <c r="KB82" s="308"/>
      <c r="KC82" s="308"/>
      <c r="KD82" s="308"/>
      <c r="KE82" s="308"/>
      <c r="KF82" s="308"/>
      <c r="KG82" s="308"/>
      <c r="KH82" s="308"/>
      <c r="KI82" s="308"/>
      <c r="KJ82" s="308"/>
      <c r="KK82" s="308"/>
      <c r="KL82" s="308"/>
      <c r="KM82" s="308"/>
      <c r="KN82" s="308"/>
      <c r="KO82" s="308"/>
      <c r="KP82" s="308"/>
      <c r="KQ82" s="308"/>
      <c r="KR82" s="308"/>
      <c r="KS82" s="308"/>
      <c r="KT82" s="308"/>
      <c r="KU82" s="308"/>
      <c r="KV82" s="308"/>
      <c r="KW82" s="308"/>
      <c r="KX82" s="308"/>
      <c r="KY82" s="308"/>
      <c r="KZ82" s="308"/>
      <c r="LA82" s="308"/>
      <c r="LB82" s="308"/>
      <c r="LC82" s="308"/>
      <c r="LD82" s="308"/>
      <c r="LE82" s="308"/>
      <c r="LF82" s="308"/>
      <c r="LG82" s="308"/>
      <c r="LH82" s="308"/>
      <c r="LI82" s="308"/>
      <c r="LJ82" s="308"/>
      <c r="LK82" s="308"/>
      <c r="LL82" s="308"/>
      <c r="LM82" s="308"/>
    </row>
    <row r="83" spans="1:325" ht="30">
      <c r="A83" s="130" t="str">
        <f>IF(OR(Data3!B11="Grand Total",Data3!B11=0),"",Data3!B11)</f>
        <v>D.1.7.</v>
      </c>
      <c r="B83" s="323" t="s">
        <v>818</v>
      </c>
      <c r="C83" s="304" t="s">
        <v>819</v>
      </c>
      <c r="D83" s="309"/>
      <c r="E83" s="310"/>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AL83" s="308"/>
      <c r="AM83" s="308"/>
      <c r="AN83" s="308"/>
      <c r="AO83" s="308"/>
      <c r="AP83" s="308"/>
      <c r="AQ83" s="308"/>
      <c r="AR83" s="308"/>
      <c r="AS83" s="308"/>
      <c r="AT83" s="308"/>
      <c r="AU83" s="308"/>
      <c r="AV83" s="308"/>
      <c r="AW83" s="308"/>
      <c r="AX83" s="308"/>
      <c r="AY83" s="308"/>
      <c r="AZ83" s="308"/>
      <c r="BA83" s="308"/>
      <c r="BB83" s="308"/>
      <c r="BC83" s="308"/>
      <c r="BD83" s="308"/>
      <c r="BE83" s="308"/>
      <c r="BF83" s="308"/>
      <c r="BG83" s="308"/>
      <c r="BH83" s="308"/>
      <c r="BI83" s="308"/>
      <c r="BJ83" s="308"/>
      <c r="BK83" s="308"/>
      <c r="BL83" s="308"/>
      <c r="BM83" s="308"/>
      <c r="BN83" s="308"/>
      <c r="BO83" s="308"/>
      <c r="BP83" s="308"/>
      <c r="BQ83" s="308"/>
      <c r="BR83" s="308"/>
      <c r="BS83" s="308"/>
      <c r="BT83" s="308"/>
      <c r="BU83" s="308"/>
      <c r="BV83" s="308"/>
      <c r="BW83" s="308"/>
      <c r="BX83" s="308"/>
      <c r="BY83" s="308"/>
      <c r="BZ83" s="308"/>
      <c r="CA83" s="308"/>
      <c r="CB83" s="308"/>
      <c r="CC83" s="308"/>
      <c r="CD83" s="308"/>
      <c r="CE83" s="308"/>
      <c r="CF83" s="308"/>
      <c r="CG83" s="308"/>
      <c r="CH83" s="308"/>
      <c r="CI83" s="308"/>
      <c r="CJ83" s="308"/>
      <c r="CK83" s="308"/>
      <c r="CL83" s="308"/>
      <c r="CM83" s="308"/>
      <c r="CN83" s="308"/>
      <c r="CO83" s="308"/>
      <c r="CP83" s="308"/>
      <c r="CQ83" s="308"/>
      <c r="CR83" s="308"/>
      <c r="CS83" s="308"/>
      <c r="CT83" s="308"/>
      <c r="CU83" s="308"/>
      <c r="CV83" s="308"/>
      <c r="CW83" s="308"/>
      <c r="CX83" s="308"/>
      <c r="CY83" s="308"/>
      <c r="CZ83" s="308"/>
      <c r="DA83" s="308"/>
      <c r="DB83" s="308"/>
      <c r="DC83" s="308"/>
      <c r="DD83" s="308"/>
      <c r="DE83" s="308"/>
      <c r="DF83" s="308"/>
      <c r="DG83" s="308"/>
      <c r="DH83" s="308"/>
      <c r="DI83" s="308"/>
      <c r="DJ83" s="308"/>
      <c r="DK83" s="308"/>
      <c r="DL83" s="308"/>
      <c r="DM83" s="308"/>
      <c r="DN83" s="308"/>
      <c r="DO83" s="308"/>
      <c r="DP83" s="308"/>
      <c r="DQ83" s="308"/>
      <c r="DR83" s="308"/>
      <c r="DS83" s="308"/>
      <c r="DT83" s="308"/>
      <c r="DU83" s="308"/>
      <c r="DV83" s="308"/>
      <c r="DW83" s="308"/>
      <c r="DX83" s="308"/>
      <c r="DY83" s="308"/>
      <c r="DZ83" s="308"/>
      <c r="EA83" s="308"/>
      <c r="EB83" s="308"/>
      <c r="EC83" s="308"/>
      <c r="ED83" s="308"/>
      <c r="EE83" s="308"/>
      <c r="EF83" s="308"/>
      <c r="EG83" s="308"/>
      <c r="EH83" s="308"/>
      <c r="EI83" s="308"/>
      <c r="EJ83" s="308"/>
      <c r="EK83" s="308"/>
      <c r="EL83" s="308"/>
      <c r="EM83" s="308"/>
      <c r="EN83" s="308"/>
      <c r="EO83" s="308"/>
      <c r="EP83" s="308"/>
      <c r="EQ83" s="308"/>
      <c r="ER83" s="308"/>
      <c r="ES83" s="308"/>
      <c r="ET83" s="308"/>
      <c r="EU83" s="308"/>
      <c r="EV83" s="308"/>
      <c r="EW83" s="308"/>
      <c r="EX83" s="308"/>
      <c r="EY83" s="308"/>
      <c r="EZ83" s="308"/>
      <c r="FA83" s="308"/>
      <c r="FB83" s="308"/>
      <c r="FC83" s="308"/>
      <c r="FD83" s="308"/>
      <c r="FE83" s="308"/>
      <c r="FF83" s="308"/>
      <c r="FG83" s="308"/>
      <c r="FH83" s="308"/>
      <c r="FI83" s="308"/>
      <c r="FJ83" s="308"/>
      <c r="FK83" s="308"/>
      <c r="FL83" s="308"/>
      <c r="FM83" s="308"/>
      <c r="FN83" s="308"/>
      <c r="FO83" s="308"/>
      <c r="FP83" s="308"/>
      <c r="FQ83" s="308"/>
      <c r="FR83" s="308"/>
      <c r="FS83" s="308"/>
      <c r="FT83" s="308"/>
      <c r="FU83" s="308"/>
      <c r="FV83" s="308"/>
      <c r="FW83" s="308"/>
      <c r="FX83" s="308"/>
      <c r="FY83" s="308"/>
      <c r="FZ83" s="308"/>
      <c r="GA83" s="308"/>
      <c r="GB83" s="308"/>
      <c r="GC83" s="308"/>
      <c r="GD83" s="308"/>
      <c r="GE83" s="308"/>
      <c r="GF83" s="308"/>
      <c r="GG83" s="308"/>
      <c r="GH83" s="308"/>
      <c r="GI83" s="308"/>
      <c r="GJ83" s="308"/>
      <c r="GK83" s="308"/>
      <c r="GL83" s="308"/>
      <c r="GM83" s="308"/>
      <c r="GN83" s="308"/>
      <c r="GO83" s="308"/>
      <c r="GP83" s="308"/>
      <c r="GQ83" s="308"/>
      <c r="GR83" s="308"/>
      <c r="GS83" s="308"/>
      <c r="GT83" s="308"/>
      <c r="GU83" s="308"/>
      <c r="GV83" s="308"/>
      <c r="GW83" s="308"/>
      <c r="GX83" s="308"/>
      <c r="GY83" s="308"/>
      <c r="GZ83" s="308"/>
      <c r="HA83" s="308"/>
      <c r="HB83" s="308"/>
      <c r="HC83" s="308"/>
      <c r="HD83" s="308"/>
      <c r="HE83" s="308"/>
      <c r="HF83" s="308"/>
      <c r="HG83" s="308"/>
      <c r="HH83" s="308"/>
      <c r="HI83" s="308"/>
      <c r="HJ83" s="308"/>
      <c r="HK83" s="308"/>
      <c r="HL83" s="308"/>
      <c r="HM83" s="308"/>
      <c r="HN83" s="308"/>
      <c r="HO83" s="308"/>
      <c r="HP83" s="308"/>
      <c r="HQ83" s="308"/>
      <c r="HR83" s="308"/>
      <c r="HS83" s="308"/>
      <c r="HT83" s="308"/>
      <c r="HU83" s="308"/>
      <c r="HV83" s="308"/>
      <c r="HW83" s="308"/>
      <c r="HX83" s="308"/>
      <c r="HY83" s="308"/>
      <c r="HZ83" s="308"/>
      <c r="IA83" s="308"/>
      <c r="IB83" s="308"/>
      <c r="IC83" s="308"/>
      <c r="ID83" s="308"/>
      <c r="IE83" s="308"/>
      <c r="IF83" s="308"/>
      <c r="IG83" s="308"/>
      <c r="IH83" s="308"/>
      <c r="II83" s="308"/>
      <c r="IJ83" s="308"/>
      <c r="IK83" s="308"/>
      <c r="IL83" s="308"/>
      <c r="IM83" s="308"/>
      <c r="IN83" s="308"/>
      <c r="IO83" s="308"/>
      <c r="IP83" s="308"/>
      <c r="IQ83" s="308"/>
      <c r="IR83" s="308"/>
      <c r="IS83" s="308"/>
      <c r="IT83" s="308"/>
      <c r="IU83" s="308"/>
      <c r="IV83" s="308"/>
      <c r="IW83" s="308"/>
      <c r="IX83" s="308"/>
      <c r="IY83" s="308"/>
      <c r="IZ83" s="308"/>
      <c r="JA83" s="308"/>
      <c r="JB83" s="308"/>
      <c r="JC83" s="308"/>
      <c r="JD83" s="308"/>
      <c r="JE83" s="308"/>
      <c r="JF83" s="308"/>
      <c r="JG83" s="308"/>
      <c r="JH83" s="308"/>
      <c r="JI83" s="308"/>
      <c r="JJ83" s="308"/>
      <c r="JK83" s="308"/>
      <c r="JL83" s="308"/>
      <c r="JM83" s="308"/>
      <c r="JN83" s="308"/>
      <c r="JO83" s="308"/>
      <c r="JP83" s="308"/>
      <c r="JQ83" s="308"/>
      <c r="JR83" s="308"/>
      <c r="JS83" s="308"/>
      <c r="JT83" s="308"/>
      <c r="JU83" s="308"/>
      <c r="JV83" s="308"/>
      <c r="JW83" s="308"/>
      <c r="JX83" s="308"/>
      <c r="JY83" s="308"/>
      <c r="JZ83" s="308"/>
      <c r="KA83" s="308"/>
      <c r="KB83" s="308"/>
      <c r="KC83" s="308"/>
      <c r="KD83" s="308"/>
      <c r="KE83" s="308"/>
      <c r="KF83" s="308"/>
      <c r="KG83" s="308"/>
      <c r="KH83" s="308"/>
      <c r="KI83" s="308"/>
      <c r="KJ83" s="308"/>
      <c r="KK83" s="308"/>
      <c r="KL83" s="308"/>
      <c r="KM83" s="308"/>
      <c r="KN83" s="308"/>
      <c r="KO83" s="308"/>
      <c r="KP83" s="308"/>
      <c r="KQ83" s="308"/>
      <c r="KR83" s="308"/>
      <c r="KS83" s="308"/>
      <c r="KT83" s="308"/>
      <c r="KU83" s="308"/>
      <c r="KV83" s="308"/>
      <c r="KW83" s="308"/>
      <c r="KX83" s="308"/>
      <c r="KY83" s="308"/>
      <c r="KZ83" s="308"/>
      <c r="LA83" s="308"/>
      <c r="LB83" s="308"/>
      <c r="LC83" s="308"/>
      <c r="LD83" s="308"/>
      <c r="LE83" s="308"/>
      <c r="LF83" s="308"/>
      <c r="LG83" s="308"/>
      <c r="LH83" s="308"/>
      <c r="LI83" s="308"/>
      <c r="LJ83" s="308"/>
      <c r="LK83" s="308"/>
      <c r="LL83" s="308"/>
      <c r="LM83" s="308"/>
    </row>
    <row r="84" spans="1:325" ht="30" hidden="1">
      <c r="A84" s="130"/>
      <c r="B84" s="323" t="s">
        <v>820</v>
      </c>
      <c r="C84" s="304" t="s">
        <v>821</v>
      </c>
      <c r="D84" s="309"/>
      <c r="E84" s="310"/>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308"/>
      <c r="AL84" s="308"/>
      <c r="AM84" s="308"/>
      <c r="AN84" s="308"/>
      <c r="AO84" s="308"/>
      <c r="AP84" s="308"/>
      <c r="AQ84" s="308"/>
      <c r="AR84" s="308"/>
      <c r="AS84" s="308"/>
      <c r="AT84" s="308"/>
      <c r="AU84" s="308"/>
      <c r="AV84" s="308"/>
      <c r="AW84" s="308"/>
      <c r="AX84" s="308"/>
      <c r="AY84" s="308"/>
      <c r="AZ84" s="308"/>
      <c r="BA84" s="308"/>
      <c r="BB84" s="308"/>
      <c r="BC84" s="308"/>
      <c r="BD84" s="308"/>
      <c r="BE84" s="308"/>
      <c r="BF84" s="308"/>
      <c r="BG84" s="308"/>
      <c r="BH84" s="308"/>
      <c r="BI84" s="308"/>
      <c r="BJ84" s="308"/>
      <c r="BK84" s="308"/>
      <c r="BL84" s="308"/>
      <c r="BM84" s="308"/>
      <c r="BN84" s="308"/>
      <c r="BO84" s="308"/>
      <c r="BP84" s="308"/>
      <c r="BQ84" s="308"/>
      <c r="BR84" s="308"/>
      <c r="BS84" s="308"/>
      <c r="BT84" s="308"/>
      <c r="BU84" s="308"/>
      <c r="BV84" s="308"/>
      <c r="BW84" s="308"/>
      <c r="BX84" s="308"/>
      <c r="BY84" s="308"/>
      <c r="BZ84" s="308"/>
      <c r="CA84" s="308"/>
      <c r="CB84" s="308"/>
      <c r="CC84" s="308"/>
      <c r="CD84" s="308"/>
      <c r="CE84" s="308"/>
      <c r="CF84" s="308"/>
      <c r="CG84" s="308"/>
      <c r="CH84" s="308"/>
      <c r="CI84" s="308"/>
      <c r="CJ84" s="308"/>
      <c r="CK84" s="308"/>
      <c r="CL84" s="308"/>
      <c r="CM84" s="308"/>
      <c r="CN84" s="308"/>
      <c r="CO84" s="308"/>
      <c r="CP84" s="308"/>
      <c r="CQ84" s="308"/>
      <c r="CR84" s="308"/>
      <c r="CS84" s="308"/>
      <c r="CT84" s="308"/>
      <c r="CU84" s="308"/>
      <c r="CV84" s="308"/>
      <c r="CW84" s="308"/>
      <c r="CX84" s="308"/>
      <c r="CY84" s="308"/>
      <c r="CZ84" s="308"/>
      <c r="DA84" s="308"/>
      <c r="DB84" s="308"/>
      <c r="DC84" s="308"/>
      <c r="DD84" s="308"/>
      <c r="DE84" s="308"/>
      <c r="DF84" s="308"/>
      <c r="DG84" s="308"/>
      <c r="DH84" s="308"/>
      <c r="DI84" s="308"/>
      <c r="DJ84" s="308"/>
      <c r="DK84" s="308"/>
      <c r="DL84" s="308"/>
      <c r="DM84" s="308"/>
      <c r="DN84" s="308"/>
      <c r="DO84" s="308"/>
      <c r="DP84" s="308"/>
      <c r="DQ84" s="308"/>
      <c r="DR84" s="308"/>
      <c r="DS84" s="308"/>
      <c r="DT84" s="308"/>
      <c r="DU84" s="308"/>
      <c r="DV84" s="308"/>
      <c r="DW84" s="308"/>
      <c r="DX84" s="308"/>
      <c r="DY84" s="308"/>
      <c r="DZ84" s="308"/>
      <c r="EA84" s="308"/>
      <c r="EB84" s="308"/>
      <c r="EC84" s="308"/>
      <c r="ED84" s="308"/>
      <c r="EE84" s="308"/>
      <c r="EF84" s="308"/>
      <c r="EG84" s="308"/>
      <c r="EH84" s="308"/>
      <c r="EI84" s="308"/>
      <c r="EJ84" s="308"/>
      <c r="EK84" s="308"/>
      <c r="EL84" s="308"/>
      <c r="EM84" s="308"/>
      <c r="EN84" s="308"/>
      <c r="EO84" s="308"/>
      <c r="EP84" s="308"/>
      <c r="EQ84" s="308"/>
      <c r="ER84" s="308"/>
      <c r="ES84" s="308"/>
      <c r="ET84" s="308"/>
      <c r="EU84" s="308"/>
      <c r="EV84" s="308"/>
      <c r="EW84" s="308"/>
      <c r="EX84" s="308"/>
      <c r="EY84" s="308"/>
      <c r="EZ84" s="308"/>
      <c r="FA84" s="308"/>
      <c r="FB84" s="308"/>
      <c r="FC84" s="308"/>
      <c r="FD84" s="308"/>
      <c r="FE84" s="308"/>
      <c r="FF84" s="308"/>
      <c r="FG84" s="308"/>
      <c r="FH84" s="308"/>
      <c r="FI84" s="308"/>
      <c r="FJ84" s="308"/>
      <c r="FK84" s="308"/>
      <c r="FL84" s="308"/>
      <c r="FM84" s="308"/>
      <c r="FN84" s="308"/>
      <c r="FO84" s="308"/>
      <c r="FP84" s="308"/>
      <c r="FQ84" s="308"/>
      <c r="FR84" s="308"/>
      <c r="FS84" s="308"/>
      <c r="FT84" s="308"/>
      <c r="FU84" s="308"/>
      <c r="FV84" s="308"/>
      <c r="FW84" s="308"/>
      <c r="FX84" s="308"/>
      <c r="FY84" s="308"/>
      <c r="FZ84" s="308"/>
      <c r="GA84" s="308"/>
      <c r="GB84" s="308"/>
      <c r="GC84" s="308"/>
      <c r="GD84" s="308"/>
      <c r="GE84" s="308"/>
      <c r="GF84" s="308"/>
      <c r="GG84" s="308"/>
      <c r="GH84" s="308"/>
      <c r="GI84" s="308"/>
      <c r="GJ84" s="308"/>
      <c r="GK84" s="308"/>
      <c r="GL84" s="308"/>
      <c r="GM84" s="308"/>
      <c r="GN84" s="308"/>
      <c r="GO84" s="308"/>
      <c r="GP84" s="308"/>
      <c r="GQ84" s="308"/>
      <c r="GR84" s="308"/>
      <c r="GS84" s="308"/>
      <c r="GT84" s="308"/>
      <c r="GU84" s="308"/>
      <c r="GV84" s="308"/>
      <c r="GW84" s="308"/>
      <c r="GX84" s="308"/>
      <c r="GY84" s="308"/>
      <c r="GZ84" s="308"/>
      <c r="HA84" s="308"/>
      <c r="HB84" s="308"/>
      <c r="HC84" s="308"/>
      <c r="HD84" s="308"/>
      <c r="HE84" s="308"/>
      <c r="HF84" s="308"/>
      <c r="HG84" s="308"/>
      <c r="HH84" s="308"/>
      <c r="HI84" s="308"/>
      <c r="HJ84" s="308"/>
      <c r="HK84" s="308"/>
      <c r="HL84" s="308"/>
      <c r="HM84" s="308"/>
      <c r="HN84" s="308"/>
      <c r="HO84" s="308"/>
      <c r="HP84" s="308"/>
      <c r="HQ84" s="308"/>
      <c r="HR84" s="308"/>
      <c r="HS84" s="308"/>
      <c r="HT84" s="308"/>
      <c r="HU84" s="308"/>
      <c r="HV84" s="308"/>
      <c r="HW84" s="308"/>
      <c r="HX84" s="308"/>
      <c r="HY84" s="308"/>
      <c r="HZ84" s="308"/>
      <c r="IA84" s="308"/>
      <c r="IB84" s="308"/>
      <c r="IC84" s="308"/>
      <c r="ID84" s="308"/>
      <c r="IE84" s="308"/>
      <c r="IF84" s="308"/>
      <c r="IG84" s="308"/>
      <c r="IH84" s="308"/>
      <c r="II84" s="308"/>
      <c r="IJ84" s="308"/>
      <c r="IK84" s="308"/>
      <c r="IL84" s="308"/>
      <c r="IM84" s="308"/>
      <c r="IN84" s="308"/>
      <c r="IO84" s="308"/>
      <c r="IP84" s="308"/>
      <c r="IQ84" s="308"/>
      <c r="IR84" s="308"/>
      <c r="IS84" s="308"/>
      <c r="IT84" s="308"/>
      <c r="IU84" s="308"/>
      <c r="IV84" s="308"/>
      <c r="IW84" s="308"/>
      <c r="IX84" s="308"/>
      <c r="IY84" s="308"/>
      <c r="IZ84" s="308"/>
      <c r="JA84" s="308"/>
      <c r="JB84" s="308"/>
      <c r="JC84" s="308"/>
      <c r="JD84" s="308"/>
      <c r="JE84" s="308"/>
      <c r="JF84" s="308"/>
      <c r="JG84" s="308"/>
      <c r="JH84" s="308"/>
      <c r="JI84" s="308"/>
      <c r="JJ84" s="308"/>
      <c r="JK84" s="308"/>
      <c r="JL84" s="308"/>
      <c r="JM84" s="308"/>
      <c r="JN84" s="308"/>
      <c r="JO84" s="308"/>
      <c r="JP84" s="308"/>
      <c r="JQ84" s="308"/>
      <c r="JR84" s="308"/>
      <c r="JS84" s="308"/>
      <c r="JT84" s="308"/>
      <c r="JU84" s="308"/>
      <c r="JV84" s="308"/>
      <c r="JW84" s="308"/>
      <c r="JX84" s="308"/>
      <c r="JY84" s="308"/>
      <c r="JZ84" s="308"/>
      <c r="KA84" s="308"/>
      <c r="KB84" s="308"/>
      <c r="KC84" s="308"/>
      <c r="KD84" s="308"/>
      <c r="KE84" s="308"/>
      <c r="KF84" s="308"/>
      <c r="KG84" s="308"/>
      <c r="KH84" s="308"/>
      <c r="KI84" s="308"/>
      <c r="KJ84" s="308"/>
      <c r="KK84" s="308"/>
      <c r="KL84" s="308"/>
      <c r="KM84" s="308"/>
      <c r="KN84" s="308"/>
      <c r="KO84" s="308"/>
      <c r="KP84" s="308"/>
      <c r="KQ84" s="308"/>
      <c r="KR84" s="308"/>
      <c r="KS84" s="308"/>
      <c r="KT84" s="308"/>
      <c r="KU84" s="308"/>
      <c r="KV84" s="308"/>
      <c r="KW84" s="308"/>
      <c r="KX84" s="308"/>
      <c r="KY84" s="308"/>
      <c r="KZ84" s="308"/>
      <c r="LA84" s="308"/>
      <c r="LB84" s="308"/>
      <c r="LC84" s="308"/>
      <c r="LD84" s="308"/>
      <c r="LE84" s="308"/>
      <c r="LF84" s="308"/>
      <c r="LG84" s="308"/>
      <c r="LH84" s="308"/>
      <c r="LI84" s="308"/>
      <c r="LJ84" s="308"/>
      <c r="LK84" s="308"/>
      <c r="LL84" s="308"/>
      <c r="LM84" s="308"/>
    </row>
    <row r="85" spans="1:325" ht="30">
      <c r="A85" s="130" t="str">
        <f>IF(OR(Data3!B12="Grand Total",Data3!B12=0),"",Data3!B12)</f>
        <v>D.1.8.</v>
      </c>
      <c r="B85" s="323" t="s">
        <v>822</v>
      </c>
      <c r="C85" s="304" t="s">
        <v>823</v>
      </c>
      <c r="D85" s="309"/>
      <c r="E85" s="310"/>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308"/>
      <c r="AL85" s="308"/>
      <c r="AM85" s="308"/>
      <c r="AN85" s="308"/>
      <c r="AO85" s="308"/>
      <c r="AP85" s="308"/>
      <c r="AQ85" s="308"/>
      <c r="AR85" s="308"/>
      <c r="AS85" s="308"/>
      <c r="AT85" s="308"/>
      <c r="AU85" s="308"/>
      <c r="AV85" s="308"/>
      <c r="AW85" s="308"/>
      <c r="AX85" s="308"/>
      <c r="AY85" s="308"/>
      <c r="AZ85" s="308"/>
      <c r="BA85" s="308"/>
      <c r="BB85" s="308"/>
      <c r="BC85" s="308"/>
      <c r="BD85" s="308"/>
      <c r="BE85" s="308"/>
      <c r="BF85" s="308"/>
      <c r="BG85" s="308"/>
      <c r="BH85" s="308"/>
      <c r="BI85" s="308"/>
      <c r="BJ85" s="308"/>
      <c r="BK85" s="308"/>
      <c r="BL85" s="308"/>
      <c r="BM85" s="308"/>
      <c r="BN85" s="308"/>
      <c r="BO85" s="308"/>
      <c r="BP85" s="308"/>
      <c r="BQ85" s="308"/>
      <c r="BR85" s="308"/>
      <c r="BS85" s="308"/>
      <c r="BT85" s="308"/>
      <c r="BU85" s="308"/>
      <c r="BV85" s="308"/>
      <c r="BW85" s="308"/>
      <c r="BX85" s="308"/>
      <c r="BY85" s="308"/>
      <c r="BZ85" s="308"/>
      <c r="CA85" s="308"/>
      <c r="CB85" s="308"/>
      <c r="CC85" s="308"/>
      <c r="CD85" s="308"/>
      <c r="CE85" s="308"/>
      <c r="CF85" s="308"/>
      <c r="CG85" s="308"/>
      <c r="CH85" s="308"/>
      <c r="CI85" s="308"/>
      <c r="CJ85" s="308"/>
      <c r="CK85" s="308"/>
      <c r="CL85" s="308"/>
      <c r="CM85" s="308"/>
      <c r="CN85" s="308"/>
      <c r="CO85" s="308"/>
      <c r="CP85" s="308"/>
      <c r="CQ85" s="308"/>
      <c r="CR85" s="308"/>
      <c r="CS85" s="308"/>
      <c r="CT85" s="308"/>
      <c r="CU85" s="308"/>
      <c r="CV85" s="308"/>
      <c r="CW85" s="308"/>
      <c r="CX85" s="308"/>
      <c r="CY85" s="308"/>
      <c r="CZ85" s="308"/>
      <c r="DA85" s="308"/>
      <c r="DB85" s="308"/>
      <c r="DC85" s="308"/>
      <c r="DD85" s="308"/>
      <c r="DE85" s="308"/>
      <c r="DF85" s="308"/>
      <c r="DG85" s="308"/>
      <c r="DH85" s="308"/>
      <c r="DI85" s="308"/>
      <c r="DJ85" s="308"/>
      <c r="DK85" s="308"/>
      <c r="DL85" s="308"/>
      <c r="DM85" s="308"/>
      <c r="DN85" s="308"/>
      <c r="DO85" s="308"/>
      <c r="DP85" s="308"/>
      <c r="DQ85" s="308"/>
      <c r="DR85" s="308"/>
      <c r="DS85" s="308"/>
      <c r="DT85" s="308"/>
      <c r="DU85" s="308"/>
      <c r="DV85" s="308"/>
      <c r="DW85" s="308"/>
      <c r="DX85" s="308"/>
      <c r="DY85" s="308"/>
      <c r="DZ85" s="308"/>
      <c r="EA85" s="308"/>
      <c r="EB85" s="308"/>
      <c r="EC85" s="308"/>
      <c r="ED85" s="308"/>
      <c r="EE85" s="308"/>
      <c r="EF85" s="308"/>
      <c r="EG85" s="308"/>
      <c r="EH85" s="308"/>
      <c r="EI85" s="308"/>
      <c r="EJ85" s="308"/>
      <c r="EK85" s="308"/>
      <c r="EL85" s="308"/>
      <c r="EM85" s="308"/>
      <c r="EN85" s="308"/>
      <c r="EO85" s="308"/>
      <c r="EP85" s="308"/>
      <c r="EQ85" s="308"/>
      <c r="ER85" s="308"/>
      <c r="ES85" s="308"/>
      <c r="ET85" s="308"/>
      <c r="EU85" s="308"/>
      <c r="EV85" s="308"/>
      <c r="EW85" s="308"/>
      <c r="EX85" s="308"/>
      <c r="EY85" s="308"/>
      <c r="EZ85" s="308"/>
      <c r="FA85" s="308"/>
      <c r="FB85" s="308"/>
      <c r="FC85" s="308"/>
      <c r="FD85" s="308"/>
      <c r="FE85" s="308"/>
      <c r="FF85" s="308"/>
      <c r="FG85" s="308"/>
      <c r="FH85" s="308"/>
      <c r="FI85" s="308"/>
      <c r="FJ85" s="308"/>
      <c r="FK85" s="308"/>
      <c r="FL85" s="308"/>
      <c r="FM85" s="308"/>
      <c r="FN85" s="308"/>
      <c r="FO85" s="308"/>
      <c r="FP85" s="308"/>
      <c r="FQ85" s="308"/>
      <c r="FR85" s="308"/>
      <c r="FS85" s="308"/>
      <c r="FT85" s="308"/>
      <c r="FU85" s="308"/>
      <c r="FV85" s="308"/>
      <c r="FW85" s="308"/>
      <c r="FX85" s="308"/>
      <c r="FY85" s="308"/>
      <c r="FZ85" s="308"/>
      <c r="GA85" s="308"/>
      <c r="GB85" s="308"/>
      <c r="GC85" s="308"/>
      <c r="GD85" s="308"/>
      <c r="GE85" s="308"/>
      <c r="GF85" s="308"/>
      <c r="GG85" s="308"/>
      <c r="GH85" s="308"/>
      <c r="GI85" s="308"/>
      <c r="GJ85" s="308"/>
      <c r="GK85" s="308"/>
      <c r="GL85" s="308"/>
      <c r="GM85" s="308"/>
      <c r="GN85" s="308"/>
      <c r="GO85" s="308"/>
      <c r="GP85" s="308"/>
      <c r="GQ85" s="308"/>
      <c r="GR85" s="308"/>
      <c r="GS85" s="308"/>
      <c r="GT85" s="308"/>
      <c r="GU85" s="308"/>
      <c r="GV85" s="308"/>
      <c r="GW85" s="308"/>
      <c r="GX85" s="308"/>
      <c r="GY85" s="308"/>
      <c r="GZ85" s="308"/>
      <c r="HA85" s="308"/>
      <c r="HB85" s="308"/>
      <c r="HC85" s="308"/>
      <c r="HD85" s="308"/>
      <c r="HE85" s="308"/>
      <c r="HF85" s="308"/>
      <c r="HG85" s="308"/>
      <c r="HH85" s="308"/>
      <c r="HI85" s="308"/>
      <c r="HJ85" s="308"/>
      <c r="HK85" s="308"/>
      <c r="HL85" s="308"/>
      <c r="HM85" s="308"/>
      <c r="HN85" s="308"/>
      <c r="HO85" s="308"/>
      <c r="HP85" s="308"/>
      <c r="HQ85" s="308"/>
      <c r="HR85" s="308"/>
      <c r="HS85" s="308"/>
      <c r="HT85" s="308"/>
      <c r="HU85" s="308"/>
      <c r="HV85" s="308"/>
      <c r="HW85" s="308"/>
      <c r="HX85" s="308"/>
      <c r="HY85" s="308"/>
      <c r="HZ85" s="308"/>
      <c r="IA85" s="308"/>
      <c r="IB85" s="308"/>
      <c r="IC85" s="308"/>
      <c r="ID85" s="308"/>
      <c r="IE85" s="308"/>
      <c r="IF85" s="308"/>
      <c r="IG85" s="308"/>
      <c r="IH85" s="308"/>
      <c r="II85" s="308"/>
      <c r="IJ85" s="308"/>
      <c r="IK85" s="308"/>
      <c r="IL85" s="308"/>
      <c r="IM85" s="308"/>
      <c r="IN85" s="308"/>
      <c r="IO85" s="308"/>
      <c r="IP85" s="308"/>
      <c r="IQ85" s="308"/>
      <c r="IR85" s="308"/>
      <c r="IS85" s="308"/>
      <c r="IT85" s="308"/>
      <c r="IU85" s="308"/>
      <c r="IV85" s="308"/>
      <c r="IW85" s="308"/>
      <c r="IX85" s="308"/>
      <c r="IY85" s="308"/>
      <c r="IZ85" s="308"/>
      <c r="JA85" s="308"/>
      <c r="JB85" s="308"/>
      <c r="JC85" s="308"/>
      <c r="JD85" s="308"/>
      <c r="JE85" s="308"/>
      <c r="JF85" s="308"/>
      <c r="JG85" s="308"/>
      <c r="JH85" s="308"/>
      <c r="JI85" s="308"/>
      <c r="JJ85" s="308"/>
      <c r="JK85" s="308"/>
      <c r="JL85" s="308"/>
      <c r="JM85" s="308"/>
      <c r="JN85" s="308"/>
      <c r="JO85" s="308"/>
      <c r="JP85" s="308"/>
      <c r="JQ85" s="308"/>
      <c r="JR85" s="308"/>
      <c r="JS85" s="308"/>
      <c r="JT85" s="308"/>
      <c r="JU85" s="308"/>
      <c r="JV85" s="308"/>
      <c r="JW85" s="308"/>
      <c r="JX85" s="308"/>
      <c r="JY85" s="308"/>
      <c r="JZ85" s="308"/>
      <c r="KA85" s="308"/>
      <c r="KB85" s="308"/>
      <c r="KC85" s="308"/>
      <c r="KD85" s="308"/>
      <c r="KE85" s="308"/>
      <c r="KF85" s="308"/>
      <c r="KG85" s="308"/>
      <c r="KH85" s="308"/>
      <c r="KI85" s="308"/>
      <c r="KJ85" s="308"/>
      <c r="KK85" s="308"/>
      <c r="KL85" s="308"/>
      <c r="KM85" s="308"/>
      <c r="KN85" s="308"/>
      <c r="KO85" s="308"/>
      <c r="KP85" s="308"/>
      <c r="KQ85" s="308"/>
      <c r="KR85" s="308"/>
      <c r="KS85" s="308"/>
      <c r="KT85" s="308"/>
      <c r="KU85" s="308"/>
      <c r="KV85" s="308"/>
      <c r="KW85" s="308"/>
      <c r="KX85" s="308"/>
      <c r="KY85" s="308"/>
      <c r="KZ85" s="308"/>
      <c r="LA85" s="308"/>
      <c r="LB85" s="308"/>
      <c r="LC85" s="308"/>
      <c r="LD85" s="308"/>
      <c r="LE85" s="308"/>
      <c r="LF85" s="308"/>
      <c r="LG85" s="308"/>
      <c r="LH85" s="308"/>
      <c r="LI85" s="308"/>
      <c r="LJ85" s="308"/>
      <c r="LK85" s="308"/>
      <c r="LL85" s="308"/>
      <c r="LM85" s="308"/>
    </row>
    <row r="86" spans="1:325" ht="30" hidden="1">
      <c r="A86" s="130"/>
      <c r="B86" s="323" t="s">
        <v>824</v>
      </c>
      <c r="C86" s="304" t="s">
        <v>825</v>
      </c>
      <c r="D86" s="309"/>
      <c r="E86" s="310"/>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c r="AS86" s="308"/>
      <c r="AT86" s="308"/>
      <c r="AU86" s="308"/>
      <c r="AV86" s="308"/>
      <c r="AW86" s="308"/>
      <c r="AX86" s="308"/>
      <c r="AY86" s="308"/>
      <c r="AZ86" s="308"/>
      <c r="BA86" s="308"/>
      <c r="BB86" s="308"/>
      <c r="BC86" s="308"/>
      <c r="BD86" s="308"/>
      <c r="BE86" s="308"/>
      <c r="BF86" s="308"/>
      <c r="BG86" s="308"/>
      <c r="BH86" s="308"/>
      <c r="BI86" s="308"/>
      <c r="BJ86" s="308"/>
      <c r="BK86" s="308"/>
      <c r="BL86" s="308"/>
      <c r="BM86" s="308"/>
      <c r="BN86" s="308"/>
      <c r="BO86" s="308"/>
      <c r="BP86" s="308"/>
      <c r="BQ86" s="308"/>
      <c r="BR86" s="308"/>
      <c r="BS86" s="308"/>
      <c r="BT86" s="308"/>
      <c r="BU86" s="308"/>
      <c r="BV86" s="308"/>
      <c r="BW86" s="308"/>
      <c r="BX86" s="308"/>
      <c r="BY86" s="308"/>
      <c r="BZ86" s="308"/>
      <c r="CA86" s="308"/>
      <c r="CB86" s="308"/>
      <c r="CC86" s="308"/>
      <c r="CD86" s="308"/>
      <c r="CE86" s="308"/>
      <c r="CF86" s="308"/>
      <c r="CG86" s="308"/>
      <c r="CH86" s="308"/>
      <c r="CI86" s="308"/>
      <c r="CJ86" s="308"/>
      <c r="CK86" s="308"/>
      <c r="CL86" s="308"/>
      <c r="CM86" s="308"/>
      <c r="CN86" s="308"/>
      <c r="CO86" s="308"/>
      <c r="CP86" s="308"/>
      <c r="CQ86" s="308"/>
      <c r="CR86" s="308"/>
      <c r="CS86" s="308"/>
      <c r="CT86" s="308"/>
      <c r="CU86" s="308"/>
      <c r="CV86" s="308"/>
      <c r="CW86" s="308"/>
      <c r="CX86" s="308"/>
      <c r="CY86" s="308"/>
      <c r="CZ86" s="308"/>
      <c r="DA86" s="308"/>
      <c r="DB86" s="308"/>
      <c r="DC86" s="308"/>
      <c r="DD86" s="308"/>
      <c r="DE86" s="308"/>
      <c r="DF86" s="308"/>
      <c r="DG86" s="308"/>
      <c r="DH86" s="308"/>
      <c r="DI86" s="308"/>
      <c r="DJ86" s="308"/>
      <c r="DK86" s="308"/>
      <c r="DL86" s="308"/>
      <c r="DM86" s="308"/>
      <c r="DN86" s="308"/>
      <c r="DO86" s="308"/>
      <c r="DP86" s="308"/>
      <c r="DQ86" s="308"/>
      <c r="DR86" s="308"/>
      <c r="DS86" s="308"/>
      <c r="DT86" s="308"/>
      <c r="DU86" s="308"/>
      <c r="DV86" s="308"/>
      <c r="DW86" s="308"/>
      <c r="DX86" s="308"/>
      <c r="DY86" s="308"/>
      <c r="DZ86" s="308"/>
      <c r="EA86" s="308"/>
      <c r="EB86" s="308"/>
      <c r="EC86" s="308"/>
      <c r="ED86" s="308"/>
      <c r="EE86" s="308"/>
      <c r="EF86" s="308"/>
      <c r="EG86" s="308"/>
      <c r="EH86" s="308"/>
      <c r="EI86" s="308"/>
      <c r="EJ86" s="308"/>
      <c r="EK86" s="308"/>
      <c r="EL86" s="308"/>
      <c r="EM86" s="308"/>
      <c r="EN86" s="308"/>
      <c r="EO86" s="308"/>
      <c r="EP86" s="308"/>
      <c r="EQ86" s="308"/>
      <c r="ER86" s="308"/>
      <c r="ES86" s="308"/>
      <c r="ET86" s="308"/>
      <c r="EU86" s="308"/>
      <c r="EV86" s="308"/>
      <c r="EW86" s="308"/>
      <c r="EX86" s="308"/>
      <c r="EY86" s="308"/>
      <c r="EZ86" s="308"/>
      <c r="FA86" s="308"/>
      <c r="FB86" s="308"/>
      <c r="FC86" s="308"/>
      <c r="FD86" s="308"/>
      <c r="FE86" s="308"/>
      <c r="FF86" s="308"/>
      <c r="FG86" s="308"/>
      <c r="FH86" s="308"/>
      <c r="FI86" s="308"/>
      <c r="FJ86" s="308"/>
      <c r="FK86" s="308"/>
      <c r="FL86" s="308"/>
      <c r="FM86" s="308"/>
      <c r="FN86" s="308"/>
      <c r="FO86" s="308"/>
      <c r="FP86" s="308"/>
      <c r="FQ86" s="308"/>
      <c r="FR86" s="308"/>
      <c r="FS86" s="308"/>
      <c r="FT86" s="308"/>
      <c r="FU86" s="308"/>
      <c r="FV86" s="308"/>
      <c r="FW86" s="308"/>
      <c r="FX86" s="308"/>
      <c r="FY86" s="308"/>
      <c r="FZ86" s="308"/>
      <c r="GA86" s="308"/>
      <c r="GB86" s="308"/>
      <c r="GC86" s="308"/>
      <c r="GD86" s="308"/>
      <c r="GE86" s="308"/>
      <c r="GF86" s="308"/>
      <c r="GG86" s="308"/>
      <c r="GH86" s="308"/>
      <c r="GI86" s="308"/>
      <c r="GJ86" s="308"/>
      <c r="GK86" s="308"/>
      <c r="GL86" s="308"/>
      <c r="GM86" s="308"/>
      <c r="GN86" s="308"/>
      <c r="GO86" s="308"/>
      <c r="GP86" s="308"/>
      <c r="GQ86" s="308"/>
      <c r="GR86" s="308"/>
      <c r="GS86" s="308"/>
      <c r="GT86" s="308"/>
      <c r="GU86" s="308"/>
      <c r="GV86" s="308"/>
      <c r="GW86" s="308"/>
      <c r="GX86" s="308"/>
      <c r="GY86" s="308"/>
      <c r="GZ86" s="308"/>
      <c r="HA86" s="308"/>
      <c r="HB86" s="308"/>
      <c r="HC86" s="308"/>
      <c r="HD86" s="308"/>
      <c r="HE86" s="308"/>
      <c r="HF86" s="308"/>
      <c r="HG86" s="308"/>
      <c r="HH86" s="308"/>
      <c r="HI86" s="308"/>
      <c r="HJ86" s="308"/>
      <c r="HK86" s="308"/>
      <c r="HL86" s="308"/>
      <c r="HM86" s="308"/>
      <c r="HN86" s="308"/>
      <c r="HO86" s="308"/>
      <c r="HP86" s="308"/>
      <c r="HQ86" s="308"/>
      <c r="HR86" s="308"/>
      <c r="HS86" s="308"/>
      <c r="HT86" s="308"/>
      <c r="HU86" s="308"/>
      <c r="HV86" s="308"/>
      <c r="HW86" s="308"/>
      <c r="HX86" s="308"/>
      <c r="HY86" s="308"/>
      <c r="HZ86" s="308"/>
      <c r="IA86" s="308"/>
      <c r="IB86" s="308"/>
      <c r="IC86" s="308"/>
      <c r="ID86" s="308"/>
      <c r="IE86" s="308"/>
      <c r="IF86" s="308"/>
      <c r="IG86" s="308"/>
      <c r="IH86" s="308"/>
      <c r="II86" s="308"/>
      <c r="IJ86" s="308"/>
      <c r="IK86" s="308"/>
      <c r="IL86" s="308"/>
      <c r="IM86" s="308"/>
      <c r="IN86" s="308"/>
      <c r="IO86" s="308"/>
      <c r="IP86" s="308"/>
      <c r="IQ86" s="308"/>
      <c r="IR86" s="308"/>
      <c r="IS86" s="308"/>
      <c r="IT86" s="308"/>
      <c r="IU86" s="308"/>
      <c r="IV86" s="308"/>
      <c r="IW86" s="308"/>
      <c r="IX86" s="308"/>
      <c r="IY86" s="308"/>
      <c r="IZ86" s="308"/>
      <c r="JA86" s="308"/>
      <c r="JB86" s="308"/>
      <c r="JC86" s="308"/>
      <c r="JD86" s="308"/>
      <c r="JE86" s="308"/>
      <c r="JF86" s="308"/>
      <c r="JG86" s="308"/>
      <c r="JH86" s="308"/>
      <c r="JI86" s="308"/>
      <c r="JJ86" s="308"/>
      <c r="JK86" s="308"/>
      <c r="JL86" s="308"/>
      <c r="JM86" s="308"/>
      <c r="JN86" s="308"/>
      <c r="JO86" s="308"/>
      <c r="JP86" s="308"/>
      <c r="JQ86" s="308"/>
      <c r="JR86" s="308"/>
      <c r="JS86" s="308"/>
      <c r="JT86" s="308"/>
      <c r="JU86" s="308"/>
      <c r="JV86" s="308"/>
      <c r="JW86" s="308"/>
      <c r="JX86" s="308"/>
      <c r="JY86" s="308"/>
      <c r="JZ86" s="308"/>
      <c r="KA86" s="308"/>
      <c r="KB86" s="308"/>
      <c r="KC86" s="308"/>
      <c r="KD86" s="308"/>
      <c r="KE86" s="308"/>
      <c r="KF86" s="308"/>
      <c r="KG86" s="308"/>
      <c r="KH86" s="308"/>
      <c r="KI86" s="308"/>
      <c r="KJ86" s="308"/>
      <c r="KK86" s="308"/>
      <c r="KL86" s="308"/>
      <c r="KM86" s="308"/>
      <c r="KN86" s="308"/>
      <c r="KO86" s="308"/>
      <c r="KP86" s="308"/>
      <c r="KQ86" s="308"/>
      <c r="KR86" s="308"/>
      <c r="KS86" s="308"/>
      <c r="KT86" s="308"/>
      <c r="KU86" s="308"/>
      <c r="KV86" s="308"/>
      <c r="KW86" s="308"/>
      <c r="KX86" s="308"/>
      <c r="KY86" s="308"/>
      <c r="KZ86" s="308"/>
      <c r="LA86" s="308"/>
      <c r="LB86" s="308"/>
      <c r="LC86" s="308"/>
      <c r="LD86" s="308"/>
      <c r="LE86" s="308"/>
      <c r="LF86" s="308"/>
      <c r="LG86" s="308"/>
      <c r="LH86" s="308"/>
      <c r="LI86" s="308"/>
      <c r="LJ86" s="308"/>
      <c r="LK86" s="308"/>
      <c r="LL86" s="308"/>
      <c r="LM86" s="308"/>
    </row>
    <row r="87" spans="1:325" ht="30">
      <c r="A87" s="130" t="str">
        <f>IF(OR(Data3!B12="Grand Total",Data3!B12=0),"",Data3!B12)</f>
        <v>D.1.8.</v>
      </c>
      <c r="B87" s="323" t="s">
        <v>826</v>
      </c>
      <c r="C87" s="304" t="s">
        <v>827</v>
      </c>
      <c r="D87" s="309"/>
      <c r="E87" s="310"/>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c r="AX87" s="308"/>
      <c r="AY87" s="308"/>
      <c r="AZ87" s="308"/>
      <c r="BA87" s="308"/>
      <c r="BB87" s="308"/>
      <c r="BC87" s="308"/>
      <c r="BD87" s="308"/>
      <c r="BE87" s="308"/>
      <c r="BF87" s="308"/>
      <c r="BG87" s="308"/>
      <c r="BH87" s="308"/>
      <c r="BI87" s="308"/>
      <c r="BJ87" s="308"/>
      <c r="BK87" s="308"/>
      <c r="BL87" s="308"/>
      <c r="BM87" s="308"/>
      <c r="BN87" s="308"/>
      <c r="BO87" s="308"/>
      <c r="BP87" s="308"/>
      <c r="BQ87" s="308"/>
      <c r="BR87" s="308"/>
      <c r="BS87" s="308"/>
      <c r="BT87" s="308"/>
      <c r="BU87" s="308"/>
      <c r="BV87" s="308"/>
      <c r="BW87" s="308"/>
      <c r="BX87" s="308"/>
      <c r="BY87" s="308"/>
      <c r="BZ87" s="308"/>
      <c r="CA87" s="308"/>
      <c r="CB87" s="308"/>
      <c r="CC87" s="308"/>
      <c r="CD87" s="308"/>
      <c r="CE87" s="308"/>
      <c r="CF87" s="308"/>
      <c r="CG87" s="308"/>
      <c r="CH87" s="308"/>
      <c r="CI87" s="308"/>
      <c r="CJ87" s="308"/>
      <c r="CK87" s="308"/>
      <c r="CL87" s="308"/>
      <c r="CM87" s="308"/>
      <c r="CN87" s="308"/>
      <c r="CO87" s="308"/>
      <c r="CP87" s="308"/>
      <c r="CQ87" s="308"/>
      <c r="CR87" s="308"/>
      <c r="CS87" s="308"/>
      <c r="CT87" s="308"/>
      <c r="CU87" s="308"/>
      <c r="CV87" s="308"/>
      <c r="CW87" s="308"/>
      <c r="CX87" s="308"/>
      <c r="CY87" s="308"/>
      <c r="CZ87" s="308"/>
      <c r="DA87" s="308"/>
      <c r="DB87" s="308"/>
      <c r="DC87" s="308"/>
      <c r="DD87" s="308"/>
      <c r="DE87" s="308"/>
      <c r="DF87" s="308"/>
      <c r="DG87" s="308"/>
      <c r="DH87" s="308"/>
      <c r="DI87" s="308"/>
      <c r="DJ87" s="308"/>
      <c r="DK87" s="308"/>
      <c r="DL87" s="308"/>
      <c r="DM87" s="308"/>
      <c r="DN87" s="308"/>
      <c r="DO87" s="308"/>
      <c r="DP87" s="308"/>
      <c r="DQ87" s="308"/>
      <c r="DR87" s="308"/>
      <c r="DS87" s="308"/>
      <c r="DT87" s="308"/>
      <c r="DU87" s="308"/>
      <c r="DV87" s="308"/>
      <c r="DW87" s="308"/>
      <c r="DX87" s="308"/>
      <c r="DY87" s="308"/>
      <c r="DZ87" s="308"/>
      <c r="EA87" s="308"/>
      <c r="EB87" s="308"/>
      <c r="EC87" s="308"/>
      <c r="ED87" s="308"/>
      <c r="EE87" s="308"/>
      <c r="EF87" s="308"/>
      <c r="EG87" s="308"/>
      <c r="EH87" s="308"/>
      <c r="EI87" s="308"/>
      <c r="EJ87" s="308"/>
      <c r="EK87" s="308"/>
      <c r="EL87" s="308"/>
      <c r="EM87" s="308"/>
      <c r="EN87" s="308"/>
      <c r="EO87" s="308"/>
      <c r="EP87" s="308"/>
      <c r="EQ87" s="308"/>
      <c r="ER87" s="308"/>
      <c r="ES87" s="308"/>
      <c r="ET87" s="308"/>
      <c r="EU87" s="308"/>
      <c r="EV87" s="308"/>
      <c r="EW87" s="308"/>
      <c r="EX87" s="308"/>
      <c r="EY87" s="308"/>
      <c r="EZ87" s="308"/>
      <c r="FA87" s="308"/>
      <c r="FB87" s="308"/>
      <c r="FC87" s="308"/>
      <c r="FD87" s="308"/>
      <c r="FE87" s="308"/>
      <c r="FF87" s="308"/>
      <c r="FG87" s="308"/>
      <c r="FH87" s="308"/>
      <c r="FI87" s="308"/>
      <c r="FJ87" s="308"/>
      <c r="FK87" s="308"/>
      <c r="FL87" s="308"/>
      <c r="FM87" s="308"/>
      <c r="FN87" s="308"/>
      <c r="FO87" s="308"/>
      <c r="FP87" s="308"/>
      <c r="FQ87" s="308"/>
      <c r="FR87" s="308"/>
      <c r="FS87" s="308"/>
      <c r="FT87" s="308"/>
      <c r="FU87" s="308"/>
      <c r="FV87" s="308"/>
      <c r="FW87" s="308"/>
      <c r="FX87" s="308"/>
      <c r="FY87" s="308"/>
      <c r="FZ87" s="308"/>
      <c r="GA87" s="308"/>
      <c r="GB87" s="308"/>
      <c r="GC87" s="308"/>
      <c r="GD87" s="308"/>
      <c r="GE87" s="308"/>
      <c r="GF87" s="308"/>
      <c r="GG87" s="308"/>
      <c r="GH87" s="308"/>
      <c r="GI87" s="308"/>
      <c r="GJ87" s="308"/>
      <c r="GK87" s="308"/>
      <c r="GL87" s="308"/>
      <c r="GM87" s="308"/>
      <c r="GN87" s="308"/>
      <c r="GO87" s="308"/>
      <c r="GP87" s="308"/>
      <c r="GQ87" s="308"/>
      <c r="GR87" s="308"/>
      <c r="GS87" s="308"/>
      <c r="GT87" s="308"/>
      <c r="GU87" s="308"/>
      <c r="GV87" s="308"/>
      <c r="GW87" s="308"/>
      <c r="GX87" s="308"/>
      <c r="GY87" s="308"/>
      <c r="GZ87" s="308"/>
      <c r="HA87" s="308"/>
      <c r="HB87" s="308"/>
      <c r="HC87" s="308"/>
      <c r="HD87" s="308"/>
      <c r="HE87" s="308"/>
      <c r="HF87" s="308"/>
      <c r="HG87" s="308"/>
      <c r="HH87" s="308"/>
      <c r="HI87" s="308"/>
      <c r="HJ87" s="308"/>
      <c r="HK87" s="308"/>
      <c r="HL87" s="308"/>
      <c r="HM87" s="308"/>
      <c r="HN87" s="308"/>
      <c r="HO87" s="308"/>
      <c r="HP87" s="308"/>
      <c r="HQ87" s="308"/>
      <c r="HR87" s="308"/>
      <c r="HS87" s="308"/>
      <c r="HT87" s="308"/>
      <c r="HU87" s="308"/>
      <c r="HV87" s="308"/>
      <c r="HW87" s="308"/>
      <c r="HX87" s="308"/>
      <c r="HY87" s="308"/>
      <c r="HZ87" s="308"/>
      <c r="IA87" s="308"/>
      <c r="IB87" s="308"/>
      <c r="IC87" s="308"/>
      <c r="ID87" s="308"/>
      <c r="IE87" s="308"/>
      <c r="IF87" s="308"/>
      <c r="IG87" s="308"/>
      <c r="IH87" s="308"/>
      <c r="II87" s="308"/>
      <c r="IJ87" s="308"/>
      <c r="IK87" s="308"/>
      <c r="IL87" s="308"/>
      <c r="IM87" s="308"/>
      <c r="IN87" s="308"/>
      <c r="IO87" s="308"/>
      <c r="IP87" s="308"/>
      <c r="IQ87" s="308"/>
      <c r="IR87" s="308"/>
      <c r="IS87" s="308"/>
      <c r="IT87" s="308"/>
      <c r="IU87" s="308"/>
      <c r="IV87" s="308"/>
      <c r="IW87" s="308"/>
      <c r="IX87" s="308"/>
      <c r="IY87" s="308"/>
      <c r="IZ87" s="308"/>
      <c r="JA87" s="308"/>
      <c r="JB87" s="308"/>
      <c r="JC87" s="308"/>
      <c r="JD87" s="308"/>
      <c r="JE87" s="308"/>
      <c r="JF87" s="308"/>
      <c r="JG87" s="308"/>
      <c r="JH87" s="308"/>
      <c r="JI87" s="308"/>
      <c r="JJ87" s="308"/>
      <c r="JK87" s="308"/>
      <c r="JL87" s="308"/>
      <c r="JM87" s="308"/>
      <c r="JN87" s="308"/>
      <c r="JO87" s="308"/>
      <c r="JP87" s="308"/>
      <c r="JQ87" s="308"/>
      <c r="JR87" s="308"/>
      <c r="JS87" s="308"/>
      <c r="JT87" s="308"/>
      <c r="JU87" s="308"/>
      <c r="JV87" s="308"/>
      <c r="JW87" s="308"/>
      <c r="JX87" s="308"/>
      <c r="JY87" s="308"/>
      <c r="JZ87" s="308"/>
      <c r="KA87" s="308"/>
      <c r="KB87" s="308"/>
      <c r="KC87" s="308"/>
      <c r="KD87" s="308"/>
      <c r="KE87" s="308"/>
      <c r="KF87" s="308"/>
      <c r="KG87" s="308"/>
      <c r="KH87" s="308"/>
      <c r="KI87" s="308"/>
      <c r="KJ87" s="308"/>
      <c r="KK87" s="308"/>
      <c r="KL87" s="308"/>
      <c r="KM87" s="308"/>
      <c r="KN87" s="308"/>
      <c r="KO87" s="308"/>
      <c r="KP87" s="308"/>
      <c r="KQ87" s="308"/>
      <c r="KR87" s="308"/>
      <c r="KS87" s="308"/>
      <c r="KT87" s="308"/>
      <c r="KU87" s="308"/>
      <c r="KV87" s="308"/>
      <c r="KW87" s="308"/>
      <c r="KX87" s="308"/>
      <c r="KY87" s="308"/>
      <c r="KZ87" s="308"/>
      <c r="LA87" s="308"/>
      <c r="LB87" s="308"/>
      <c r="LC87" s="308"/>
      <c r="LD87" s="308"/>
      <c r="LE87" s="308"/>
      <c r="LF87" s="308"/>
      <c r="LG87" s="308"/>
      <c r="LH87" s="308"/>
      <c r="LI87" s="308"/>
      <c r="LJ87" s="308"/>
      <c r="LK87" s="308"/>
      <c r="LL87" s="308"/>
      <c r="LM87" s="308"/>
    </row>
    <row r="88" spans="1:325" ht="30">
      <c r="A88" s="130"/>
      <c r="B88" s="323" t="s">
        <v>828</v>
      </c>
      <c r="C88" s="304" t="s">
        <v>829</v>
      </c>
      <c r="D88" s="309"/>
      <c r="E88" s="310"/>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c r="AX88" s="308"/>
      <c r="AY88" s="308"/>
      <c r="AZ88" s="308"/>
      <c r="BA88" s="308"/>
      <c r="BB88" s="308"/>
      <c r="BC88" s="308"/>
      <c r="BD88" s="308"/>
      <c r="BE88" s="308"/>
      <c r="BF88" s="308"/>
      <c r="BG88" s="308"/>
      <c r="BH88" s="308"/>
      <c r="BI88" s="308"/>
      <c r="BJ88" s="308"/>
      <c r="BK88" s="308"/>
      <c r="BL88" s="308"/>
      <c r="BM88" s="308"/>
      <c r="BN88" s="308"/>
      <c r="BO88" s="308"/>
      <c r="BP88" s="308"/>
      <c r="BQ88" s="308"/>
      <c r="BR88" s="308"/>
      <c r="BS88" s="308"/>
      <c r="BT88" s="308"/>
      <c r="BU88" s="308"/>
      <c r="BV88" s="308"/>
      <c r="BW88" s="308"/>
      <c r="BX88" s="308"/>
      <c r="BY88" s="308"/>
      <c r="BZ88" s="308"/>
      <c r="CA88" s="308"/>
      <c r="CB88" s="308"/>
      <c r="CC88" s="308"/>
      <c r="CD88" s="308"/>
      <c r="CE88" s="308"/>
      <c r="CF88" s="308"/>
      <c r="CG88" s="308"/>
      <c r="CH88" s="308"/>
      <c r="CI88" s="308"/>
      <c r="CJ88" s="308"/>
      <c r="CK88" s="308"/>
      <c r="CL88" s="308"/>
      <c r="CM88" s="308"/>
      <c r="CN88" s="308"/>
      <c r="CO88" s="308"/>
      <c r="CP88" s="308"/>
      <c r="CQ88" s="308"/>
      <c r="CR88" s="308"/>
      <c r="CS88" s="308"/>
      <c r="CT88" s="308"/>
      <c r="CU88" s="308"/>
      <c r="CV88" s="308"/>
      <c r="CW88" s="308"/>
      <c r="CX88" s="308"/>
      <c r="CY88" s="308"/>
      <c r="CZ88" s="308"/>
      <c r="DA88" s="308"/>
      <c r="DB88" s="308"/>
      <c r="DC88" s="308"/>
      <c r="DD88" s="308"/>
      <c r="DE88" s="308"/>
      <c r="DF88" s="308"/>
      <c r="DG88" s="308"/>
      <c r="DH88" s="308"/>
      <c r="DI88" s="308"/>
      <c r="DJ88" s="308"/>
      <c r="DK88" s="308"/>
      <c r="DL88" s="308"/>
      <c r="DM88" s="308"/>
      <c r="DN88" s="308"/>
      <c r="DO88" s="308"/>
      <c r="DP88" s="308"/>
      <c r="DQ88" s="308"/>
      <c r="DR88" s="308"/>
      <c r="DS88" s="308"/>
      <c r="DT88" s="308"/>
      <c r="DU88" s="308"/>
      <c r="DV88" s="308"/>
      <c r="DW88" s="308"/>
      <c r="DX88" s="308"/>
      <c r="DY88" s="308"/>
      <c r="DZ88" s="308"/>
      <c r="EA88" s="308"/>
      <c r="EB88" s="308"/>
      <c r="EC88" s="308"/>
      <c r="ED88" s="308"/>
      <c r="EE88" s="308"/>
      <c r="EF88" s="308"/>
      <c r="EG88" s="308"/>
      <c r="EH88" s="308"/>
      <c r="EI88" s="308"/>
      <c r="EJ88" s="308"/>
      <c r="EK88" s="308"/>
      <c r="EL88" s="308"/>
      <c r="EM88" s="308"/>
      <c r="EN88" s="308"/>
      <c r="EO88" s="308"/>
      <c r="EP88" s="308"/>
      <c r="EQ88" s="308"/>
      <c r="ER88" s="308"/>
      <c r="ES88" s="308"/>
      <c r="ET88" s="308"/>
      <c r="EU88" s="308"/>
      <c r="EV88" s="308"/>
      <c r="EW88" s="308"/>
      <c r="EX88" s="308"/>
      <c r="EY88" s="308"/>
      <c r="EZ88" s="308"/>
      <c r="FA88" s="308"/>
      <c r="FB88" s="308"/>
      <c r="FC88" s="308"/>
      <c r="FD88" s="308"/>
      <c r="FE88" s="308"/>
      <c r="FF88" s="308"/>
      <c r="FG88" s="308"/>
      <c r="FH88" s="308"/>
      <c r="FI88" s="308"/>
      <c r="FJ88" s="308"/>
      <c r="FK88" s="308"/>
      <c r="FL88" s="308"/>
      <c r="FM88" s="308"/>
      <c r="FN88" s="308"/>
      <c r="FO88" s="308"/>
      <c r="FP88" s="308"/>
      <c r="FQ88" s="308"/>
      <c r="FR88" s="308"/>
      <c r="FS88" s="308"/>
      <c r="FT88" s="308"/>
      <c r="FU88" s="308"/>
      <c r="FV88" s="308"/>
      <c r="FW88" s="308"/>
      <c r="FX88" s="308"/>
      <c r="FY88" s="308"/>
      <c r="FZ88" s="308"/>
      <c r="GA88" s="308"/>
      <c r="GB88" s="308"/>
      <c r="GC88" s="308"/>
      <c r="GD88" s="308"/>
      <c r="GE88" s="308"/>
      <c r="GF88" s="308"/>
      <c r="GG88" s="308"/>
      <c r="GH88" s="308"/>
      <c r="GI88" s="308"/>
      <c r="GJ88" s="308"/>
      <c r="GK88" s="308"/>
      <c r="GL88" s="308"/>
      <c r="GM88" s="308"/>
      <c r="GN88" s="308"/>
      <c r="GO88" s="308"/>
      <c r="GP88" s="308"/>
      <c r="GQ88" s="308"/>
      <c r="GR88" s="308"/>
      <c r="GS88" s="308"/>
      <c r="GT88" s="308"/>
      <c r="GU88" s="308"/>
      <c r="GV88" s="308"/>
      <c r="GW88" s="308"/>
      <c r="GX88" s="308"/>
      <c r="GY88" s="308"/>
      <c r="GZ88" s="308"/>
      <c r="HA88" s="308"/>
      <c r="HB88" s="308"/>
      <c r="HC88" s="308"/>
      <c r="HD88" s="308"/>
      <c r="HE88" s="308"/>
      <c r="HF88" s="308"/>
      <c r="HG88" s="308"/>
      <c r="HH88" s="308"/>
      <c r="HI88" s="308"/>
      <c r="HJ88" s="308"/>
      <c r="HK88" s="308"/>
      <c r="HL88" s="308"/>
      <c r="HM88" s="308"/>
      <c r="HN88" s="308"/>
      <c r="HO88" s="308"/>
      <c r="HP88" s="308"/>
      <c r="HQ88" s="308"/>
      <c r="HR88" s="308"/>
      <c r="HS88" s="308"/>
      <c r="HT88" s="308"/>
      <c r="HU88" s="308"/>
      <c r="HV88" s="308"/>
      <c r="HW88" s="308"/>
      <c r="HX88" s="308"/>
      <c r="HY88" s="308"/>
      <c r="HZ88" s="308"/>
      <c r="IA88" s="308"/>
      <c r="IB88" s="308"/>
      <c r="IC88" s="308"/>
      <c r="ID88" s="308"/>
      <c r="IE88" s="308"/>
      <c r="IF88" s="308"/>
      <c r="IG88" s="308"/>
      <c r="IH88" s="308"/>
      <c r="II88" s="308"/>
      <c r="IJ88" s="308"/>
      <c r="IK88" s="308"/>
      <c r="IL88" s="308"/>
      <c r="IM88" s="308"/>
      <c r="IN88" s="308"/>
      <c r="IO88" s="308"/>
      <c r="IP88" s="308"/>
      <c r="IQ88" s="308"/>
      <c r="IR88" s="308"/>
      <c r="IS88" s="308"/>
      <c r="IT88" s="308"/>
      <c r="IU88" s="308"/>
      <c r="IV88" s="308"/>
      <c r="IW88" s="308"/>
      <c r="IX88" s="308"/>
      <c r="IY88" s="308"/>
      <c r="IZ88" s="308"/>
      <c r="JA88" s="308"/>
      <c r="JB88" s="308"/>
      <c r="JC88" s="308"/>
      <c r="JD88" s="308"/>
      <c r="JE88" s="308"/>
      <c r="JF88" s="308"/>
      <c r="JG88" s="308"/>
      <c r="JH88" s="308"/>
      <c r="JI88" s="308"/>
      <c r="JJ88" s="308"/>
      <c r="JK88" s="308"/>
      <c r="JL88" s="308"/>
      <c r="JM88" s="308"/>
      <c r="JN88" s="308"/>
      <c r="JO88" s="308"/>
      <c r="JP88" s="308"/>
      <c r="JQ88" s="308"/>
      <c r="JR88" s="308"/>
      <c r="JS88" s="308"/>
      <c r="JT88" s="308"/>
      <c r="JU88" s="308"/>
      <c r="JV88" s="308"/>
      <c r="JW88" s="308"/>
      <c r="JX88" s="308"/>
      <c r="JY88" s="308"/>
      <c r="JZ88" s="308"/>
      <c r="KA88" s="308"/>
      <c r="KB88" s="308"/>
      <c r="KC88" s="308"/>
      <c r="KD88" s="308"/>
      <c r="KE88" s="308"/>
      <c r="KF88" s="308"/>
      <c r="KG88" s="308"/>
      <c r="KH88" s="308"/>
      <c r="KI88" s="308"/>
      <c r="KJ88" s="308"/>
      <c r="KK88" s="308"/>
      <c r="KL88" s="308"/>
      <c r="KM88" s="308"/>
      <c r="KN88" s="308"/>
      <c r="KO88" s="308"/>
      <c r="KP88" s="308"/>
      <c r="KQ88" s="308"/>
      <c r="KR88" s="308"/>
      <c r="KS88" s="308"/>
      <c r="KT88" s="308"/>
      <c r="KU88" s="308"/>
      <c r="KV88" s="308"/>
      <c r="KW88" s="308"/>
      <c r="KX88" s="308"/>
      <c r="KY88" s="308"/>
      <c r="KZ88" s="308"/>
      <c r="LA88" s="308"/>
      <c r="LB88" s="308"/>
      <c r="LC88" s="308"/>
      <c r="LD88" s="308"/>
      <c r="LE88" s="308"/>
      <c r="LF88" s="308"/>
      <c r="LG88" s="308"/>
      <c r="LH88" s="308"/>
      <c r="LI88" s="308"/>
      <c r="LJ88" s="308"/>
      <c r="LK88" s="308"/>
      <c r="LL88" s="308"/>
      <c r="LM88" s="308"/>
    </row>
    <row r="89" spans="1:325" ht="30">
      <c r="A89" s="130" t="str">
        <f>IF(OR(Data3!B13="Grand Total",Data3!B13=0),"",Data3!B13)</f>
        <v>D.3.1.</v>
      </c>
      <c r="B89" s="323" t="s">
        <v>830</v>
      </c>
      <c r="C89" s="304" t="s">
        <v>831</v>
      </c>
      <c r="D89" s="309"/>
      <c r="E89" s="310"/>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8"/>
      <c r="AM89" s="308"/>
      <c r="AN89" s="308"/>
      <c r="AO89" s="308"/>
      <c r="AP89" s="308"/>
      <c r="AQ89" s="308"/>
      <c r="AR89" s="308"/>
      <c r="AS89" s="308"/>
      <c r="AT89" s="308"/>
      <c r="AU89" s="308"/>
      <c r="AV89" s="308"/>
      <c r="AW89" s="308"/>
      <c r="AX89" s="308"/>
      <c r="AY89" s="308"/>
      <c r="AZ89" s="308"/>
      <c r="BA89" s="308"/>
      <c r="BB89" s="308"/>
      <c r="BC89" s="308"/>
      <c r="BD89" s="308"/>
      <c r="BE89" s="308"/>
      <c r="BF89" s="308"/>
      <c r="BG89" s="308"/>
      <c r="BH89" s="308"/>
      <c r="BI89" s="308"/>
      <c r="BJ89" s="308"/>
      <c r="BK89" s="308"/>
      <c r="BL89" s="308"/>
      <c r="BM89" s="308"/>
      <c r="BN89" s="308"/>
      <c r="BO89" s="308"/>
      <c r="BP89" s="308"/>
      <c r="BQ89" s="308"/>
      <c r="BR89" s="308"/>
      <c r="BS89" s="308"/>
      <c r="BT89" s="308"/>
      <c r="BU89" s="308"/>
      <c r="BV89" s="308"/>
      <c r="BW89" s="308"/>
      <c r="BX89" s="308"/>
      <c r="BY89" s="308"/>
      <c r="BZ89" s="308"/>
      <c r="CA89" s="308"/>
      <c r="CB89" s="308"/>
      <c r="CC89" s="308"/>
      <c r="CD89" s="308"/>
      <c r="CE89" s="308"/>
      <c r="CF89" s="308"/>
      <c r="CG89" s="308"/>
      <c r="CH89" s="308"/>
      <c r="CI89" s="308"/>
      <c r="CJ89" s="308"/>
      <c r="CK89" s="308"/>
      <c r="CL89" s="308"/>
      <c r="CM89" s="308"/>
      <c r="CN89" s="308"/>
      <c r="CO89" s="308"/>
      <c r="CP89" s="308"/>
      <c r="CQ89" s="308"/>
      <c r="CR89" s="308"/>
      <c r="CS89" s="308"/>
      <c r="CT89" s="308"/>
      <c r="CU89" s="308"/>
      <c r="CV89" s="308"/>
      <c r="CW89" s="308"/>
      <c r="CX89" s="308"/>
      <c r="CY89" s="308"/>
      <c r="CZ89" s="308"/>
      <c r="DA89" s="308"/>
      <c r="DB89" s="308"/>
      <c r="DC89" s="308"/>
      <c r="DD89" s="308"/>
      <c r="DE89" s="308"/>
      <c r="DF89" s="308"/>
      <c r="DG89" s="308"/>
      <c r="DH89" s="308"/>
      <c r="DI89" s="308"/>
      <c r="DJ89" s="308"/>
      <c r="DK89" s="308"/>
      <c r="DL89" s="308"/>
      <c r="DM89" s="308"/>
      <c r="DN89" s="308"/>
      <c r="DO89" s="308"/>
      <c r="DP89" s="308"/>
      <c r="DQ89" s="308"/>
      <c r="DR89" s="308"/>
      <c r="DS89" s="308"/>
      <c r="DT89" s="308"/>
      <c r="DU89" s="308"/>
      <c r="DV89" s="308"/>
      <c r="DW89" s="308"/>
      <c r="DX89" s="308"/>
      <c r="DY89" s="308"/>
      <c r="DZ89" s="308"/>
      <c r="EA89" s="308"/>
      <c r="EB89" s="308"/>
      <c r="EC89" s="308"/>
      <c r="ED89" s="308"/>
      <c r="EE89" s="308"/>
      <c r="EF89" s="308"/>
      <c r="EG89" s="308"/>
      <c r="EH89" s="308"/>
      <c r="EI89" s="308"/>
      <c r="EJ89" s="308"/>
      <c r="EK89" s="308"/>
      <c r="EL89" s="308"/>
      <c r="EM89" s="308"/>
      <c r="EN89" s="308"/>
      <c r="EO89" s="308"/>
      <c r="EP89" s="308"/>
      <c r="EQ89" s="308"/>
      <c r="ER89" s="308"/>
      <c r="ES89" s="308"/>
      <c r="ET89" s="308"/>
      <c r="EU89" s="308"/>
      <c r="EV89" s="308"/>
      <c r="EW89" s="308"/>
      <c r="EX89" s="308"/>
      <c r="EY89" s="308"/>
      <c r="EZ89" s="308"/>
      <c r="FA89" s="308"/>
      <c r="FB89" s="308"/>
      <c r="FC89" s="308"/>
      <c r="FD89" s="308"/>
      <c r="FE89" s="308"/>
      <c r="FF89" s="308"/>
      <c r="FG89" s="308"/>
      <c r="FH89" s="308"/>
      <c r="FI89" s="308"/>
      <c r="FJ89" s="308"/>
      <c r="FK89" s="308"/>
      <c r="FL89" s="308"/>
      <c r="FM89" s="308"/>
      <c r="FN89" s="308"/>
      <c r="FO89" s="308"/>
      <c r="FP89" s="308"/>
      <c r="FQ89" s="308"/>
      <c r="FR89" s="308"/>
      <c r="FS89" s="308"/>
      <c r="FT89" s="308"/>
      <c r="FU89" s="308"/>
      <c r="FV89" s="308"/>
      <c r="FW89" s="308"/>
      <c r="FX89" s="308"/>
      <c r="FY89" s="308"/>
      <c r="FZ89" s="308"/>
      <c r="GA89" s="308"/>
      <c r="GB89" s="308"/>
      <c r="GC89" s="308"/>
      <c r="GD89" s="308"/>
      <c r="GE89" s="308"/>
      <c r="GF89" s="308"/>
      <c r="GG89" s="308"/>
      <c r="GH89" s="308"/>
      <c r="GI89" s="308"/>
      <c r="GJ89" s="308"/>
      <c r="GK89" s="308"/>
      <c r="GL89" s="308"/>
      <c r="GM89" s="308"/>
      <c r="GN89" s="308"/>
      <c r="GO89" s="308"/>
      <c r="GP89" s="308"/>
      <c r="GQ89" s="308"/>
      <c r="GR89" s="308"/>
      <c r="GS89" s="308"/>
      <c r="GT89" s="308"/>
      <c r="GU89" s="308"/>
      <c r="GV89" s="308"/>
      <c r="GW89" s="308"/>
      <c r="GX89" s="308"/>
      <c r="GY89" s="308"/>
      <c r="GZ89" s="308"/>
      <c r="HA89" s="308"/>
      <c r="HB89" s="308"/>
      <c r="HC89" s="308"/>
      <c r="HD89" s="308"/>
      <c r="HE89" s="308"/>
      <c r="HF89" s="308"/>
      <c r="HG89" s="308"/>
      <c r="HH89" s="308"/>
      <c r="HI89" s="308"/>
      <c r="HJ89" s="308"/>
      <c r="HK89" s="308"/>
      <c r="HL89" s="308"/>
      <c r="HM89" s="308"/>
      <c r="HN89" s="308"/>
      <c r="HO89" s="308"/>
      <c r="HP89" s="308"/>
      <c r="HQ89" s="308"/>
      <c r="HR89" s="308"/>
      <c r="HS89" s="308"/>
      <c r="HT89" s="308"/>
      <c r="HU89" s="308"/>
      <c r="HV89" s="308"/>
      <c r="HW89" s="308"/>
      <c r="HX89" s="308"/>
      <c r="HY89" s="308"/>
      <c r="HZ89" s="308"/>
      <c r="IA89" s="308"/>
      <c r="IB89" s="308"/>
      <c r="IC89" s="308"/>
      <c r="ID89" s="308"/>
      <c r="IE89" s="308"/>
      <c r="IF89" s="308"/>
      <c r="IG89" s="308"/>
      <c r="IH89" s="308"/>
      <c r="II89" s="308"/>
      <c r="IJ89" s="308"/>
      <c r="IK89" s="308"/>
      <c r="IL89" s="308"/>
      <c r="IM89" s="308"/>
      <c r="IN89" s="308"/>
      <c r="IO89" s="308"/>
      <c r="IP89" s="308"/>
      <c r="IQ89" s="308"/>
      <c r="IR89" s="308"/>
      <c r="IS89" s="308"/>
      <c r="IT89" s="308"/>
      <c r="IU89" s="308"/>
      <c r="IV89" s="308"/>
      <c r="IW89" s="308"/>
      <c r="IX89" s="308"/>
      <c r="IY89" s="308"/>
      <c r="IZ89" s="308"/>
      <c r="JA89" s="308"/>
      <c r="JB89" s="308"/>
      <c r="JC89" s="308"/>
      <c r="JD89" s="308"/>
      <c r="JE89" s="308"/>
      <c r="JF89" s="308"/>
      <c r="JG89" s="308"/>
      <c r="JH89" s="308"/>
      <c r="JI89" s="308"/>
      <c r="JJ89" s="308"/>
      <c r="JK89" s="308"/>
      <c r="JL89" s="308"/>
      <c r="JM89" s="308"/>
      <c r="JN89" s="308"/>
      <c r="JO89" s="308"/>
      <c r="JP89" s="308"/>
      <c r="JQ89" s="308"/>
      <c r="JR89" s="308"/>
      <c r="JS89" s="308"/>
      <c r="JT89" s="308"/>
      <c r="JU89" s="308"/>
      <c r="JV89" s="308"/>
      <c r="JW89" s="308"/>
      <c r="JX89" s="308"/>
      <c r="JY89" s="308"/>
      <c r="JZ89" s="308"/>
      <c r="KA89" s="308"/>
      <c r="KB89" s="308"/>
      <c r="KC89" s="308"/>
      <c r="KD89" s="308"/>
      <c r="KE89" s="308"/>
      <c r="KF89" s="308"/>
      <c r="KG89" s="308"/>
      <c r="KH89" s="308"/>
      <c r="KI89" s="308"/>
      <c r="KJ89" s="308"/>
      <c r="KK89" s="308"/>
      <c r="KL89" s="308"/>
      <c r="KM89" s="308"/>
      <c r="KN89" s="308"/>
      <c r="KO89" s="308"/>
      <c r="KP89" s="308"/>
      <c r="KQ89" s="308"/>
      <c r="KR89" s="308"/>
      <c r="KS89" s="308"/>
      <c r="KT89" s="308"/>
      <c r="KU89" s="308"/>
      <c r="KV89" s="308"/>
      <c r="KW89" s="308"/>
      <c r="KX89" s="308"/>
      <c r="KY89" s="308"/>
      <c r="KZ89" s="308"/>
      <c r="LA89" s="308"/>
      <c r="LB89" s="308"/>
      <c r="LC89" s="308"/>
      <c r="LD89" s="308"/>
      <c r="LE89" s="308"/>
      <c r="LF89" s="308"/>
      <c r="LG89" s="308"/>
      <c r="LH89" s="308"/>
      <c r="LI89" s="308"/>
      <c r="LJ89" s="308"/>
      <c r="LK89" s="308"/>
      <c r="LL89" s="308"/>
      <c r="LM89" s="308"/>
    </row>
    <row r="90" spans="1:325" ht="30">
      <c r="A90" s="130"/>
      <c r="B90" s="323" t="s">
        <v>832</v>
      </c>
      <c r="C90" s="304" t="s">
        <v>833</v>
      </c>
      <c r="D90" s="309"/>
      <c r="E90" s="310"/>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c r="AJ90" s="308"/>
      <c r="AK90" s="308"/>
      <c r="AL90" s="308"/>
      <c r="AM90" s="308"/>
      <c r="AN90" s="308"/>
      <c r="AO90" s="308"/>
      <c r="AP90" s="308"/>
      <c r="AQ90" s="308"/>
      <c r="AR90" s="308"/>
      <c r="AS90" s="308"/>
      <c r="AT90" s="308"/>
      <c r="AU90" s="308"/>
      <c r="AV90" s="308"/>
      <c r="AW90" s="308"/>
      <c r="AX90" s="308"/>
      <c r="AY90" s="308"/>
      <c r="AZ90" s="308"/>
      <c r="BA90" s="308"/>
      <c r="BB90" s="308"/>
      <c r="BC90" s="308"/>
      <c r="BD90" s="308"/>
      <c r="BE90" s="308"/>
      <c r="BF90" s="308"/>
      <c r="BG90" s="308"/>
      <c r="BH90" s="308"/>
      <c r="BI90" s="308"/>
      <c r="BJ90" s="308"/>
      <c r="BK90" s="308"/>
      <c r="BL90" s="308"/>
      <c r="BM90" s="308"/>
      <c r="BN90" s="308"/>
      <c r="BO90" s="308"/>
      <c r="BP90" s="308"/>
      <c r="BQ90" s="308"/>
      <c r="BR90" s="308"/>
      <c r="BS90" s="308"/>
      <c r="BT90" s="308"/>
      <c r="BU90" s="308"/>
      <c r="BV90" s="308"/>
      <c r="BW90" s="308"/>
      <c r="BX90" s="308"/>
      <c r="BY90" s="308"/>
      <c r="BZ90" s="308"/>
      <c r="CA90" s="308"/>
      <c r="CB90" s="308"/>
      <c r="CC90" s="308"/>
      <c r="CD90" s="308"/>
      <c r="CE90" s="308"/>
      <c r="CF90" s="308"/>
      <c r="CG90" s="308"/>
      <c r="CH90" s="308"/>
      <c r="CI90" s="308"/>
      <c r="CJ90" s="308"/>
      <c r="CK90" s="308"/>
      <c r="CL90" s="308"/>
      <c r="CM90" s="308"/>
      <c r="CN90" s="308"/>
      <c r="CO90" s="308"/>
      <c r="CP90" s="308"/>
      <c r="CQ90" s="308"/>
      <c r="CR90" s="308"/>
      <c r="CS90" s="308"/>
      <c r="CT90" s="308"/>
      <c r="CU90" s="308"/>
      <c r="CV90" s="308"/>
      <c r="CW90" s="308"/>
      <c r="CX90" s="308"/>
      <c r="CY90" s="308"/>
      <c r="CZ90" s="308"/>
      <c r="DA90" s="308"/>
      <c r="DB90" s="308"/>
      <c r="DC90" s="308"/>
      <c r="DD90" s="308"/>
      <c r="DE90" s="308"/>
      <c r="DF90" s="308"/>
      <c r="DG90" s="308"/>
      <c r="DH90" s="308"/>
      <c r="DI90" s="308"/>
      <c r="DJ90" s="308"/>
      <c r="DK90" s="308"/>
      <c r="DL90" s="308"/>
      <c r="DM90" s="308"/>
      <c r="DN90" s="308"/>
      <c r="DO90" s="308"/>
      <c r="DP90" s="308"/>
      <c r="DQ90" s="308"/>
      <c r="DR90" s="308"/>
      <c r="DS90" s="308"/>
      <c r="DT90" s="308"/>
      <c r="DU90" s="308"/>
      <c r="DV90" s="308"/>
      <c r="DW90" s="308"/>
      <c r="DX90" s="308"/>
      <c r="DY90" s="308"/>
      <c r="DZ90" s="308"/>
      <c r="EA90" s="308"/>
      <c r="EB90" s="308"/>
      <c r="EC90" s="308"/>
      <c r="ED90" s="308"/>
      <c r="EE90" s="308"/>
      <c r="EF90" s="308"/>
      <c r="EG90" s="308"/>
      <c r="EH90" s="308"/>
      <c r="EI90" s="308"/>
      <c r="EJ90" s="308"/>
      <c r="EK90" s="308"/>
      <c r="EL90" s="308"/>
      <c r="EM90" s="308"/>
      <c r="EN90" s="308"/>
      <c r="EO90" s="308"/>
      <c r="EP90" s="308"/>
      <c r="EQ90" s="308"/>
      <c r="ER90" s="308"/>
      <c r="ES90" s="308"/>
      <c r="ET90" s="308"/>
      <c r="EU90" s="308"/>
      <c r="EV90" s="308"/>
      <c r="EW90" s="308"/>
      <c r="EX90" s="308"/>
      <c r="EY90" s="308"/>
      <c r="EZ90" s="308"/>
      <c r="FA90" s="308"/>
      <c r="FB90" s="308"/>
      <c r="FC90" s="308"/>
      <c r="FD90" s="308"/>
      <c r="FE90" s="308"/>
      <c r="FF90" s="308"/>
      <c r="FG90" s="308"/>
      <c r="FH90" s="308"/>
      <c r="FI90" s="308"/>
      <c r="FJ90" s="308"/>
      <c r="FK90" s="308"/>
      <c r="FL90" s="308"/>
      <c r="FM90" s="308"/>
      <c r="FN90" s="308"/>
      <c r="FO90" s="308"/>
      <c r="FP90" s="308"/>
      <c r="FQ90" s="308"/>
      <c r="FR90" s="308"/>
      <c r="FS90" s="308"/>
      <c r="FT90" s="308"/>
      <c r="FU90" s="308"/>
      <c r="FV90" s="308"/>
      <c r="FW90" s="308"/>
      <c r="FX90" s="308"/>
      <c r="FY90" s="308"/>
      <c r="FZ90" s="308"/>
      <c r="GA90" s="308"/>
      <c r="GB90" s="308"/>
      <c r="GC90" s="308"/>
      <c r="GD90" s="308"/>
      <c r="GE90" s="308"/>
      <c r="GF90" s="308"/>
      <c r="GG90" s="308"/>
      <c r="GH90" s="308"/>
      <c r="GI90" s="308"/>
      <c r="GJ90" s="308"/>
      <c r="GK90" s="308"/>
      <c r="GL90" s="308"/>
      <c r="GM90" s="308"/>
      <c r="GN90" s="308"/>
      <c r="GO90" s="308"/>
      <c r="GP90" s="308"/>
      <c r="GQ90" s="308"/>
      <c r="GR90" s="308"/>
      <c r="GS90" s="308"/>
      <c r="GT90" s="308"/>
      <c r="GU90" s="308"/>
      <c r="GV90" s="308"/>
      <c r="GW90" s="308"/>
      <c r="GX90" s="308"/>
      <c r="GY90" s="308"/>
      <c r="GZ90" s="308"/>
      <c r="HA90" s="308"/>
      <c r="HB90" s="308"/>
      <c r="HC90" s="308"/>
      <c r="HD90" s="308"/>
      <c r="HE90" s="308"/>
      <c r="HF90" s="308"/>
      <c r="HG90" s="308"/>
      <c r="HH90" s="308"/>
      <c r="HI90" s="308"/>
      <c r="HJ90" s="308"/>
      <c r="HK90" s="308"/>
      <c r="HL90" s="308"/>
      <c r="HM90" s="308"/>
      <c r="HN90" s="308"/>
      <c r="HO90" s="308"/>
      <c r="HP90" s="308"/>
      <c r="HQ90" s="308"/>
      <c r="HR90" s="308"/>
      <c r="HS90" s="308"/>
      <c r="HT90" s="308"/>
      <c r="HU90" s="308"/>
      <c r="HV90" s="308"/>
      <c r="HW90" s="308"/>
      <c r="HX90" s="308"/>
      <c r="HY90" s="308"/>
      <c r="HZ90" s="308"/>
      <c r="IA90" s="308"/>
      <c r="IB90" s="308"/>
      <c r="IC90" s="308"/>
      <c r="ID90" s="308"/>
      <c r="IE90" s="308"/>
      <c r="IF90" s="308"/>
      <c r="IG90" s="308"/>
      <c r="IH90" s="308"/>
      <c r="II90" s="308"/>
      <c r="IJ90" s="308"/>
      <c r="IK90" s="308"/>
      <c r="IL90" s="308"/>
      <c r="IM90" s="308"/>
      <c r="IN90" s="308"/>
      <c r="IO90" s="308"/>
      <c r="IP90" s="308"/>
      <c r="IQ90" s="308"/>
      <c r="IR90" s="308"/>
      <c r="IS90" s="308"/>
      <c r="IT90" s="308"/>
      <c r="IU90" s="308"/>
      <c r="IV90" s="308"/>
      <c r="IW90" s="308"/>
      <c r="IX90" s="308"/>
      <c r="IY90" s="308"/>
      <c r="IZ90" s="308"/>
      <c r="JA90" s="308"/>
      <c r="JB90" s="308"/>
      <c r="JC90" s="308"/>
      <c r="JD90" s="308"/>
      <c r="JE90" s="308"/>
      <c r="JF90" s="308"/>
      <c r="JG90" s="308"/>
      <c r="JH90" s="308"/>
      <c r="JI90" s="308"/>
      <c r="JJ90" s="308"/>
      <c r="JK90" s="308"/>
      <c r="JL90" s="308"/>
      <c r="JM90" s="308"/>
      <c r="JN90" s="308"/>
      <c r="JO90" s="308"/>
      <c r="JP90" s="308"/>
      <c r="JQ90" s="308"/>
      <c r="JR90" s="308"/>
      <c r="JS90" s="308"/>
      <c r="JT90" s="308"/>
      <c r="JU90" s="308"/>
      <c r="JV90" s="308"/>
      <c r="JW90" s="308"/>
      <c r="JX90" s="308"/>
      <c r="JY90" s="308"/>
      <c r="JZ90" s="308"/>
      <c r="KA90" s="308"/>
      <c r="KB90" s="308"/>
      <c r="KC90" s="308"/>
      <c r="KD90" s="308"/>
      <c r="KE90" s="308"/>
      <c r="KF90" s="308"/>
      <c r="KG90" s="308"/>
      <c r="KH90" s="308"/>
      <c r="KI90" s="308"/>
      <c r="KJ90" s="308"/>
      <c r="KK90" s="308"/>
      <c r="KL90" s="308"/>
      <c r="KM90" s="308"/>
      <c r="KN90" s="308"/>
      <c r="KO90" s="308"/>
      <c r="KP90" s="308"/>
      <c r="KQ90" s="308"/>
      <c r="KR90" s="308"/>
      <c r="KS90" s="308"/>
      <c r="KT90" s="308"/>
      <c r="KU90" s="308"/>
      <c r="KV90" s="308"/>
      <c r="KW90" s="308"/>
      <c r="KX90" s="308"/>
      <c r="KY90" s="308"/>
      <c r="KZ90" s="308"/>
      <c r="LA90" s="308"/>
      <c r="LB90" s="308"/>
      <c r="LC90" s="308"/>
      <c r="LD90" s="308"/>
      <c r="LE90" s="308"/>
      <c r="LF90" s="308"/>
      <c r="LG90" s="308"/>
      <c r="LH90" s="308"/>
      <c r="LI90" s="308"/>
      <c r="LJ90" s="308"/>
      <c r="LK90" s="308"/>
      <c r="LL90" s="308"/>
      <c r="LM90" s="308"/>
    </row>
    <row r="91" spans="1:325" ht="45">
      <c r="A91" s="130" t="str">
        <f>IF(OR(Data3!B13="Grand Total",Data3!B13=0),"",Data3!B13)</f>
        <v>D.3.1.</v>
      </c>
      <c r="B91" s="323" t="s">
        <v>834</v>
      </c>
      <c r="C91" s="304" t="s">
        <v>835</v>
      </c>
      <c r="D91" s="309"/>
      <c r="E91" s="310"/>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c r="AJ91" s="308"/>
      <c r="AK91" s="308"/>
      <c r="AL91" s="308"/>
      <c r="AM91" s="308"/>
      <c r="AN91" s="308"/>
      <c r="AO91" s="308"/>
      <c r="AP91" s="308"/>
      <c r="AQ91" s="308"/>
      <c r="AR91" s="308"/>
      <c r="AS91" s="308"/>
      <c r="AT91" s="308"/>
      <c r="AU91" s="308"/>
      <c r="AV91" s="308"/>
      <c r="AW91" s="308"/>
      <c r="AX91" s="308"/>
      <c r="AY91" s="308"/>
      <c r="AZ91" s="308"/>
      <c r="BA91" s="308"/>
      <c r="BB91" s="308"/>
      <c r="BC91" s="308"/>
      <c r="BD91" s="308"/>
      <c r="BE91" s="308"/>
      <c r="BF91" s="308"/>
      <c r="BG91" s="308"/>
      <c r="BH91" s="308"/>
      <c r="BI91" s="308"/>
      <c r="BJ91" s="308"/>
      <c r="BK91" s="308"/>
      <c r="BL91" s="308"/>
      <c r="BM91" s="308"/>
      <c r="BN91" s="308"/>
      <c r="BO91" s="308"/>
      <c r="BP91" s="308"/>
      <c r="BQ91" s="308"/>
      <c r="BR91" s="308"/>
      <c r="BS91" s="308"/>
      <c r="BT91" s="308"/>
      <c r="BU91" s="308"/>
      <c r="BV91" s="308"/>
      <c r="BW91" s="308"/>
      <c r="BX91" s="308"/>
      <c r="BY91" s="308"/>
      <c r="BZ91" s="308"/>
      <c r="CA91" s="308"/>
      <c r="CB91" s="308"/>
      <c r="CC91" s="308"/>
      <c r="CD91" s="308"/>
      <c r="CE91" s="308"/>
      <c r="CF91" s="308"/>
      <c r="CG91" s="308"/>
      <c r="CH91" s="308"/>
      <c r="CI91" s="308"/>
      <c r="CJ91" s="308"/>
      <c r="CK91" s="308"/>
      <c r="CL91" s="308"/>
      <c r="CM91" s="308"/>
      <c r="CN91" s="308"/>
      <c r="CO91" s="308"/>
      <c r="CP91" s="308"/>
      <c r="CQ91" s="308"/>
      <c r="CR91" s="308"/>
      <c r="CS91" s="308"/>
      <c r="CT91" s="308"/>
      <c r="CU91" s="308"/>
      <c r="CV91" s="308"/>
      <c r="CW91" s="308"/>
      <c r="CX91" s="308"/>
      <c r="CY91" s="308"/>
      <c r="CZ91" s="308"/>
      <c r="DA91" s="308"/>
      <c r="DB91" s="308"/>
      <c r="DC91" s="308"/>
      <c r="DD91" s="308"/>
      <c r="DE91" s="308"/>
      <c r="DF91" s="308"/>
      <c r="DG91" s="308"/>
      <c r="DH91" s="308"/>
      <c r="DI91" s="308"/>
      <c r="DJ91" s="308"/>
      <c r="DK91" s="308"/>
      <c r="DL91" s="308"/>
      <c r="DM91" s="308"/>
      <c r="DN91" s="308"/>
      <c r="DO91" s="308"/>
      <c r="DP91" s="308"/>
      <c r="DQ91" s="308"/>
      <c r="DR91" s="308"/>
      <c r="DS91" s="308"/>
      <c r="DT91" s="308"/>
      <c r="DU91" s="308"/>
      <c r="DV91" s="308"/>
      <c r="DW91" s="308"/>
      <c r="DX91" s="308"/>
      <c r="DY91" s="308"/>
      <c r="DZ91" s="308"/>
      <c r="EA91" s="308"/>
      <c r="EB91" s="308"/>
      <c r="EC91" s="308"/>
      <c r="ED91" s="308"/>
      <c r="EE91" s="308"/>
      <c r="EF91" s="308"/>
      <c r="EG91" s="308"/>
      <c r="EH91" s="308"/>
      <c r="EI91" s="308"/>
      <c r="EJ91" s="308"/>
      <c r="EK91" s="308"/>
      <c r="EL91" s="308"/>
      <c r="EM91" s="308"/>
      <c r="EN91" s="308"/>
      <c r="EO91" s="308"/>
      <c r="EP91" s="308"/>
      <c r="EQ91" s="308"/>
      <c r="ER91" s="308"/>
      <c r="ES91" s="308"/>
      <c r="ET91" s="308"/>
      <c r="EU91" s="308"/>
      <c r="EV91" s="308"/>
      <c r="EW91" s="308"/>
      <c r="EX91" s="308"/>
      <c r="EY91" s="308"/>
      <c r="EZ91" s="308"/>
      <c r="FA91" s="308"/>
      <c r="FB91" s="308"/>
      <c r="FC91" s="308"/>
      <c r="FD91" s="308"/>
      <c r="FE91" s="308"/>
      <c r="FF91" s="308"/>
      <c r="FG91" s="308"/>
      <c r="FH91" s="308"/>
      <c r="FI91" s="308"/>
      <c r="FJ91" s="308"/>
      <c r="FK91" s="308"/>
      <c r="FL91" s="308"/>
      <c r="FM91" s="308"/>
      <c r="FN91" s="308"/>
      <c r="FO91" s="308"/>
      <c r="FP91" s="308"/>
      <c r="FQ91" s="308"/>
      <c r="FR91" s="308"/>
      <c r="FS91" s="308"/>
      <c r="FT91" s="308"/>
      <c r="FU91" s="308"/>
      <c r="FV91" s="308"/>
      <c r="FW91" s="308"/>
      <c r="FX91" s="308"/>
      <c r="FY91" s="308"/>
      <c r="FZ91" s="308"/>
      <c r="GA91" s="308"/>
      <c r="GB91" s="308"/>
      <c r="GC91" s="308"/>
      <c r="GD91" s="308"/>
      <c r="GE91" s="308"/>
      <c r="GF91" s="308"/>
      <c r="GG91" s="308"/>
      <c r="GH91" s="308"/>
      <c r="GI91" s="308"/>
      <c r="GJ91" s="308"/>
      <c r="GK91" s="308"/>
      <c r="GL91" s="308"/>
      <c r="GM91" s="308"/>
      <c r="GN91" s="308"/>
      <c r="GO91" s="308"/>
      <c r="GP91" s="308"/>
      <c r="GQ91" s="308"/>
      <c r="GR91" s="308"/>
      <c r="GS91" s="308"/>
      <c r="GT91" s="308"/>
      <c r="GU91" s="308"/>
      <c r="GV91" s="308"/>
      <c r="GW91" s="308"/>
      <c r="GX91" s="308"/>
      <c r="GY91" s="308"/>
      <c r="GZ91" s="308"/>
      <c r="HA91" s="308"/>
      <c r="HB91" s="308"/>
      <c r="HC91" s="308"/>
      <c r="HD91" s="308"/>
      <c r="HE91" s="308"/>
      <c r="HF91" s="308"/>
      <c r="HG91" s="308"/>
      <c r="HH91" s="308"/>
      <c r="HI91" s="308"/>
      <c r="HJ91" s="308"/>
      <c r="HK91" s="308"/>
      <c r="HL91" s="308"/>
      <c r="HM91" s="308"/>
      <c r="HN91" s="308"/>
      <c r="HO91" s="308"/>
      <c r="HP91" s="308"/>
      <c r="HQ91" s="308"/>
      <c r="HR91" s="308"/>
      <c r="HS91" s="308"/>
      <c r="HT91" s="308"/>
      <c r="HU91" s="308"/>
      <c r="HV91" s="308"/>
      <c r="HW91" s="308"/>
      <c r="HX91" s="308"/>
      <c r="HY91" s="308"/>
      <c r="HZ91" s="308"/>
      <c r="IA91" s="308"/>
      <c r="IB91" s="308"/>
      <c r="IC91" s="308"/>
      <c r="ID91" s="308"/>
      <c r="IE91" s="308"/>
      <c r="IF91" s="308"/>
      <c r="IG91" s="308"/>
      <c r="IH91" s="308"/>
      <c r="II91" s="308"/>
      <c r="IJ91" s="308"/>
      <c r="IK91" s="308"/>
      <c r="IL91" s="308"/>
      <c r="IM91" s="308"/>
      <c r="IN91" s="308"/>
      <c r="IO91" s="308"/>
      <c r="IP91" s="308"/>
      <c r="IQ91" s="308"/>
      <c r="IR91" s="308"/>
      <c r="IS91" s="308"/>
      <c r="IT91" s="308"/>
      <c r="IU91" s="308"/>
      <c r="IV91" s="308"/>
      <c r="IW91" s="308"/>
      <c r="IX91" s="308"/>
      <c r="IY91" s="308"/>
      <c r="IZ91" s="308"/>
      <c r="JA91" s="308"/>
      <c r="JB91" s="308"/>
      <c r="JC91" s="308"/>
      <c r="JD91" s="308"/>
      <c r="JE91" s="308"/>
      <c r="JF91" s="308"/>
      <c r="JG91" s="308"/>
      <c r="JH91" s="308"/>
      <c r="JI91" s="308"/>
      <c r="JJ91" s="308"/>
      <c r="JK91" s="308"/>
      <c r="JL91" s="308"/>
      <c r="JM91" s="308"/>
      <c r="JN91" s="308"/>
      <c r="JO91" s="308"/>
      <c r="JP91" s="308"/>
      <c r="JQ91" s="308"/>
      <c r="JR91" s="308"/>
      <c r="JS91" s="308"/>
      <c r="JT91" s="308"/>
      <c r="JU91" s="308"/>
      <c r="JV91" s="308"/>
      <c r="JW91" s="308"/>
      <c r="JX91" s="308"/>
      <c r="JY91" s="308"/>
      <c r="JZ91" s="308"/>
      <c r="KA91" s="308"/>
      <c r="KB91" s="308"/>
      <c r="KC91" s="308"/>
      <c r="KD91" s="308"/>
      <c r="KE91" s="308"/>
      <c r="KF91" s="308"/>
      <c r="KG91" s="308"/>
      <c r="KH91" s="308"/>
      <c r="KI91" s="308"/>
      <c r="KJ91" s="308"/>
      <c r="KK91" s="308"/>
      <c r="KL91" s="308"/>
      <c r="KM91" s="308"/>
      <c r="KN91" s="308"/>
      <c r="KO91" s="308"/>
      <c r="KP91" s="308"/>
      <c r="KQ91" s="308"/>
      <c r="KR91" s="308"/>
      <c r="KS91" s="308"/>
      <c r="KT91" s="308"/>
      <c r="KU91" s="308"/>
      <c r="KV91" s="308"/>
      <c r="KW91" s="308"/>
      <c r="KX91" s="308"/>
      <c r="KY91" s="308"/>
      <c r="KZ91" s="308"/>
      <c r="LA91" s="308"/>
      <c r="LB91" s="308"/>
      <c r="LC91" s="308"/>
      <c r="LD91" s="308"/>
      <c r="LE91" s="308"/>
      <c r="LF91" s="308"/>
      <c r="LG91" s="308"/>
      <c r="LH91" s="308"/>
      <c r="LI91" s="308"/>
      <c r="LJ91" s="308"/>
      <c r="LK91" s="308"/>
      <c r="LL91" s="308"/>
      <c r="LM91" s="308"/>
    </row>
    <row r="92" spans="1:325" ht="30">
      <c r="A92" s="130"/>
      <c r="B92" s="323" t="s">
        <v>836</v>
      </c>
      <c r="C92" s="304" t="s">
        <v>203</v>
      </c>
      <c r="D92" s="309"/>
      <c r="E92" s="310"/>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c r="AJ92" s="308"/>
      <c r="AK92" s="308"/>
      <c r="AL92" s="308"/>
      <c r="AM92" s="308"/>
      <c r="AN92" s="308"/>
      <c r="AO92" s="308"/>
      <c r="AP92" s="308"/>
      <c r="AQ92" s="308"/>
      <c r="AR92" s="308"/>
      <c r="AS92" s="308"/>
      <c r="AT92" s="308"/>
      <c r="AU92" s="308"/>
      <c r="AV92" s="308"/>
      <c r="AW92" s="308"/>
      <c r="AX92" s="308"/>
      <c r="AY92" s="308"/>
      <c r="AZ92" s="308"/>
      <c r="BA92" s="308"/>
      <c r="BB92" s="308"/>
      <c r="BC92" s="308"/>
      <c r="BD92" s="308"/>
      <c r="BE92" s="308"/>
      <c r="BF92" s="308"/>
      <c r="BG92" s="308"/>
      <c r="BH92" s="308"/>
      <c r="BI92" s="308"/>
      <c r="BJ92" s="308"/>
      <c r="BK92" s="308"/>
      <c r="BL92" s="308"/>
      <c r="BM92" s="308"/>
      <c r="BN92" s="308"/>
      <c r="BO92" s="308"/>
      <c r="BP92" s="308"/>
      <c r="BQ92" s="308"/>
      <c r="BR92" s="308"/>
      <c r="BS92" s="308"/>
      <c r="BT92" s="308"/>
      <c r="BU92" s="308"/>
      <c r="BV92" s="308"/>
      <c r="BW92" s="308"/>
      <c r="BX92" s="308"/>
      <c r="BY92" s="308"/>
      <c r="BZ92" s="308"/>
      <c r="CA92" s="308"/>
      <c r="CB92" s="308"/>
      <c r="CC92" s="308"/>
      <c r="CD92" s="308"/>
      <c r="CE92" s="308"/>
      <c r="CF92" s="308"/>
      <c r="CG92" s="308"/>
      <c r="CH92" s="308"/>
      <c r="CI92" s="308"/>
      <c r="CJ92" s="308"/>
      <c r="CK92" s="308"/>
      <c r="CL92" s="308"/>
      <c r="CM92" s="308"/>
      <c r="CN92" s="308"/>
      <c r="CO92" s="308"/>
      <c r="CP92" s="308"/>
      <c r="CQ92" s="308"/>
      <c r="CR92" s="308"/>
      <c r="CS92" s="308"/>
      <c r="CT92" s="308"/>
      <c r="CU92" s="308"/>
      <c r="CV92" s="308"/>
      <c r="CW92" s="308"/>
      <c r="CX92" s="308"/>
      <c r="CY92" s="308"/>
      <c r="CZ92" s="308"/>
      <c r="DA92" s="308"/>
      <c r="DB92" s="308"/>
      <c r="DC92" s="308"/>
      <c r="DD92" s="308"/>
      <c r="DE92" s="308"/>
      <c r="DF92" s="308"/>
      <c r="DG92" s="308"/>
      <c r="DH92" s="308"/>
      <c r="DI92" s="308"/>
      <c r="DJ92" s="308"/>
      <c r="DK92" s="308"/>
      <c r="DL92" s="308"/>
      <c r="DM92" s="308"/>
      <c r="DN92" s="308"/>
      <c r="DO92" s="308"/>
      <c r="DP92" s="308"/>
      <c r="DQ92" s="308"/>
      <c r="DR92" s="308"/>
      <c r="DS92" s="308"/>
      <c r="DT92" s="308"/>
      <c r="DU92" s="308"/>
      <c r="DV92" s="308"/>
      <c r="DW92" s="308"/>
      <c r="DX92" s="308"/>
      <c r="DY92" s="308"/>
      <c r="DZ92" s="308"/>
      <c r="EA92" s="308"/>
      <c r="EB92" s="308"/>
      <c r="EC92" s="308"/>
      <c r="ED92" s="308"/>
      <c r="EE92" s="308"/>
      <c r="EF92" s="308"/>
      <c r="EG92" s="308"/>
      <c r="EH92" s="308"/>
      <c r="EI92" s="308"/>
      <c r="EJ92" s="308"/>
      <c r="EK92" s="308"/>
      <c r="EL92" s="308"/>
      <c r="EM92" s="308"/>
      <c r="EN92" s="308"/>
      <c r="EO92" s="308"/>
      <c r="EP92" s="308"/>
      <c r="EQ92" s="308"/>
      <c r="ER92" s="308"/>
      <c r="ES92" s="308"/>
      <c r="ET92" s="308"/>
      <c r="EU92" s="308"/>
      <c r="EV92" s="308"/>
      <c r="EW92" s="308"/>
      <c r="EX92" s="308"/>
      <c r="EY92" s="308"/>
      <c r="EZ92" s="308"/>
      <c r="FA92" s="308"/>
      <c r="FB92" s="308"/>
      <c r="FC92" s="308"/>
      <c r="FD92" s="308"/>
      <c r="FE92" s="308"/>
      <c r="FF92" s="308"/>
      <c r="FG92" s="308"/>
      <c r="FH92" s="308"/>
      <c r="FI92" s="308"/>
      <c r="FJ92" s="308"/>
      <c r="FK92" s="308"/>
      <c r="FL92" s="308"/>
      <c r="FM92" s="308"/>
      <c r="FN92" s="308"/>
      <c r="FO92" s="308"/>
      <c r="FP92" s="308"/>
      <c r="FQ92" s="308"/>
      <c r="FR92" s="308"/>
      <c r="FS92" s="308"/>
      <c r="FT92" s="308"/>
      <c r="FU92" s="308"/>
      <c r="FV92" s="308"/>
      <c r="FW92" s="308"/>
      <c r="FX92" s="308"/>
      <c r="FY92" s="308"/>
      <c r="FZ92" s="308"/>
      <c r="GA92" s="308"/>
      <c r="GB92" s="308"/>
      <c r="GC92" s="308"/>
      <c r="GD92" s="308"/>
      <c r="GE92" s="308"/>
      <c r="GF92" s="308"/>
      <c r="GG92" s="308"/>
      <c r="GH92" s="308"/>
      <c r="GI92" s="308"/>
      <c r="GJ92" s="308"/>
      <c r="GK92" s="308"/>
      <c r="GL92" s="308"/>
      <c r="GM92" s="308"/>
      <c r="GN92" s="308"/>
      <c r="GO92" s="308"/>
      <c r="GP92" s="308"/>
      <c r="GQ92" s="308"/>
      <c r="GR92" s="308"/>
      <c r="GS92" s="308"/>
      <c r="GT92" s="308"/>
      <c r="GU92" s="308"/>
      <c r="GV92" s="308"/>
      <c r="GW92" s="308"/>
      <c r="GX92" s="308"/>
      <c r="GY92" s="308"/>
      <c r="GZ92" s="308"/>
      <c r="HA92" s="308"/>
      <c r="HB92" s="308"/>
      <c r="HC92" s="308"/>
      <c r="HD92" s="308"/>
      <c r="HE92" s="308"/>
      <c r="HF92" s="308"/>
      <c r="HG92" s="308"/>
      <c r="HH92" s="308"/>
      <c r="HI92" s="308"/>
      <c r="HJ92" s="308"/>
      <c r="HK92" s="308"/>
      <c r="HL92" s="308"/>
      <c r="HM92" s="308"/>
      <c r="HN92" s="308"/>
      <c r="HO92" s="308"/>
      <c r="HP92" s="308"/>
      <c r="HQ92" s="308"/>
      <c r="HR92" s="308"/>
      <c r="HS92" s="308"/>
      <c r="HT92" s="308"/>
      <c r="HU92" s="308"/>
      <c r="HV92" s="308"/>
      <c r="HW92" s="308"/>
      <c r="HX92" s="308"/>
      <c r="HY92" s="308"/>
      <c r="HZ92" s="308"/>
      <c r="IA92" s="308"/>
      <c r="IB92" s="308"/>
      <c r="IC92" s="308"/>
      <c r="ID92" s="308"/>
      <c r="IE92" s="308"/>
      <c r="IF92" s="308"/>
      <c r="IG92" s="308"/>
      <c r="IH92" s="308"/>
      <c r="II92" s="308"/>
      <c r="IJ92" s="308"/>
      <c r="IK92" s="308"/>
      <c r="IL92" s="308"/>
      <c r="IM92" s="308"/>
      <c r="IN92" s="308"/>
      <c r="IO92" s="308"/>
      <c r="IP92" s="308"/>
      <c r="IQ92" s="308"/>
      <c r="IR92" s="308"/>
      <c r="IS92" s="308"/>
      <c r="IT92" s="308"/>
      <c r="IU92" s="308"/>
      <c r="IV92" s="308"/>
      <c r="IW92" s="308"/>
      <c r="IX92" s="308"/>
      <c r="IY92" s="308"/>
      <c r="IZ92" s="308"/>
      <c r="JA92" s="308"/>
      <c r="JB92" s="308"/>
      <c r="JC92" s="308"/>
      <c r="JD92" s="308"/>
      <c r="JE92" s="308"/>
      <c r="JF92" s="308"/>
      <c r="JG92" s="308"/>
      <c r="JH92" s="308"/>
      <c r="JI92" s="308"/>
      <c r="JJ92" s="308"/>
      <c r="JK92" s="308"/>
      <c r="JL92" s="308"/>
      <c r="JM92" s="308"/>
      <c r="JN92" s="308"/>
      <c r="JO92" s="308"/>
      <c r="JP92" s="308"/>
      <c r="JQ92" s="308"/>
      <c r="JR92" s="308"/>
      <c r="JS92" s="308"/>
      <c r="JT92" s="308"/>
      <c r="JU92" s="308"/>
      <c r="JV92" s="308"/>
      <c r="JW92" s="308"/>
      <c r="JX92" s="308"/>
      <c r="JY92" s="308"/>
      <c r="JZ92" s="308"/>
      <c r="KA92" s="308"/>
      <c r="KB92" s="308"/>
      <c r="KC92" s="308"/>
      <c r="KD92" s="308"/>
      <c r="KE92" s="308"/>
      <c r="KF92" s="308"/>
      <c r="KG92" s="308"/>
      <c r="KH92" s="308"/>
      <c r="KI92" s="308"/>
      <c r="KJ92" s="308"/>
      <c r="KK92" s="308"/>
      <c r="KL92" s="308"/>
      <c r="KM92" s="308"/>
      <c r="KN92" s="308"/>
      <c r="KO92" s="308"/>
      <c r="KP92" s="308"/>
      <c r="KQ92" s="308"/>
      <c r="KR92" s="308"/>
      <c r="KS92" s="308"/>
      <c r="KT92" s="308"/>
      <c r="KU92" s="308"/>
      <c r="KV92" s="308"/>
      <c r="KW92" s="308"/>
      <c r="KX92" s="308"/>
      <c r="KY92" s="308"/>
      <c r="KZ92" s="308"/>
      <c r="LA92" s="308"/>
      <c r="LB92" s="308"/>
      <c r="LC92" s="308"/>
      <c r="LD92" s="308"/>
      <c r="LE92" s="308"/>
      <c r="LF92" s="308"/>
      <c r="LG92" s="308"/>
      <c r="LH92" s="308"/>
      <c r="LI92" s="308"/>
      <c r="LJ92" s="308"/>
      <c r="LK92" s="308"/>
      <c r="LL92" s="308"/>
      <c r="LM92" s="308"/>
    </row>
    <row r="93" spans="1:325" ht="30">
      <c r="A93" s="130" t="str">
        <f>IF(OR(Data3!B14="Grand Total",Data3!B14=0),"",Data3!B14)</f>
        <v>D.3.2.</v>
      </c>
      <c r="B93" s="323" t="s">
        <v>837</v>
      </c>
      <c r="C93" s="304" t="s">
        <v>838</v>
      </c>
      <c r="D93" s="309"/>
      <c r="E93" s="310"/>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c r="AJ93" s="308"/>
      <c r="AK93" s="308"/>
      <c r="AL93" s="308"/>
      <c r="AM93" s="308"/>
      <c r="AN93" s="308"/>
      <c r="AO93" s="308"/>
      <c r="AP93" s="308"/>
      <c r="AQ93" s="308"/>
      <c r="AR93" s="308"/>
      <c r="AS93" s="308"/>
      <c r="AT93" s="308"/>
      <c r="AU93" s="308"/>
      <c r="AV93" s="308"/>
      <c r="AW93" s="308"/>
      <c r="AX93" s="308"/>
      <c r="AY93" s="308"/>
      <c r="AZ93" s="308"/>
      <c r="BA93" s="308"/>
      <c r="BB93" s="308"/>
      <c r="BC93" s="308"/>
      <c r="BD93" s="308"/>
      <c r="BE93" s="308"/>
      <c r="BF93" s="308"/>
      <c r="BG93" s="308"/>
      <c r="BH93" s="308"/>
      <c r="BI93" s="308"/>
      <c r="BJ93" s="308"/>
      <c r="BK93" s="308"/>
      <c r="BL93" s="308"/>
      <c r="BM93" s="308"/>
      <c r="BN93" s="308"/>
      <c r="BO93" s="308"/>
      <c r="BP93" s="308"/>
      <c r="BQ93" s="308"/>
      <c r="BR93" s="308"/>
      <c r="BS93" s="308"/>
      <c r="BT93" s="308"/>
      <c r="BU93" s="308"/>
      <c r="BV93" s="308"/>
      <c r="BW93" s="308"/>
      <c r="BX93" s="308"/>
      <c r="BY93" s="308"/>
      <c r="BZ93" s="308"/>
      <c r="CA93" s="308"/>
      <c r="CB93" s="308"/>
      <c r="CC93" s="308"/>
      <c r="CD93" s="308"/>
      <c r="CE93" s="308"/>
      <c r="CF93" s="308"/>
      <c r="CG93" s="308"/>
      <c r="CH93" s="308"/>
      <c r="CI93" s="308"/>
      <c r="CJ93" s="308"/>
      <c r="CK93" s="308"/>
      <c r="CL93" s="308"/>
      <c r="CM93" s="308"/>
      <c r="CN93" s="308"/>
      <c r="CO93" s="308"/>
      <c r="CP93" s="308"/>
      <c r="CQ93" s="308"/>
      <c r="CR93" s="308"/>
      <c r="CS93" s="308"/>
      <c r="CT93" s="308"/>
      <c r="CU93" s="308"/>
      <c r="CV93" s="308"/>
      <c r="CW93" s="308"/>
      <c r="CX93" s="308"/>
      <c r="CY93" s="308"/>
      <c r="CZ93" s="308"/>
      <c r="DA93" s="308"/>
      <c r="DB93" s="308"/>
      <c r="DC93" s="308"/>
      <c r="DD93" s="308"/>
      <c r="DE93" s="308"/>
      <c r="DF93" s="308"/>
      <c r="DG93" s="308"/>
      <c r="DH93" s="308"/>
      <c r="DI93" s="308"/>
      <c r="DJ93" s="308"/>
      <c r="DK93" s="308"/>
      <c r="DL93" s="308"/>
      <c r="DM93" s="308"/>
      <c r="DN93" s="308"/>
      <c r="DO93" s="308"/>
      <c r="DP93" s="308"/>
      <c r="DQ93" s="308"/>
      <c r="DR93" s="308"/>
      <c r="DS93" s="308"/>
      <c r="DT93" s="308"/>
      <c r="DU93" s="308"/>
      <c r="DV93" s="308"/>
      <c r="DW93" s="308"/>
      <c r="DX93" s="308"/>
      <c r="DY93" s="308"/>
      <c r="DZ93" s="308"/>
      <c r="EA93" s="308"/>
      <c r="EB93" s="308"/>
      <c r="EC93" s="308"/>
      <c r="ED93" s="308"/>
      <c r="EE93" s="308"/>
      <c r="EF93" s="308"/>
      <c r="EG93" s="308"/>
      <c r="EH93" s="308"/>
      <c r="EI93" s="308"/>
      <c r="EJ93" s="308"/>
      <c r="EK93" s="308"/>
      <c r="EL93" s="308"/>
      <c r="EM93" s="308"/>
      <c r="EN93" s="308"/>
      <c r="EO93" s="308"/>
      <c r="EP93" s="308"/>
      <c r="EQ93" s="308"/>
      <c r="ER93" s="308"/>
      <c r="ES93" s="308"/>
      <c r="ET93" s="308"/>
      <c r="EU93" s="308"/>
      <c r="EV93" s="308"/>
      <c r="EW93" s="308"/>
      <c r="EX93" s="308"/>
      <c r="EY93" s="308"/>
      <c r="EZ93" s="308"/>
      <c r="FA93" s="308"/>
      <c r="FB93" s="308"/>
      <c r="FC93" s="308"/>
      <c r="FD93" s="308"/>
      <c r="FE93" s="308"/>
      <c r="FF93" s="308"/>
      <c r="FG93" s="308"/>
      <c r="FH93" s="308"/>
      <c r="FI93" s="308"/>
      <c r="FJ93" s="308"/>
      <c r="FK93" s="308"/>
      <c r="FL93" s="308"/>
      <c r="FM93" s="308"/>
      <c r="FN93" s="308"/>
      <c r="FO93" s="308"/>
      <c r="FP93" s="308"/>
      <c r="FQ93" s="308"/>
      <c r="FR93" s="308"/>
      <c r="FS93" s="308"/>
      <c r="FT93" s="308"/>
      <c r="FU93" s="308"/>
      <c r="FV93" s="308"/>
      <c r="FW93" s="308"/>
      <c r="FX93" s="308"/>
      <c r="FY93" s="308"/>
      <c r="FZ93" s="308"/>
      <c r="GA93" s="308"/>
      <c r="GB93" s="308"/>
      <c r="GC93" s="308"/>
      <c r="GD93" s="308"/>
      <c r="GE93" s="308"/>
      <c r="GF93" s="308"/>
      <c r="GG93" s="308"/>
      <c r="GH93" s="308"/>
      <c r="GI93" s="308"/>
      <c r="GJ93" s="308"/>
      <c r="GK93" s="308"/>
      <c r="GL93" s="308"/>
      <c r="GM93" s="308"/>
      <c r="GN93" s="308"/>
      <c r="GO93" s="308"/>
      <c r="GP93" s="308"/>
      <c r="GQ93" s="308"/>
      <c r="GR93" s="308"/>
      <c r="GS93" s="308"/>
      <c r="GT93" s="308"/>
      <c r="GU93" s="308"/>
      <c r="GV93" s="308"/>
      <c r="GW93" s="308"/>
      <c r="GX93" s="308"/>
      <c r="GY93" s="308"/>
      <c r="GZ93" s="308"/>
      <c r="HA93" s="308"/>
      <c r="HB93" s="308"/>
      <c r="HC93" s="308"/>
      <c r="HD93" s="308"/>
      <c r="HE93" s="308"/>
      <c r="HF93" s="308"/>
      <c r="HG93" s="308"/>
      <c r="HH93" s="308"/>
      <c r="HI93" s="308"/>
      <c r="HJ93" s="308"/>
      <c r="HK93" s="308"/>
      <c r="HL93" s="308"/>
      <c r="HM93" s="308"/>
      <c r="HN93" s="308"/>
      <c r="HO93" s="308"/>
      <c r="HP93" s="308"/>
      <c r="HQ93" s="308"/>
      <c r="HR93" s="308"/>
      <c r="HS93" s="308"/>
      <c r="HT93" s="308"/>
      <c r="HU93" s="308"/>
      <c r="HV93" s="308"/>
      <c r="HW93" s="308"/>
      <c r="HX93" s="308"/>
      <c r="HY93" s="308"/>
      <c r="HZ93" s="308"/>
      <c r="IA93" s="308"/>
      <c r="IB93" s="308"/>
      <c r="IC93" s="308"/>
      <c r="ID93" s="308"/>
      <c r="IE93" s="308"/>
      <c r="IF93" s="308"/>
      <c r="IG93" s="308"/>
      <c r="IH93" s="308"/>
      <c r="II93" s="308"/>
      <c r="IJ93" s="308"/>
      <c r="IK93" s="308"/>
      <c r="IL93" s="308"/>
      <c r="IM93" s="308"/>
      <c r="IN93" s="308"/>
      <c r="IO93" s="308"/>
      <c r="IP93" s="308"/>
      <c r="IQ93" s="308"/>
      <c r="IR93" s="308"/>
      <c r="IS93" s="308"/>
      <c r="IT93" s="308"/>
      <c r="IU93" s="308"/>
      <c r="IV93" s="308"/>
      <c r="IW93" s="308"/>
      <c r="IX93" s="308"/>
      <c r="IY93" s="308"/>
      <c r="IZ93" s="308"/>
      <c r="JA93" s="308"/>
      <c r="JB93" s="308"/>
      <c r="JC93" s="308"/>
      <c r="JD93" s="308"/>
      <c r="JE93" s="308"/>
      <c r="JF93" s="308"/>
      <c r="JG93" s="308"/>
      <c r="JH93" s="308"/>
      <c r="JI93" s="308"/>
      <c r="JJ93" s="308"/>
      <c r="JK93" s="308"/>
      <c r="JL93" s="308"/>
      <c r="JM93" s="308"/>
      <c r="JN93" s="308"/>
      <c r="JO93" s="308"/>
      <c r="JP93" s="308"/>
      <c r="JQ93" s="308"/>
      <c r="JR93" s="308"/>
      <c r="JS93" s="308"/>
      <c r="JT93" s="308"/>
      <c r="JU93" s="308"/>
      <c r="JV93" s="308"/>
      <c r="JW93" s="308"/>
      <c r="JX93" s="308"/>
      <c r="JY93" s="308"/>
      <c r="JZ93" s="308"/>
      <c r="KA93" s="308"/>
      <c r="KB93" s="308"/>
      <c r="KC93" s="308"/>
      <c r="KD93" s="308"/>
      <c r="KE93" s="308"/>
      <c r="KF93" s="308"/>
      <c r="KG93" s="308"/>
      <c r="KH93" s="308"/>
      <c r="KI93" s="308"/>
      <c r="KJ93" s="308"/>
      <c r="KK93" s="308"/>
      <c r="KL93" s="308"/>
      <c r="KM93" s="308"/>
      <c r="KN93" s="308"/>
      <c r="KO93" s="308"/>
      <c r="KP93" s="308"/>
      <c r="KQ93" s="308"/>
      <c r="KR93" s="308"/>
      <c r="KS93" s="308"/>
      <c r="KT93" s="308"/>
      <c r="KU93" s="308"/>
      <c r="KV93" s="308"/>
      <c r="KW93" s="308"/>
      <c r="KX93" s="308"/>
      <c r="KY93" s="308"/>
      <c r="KZ93" s="308"/>
      <c r="LA93" s="308"/>
      <c r="LB93" s="308"/>
      <c r="LC93" s="308"/>
      <c r="LD93" s="308"/>
      <c r="LE93" s="308"/>
      <c r="LF93" s="308"/>
      <c r="LG93" s="308"/>
      <c r="LH93" s="308"/>
      <c r="LI93" s="308"/>
      <c r="LJ93" s="308"/>
      <c r="LK93" s="308"/>
      <c r="LL93" s="308"/>
      <c r="LM93" s="308"/>
    </row>
    <row r="94" spans="1:325" ht="30">
      <c r="A94" s="130"/>
      <c r="B94" s="323" t="s">
        <v>839</v>
      </c>
      <c r="C94" s="304" t="s">
        <v>840</v>
      </c>
      <c r="D94" s="309"/>
      <c r="E94" s="310"/>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c r="AJ94" s="308"/>
      <c r="AK94" s="308"/>
      <c r="AL94" s="308"/>
      <c r="AM94" s="308"/>
      <c r="AN94" s="308"/>
      <c r="AO94" s="308"/>
      <c r="AP94" s="308"/>
      <c r="AQ94" s="308"/>
      <c r="AR94" s="308"/>
      <c r="AS94" s="308"/>
      <c r="AT94" s="308"/>
      <c r="AU94" s="308"/>
      <c r="AV94" s="308"/>
      <c r="AW94" s="308"/>
      <c r="AX94" s="308"/>
      <c r="AY94" s="308"/>
      <c r="AZ94" s="308"/>
      <c r="BA94" s="308"/>
      <c r="BB94" s="308"/>
      <c r="BC94" s="308"/>
      <c r="BD94" s="308"/>
      <c r="BE94" s="308"/>
      <c r="BF94" s="308"/>
      <c r="BG94" s="308"/>
      <c r="BH94" s="308"/>
      <c r="BI94" s="308"/>
      <c r="BJ94" s="308"/>
      <c r="BK94" s="308"/>
      <c r="BL94" s="308"/>
      <c r="BM94" s="308"/>
      <c r="BN94" s="308"/>
      <c r="BO94" s="308"/>
      <c r="BP94" s="308"/>
      <c r="BQ94" s="308"/>
      <c r="BR94" s="308"/>
      <c r="BS94" s="308"/>
      <c r="BT94" s="308"/>
      <c r="BU94" s="308"/>
      <c r="BV94" s="308"/>
      <c r="BW94" s="308"/>
      <c r="BX94" s="308"/>
      <c r="BY94" s="308"/>
      <c r="BZ94" s="308"/>
      <c r="CA94" s="308"/>
      <c r="CB94" s="308"/>
      <c r="CC94" s="308"/>
      <c r="CD94" s="308"/>
      <c r="CE94" s="308"/>
      <c r="CF94" s="308"/>
      <c r="CG94" s="308"/>
      <c r="CH94" s="308"/>
      <c r="CI94" s="308"/>
      <c r="CJ94" s="308"/>
      <c r="CK94" s="308"/>
      <c r="CL94" s="308"/>
      <c r="CM94" s="308"/>
      <c r="CN94" s="308"/>
      <c r="CO94" s="308"/>
      <c r="CP94" s="308"/>
      <c r="CQ94" s="308"/>
      <c r="CR94" s="308"/>
      <c r="CS94" s="308"/>
      <c r="CT94" s="308"/>
      <c r="CU94" s="308"/>
      <c r="CV94" s="308"/>
      <c r="CW94" s="308"/>
      <c r="CX94" s="308"/>
      <c r="CY94" s="308"/>
      <c r="CZ94" s="308"/>
      <c r="DA94" s="308"/>
      <c r="DB94" s="308"/>
      <c r="DC94" s="308"/>
      <c r="DD94" s="308"/>
      <c r="DE94" s="308"/>
      <c r="DF94" s="308"/>
      <c r="DG94" s="308"/>
      <c r="DH94" s="308"/>
      <c r="DI94" s="308"/>
      <c r="DJ94" s="308"/>
      <c r="DK94" s="308"/>
      <c r="DL94" s="308"/>
      <c r="DM94" s="308"/>
      <c r="DN94" s="308"/>
      <c r="DO94" s="308"/>
      <c r="DP94" s="308"/>
      <c r="DQ94" s="308"/>
      <c r="DR94" s="308"/>
      <c r="DS94" s="308"/>
      <c r="DT94" s="308"/>
      <c r="DU94" s="308"/>
      <c r="DV94" s="308"/>
      <c r="DW94" s="308"/>
      <c r="DX94" s="308"/>
      <c r="DY94" s="308"/>
      <c r="DZ94" s="308"/>
      <c r="EA94" s="308"/>
      <c r="EB94" s="308"/>
      <c r="EC94" s="308"/>
      <c r="ED94" s="308"/>
      <c r="EE94" s="308"/>
      <c r="EF94" s="308"/>
      <c r="EG94" s="308"/>
      <c r="EH94" s="308"/>
      <c r="EI94" s="308"/>
      <c r="EJ94" s="308"/>
      <c r="EK94" s="308"/>
      <c r="EL94" s="308"/>
      <c r="EM94" s="308"/>
      <c r="EN94" s="308"/>
      <c r="EO94" s="308"/>
      <c r="EP94" s="308"/>
      <c r="EQ94" s="308"/>
      <c r="ER94" s="308"/>
      <c r="ES94" s="308"/>
      <c r="ET94" s="308"/>
      <c r="EU94" s="308"/>
      <c r="EV94" s="308"/>
      <c r="EW94" s="308"/>
      <c r="EX94" s="308"/>
      <c r="EY94" s="308"/>
      <c r="EZ94" s="308"/>
      <c r="FA94" s="308"/>
      <c r="FB94" s="308"/>
      <c r="FC94" s="308"/>
      <c r="FD94" s="308"/>
      <c r="FE94" s="308"/>
      <c r="FF94" s="308"/>
      <c r="FG94" s="308"/>
      <c r="FH94" s="308"/>
      <c r="FI94" s="308"/>
      <c r="FJ94" s="308"/>
      <c r="FK94" s="308"/>
      <c r="FL94" s="308"/>
      <c r="FM94" s="308"/>
      <c r="FN94" s="308"/>
      <c r="FO94" s="308"/>
      <c r="FP94" s="308"/>
      <c r="FQ94" s="308"/>
      <c r="FR94" s="308"/>
      <c r="FS94" s="308"/>
      <c r="FT94" s="308"/>
      <c r="FU94" s="308"/>
      <c r="FV94" s="308"/>
      <c r="FW94" s="308"/>
      <c r="FX94" s="308"/>
      <c r="FY94" s="308"/>
      <c r="FZ94" s="308"/>
      <c r="GA94" s="308"/>
      <c r="GB94" s="308"/>
      <c r="GC94" s="308"/>
      <c r="GD94" s="308"/>
      <c r="GE94" s="308"/>
      <c r="GF94" s="308"/>
      <c r="GG94" s="308"/>
      <c r="GH94" s="308"/>
      <c r="GI94" s="308"/>
      <c r="GJ94" s="308"/>
      <c r="GK94" s="308"/>
      <c r="GL94" s="308"/>
      <c r="GM94" s="308"/>
      <c r="GN94" s="308"/>
      <c r="GO94" s="308"/>
      <c r="GP94" s="308"/>
      <c r="GQ94" s="308"/>
      <c r="GR94" s="308"/>
      <c r="GS94" s="308"/>
      <c r="GT94" s="308"/>
      <c r="GU94" s="308"/>
      <c r="GV94" s="308"/>
      <c r="GW94" s="308"/>
      <c r="GX94" s="308"/>
      <c r="GY94" s="308"/>
      <c r="GZ94" s="308"/>
      <c r="HA94" s="308"/>
      <c r="HB94" s="308"/>
      <c r="HC94" s="308"/>
      <c r="HD94" s="308"/>
      <c r="HE94" s="308"/>
      <c r="HF94" s="308"/>
      <c r="HG94" s="308"/>
      <c r="HH94" s="308"/>
      <c r="HI94" s="308"/>
      <c r="HJ94" s="308"/>
      <c r="HK94" s="308"/>
      <c r="HL94" s="308"/>
      <c r="HM94" s="308"/>
      <c r="HN94" s="308"/>
      <c r="HO94" s="308"/>
      <c r="HP94" s="308"/>
      <c r="HQ94" s="308"/>
      <c r="HR94" s="308"/>
      <c r="HS94" s="308"/>
      <c r="HT94" s="308"/>
      <c r="HU94" s="308"/>
      <c r="HV94" s="308"/>
      <c r="HW94" s="308"/>
      <c r="HX94" s="308"/>
      <c r="HY94" s="308"/>
      <c r="HZ94" s="308"/>
      <c r="IA94" s="308"/>
      <c r="IB94" s="308"/>
      <c r="IC94" s="308"/>
      <c r="ID94" s="308"/>
      <c r="IE94" s="308"/>
      <c r="IF94" s="308"/>
      <c r="IG94" s="308"/>
      <c r="IH94" s="308"/>
      <c r="II94" s="308"/>
      <c r="IJ94" s="308"/>
      <c r="IK94" s="308"/>
      <c r="IL94" s="308"/>
      <c r="IM94" s="308"/>
      <c r="IN94" s="308"/>
      <c r="IO94" s="308"/>
      <c r="IP94" s="308"/>
      <c r="IQ94" s="308"/>
      <c r="IR94" s="308"/>
      <c r="IS94" s="308"/>
      <c r="IT94" s="308"/>
      <c r="IU94" s="308"/>
      <c r="IV94" s="308"/>
      <c r="IW94" s="308"/>
      <c r="IX94" s="308"/>
      <c r="IY94" s="308"/>
      <c r="IZ94" s="308"/>
      <c r="JA94" s="308"/>
      <c r="JB94" s="308"/>
      <c r="JC94" s="308"/>
      <c r="JD94" s="308"/>
      <c r="JE94" s="308"/>
      <c r="JF94" s="308"/>
      <c r="JG94" s="308"/>
      <c r="JH94" s="308"/>
      <c r="JI94" s="308"/>
      <c r="JJ94" s="308"/>
      <c r="JK94" s="308"/>
      <c r="JL94" s="308"/>
      <c r="JM94" s="308"/>
      <c r="JN94" s="308"/>
      <c r="JO94" s="308"/>
      <c r="JP94" s="308"/>
      <c r="JQ94" s="308"/>
      <c r="JR94" s="308"/>
      <c r="JS94" s="308"/>
      <c r="JT94" s="308"/>
      <c r="JU94" s="308"/>
      <c r="JV94" s="308"/>
      <c r="JW94" s="308"/>
      <c r="JX94" s="308"/>
      <c r="JY94" s="308"/>
      <c r="JZ94" s="308"/>
      <c r="KA94" s="308"/>
      <c r="KB94" s="308"/>
      <c r="KC94" s="308"/>
      <c r="KD94" s="308"/>
      <c r="KE94" s="308"/>
      <c r="KF94" s="308"/>
      <c r="KG94" s="308"/>
      <c r="KH94" s="308"/>
      <c r="KI94" s="308"/>
      <c r="KJ94" s="308"/>
      <c r="KK94" s="308"/>
      <c r="KL94" s="308"/>
      <c r="KM94" s="308"/>
      <c r="KN94" s="308"/>
      <c r="KO94" s="308"/>
      <c r="KP94" s="308"/>
      <c r="KQ94" s="308"/>
      <c r="KR94" s="308"/>
      <c r="KS94" s="308"/>
      <c r="KT94" s="308"/>
      <c r="KU94" s="308"/>
      <c r="KV94" s="308"/>
      <c r="KW94" s="308"/>
      <c r="KX94" s="308"/>
      <c r="KY94" s="308"/>
      <c r="KZ94" s="308"/>
      <c r="LA94" s="308"/>
      <c r="LB94" s="308"/>
      <c r="LC94" s="308"/>
      <c r="LD94" s="308"/>
      <c r="LE94" s="308"/>
      <c r="LF94" s="308"/>
      <c r="LG94" s="308"/>
      <c r="LH94" s="308"/>
      <c r="LI94" s="308"/>
      <c r="LJ94" s="308"/>
      <c r="LK94" s="308"/>
      <c r="LL94" s="308"/>
      <c r="LM94" s="308"/>
    </row>
    <row r="95" spans="1:325">
      <c r="A95" s="130"/>
      <c r="B95" s="323" t="s">
        <v>841</v>
      </c>
      <c r="C95" s="304" t="s">
        <v>461</v>
      </c>
      <c r="D95" s="309"/>
      <c r="E95" s="310"/>
      <c r="F95" s="308"/>
      <c r="G95" s="308"/>
      <c r="H95" s="308"/>
      <c r="I95" s="308"/>
      <c r="J95" s="308"/>
      <c r="K95" s="308" t="s">
        <v>713</v>
      </c>
      <c r="L95" s="308" t="s">
        <v>713</v>
      </c>
      <c r="M95" s="308" t="s">
        <v>713</v>
      </c>
      <c r="N95" s="308"/>
      <c r="O95" s="308"/>
      <c r="P95" s="308"/>
      <c r="Q95" s="308"/>
      <c r="R95" s="308"/>
      <c r="S95" s="308"/>
      <c r="T95" s="308"/>
      <c r="U95" s="308"/>
      <c r="V95" s="308"/>
      <c r="W95" s="308"/>
      <c r="X95" s="308"/>
      <c r="Y95" s="308"/>
      <c r="Z95" s="308"/>
      <c r="AA95" s="308"/>
      <c r="AB95" s="308"/>
      <c r="AC95" s="308"/>
      <c r="AD95" s="308"/>
      <c r="AE95" s="308"/>
      <c r="AF95" s="308"/>
      <c r="AG95" s="308"/>
      <c r="AH95" s="308"/>
      <c r="AI95" s="308"/>
      <c r="AJ95" s="308"/>
      <c r="AK95" s="308"/>
      <c r="AL95" s="308"/>
      <c r="AM95" s="308"/>
      <c r="AN95" s="308"/>
      <c r="AO95" s="308"/>
      <c r="AP95" s="308"/>
      <c r="AQ95" s="308"/>
      <c r="AR95" s="308"/>
      <c r="AS95" s="308"/>
      <c r="AT95" s="308"/>
      <c r="AU95" s="308"/>
      <c r="AV95" s="308"/>
      <c r="AW95" s="308"/>
      <c r="AX95" s="308"/>
      <c r="AY95" s="308"/>
      <c r="AZ95" s="308"/>
      <c r="BA95" s="308"/>
      <c r="BB95" s="308"/>
      <c r="BC95" s="308"/>
      <c r="BD95" s="308"/>
      <c r="BE95" s="308"/>
      <c r="BF95" s="308"/>
      <c r="BG95" s="308"/>
      <c r="BH95" s="308"/>
      <c r="BI95" s="308"/>
      <c r="BJ95" s="308"/>
      <c r="BK95" s="308"/>
      <c r="BL95" s="308"/>
      <c r="BM95" s="308"/>
      <c r="BN95" s="308"/>
      <c r="BO95" s="308"/>
      <c r="BP95" s="308"/>
      <c r="BQ95" s="308"/>
      <c r="BR95" s="308"/>
      <c r="BS95" s="308"/>
      <c r="BT95" s="308"/>
      <c r="BU95" s="308"/>
      <c r="BV95" s="308"/>
      <c r="BW95" s="308"/>
      <c r="BX95" s="308"/>
      <c r="BY95" s="308"/>
      <c r="BZ95" s="308"/>
      <c r="CA95" s="308"/>
      <c r="CB95" s="308"/>
      <c r="CC95" s="308"/>
      <c r="CD95" s="308"/>
      <c r="CE95" s="308"/>
      <c r="CF95" s="308"/>
      <c r="CG95" s="308"/>
      <c r="CH95" s="308"/>
      <c r="CI95" s="308"/>
      <c r="CJ95" s="308"/>
      <c r="CK95" s="308"/>
      <c r="CL95" s="308"/>
      <c r="CM95" s="308"/>
      <c r="CN95" s="308"/>
      <c r="CO95" s="308"/>
      <c r="CP95" s="308"/>
      <c r="CQ95" s="308"/>
      <c r="CR95" s="308"/>
      <c r="CS95" s="308"/>
      <c r="CT95" s="308"/>
      <c r="CU95" s="308"/>
      <c r="CV95" s="308"/>
      <c r="CW95" s="308"/>
      <c r="CX95" s="308"/>
      <c r="CY95" s="308"/>
      <c r="CZ95" s="308"/>
      <c r="DA95" s="308"/>
      <c r="DB95" s="308"/>
      <c r="DC95" s="308"/>
      <c r="DD95" s="308"/>
      <c r="DE95" s="308"/>
      <c r="DF95" s="308"/>
      <c r="DG95" s="308"/>
      <c r="DH95" s="308"/>
      <c r="DI95" s="308"/>
      <c r="DJ95" s="308"/>
      <c r="DK95" s="308"/>
      <c r="DL95" s="308"/>
      <c r="DM95" s="308"/>
      <c r="DN95" s="308"/>
      <c r="DO95" s="308"/>
      <c r="DP95" s="308"/>
      <c r="DQ95" s="308"/>
      <c r="DR95" s="308"/>
      <c r="DS95" s="308"/>
      <c r="DT95" s="308"/>
      <c r="DU95" s="308"/>
      <c r="DV95" s="308"/>
      <c r="DW95" s="308"/>
      <c r="DX95" s="308"/>
      <c r="DY95" s="308"/>
      <c r="DZ95" s="308"/>
      <c r="EA95" s="308"/>
      <c r="EB95" s="308"/>
      <c r="EC95" s="308"/>
      <c r="ED95" s="308"/>
      <c r="EE95" s="308"/>
      <c r="EF95" s="308"/>
      <c r="EG95" s="308"/>
      <c r="EH95" s="308"/>
      <c r="EI95" s="308"/>
      <c r="EJ95" s="308"/>
      <c r="EK95" s="308"/>
      <c r="EL95" s="308"/>
      <c r="EM95" s="308"/>
      <c r="EN95" s="308"/>
      <c r="EO95" s="308"/>
      <c r="EP95" s="308"/>
      <c r="EQ95" s="308"/>
      <c r="ER95" s="308"/>
      <c r="ES95" s="308"/>
      <c r="ET95" s="308"/>
      <c r="EU95" s="308"/>
      <c r="EV95" s="308"/>
      <c r="EW95" s="308"/>
      <c r="EX95" s="308"/>
      <c r="EY95" s="308"/>
      <c r="EZ95" s="308"/>
      <c r="FA95" s="308"/>
      <c r="FB95" s="308"/>
      <c r="FC95" s="308"/>
      <c r="FD95" s="308"/>
      <c r="FE95" s="308"/>
      <c r="FF95" s="308"/>
      <c r="FG95" s="308"/>
      <c r="FH95" s="308"/>
      <c r="FI95" s="308"/>
      <c r="FJ95" s="308"/>
      <c r="FK95" s="308"/>
      <c r="FL95" s="308"/>
      <c r="FM95" s="308"/>
      <c r="FN95" s="308"/>
      <c r="FO95" s="308"/>
      <c r="FP95" s="308"/>
      <c r="FQ95" s="308"/>
      <c r="FR95" s="308"/>
      <c r="FS95" s="308"/>
      <c r="FT95" s="308"/>
      <c r="FU95" s="308"/>
      <c r="FV95" s="308"/>
      <c r="FW95" s="308"/>
      <c r="FX95" s="308"/>
      <c r="FY95" s="308"/>
      <c r="FZ95" s="308"/>
      <c r="GA95" s="308"/>
      <c r="GB95" s="308"/>
      <c r="GC95" s="308"/>
      <c r="GD95" s="308"/>
      <c r="GE95" s="308"/>
      <c r="GF95" s="308"/>
      <c r="GG95" s="308"/>
      <c r="GH95" s="308"/>
      <c r="GI95" s="308"/>
      <c r="GJ95" s="308"/>
      <c r="GK95" s="308"/>
      <c r="GL95" s="308"/>
      <c r="GM95" s="308"/>
      <c r="GN95" s="308"/>
      <c r="GO95" s="308"/>
      <c r="GP95" s="308"/>
      <c r="GQ95" s="308"/>
      <c r="GR95" s="308"/>
      <c r="GS95" s="308"/>
      <c r="GT95" s="308"/>
      <c r="GU95" s="308"/>
      <c r="GV95" s="308"/>
      <c r="GW95" s="308"/>
      <c r="GX95" s="308"/>
      <c r="GY95" s="308"/>
      <c r="GZ95" s="308"/>
      <c r="HA95" s="308"/>
      <c r="HB95" s="308"/>
      <c r="HC95" s="308"/>
      <c r="HD95" s="308"/>
      <c r="HE95" s="308"/>
      <c r="HF95" s="308"/>
      <c r="HG95" s="308"/>
      <c r="HH95" s="308"/>
      <c r="HI95" s="308"/>
      <c r="HJ95" s="308"/>
      <c r="HK95" s="308"/>
      <c r="HL95" s="308"/>
      <c r="HM95" s="308"/>
      <c r="HN95" s="308"/>
      <c r="HO95" s="308"/>
      <c r="HP95" s="308"/>
      <c r="HQ95" s="308"/>
      <c r="HR95" s="308"/>
      <c r="HS95" s="308"/>
      <c r="HT95" s="308"/>
      <c r="HU95" s="308"/>
      <c r="HV95" s="308"/>
      <c r="HW95" s="308"/>
      <c r="HX95" s="308"/>
      <c r="HY95" s="308"/>
      <c r="HZ95" s="308"/>
      <c r="IA95" s="308"/>
      <c r="IB95" s="308"/>
      <c r="IC95" s="308"/>
      <c r="ID95" s="308"/>
      <c r="IE95" s="308"/>
      <c r="IF95" s="308"/>
      <c r="IG95" s="308"/>
      <c r="IH95" s="308"/>
      <c r="II95" s="308"/>
      <c r="IJ95" s="308"/>
      <c r="IK95" s="308"/>
      <c r="IL95" s="308"/>
      <c r="IM95" s="308"/>
      <c r="IN95" s="308"/>
      <c r="IO95" s="308"/>
      <c r="IP95" s="308"/>
      <c r="IQ95" s="308"/>
      <c r="IR95" s="308"/>
      <c r="IS95" s="308"/>
      <c r="IT95" s="308"/>
      <c r="IU95" s="308"/>
      <c r="IV95" s="308"/>
      <c r="IW95" s="308"/>
      <c r="IX95" s="308"/>
      <c r="IY95" s="308"/>
      <c r="IZ95" s="308"/>
      <c r="JA95" s="308"/>
      <c r="JB95" s="308"/>
      <c r="JC95" s="308"/>
      <c r="JD95" s="308"/>
      <c r="JE95" s="308"/>
      <c r="JF95" s="308"/>
      <c r="JG95" s="308"/>
      <c r="JH95" s="308"/>
      <c r="JI95" s="308"/>
      <c r="JJ95" s="308"/>
      <c r="JK95" s="308"/>
      <c r="JL95" s="308"/>
      <c r="JM95" s="308"/>
      <c r="JN95" s="308"/>
      <c r="JO95" s="308"/>
      <c r="JP95" s="308"/>
      <c r="JQ95" s="308"/>
      <c r="JR95" s="308"/>
      <c r="JS95" s="308"/>
      <c r="JT95" s="308"/>
      <c r="JU95" s="308"/>
      <c r="JV95" s="308"/>
      <c r="JW95" s="308"/>
      <c r="JX95" s="308"/>
      <c r="JY95" s="308"/>
      <c r="JZ95" s="308"/>
      <c r="KA95" s="308"/>
      <c r="KB95" s="308"/>
      <c r="KC95" s="308"/>
      <c r="KD95" s="308"/>
      <c r="KE95" s="308"/>
      <c r="KF95" s="308"/>
      <c r="KG95" s="308"/>
      <c r="KH95" s="308"/>
      <c r="KI95" s="308"/>
      <c r="KJ95" s="308"/>
      <c r="KK95" s="308"/>
      <c r="KL95" s="308"/>
      <c r="KM95" s="308"/>
      <c r="KN95" s="308"/>
      <c r="KO95" s="308"/>
      <c r="KP95" s="308"/>
      <c r="KQ95" s="308"/>
      <c r="KR95" s="308"/>
      <c r="KS95" s="308"/>
      <c r="KT95" s="308"/>
      <c r="KU95" s="308"/>
      <c r="KV95" s="308"/>
      <c r="KW95" s="308"/>
      <c r="KX95" s="308"/>
      <c r="KY95" s="308"/>
      <c r="KZ95" s="308"/>
      <c r="LA95" s="308"/>
      <c r="LB95" s="308"/>
      <c r="LC95" s="308"/>
      <c r="LD95" s="308"/>
      <c r="LE95" s="308"/>
      <c r="LF95" s="308"/>
      <c r="LG95" s="308"/>
      <c r="LH95" s="308"/>
      <c r="LI95" s="308"/>
      <c r="LJ95" s="308"/>
      <c r="LK95" s="308"/>
      <c r="LL95" s="308"/>
      <c r="LM95" s="308"/>
    </row>
    <row r="96" spans="1:325" ht="15" customHeight="1">
      <c r="A96" s="130"/>
      <c r="B96" s="323" t="s">
        <v>842</v>
      </c>
      <c r="C96" s="304" t="s">
        <v>464</v>
      </c>
      <c r="D96" s="309"/>
      <c r="E96" s="310"/>
      <c r="F96" s="308"/>
      <c r="G96" s="308"/>
      <c r="H96" s="308"/>
      <c r="I96" s="308"/>
      <c r="J96" s="308"/>
      <c r="K96" s="308"/>
      <c r="L96" s="308"/>
      <c r="M96" s="308" t="s">
        <v>713</v>
      </c>
      <c r="N96" s="308"/>
      <c r="O96" s="308"/>
      <c r="P96" s="308"/>
      <c r="Q96" s="308"/>
      <c r="R96" s="308"/>
      <c r="S96" s="308"/>
      <c r="T96" s="308"/>
      <c r="U96" s="308"/>
      <c r="V96" s="308"/>
      <c r="W96" s="308"/>
      <c r="X96" s="308"/>
      <c r="Y96" s="308"/>
      <c r="Z96" s="308"/>
      <c r="AA96" s="308"/>
      <c r="AB96" s="308"/>
      <c r="AC96" s="308"/>
      <c r="AD96" s="308"/>
      <c r="AE96" s="308"/>
      <c r="AF96" s="308"/>
      <c r="AG96" s="308"/>
      <c r="AH96" s="308"/>
      <c r="AI96" s="308"/>
      <c r="AJ96" s="308"/>
      <c r="AK96" s="308"/>
      <c r="AL96" s="308"/>
      <c r="AM96" s="308"/>
      <c r="AN96" s="308"/>
      <c r="AO96" s="308"/>
      <c r="AP96" s="308"/>
      <c r="AQ96" s="308"/>
      <c r="AR96" s="308"/>
      <c r="AS96" s="308"/>
      <c r="AT96" s="308"/>
      <c r="AU96" s="308"/>
      <c r="AV96" s="308"/>
      <c r="AW96" s="308"/>
      <c r="AX96" s="308"/>
      <c r="AY96" s="308"/>
      <c r="AZ96" s="308"/>
      <c r="BA96" s="308"/>
      <c r="BB96" s="308"/>
      <c r="BC96" s="308"/>
      <c r="BD96" s="308"/>
      <c r="BE96" s="308"/>
      <c r="BF96" s="308"/>
      <c r="BG96" s="308"/>
      <c r="BH96" s="308"/>
      <c r="BI96" s="308"/>
      <c r="BJ96" s="308"/>
      <c r="BK96" s="308"/>
      <c r="BL96" s="308"/>
      <c r="BM96" s="308"/>
      <c r="BN96" s="308"/>
      <c r="BO96" s="308"/>
      <c r="BP96" s="308"/>
      <c r="BQ96" s="308"/>
      <c r="BR96" s="308"/>
      <c r="BS96" s="308"/>
      <c r="BT96" s="308"/>
      <c r="BU96" s="308"/>
      <c r="BV96" s="308"/>
      <c r="BW96" s="308"/>
      <c r="BX96" s="308"/>
      <c r="BY96" s="308"/>
      <c r="BZ96" s="308"/>
      <c r="CA96" s="308"/>
      <c r="CB96" s="308"/>
      <c r="CC96" s="308"/>
      <c r="CD96" s="308"/>
      <c r="CE96" s="308"/>
      <c r="CF96" s="308"/>
      <c r="CG96" s="308"/>
      <c r="CH96" s="308"/>
      <c r="CI96" s="308"/>
      <c r="CJ96" s="308"/>
      <c r="CK96" s="308"/>
      <c r="CL96" s="308"/>
      <c r="CM96" s="308"/>
      <c r="CN96" s="308"/>
      <c r="CO96" s="308"/>
      <c r="CP96" s="308"/>
      <c r="CQ96" s="308"/>
      <c r="CR96" s="308"/>
      <c r="CS96" s="308"/>
      <c r="CT96" s="308"/>
      <c r="CU96" s="308"/>
      <c r="CV96" s="308"/>
      <c r="CW96" s="308"/>
      <c r="CX96" s="308"/>
      <c r="CY96" s="308"/>
      <c r="CZ96" s="308"/>
      <c r="DA96" s="308"/>
      <c r="DB96" s="308"/>
      <c r="DC96" s="308"/>
      <c r="DD96" s="308"/>
      <c r="DE96" s="308"/>
      <c r="DF96" s="308"/>
      <c r="DG96" s="308"/>
      <c r="DH96" s="308"/>
      <c r="DI96" s="308"/>
      <c r="DJ96" s="308"/>
      <c r="DK96" s="308"/>
      <c r="DL96" s="308"/>
      <c r="DM96" s="308"/>
      <c r="DN96" s="308"/>
      <c r="DO96" s="308"/>
      <c r="DP96" s="308"/>
      <c r="DQ96" s="308"/>
      <c r="DR96" s="308"/>
      <c r="DS96" s="308"/>
      <c r="DT96" s="308"/>
      <c r="DU96" s="308"/>
      <c r="DV96" s="308"/>
      <c r="DW96" s="308"/>
      <c r="DX96" s="308"/>
      <c r="DY96" s="308"/>
      <c r="DZ96" s="308"/>
      <c r="EA96" s="308"/>
      <c r="EB96" s="308"/>
      <c r="EC96" s="308"/>
      <c r="ED96" s="308"/>
      <c r="EE96" s="308"/>
      <c r="EF96" s="308"/>
      <c r="EG96" s="308"/>
      <c r="EH96" s="308"/>
      <c r="EI96" s="308"/>
      <c r="EJ96" s="308"/>
      <c r="EK96" s="308"/>
      <c r="EL96" s="308"/>
      <c r="EM96" s="308"/>
      <c r="EN96" s="308"/>
      <c r="EO96" s="308"/>
      <c r="EP96" s="308"/>
      <c r="EQ96" s="308"/>
      <c r="ER96" s="308"/>
      <c r="ES96" s="308"/>
      <c r="ET96" s="308"/>
      <c r="EU96" s="308"/>
      <c r="EV96" s="308"/>
      <c r="EW96" s="308"/>
      <c r="EX96" s="308"/>
      <c r="EY96" s="308"/>
      <c r="EZ96" s="308"/>
      <c r="FA96" s="308"/>
      <c r="FB96" s="308"/>
      <c r="FC96" s="308"/>
      <c r="FD96" s="308"/>
      <c r="FE96" s="308"/>
      <c r="FF96" s="308"/>
      <c r="FG96" s="308"/>
      <c r="FH96" s="308"/>
      <c r="FI96" s="308"/>
      <c r="FJ96" s="308"/>
      <c r="FK96" s="308"/>
      <c r="FL96" s="308"/>
      <c r="FM96" s="308"/>
      <c r="FN96" s="308"/>
      <c r="FO96" s="308"/>
      <c r="FP96" s="308"/>
      <c r="FQ96" s="308"/>
      <c r="FR96" s="308"/>
      <c r="FS96" s="308"/>
      <c r="FT96" s="308"/>
      <c r="FU96" s="308"/>
      <c r="FV96" s="308"/>
      <c r="FW96" s="308"/>
      <c r="FX96" s="308"/>
      <c r="FY96" s="308"/>
      <c r="FZ96" s="308"/>
      <c r="GA96" s="308"/>
      <c r="GB96" s="308"/>
      <c r="GC96" s="308"/>
      <c r="GD96" s="308"/>
      <c r="GE96" s="308"/>
      <c r="GF96" s="308"/>
      <c r="GG96" s="308"/>
      <c r="GH96" s="308"/>
      <c r="GI96" s="308"/>
      <c r="GJ96" s="308"/>
      <c r="GK96" s="308"/>
      <c r="GL96" s="308"/>
      <c r="GM96" s="308"/>
      <c r="GN96" s="308"/>
      <c r="GO96" s="308"/>
      <c r="GP96" s="308"/>
      <c r="GQ96" s="308"/>
      <c r="GR96" s="308"/>
      <c r="GS96" s="308"/>
      <c r="GT96" s="308"/>
      <c r="GU96" s="308"/>
      <c r="GV96" s="308"/>
      <c r="GW96" s="308"/>
      <c r="GX96" s="308"/>
      <c r="GY96" s="308"/>
      <c r="GZ96" s="308"/>
      <c r="HA96" s="308"/>
      <c r="HB96" s="308"/>
      <c r="HC96" s="308"/>
      <c r="HD96" s="308"/>
      <c r="HE96" s="308"/>
      <c r="HF96" s="308"/>
      <c r="HG96" s="308"/>
      <c r="HH96" s="308"/>
      <c r="HI96" s="308"/>
      <c r="HJ96" s="308"/>
      <c r="HK96" s="308"/>
      <c r="HL96" s="308"/>
      <c r="HM96" s="308"/>
      <c r="HN96" s="308"/>
      <c r="HO96" s="308"/>
      <c r="HP96" s="308"/>
      <c r="HQ96" s="308"/>
      <c r="HR96" s="308"/>
      <c r="HS96" s="308"/>
      <c r="HT96" s="308"/>
      <c r="HU96" s="308"/>
      <c r="HV96" s="308"/>
      <c r="HW96" s="308"/>
      <c r="HX96" s="308"/>
      <c r="HY96" s="308"/>
      <c r="HZ96" s="308"/>
      <c r="IA96" s="308"/>
      <c r="IB96" s="308"/>
      <c r="IC96" s="308"/>
      <c r="ID96" s="308"/>
      <c r="IE96" s="308"/>
      <c r="IF96" s="308"/>
      <c r="IG96" s="308"/>
      <c r="IH96" s="308"/>
      <c r="II96" s="308"/>
      <c r="IJ96" s="308"/>
      <c r="IK96" s="308"/>
      <c r="IL96" s="308"/>
      <c r="IM96" s="308"/>
      <c r="IN96" s="308"/>
      <c r="IO96" s="308"/>
      <c r="IP96" s="308"/>
      <c r="IQ96" s="308"/>
      <c r="IR96" s="308"/>
      <c r="IS96" s="308"/>
      <c r="IT96" s="308"/>
      <c r="IU96" s="308"/>
      <c r="IV96" s="308"/>
      <c r="IW96" s="308"/>
      <c r="IX96" s="308"/>
      <c r="IY96" s="308"/>
      <c r="IZ96" s="308"/>
      <c r="JA96" s="308"/>
      <c r="JB96" s="308"/>
      <c r="JC96" s="308"/>
      <c r="JD96" s="308"/>
      <c r="JE96" s="308"/>
      <c r="JF96" s="308"/>
      <c r="JG96" s="308"/>
      <c r="JH96" s="308"/>
      <c r="JI96" s="308"/>
      <c r="JJ96" s="308"/>
      <c r="JK96" s="308"/>
      <c r="JL96" s="308"/>
      <c r="JM96" s="308"/>
      <c r="JN96" s="308"/>
      <c r="JO96" s="308"/>
      <c r="JP96" s="308"/>
      <c r="JQ96" s="308"/>
      <c r="JR96" s="308"/>
      <c r="JS96" s="308"/>
      <c r="JT96" s="308"/>
      <c r="JU96" s="308"/>
      <c r="JV96" s="308"/>
      <c r="JW96" s="308"/>
      <c r="JX96" s="308"/>
      <c r="JY96" s="308"/>
      <c r="JZ96" s="308"/>
      <c r="KA96" s="308"/>
      <c r="KB96" s="308"/>
      <c r="KC96" s="308"/>
      <c r="KD96" s="308"/>
      <c r="KE96" s="308"/>
      <c r="KF96" s="308"/>
      <c r="KG96" s="308"/>
      <c r="KH96" s="308"/>
      <c r="KI96" s="308"/>
      <c r="KJ96" s="308"/>
      <c r="KK96" s="308"/>
      <c r="KL96" s="308"/>
      <c r="KM96" s="308"/>
      <c r="KN96" s="308"/>
      <c r="KO96" s="308"/>
      <c r="KP96" s="308"/>
      <c r="KQ96" s="308"/>
      <c r="KR96" s="308"/>
      <c r="KS96" s="308"/>
      <c r="KT96" s="308"/>
      <c r="KU96" s="308"/>
      <c r="KV96" s="308"/>
      <c r="KW96" s="308"/>
      <c r="KX96" s="308"/>
      <c r="KY96" s="308"/>
      <c r="KZ96" s="308"/>
      <c r="LA96" s="308"/>
      <c r="LB96" s="308"/>
      <c r="LC96" s="308"/>
      <c r="LD96" s="308"/>
      <c r="LE96" s="308"/>
      <c r="LF96" s="308"/>
      <c r="LG96" s="308"/>
      <c r="LH96" s="308"/>
      <c r="LI96" s="308"/>
      <c r="LJ96" s="308"/>
      <c r="LK96" s="308"/>
      <c r="LL96" s="308"/>
      <c r="LM96" s="308"/>
    </row>
    <row r="97" spans="1:325" ht="15" customHeight="1">
      <c r="A97" s="130"/>
      <c r="B97" s="323" t="s">
        <v>843</v>
      </c>
      <c r="C97" s="304" t="s">
        <v>466</v>
      </c>
      <c r="D97" s="309"/>
      <c r="E97" s="310"/>
      <c r="F97" s="308"/>
      <c r="G97" s="308"/>
      <c r="H97" s="308"/>
      <c r="I97" s="308"/>
      <c r="J97" s="308"/>
      <c r="K97" s="308"/>
      <c r="L97" s="308"/>
      <c r="M97" s="308" t="s">
        <v>713</v>
      </c>
      <c r="N97" s="308"/>
      <c r="O97" s="308"/>
      <c r="P97" s="308"/>
      <c r="Q97" s="308"/>
      <c r="R97" s="308"/>
      <c r="S97" s="308"/>
      <c r="T97" s="308"/>
      <c r="U97" s="308"/>
      <c r="V97" s="308"/>
      <c r="W97" s="308"/>
      <c r="X97" s="308"/>
      <c r="Y97" s="308"/>
      <c r="Z97" s="308"/>
      <c r="AA97" s="308"/>
      <c r="AB97" s="308"/>
      <c r="AC97" s="308"/>
      <c r="AD97" s="308"/>
      <c r="AE97" s="308"/>
      <c r="AF97" s="308"/>
      <c r="AG97" s="308"/>
      <c r="AH97" s="308"/>
      <c r="AI97" s="308"/>
      <c r="AJ97" s="308"/>
      <c r="AK97" s="308"/>
      <c r="AL97" s="308"/>
      <c r="AM97" s="308"/>
      <c r="AN97" s="308"/>
      <c r="AO97" s="308"/>
      <c r="AP97" s="308"/>
      <c r="AQ97" s="308"/>
      <c r="AR97" s="308"/>
      <c r="AS97" s="308"/>
      <c r="AT97" s="308"/>
      <c r="AU97" s="308"/>
      <c r="AV97" s="308"/>
      <c r="AW97" s="308"/>
      <c r="AX97" s="308"/>
      <c r="AY97" s="308"/>
      <c r="AZ97" s="308"/>
      <c r="BA97" s="308"/>
      <c r="BB97" s="308"/>
      <c r="BC97" s="308"/>
      <c r="BD97" s="308"/>
      <c r="BE97" s="308"/>
      <c r="BF97" s="308"/>
      <c r="BG97" s="308"/>
      <c r="BH97" s="308"/>
      <c r="BI97" s="308"/>
      <c r="BJ97" s="308"/>
      <c r="BK97" s="308"/>
      <c r="BL97" s="308"/>
      <c r="BM97" s="308"/>
      <c r="BN97" s="308"/>
      <c r="BO97" s="308"/>
      <c r="BP97" s="308"/>
      <c r="BQ97" s="308"/>
      <c r="BR97" s="308"/>
      <c r="BS97" s="308"/>
      <c r="BT97" s="308"/>
      <c r="BU97" s="308"/>
      <c r="BV97" s="308"/>
      <c r="BW97" s="308"/>
      <c r="BX97" s="308"/>
      <c r="BY97" s="308"/>
      <c r="BZ97" s="308"/>
      <c r="CA97" s="308"/>
      <c r="CB97" s="308"/>
      <c r="CC97" s="308"/>
      <c r="CD97" s="308"/>
      <c r="CE97" s="308"/>
      <c r="CF97" s="308"/>
      <c r="CG97" s="308"/>
      <c r="CH97" s="308"/>
      <c r="CI97" s="308"/>
      <c r="CJ97" s="308"/>
      <c r="CK97" s="308"/>
      <c r="CL97" s="308"/>
      <c r="CM97" s="308"/>
      <c r="CN97" s="308"/>
      <c r="CO97" s="308"/>
      <c r="CP97" s="308"/>
      <c r="CQ97" s="308"/>
      <c r="CR97" s="308"/>
      <c r="CS97" s="308"/>
      <c r="CT97" s="308"/>
      <c r="CU97" s="308"/>
      <c r="CV97" s="308"/>
      <c r="CW97" s="308"/>
      <c r="CX97" s="308"/>
      <c r="CY97" s="308"/>
      <c r="CZ97" s="308"/>
      <c r="DA97" s="308"/>
      <c r="DB97" s="308"/>
      <c r="DC97" s="308"/>
      <c r="DD97" s="308"/>
      <c r="DE97" s="308"/>
      <c r="DF97" s="308"/>
      <c r="DG97" s="308"/>
      <c r="DH97" s="308"/>
      <c r="DI97" s="308"/>
      <c r="DJ97" s="308"/>
      <c r="DK97" s="308"/>
      <c r="DL97" s="308"/>
      <c r="DM97" s="308"/>
      <c r="DN97" s="308"/>
      <c r="DO97" s="308"/>
      <c r="DP97" s="308"/>
      <c r="DQ97" s="308"/>
      <c r="DR97" s="308"/>
      <c r="DS97" s="308"/>
      <c r="DT97" s="308"/>
      <c r="DU97" s="308"/>
      <c r="DV97" s="308"/>
      <c r="DW97" s="308"/>
      <c r="DX97" s="308"/>
      <c r="DY97" s="308"/>
      <c r="DZ97" s="308"/>
      <c r="EA97" s="308"/>
      <c r="EB97" s="308"/>
      <c r="EC97" s="308"/>
      <c r="ED97" s="308"/>
      <c r="EE97" s="308"/>
      <c r="EF97" s="308"/>
      <c r="EG97" s="308"/>
      <c r="EH97" s="308"/>
      <c r="EI97" s="308"/>
      <c r="EJ97" s="308"/>
      <c r="EK97" s="308"/>
      <c r="EL97" s="308"/>
      <c r="EM97" s="308"/>
      <c r="EN97" s="308"/>
      <c r="EO97" s="308"/>
      <c r="EP97" s="308"/>
      <c r="EQ97" s="308"/>
      <c r="ER97" s="308"/>
      <c r="ES97" s="308"/>
      <c r="ET97" s="308"/>
      <c r="EU97" s="308"/>
      <c r="EV97" s="308"/>
      <c r="EW97" s="308"/>
      <c r="EX97" s="308"/>
      <c r="EY97" s="308"/>
      <c r="EZ97" s="308"/>
      <c r="FA97" s="308"/>
      <c r="FB97" s="308"/>
      <c r="FC97" s="308"/>
      <c r="FD97" s="308"/>
      <c r="FE97" s="308"/>
      <c r="FF97" s="308"/>
      <c r="FG97" s="308"/>
      <c r="FH97" s="308"/>
      <c r="FI97" s="308"/>
      <c r="FJ97" s="308"/>
      <c r="FK97" s="308"/>
      <c r="FL97" s="308"/>
      <c r="FM97" s="308"/>
      <c r="FN97" s="308"/>
      <c r="FO97" s="308"/>
      <c r="FP97" s="308"/>
      <c r="FQ97" s="308"/>
      <c r="FR97" s="308"/>
      <c r="FS97" s="308"/>
      <c r="FT97" s="308"/>
      <c r="FU97" s="308"/>
      <c r="FV97" s="308"/>
      <c r="FW97" s="308"/>
      <c r="FX97" s="308"/>
      <c r="FY97" s="308"/>
      <c r="FZ97" s="308"/>
      <c r="GA97" s="308"/>
      <c r="GB97" s="308"/>
      <c r="GC97" s="308"/>
      <c r="GD97" s="308"/>
      <c r="GE97" s="308"/>
      <c r="GF97" s="308"/>
      <c r="GG97" s="308"/>
      <c r="GH97" s="308"/>
      <c r="GI97" s="308"/>
      <c r="GJ97" s="308"/>
      <c r="GK97" s="308"/>
      <c r="GL97" s="308"/>
      <c r="GM97" s="308"/>
      <c r="GN97" s="308"/>
      <c r="GO97" s="308"/>
      <c r="GP97" s="308"/>
      <c r="GQ97" s="308"/>
      <c r="GR97" s="308"/>
      <c r="GS97" s="308"/>
      <c r="GT97" s="308"/>
      <c r="GU97" s="308"/>
      <c r="GV97" s="308"/>
      <c r="GW97" s="308"/>
      <c r="GX97" s="308"/>
      <c r="GY97" s="308"/>
      <c r="GZ97" s="308"/>
      <c r="HA97" s="308"/>
      <c r="HB97" s="308"/>
      <c r="HC97" s="308"/>
      <c r="HD97" s="308"/>
      <c r="HE97" s="308"/>
      <c r="HF97" s="308"/>
      <c r="HG97" s="308"/>
      <c r="HH97" s="308"/>
      <c r="HI97" s="308"/>
      <c r="HJ97" s="308"/>
      <c r="HK97" s="308"/>
      <c r="HL97" s="308"/>
      <c r="HM97" s="308"/>
      <c r="HN97" s="308"/>
      <c r="HO97" s="308"/>
      <c r="HP97" s="308"/>
      <c r="HQ97" s="308"/>
      <c r="HR97" s="308"/>
      <c r="HS97" s="308"/>
      <c r="HT97" s="308"/>
      <c r="HU97" s="308"/>
      <c r="HV97" s="308"/>
      <c r="HW97" s="308"/>
      <c r="HX97" s="308"/>
      <c r="HY97" s="308"/>
      <c r="HZ97" s="308"/>
      <c r="IA97" s="308"/>
      <c r="IB97" s="308"/>
      <c r="IC97" s="308"/>
      <c r="ID97" s="308"/>
      <c r="IE97" s="308"/>
      <c r="IF97" s="308"/>
      <c r="IG97" s="308"/>
      <c r="IH97" s="308"/>
      <c r="II97" s="308"/>
      <c r="IJ97" s="308"/>
      <c r="IK97" s="308"/>
      <c r="IL97" s="308"/>
      <c r="IM97" s="308"/>
      <c r="IN97" s="308"/>
      <c r="IO97" s="308"/>
      <c r="IP97" s="308"/>
      <c r="IQ97" s="308"/>
      <c r="IR97" s="308"/>
      <c r="IS97" s="308"/>
      <c r="IT97" s="308"/>
      <c r="IU97" s="308"/>
      <c r="IV97" s="308"/>
      <c r="IW97" s="308"/>
      <c r="IX97" s="308"/>
      <c r="IY97" s="308"/>
      <c r="IZ97" s="308"/>
      <c r="JA97" s="308"/>
      <c r="JB97" s="308"/>
      <c r="JC97" s="308"/>
      <c r="JD97" s="308"/>
      <c r="JE97" s="308"/>
      <c r="JF97" s="308"/>
      <c r="JG97" s="308"/>
      <c r="JH97" s="308"/>
      <c r="JI97" s="308"/>
      <c r="JJ97" s="308"/>
      <c r="JK97" s="308"/>
      <c r="JL97" s="308"/>
      <c r="JM97" s="308"/>
      <c r="JN97" s="308"/>
      <c r="JO97" s="308"/>
      <c r="JP97" s="308"/>
      <c r="JQ97" s="308"/>
      <c r="JR97" s="308"/>
      <c r="JS97" s="308"/>
      <c r="JT97" s="308"/>
      <c r="JU97" s="308"/>
      <c r="JV97" s="308"/>
      <c r="JW97" s="308"/>
      <c r="JX97" s="308"/>
      <c r="JY97" s="308"/>
      <c r="JZ97" s="308"/>
      <c r="KA97" s="308"/>
      <c r="KB97" s="308"/>
      <c r="KC97" s="308"/>
      <c r="KD97" s="308"/>
      <c r="KE97" s="308"/>
      <c r="KF97" s="308"/>
      <c r="KG97" s="308"/>
      <c r="KH97" s="308"/>
      <c r="KI97" s="308"/>
      <c r="KJ97" s="308"/>
      <c r="KK97" s="308"/>
      <c r="KL97" s="308"/>
      <c r="KM97" s="308"/>
      <c r="KN97" s="308"/>
      <c r="KO97" s="308"/>
      <c r="KP97" s="308"/>
      <c r="KQ97" s="308"/>
      <c r="KR97" s="308"/>
      <c r="KS97" s="308"/>
      <c r="KT97" s="308"/>
      <c r="KU97" s="308"/>
      <c r="KV97" s="308"/>
      <c r="KW97" s="308"/>
      <c r="KX97" s="308"/>
      <c r="KY97" s="308"/>
      <c r="KZ97" s="308"/>
      <c r="LA97" s="308"/>
      <c r="LB97" s="308"/>
      <c r="LC97" s="308"/>
      <c r="LD97" s="308"/>
      <c r="LE97" s="308"/>
      <c r="LF97" s="308"/>
      <c r="LG97" s="308"/>
      <c r="LH97" s="308"/>
      <c r="LI97" s="308"/>
      <c r="LJ97" s="308"/>
      <c r="LK97" s="308"/>
      <c r="LL97" s="308"/>
      <c r="LM97" s="308"/>
    </row>
    <row r="98" spans="1:325">
      <c r="A98" s="130" t="str">
        <f>IF(OR(Data3!B14="Grand Total",Data3!B14=0),"",Data3!B14)</f>
        <v>D.3.2.</v>
      </c>
      <c r="B98" s="323" t="s">
        <v>844</v>
      </c>
      <c r="C98" s="304" t="s">
        <v>469</v>
      </c>
      <c r="D98" s="309"/>
      <c r="E98" s="310"/>
      <c r="F98" s="308"/>
      <c r="G98" s="308"/>
      <c r="H98" s="308"/>
      <c r="I98" s="308"/>
      <c r="J98" s="308"/>
      <c r="K98" s="308"/>
      <c r="L98" s="308"/>
      <c r="M98" s="308" t="s">
        <v>713</v>
      </c>
      <c r="N98" s="308" t="s">
        <v>713</v>
      </c>
      <c r="O98" s="308" t="s">
        <v>713</v>
      </c>
      <c r="P98" s="308"/>
      <c r="Q98" s="308"/>
      <c r="R98" s="308"/>
      <c r="S98" s="308"/>
      <c r="T98" s="308"/>
      <c r="U98" s="308"/>
      <c r="V98" s="308"/>
      <c r="W98" s="308"/>
      <c r="X98" s="308"/>
      <c r="Y98" s="308"/>
      <c r="Z98" s="308"/>
      <c r="AA98" s="308"/>
      <c r="AB98" s="308"/>
      <c r="AC98" s="308"/>
      <c r="AD98" s="308"/>
      <c r="AE98" s="308"/>
      <c r="AF98" s="308"/>
      <c r="AG98" s="308"/>
      <c r="AH98" s="308"/>
      <c r="AI98" s="308"/>
      <c r="AJ98" s="308"/>
      <c r="AK98" s="308"/>
      <c r="AL98" s="308"/>
      <c r="AM98" s="308"/>
      <c r="AN98" s="308"/>
      <c r="AO98" s="308"/>
      <c r="AP98" s="308"/>
      <c r="AQ98" s="308"/>
      <c r="AR98" s="308"/>
      <c r="AS98" s="308"/>
      <c r="AT98" s="308"/>
      <c r="AU98" s="308"/>
      <c r="AV98" s="308"/>
      <c r="AW98" s="308"/>
      <c r="AX98" s="308"/>
      <c r="AY98" s="308"/>
      <c r="AZ98" s="308"/>
      <c r="BA98" s="308"/>
      <c r="BB98" s="308"/>
      <c r="BC98" s="308"/>
      <c r="BD98" s="308"/>
      <c r="BE98" s="308"/>
      <c r="BF98" s="308"/>
      <c r="BG98" s="308"/>
      <c r="BH98" s="308"/>
      <c r="BI98" s="308"/>
      <c r="BJ98" s="308"/>
      <c r="BK98" s="308"/>
      <c r="BL98" s="308"/>
      <c r="BM98" s="308"/>
      <c r="BN98" s="308"/>
      <c r="BO98" s="308"/>
      <c r="BP98" s="308"/>
      <c r="BQ98" s="308"/>
      <c r="BR98" s="308"/>
      <c r="BS98" s="308"/>
      <c r="BT98" s="308"/>
      <c r="BU98" s="308"/>
      <c r="BV98" s="308"/>
      <c r="BW98" s="308"/>
      <c r="BX98" s="308"/>
      <c r="BY98" s="308"/>
      <c r="BZ98" s="308"/>
      <c r="CA98" s="308"/>
      <c r="CB98" s="308"/>
      <c r="CC98" s="308"/>
      <c r="CD98" s="308"/>
      <c r="CE98" s="308"/>
      <c r="CF98" s="308"/>
      <c r="CG98" s="308"/>
      <c r="CH98" s="308"/>
      <c r="CI98" s="308"/>
      <c r="CJ98" s="308"/>
      <c r="CK98" s="308"/>
      <c r="CL98" s="308"/>
      <c r="CM98" s="308"/>
      <c r="CN98" s="308"/>
      <c r="CO98" s="308"/>
      <c r="CP98" s="308"/>
      <c r="CQ98" s="308"/>
      <c r="CR98" s="308"/>
      <c r="CS98" s="308"/>
      <c r="CT98" s="308"/>
      <c r="CU98" s="308"/>
      <c r="CV98" s="308"/>
      <c r="CW98" s="308"/>
      <c r="CX98" s="308"/>
      <c r="CY98" s="308"/>
      <c r="CZ98" s="308"/>
      <c r="DA98" s="308"/>
      <c r="DB98" s="308"/>
      <c r="DC98" s="308"/>
      <c r="DD98" s="308"/>
      <c r="DE98" s="308"/>
      <c r="DF98" s="308"/>
      <c r="DG98" s="308"/>
      <c r="DH98" s="308"/>
      <c r="DI98" s="308"/>
      <c r="DJ98" s="308"/>
      <c r="DK98" s="308"/>
      <c r="DL98" s="308"/>
      <c r="DM98" s="308"/>
      <c r="DN98" s="308"/>
      <c r="DO98" s="308"/>
      <c r="DP98" s="308"/>
      <c r="DQ98" s="308"/>
      <c r="DR98" s="308"/>
      <c r="DS98" s="308"/>
      <c r="DT98" s="308"/>
      <c r="DU98" s="308"/>
      <c r="DV98" s="308"/>
      <c r="DW98" s="308"/>
      <c r="DX98" s="308"/>
      <c r="DY98" s="308"/>
      <c r="DZ98" s="308"/>
      <c r="EA98" s="308"/>
      <c r="EB98" s="308"/>
      <c r="EC98" s="308"/>
      <c r="ED98" s="308"/>
      <c r="EE98" s="308"/>
      <c r="EF98" s="308"/>
      <c r="EG98" s="308"/>
      <c r="EH98" s="308"/>
      <c r="EI98" s="308"/>
      <c r="EJ98" s="308"/>
      <c r="EK98" s="308"/>
      <c r="EL98" s="308"/>
      <c r="EM98" s="308"/>
      <c r="EN98" s="308"/>
      <c r="EO98" s="308"/>
      <c r="EP98" s="308"/>
      <c r="EQ98" s="308"/>
      <c r="ER98" s="308"/>
      <c r="ES98" s="308"/>
      <c r="ET98" s="308"/>
      <c r="EU98" s="308"/>
      <c r="EV98" s="308"/>
      <c r="EW98" s="308"/>
      <c r="EX98" s="308"/>
      <c r="EY98" s="308"/>
      <c r="EZ98" s="308"/>
      <c r="FA98" s="308"/>
      <c r="FB98" s="308"/>
      <c r="FC98" s="308"/>
      <c r="FD98" s="308"/>
      <c r="FE98" s="308"/>
      <c r="FF98" s="308"/>
      <c r="FG98" s="308"/>
      <c r="FH98" s="308"/>
      <c r="FI98" s="308"/>
      <c r="FJ98" s="308"/>
      <c r="FK98" s="308"/>
      <c r="FL98" s="308"/>
      <c r="FM98" s="308"/>
      <c r="FN98" s="308"/>
      <c r="FO98" s="308"/>
      <c r="FP98" s="308"/>
      <c r="FQ98" s="308"/>
      <c r="FR98" s="308"/>
      <c r="FS98" s="308"/>
      <c r="FT98" s="308"/>
      <c r="FU98" s="308"/>
      <c r="FV98" s="308"/>
      <c r="FW98" s="308"/>
      <c r="FX98" s="308"/>
      <c r="FY98" s="308"/>
      <c r="FZ98" s="308"/>
      <c r="GA98" s="308"/>
      <c r="GB98" s="308"/>
      <c r="GC98" s="308"/>
      <c r="GD98" s="308"/>
      <c r="GE98" s="308"/>
      <c r="GF98" s="308"/>
      <c r="GG98" s="308"/>
      <c r="GH98" s="308"/>
      <c r="GI98" s="308"/>
      <c r="GJ98" s="308"/>
      <c r="GK98" s="308"/>
      <c r="GL98" s="308"/>
      <c r="GM98" s="308"/>
      <c r="GN98" s="308"/>
      <c r="GO98" s="308"/>
      <c r="GP98" s="308"/>
      <c r="GQ98" s="308"/>
      <c r="GR98" s="308"/>
      <c r="GS98" s="308"/>
      <c r="GT98" s="308"/>
      <c r="GU98" s="308"/>
      <c r="GV98" s="308"/>
      <c r="GW98" s="308"/>
      <c r="GX98" s="308"/>
      <c r="GY98" s="308"/>
      <c r="GZ98" s="308"/>
      <c r="HA98" s="308"/>
      <c r="HB98" s="308"/>
      <c r="HC98" s="308"/>
      <c r="HD98" s="308"/>
      <c r="HE98" s="308"/>
      <c r="HF98" s="308"/>
      <c r="HG98" s="308"/>
      <c r="HH98" s="308"/>
      <c r="HI98" s="308"/>
      <c r="HJ98" s="308"/>
      <c r="HK98" s="308"/>
      <c r="HL98" s="308"/>
      <c r="HM98" s="308"/>
      <c r="HN98" s="308"/>
      <c r="HO98" s="308"/>
      <c r="HP98" s="308"/>
      <c r="HQ98" s="308"/>
      <c r="HR98" s="308"/>
      <c r="HS98" s="308"/>
      <c r="HT98" s="308"/>
      <c r="HU98" s="308"/>
      <c r="HV98" s="308"/>
      <c r="HW98" s="308"/>
      <c r="HX98" s="308"/>
      <c r="HY98" s="308"/>
      <c r="HZ98" s="308"/>
      <c r="IA98" s="308"/>
      <c r="IB98" s="308"/>
      <c r="IC98" s="308"/>
      <c r="ID98" s="308"/>
      <c r="IE98" s="308"/>
      <c r="IF98" s="308"/>
      <c r="IG98" s="308"/>
      <c r="IH98" s="308"/>
      <c r="II98" s="308"/>
      <c r="IJ98" s="308"/>
      <c r="IK98" s="308"/>
      <c r="IL98" s="308"/>
      <c r="IM98" s="308"/>
      <c r="IN98" s="308"/>
      <c r="IO98" s="308"/>
      <c r="IP98" s="308"/>
      <c r="IQ98" s="308"/>
      <c r="IR98" s="308"/>
      <c r="IS98" s="308"/>
      <c r="IT98" s="308"/>
      <c r="IU98" s="308"/>
      <c r="IV98" s="308"/>
      <c r="IW98" s="308"/>
      <c r="IX98" s="308"/>
      <c r="IY98" s="308"/>
      <c r="IZ98" s="308"/>
      <c r="JA98" s="308"/>
      <c r="JB98" s="308"/>
      <c r="JC98" s="308"/>
      <c r="JD98" s="308"/>
      <c r="JE98" s="308"/>
      <c r="JF98" s="308"/>
      <c r="JG98" s="308"/>
      <c r="JH98" s="308"/>
      <c r="JI98" s="308"/>
      <c r="JJ98" s="308"/>
      <c r="JK98" s="308"/>
      <c r="JL98" s="308"/>
      <c r="JM98" s="308"/>
      <c r="JN98" s="308"/>
      <c r="JO98" s="308"/>
      <c r="JP98" s="308"/>
      <c r="JQ98" s="308"/>
      <c r="JR98" s="308"/>
      <c r="JS98" s="308"/>
      <c r="JT98" s="308"/>
      <c r="JU98" s="308"/>
      <c r="JV98" s="308"/>
      <c r="JW98" s="308"/>
      <c r="JX98" s="308"/>
      <c r="JY98" s="308"/>
      <c r="JZ98" s="308"/>
      <c r="KA98" s="308"/>
      <c r="KB98" s="308"/>
      <c r="KC98" s="308"/>
      <c r="KD98" s="308"/>
      <c r="KE98" s="308"/>
      <c r="KF98" s="308"/>
      <c r="KG98" s="308"/>
      <c r="KH98" s="308"/>
      <c r="KI98" s="308"/>
      <c r="KJ98" s="308"/>
      <c r="KK98" s="308"/>
      <c r="KL98" s="308"/>
      <c r="KM98" s="308"/>
      <c r="KN98" s="308"/>
      <c r="KO98" s="308"/>
      <c r="KP98" s="308"/>
      <c r="KQ98" s="308"/>
      <c r="KR98" s="308"/>
      <c r="KS98" s="308"/>
      <c r="KT98" s="308"/>
      <c r="KU98" s="308"/>
      <c r="KV98" s="308"/>
      <c r="KW98" s="308"/>
      <c r="KX98" s="308"/>
      <c r="KY98" s="308"/>
      <c r="KZ98" s="308"/>
      <c r="LA98" s="308"/>
      <c r="LB98" s="308"/>
      <c r="LC98" s="308"/>
      <c r="LD98" s="308"/>
      <c r="LE98" s="308"/>
      <c r="LF98" s="308"/>
      <c r="LG98" s="308"/>
      <c r="LH98" s="308"/>
      <c r="LI98" s="308"/>
      <c r="LJ98" s="308"/>
      <c r="LK98" s="308"/>
      <c r="LL98" s="308"/>
      <c r="LM98" s="308"/>
    </row>
    <row r="99" spans="1:325">
      <c r="A99" s="130"/>
      <c r="B99" s="418" t="s">
        <v>845</v>
      </c>
      <c r="C99" s="522" t="s">
        <v>846</v>
      </c>
      <c r="D99" s="523">
        <f>SUM(D100:D125)</f>
        <v>0</v>
      </c>
      <c r="E99" s="521"/>
      <c r="F99" s="637"/>
      <c r="G99" s="638"/>
      <c r="H99" s="638"/>
      <c r="I99" s="638"/>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c r="AG99" s="638"/>
      <c r="AH99" s="638"/>
      <c r="AI99" s="638"/>
      <c r="AJ99" s="638"/>
      <c r="AK99" s="638"/>
      <c r="AL99" s="638"/>
      <c r="AM99" s="638"/>
      <c r="AN99" s="638"/>
      <c r="AO99" s="638"/>
      <c r="AP99" s="638"/>
      <c r="AQ99" s="638"/>
      <c r="AR99" s="638"/>
      <c r="AS99" s="638"/>
      <c r="AT99" s="638"/>
      <c r="AU99" s="638"/>
      <c r="AV99" s="638"/>
      <c r="AW99" s="638"/>
      <c r="AX99" s="638"/>
      <c r="AY99" s="638"/>
      <c r="AZ99" s="638"/>
      <c r="BA99" s="638"/>
      <c r="BB99" s="638"/>
      <c r="BC99" s="638"/>
      <c r="BD99" s="638"/>
      <c r="BE99" s="638"/>
      <c r="BF99" s="638"/>
      <c r="BG99" s="638"/>
      <c r="BH99" s="638"/>
      <c r="BI99" s="638"/>
      <c r="BJ99" s="638"/>
      <c r="BK99" s="638"/>
      <c r="BL99" s="638"/>
      <c r="BM99" s="638"/>
      <c r="BN99" s="638"/>
      <c r="BO99" s="638"/>
      <c r="BP99" s="638"/>
      <c r="BQ99" s="638"/>
      <c r="BR99" s="638"/>
      <c r="BS99" s="638"/>
      <c r="BT99" s="638"/>
      <c r="BU99" s="638"/>
      <c r="BV99" s="638"/>
      <c r="BW99" s="638"/>
      <c r="BX99" s="638"/>
      <c r="BY99" s="638"/>
      <c r="BZ99" s="638"/>
      <c r="CA99" s="638"/>
      <c r="CB99" s="638"/>
      <c r="CC99" s="638"/>
      <c r="CD99" s="638"/>
      <c r="CE99" s="638"/>
      <c r="CF99" s="638"/>
      <c r="CG99" s="638"/>
      <c r="CH99" s="638"/>
      <c r="CI99" s="638"/>
      <c r="CJ99" s="638"/>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c r="FC99" s="638"/>
      <c r="FD99" s="638"/>
      <c r="FE99" s="638"/>
      <c r="FF99" s="638"/>
      <c r="FG99" s="638"/>
      <c r="FH99" s="638"/>
      <c r="FI99" s="638"/>
      <c r="FJ99" s="638"/>
      <c r="FK99" s="638"/>
      <c r="FL99" s="638"/>
      <c r="FM99" s="638"/>
      <c r="FN99" s="638"/>
      <c r="FO99" s="638"/>
      <c r="FP99" s="638"/>
      <c r="FQ99" s="638"/>
      <c r="FR99" s="638"/>
      <c r="FS99" s="638"/>
      <c r="FT99" s="638"/>
      <c r="FU99" s="638"/>
      <c r="FV99" s="638"/>
      <c r="FW99" s="638"/>
      <c r="FX99" s="638"/>
      <c r="FY99" s="638"/>
      <c r="FZ99" s="638"/>
      <c r="GA99" s="638"/>
      <c r="GB99" s="638"/>
      <c r="GC99" s="638"/>
      <c r="GD99" s="638"/>
      <c r="GE99" s="638"/>
      <c r="GF99" s="638"/>
      <c r="GG99" s="638"/>
      <c r="GH99" s="638"/>
      <c r="GI99" s="638"/>
      <c r="GJ99" s="638"/>
      <c r="GK99" s="638"/>
      <c r="GL99" s="638"/>
      <c r="GM99" s="638"/>
      <c r="GN99" s="638"/>
      <c r="GO99" s="638"/>
      <c r="GP99" s="638"/>
      <c r="GQ99" s="638"/>
      <c r="GR99" s="638"/>
      <c r="GS99" s="638"/>
      <c r="GT99" s="638"/>
      <c r="GU99" s="638"/>
      <c r="GV99" s="638"/>
      <c r="GW99" s="638"/>
      <c r="GX99" s="638"/>
      <c r="GY99" s="638"/>
      <c r="GZ99" s="638"/>
      <c r="HA99" s="638"/>
      <c r="HB99" s="638"/>
      <c r="HC99" s="638"/>
      <c r="HD99" s="638"/>
      <c r="HE99" s="638"/>
      <c r="HF99" s="638"/>
      <c r="HG99" s="638"/>
      <c r="HH99" s="638"/>
      <c r="HI99" s="638"/>
      <c r="HJ99" s="638"/>
      <c r="HK99" s="638"/>
      <c r="HL99" s="638"/>
      <c r="HM99" s="638"/>
      <c r="HN99" s="638"/>
      <c r="HO99" s="638"/>
      <c r="HP99" s="638"/>
      <c r="HQ99" s="638"/>
      <c r="HR99" s="638"/>
      <c r="HS99" s="638"/>
      <c r="HT99" s="638"/>
      <c r="HU99" s="638"/>
      <c r="HV99" s="638"/>
      <c r="HW99" s="638"/>
      <c r="HX99" s="638"/>
      <c r="HY99" s="638"/>
      <c r="HZ99" s="638"/>
      <c r="IA99" s="638"/>
      <c r="IB99" s="638"/>
      <c r="IC99" s="638"/>
      <c r="ID99" s="638"/>
      <c r="IE99" s="638"/>
      <c r="IF99" s="638"/>
      <c r="IG99" s="638"/>
      <c r="IH99" s="638"/>
      <c r="II99" s="638"/>
      <c r="IJ99" s="638"/>
      <c r="IK99" s="638"/>
      <c r="IL99" s="638"/>
      <c r="IM99" s="638"/>
      <c r="IN99" s="638"/>
      <c r="IO99" s="638"/>
      <c r="IP99" s="638"/>
      <c r="IQ99" s="638"/>
      <c r="IR99" s="638"/>
      <c r="IS99" s="638"/>
      <c r="IT99" s="638"/>
      <c r="IU99" s="638"/>
      <c r="IV99" s="638"/>
      <c r="IW99" s="638"/>
      <c r="IX99" s="638"/>
      <c r="IY99" s="638"/>
      <c r="IZ99" s="638"/>
      <c r="JA99" s="638"/>
      <c r="JB99" s="638"/>
      <c r="JC99" s="638"/>
      <c r="JD99" s="638"/>
      <c r="JE99" s="638"/>
      <c r="JF99" s="638"/>
      <c r="JG99" s="638"/>
      <c r="JH99" s="638"/>
      <c r="JI99" s="638"/>
      <c r="JJ99" s="638"/>
      <c r="JK99" s="638"/>
      <c r="JL99" s="638"/>
      <c r="JM99" s="638"/>
      <c r="JN99" s="638"/>
      <c r="JO99" s="638"/>
      <c r="JP99" s="638"/>
      <c r="JQ99" s="638"/>
      <c r="JR99" s="638"/>
      <c r="JS99" s="638"/>
      <c r="JT99" s="638"/>
      <c r="JU99" s="638"/>
      <c r="JV99" s="638"/>
      <c r="JW99" s="638"/>
      <c r="JX99" s="638"/>
      <c r="JY99" s="638"/>
      <c r="JZ99" s="638"/>
      <c r="KA99" s="638"/>
      <c r="KB99" s="638"/>
      <c r="KC99" s="638"/>
      <c r="KD99" s="638"/>
      <c r="KE99" s="638"/>
      <c r="KF99" s="638"/>
      <c r="KG99" s="638"/>
      <c r="KH99" s="638"/>
      <c r="KI99" s="638"/>
      <c r="KJ99" s="638"/>
      <c r="KK99" s="638"/>
      <c r="KL99" s="638"/>
      <c r="KM99" s="638"/>
      <c r="KN99" s="638"/>
      <c r="KO99" s="638"/>
      <c r="KP99" s="638"/>
      <c r="KQ99" s="638"/>
      <c r="KR99" s="638"/>
      <c r="KS99" s="638"/>
      <c r="KT99" s="638"/>
      <c r="KU99" s="638"/>
      <c r="KV99" s="638"/>
      <c r="KW99" s="638"/>
      <c r="KX99" s="638"/>
      <c r="KY99" s="638"/>
      <c r="KZ99" s="638"/>
      <c r="LA99" s="638"/>
      <c r="LB99" s="638"/>
      <c r="LC99" s="638"/>
      <c r="LD99" s="638"/>
      <c r="LE99" s="638"/>
      <c r="LF99" s="638"/>
      <c r="LG99" s="638"/>
      <c r="LH99" s="638"/>
      <c r="LI99" s="638"/>
      <c r="LJ99" s="638"/>
      <c r="LK99" s="638"/>
      <c r="LL99" s="638"/>
      <c r="LM99" s="639"/>
    </row>
    <row r="100" spans="1:325">
      <c r="A100" s="130" t="str">
        <f>IF(OR(Data3!B5="Grand Total",Data3!B5=0),"",Data3!B5)</f>
        <v>D.1.1.</v>
      </c>
      <c r="B100" s="323" t="s">
        <v>847</v>
      </c>
      <c r="C100" s="304" t="str">
        <f ca="1">IFERROR(VLOOKUP(A100,Rezultatai!$B$44:$C$106,2,FALSE),"")</f>
        <v>Peržiūrėti ir pakeisti inovacinę veiklą reglamentuojančius teisės aktus (1)</v>
      </c>
      <c r="D100" s="309"/>
      <c r="E100" s="310"/>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c r="AJ100" s="308"/>
      <c r="AK100" s="308"/>
      <c r="AL100" s="308"/>
      <c r="AM100" s="308"/>
      <c r="AN100" s="308"/>
      <c r="AO100" s="308"/>
      <c r="AP100" s="308"/>
      <c r="AQ100" s="308"/>
      <c r="AR100" s="308"/>
      <c r="AS100" s="308"/>
      <c r="AT100" s="308"/>
      <c r="AU100" s="308"/>
      <c r="AV100" s="308"/>
      <c r="AW100" s="308"/>
      <c r="AX100" s="308"/>
      <c r="AY100" s="308"/>
      <c r="AZ100" s="308"/>
      <c r="BA100" s="308"/>
      <c r="BB100" s="308"/>
      <c r="BC100" s="308"/>
      <c r="BD100" s="308"/>
      <c r="BE100" s="308"/>
      <c r="BF100" s="308"/>
      <c r="BG100" s="308"/>
      <c r="BH100" s="308"/>
      <c r="BI100" s="308"/>
      <c r="BJ100" s="308"/>
      <c r="BK100" s="308"/>
      <c r="BL100" s="308"/>
      <c r="BM100" s="308"/>
      <c r="BN100" s="308"/>
      <c r="BO100" s="308"/>
      <c r="BP100" s="308"/>
      <c r="BQ100" s="308"/>
      <c r="BR100" s="308"/>
      <c r="BS100" s="308"/>
      <c r="BT100" s="308"/>
      <c r="BU100" s="308"/>
      <c r="BV100" s="308"/>
      <c r="BW100" s="308"/>
      <c r="BX100" s="308"/>
      <c r="BY100" s="308"/>
      <c r="BZ100" s="308"/>
      <c r="CA100" s="308"/>
      <c r="CB100" s="308"/>
      <c r="CC100" s="308"/>
      <c r="CD100" s="308"/>
      <c r="CE100" s="308"/>
      <c r="CF100" s="308"/>
      <c r="CG100" s="308"/>
      <c r="CH100" s="308"/>
      <c r="CI100" s="308"/>
      <c r="CJ100" s="308"/>
      <c r="CK100" s="308"/>
      <c r="CL100" s="308"/>
      <c r="CM100" s="308"/>
      <c r="CN100" s="308"/>
      <c r="CO100" s="308"/>
      <c r="CP100" s="308"/>
      <c r="CQ100" s="308"/>
      <c r="CR100" s="308"/>
      <c r="CS100" s="308"/>
      <c r="CT100" s="308"/>
      <c r="CU100" s="308"/>
      <c r="CV100" s="308"/>
      <c r="CW100" s="308"/>
      <c r="CX100" s="308"/>
      <c r="CY100" s="308"/>
      <c r="CZ100" s="308"/>
      <c r="DA100" s="308"/>
      <c r="DB100" s="308"/>
      <c r="DC100" s="308"/>
      <c r="DD100" s="308"/>
      <c r="DE100" s="308"/>
      <c r="DF100" s="308"/>
      <c r="DG100" s="308"/>
      <c r="DH100" s="308"/>
      <c r="DI100" s="308"/>
      <c r="DJ100" s="308"/>
      <c r="DK100" s="308"/>
      <c r="DL100" s="308"/>
      <c r="DM100" s="308"/>
      <c r="DN100" s="308"/>
      <c r="DO100" s="308"/>
      <c r="DP100" s="308"/>
      <c r="DQ100" s="308"/>
      <c r="DR100" s="308"/>
      <c r="DS100" s="308"/>
      <c r="DT100" s="308"/>
      <c r="DU100" s="308"/>
      <c r="DV100" s="308"/>
      <c r="DW100" s="308"/>
      <c r="DX100" s="308"/>
      <c r="DY100" s="308"/>
      <c r="DZ100" s="308"/>
      <c r="EA100" s="308"/>
      <c r="EB100" s="308"/>
      <c r="EC100" s="308"/>
      <c r="ED100" s="308"/>
      <c r="EE100" s="308"/>
      <c r="EF100" s="308"/>
      <c r="EG100" s="308"/>
      <c r="EH100" s="308"/>
      <c r="EI100" s="308"/>
      <c r="EJ100" s="308"/>
      <c r="EK100" s="308"/>
      <c r="EL100" s="308"/>
      <c r="EM100" s="308"/>
      <c r="EN100" s="308"/>
      <c r="EO100" s="308"/>
      <c r="EP100" s="308"/>
      <c r="EQ100" s="308"/>
      <c r="ER100" s="308"/>
      <c r="ES100" s="308"/>
      <c r="ET100" s="308"/>
      <c r="EU100" s="308"/>
      <c r="EV100" s="308"/>
      <c r="EW100" s="308"/>
      <c r="EX100" s="308"/>
      <c r="EY100" s="308"/>
      <c r="EZ100" s="308"/>
      <c r="FA100" s="308"/>
      <c r="FB100" s="308"/>
      <c r="FC100" s="308"/>
      <c r="FD100" s="308"/>
      <c r="FE100" s="308"/>
      <c r="FF100" s="308"/>
      <c r="FG100" s="308"/>
      <c r="FH100" s="308"/>
      <c r="FI100" s="308"/>
      <c r="FJ100" s="308"/>
      <c r="FK100" s="308"/>
      <c r="FL100" s="308"/>
      <c r="FM100" s="308"/>
      <c r="FN100" s="308"/>
      <c r="FO100" s="308"/>
      <c r="FP100" s="308"/>
      <c r="FQ100" s="308"/>
      <c r="FR100" s="308"/>
      <c r="FS100" s="308"/>
      <c r="FT100" s="308"/>
      <c r="FU100" s="308"/>
      <c r="FV100" s="308"/>
      <c r="FW100" s="308"/>
      <c r="FX100" s="308"/>
      <c r="FY100" s="308"/>
      <c r="FZ100" s="308"/>
      <c r="GA100" s="308"/>
      <c r="GB100" s="308"/>
      <c r="GC100" s="308"/>
      <c r="GD100" s="308"/>
      <c r="GE100" s="308"/>
      <c r="GF100" s="308"/>
      <c r="GG100" s="308"/>
      <c r="GH100" s="308"/>
      <c r="GI100" s="308"/>
      <c r="GJ100" s="308"/>
      <c r="GK100" s="308"/>
      <c r="GL100" s="308"/>
      <c r="GM100" s="308"/>
      <c r="GN100" s="308"/>
      <c r="GO100" s="308"/>
      <c r="GP100" s="308"/>
      <c r="GQ100" s="308"/>
      <c r="GR100" s="308"/>
      <c r="GS100" s="308"/>
      <c r="GT100" s="308"/>
      <c r="GU100" s="308"/>
      <c r="GV100" s="308"/>
      <c r="GW100" s="308"/>
      <c r="GX100" s="308"/>
      <c r="GY100" s="308"/>
      <c r="GZ100" s="308"/>
      <c r="HA100" s="308"/>
      <c r="HB100" s="308"/>
      <c r="HC100" s="308"/>
      <c r="HD100" s="308"/>
      <c r="HE100" s="308"/>
      <c r="HF100" s="308"/>
      <c r="HG100" s="308"/>
      <c r="HH100" s="308"/>
      <c r="HI100" s="308"/>
      <c r="HJ100" s="308"/>
      <c r="HK100" s="308"/>
      <c r="HL100" s="308"/>
      <c r="HM100" s="308"/>
      <c r="HN100" s="308"/>
      <c r="HO100" s="308"/>
      <c r="HP100" s="308"/>
      <c r="HQ100" s="308"/>
      <c r="HR100" s="308"/>
      <c r="HS100" s="308"/>
      <c r="HT100" s="308"/>
      <c r="HU100" s="308"/>
      <c r="HV100" s="308"/>
      <c r="HW100" s="308"/>
      <c r="HX100" s="308"/>
      <c r="HY100" s="308"/>
      <c r="HZ100" s="308"/>
      <c r="IA100" s="308"/>
      <c r="IB100" s="308"/>
      <c r="IC100" s="308"/>
      <c r="ID100" s="308"/>
      <c r="IE100" s="308"/>
      <c r="IF100" s="308"/>
      <c r="IG100" s="308"/>
      <c r="IH100" s="308"/>
      <c r="II100" s="308"/>
      <c r="IJ100" s="308"/>
      <c r="IK100" s="308"/>
      <c r="IL100" s="308"/>
      <c r="IM100" s="308"/>
      <c r="IN100" s="308"/>
      <c r="IO100" s="308"/>
      <c r="IP100" s="308"/>
      <c r="IQ100" s="308"/>
      <c r="IR100" s="308"/>
      <c r="IS100" s="308"/>
      <c r="IT100" s="308"/>
      <c r="IU100" s="308"/>
      <c r="IV100" s="308"/>
      <c r="IW100" s="308"/>
      <c r="IX100" s="308"/>
      <c r="IY100" s="308"/>
      <c r="IZ100" s="308"/>
      <c r="JA100" s="308"/>
      <c r="JB100" s="308"/>
      <c r="JC100" s="308"/>
      <c r="JD100" s="308"/>
      <c r="JE100" s="308"/>
      <c r="JF100" s="308"/>
      <c r="JG100" s="308"/>
      <c r="JH100" s="308"/>
      <c r="JI100" s="308"/>
      <c r="JJ100" s="308"/>
      <c r="JK100" s="308"/>
      <c r="JL100" s="308"/>
      <c r="JM100" s="308"/>
      <c r="JN100" s="308"/>
      <c r="JO100" s="308"/>
      <c r="JP100" s="308"/>
      <c r="JQ100" s="308"/>
      <c r="JR100" s="308"/>
      <c r="JS100" s="308"/>
      <c r="JT100" s="308"/>
      <c r="JU100" s="308"/>
      <c r="JV100" s="308"/>
      <c r="JW100" s="308"/>
      <c r="JX100" s="308"/>
      <c r="JY100" s="308"/>
      <c r="JZ100" s="308"/>
      <c r="KA100" s="308"/>
      <c r="KB100" s="308"/>
      <c r="KC100" s="308"/>
      <c r="KD100" s="308"/>
      <c r="KE100" s="308"/>
      <c r="KF100" s="308"/>
      <c r="KG100" s="308"/>
      <c r="KH100" s="308"/>
      <c r="KI100" s="308"/>
      <c r="KJ100" s="308"/>
      <c r="KK100" s="308"/>
      <c r="KL100" s="308"/>
      <c r="KM100" s="308"/>
      <c r="KN100" s="308"/>
      <c r="KO100" s="308"/>
      <c r="KP100" s="308"/>
      <c r="KQ100" s="308"/>
      <c r="KR100" s="308"/>
      <c r="KS100" s="308"/>
      <c r="KT100" s="308"/>
      <c r="KU100" s="308"/>
      <c r="KV100" s="308"/>
      <c r="KW100" s="308"/>
      <c r="KX100" s="308"/>
      <c r="KY100" s="308"/>
      <c r="KZ100" s="308"/>
      <c r="LA100" s="308"/>
      <c r="LB100" s="308"/>
      <c r="LC100" s="308"/>
      <c r="LD100" s="308"/>
      <c r="LE100" s="308"/>
      <c r="LF100" s="308"/>
      <c r="LG100" s="308"/>
      <c r="LH100" s="308"/>
      <c r="LI100" s="308"/>
      <c r="LJ100" s="308"/>
      <c r="LK100" s="308"/>
      <c r="LL100" s="308"/>
      <c r="LM100" s="308"/>
    </row>
    <row r="101" spans="1:325" ht="30">
      <c r="A101" s="130" t="str">
        <f>IF(OR(Data3!B6="Grand Total",Data3!B6=0),"",Data3!B6)</f>
        <v>D.1.2.</v>
      </c>
      <c r="B101" s="323" t="s">
        <v>848</v>
      </c>
      <c r="C101" s="304" t="str">
        <f ca="1">IFERROR(VLOOKUP(A101,Rezultatai!$B$44:$C$106,2,FALSE),"")</f>
        <v>Atnaujinti Sumanios specializacijos koncepciją ir nustatyti sumanios specializacijos prioritetus, jų koordinavimo modelį, įgyvendinimo stebėsenos sistemą (2)</v>
      </c>
      <c r="D101" s="309"/>
      <c r="E101" s="310"/>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308"/>
      <c r="BD101" s="308"/>
      <c r="BE101" s="308"/>
      <c r="BF101" s="308"/>
      <c r="BG101" s="308"/>
      <c r="BH101" s="308"/>
      <c r="BI101" s="308"/>
      <c r="BJ101" s="308"/>
      <c r="BK101" s="308"/>
      <c r="BL101" s="308"/>
      <c r="BM101" s="308"/>
      <c r="BN101" s="308"/>
      <c r="BO101" s="308"/>
      <c r="BP101" s="308"/>
      <c r="BQ101" s="308"/>
      <c r="BR101" s="308"/>
      <c r="BS101" s="308"/>
      <c r="BT101" s="308"/>
      <c r="BU101" s="308"/>
      <c r="BV101" s="308"/>
      <c r="BW101" s="308"/>
      <c r="BX101" s="308"/>
      <c r="BY101" s="308"/>
      <c r="BZ101" s="308"/>
      <c r="CA101" s="308"/>
      <c r="CB101" s="308"/>
      <c r="CC101" s="308"/>
      <c r="CD101" s="308"/>
      <c r="CE101" s="308"/>
      <c r="CF101" s="308"/>
      <c r="CG101" s="308"/>
      <c r="CH101" s="308"/>
      <c r="CI101" s="308"/>
      <c r="CJ101" s="308"/>
      <c r="CK101" s="308"/>
      <c r="CL101" s="308"/>
      <c r="CM101" s="308"/>
      <c r="CN101" s="308"/>
      <c r="CO101" s="308"/>
      <c r="CP101" s="308"/>
      <c r="CQ101" s="308"/>
      <c r="CR101" s="308"/>
      <c r="CS101" s="308"/>
      <c r="CT101" s="308"/>
      <c r="CU101" s="308"/>
      <c r="CV101" s="308"/>
      <c r="CW101" s="308"/>
      <c r="CX101" s="308"/>
      <c r="CY101" s="308"/>
      <c r="CZ101" s="308"/>
      <c r="DA101" s="308"/>
      <c r="DB101" s="308"/>
      <c r="DC101" s="308"/>
      <c r="DD101" s="308"/>
      <c r="DE101" s="308"/>
      <c r="DF101" s="308"/>
      <c r="DG101" s="308"/>
      <c r="DH101" s="308"/>
      <c r="DI101" s="308"/>
      <c r="DJ101" s="308"/>
      <c r="DK101" s="308"/>
      <c r="DL101" s="308"/>
      <c r="DM101" s="308"/>
      <c r="DN101" s="308"/>
      <c r="DO101" s="308"/>
      <c r="DP101" s="308"/>
      <c r="DQ101" s="308"/>
      <c r="DR101" s="308"/>
      <c r="DS101" s="308"/>
      <c r="DT101" s="308"/>
      <c r="DU101" s="308"/>
      <c r="DV101" s="308"/>
      <c r="DW101" s="308"/>
      <c r="DX101" s="308"/>
      <c r="DY101" s="308"/>
      <c r="DZ101" s="308"/>
      <c r="EA101" s="308"/>
      <c r="EB101" s="308"/>
      <c r="EC101" s="308"/>
      <c r="ED101" s="308"/>
      <c r="EE101" s="308"/>
      <c r="EF101" s="308"/>
      <c r="EG101" s="308"/>
      <c r="EH101" s="308"/>
      <c r="EI101" s="308"/>
      <c r="EJ101" s="308"/>
      <c r="EK101" s="308"/>
      <c r="EL101" s="308"/>
      <c r="EM101" s="308"/>
      <c r="EN101" s="308"/>
      <c r="EO101" s="308"/>
      <c r="EP101" s="308"/>
      <c r="EQ101" s="308"/>
      <c r="ER101" s="308"/>
      <c r="ES101" s="308"/>
      <c r="ET101" s="308"/>
      <c r="EU101" s="308"/>
      <c r="EV101" s="308"/>
      <c r="EW101" s="308"/>
      <c r="EX101" s="308"/>
      <c r="EY101" s="308"/>
      <c r="EZ101" s="308"/>
      <c r="FA101" s="308"/>
      <c r="FB101" s="308"/>
      <c r="FC101" s="308"/>
      <c r="FD101" s="308"/>
      <c r="FE101" s="308"/>
      <c r="FF101" s="308"/>
      <c r="FG101" s="308"/>
      <c r="FH101" s="308"/>
      <c r="FI101" s="308"/>
      <c r="FJ101" s="308"/>
      <c r="FK101" s="308"/>
      <c r="FL101" s="308"/>
      <c r="FM101" s="308"/>
      <c r="FN101" s="308"/>
      <c r="FO101" s="308"/>
      <c r="FP101" s="308"/>
      <c r="FQ101" s="308"/>
      <c r="FR101" s="308"/>
      <c r="FS101" s="308"/>
      <c r="FT101" s="308"/>
      <c r="FU101" s="308"/>
      <c r="FV101" s="308"/>
      <c r="FW101" s="308"/>
      <c r="FX101" s="308"/>
      <c r="FY101" s="308"/>
      <c r="FZ101" s="308"/>
      <c r="GA101" s="308"/>
      <c r="GB101" s="308"/>
      <c r="GC101" s="308"/>
      <c r="GD101" s="308"/>
      <c r="GE101" s="308"/>
      <c r="GF101" s="308"/>
      <c r="GG101" s="308"/>
      <c r="GH101" s="308"/>
      <c r="GI101" s="308"/>
      <c r="GJ101" s="308"/>
      <c r="GK101" s="308"/>
      <c r="GL101" s="308"/>
      <c r="GM101" s="308"/>
      <c r="GN101" s="308"/>
      <c r="GO101" s="308"/>
      <c r="GP101" s="308"/>
      <c r="GQ101" s="308"/>
      <c r="GR101" s="308"/>
      <c r="GS101" s="308"/>
      <c r="GT101" s="308"/>
      <c r="GU101" s="308"/>
      <c r="GV101" s="308"/>
      <c r="GW101" s="308"/>
      <c r="GX101" s="308"/>
      <c r="GY101" s="308"/>
      <c r="GZ101" s="308"/>
      <c r="HA101" s="308"/>
      <c r="HB101" s="308"/>
      <c r="HC101" s="308"/>
      <c r="HD101" s="308"/>
      <c r="HE101" s="308"/>
      <c r="HF101" s="308"/>
      <c r="HG101" s="308"/>
      <c r="HH101" s="308"/>
      <c r="HI101" s="308"/>
      <c r="HJ101" s="308"/>
      <c r="HK101" s="308"/>
      <c r="HL101" s="308"/>
      <c r="HM101" s="308"/>
      <c r="HN101" s="308"/>
      <c r="HO101" s="308"/>
      <c r="HP101" s="308"/>
      <c r="HQ101" s="308"/>
      <c r="HR101" s="308"/>
      <c r="HS101" s="308"/>
      <c r="HT101" s="308"/>
      <c r="HU101" s="308"/>
      <c r="HV101" s="308"/>
      <c r="HW101" s="308"/>
      <c r="HX101" s="308"/>
      <c r="HY101" s="308"/>
      <c r="HZ101" s="308"/>
      <c r="IA101" s="308"/>
      <c r="IB101" s="308"/>
      <c r="IC101" s="308"/>
      <c r="ID101" s="308"/>
      <c r="IE101" s="308"/>
      <c r="IF101" s="308"/>
      <c r="IG101" s="308"/>
      <c r="IH101" s="308"/>
      <c r="II101" s="308"/>
      <c r="IJ101" s="308"/>
      <c r="IK101" s="308"/>
      <c r="IL101" s="308"/>
      <c r="IM101" s="308"/>
      <c r="IN101" s="308"/>
      <c r="IO101" s="308"/>
      <c r="IP101" s="308"/>
      <c r="IQ101" s="308"/>
      <c r="IR101" s="308"/>
      <c r="IS101" s="308"/>
      <c r="IT101" s="308"/>
      <c r="IU101" s="308"/>
      <c r="IV101" s="308"/>
      <c r="IW101" s="308"/>
      <c r="IX101" s="308"/>
      <c r="IY101" s="308"/>
      <c r="IZ101" s="308"/>
      <c r="JA101" s="308"/>
      <c r="JB101" s="308"/>
      <c r="JC101" s="308"/>
      <c r="JD101" s="308"/>
      <c r="JE101" s="308"/>
      <c r="JF101" s="308"/>
      <c r="JG101" s="308"/>
      <c r="JH101" s="308"/>
      <c r="JI101" s="308"/>
      <c r="JJ101" s="308"/>
      <c r="JK101" s="308"/>
      <c r="JL101" s="308"/>
      <c r="JM101" s="308"/>
      <c r="JN101" s="308"/>
      <c r="JO101" s="308"/>
      <c r="JP101" s="308"/>
      <c r="JQ101" s="308"/>
      <c r="JR101" s="308"/>
      <c r="JS101" s="308"/>
      <c r="JT101" s="308"/>
      <c r="JU101" s="308"/>
      <c r="JV101" s="308"/>
      <c r="JW101" s="308"/>
      <c r="JX101" s="308"/>
      <c r="JY101" s="308"/>
      <c r="JZ101" s="308"/>
      <c r="KA101" s="308"/>
      <c r="KB101" s="308"/>
      <c r="KC101" s="308"/>
      <c r="KD101" s="308"/>
      <c r="KE101" s="308"/>
      <c r="KF101" s="308"/>
      <c r="KG101" s="308"/>
      <c r="KH101" s="308"/>
      <c r="KI101" s="308"/>
      <c r="KJ101" s="308"/>
      <c r="KK101" s="308"/>
      <c r="KL101" s="308"/>
      <c r="KM101" s="308"/>
      <c r="KN101" s="308"/>
      <c r="KO101" s="308"/>
      <c r="KP101" s="308"/>
      <c r="KQ101" s="308"/>
      <c r="KR101" s="308"/>
      <c r="KS101" s="308"/>
      <c r="KT101" s="308"/>
      <c r="KU101" s="308"/>
      <c r="KV101" s="308"/>
      <c r="KW101" s="308"/>
      <c r="KX101" s="308"/>
      <c r="KY101" s="308"/>
      <c r="KZ101" s="308"/>
      <c r="LA101" s="308"/>
      <c r="LB101" s="308"/>
      <c r="LC101" s="308"/>
      <c r="LD101" s="308"/>
      <c r="LE101" s="308"/>
      <c r="LF101" s="308"/>
      <c r="LG101" s="308"/>
      <c r="LH101" s="308"/>
      <c r="LI101" s="308"/>
      <c r="LJ101" s="308"/>
      <c r="LK101" s="308"/>
      <c r="LL101" s="308"/>
      <c r="LM101" s="308"/>
    </row>
    <row r="102" spans="1:325">
      <c r="A102" s="130"/>
      <c r="B102" s="323" t="s">
        <v>849</v>
      </c>
      <c r="C102" s="304" t="s">
        <v>850</v>
      </c>
      <c r="D102" s="309"/>
      <c r="E102" s="310"/>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8"/>
      <c r="BF102" s="308"/>
      <c r="BG102" s="308"/>
      <c r="BH102" s="308"/>
      <c r="BI102" s="308"/>
      <c r="BJ102" s="308"/>
      <c r="BK102" s="308"/>
      <c r="BL102" s="308"/>
      <c r="BM102" s="308"/>
      <c r="BN102" s="308"/>
      <c r="BO102" s="308"/>
      <c r="BP102" s="308"/>
      <c r="BQ102" s="308"/>
      <c r="BR102" s="308"/>
      <c r="BS102" s="308"/>
      <c r="BT102" s="308"/>
      <c r="BU102" s="308"/>
      <c r="BV102" s="308"/>
      <c r="BW102" s="308"/>
      <c r="BX102" s="308"/>
      <c r="BY102" s="308"/>
      <c r="BZ102" s="308"/>
      <c r="CA102" s="308"/>
      <c r="CB102" s="308"/>
      <c r="CC102" s="308"/>
      <c r="CD102" s="308"/>
      <c r="CE102" s="308"/>
      <c r="CF102" s="308"/>
      <c r="CG102" s="308"/>
      <c r="CH102" s="308"/>
      <c r="CI102" s="308"/>
      <c r="CJ102" s="308"/>
      <c r="CK102" s="308"/>
      <c r="CL102" s="308"/>
      <c r="CM102" s="308"/>
      <c r="CN102" s="308"/>
      <c r="CO102" s="308"/>
      <c r="CP102" s="308"/>
      <c r="CQ102" s="308"/>
      <c r="CR102" s="308"/>
      <c r="CS102" s="308"/>
      <c r="CT102" s="308"/>
      <c r="CU102" s="308"/>
      <c r="CV102" s="308"/>
      <c r="CW102" s="308"/>
      <c r="CX102" s="308"/>
      <c r="CY102" s="308"/>
      <c r="CZ102" s="308"/>
      <c r="DA102" s="308"/>
      <c r="DB102" s="308"/>
      <c r="DC102" s="308"/>
      <c r="DD102" s="308"/>
      <c r="DE102" s="308"/>
      <c r="DF102" s="308"/>
      <c r="DG102" s="308"/>
      <c r="DH102" s="308"/>
      <c r="DI102" s="308"/>
      <c r="DJ102" s="308"/>
      <c r="DK102" s="308"/>
      <c r="DL102" s="308"/>
      <c r="DM102" s="308"/>
      <c r="DN102" s="308"/>
      <c r="DO102" s="308"/>
      <c r="DP102" s="308"/>
      <c r="DQ102" s="308"/>
      <c r="DR102" s="308"/>
      <c r="DS102" s="308"/>
      <c r="DT102" s="308"/>
      <c r="DU102" s="308"/>
      <c r="DV102" s="308"/>
      <c r="DW102" s="308"/>
      <c r="DX102" s="308"/>
      <c r="DY102" s="308"/>
      <c r="DZ102" s="308"/>
      <c r="EA102" s="308"/>
      <c r="EB102" s="308"/>
      <c r="EC102" s="308"/>
      <c r="ED102" s="308"/>
      <c r="EE102" s="308"/>
      <c r="EF102" s="308"/>
      <c r="EG102" s="308"/>
      <c r="EH102" s="308"/>
      <c r="EI102" s="308"/>
      <c r="EJ102" s="308"/>
      <c r="EK102" s="308"/>
      <c r="EL102" s="308"/>
      <c r="EM102" s="308"/>
      <c r="EN102" s="308"/>
      <c r="EO102" s="308"/>
      <c r="EP102" s="308"/>
      <c r="EQ102" s="308"/>
      <c r="ER102" s="308"/>
      <c r="ES102" s="308"/>
      <c r="ET102" s="308"/>
      <c r="EU102" s="308"/>
      <c r="EV102" s="308"/>
      <c r="EW102" s="308"/>
      <c r="EX102" s="308"/>
      <c r="EY102" s="308"/>
      <c r="EZ102" s="308"/>
      <c r="FA102" s="308"/>
      <c r="FB102" s="308"/>
      <c r="FC102" s="308"/>
      <c r="FD102" s="308"/>
      <c r="FE102" s="308"/>
      <c r="FF102" s="308"/>
      <c r="FG102" s="308"/>
      <c r="FH102" s="308"/>
      <c r="FI102" s="308"/>
      <c r="FJ102" s="308"/>
      <c r="FK102" s="308"/>
      <c r="FL102" s="308"/>
      <c r="FM102" s="308"/>
      <c r="FN102" s="308"/>
      <c r="FO102" s="308"/>
      <c r="FP102" s="308"/>
      <c r="FQ102" s="308"/>
      <c r="FR102" s="308"/>
      <c r="FS102" s="308"/>
      <c r="FT102" s="308"/>
      <c r="FU102" s="308"/>
      <c r="FV102" s="308"/>
      <c r="FW102" s="308"/>
      <c r="FX102" s="308"/>
      <c r="FY102" s="308"/>
      <c r="FZ102" s="308"/>
      <c r="GA102" s="308"/>
      <c r="GB102" s="308"/>
      <c r="GC102" s="308"/>
      <c r="GD102" s="308"/>
      <c r="GE102" s="308"/>
      <c r="GF102" s="308"/>
      <c r="GG102" s="308"/>
      <c r="GH102" s="308"/>
      <c r="GI102" s="308"/>
      <c r="GJ102" s="308"/>
      <c r="GK102" s="308"/>
      <c r="GL102" s="308"/>
      <c r="GM102" s="308"/>
      <c r="GN102" s="308"/>
      <c r="GO102" s="308"/>
      <c r="GP102" s="308"/>
      <c r="GQ102" s="308"/>
      <c r="GR102" s="308"/>
      <c r="GS102" s="308"/>
      <c r="GT102" s="308"/>
      <c r="GU102" s="308"/>
      <c r="GV102" s="308"/>
      <c r="GW102" s="308"/>
      <c r="GX102" s="308"/>
      <c r="GY102" s="308"/>
      <c r="GZ102" s="308"/>
      <c r="HA102" s="308"/>
      <c r="HB102" s="308"/>
      <c r="HC102" s="308"/>
      <c r="HD102" s="308"/>
      <c r="HE102" s="308"/>
      <c r="HF102" s="308"/>
      <c r="HG102" s="308"/>
      <c r="HH102" s="308"/>
      <c r="HI102" s="308"/>
      <c r="HJ102" s="308"/>
      <c r="HK102" s="308"/>
      <c r="HL102" s="308"/>
      <c r="HM102" s="308"/>
      <c r="HN102" s="308"/>
      <c r="HO102" s="308"/>
      <c r="HP102" s="308"/>
      <c r="HQ102" s="308"/>
      <c r="HR102" s="308"/>
      <c r="HS102" s="308"/>
      <c r="HT102" s="308"/>
      <c r="HU102" s="308"/>
      <c r="HV102" s="308"/>
      <c r="HW102" s="308"/>
      <c r="HX102" s="308"/>
      <c r="HY102" s="308"/>
      <c r="HZ102" s="308"/>
      <c r="IA102" s="308"/>
      <c r="IB102" s="308"/>
      <c r="IC102" s="308"/>
      <c r="ID102" s="308"/>
      <c r="IE102" s="308"/>
      <c r="IF102" s="308"/>
      <c r="IG102" s="308"/>
      <c r="IH102" s="308"/>
      <c r="II102" s="308"/>
      <c r="IJ102" s="308"/>
      <c r="IK102" s="308"/>
      <c r="IL102" s="308"/>
      <c r="IM102" s="308"/>
      <c r="IN102" s="308"/>
      <c r="IO102" s="308"/>
      <c r="IP102" s="308"/>
      <c r="IQ102" s="308"/>
      <c r="IR102" s="308"/>
      <c r="IS102" s="308"/>
      <c r="IT102" s="308"/>
      <c r="IU102" s="308"/>
      <c r="IV102" s="308"/>
      <c r="IW102" s="308"/>
      <c r="IX102" s="308"/>
      <c r="IY102" s="308"/>
      <c r="IZ102" s="308"/>
      <c r="JA102" s="308"/>
      <c r="JB102" s="308"/>
      <c r="JC102" s="308"/>
      <c r="JD102" s="308"/>
      <c r="JE102" s="308"/>
      <c r="JF102" s="308"/>
      <c r="JG102" s="308"/>
      <c r="JH102" s="308"/>
      <c r="JI102" s="308"/>
      <c r="JJ102" s="308"/>
      <c r="JK102" s="308"/>
      <c r="JL102" s="308"/>
      <c r="JM102" s="308"/>
      <c r="JN102" s="308"/>
      <c r="JO102" s="308"/>
      <c r="JP102" s="308"/>
      <c r="JQ102" s="308"/>
      <c r="JR102" s="308"/>
      <c r="JS102" s="308"/>
      <c r="JT102" s="308"/>
      <c r="JU102" s="308"/>
      <c r="JV102" s="308"/>
      <c r="JW102" s="308"/>
      <c r="JX102" s="308"/>
      <c r="JY102" s="308"/>
      <c r="JZ102" s="308"/>
      <c r="KA102" s="308"/>
      <c r="KB102" s="308"/>
      <c r="KC102" s="308"/>
      <c r="KD102" s="308"/>
      <c r="KE102" s="308"/>
      <c r="KF102" s="308"/>
      <c r="KG102" s="308"/>
      <c r="KH102" s="308"/>
      <c r="KI102" s="308"/>
      <c r="KJ102" s="308"/>
      <c r="KK102" s="308"/>
      <c r="KL102" s="308"/>
      <c r="KM102" s="308"/>
      <c r="KN102" s="308"/>
      <c r="KO102" s="308"/>
      <c r="KP102" s="308"/>
      <c r="KQ102" s="308"/>
      <c r="KR102" s="308"/>
      <c r="KS102" s="308"/>
      <c r="KT102" s="308"/>
      <c r="KU102" s="308"/>
      <c r="KV102" s="308"/>
      <c r="KW102" s="308"/>
      <c r="KX102" s="308"/>
      <c r="KY102" s="308"/>
      <c r="KZ102" s="308"/>
      <c r="LA102" s="308"/>
      <c r="LB102" s="308"/>
      <c r="LC102" s="308"/>
      <c r="LD102" s="308"/>
      <c r="LE102" s="308"/>
      <c r="LF102" s="308"/>
      <c r="LG102" s="308"/>
      <c r="LH102" s="308"/>
      <c r="LI102" s="308"/>
      <c r="LJ102" s="308"/>
      <c r="LK102" s="308"/>
      <c r="LL102" s="308"/>
      <c r="LM102" s="308"/>
    </row>
    <row r="103" spans="1:325">
      <c r="A103" s="130"/>
      <c r="B103" s="323" t="s">
        <v>851</v>
      </c>
      <c r="C103" s="304" t="s">
        <v>217</v>
      </c>
      <c r="D103" s="309"/>
      <c r="E103" s="310"/>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8"/>
      <c r="AY103" s="308"/>
      <c r="AZ103" s="308"/>
      <c r="BA103" s="308"/>
      <c r="BB103" s="308"/>
      <c r="BC103" s="308"/>
      <c r="BD103" s="308"/>
      <c r="BE103" s="308"/>
      <c r="BF103" s="308"/>
      <c r="BG103" s="308"/>
      <c r="BH103" s="308"/>
      <c r="BI103" s="308"/>
      <c r="BJ103" s="308"/>
      <c r="BK103" s="308"/>
      <c r="BL103" s="308"/>
      <c r="BM103" s="308"/>
      <c r="BN103" s="308"/>
      <c r="BO103" s="308"/>
      <c r="BP103" s="308"/>
      <c r="BQ103" s="308"/>
      <c r="BR103" s="308"/>
      <c r="BS103" s="308"/>
      <c r="BT103" s="308"/>
      <c r="BU103" s="308"/>
      <c r="BV103" s="308"/>
      <c r="BW103" s="308"/>
      <c r="BX103" s="308"/>
      <c r="BY103" s="308"/>
      <c r="BZ103" s="308"/>
      <c r="CA103" s="308"/>
      <c r="CB103" s="308"/>
      <c r="CC103" s="308"/>
      <c r="CD103" s="308"/>
      <c r="CE103" s="308"/>
      <c r="CF103" s="308"/>
      <c r="CG103" s="308"/>
      <c r="CH103" s="308"/>
      <c r="CI103" s="308"/>
      <c r="CJ103" s="308"/>
      <c r="CK103" s="308"/>
      <c r="CL103" s="308"/>
      <c r="CM103" s="308"/>
      <c r="CN103" s="308"/>
      <c r="CO103" s="308"/>
      <c r="CP103" s="308"/>
      <c r="CQ103" s="308"/>
      <c r="CR103" s="308"/>
      <c r="CS103" s="308"/>
      <c r="CT103" s="308"/>
      <c r="CU103" s="308"/>
      <c r="CV103" s="308"/>
      <c r="CW103" s="308"/>
      <c r="CX103" s="308"/>
      <c r="CY103" s="308"/>
      <c r="CZ103" s="308"/>
      <c r="DA103" s="308"/>
      <c r="DB103" s="308"/>
      <c r="DC103" s="308"/>
      <c r="DD103" s="308"/>
      <c r="DE103" s="308"/>
      <c r="DF103" s="308"/>
      <c r="DG103" s="308"/>
      <c r="DH103" s="308"/>
      <c r="DI103" s="308"/>
      <c r="DJ103" s="308"/>
      <c r="DK103" s="308"/>
      <c r="DL103" s="308"/>
      <c r="DM103" s="308"/>
      <c r="DN103" s="308"/>
      <c r="DO103" s="308"/>
      <c r="DP103" s="308"/>
      <c r="DQ103" s="308"/>
      <c r="DR103" s="308"/>
      <c r="DS103" s="308"/>
      <c r="DT103" s="308"/>
      <c r="DU103" s="308"/>
      <c r="DV103" s="308"/>
      <c r="DW103" s="308"/>
      <c r="DX103" s="308"/>
      <c r="DY103" s="308"/>
      <c r="DZ103" s="308"/>
      <c r="EA103" s="308"/>
      <c r="EB103" s="308"/>
      <c r="EC103" s="308"/>
      <c r="ED103" s="308"/>
      <c r="EE103" s="308"/>
      <c r="EF103" s="308"/>
      <c r="EG103" s="308"/>
      <c r="EH103" s="308"/>
      <c r="EI103" s="308"/>
      <c r="EJ103" s="308"/>
      <c r="EK103" s="308"/>
      <c r="EL103" s="308"/>
      <c r="EM103" s="308"/>
      <c r="EN103" s="308"/>
      <c r="EO103" s="308"/>
      <c r="EP103" s="308"/>
      <c r="EQ103" s="308"/>
      <c r="ER103" s="308"/>
      <c r="ES103" s="308"/>
      <c r="ET103" s="308"/>
      <c r="EU103" s="308"/>
      <c r="EV103" s="308"/>
      <c r="EW103" s="308"/>
      <c r="EX103" s="308"/>
      <c r="EY103" s="308"/>
      <c r="EZ103" s="308"/>
      <c r="FA103" s="308"/>
      <c r="FB103" s="308"/>
      <c r="FC103" s="308"/>
      <c r="FD103" s="308"/>
      <c r="FE103" s="308"/>
      <c r="FF103" s="308"/>
      <c r="FG103" s="308"/>
      <c r="FH103" s="308"/>
      <c r="FI103" s="308"/>
      <c r="FJ103" s="308"/>
      <c r="FK103" s="308"/>
      <c r="FL103" s="308"/>
      <c r="FM103" s="308"/>
      <c r="FN103" s="308"/>
      <c r="FO103" s="308"/>
      <c r="FP103" s="308"/>
      <c r="FQ103" s="308"/>
      <c r="FR103" s="308"/>
      <c r="FS103" s="308"/>
      <c r="FT103" s="308"/>
      <c r="FU103" s="308"/>
      <c r="FV103" s="308"/>
      <c r="FW103" s="308"/>
      <c r="FX103" s="308"/>
      <c r="FY103" s="308"/>
      <c r="FZ103" s="308"/>
      <c r="GA103" s="308"/>
      <c r="GB103" s="308"/>
      <c r="GC103" s="308"/>
      <c r="GD103" s="308"/>
      <c r="GE103" s="308"/>
      <c r="GF103" s="308"/>
      <c r="GG103" s="308"/>
      <c r="GH103" s="308"/>
      <c r="GI103" s="308"/>
      <c r="GJ103" s="308"/>
      <c r="GK103" s="308"/>
      <c r="GL103" s="308"/>
      <c r="GM103" s="308"/>
      <c r="GN103" s="308"/>
      <c r="GO103" s="308"/>
      <c r="GP103" s="308"/>
      <c r="GQ103" s="308"/>
      <c r="GR103" s="308"/>
      <c r="GS103" s="308"/>
      <c r="GT103" s="308"/>
      <c r="GU103" s="308"/>
      <c r="GV103" s="308"/>
      <c r="GW103" s="308"/>
      <c r="GX103" s="308"/>
      <c r="GY103" s="308"/>
      <c r="GZ103" s="308"/>
      <c r="HA103" s="308"/>
      <c r="HB103" s="308"/>
      <c r="HC103" s="308"/>
      <c r="HD103" s="308"/>
      <c r="HE103" s="308"/>
      <c r="HF103" s="308"/>
      <c r="HG103" s="308"/>
      <c r="HH103" s="308"/>
      <c r="HI103" s="308"/>
      <c r="HJ103" s="308"/>
      <c r="HK103" s="308"/>
      <c r="HL103" s="308"/>
      <c r="HM103" s="308"/>
      <c r="HN103" s="308"/>
      <c r="HO103" s="308"/>
      <c r="HP103" s="308"/>
      <c r="HQ103" s="308"/>
      <c r="HR103" s="308"/>
      <c r="HS103" s="308"/>
      <c r="HT103" s="308"/>
      <c r="HU103" s="308"/>
      <c r="HV103" s="308"/>
      <c r="HW103" s="308"/>
      <c r="HX103" s="308"/>
      <c r="HY103" s="308"/>
      <c r="HZ103" s="308"/>
      <c r="IA103" s="308"/>
      <c r="IB103" s="308"/>
      <c r="IC103" s="308"/>
      <c r="ID103" s="308"/>
      <c r="IE103" s="308"/>
      <c r="IF103" s="308"/>
      <c r="IG103" s="308"/>
      <c r="IH103" s="308"/>
      <c r="II103" s="308"/>
      <c r="IJ103" s="308"/>
      <c r="IK103" s="308"/>
      <c r="IL103" s="308"/>
      <c r="IM103" s="308"/>
      <c r="IN103" s="308"/>
      <c r="IO103" s="308"/>
      <c r="IP103" s="308"/>
      <c r="IQ103" s="308"/>
      <c r="IR103" s="308"/>
      <c r="IS103" s="308"/>
      <c r="IT103" s="308"/>
      <c r="IU103" s="308"/>
      <c r="IV103" s="308"/>
      <c r="IW103" s="308"/>
      <c r="IX103" s="308"/>
      <c r="IY103" s="308"/>
      <c r="IZ103" s="308"/>
      <c r="JA103" s="308"/>
      <c r="JB103" s="308"/>
      <c r="JC103" s="308"/>
      <c r="JD103" s="308"/>
      <c r="JE103" s="308"/>
      <c r="JF103" s="308"/>
      <c r="JG103" s="308"/>
      <c r="JH103" s="308"/>
      <c r="JI103" s="308"/>
      <c r="JJ103" s="308"/>
      <c r="JK103" s="308"/>
      <c r="JL103" s="308"/>
      <c r="JM103" s="308"/>
      <c r="JN103" s="308"/>
      <c r="JO103" s="308"/>
      <c r="JP103" s="308"/>
      <c r="JQ103" s="308"/>
      <c r="JR103" s="308"/>
      <c r="JS103" s="308"/>
      <c r="JT103" s="308"/>
      <c r="JU103" s="308"/>
      <c r="JV103" s="308"/>
      <c r="JW103" s="308"/>
      <c r="JX103" s="308"/>
      <c r="JY103" s="308"/>
      <c r="JZ103" s="308"/>
      <c r="KA103" s="308"/>
      <c r="KB103" s="308"/>
      <c r="KC103" s="308"/>
      <c r="KD103" s="308"/>
      <c r="KE103" s="308"/>
      <c r="KF103" s="308"/>
      <c r="KG103" s="308"/>
      <c r="KH103" s="308"/>
      <c r="KI103" s="308"/>
      <c r="KJ103" s="308"/>
      <c r="KK103" s="308"/>
      <c r="KL103" s="308"/>
      <c r="KM103" s="308"/>
      <c r="KN103" s="308"/>
      <c r="KO103" s="308"/>
      <c r="KP103" s="308"/>
      <c r="KQ103" s="308"/>
      <c r="KR103" s="308"/>
      <c r="KS103" s="308"/>
      <c r="KT103" s="308"/>
      <c r="KU103" s="308"/>
      <c r="KV103" s="308"/>
      <c r="KW103" s="308"/>
      <c r="KX103" s="308"/>
      <c r="KY103" s="308"/>
      <c r="KZ103" s="308"/>
      <c r="LA103" s="308"/>
      <c r="LB103" s="308"/>
      <c r="LC103" s="308"/>
      <c r="LD103" s="308"/>
      <c r="LE103" s="308"/>
      <c r="LF103" s="308"/>
      <c r="LG103" s="308"/>
      <c r="LH103" s="308"/>
      <c r="LI103" s="308"/>
      <c r="LJ103" s="308"/>
      <c r="LK103" s="308"/>
      <c r="LL103" s="308"/>
      <c r="LM103" s="308"/>
    </row>
    <row r="104" spans="1:325">
      <c r="A104" s="130"/>
      <c r="B104" s="323" t="s">
        <v>852</v>
      </c>
      <c r="C104" s="304" t="s">
        <v>853</v>
      </c>
      <c r="D104" s="309"/>
      <c r="E104" s="310"/>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c r="AJ104" s="308"/>
      <c r="AK104" s="308"/>
      <c r="AL104" s="308"/>
      <c r="AM104" s="308"/>
      <c r="AN104" s="308"/>
      <c r="AO104" s="308"/>
      <c r="AP104" s="308"/>
      <c r="AQ104" s="308"/>
      <c r="AR104" s="308"/>
      <c r="AS104" s="308"/>
      <c r="AT104" s="308"/>
      <c r="AU104" s="308"/>
      <c r="AV104" s="308"/>
      <c r="AW104" s="308"/>
      <c r="AX104" s="308"/>
      <c r="AY104" s="308"/>
      <c r="AZ104" s="308"/>
      <c r="BA104" s="308"/>
      <c r="BB104" s="308"/>
      <c r="BC104" s="308"/>
      <c r="BD104" s="308"/>
      <c r="BE104" s="308"/>
      <c r="BF104" s="308"/>
      <c r="BG104" s="308"/>
      <c r="BH104" s="308"/>
      <c r="BI104" s="308"/>
      <c r="BJ104" s="308"/>
      <c r="BK104" s="308"/>
      <c r="BL104" s="308"/>
      <c r="BM104" s="308"/>
      <c r="BN104" s="308"/>
      <c r="BO104" s="308"/>
      <c r="BP104" s="308"/>
      <c r="BQ104" s="308"/>
      <c r="BR104" s="308"/>
      <c r="BS104" s="308"/>
      <c r="BT104" s="308"/>
      <c r="BU104" s="308"/>
      <c r="BV104" s="308"/>
      <c r="BW104" s="308"/>
      <c r="BX104" s="308"/>
      <c r="BY104" s="308"/>
      <c r="BZ104" s="308"/>
      <c r="CA104" s="308"/>
      <c r="CB104" s="308"/>
      <c r="CC104" s="308"/>
      <c r="CD104" s="308"/>
      <c r="CE104" s="308"/>
      <c r="CF104" s="308"/>
      <c r="CG104" s="308"/>
      <c r="CH104" s="308"/>
      <c r="CI104" s="308"/>
      <c r="CJ104" s="308"/>
      <c r="CK104" s="308"/>
      <c r="CL104" s="308"/>
      <c r="CM104" s="308"/>
      <c r="CN104" s="308"/>
      <c r="CO104" s="308"/>
      <c r="CP104" s="308"/>
      <c r="CQ104" s="308"/>
      <c r="CR104" s="308"/>
      <c r="CS104" s="308"/>
      <c r="CT104" s="308"/>
      <c r="CU104" s="308"/>
      <c r="CV104" s="308"/>
      <c r="CW104" s="308"/>
      <c r="CX104" s="308"/>
      <c r="CY104" s="308"/>
      <c r="CZ104" s="308"/>
      <c r="DA104" s="308"/>
      <c r="DB104" s="308"/>
      <c r="DC104" s="308"/>
      <c r="DD104" s="308"/>
      <c r="DE104" s="308"/>
      <c r="DF104" s="308"/>
      <c r="DG104" s="308"/>
      <c r="DH104" s="308"/>
      <c r="DI104" s="308"/>
      <c r="DJ104" s="308"/>
      <c r="DK104" s="308"/>
      <c r="DL104" s="308"/>
      <c r="DM104" s="308"/>
      <c r="DN104" s="308"/>
      <c r="DO104" s="308"/>
      <c r="DP104" s="308"/>
      <c r="DQ104" s="308"/>
      <c r="DR104" s="308"/>
      <c r="DS104" s="308"/>
      <c r="DT104" s="308"/>
      <c r="DU104" s="308"/>
      <c r="DV104" s="308"/>
      <c r="DW104" s="308"/>
      <c r="DX104" s="308"/>
      <c r="DY104" s="308"/>
      <c r="DZ104" s="308"/>
      <c r="EA104" s="308"/>
      <c r="EB104" s="308"/>
      <c r="EC104" s="308"/>
      <c r="ED104" s="308"/>
      <c r="EE104" s="308"/>
      <c r="EF104" s="308"/>
      <c r="EG104" s="308"/>
      <c r="EH104" s="308"/>
      <c r="EI104" s="308"/>
      <c r="EJ104" s="308"/>
      <c r="EK104" s="308"/>
      <c r="EL104" s="308"/>
      <c r="EM104" s="308"/>
      <c r="EN104" s="308"/>
      <c r="EO104" s="308"/>
      <c r="EP104" s="308"/>
      <c r="EQ104" s="308"/>
      <c r="ER104" s="308"/>
      <c r="ES104" s="308"/>
      <c r="ET104" s="308"/>
      <c r="EU104" s="308"/>
      <c r="EV104" s="308"/>
      <c r="EW104" s="308"/>
      <c r="EX104" s="308"/>
      <c r="EY104" s="308"/>
      <c r="EZ104" s="308"/>
      <c r="FA104" s="308"/>
      <c r="FB104" s="308"/>
      <c r="FC104" s="308"/>
      <c r="FD104" s="308"/>
      <c r="FE104" s="308"/>
      <c r="FF104" s="308"/>
      <c r="FG104" s="308"/>
      <c r="FH104" s="308"/>
      <c r="FI104" s="308"/>
      <c r="FJ104" s="308"/>
      <c r="FK104" s="308"/>
      <c r="FL104" s="308"/>
      <c r="FM104" s="308"/>
      <c r="FN104" s="308"/>
      <c r="FO104" s="308"/>
      <c r="FP104" s="308"/>
      <c r="FQ104" s="308"/>
      <c r="FR104" s="308"/>
      <c r="FS104" s="308"/>
      <c r="FT104" s="308"/>
      <c r="FU104" s="308"/>
      <c r="FV104" s="308"/>
      <c r="FW104" s="308"/>
      <c r="FX104" s="308"/>
      <c r="FY104" s="308"/>
      <c r="FZ104" s="308"/>
      <c r="GA104" s="308"/>
      <c r="GB104" s="308"/>
      <c r="GC104" s="308"/>
      <c r="GD104" s="308"/>
      <c r="GE104" s="308"/>
      <c r="GF104" s="308"/>
      <c r="GG104" s="308"/>
      <c r="GH104" s="308"/>
      <c r="GI104" s="308"/>
      <c r="GJ104" s="308"/>
      <c r="GK104" s="308"/>
      <c r="GL104" s="308"/>
      <c r="GM104" s="308"/>
      <c r="GN104" s="308"/>
      <c r="GO104" s="308"/>
      <c r="GP104" s="308"/>
      <c r="GQ104" s="308"/>
      <c r="GR104" s="308"/>
      <c r="GS104" s="308"/>
      <c r="GT104" s="308"/>
      <c r="GU104" s="308"/>
      <c r="GV104" s="308"/>
      <c r="GW104" s="308"/>
      <c r="GX104" s="308"/>
      <c r="GY104" s="308"/>
      <c r="GZ104" s="308"/>
      <c r="HA104" s="308"/>
      <c r="HB104" s="308"/>
      <c r="HC104" s="308"/>
      <c r="HD104" s="308"/>
      <c r="HE104" s="308"/>
      <c r="HF104" s="308"/>
      <c r="HG104" s="308"/>
      <c r="HH104" s="308"/>
      <c r="HI104" s="308"/>
      <c r="HJ104" s="308"/>
      <c r="HK104" s="308"/>
      <c r="HL104" s="308"/>
      <c r="HM104" s="308"/>
      <c r="HN104" s="308"/>
      <c r="HO104" s="308"/>
      <c r="HP104" s="308"/>
      <c r="HQ104" s="308"/>
      <c r="HR104" s="308"/>
      <c r="HS104" s="308"/>
      <c r="HT104" s="308"/>
      <c r="HU104" s="308"/>
      <c r="HV104" s="308"/>
      <c r="HW104" s="308"/>
      <c r="HX104" s="308"/>
      <c r="HY104" s="308"/>
      <c r="HZ104" s="308"/>
      <c r="IA104" s="308"/>
      <c r="IB104" s="308"/>
      <c r="IC104" s="308"/>
      <c r="ID104" s="308"/>
      <c r="IE104" s="308"/>
      <c r="IF104" s="308"/>
      <c r="IG104" s="308"/>
      <c r="IH104" s="308"/>
      <c r="II104" s="308"/>
      <c r="IJ104" s="308"/>
      <c r="IK104" s="308"/>
      <c r="IL104" s="308"/>
      <c r="IM104" s="308"/>
      <c r="IN104" s="308"/>
      <c r="IO104" s="308"/>
      <c r="IP104" s="308"/>
      <c r="IQ104" s="308"/>
      <c r="IR104" s="308"/>
      <c r="IS104" s="308"/>
      <c r="IT104" s="308"/>
      <c r="IU104" s="308"/>
      <c r="IV104" s="308"/>
      <c r="IW104" s="308"/>
      <c r="IX104" s="308"/>
      <c r="IY104" s="308"/>
      <c r="IZ104" s="308"/>
      <c r="JA104" s="308"/>
      <c r="JB104" s="308"/>
      <c r="JC104" s="308"/>
      <c r="JD104" s="308"/>
      <c r="JE104" s="308"/>
      <c r="JF104" s="308"/>
      <c r="JG104" s="308"/>
      <c r="JH104" s="308"/>
      <c r="JI104" s="308"/>
      <c r="JJ104" s="308"/>
      <c r="JK104" s="308"/>
      <c r="JL104" s="308"/>
      <c r="JM104" s="308"/>
      <c r="JN104" s="308"/>
      <c r="JO104" s="308"/>
      <c r="JP104" s="308"/>
      <c r="JQ104" s="308"/>
      <c r="JR104" s="308"/>
      <c r="JS104" s="308"/>
      <c r="JT104" s="308"/>
      <c r="JU104" s="308"/>
      <c r="JV104" s="308"/>
      <c r="JW104" s="308"/>
      <c r="JX104" s="308"/>
      <c r="JY104" s="308"/>
      <c r="JZ104" s="308"/>
      <c r="KA104" s="308"/>
      <c r="KB104" s="308"/>
      <c r="KC104" s="308"/>
      <c r="KD104" s="308"/>
      <c r="KE104" s="308"/>
      <c r="KF104" s="308"/>
      <c r="KG104" s="308"/>
      <c r="KH104" s="308"/>
      <c r="KI104" s="308"/>
      <c r="KJ104" s="308"/>
      <c r="KK104" s="308"/>
      <c r="KL104" s="308"/>
      <c r="KM104" s="308"/>
      <c r="KN104" s="308"/>
      <c r="KO104" s="308"/>
      <c r="KP104" s="308"/>
      <c r="KQ104" s="308"/>
      <c r="KR104" s="308"/>
      <c r="KS104" s="308"/>
      <c r="KT104" s="308"/>
      <c r="KU104" s="308"/>
      <c r="KV104" s="308"/>
      <c r="KW104" s="308"/>
      <c r="KX104" s="308"/>
      <c r="KY104" s="308"/>
      <c r="KZ104" s="308"/>
      <c r="LA104" s="308"/>
      <c r="LB104" s="308"/>
      <c r="LC104" s="308"/>
      <c r="LD104" s="308"/>
      <c r="LE104" s="308"/>
      <c r="LF104" s="308"/>
      <c r="LG104" s="308"/>
      <c r="LH104" s="308"/>
      <c r="LI104" s="308"/>
      <c r="LJ104" s="308"/>
      <c r="LK104" s="308"/>
      <c r="LL104" s="308"/>
      <c r="LM104" s="308"/>
    </row>
    <row r="105" spans="1:325">
      <c r="A105" s="130"/>
      <c r="B105" s="323" t="s">
        <v>854</v>
      </c>
      <c r="C105" s="304" t="s">
        <v>219</v>
      </c>
      <c r="D105" s="309"/>
      <c r="E105" s="310"/>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8"/>
      <c r="AM105" s="308"/>
      <c r="AN105" s="308"/>
      <c r="AO105" s="308"/>
      <c r="AP105" s="308"/>
      <c r="AQ105" s="308"/>
      <c r="AR105" s="308"/>
      <c r="AS105" s="308"/>
      <c r="AT105" s="308"/>
      <c r="AU105" s="308"/>
      <c r="AV105" s="308"/>
      <c r="AW105" s="308"/>
      <c r="AX105" s="308"/>
      <c r="AY105" s="308"/>
      <c r="AZ105" s="308"/>
      <c r="BA105" s="308"/>
      <c r="BB105" s="308"/>
      <c r="BC105" s="308"/>
      <c r="BD105" s="308"/>
      <c r="BE105" s="308"/>
      <c r="BF105" s="308"/>
      <c r="BG105" s="308"/>
      <c r="BH105" s="308"/>
      <c r="BI105" s="308"/>
      <c r="BJ105" s="308"/>
      <c r="BK105" s="308"/>
      <c r="BL105" s="308"/>
      <c r="BM105" s="308"/>
      <c r="BN105" s="308"/>
      <c r="BO105" s="308"/>
      <c r="BP105" s="308"/>
      <c r="BQ105" s="308"/>
      <c r="BR105" s="308"/>
      <c r="BS105" s="308"/>
      <c r="BT105" s="308"/>
      <c r="BU105" s="308"/>
      <c r="BV105" s="308"/>
      <c r="BW105" s="308"/>
      <c r="BX105" s="308"/>
      <c r="BY105" s="308"/>
      <c r="BZ105" s="308"/>
      <c r="CA105" s="308"/>
      <c r="CB105" s="308"/>
      <c r="CC105" s="308"/>
      <c r="CD105" s="308"/>
      <c r="CE105" s="308"/>
      <c r="CF105" s="308"/>
      <c r="CG105" s="308"/>
      <c r="CH105" s="308"/>
      <c r="CI105" s="308"/>
      <c r="CJ105" s="308"/>
      <c r="CK105" s="308"/>
      <c r="CL105" s="308"/>
      <c r="CM105" s="308"/>
      <c r="CN105" s="308"/>
      <c r="CO105" s="308"/>
      <c r="CP105" s="308"/>
      <c r="CQ105" s="308"/>
      <c r="CR105" s="308"/>
      <c r="CS105" s="308"/>
      <c r="CT105" s="308"/>
      <c r="CU105" s="308"/>
      <c r="CV105" s="308"/>
      <c r="CW105" s="308"/>
      <c r="CX105" s="308"/>
      <c r="CY105" s="308"/>
      <c r="CZ105" s="308"/>
      <c r="DA105" s="308"/>
      <c r="DB105" s="308"/>
      <c r="DC105" s="308"/>
      <c r="DD105" s="308"/>
      <c r="DE105" s="308"/>
      <c r="DF105" s="308"/>
      <c r="DG105" s="308"/>
      <c r="DH105" s="308"/>
      <c r="DI105" s="308"/>
      <c r="DJ105" s="308"/>
      <c r="DK105" s="308"/>
      <c r="DL105" s="308"/>
      <c r="DM105" s="308"/>
      <c r="DN105" s="308"/>
      <c r="DO105" s="308"/>
      <c r="DP105" s="308"/>
      <c r="DQ105" s="308"/>
      <c r="DR105" s="308"/>
      <c r="DS105" s="308"/>
      <c r="DT105" s="308"/>
      <c r="DU105" s="308"/>
      <c r="DV105" s="308"/>
      <c r="DW105" s="308"/>
      <c r="DX105" s="308"/>
      <c r="DY105" s="308"/>
      <c r="DZ105" s="308"/>
      <c r="EA105" s="308"/>
      <c r="EB105" s="308"/>
      <c r="EC105" s="308"/>
      <c r="ED105" s="308"/>
      <c r="EE105" s="308"/>
      <c r="EF105" s="308"/>
      <c r="EG105" s="308"/>
      <c r="EH105" s="308"/>
      <c r="EI105" s="308"/>
      <c r="EJ105" s="308"/>
      <c r="EK105" s="308"/>
      <c r="EL105" s="308"/>
      <c r="EM105" s="308"/>
      <c r="EN105" s="308"/>
      <c r="EO105" s="308"/>
      <c r="EP105" s="308"/>
      <c r="EQ105" s="308"/>
      <c r="ER105" s="308"/>
      <c r="ES105" s="308"/>
      <c r="ET105" s="308"/>
      <c r="EU105" s="308"/>
      <c r="EV105" s="308"/>
      <c r="EW105" s="308"/>
      <c r="EX105" s="308"/>
      <c r="EY105" s="308"/>
      <c r="EZ105" s="308"/>
      <c r="FA105" s="308"/>
      <c r="FB105" s="308"/>
      <c r="FC105" s="308"/>
      <c r="FD105" s="308"/>
      <c r="FE105" s="308"/>
      <c r="FF105" s="308"/>
      <c r="FG105" s="308"/>
      <c r="FH105" s="308"/>
      <c r="FI105" s="308"/>
      <c r="FJ105" s="308"/>
      <c r="FK105" s="308"/>
      <c r="FL105" s="308"/>
      <c r="FM105" s="308"/>
      <c r="FN105" s="308"/>
      <c r="FO105" s="308"/>
      <c r="FP105" s="308"/>
      <c r="FQ105" s="308"/>
      <c r="FR105" s="308"/>
      <c r="FS105" s="308"/>
      <c r="FT105" s="308"/>
      <c r="FU105" s="308"/>
      <c r="FV105" s="308"/>
      <c r="FW105" s="308"/>
      <c r="FX105" s="308"/>
      <c r="FY105" s="308"/>
      <c r="FZ105" s="308"/>
      <c r="GA105" s="308"/>
      <c r="GB105" s="308"/>
      <c r="GC105" s="308"/>
      <c r="GD105" s="308"/>
      <c r="GE105" s="308"/>
      <c r="GF105" s="308"/>
      <c r="GG105" s="308"/>
      <c r="GH105" s="308"/>
      <c r="GI105" s="308"/>
      <c r="GJ105" s="308"/>
      <c r="GK105" s="308"/>
      <c r="GL105" s="308"/>
      <c r="GM105" s="308"/>
      <c r="GN105" s="308"/>
      <c r="GO105" s="308"/>
      <c r="GP105" s="308"/>
      <c r="GQ105" s="308"/>
      <c r="GR105" s="308"/>
      <c r="GS105" s="308"/>
      <c r="GT105" s="308"/>
      <c r="GU105" s="308"/>
      <c r="GV105" s="308"/>
      <c r="GW105" s="308"/>
      <c r="GX105" s="308"/>
      <c r="GY105" s="308"/>
      <c r="GZ105" s="308"/>
      <c r="HA105" s="308"/>
      <c r="HB105" s="308"/>
      <c r="HC105" s="308"/>
      <c r="HD105" s="308"/>
      <c r="HE105" s="308"/>
      <c r="HF105" s="308"/>
      <c r="HG105" s="308"/>
      <c r="HH105" s="308"/>
      <c r="HI105" s="308"/>
      <c r="HJ105" s="308"/>
      <c r="HK105" s="308"/>
      <c r="HL105" s="308"/>
      <c r="HM105" s="308"/>
      <c r="HN105" s="308"/>
      <c r="HO105" s="308"/>
      <c r="HP105" s="308"/>
      <c r="HQ105" s="308"/>
      <c r="HR105" s="308"/>
      <c r="HS105" s="308"/>
      <c r="HT105" s="308"/>
      <c r="HU105" s="308"/>
      <c r="HV105" s="308"/>
      <c r="HW105" s="308"/>
      <c r="HX105" s="308"/>
      <c r="HY105" s="308"/>
      <c r="HZ105" s="308"/>
      <c r="IA105" s="308"/>
      <c r="IB105" s="308"/>
      <c r="IC105" s="308"/>
      <c r="ID105" s="308"/>
      <c r="IE105" s="308"/>
      <c r="IF105" s="308"/>
      <c r="IG105" s="308"/>
      <c r="IH105" s="308"/>
      <c r="II105" s="308"/>
      <c r="IJ105" s="308"/>
      <c r="IK105" s="308"/>
      <c r="IL105" s="308"/>
      <c r="IM105" s="308"/>
      <c r="IN105" s="308"/>
      <c r="IO105" s="308"/>
      <c r="IP105" s="308"/>
      <c r="IQ105" s="308"/>
      <c r="IR105" s="308"/>
      <c r="IS105" s="308"/>
      <c r="IT105" s="308"/>
      <c r="IU105" s="308"/>
      <c r="IV105" s="308"/>
      <c r="IW105" s="308"/>
      <c r="IX105" s="308"/>
      <c r="IY105" s="308"/>
      <c r="IZ105" s="308"/>
      <c r="JA105" s="308"/>
      <c r="JB105" s="308"/>
      <c r="JC105" s="308"/>
      <c r="JD105" s="308"/>
      <c r="JE105" s="308"/>
      <c r="JF105" s="308"/>
      <c r="JG105" s="308"/>
      <c r="JH105" s="308"/>
      <c r="JI105" s="308"/>
      <c r="JJ105" s="308"/>
      <c r="JK105" s="308"/>
      <c r="JL105" s="308"/>
      <c r="JM105" s="308"/>
      <c r="JN105" s="308"/>
      <c r="JO105" s="308"/>
      <c r="JP105" s="308"/>
      <c r="JQ105" s="308"/>
      <c r="JR105" s="308"/>
      <c r="JS105" s="308"/>
      <c r="JT105" s="308"/>
      <c r="JU105" s="308"/>
      <c r="JV105" s="308"/>
      <c r="JW105" s="308"/>
      <c r="JX105" s="308"/>
      <c r="JY105" s="308"/>
      <c r="JZ105" s="308"/>
      <c r="KA105" s="308"/>
      <c r="KB105" s="308"/>
      <c r="KC105" s="308"/>
      <c r="KD105" s="308"/>
      <c r="KE105" s="308"/>
      <c r="KF105" s="308"/>
      <c r="KG105" s="308"/>
      <c r="KH105" s="308"/>
      <c r="KI105" s="308"/>
      <c r="KJ105" s="308"/>
      <c r="KK105" s="308"/>
      <c r="KL105" s="308"/>
      <c r="KM105" s="308"/>
      <c r="KN105" s="308"/>
      <c r="KO105" s="308"/>
      <c r="KP105" s="308"/>
      <c r="KQ105" s="308"/>
      <c r="KR105" s="308"/>
      <c r="KS105" s="308"/>
      <c r="KT105" s="308"/>
      <c r="KU105" s="308"/>
      <c r="KV105" s="308"/>
      <c r="KW105" s="308"/>
      <c r="KX105" s="308"/>
      <c r="KY105" s="308"/>
      <c r="KZ105" s="308"/>
      <c r="LA105" s="308"/>
      <c r="LB105" s="308"/>
      <c r="LC105" s="308"/>
      <c r="LD105" s="308"/>
      <c r="LE105" s="308"/>
      <c r="LF105" s="308"/>
      <c r="LG105" s="308"/>
      <c r="LH105" s="308"/>
      <c r="LI105" s="308"/>
      <c r="LJ105" s="308"/>
      <c r="LK105" s="308"/>
      <c r="LL105" s="308"/>
      <c r="LM105" s="308"/>
    </row>
    <row r="106" spans="1:325">
      <c r="A106" s="130"/>
      <c r="B106" s="323" t="s">
        <v>855</v>
      </c>
      <c r="C106" s="304" t="s">
        <v>856</v>
      </c>
      <c r="D106" s="309"/>
      <c r="E106" s="310"/>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c r="AJ106" s="308"/>
      <c r="AK106" s="308"/>
      <c r="AL106" s="308"/>
      <c r="AM106" s="308"/>
      <c r="AN106" s="308"/>
      <c r="AO106" s="308"/>
      <c r="AP106" s="308"/>
      <c r="AQ106" s="308"/>
      <c r="AR106" s="308"/>
      <c r="AS106" s="308"/>
      <c r="AT106" s="308"/>
      <c r="AU106" s="308"/>
      <c r="AV106" s="308"/>
      <c r="AW106" s="308"/>
      <c r="AX106" s="308"/>
      <c r="AY106" s="308"/>
      <c r="AZ106" s="308"/>
      <c r="BA106" s="308"/>
      <c r="BB106" s="308"/>
      <c r="BC106" s="308"/>
      <c r="BD106" s="308"/>
      <c r="BE106" s="308"/>
      <c r="BF106" s="308"/>
      <c r="BG106" s="308"/>
      <c r="BH106" s="308"/>
      <c r="BI106" s="308"/>
      <c r="BJ106" s="308"/>
      <c r="BK106" s="308"/>
      <c r="BL106" s="308"/>
      <c r="BM106" s="308"/>
      <c r="BN106" s="308"/>
      <c r="BO106" s="308"/>
      <c r="BP106" s="308"/>
      <c r="BQ106" s="308"/>
      <c r="BR106" s="308"/>
      <c r="BS106" s="308"/>
      <c r="BT106" s="308"/>
      <c r="BU106" s="308"/>
      <c r="BV106" s="308"/>
      <c r="BW106" s="308"/>
      <c r="BX106" s="308"/>
      <c r="BY106" s="308"/>
      <c r="BZ106" s="308"/>
      <c r="CA106" s="308"/>
      <c r="CB106" s="308"/>
      <c r="CC106" s="308"/>
      <c r="CD106" s="308"/>
      <c r="CE106" s="308"/>
      <c r="CF106" s="308"/>
      <c r="CG106" s="308"/>
      <c r="CH106" s="308"/>
      <c r="CI106" s="308"/>
      <c r="CJ106" s="308"/>
      <c r="CK106" s="308"/>
      <c r="CL106" s="308"/>
      <c r="CM106" s="308"/>
      <c r="CN106" s="308"/>
      <c r="CO106" s="308"/>
      <c r="CP106" s="308"/>
      <c r="CQ106" s="308"/>
      <c r="CR106" s="308"/>
      <c r="CS106" s="308"/>
      <c r="CT106" s="308"/>
      <c r="CU106" s="308"/>
      <c r="CV106" s="308"/>
      <c r="CW106" s="308"/>
      <c r="CX106" s="308"/>
      <c r="CY106" s="308"/>
      <c r="CZ106" s="308"/>
      <c r="DA106" s="308"/>
      <c r="DB106" s="308"/>
      <c r="DC106" s="308"/>
      <c r="DD106" s="308"/>
      <c r="DE106" s="308"/>
      <c r="DF106" s="308"/>
      <c r="DG106" s="308"/>
      <c r="DH106" s="308"/>
      <c r="DI106" s="308"/>
      <c r="DJ106" s="308"/>
      <c r="DK106" s="308"/>
      <c r="DL106" s="308"/>
      <c r="DM106" s="308"/>
      <c r="DN106" s="308"/>
      <c r="DO106" s="308"/>
      <c r="DP106" s="308"/>
      <c r="DQ106" s="308"/>
      <c r="DR106" s="308"/>
      <c r="DS106" s="308"/>
      <c r="DT106" s="308"/>
      <c r="DU106" s="308"/>
      <c r="DV106" s="308"/>
      <c r="DW106" s="308"/>
      <c r="DX106" s="308"/>
      <c r="DY106" s="308"/>
      <c r="DZ106" s="308"/>
      <c r="EA106" s="308"/>
      <c r="EB106" s="308"/>
      <c r="EC106" s="308"/>
      <c r="ED106" s="308"/>
      <c r="EE106" s="308"/>
      <c r="EF106" s="308"/>
      <c r="EG106" s="308"/>
      <c r="EH106" s="308"/>
      <c r="EI106" s="308"/>
      <c r="EJ106" s="308"/>
      <c r="EK106" s="308"/>
      <c r="EL106" s="308"/>
      <c r="EM106" s="308"/>
      <c r="EN106" s="308"/>
      <c r="EO106" s="308"/>
      <c r="EP106" s="308"/>
      <c r="EQ106" s="308"/>
      <c r="ER106" s="308"/>
      <c r="ES106" s="308"/>
      <c r="ET106" s="308"/>
      <c r="EU106" s="308"/>
      <c r="EV106" s="308"/>
      <c r="EW106" s="308"/>
      <c r="EX106" s="308"/>
      <c r="EY106" s="308"/>
      <c r="EZ106" s="308"/>
      <c r="FA106" s="308"/>
      <c r="FB106" s="308"/>
      <c r="FC106" s="308"/>
      <c r="FD106" s="308"/>
      <c r="FE106" s="308"/>
      <c r="FF106" s="308"/>
      <c r="FG106" s="308"/>
      <c r="FH106" s="308"/>
      <c r="FI106" s="308"/>
      <c r="FJ106" s="308"/>
      <c r="FK106" s="308"/>
      <c r="FL106" s="308"/>
      <c r="FM106" s="308"/>
      <c r="FN106" s="308"/>
      <c r="FO106" s="308"/>
      <c r="FP106" s="308"/>
      <c r="FQ106" s="308"/>
      <c r="FR106" s="308"/>
      <c r="FS106" s="308"/>
      <c r="FT106" s="308"/>
      <c r="FU106" s="308"/>
      <c r="FV106" s="308"/>
      <c r="FW106" s="308"/>
      <c r="FX106" s="308"/>
      <c r="FY106" s="308"/>
      <c r="FZ106" s="308"/>
      <c r="GA106" s="308"/>
      <c r="GB106" s="308"/>
      <c r="GC106" s="308"/>
      <c r="GD106" s="308"/>
      <c r="GE106" s="308"/>
      <c r="GF106" s="308"/>
      <c r="GG106" s="308"/>
      <c r="GH106" s="308"/>
      <c r="GI106" s="308"/>
      <c r="GJ106" s="308"/>
      <c r="GK106" s="308"/>
      <c r="GL106" s="308"/>
      <c r="GM106" s="308"/>
      <c r="GN106" s="308"/>
      <c r="GO106" s="308"/>
      <c r="GP106" s="308"/>
      <c r="GQ106" s="308"/>
      <c r="GR106" s="308"/>
      <c r="GS106" s="308"/>
      <c r="GT106" s="308"/>
      <c r="GU106" s="308"/>
      <c r="GV106" s="308"/>
      <c r="GW106" s="308"/>
      <c r="GX106" s="308"/>
      <c r="GY106" s="308"/>
      <c r="GZ106" s="308"/>
      <c r="HA106" s="308"/>
      <c r="HB106" s="308"/>
      <c r="HC106" s="308"/>
      <c r="HD106" s="308"/>
      <c r="HE106" s="308"/>
      <c r="HF106" s="308"/>
      <c r="HG106" s="308"/>
      <c r="HH106" s="308"/>
      <c r="HI106" s="308"/>
      <c r="HJ106" s="308"/>
      <c r="HK106" s="308"/>
      <c r="HL106" s="308"/>
      <c r="HM106" s="308"/>
      <c r="HN106" s="308"/>
      <c r="HO106" s="308"/>
      <c r="HP106" s="308"/>
      <c r="HQ106" s="308"/>
      <c r="HR106" s="308"/>
      <c r="HS106" s="308"/>
      <c r="HT106" s="308"/>
      <c r="HU106" s="308"/>
      <c r="HV106" s="308"/>
      <c r="HW106" s="308"/>
      <c r="HX106" s="308"/>
      <c r="HY106" s="308"/>
      <c r="HZ106" s="308"/>
      <c r="IA106" s="308"/>
      <c r="IB106" s="308"/>
      <c r="IC106" s="308"/>
      <c r="ID106" s="308"/>
      <c r="IE106" s="308"/>
      <c r="IF106" s="308"/>
      <c r="IG106" s="308"/>
      <c r="IH106" s="308"/>
      <c r="II106" s="308"/>
      <c r="IJ106" s="308"/>
      <c r="IK106" s="308"/>
      <c r="IL106" s="308"/>
      <c r="IM106" s="308"/>
      <c r="IN106" s="308"/>
      <c r="IO106" s="308"/>
      <c r="IP106" s="308"/>
      <c r="IQ106" s="308"/>
      <c r="IR106" s="308"/>
      <c r="IS106" s="308"/>
      <c r="IT106" s="308"/>
      <c r="IU106" s="308"/>
      <c r="IV106" s="308"/>
      <c r="IW106" s="308"/>
      <c r="IX106" s="308"/>
      <c r="IY106" s="308"/>
      <c r="IZ106" s="308"/>
      <c r="JA106" s="308"/>
      <c r="JB106" s="308"/>
      <c r="JC106" s="308"/>
      <c r="JD106" s="308"/>
      <c r="JE106" s="308"/>
      <c r="JF106" s="308"/>
      <c r="JG106" s="308"/>
      <c r="JH106" s="308"/>
      <c r="JI106" s="308"/>
      <c r="JJ106" s="308"/>
      <c r="JK106" s="308"/>
      <c r="JL106" s="308"/>
      <c r="JM106" s="308"/>
      <c r="JN106" s="308"/>
      <c r="JO106" s="308"/>
      <c r="JP106" s="308"/>
      <c r="JQ106" s="308"/>
      <c r="JR106" s="308"/>
      <c r="JS106" s="308"/>
      <c r="JT106" s="308"/>
      <c r="JU106" s="308"/>
      <c r="JV106" s="308"/>
      <c r="JW106" s="308"/>
      <c r="JX106" s="308"/>
      <c r="JY106" s="308"/>
      <c r="JZ106" s="308"/>
      <c r="KA106" s="308"/>
      <c r="KB106" s="308"/>
      <c r="KC106" s="308"/>
      <c r="KD106" s="308"/>
      <c r="KE106" s="308"/>
      <c r="KF106" s="308"/>
      <c r="KG106" s="308"/>
      <c r="KH106" s="308"/>
      <c r="KI106" s="308"/>
      <c r="KJ106" s="308"/>
      <c r="KK106" s="308"/>
      <c r="KL106" s="308"/>
      <c r="KM106" s="308"/>
      <c r="KN106" s="308"/>
      <c r="KO106" s="308"/>
      <c r="KP106" s="308"/>
      <c r="KQ106" s="308"/>
      <c r="KR106" s="308"/>
      <c r="KS106" s="308"/>
      <c r="KT106" s="308"/>
      <c r="KU106" s="308"/>
      <c r="KV106" s="308"/>
      <c r="KW106" s="308"/>
      <c r="KX106" s="308"/>
      <c r="KY106" s="308"/>
      <c r="KZ106" s="308"/>
      <c r="LA106" s="308"/>
      <c r="LB106" s="308"/>
      <c r="LC106" s="308"/>
      <c r="LD106" s="308"/>
      <c r="LE106" s="308"/>
      <c r="LF106" s="308"/>
      <c r="LG106" s="308"/>
      <c r="LH106" s="308"/>
      <c r="LI106" s="308"/>
      <c r="LJ106" s="308"/>
      <c r="LK106" s="308"/>
      <c r="LL106" s="308"/>
      <c r="LM106" s="308"/>
    </row>
    <row r="107" spans="1:325">
      <c r="A107" s="130"/>
      <c r="B107" s="323" t="s">
        <v>857</v>
      </c>
      <c r="C107" s="304" t="s">
        <v>858</v>
      </c>
      <c r="D107" s="309"/>
      <c r="E107" s="310"/>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308"/>
      <c r="AL107" s="308"/>
      <c r="AM107" s="308"/>
      <c r="AN107" s="308"/>
      <c r="AO107" s="308"/>
      <c r="AP107" s="308"/>
      <c r="AQ107" s="308"/>
      <c r="AR107" s="308"/>
      <c r="AS107" s="308"/>
      <c r="AT107" s="308"/>
      <c r="AU107" s="308"/>
      <c r="AV107" s="308"/>
      <c r="AW107" s="308"/>
      <c r="AX107" s="308"/>
      <c r="AY107" s="308"/>
      <c r="AZ107" s="308"/>
      <c r="BA107" s="308"/>
      <c r="BB107" s="308"/>
      <c r="BC107" s="308"/>
      <c r="BD107" s="308"/>
      <c r="BE107" s="308"/>
      <c r="BF107" s="308"/>
      <c r="BG107" s="308"/>
      <c r="BH107" s="308"/>
      <c r="BI107" s="308"/>
      <c r="BJ107" s="308"/>
      <c r="BK107" s="308"/>
      <c r="BL107" s="308"/>
      <c r="BM107" s="308"/>
      <c r="BN107" s="308"/>
      <c r="BO107" s="308"/>
      <c r="BP107" s="308"/>
      <c r="BQ107" s="308"/>
      <c r="BR107" s="308"/>
      <c r="BS107" s="308"/>
      <c r="BT107" s="308"/>
      <c r="BU107" s="308"/>
      <c r="BV107" s="308"/>
      <c r="BW107" s="308"/>
      <c r="BX107" s="308"/>
      <c r="BY107" s="308"/>
      <c r="BZ107" s="308"/>
      <c r="CA107" s="308"/>
      <c r="CB107" s="308"/>
      <c r="CC107" s="308"/>
      <c r="CD107" s="308"/>
      <c r="CE107" s="308"/>
      <c r="CF107" s="308"/>
      <c r="CG107" s="308"/>
      <c r="CH107" s="308"/>
      <c r="CI107" s="308"/>
      <c r="CJ107" s="308"/>
      <c r="CK107" s="308"/>
      <c r="CL107" s="308"/>
      <c r="CM107" s="308"/>
      <c r="CN107" s="308"/>
      <c r="CO107" s="308"/>
      <c r="CP107" s="308"/>
      <c r="CQ107" s="308"/>
      <c r="CR107" s="308"/>
      <c r="CS107" s="308"/>
      <c r="CT107" s="308"/>
      <c r="CU107" s="308"/>
      <c r="CV107" s="308"/>
      <c r="CW107" s="308"/>
      <c r="CX107" s="308"/>
      <c r="CY107" s="308"/>
      <c r="CZ107" s="308"/>
      <c r="DA107" s="308"/>
      <c r="DB107" s="308"/>
      <c r="DC107" s="308"/>
      <c r="DD107" s="308"/>
      <c r="DE107" s="308"/>
      <c r="DF107" s="308"/>
      <c r="DG107" s="308"/>
      <c r="DH107" s="308"/>
      <c r="DI107" s="308"/>
      <c r="DJ107" s="308"/>
      <c r="DK107" s="308"/>
      <c r="DL107" s="308"/>
      <c r="DM107" s="308"/>
      <c r="DN107" s="308"/>
      <c r="DO107" s="308"/>
      <c r="DP107" s="308"/>
      <c r="DQ107" s="308"/>
      <c r="DR107" s="308"/>
      <c r="DS107" s="308"/>
      <c r="DT107" s="308"/>
      <c r="DU107" s="308"/>
      <c r="DV107" s="308"/>
      <c r="DW107" s="308"/>
      <c r="DX107" s="308"/>
      <c r="DY107" s="308"/>
      <c r="DZ107" s="308"/>
      <c r="EA107" s="308"/>
      <c r="EB107" s="308"/>
      <c r="EC107" s="308"/>
      <c r="ED107" s="308"/>
      <c r="EE107" s="308"/>
      <c r="EF107" s="308"/>
      <c r="EG107" s="308"/>
      <c r="EH107" s="308"/>
      <c r="EI107" s="308"/>
      <c r="EJ107" s="308"/>
      <c r="EK107" s="308"/>
      <c r="EL107" s="308"/>
      <c r="EM107" s="308"/>
      <c r="EN107" s="308"/>
      <c r="EO107" s="308"/>
      <c r="EP107" s="308"/>
      <c r="EQ107" s="308"/>
      <c r="ER107" s="308"/>
      <c r="ES107" s="308"/>
      <c r="ET107" s="308"/>
      <c r="EU107" s="308"/>
      <c r="EV107" s="308"/>
      <c r="EW107" s="308"/>
      <c r="EX107" s="308"/>
      <c r="EY107" s="308"/>
      <c r="EZ107" s="308"/>
      <c r="FA107" s="308"/>
      <c r="FB107" s="308"/>
      <c r="FC107" s="308"/>
      <c r="FD107" s="308"/>
      <c r="FE107" s="308"/>
      <c r="FF107" s="308"/>
      <c r="FG107" s="308"/>
      <c r="FH107" s="308"/>
      <c r="FI107" s="308"/>
      <c r="FJ107" s="308"/>
      <c r="FK107" s="308"/>
      <c r="FL107" s="308"/>
      <c r="FM107" s="308"/>
      <c r="FN107" s="308"/>
      <c r="FO107" s="308"/>
      <c r="FP107" s="308"/>
      <c r="FQ107" s="308"/>
      <c r="FR107" s="308"/>
      <c r="FS107" s="308"/>
      <c r="FT107" s="308"/>
      <c r="FU107" s="308"/>
      <c r="FV107" s="308"/>
      <c r="FW107" s="308"/>
      <c r="FX107" s="308"/>
      <c r="FY107" s="308"/>
      <c r="FZ107" s="308"/>
      <c r="GA107" s="308"/>
      <c r="GB107" s="308"/>
      <c r="GC107" s="308"/>
      <c r="GD107" s="308"/>
      <c r="GE107" s="308"/>
      <c r="GF107" s="308"/>
      <c r="GG107" s="308"/>
      <c r="GH107" s="308"/>
      <c r="GI107" s="308"/>
      <c r="GJ107" s="308"/>
      <c r="GK107" s="308"/>
      <c r="GL107" s="308"/>
      <c r="GM107" s="308"/>
      <c r="GN107" s="308"/>
      <c r="GO107" s="308"/>
      <c r="GP107" s="308"/>
      <c r="GQ107" s="308"/>
      <c r="GR107" s="308"/>
      <c r="GS107" s="308"/>
      <c r="GT107" s="308"/>
      <c r="GU107" s="308"/>
      <c r="GV107" s="308"/>
      <c r="GW107" s="308"/>
      <c r="GX107" s="308"/>
      <c r="GY107" s="308"/>
      <c r="GZ107" s="308"/>
      <c r="HA107" s="308"/>
      <c r="HB107" s="308"/>
      <c r="HC107" s="308"/>
      <c r="HD107" s="308"/>
      <c r="HE107" s="308"/>
      <c r="HF107" s="308"/>
      <c r="HG107" s="308"/>
      <c r="HH107" s="308"/>
      <c r="HI107" s="308"/>
      <c r="HJ107" s="308"/>
      <c r="HK107" s="308"/>
      <c r="HL107" s="308"/>
      <c r="HM107" s="308"/>
      <c r="HN107" s="308"/>
      <c r="HO107" s="308"/>
      <c r="HP107" s="308"/>
      <c r="HQ107" s="308"/>
      <c r="HR107" s="308"/>
      <c r="HS107" s="308"/>
      <c r="HT107" s="308"/>
      <c r="HU107" s="308"/>
      <c r="HV107" s="308"/>
      <c r="HW107" s="308"/>
      <c r="HX107" s="308"/>
      <c r="HY107" s="308"/>
      <c r="HZ107" s="308"/>
      <c r="IA107" s="308"/>
      <c r="IB107" s="308"/>
      <c r="IC107" s="308"/>
      <c r="ID107" s="308"/>
      <c r="IE107" s="308"/>
      <c r="IF107" s="308"/>
      <c r="IG107" s="308"/>
      <c r="IH107" s="308"/>
      <c r="II107" s="308"/>
      <c r="IJ107" s="308"/>
      <c r="IK107" s="308"/>
      <c r="IL107" s="308"/>
      <c r="IM107" s="308"/>
      <c r="IN107" s="308"/>
      <c r="IO107" s="308"/>
      <c r="IP107" s="308"/>
      <c r="IQ107" s="308"/>
      <c r="IR107" s="308"/>
      <c r="IS107" s="308"/>
      <c r="IT107" s="308"/>
      <c r="IU107" s="308"/>
      <c r="IV107" s="308"/>
      <c r="IW107" s="308"/>
      <c r="IX107" s="308"/>
      <c r="IY107" s="308"/>
      <c r="IZ107" s="308"/>
      <c r="JA107" s="308"/>
      <c r="JB107" s="308"/>
      <c r="JC107" s="308"/>
      <c r="JD107" s="308"/>
      <c r="JE107" s="308"/>
      <c r="JF107" s="308"/>
      <c r="JG107" s="308"/>
      <c r="JH107" s="308"/>
      <c r="JI107" s="308"/>
      <c r="JJ107" s="308"/>
      <c r="JK107" s="308"/>
      <c r="JL107" s="308"/>
      <c r="JM107" s="308"/>
      <c r="JN107" s="308"/>
      <c r="JO107" s="308"/>
      <c r="JP107" s="308"/>
      <c r="JQ107" s="308"/>
      <c r="JR107" s="308"/>
      <c r="JS107" s="308"/>
      <c r="JT107" s="308"/>
      <c r="JU107" s="308"/>
      <c r="JV107" s="308"/>
      <c r="JW107" s="308"/>
      <c r="JX107" s="308"/>
      <c r="JY107" s="308"/>
      <c r="JZ107" s="308"/>
      <c r="KA107" s="308"/>
      <c r="KB107" s="308"/>
      <c r="KC107" s="308"/>
      <c r="KD107" s="308"/>
      <c r="KE107" s="308"/>
      <c r="KF107" s="308"/>
      <c r="KG107" s="308"/>
      <c r="KH107" s="308"/>
      <c r="KI107" s="308"/>
      <c r="KJ107" s="308"/>
      <c r="KK107" s="308"/>
      <c r="KL107" s="308"/>
      <c r="KM107" s="308"/>
      <c r="KN107" s="308"/>
      <c r="KO107" s="308"/>
      <c r="KP107" s="308"/>
      <c r="KQ107" s="308"/>
      <c r="KR107" s="308"/>
      <c r="KS107" s="308"/>
      <c r="KT107" s="308"/>
      <c r="KU107" s="308"/>
      <c r="KV107" s="308"/>
      <c r="KW107" s="308"/>
      <c r="KX107" s="308"/>
      <c r="KY107" s="308"/>
      <c r="KZ107" s="308"/>
      <c r="LA107" s="308"/>
      <c r="LB107" s="308"/>
      <c r="LC107" s="308"/>
      <c r="LD107" s="308"/>
      <c r="LE107" s="308"/>
      <c r="LF107" s="308"/>
      <c r="LG107" s="308"/>
      <c r="LH107" s="308"/>
      <c r="LI107" s="308"/>
      <c r="LJ107" s="308"/>
      <c r="LK107" s="308"/>
      <c r="LL107" s="308"/>
      <c r="LM107" s="308"/>
    </row>
    <row r="108" spans="1:325">
      <c r="A108" s="130"/>
      <c r="B108" s="323" t="s">
        <v>859</v>
      </c>
      <c r="C108" s="304" t="s">
        <v>860</v>
      </c>
      <c r="D108" s="309"/>
      <c r="E108" s="310"/>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8"/>
      <c r="AM108" s="308"/>
      <c r="AN108" s="308"/>
      <c r="AO108" s="308"/>
      <c r="AP108" s="308"/>
      <c r="AQ108" s="308"/>
      <c r="AR108" s="308"/>
      <c r="AS108" s="308"/>
      <c r="AT108" s="308"/>
      <c r="AU108" s="308"/>
      <c r="AV108" s="308"/>
      <c r="AW108" s="308"/>
      <c r="AX108" s="308"/>
      <c r="AY108" s="308"/>
      <c r="AZ108" s="308"/>
      <c r="BA108" s="308"/>
      <c r="BB108" s="308"/>
      <c r="BC108" s="308"/>
      <c r="BD108" s="308"/>
      <c r="BE108" s="308"/>
      <c r="BF108" s="308"/>
      <c r="BG108" s="308"/>
      <c r="BH108" s="308"/>
      <c r="BI108" s="308"/>
      <c r="BJ108" s="308"/>
      <c r="BK108" s="308"/>
      <c r="BL108" s="308"/>
      <c r="BM108" s="308"/>
      <c r="BN108" s="308"/>
      <c r="BO108" s="308"/>
      <c r="BP108" s="308"/>
      <c r="BQ108" s="308"/>
      <c r="BR108" s="308"/>
      <c r="BS108" s="308"/>
      <c r="BT108" s="308"/>
      <c r="BU108" s="308"/>
      <c r="BV108" s="308"/>
      <c r="BW108" s="308"/>
      <c r="BX108" s="308"/>
      <c r="BY108" s="308"/>
      <c r="BZ108" s="308"/>
      <c r="CA108" s="308"/>
      <c r="CB108" s="308"/>
      <c r="CC108" s="308"/>
      <c r="CD108" s="308"/>
      <c r="CE108" s="308"/>
      <c r="CF108" s="308"/>
      <c r="CG108" s="308"/>
      <c r="CH108" s="308"/>
      <c r="CI108" s="308"/>
      <c r="CJ108" s="308"/>
      <c r="CK108" s="308"/>
      <c r="CL108" s="308"/>
      <c r="CM108" s="308"/>
      <c r="CN108" s="308"/>
      <c r="CO108" s="308"/>
      <c r="CP108" s="308"/>
      <c r="CQ108" s="308"/>
      <c r="CR108" s="308"/>
      <c r="CS108" s="308"/>
      <c r="CT108" s="308"/>
      <c r="CU108" s="308"/>
      <c r="CV108" s="308"/>
      <c r="CW108" s="308"/>
      <c r="CX108" s="308"/>
      <c r="CY108" s="308"/>
      <c r="CZ108" s="308"/>
      <c r="DA108" s="308"/>
      <c r="DB108" s="308"/>
      <c r="DC108" s="308"/>
      <c r="DD108" s="308"/>
      <c r="DE108" s="308"/>
      <c r="DF108" s="308"/>
      <c r="DG108" s="308"/>
      <c r="DH108" s="308"/>
      <c r="DI108" s="308"/>
      <c r="DJ108" s="308"/>
      <c r="DK108" s="308"/>
      <c r="DL108" s="308"/>
      <c r="DM108" s="308"/>
      <c r="DN108" s="308"/>
      <c r="DO108" s="308"/>
      <c r="DP108" s="308"/>
      <c r="DQ108" s="308"/>
      <c r="DR108" s="308"/>
      <c r="DS108" s="308"/>
      <c r="DT108" s="308"/>
      <c r="DU108" s="308"/>
      <c r="DV108" s="308"/>
      <c r="DW108" s="308"/>
      <c r="DX108" s="308"/>
      <c r="DY108" s="308"/>
      <c r="DZ108" s="308"/>
      <c r="EA108" s="308"/>
      <c r="EB108" s="308"/>
      <c r="EC108" s="308"/>
      <c r="ED108" s="308"/>
      <c r="EE108" s="308"/>
      <c r="EF108" s="308"/>
      <c r="EG108" s="308"/>
      <c r="EH108" s="308"/>
      <c r="EI108" s="308"/>
      <c r="EJ108" s="308"/>
      <c r="EK108" s="308"/>
      <c r="EL108" s="308"/>
      <c r="EM108" s="308"/>
      <c r="EN108" s="308"/>
      <c r="EO108" s="308"/>
      <c r="EP108" s="308"/>
      <c r="EQ108" s="308"/>
      <c r="ER108" s="308"/>
      <c r="ES108" s="308"/>
      <c r="ET108" s="308"/>
      <c r="EU108" s="308"/>
      <c r="EV108" s="308"/>
      <c r="EW108" s="308"/>
      <c r="EX108" s="308"/>
      <c r="EY108" s="308"/>
      <c r="EZ108" s="308"/>
      <c r="FA108" s="308"/>
      <c r="FB108" s="308"/>
      <c r="FC108" s="308"/>
      <c r="FD108" s="308"/>
      <c r="FE108" s="308"/>
      <c r="FF108" s="308"/>
      <c r="FG108" s="308"/>
      <c r="FH108" s="308"/>
      <c r="FI108" s="308"/>
      <c r="FJ108" s="308"/>
      <c r="FK108" s="308"/>
      <c r="FL108" s="308"/>
      <c r="FM108" s="308"/>
      <c r="FN108" s="308"/>
      <c r="FO108" s="308"/>
      <c r="FP108" s="308"/>
      <c r="FQ108" s="308"/>
      <c r="FR108" s="308"/>
      <c r="FS108" s="308"/>
      <c r="FT108" s="308"/>
      <c r="FU108" s="308"/>
      <c r="FV108" s="308"/>
      <c r="FW108" s="308"/>
      <c r="FX108" s="308"/>
      <c r="FY108" s="308"/>
      <c r="FZ108" s="308"/>
      <c r="GA108" s="308"/>
      <c r="GB108" s="308"/>
      <c r="GC108" s="308"/>
      <c r="GD108" s="308"/>
      <c r="GE108" s="308"/>
      <c r="GF108" s="308"/>
      <c r="GG108" s="308"/>
      <c r="GH108" s="308"/>
      <c r="GI108" s="308"/>
      <c r="GJ108" s="308"/>
      <c r="GK108" s="308"/>
      <c r="GL108" s="308"/>
      <c r="GM108" s="308"/>
      <c r="GN108" s="308"/>
      <c r="GO108" s="308"/>
      <c r="GP108" s="308"/>
      <c r="GQ108" s="308"/>
      <c r="GR108" s="308"/>
      <c r="GS108" s="308"/>
      <c r="GT108" s="308"/>
      <c r="GU108" s="308"/>
      <c r="GV108" s="308"/>
      <c r="GW108" s="308"/>
      <c r="GX108" s="308"/>
      <c r="GY108" s="308"/>
      <c r="GZ108" s="308"/>
      <c r="HA108" s="308"/>
      <c r="HB108" s="308"/>
      <c r="HC108" s="308"/>
      <c r="HD108" s="308"/>
      <c r="HE108" s="308"/>
      <c r="HF108" s="308"/>
      <c r="HG108" s="308"/>
      <c r="HH108" s="308"/>
      <c r="HI108" s="308"/>
      <c r="HJ108" s="308"/>
      <c r="HK108" s="308"/>
      <c r="HL108" s="308"/>
      <c r="HM108" s="308"/>
      <c r="HN108" s="308"/>
      <c r="HO108" s="308"/>
      <c r="HP108" s="308"/>
      <c r="HQ108" s="308"/>
      <c r="HR108" s="308"/>
      <c r="HS108" s="308"/>
      <c r="HT108" s="308"/>
      <c r="HU108" s="308"/>
      <c r="HV108" s="308"/>
      <c r="HW108" s="308"/>
      <c r="HX108" s="308"/>
      <c r="HY108" s="308"/>
      <c r="HZ108" s="308"/>
      <c r="IA108" s="308"/>
      <c r="IB108" s="308"/>
      <c r="IC108" s="308"/>
      <c r="ID108" s="308"/>
      <c r="IE108" s="308"/>
      <c r="IF108" s="308"/>
      <c r="IG108" s="308"/>
      <c r="IH108" s="308"/>
      <c r="II108" s="308"/>
      <c r="IJ108" s="308"/>
      <c r="IK108" s="308"/>
      <c r="IL108" s="308"/>
      <c r="IM108" s="308"/>
      <c r="IN108" s="308"/>
      <c r="IO108" s="308"/>
      <c r="IP108" s="308"/>
      <c r="IQ108" s="308"/>
      <c r="IR108" s="308"/>
      <c r="IS108" s="308"/>
      <c r="IT108" s="308"/>
      <c r="IU108" s="308"/>
      <c r="IV108" s="308"/>
      <c r="IW108" s="308"/>
      <c r="IX108" s="308"/>
      <c r="IY108" s="308"/>
      <c r="IZ108" s="308"/>
      <c r="JA108" s="308"/>
      <c r="JB108" s="308"/>
      <c r="JC108" s="308"/>
      <c r="JD108" s="308"/>
      <c r="JE108" s="308"/>
      <c r="JF108" s="308"/>
      <c r="JG108" s="308"/>
      <c r="JH108" s="308"/>
      <c r="JI108" s="308"/>
      <c r="JJ108" s="308"/>
      <c r="JK108" s="308"/>
      <c r="JL108" s="308"/>
      <c r="JM108" s="308"/>
      <c r="JN108" s="308"/>
      <c r="JO108" s="308"/>
      <c r="JP108" s="308"/>
      <c r="JQ108" s="308"/>
      <c r="JR108" s="308"/>
      <c r="JS108" s="308"/>
      <c r="JT108" s="308"/>
      <c r="JU108" s="308"/>
      <c r="JV108" s="308"/>
      <c r="JW108" s="308"/>
      <c r="JX108" s="308"/>
      <c r="JY108" s="308"/>
      <c r="JZ108" s="308"/>
      <c r="KA108" s="308"/>
      <c r="KB108" s="308"/>
      <c r="KC108" s="308"/>
      <c r="KD108" s="308"/>
      <c r="KE108" s="308"/>
      <c r="KF108" s="308"/>
      <c r="KG108" s="308"/>
      <c r="KH108" s="308"/>
      <c r="KI108" s="308"/>
      <c r="KJ108" s="308"/>
      <c r="KK108" s="308"/>
      <c r="KL108" s="308"/>
      <c r="KM108" s="308"/>
      <c r="KN108" s="308"/>
      <c r="KO108" s="308"/>
      <c r="KP108" s="308"/>
      <c r="KQ108" s="308"/>
      <c r="KR108" s="308"/>
      <c r="KS108" s="308"/>
      <c r="KT108" s="308"/>
      <c r="KU108" s="308"/>
      <c r="KV108" s="308"/>
      <c r="KW108" s="308"/>
      <c r="KX108" s="308"/>
      <c r="KY108" s="308"/>
      <c r="KZ108" s="308"/>
      <c r="LA108" s="308"/>
      <c r="LB108" s="308"/>
      <c r="LC108" s="308"/>
      <c r="LD108" s="308"/>
      <c r="LE108" s="308"/>
      <c r="LF108" s="308"/>
      <c r="LG108" s="308"/>
      <c r="LH108" s="308"/>
      <c r="LI108" s="308"/>
      <c r="LJ108" s="308"/>
      <c r="LK108" s="308"/>
      <c r="LL108" s="308"/>
      <c r="LM108" s="308"/>
    </row>
    <row r="109" spans="1:325">
      <c r="A109" s="130" t="str">
        <f>IF(OR(Data3!B8="Grand Total",Data3!B8=0),"",Data3!B8)</f>
        <v>D.1.4.</v>
      </c>
      <c r="B109" s="323" t="s">
        <v>861</v>
      </c>
      <c r="C109" s="304" t="s">
        <v>185</v>
      </c>
      <c r="D109" s="309"/>
      <c r="E109" s="310"/>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c r="AJ109" s="308"/>
      <c r="AK109" s="308"/>
      <c r="AL109" s="308"/>
      <c r="AM109" s="308"/>
      <c r="AN109" s="308"/>
      <c r="AO109" s="308"/>
      <c r="AP109" s="308"/>
      <c r="AQ109" s="308"/>
      <c r="AR109" s="308"/>
      <c r="AS109" s="308"/>
      <c r="AT109" s="308"/>
      <c r="AU109" s="308"/>
      <c r="AV109" s="308"/>
      <c r="AW109" s="308"/>
      <c r="AX109" s="308"/>
      <c r="AY109" s="308"/>
      <c r="AZ109" s="308"/>
      <c r="BA109" s="308"/>
      <c r="BB109" s="308"/>
      <c r="BC109" s="308"/>
      <c r="BD109" s="308"/>
      <c r="BE109" s="308"/>
      <c r="BF109" s="308"/>
      <c r="BG109" s="308"/>
      <c r="BH109" s="308"/>
      <c r="BI109" s="308"/>
      <c r="BJ109" s="308"/>
      <c r="BK109" s="308"/>
      <c r="BL109" s="308"/>
      <c r="BM109" s="308"/>
      <c r="BN109" s="308"/>
      <c r="BO109" s="308"/>
      <c r="BP109" s="308"/>
      <c r="BQ109" s="308"/>
      <c r="BR109" s="308"/>
      <c r="BS109" s="308"/>
      <c r="BT109" s="308"/>
      <c r="BU109" s="308"/>
      <c r="BV109" s="308"/>
      <c r="BW109" s="308"/>
      <c r="BX109" s="308"/>
      <c r="BY109" s="308"/>
      <c r="BZ109" s="308"/>
      <c r="CA109" s="308"/>
      <c r="CB109" s="308"/>
      <c r="CC109" s="308"/>
      <c r="CD109" s="308"/>
      <c r="CE109" s="308"/>
      <c r="CF109" s="308"/>
      <c r="CG109" s="308"/>
      <c r="CH109" s="308"/>
      <c r="CI109" s="308"/>
      <c r="CJ109" s="308"/>
      <c r="CK109" s="308"/>
      <c r="CL109" s="308"/>
      <c r="CM109" s="308"/>
      <c r="CN109" s="308"/>
      <c r="CO109" s="308"/>
      <c r="CP109" s="308"/>
      <c r="CQ109" s="308"/>
      <c r="CR109" s="308"/>
      <c r="CS109" s="308"/>
      <c r="CT109" s="308"/>
      <c r="CU109" s="308"/>
      <c r="CV109" s="308"/>
      <c r="CW109" s="308"/>
      <c r="CX109" s="308"/>
      <c r="CY109" s="308"/>
      <c r="CZ109" s="308"/>
      <c r="DA109" s="308"/>
      <c r="DB109" s="308"/>
      <c r="DC109" s="308"/>
      <c r="DD109" s="308"/>
      <c r="DE109" s="308"/>
      <c r="DF109" s="308"/>
      <c r="DG109" s="308"/>
      <c r="DH109" s="308"/>
      <c r="DI109" s="308"/>
      <c r="DJ109" s="308"/>
      <c r="DK109" s="308"/>
      <c r="DL109" s="308"/>
      <c r="DM109" s="308"/>
      <c r="DN109" s="308"/>
      <c r="DO109" s="308"/>
      <c r="DP109" s="308"/>
      <c r="DQ109" s="308"/>
      <c r="DR109" s="308"/>
      <c r="DS109" s="308"/>
      <c r="DT109" s="308"/>
      <c r="DU109" s="308"/>
      <c r="DV109" s="308"/>
      <c r="DW109" s="308"/>
      <c r="DX109" s="308"/>
      <c r="DY109" s="308"/>
      <c r="DZ109" s="308"/>
      <c r="EA109" s="308"/>
      <c r="EB109" s="308"/>
      <c r="EC109" s="308"/>
      <c r="ED109" s="308"/>
      <c r="EE109" s="308"/>
      <c r="EF109" s="308"/>
      <c r="EG109" s="308"/>
      <c r="EH109" s="308"/>
      <c r="EI109" s="308"/>
      <c r="EJ109" s="308"/>
      <c r="EK109" s="308"/>
      <c r="EL109" s="308"/>
      <c r="EM109" s="308"/>
      <c r="EN109" s="308"/>
      <c r="EO109" s="308"/>
      <c r="EP109" s="308"/>
      <c r="EQ109" s="308"/>
      <c r="ER109" s="308"/>
      <c r="ES109" s="308"/>
      <c r="ET109" s="308"/>
      <c r="EU109" s="308"/>
      <c r="EV109" s="308"/>
      <c r="EW109" s="308"/>
      <c r="EX109" s="308"/>
      <c r="EY109" s="308"/>
      <c r="EZ109" s="308"/>
      <c r="FA109" s="308"/>
      <c r="FB109" s="308"/>
      <c r="FC109" s="308"/>
      <c r="FD109" s="308"/>
      <c r="FE109" s="308"/>
      <c r="FF109" s="308"/>
      <c r="FG109" s="308"/>
      <c r="FH109" s="308"/>
      <c r="FI109" s="308"/>
      <c r="FJ109" s="308"/>
      <c r="FK109" s="308"/>
      <c r="FL109" s="308"/>
      <c r="FM109" s="308"/>
      <c r="FN109" s="308"/>
      <c r="FO109" s="308"/>
      <c r="FP109" s="308"/>
      <c r="FQ109" s="308"/>
      <c r="FR109" s="308"/>
      <c r="FS109" s="308"/>
      <c r="FT109" s="308"/>
      <c r="FU109" s="308"/>
      <c r="FV109" s="308"/>
      <c r="FW109" s="308"/>
      <c r="FX109" s="308"/>
      <c r="FY109" s="308"/>
      <c r="FZ109" s="308"/>
      <c r="GA109" s="308"/>
      <c r="GB109" s="308"/>
      <c r="GC109" s="308"/>
      <c r="GD109" s="308"/>
      <c r="GE109" s="308"/>
      <c r="GF109" s="308"/>
      <c r="GG109" s="308"/>
      <c r="GH109" s="308"/>
      <c r="GI109" s="308"/>
      <c r="GJ109" s="308"/>
      <c r="GK109" s="308"/>
      <c r="GL109" s="308"/>
      <c r="GM109" s="308"/>
      <c r="GN109" s="308"/>
      <c r="GO109" s="308"/>
      <c r="GP109" s="308"/>
      <c r="GQ109" s="308"/>
      <c r="GR109" s="308"/>
      <c r="GS109" s="308"/>
      <c r="GT109" s="308"/>
      <c r="GU109" s="308"/>
      <c r="GV109" s="308"/>
      <c r="GW109" s="308"/>
      <c r="GX109" s="308"/>
      <c r="GY109" s="308"/>
      <c r="GZ109" s="308"/>
      <c r="HA109" s="308"/>
      <c r="HB109" s="308"/>
      <c r="HC109" s="308"/>
      <c r="HD109" s="308"/>
      <c r="HE109" s="308"/>
      <c r="HF109" s="308"/>
      <c r="HG109" s="308"/>
      <c r="HH109" s="308"/>
      <c r="HI109" s="308"/>
      <c r="HJ109" s="308"/>
      <c r="HK109" s="308"/>
      <c r="HL109" s="308"/>
      <c r="HM109" s="308"/>
      <c r="HN109" s="308"/>
      <c r="HO109" s="308"/>
      <c r="HP109" s="308"/>
      <c r="HQ109" s="308"/>
      <c r="HR109" s="308"/>
      <c r="HS109" s="308"/>
      <c r="HT109" s="308"/>
      <c r="HU109" s="308"/>
      <c r="HV109" s="308"/>
      <c r="HW109" s="308"/>
      <c r="HX109" s="308"/>
      <c r="HY109" s="308"/>
      <c r="HZ109" s="308"/>
      <c r="IA109" s="308"/>
      <c r="IB109" s="308"/>
      <c r="IC109" s="308"/>
      <c r="ID109" s="308"/>
      <c r="IE109" s="308"/>
      <c r="IF109" s="308"/>
      <c r="IG109" s="308"/>
      <c r="IH109" s="308"/>
      <c r="II109" s="308"/>
      <c r="IJ109" s="308"/>
      <c r="IK109" s="308"/>
      <c r="IL109" s="308"/>
      <c r="IM109" s="308"/>
      <c r="IN109" s="308"/>
      <c r="IO109" s="308"/>
      <c r="IP109" s="308"/>
      <c r="IQ109" s="308"/>
      <c r="IR109" s="308"/>
      <c r="IS109" s="308"/>
      <c r="IT109" s="308"/>
      <c r="IU109" s="308"/>
      <c r="IV109" s="308"/>
      <c r="IW109" s="308"/>
      <c r="IX109" s="308"/>
      <c r="IY109" s="308"/>
      <c r="IZ109" s="308"/>
      <c r="JA109" s="308"/>
      <c r="JB109" s="308"/>
      <c r="JC109" s="308"/>
      <c r="JD109" s="308"/>
      <c r="JE109" s="308"/>
      <c r="JF109" s="308"/>
      <c r="JG109" s="308"/>
      <c r="JH109" s="308"/>
      <c r="JI109" s="308"/>
      <c r="JJ109" s="308"/>
      <c r="JK109" s="308"/>
      <c r="JL109" s="308"/>
      <c r="JM109" s="308"/>
      <c r="JN109" s="308"/>
      <c r="JO109" s="308"/>
      <c r="JP109" s="308"/>
      <c r="JQ109" s="308"/>
      <c r="JR109" s="308"/>
      <c r="JS109" s="308"/>
      <c r="JT109" s="308"/>
      <c r="JU109" s="308"/>
      <c r="JV109" s="308"/>
      <c r="JW109" s="308"/>
      <c r="JX109" s="308"/>
      <c r="JY109" s="308"/>
      <c r="JZ109" s="308"/>
      <c r="KA109" s="308"/>
      <c r="KB109" s="308"/>
      <c r="KC109" s="308"/>
      <c r="KD109" s="308"/>
      <c r="KE109" s="308"/>
      <c r="KF109" s="308"/>
      <c r="KG109" s="308"/>
      <c r="KH109" s="308"/>
      <c r="KI109" s="308"/>
      <c r="KJ109" s="308"/>
      <c r="KK109" s="308"/>
      <c r="KL109" s="308"/>
      <c r="KM109" s="308"/>
      <c r="KN109" s="308"/>
      <c r="KO109" s="308"/>
      <c r="KP109" s="308"/>
      <c r="KQ109" s="308"/>
      <c r="KR109" s="308"/>
      <c r="KS109" s="308"/>
      <c r="KT109" s="308"/>
      <c r="KU109" s="308"/>
      <c r="KV109" s="308"/>
      <c r="KW109" s="308"/>
      <c r="KX109" s="308"/>
      <c r="KY109" s="308"/>
      <c r="KZ109" s="308"/>
      <c r="LA109" s="308"/>
      <c r="LB109" s="308"/>
      <c r="LC109" s="308"/>
      <c r="LD109" s="308"/>
      <c r="LE109" s="308"/>
      <c r="LF109" s="308"/>
      <c r="LG109" s="308"/>
      <c r="LH109" s="308"/>
      <c r="LI109" s="308"/>
      <c r="LJ109" s="308"/>
      <c r="LK109" s="308"/>
      <c r="LL109" s="308"/>
      <c r="LM109" s="308"/>
    </row>
    <row r="110" spans="1:325">
      <c r="A110" s="130"/>
      <c r="B110" s="323" t="s">
        <v>862</v>
      </c>
      <c r="C110" s="304" t="s">
        <v>197</v>
      </c>
      <c r="D110" s="309"/>
      <c r="E110" s="310"/>
      <c r="F110" s="308"/>
      <c r="G110" s="308"/>
      <c r="H110" s="308"/>
      <c r="I110" s="308"/>
      <c r="J110" s="308"/>
      <c r="K110" s="308"/>
      <c r="L110" s="308"/>
      <c r="M110" s="308"/>
      <c r="N110" s="308"/>
      <c r="O110" s="308"/>
      <c r="P110" s="308"/>
      <c r="Q110" s="308"/>
      <c r="R110" s="308"/>
      <c r="S110" s="308"/>
      <c r="T110" s="308"/>
      <c r="U110" s="308"/>
      <c r="V110" s="308"/>
      <c r="W110" s="308"/>
      <c r="X110" s="583" t="s">
        <v>955</v>
      </c>
      <c r="Y110" s="308"/>
      <c r="Z110" s="308"/>
      <c r="AA110" s="308"/>
      <c r="AB110" s="308"/>
      <c r="AC110" s="308"/>
      <c r="AD110" s="308"/>
      <c r="AE110" s="308"/>
      <c r="AF110" s="308"/>
      <c r="AG110" s="308"/>
      <c r="AH110" s="308"/>
      <c r="AI110" s="308"/>
      <c r="AJ110" s="308"/>
      <c r="AK110" s="308"/>
      <c r="AL110" s="308"/>
      <c r="AM110" s="308"/>
      <c r="AN110" s="308"/>
      <c r="AO110" s="308"/>
      <c r="AP110" s="308"/>
      <c r="AQ110" s="308"/>
      <c r="AR110" s="308"/>
      <c r="AS110" s="308"/>
      <c r="AT110" s="308"/>
      <c r="AU110" s="308"/>
      <c r="AV110" s="308"/>
      <c r="AW110" s="308"/>
      <c r="AX110" s="308"/>
      <c r="AY110" s="308"/>
      <c r="AZ110" s="308"/>
      <c r="BA110" s="308"/>
      <c r="BB110" s="308"/>
      <c r="BC110" s="308"/>
      <c r="BD110" s="308"/>
      <c r="BE110" s="308"/>
      <c r="BF110" s="308"/>
      <c r="BG110" s="308"/>
      <c r="BH110" s="308"/>
      <c r="BI110" s="308"/>
      <c r="BJ110" s="308"/>
      <c r="BK110" s="308"/>
      <c r="BL110" s="308"/>
      <c r="BM110" s="308"/>
      <c r="BN110" s="308"/>
      <c r="BO110" s="308"/>
      <c r="BP110" s="308"/>
      <c r="BQ110" s="308"/>
      <c r="BR110" s="308"/>
      <c r="BS110" s="308"/>
      <c r="BT110" s="308"/>
      <c r="BU110" s="308"/>
      <c r="BV110" s="308"/>
      <c r="BW110" s="308"/>
      <c r="BX110" s="308"/>
      <c r="BY110" s="308"/>
      <c r="BZ110" s="308"/>
      <c r="CA110" s="308"/>
      <c r="CB110" s="308"/>
      <c r="CC110" s="308"/>
      <c r="CD110" s="308"/>
      <c r="CE110" s="308"/>
      <c r="CF110" s="308"/>
      <c r="CG110" s="308"/>
      <c r="CH110" s="308"/>
      <c r="CI110" s="308"/>
      <c r="CJ110" s="308"/>
      <c r="CK110" s="308"/>
      <c r="CL110" s="308"/>
      <c r="CM110" s="308"/>
      <c r="CN110" s="308"/>
      <c r="CO110" s="308"/>
      <c r="CP110" s="308"/>
      <c r="CQ110" s="308"/>
      <c r="CR110" s="308"/>
      <c r="CS110" s="308"/>
      <c r="CT110" s="308"/>
      <c r="CU110" s="308"/>
      <c r="CV110" s="308"/>
      <c r="CW110" s="308"/>
      <c r="CX110" s="308"/>
      <c r="CY110" s="308"/>
      <c r="CZ110" s="308"/>
      <c r="DA110" s="308"/>
      <c r="DB110" s="308"/>
      <c r="DC110" s="308"/>
      <c r="DD110" s="308"/>
      <c r="DE110" s="308"/>
      <c r="DF110" s="308"/>
      <c r="DG110" s="308"/>
      <c r="DH110" s="308"/>
      <c r="DI110" s="308"/>
      <c r="DJ110" s="308"/>
      <c r="DK110" s="308"/>
      <c r="DL110" s="308"/>
      <c r="DM110" s="308"/>
      <c r="DN110" s="308"/>
      <c r="DO110" s="308"/>
      <c r="DP110" s="308"/>
      <c r="DQ110" s="308"/>
      <c r="DR110" s="308"/>
      <c r="DS110" s="308"/>
      <c r="DT110" s="308"/>
      <c r="DU110" s="308"/>
      <c r="DV110" s="308"/>
      <c r="DW110" s="308"/>
      <c r="DX110" s="308"/>
      <c r="DY110" s="308"/>
      <c r="DZ110" s="308"/>
      <c r="EA110" s="308"/>
      <c r="EB110" s="308"/>
      <c r="EC110" s="308"/>
      <c r="ED110" s="308"/>
      <c r="EE110" s="308"/>
      <c r="EF110" s="308"/>
      <c r="EG110" s="308"/>
      <c r="EH110" s="308"/>
      <c r="EI110" s="308"/>
      <c r="EJ110" s="308"/>
      <c r="EK110" s="308"/>
      <c r="EL110" s="308"/>
      <c r="EM110" s="308"/>
      <c r="EN110" s="308"/>
      <c r="EO110" s="308"/>
      <c r="EP110" s="308"/>
      <c r="EQ110" s="308"/>
      <c r="ER110" s="308"/>
      <c r="ES110" s="308"/>
      <c r="ET110" s="308"/>
      <c r="EU110" s="308"/>
      <c r="EV110" s="308"/>
      <c r="EW110" s="308"/>
      <c r="EX110" s="308"/>
      <c r="EY110" s="308"/>
      <c r="EZ110" s="308"/>
      <c r="FA110" s="308"/>
      <c r="FB110" s="308"/>
      <c r="FC110" s="308"/>
      <c r="FD110" s="308"/>
      <c r="FE110" s="308"/>
      <c r="FF110" s="308"/>
      <c r="FG110" s="308"/>
      <c r="FH110" s="308"/>
      <c r="FI110" s="308"/>
      <c r="FJ110" s="308"/>
      <c r="FK110" s="308"/>
      <c r="FL110" s="308"/>
      <c r="FM110" s="308"/>
      <c r="FN110" s="308"/>
      <c r="FO110" s="308"/>
      <c r="FP110" s="308"/>
      <c r="FQ110" s="308"/>
      <c r="FR110" s="308"/>
      <c r="FS110" s="308"/>
      <c r="FT110" s="308"/>
      <c r="FU110" s="308"/>
      <c r="FV110" s="308"/>
      <c r="FW110" s="308"/>
      <c r="FX110" s="308"/>
      <c r="FY110" s="308"/>
      <c r="FZ110" s="308"/>
      <c r="GA110" s="308"/>
      <c r="GB110" s="308"/>
      <c r="GC110" s="308"/>
      <c r="GD110" s="308"/>
      <c r="GE110" s="308"/>
      <c r="GF110" s="308"/>
      <c r="GG110" s="308"/>
      <c r="GH110" s="308"/>
      <c r="GI110" s="308"/>
      <c r="GJ110" s="308"/>
      <c r="GK110" s="308"/>
      <c r="GL110" s="308"/>
      <c r="GM110" s="308"/>
      <c r="GN110" s="308"/>
      <c r="GO110" s="308"/>
      <c r="GP110" s="308"/>
      <c r="GQ110" s="308"/>
      <c r="GR110" s="308"/>
      <c r="GS110" s="308"/>
      <c r="GT110" s="308"/>
      <c r="GU110" s="308"/>
      <c r="GV110" s="308"/>
      <c r="GW110" s="308"/>
      <c r="GX110" s="308"/>
      <c r="GY110" s="308"/>
      <c r="GZ110" s="308"/>
      <c r="HA110" s="308"/>
      <c r="HB110" s="308"/>
      <c r="HC110" s="308"/>
      <c r="HD110" s="308"/>
      <c r="HE110" s="308"/>
      <c r="HF110" s="308"/>
      <c r="HG110" s="308"/>
      <c r="HH110" s="308"/>
      <c r="HI110" s="308"/>
      <c r="HJ110" s="308"/>
      <c r="HK110" s="308"/>
      <c r="HL110" s="308"/>
      <c r="HM110" s="308"/>
      <c r="HN110" s="308"/>
      <c r="HO110" s="308"/>
      <c r="HP110" s="308"/>
      <c r="HQ110" s="308"/>
      <c r="HR110" s="308"/>
      <c r="HS110" s="308"/>
      <c r="HT110" s="308"/>
      <c r="HU110" s="308"/>
      <c r="HV110" s="308"/>
      <c r="HW110" s="308"/>
      <c r="HX110" s="308"/>
      <c r="HY110" s="308"/>
      <c r="HZ110" s="308"/>
      <c r="IA110" s="308"/>
      <c r="IB110" s="308"/>
      <c r="IC110" s="308"/>
      <c r="ID110" s="308"/>
      <c r="IE110" s="308"/>
      <c r="IF110" s="308"/>
      <c r="IG110" s="308"/>
      <c r="IH110" s="308"/>
      <c r="II110" s="308"/>
      <c r="IJ110" s="308"/>
      <c r="IK110" s="308"/>
      <c r="IL110" s="308"/>
      <c r="IM110" s="308"/>
      <c r="IN110" s="308"/>
      <c r="IO110" s="308"/>
      <c r="IP110" s="308"/>
      <c r="IQ110" s="308"/>
      <c r="IR110" s="308"/>
      <c r="IS110" s="308"/>
      <c r="IT110" s="308"/>
      <c r="IU110" s="308"/>
      <c r="IV110" s="308"/>
      <c r="IW110" s="308"/>
      <c r="IX110" s="308"/>
      <c r="IY110" s="308"/>
      <c r="IZ110" s="308"/>
      <c r="JA110" s="308"/>
      <c r="JB110" s="308"/>
      <c r="JC110" s="308"/>
      <c r="JD110" s="308"/>
      <c r="JE110" s="308"/>
      <c r="JF110" s="308"/>
      <c r="JG110" s="308"/>
      <c r="JH110" s="308"/>
      <c r="JI110" s="308"/>
      <c r="JJ110" s="308"/>
      <c r="JK110" s="308"/>
      <c r="JL110" s="308"/>
      <c r="JM110" s="308"/>
      <c r="JN110" s="308"/>
      <c r="JO110" s="308"/>
      <c r="JP110" s="308"/>
      <c r="JQ110" s="308"/>
      <c r="JR110" s="308"/>
      <c r="JS110" s="308"/>
      <c r="JT110" s="308"/>
      <c r="JU110" s="308"/>
      <c r="JV110" s="308"/>
      <c r="JW110" s="308"/>
      <c r="JX110" s="308"/>
      <c r="JY110" s="308"/>
      <c r="JZ110" s="308"/>
      <c r="KA110" s="308"/>
      <c r="KB110" s="308"/>
      <c r="KC110" s="308"/>
      <c r="KD110" s="308"/>
      <c r="KE110" s="308"/>
      <c r="KF110" s="308"/>
      <c r="KG110" s="308"/>
      <c r="KH110" s="308"/>
      <c r="KI110" s="308"/>
      <c r="KJ110" s="308"/>
      <c r="KK110" s="308"/>
      <c r="KL110" s="308"/>
      <c r="KM110" s="308"/>
      <c r="KN110" s="308"/>
      <c r="KO110" s="308"/>
      <c r="KP110" s="308"/>
      <c r="KQ110" s="308"/>
      <c r="KR110" s="308"/>
      <c r="KS110" s="308"/>
      <c r="KT110" s="308"/>
      <c r="KU110" s="308"/>
      <c r="KV110" s="308"/>
      <c r="KW110" s="308"/>
      <c r="KX110" s="308"/>
      <c r="KY110" s="308"/>
      <c r="KZ110" s="308"/>
      <c r="LA110" s="308"/>
      <c r="LB110" s="308"/>
      <c r="LC110" s="308"/>
      <c r="LD110" s="308"/>
      <c r="LE110" s="308"/>
      <c r="LF110" s="308"/>
      <c r="LG110" s="308"/>
      <c r="LH110" s="308"/>
      <c r="LI110" s="308"/>
      <c r="LJ110" s="308"/>
      <c r="LK110" s="308"/>
      <c r="LL110" s="308"/>
      <c r="LM110" s="308"/>
    </row>
    <row r="111" spans="1:325">
      <c r="A111" s="130"/>
      <c r="B111" s="323" t="s">
        <v>863</v>
      </c>
      <c r="C111" s="304" t="s">
        <v>198</v>
      </c>
      <c r="D111" s="309"/>
      <c r="E111" s="310"/>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8"/>
      <c r="AM111" s="308"/>
      <c r="AN111" s="308"/>
      <c r="AO111" s="308"/>
      <c r="AP111" s="308"/>
      <c r="AQ111" s="308"/>
      <c r="AR111" s="308"/>
      <c r="AS111" s="308"/>
      <c r="AT111" s="308"/>
      <c r="AU111" s="308"/>
      <c r="AV111" s="308"/>
      <c r="AW111" s="308"/>
      <c r="AX111" s="308"/>
      <c r="AY111" s="308"/>
      <c r="AZ111" s="308"/>
      <c r="BA111" s="308"/>
      <c r="BB111" s="308"/>
      <c r="BC111" s="308"/>
      <c r="BD111" s="308"/>
      <c r="BE111" s="308"/>
      <c r="BF111" s="308"/>
      <c r="BG111" s="308"/>
      <c r="BH111" s="308"/>
      <c r="BI111" s="308"/>
      <c r="BJ111" s="308"/>
      <c r="BK111" s="308"/>
      <c r="BL111" s="308"/>
      <c r="BM111" s="308"/>
      <c r="BN111" s="308"/>
      <c r="BO111" s="308"/>
      <c r="BP111" s="308"/>
      <c r="BQ111" s="308"/>
      <c r="BR111" s="308"/>
      <c r="BS111" s="308"/>
      <c r="BT111" s="308"/>
      <c r="BU111" s="308"/>
      <c r="BV111" s="308"/>
      <c r="BW111" s="308"/>
      <c r="BX111" s="308"/>
      <c r="BY111" s="308"/>
      <c r="BZ111" s="308"/>
      <c r="CA111" s="308"/>
      <c r="CB111" s="308"/>
      <c r="CC111" s="308"/>
      <c r="CD111" s="308"/>
      <c r="CE111" s="308"/>
      <c r="CF111" s="308"/>
      <c r="CG111" s="308"/>
      <c r="CH111" s="308"/>
      <c r="CI111" s="308"/>
      <c r="CJ111" s="308"/>
      <c r="CK111" s="308"/>
      <c r="CL111" s="308"/>
      <c r="CM111" s="308"/>
      <c r="CN111" s="308"/>
      <c r="CO111" s="308"/>
      <c r="CP111" s="308"/>
      <c r="CQ111" s="308"/>
      <c r="CR111" s="308"/>
      <c r="CS111" s="308"/>
      <c r="CT111" s="308"/>
      <c r="CU111" s="308"/>
      <c r="CV111" s="308"/>
      <c r="CW111" s="308"/>
      <c r="CX111" s="308"/>
      <c r="CY111" s="308"/>
      <c r="CZ111" s="308"/>
      <c r="DA111" s="308"/>
      <c r="DB111" s="308"/>
      <c r="DC111" s="308"/>
      <c r="DD111" s="308"/>
      <c r="DE111" s="308"/>
      <c r="DF111" s="308"/>
      <c r="DG111" s="308"/>
      <c r="DH111" s="308"/>
      <c r="DI111" s="308"/>
      <c r="DJ111" s="308"/>
      <c r="DK111" s="308"/>
      <c r="DL111" s="308"/>
      <c r="DM111" s="308"/>
      <c r="DN111" s="308"/>
      <c r="DO111" s="308"/>
      <c r="DP111" s="308"/>
      <c r="DQ111" s="308"/>
      <c r="DR111" s="308"/>
      <c r="DS111" s="308"/>
      <c r="DT111" s="308"/>
      <c r="DU111" s="308"/>
      <c r="DV111" s="308"/>
      <c r="DW111" s="308"/>
      <c r="DX111" s="308"/>
      <c r="DY111" s="308"/>
      <c r="DZ111" s="308"/>
      <c r="EA111" s="308"/>
      <c r="EB111" s="308"/>
      <c r="EC111" s="308"/>
      <c r="ED111" s="308"/>
      <c r="EE111" s="308"/>
      <c r="EF111" s="308"/>
      <c r="EG111" s="308"/>
      <c r="EH111" s="308"/>
      <c r="EI111" s="308"/>
      <c r="EJ111" s="308"/>
      <c r="EK111" s="308"/>
      <c r="EL111" s="308"/>
      <c r="EM111" s="308"/>
      <c r="EN111" s="308"/>
      <c r="EO111" s="308"/>
      <c r="EP111" s="308"/>
      <c r="EQ111" s="308"/>
      <c r="ER111" s="308"/>
      <c r="ES111" s="308"/>
      <c r="ET111" s="308"/>
      <c r="EU111" s="308"/>
      <c r="EV111" s="308"/>
      <c r="EW111" s="308"/>
      <c r="EX111" s="308"/>
      <c r="EY111" s="308"/>
      <c r="EZ111" s="308"/>
      <c r="FA111" s="308"/>
      <c r="FB111" s="308"/>
      <c r="FC111" s="308"/>
      <c r="FD111" s="308"/>
      <c r="FE111" s="308"/>
      <c r="FF111" s="308"/>
      <c r="FG111" s="308"/>
      <c r="FH111" s="308"/>
      <c r="FI111" s="308"/>
      <c r="FJ111" s="308"/>
      <c r="FK111" s="308"/>
      <c r="FL111" s="308"/>
      <c r="FM111" s="308"/>
      <c r="FN111" s="308"/>
      <c r="FO111" s="308"/>
      <c r="FP111" s="308"/>
      <c r="FQ111" s="308"/>
      <c r="FR111" s="308"/>
      <c r="FS111" s="308"/>
      <c r="FT111" s="308"/>
      <c r="FU111" s="308"/>
      <c r="FV111" s="308"/>
      <c r="FW111" s="308"/>
      <c r="FX111" s="308"/>
      <c r="FY111" s="308"/>
      <c r="FZ111" s="308"/>
      <c r="GA111" s="308"/>
      <c r="GB111" s="308"/>
      <c r="GC111" s="308"/>
      <c r="GD111" s="308"/>
      <c r="GE111" s="308"/>
      <c r="GF111" s="308"/>
      <c r="GG111" s="308"/>
      <c r="GH111" s="308"/>
      <c r="GI111" s="308"/>
      <c r="GJ111" s="308"/>
      <c r="GK111" s="308"/>
      <c r="GL111" s="308"/>
      <c r="GM111" s="308"/>
      <c r="GN111" s="308"/>
      <c r="GO111" s="308"/>
      <c r="GP111" s="308"/>
      <c r="GQ111" s="308"/>
      <c r="GR111" s="308"/>
      <c r="GS111" s="308"/>
      <c r="GT111" s="308"/>
      <c r="GU111" s="308"/>
      <c r="GV111" s="308"/>
      <c r="GW111" s="308"/>
      <c r="GX111" s="308"/>
      <c r="GY111" s="308"/>
      <c r="GZ111" s="308"/>
      <c r="HA111" s="308"/>
      <c r="HB111" s="308"/>
      <c r="HC111" s="308"/>
      <c r="HD111" s="308"/>
      <c r="HE111" s="308"/>
      <c r="HF111" s="308"/>
      <c r="HG111" s="308"/>
      <c r="HH111" s="308"/>
      <c r="HI111" s="308"/>
      <c r="HJ111" s="308"/>
      <c r="HK111" s="308"/>
      <c r="HL111" s="308"/>
      <c r="HM111" s="308"/>
      <c r="HN111" s="308"/>
      <c r="HO111" s="308"/>
      <c r="HP111" s="308"/>
      <c r="HQ111" s="308"/>
      <c r="HR111" s="308"/>
      <c r="HS111" s="308"/>
      <c r="HT111" s="308"/>
      <c r="HU111" s="308"/>
      <c r="HV111" s="308"/>
      <c r="HW111" s="308"/>
      <c r="HX111" s="308"/>
      <c r="HY111" s="308"/>
      <c r="HZ111" s="308"/>
      <c r="IA111" s="308"/>
      <c r="IB111" s="308"/>
      <c r="IC111" s="308"/>
      <c r="ID111" s="308"/>
      <c r="IE111" s="308"/>
      <c r="IF111" s="308"/>
      <c r="IG111" s="308"/>
      <c r="IH111" s="308"/>
      <c r="II111" s="308"/>
      <c r="IJ111" s="308"/>
      <c r="IK111" s="308"/>
      <c r="IL111" s="308"/>
      <c r="IM111" s="308"/>
      <c r="IN111" s="308"/>
      <c r="IO111" s="308"/>
      <c r="IP111" s="308"/>
      <c r="IQ111" s="308"/>
      <c r="IR111" s="308"/>
      <c r="IS111" s="308"/>
      <c r="IT111" s="308"/>
      <c r="IU111" s="308"/>
      <c r="IV111" s="308"/>
      <c r="IW111" s="308"/>
      <c r="IX111" s="308"/>
      <c r="IY111" s="308"/>
      <c r="IZ111" s="308"/>
      <c r="JA111" s="308"/>
      <c r="JB111" s="308"/>
      <c r="JC111" s="308"/>
      <c r="JD111" s="308"/>
      <c r="JE111" s="308"/>
      <c r="JF111" s="308"/>
      <c r="JG111" s="308"/>
      <c r="JH111" s="308"/>
      <c r="JI111" s="308"/>
      <c r="JJ111" s="308"/>
      <c r="JK111" s="308"/>
      <c r="JL111" s="308"/>
      <c r="JM111" s="308"/>
      <c r="JN111" s="308"/>
      <c r="JO111" s="308"/>
      <c r="JP111" s="308"/>
      <c r="JQ111" s="308"/>
      <c r="JR111" s="308"/>
      <c r="JS111" s="308"/>
      <c r="JT111" s="308"/>
      <c r="JU111" s="308"/>
      <c r="JV111" s="308"/>
      <c r="JW111" s="308"/>
      <c r="JX111" s="308"/>
      <c r="JY111" s="308"/>
      <c r="JZ111" s="308"/>
      <c r="KA111" s="308"/>
      <c r="KB111" s="308"/>
      <c r="KC111" s="308"/>
      <c r="KD111" s="308"/>
      <c r="KE111" s="308"/>
      <c r="KF111" s="308"/>
      <c r="KG111" s="308"/>
      <c r="KH111" s="308"/>
      <c r="KI111" s="308"/>
      <c r="KJ111" s="308"/>
      <c r="KK111" s="308"/>
      <c r="KL111" s="308"/>
      <c r="KM111" s="308"/>
      <c r="KN111" s="308"/>
      <c r="KO111" s="308"/>
      <c r="KP111" s="308"/>
      <c r="KQ111" s="308"/>
      <c r="KR111" s="308"/>
      <c r="KS111" s="308"/>
      <c r="KT111" s="308"/>
      <c r="KU111" s="308"/>
      <c r="KV111" s="308"/>
      <c r="KW111" s="308"/>
      <c r="KX111" s="308"/>
      <c r="KY111" s="308"/>
      <c r="KZ111" s="308"/>
      <c r="LA111" s="308"/>
      <c r="LB111" s="308"/>
      <c r="LC111" s="308"/>
      <c r="LD111" s="308"/>
      <c r="LE111" s="308"/>
      <c r="LF111" s="308"/>
      <c r="LG111" s="308"/>
      <c r="LH111" s="308"/>
      <c r="LI111" s="308"/>
      <c r="LJ111" s="308"/>
      <c r="LK111" s="308"/>
      <c r="LL111" s="308"/>
      <c r="LM111" s="308"/>
    </row>
    <row r="112" spans="1:325">
      <c r="A112" s="130"/>
      <c r="B112" s="323" t="s">
        <v>864</v>
      </c>
      <c r="C112" s="304" t="s">
        <v>199</v>
      </c>
      <c r="D112" s="309"/>
      <c r="E112" s="310"/>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c r="AJ112" s="308"/>
      <c r="AK112" s="308"/>
      <c r="AL112" s="308"/>
      <c r="AM112" s="308"/>
      <c r="AN112" s="308"/>
      <c r="AO112" s="308"/>
      <c r="AP112" s="308"/>
      <c r="AQ112" s="308"/>
      <c r="AR112" s="308"/>
      <c r="AS112" s="308"/>
      <c r="AT112" s="308"/>
      <c r="AU112" s="308"/>
      <c r="AV112" s="308"/>
      <c r="AW112" s="308"/>
      <c r="AX112" s="308"/>
      <c r="AY112" s="308"/>
      <c r="AZ112" s="308"/>
      <c r="BA112" s="308"/>
      <c r="BB112" s="308"/>
      <c r="BC112" s="308"/>
      <c r="BD112" s="308"/>
      <c r="BE112" s="308"/>
      <c r="BF112" s="308"/>
      <c r="BG112" s="308"/>
      <c r="BH112" s="308"/>
      <c r="BI112" s="308"/>
      <c r="BJ112" s="308"/>
      <c r="BK112" s="308"/>
      <c r="BL112" s="308"/>
      <c r="BM112" s="308"/>
      <c r="BN112" s="308"/>
      <c r="BO112" s="308"/>
      <c r="BP112" s="308"/>
      <c r="BQ112" s="308"/>
      <c r="BR112" s="308"/>
      <c r="BS112" s="308"/>
      <c r="BT112" s="308"/>
      <c r="BU112" s="308"/>
      <c r="BV112" s="308"/>
      <c r="BW112" s="308"/>
      <c r="BX112" s="308"/>
      <c r="BY112" s="308"/>
      <c r="BZ112" s="308"/>
      <c r="CA112" s="308"/>
      <c r="CB112" s="308"/>
      <c r="CC112" s="308"/>
      <c r="CD112" s="308"/>
      <c r="CE112" s="308"/>
      <c r="CF112" s="308"/>
      <c r="CG112" s="308"/>
      <c r="CH112" s="308"/>
      <c r="CI112" s="308"/>
      <c r="CJ112" s="308"/>
      <c r="CK112" s="308"/>
      <c r="CL112" s="308"/>
      <c r="CM112" s="308"/>
      <c r="CN112" s="308"/>
      <c r="CO112" s="308"/>
      <c r="CP112" s="308"/>
      <c r="CQ112" s="308"/>
      <c r="CR112" s="308"/>
      <c r="CS112" s="308"/>
      <c r="CT112" s="308"/>
      <c r="CU112" s="308"/>
      <c r="CV112" s="308"/>
      <c r="CW112" s="308"/>
      <c r="CX112" s="308"/>
      <c r="CY112" s="308"/>
      <c r="CZ112" s="308"/>
      <c r="DA112" s="308"/>
      <c r="DB112" s="308"/>
      <c r="DC112" s="308"/>
      <c r="DD112" s="308"/>
      <c r="DE112" s="308"/>
      <c r="DF112" s="308"/>
      <c r="DG112" s="308"/>
      <c r="DH112" s="308"/>
      <c r="DI112" s="308"/>
      <c r="DJ112" s="308"/>
      <c r="DK112" s="308"/>
      <c r="DL112" s="308"/>
      <c r="DM112" s="308"/>
      <c r="DN112" s="308"/>
      <c r="DO112" s="308"/>
      <c r="DP112" s="308"/>
      <c r="DQ112" s="308"/>
      <c r="DR112" s="308"/>
      <c r="DS112" s="308"/>
      <c r="DT112" s="308"/>
      <c r="DU112" s="308"/>
      <c r="DV112" s="308"/>
      <c r="DW112" s="308"/>
      <c r="DX112" s="308"/>
      <c r="DY112" s="308"/>
      <c r="DZ112" s="308"/>
      <c r="EA112" s="308"/>
      <c r="EB112" s="308"/>
      <c r="EC112" s="308"/>
      <c r="ED112" s="308"/>
      <c r="EE112" s="308"/>
      <c r="EF112" s="308"/>
      <c r="EG112" s="308"/>
      <c r="EH112" s="308"/>
      <c r="EI112" s="308"/>
      <c r="EJ112" s="308"/>
      <c r="EK112" s="308"/>
      <c r="EL112" s="308"/>
      <c r="EM112" s="308"/>
      <c r="EN112" s="308"/>
      <c r="EO112" s="308"/>
      <c r="EP112" s="308"/>
      <c r="EQ112" s="308"/>
      <c r="ER112" s="308"/>
      <c r="ES112" s="308"/>
      <c r="ET112" s="308"/>
      <c r="EU112" s="308"/>
      <c r="EV112" s="308"/>
      <c r="EW112" s="308"/>
      <c r="EX112" s="308"/>
      <c r="EY112" s="308"/>
      <c r="EZ112" s="308"/>
      <c r="FA112" s="308"/>
      <c r="FB112" s="308"/>
      <c r="FC112" s="308"/>
      <c r="FD112" s="308"/>
      <c r="FE112" s="308"/>
      <c r="FF112" s="308"/>
      <c r="FG112" s="308"/>
      <c r="FH112" s="308"/>
      <c r="FI112" s="308"/>
      <c r="FJ112" s="308"/>
      <c r="FK112" s="308"/>
      <c r="FL112" s="308"/>
      <c r="FM112" s="308"/>
      <c r="FN112" s="308"/>
      <c r="FO112" s="308"/>
      <c r="FP112" s="308"/>
      <c r="FQ112" s="308"/>
      <c r="FR112" s="308"/>
      <c r="FS112" s="308"/>
      <c r="FT112" s="308"/>
      <c r="FU112" s="308"/>
      <c r="FV112" s="308"/>
      <c r="FW112" s="308"/>
      <c r="FX112" s="308"/>
      <c r="FY112" s="308"/>
      <c r="FZ112" s="308"/>
      <c r="GA112" s="308"/>
      <c r="GB112" s="308"/>
      <c r="GC112" s="308"/>
      <c r="GD112" s="308"/>
      <c r="GE112" s="308"/>
      <c r="GF112" s="308"/>
      <c r="GG112" s="308"/>
      <c r="GH112" s="308"/>
      <c r="GI112" s="308"/>
      <c r="GJ112" s="308"/>
      <c r="GK112" s="308"/>
      <c r="GL112" s="308"/>
      <c r="GM112" s="308"/>
      <c r="GN112" s="308"/>
      <c r="GO112" s="308"/>
      <c r="GP112" s="308"/>
      <c r="GQ112" s="308"/>
      <c r="GR112" s="308"/>
      <c r="GS112" s="308"/>
      <c r="GT112" s="308"/>
      <c r="GU112" s="308"/>
      <c r="GV112" s="308"/>
      <c r="GW112" s="308"/>
      <c r="GX112" s="308"/>
      <c r="GY112" s="308"/>
      <c r="GZ112" s="308"/>
      <c r="HA112" s="308"/>
      <c r="HB112" s="308"/>
      <c r="HC112" s="308"/>
      <c r="HD112" s="308"/>
      <c r="HE112" s="308"/>
      <c r="HF112" s="308"/>
      <c r="HG112" s="308"/>
      <c r="HH112" s="308"/>
      <c r="HI112" s="308"/>
      <c r="HJ112" s="308"/>
      <c r="HK112" s="308"/>
      <c r="HL112" s="308"/>
      <c r="HM112" s="308"/>
      <c r="HN112" s="308"/>
      <c r="HO112" s="308"/>
      <c r="HP112" s="308"/>
      <c r="HQ112" s="308"/>
      <c r="HR112" s="308"/>
      <c r="HS112" s="308"/>
      <c r="HT112" s="308"/>
      <c r="HU112" s="308"/>
      <c r="HV112" s="308"/>
      <c r="HW112" s="308"/>
      <c r="HX112" s="308"/>
      <c r="HY112" s="308"/>
      <c r="HZ112" s="308"/>
      <c r="IA112" s="308"/>
      <c r="IB112" s="308"/>
      <c r="IC112" s="308"/>
      <c r="ID112" s="308"/>
      <c r="IE112" s="308"/>
      <c r="IF112" s="308"/>
      <c r="IG112" s="308"/>
      <c r="IH112" s="308"/>
      <c r="II112" s="308"/>
      <c r="IJ112" s="308"/>
      <c r="IK112" s="308"/>
      <c r="IL112" s="308"/>
      <c r="IM112" s="308"/>
      <c r="IN112" s="308"/>
      <c r="IO112" s="308"/>
      <c r="IP112" s="308"/>
      <c r="IQ112" s="308"/>
      <c r="IR112" s="308"/>
      <c r="IS112" s="308"/>
      <c r="IT112" s="308"/>
      <c r="IU112" s="308"/>
      <c r="IV112" s="308"/>
      <c r="IW112" s="308"/>
      <c r="IX112" s="308"/>
      <c r="IY112" s="308"/>
      <c r="IZ112" s="308"/>
      <c r="JA112" s="308"/>
      <c r="JB112" s="308"/>
      <c r="JC112" s="308"/>
      <c r="JD112" s="308"/>
      <c r="JE112" s="308"/>
      <c r="JF112" s="308"/>
      <c r="JG112" s="308"/>
      <c r="JH112" s="308"/>
      <c r="JI112" s="308"/>
      <c r="JJ112" s="308"/>
      <c r="JK112" s="308"/>
      <c r="JL112" s="308"/>
      <c r="JM112" s="308"/>
      <c r="JN112" s="308"/>
      <c r="JO112" s="308"/>
      <c r="JP112" s="308"/>
      <c r="JQ112" s="308"/>
      <c r="JR112" s="308"/>
      <c r="JS112" s="308"/>
      <c r="JT112" s="308"/>
      <c r="JU112" s="308"/>
      <c r="JV112" s="308"/>
      <c r="JW112" s="308"/>
      <c r="JX112" s="308"/>
      <c r="JY112" s="308"/>
      <c r="JZ112" s="308"/>
      <c r="KA112" s="308"/>
      <c r="KB112" s="308"/>
      <c r="KC112" s="308"/>
      <c r="KD112" s="308"/>
      <c r="KE112" s="308"/>
      <c r="KF112" s="308"/>
      <c r="KG112" s="308"/>
      <c r="KH112" s="308"/>
      <c r="KI112" s="308"/>
      <c r="KJ112" s="308"/>
      <c r="KK112" s="308"/>
      <c r="KL112" s="308"/>
      <c r="KM112" s="308"/>
      <c r="KN112" s="308"/>
      <c r="KO112" s="308"/>
      <c r="KP112" s="308"/>
      <c r="KQ112" s="308"/>
      <c r="KR112" s="308"/>
      <c r="KS112" s="308"/>
      <c r="KT112" s="308"/>
      <c r="KU112" s="308"/>
      <c r="KV112" s="308"/>
      <c r="KW112" s="308"/>
      <c r="KX112" s="308"/>
      <c r="KY112" s="308"/>
      <c r="KZ112" s="308"/>
      <c r="LA112" s="308"/>
      <c r="LB112" s="308"/>
      <c r="LC112" s="308"/>
      <c r="LD112" s="308"/>
      <c r="LE112" s="308"/>
      <c r="LF112" s="308"/>
      <c r="LG112" s="308"/>
      <c r="LH112" s="308"/>
      <c r="LI112" s="308"/>
      <c r="LJ112" s="308"/>
      <c r="LK112" s="308"/>
      <c r="LL112" s="308"/>
      <c r="LM112" s="308"/>
    </row>
    <row r="113" spans="1:325">
      <c r="A113" s="130"/>
      <c r="B113" s="323" t="s">
        <v>865</v>
      </c>
      <c r="C113" s="304" t="s">
        <v>200</v>
      </c>
      <c r="D113" s="309"/>
      <c r="E113" s="310"/>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c r="AJ113" s="308"/>
      <c r="AK113" s="308"/>
      <c r="AL113" s="308"/>
      <c r="AM113" s="308"/>
      <c r="AN113" s="308"/>
      <c r="AO113" s="308"/>
      <c r="AP113" s="308"/>
      <c r="AQ113" s="308"/>
      <c r="AR113" s="308"/>
      <c r="AS113" s="308"/>
      <c r="AT113" s="308"/>
      <c r="AU113" s="308"/>
      <c r="AV113" s="308"/>
      <c r="AW113" s="308"/>
      <c r="AX113" s="308"/>
      <c r="AY113" s="308"/>
      <c r="AZ113" s="308"/>
      <c r="BA113" s="308"/>
      <c r="BB113" s="308"/>
      <c r="BC113" s="308"/>
      <c r="BD113" s="308"/>
      <c r="BE113" s="308"/>
      <c r="BF113" s="308"/>
      <c r="BG113" s="308"/>
      <c r="BH113" s="308"/>
      <c r="BI113" s="308"/>
      <c r="BJ113" s="308"/>
      <c r="BK113" s="308"/>
      <c r="BL113" s="308"/>
      <c r="BM113" s="308"/>
      <c r="BN113" s="308"/>
      <c r="BO113" s="308"/>
      <c r="BP113" s="308"/>
      <c r="BQ113" s="308"/>
      <c r="BR113" s="308"/>
      <c r="BS113" s="308"/>
      <c r="BT113" s="308"/>
      <c r="BU113" s="308"/>
      <c r="BV113" s="308"/>
      <c r="BW113" s="308"/>
      <c r="BX113" s="308"/>
      <c r="BY113" s="308"/>
      <c r="BZ113" s="308"/>
      <c r="CA113" s="308"/>
      <c r="CB113" s="308"/>
      <c r="CC113" s="308"/>
      <c r="CD113" s="308"/>
      <c r="CE113" s="308"/>
      <c r="CF113" s="308"/>
      <c r="CG113" s="308"/>
      <c r="CH113" s="308"/>
      <c r="CI113" s="308"/>
      <c r="CJ113" s="308"/>
      <c r="CK113" s="308"/>
      <c r="CL113" s="308"/>
      <c r="CM113" s="308"/>
      <c r="CN113" s="308"/>
      <c r="CO113" s="308"/>
      <c r="CP113" s="308"/>
      <c r="CQ113" s="308"/>
      <c r="CR113" s="308"/>
      <c r="CS113" s="308"/>
      <c r="CT113" s="308"/>
      <c r="CU113" s="308"/>
      <c r="CV113" s="308"/>
      <c r="CW113" s="308"/>
      <c r="CX113" s="308"/>
      <c r="CY113" s="308"/>
      <c r="CZ113" s="308"/>
      <c r="DA113" s="308"/>
      <c r="DB113" s="308"/>
      <c r="DC113" s="308"/>
      <c r="DD113" s="308"/>
      <c r="DE113" s="308"/>
      <c r="DF113" s="308"/>
      <c r="DG113" s="308"/>
      <c r="DH113" s="308"/>
      <c r="DI113" s="308"/>
      <c r="DJ113" s="308"/>
      <c r="DK113" s="308"/>
      <c r="DL113" s="308"/>
      <c r="DM113" s="308"/>
      <c r="DN113" s="308"/>
      <c r="DO113" s="308"/>
      <c r="DP113" s="308"/>
      <c r="DQ113" s="308"/>
      <c r="DR113" s="308"/>
      <c r="DS113" s="308"/>
      <c r="DT113" s="308"/>
      <c r="DU113" s="308"/>
      <c r="DV113" s="308"/>
      <c r="DW113" s="308"/>
      <c r="DX113" s="308"/>
      <c r="DY113" s="308"/>
      <c r="DZ113" s="308"/>
      <c r="EA113" s="308"/>
      <c r="EB113" s="308"/>
      <c r="EC113" s="308"/>
      <c r="ED113" s="308"/>
      <c r="EE113" s="308"/>
      <c r="EF113" s="308"/>
      <c r="EG113" s="308"/>
      <c r="EH113" s="308"/>
      <c r="EI113" s="308"/>
      <c r="EJ113" s="308"/>
      <c r="EK113" s="308"/>
      <c r="EL113" s="308"/>
      <c r="EM113" s="308"/>
      <c r="EN113" s="308"/>
      <c r="EO113" s="308"/>
      <c r="EP113" s="308"/>
      <c r="EQ113" s="308"/>
      <c r="ER113" s="308"/>
      <c r="ES113" s="308"/>
      <c r="ET113" s="308"/>
      <c r="EU113" s="308"/>
      <c r="EV113" s="308"/>
      <c r="EW113" s="308"/>
      <c r="EX113" s="308"/>
      <c r="EY113" s="308"/>
      <c r="EZ113" s="308"/>
      <c r="FA113" s="308"/>
      <c r="FB113" s="308"/>
      <c r="FC113" s="308"/>
      <c r="FD113" s="308"/>
      <c r="FE113" s="308"/>
      <c r="FF113" s="308"/>
      <c r="FG113" s="308"/>
      <c r="FH113" s="308"/>
      <c r="FI113" s="308"/>
      <c r="FJ113" s="308"/>
      <c r="FK113" s="308"/>
      <c r="FL113" s="308"/>
      <c r="FM113" s="308"/>
      <c r="FN113" s="308"/>
      <c r="FO113" s="308"/>
      <c r="FP113" s="308"/>
      <c r="FQ113" s="308"/>
      <c r="FR113" s="308"/>
      <c r="FS113" s="308"/>
      <c r="FT113" s="308"/>
      <c r="FU113" s="308"/>
      <c r="FV113" s="308"/>
      <c r="FW113" s="308"/>
      <c r="FX113" s="308"/>
      <c r="FY113" s="308"/>
      <c r="FZ113" s="308"/>
      <c r="GA113" s="308"/>
      <c r="GB113" s="308"/>
      <c r="GC113" s="308"/>
      <c r="GD113" s="308"/>
      <c r="GE113" s="308"/>
      <c r="GF113" s="308"/>
      <c r="GG113" s="308"/>
      <c r="GH113" s="308"/>
      <c r="GI113" s="308"/>
      <c r="GJ113" s="308"/>
      <c r="GK113" s="308"/>
      <c r="GL113" s="308"/>
      <c r="GM113" s="308"/>
      <c r="GN113" s="308"/>
      <c r="GO113" s="308"/>
      <c r="GP113" s="308"/>
      <c r="GQ113" s="308"/>
      <c r="GR113" s="308"/>
      <c r="GS113" s="308"/>
      <c r="GT113" s="308"/>
      <c r="GU113" s="308"/>
      <c r="GV113" s="308"/>
      <c r="GW113" s="308"/>
      <c r="GX113" s="308"/>
      <c r="GY113" s="308"/>
      <c r="GZ113" s="308"/>
      <c r="HA113" s="308"/>
      <c r="HB113" s="308"/>
      <c r="HC113" s="308"/>
      <c r="HD113" s="308"/>
      <c r="HE113" s="308"/>
      <c r="HF113" s="308"/>
      <c r="HG113" s="308"/>
      <c r="HH113" s="308"/>
      <c r="HI113" s="308"/>
      <c r="HJ113" s="308"/>
      <c r="HK113" s="308"/>
      <c r="HL113" s="308"/>
      <c r="HM113" s="308"/>
      <c r="HN113" s="308"/>
      <c r="HO113" s="308"/>
      <c r="HP113" s="308"/>
      <c r="HQ113" s="308"/>
      <c r="HR113" s="308"/>
      <c r="HS113" s="308"/>
      <c r="HT113" s="308"/>
      <c r="HU113" s="308"/>
      <c r="HV113" s="308"/>
      <c r="HW113" s="308"/>
      <c r="HX113" s="308"/>
      <c r="HY113" s="308"/>
      <c r="HZ113" s="308"/>
      <c r="IA113" s="308"/>
      <c r="IB113" s="308"/>
      <c r="IC113" s="308"/>
      <c r="ID113" s="308"/>
      <c r="IE113" s="308"/>
      <c r="IF113" s="308"/>
      <c r="IG113" s="308"/>
      <c r="IH113" s="308"/>
      <c r="II113" s="308"/>
      <c r="IJ113" s="308"/>
      <c r="IK113" s="308"/>
      <c r="IL113" s="308"/>
      <c r="IM113" s="308"/>
      <c r="IN113" s="308"/>
      <c r="IO113" s="308"/>
      <c r="IP113" s="308"/>
      <c r="IQ113" s="308"/>
      <c r="IR113" s="308"/>
      <c r="IS113" s="308"/>
      <c r="IT113" s="308"/>
      <c r="IU113" s="308"/>
      <c r="IV113" s="308"/>
      <c r="IW113" s="308"/>
      <c r="IX113" s="308"/>
      <c r="IY113" s="308"/>
      <c r="IZ113" s="308"/>
      <c r="JA113" s="308"/>
      <c r="JB113" s="308"/>
      <c r="JC113" s="308"/>
      <c r="JD113" s="308"/>
      <c r="JE113" s="308"/>
      <c r="JF113" s="308"/>
      <c r="JG113" s="308"/>
      <c r="JH113" s="308"/>
      <c r="JI113" s="308"/>
      <c r="JJ113" s="308"/>
      <c r="JK113" s="308"/>
      <c r="JL113" s="308"/>
      <c r="JM113" s="308"/>
      <c r="JN113" s="308"/>
      <c r="JO113" s="308"/>
      <c r="JP113" s="308"/>
      <c r="JQ113" s="308"/>
      <c r="JR113" s="308"/>
      <c r="JS113" s="308"/>
      <c r="JT113" s="308"/>
      <c r="JU113" s="308"/>
      <c r="JV113" s="308"/>
      <c r="JW113" s="308"/>
      <c r="JX113" s="308"/>
      <c r="JY113" s="308"/>
      <c r="JZ113" s="308"/>
      <c r="KA113" s="308"/>
      <c r="KB113" s="308"/>
      <c r="KC113" s="308"/>
      <c r="KD113" s="308"/>
      <c r="KE113" s="308"/>
      <c r="KF113" s="308"/>
      <c r="KG113" s="308"/>
      <c r="KH113" s="308"/>
      <c r="KI113" s="308"/>
      <c r="KJ113" s="308"/>
      <c r="KK113" s="308"/>
      <c r="KL113" s="308"/>
      <c r="KM113" s="308"/>
      <c r="KN113" s="308"/>
      <c r="KO113" s="308"/>
      <c r="KP113" s="308"/>
      <c r="KQ113" s="308"/>
      <c r="KR113" s="308"/>
      <c r="KS113" s="308"/>
      <c r="KT113" s="308"/>
      <c r="KU113" s="308"/>
      <c r="KV113" s="308"/>
      <c r="KW113" s="308"/>
      <c r="KX113" s="308"/>
      <c r="KY113" s="308"/>
      <c r="KZ113" s="308"/>
      <c r="LA113" s="308"/>
      <c r="LB113" s="308"/>
      <c r="LC113" s="308"/>
      <c r="LD113" s="308"/>
      <c r="LE113" s="308"/>
      <c r="LF113" s="308"/>
      <c r="LG113" s="308"/>
      <c r="LH113" s="308"/>
      <c r="LI113" s="308"/>
      <c r="LJ113" s="308"/>
      <c r="LK113" s="308"/>
      <c r="LL113" s="308"/>
      <c r="LM113" s="308"/>
    </row>
    <row r="114" spans="1:325">
      <c r="A114" s="130"/>
      <c r="B114" s="323" t="s">
        <v>866</v>
      </c>
      <c r="C114" s="304" t="s">
        <v>727</v>
      </c>
      <c r="D114" s="309"/>
      <c r="E114" s="310"/>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c r="AJ114" s="308"/>
      <c r="AK114" s="308"/>
      <c r="AL114" s="308"/>
      <c r="AM114" s="308"/>
      <c r="AN114" s="308"/>
      <c r="AO114" s="308"/>
      <c r="AP114" s="308"/>
      <c r="AQ114" s="308"/>
      <c r="AR114" s="308"/>
      <c r="AS114" s="308"/>
      <c r="AT114" s="308"/>
      <c r="AU114" s="308"/>
      <c r="AV114" s="308"/>
      <c r="AW114" s="308"/>
      <c r="AX114" s="308"/>
      <c r="AY114" s="308"/>
      <c r="AZ114" s="308"/>
      <c r="BA114" s="308"/>
      <c r="BB114" s="308"/>
      <c r="BC114" s="308"/>
      <c r="BD114" s="308"/>
      <c r="BE114" s="308"/>
      <c r="BF114" s="308"/>
      <c r="BG114" s="308"/>
      <c r="BH114" s="308"/>
      <c r="BI114" s="308"/>
      <c r="BJ114" s="308"/>
      <c r="BK114" s="308"/>
      <c r="BL114" s="308"/>
      <c r="BM114" s="308"/>
      <c r="BN114" s="308"/>
      <c r="BO114" s="308"/>
      <c r="BP114" s="308"/>
      <c r="BQ114" s="308"/>
      <c r="BR114" s="308"/>
      <c r="BS114" s="308"/>
      <c r="BT114" s="308"/>
      <c r="BU114" s="308"/>
      <c r="BV114" s="308"/>
      <c r="BW114" s="308"/>
      <c r="BX114" s="308"/>
      <c r="BY114" s="308"/>
      <c r="BZ114" s="308"/>
      <c r="CA114" s="308"/>
      <c r="CB114" s="308"/>
      <c r="CC114" s="308"/>
      <c r="CD114" s="308"/>
      <c r="CE114" s="308"/>
      <c r="CF114" s="308"/>
      <c r="CG114" s="308"/>
      <c r="CH114" s="308"/>
      <c r="CI114" s="308"/>
      <c r="CJ114" s="308"/>
      <c r="CK114" s="308"/>
      <c r="CL114" s="308"/>
      <c r="CM114" s="308"/>
      <c r="CN114" s="308"/>
      <c r="CO114" s="308"/>
      <c r="CP114" s="308"/>
      <c r="CQ114" s="308"/>
      <c r="CR114" s="308"/>
      <c r="CS114" s="308"/>
      <c r="CT114" s="308"/>
      <c r="CU114" s="308"/>
      <c r="CV114" s="308"/>
      <c r="CW114" s="308"/>
      <c r="CX114" s="308"/>
      <c r="CY114" s="308"/>
      <c r="CZ114" s="308"/>
      <c r="DA114" s="308"/>
      <c r="DB114" s="308"/>
      <c r="DC114" s="308"/>
      <c r="DD114" s="308"/>
      <c r="DE114" s="308"/>
      <c r="DF114" s="308"/>
      <c r="DG114" s="308"/>
      <c r="DH114" s="308"/>
      <c r="DI114" s="308"/>
      <c r="DJ114" s="308"/>
      <c r="DK114" s="308"/>
      <c r="DL114" s="308"/>
      <c r="DM114" s="308"/>
      <c r="DN114" s="308"/>
      <c r="DO114" s="308"/>
      <c r="DP114" s="308"/>
      <c r="DQ114" s="308"/>
      <c r="DR114" s="308"/>
      <c r="DS114" s="308"/>
      <c r="DT114" s="308"/>
      <c r="DU114" s="308"/>
      <c r="DV114" s="308"/>
      <c r="DW114" s="308"/>
      <c r="DX114" s="308"/>
      <c r="DY114" s="308"/>
      <c r="DZ114" s="308"/>
      <c r="EA114" s="308"/>
      <c r="EB114" s="308"/>
      <c r="EC114" s="308"/>
      <c r="ED114" s="308"/>
      <c r="EE114" s="308"/>
      <c r="EF114" s="308"/>
      <c r="EG114" s="308"/>
      <c r="EH114" s="308"/>
      <c r="EI114" s="308"/>
      <c r="EJ114" s="308"/>
      <c r="EK114" s="308"/>
      <c r="EL114" s="308"/>
      <c r="EM114" s="308"/>
      <c r="EN114" s="308"/>
      <c r="EO114" s="308"/>
      <c r="EP114" s="308"/>
      <c r="EQ114" s="308"/>
      <c r="ER114" s="308"/>
      <c r="ES114" s="308"/>
      <c r="ET114" s="308"/>
      <c r="EU114" s="308"/>
      <c r="EV114" s="308"/>
      <c r="EW114" s="308"/>
      <c r="EX114" s="308"/>
      <c r="EY114" s="308"/>
      <c r="EZ114" s="308"/>
      <c r="FA114" s="308"/>
      <c r="FB114" s="308"/>
      <c r="FC114" s="308"/>
      <c r="FD114" s="308"/>
      <c r="FE114" s="308"/>
      <c r="FF114" s="308"/>
      <c r="FG114" s="308"/>
      <c r="FH114" s="308"/>
      <c r="FI114" s="308"/>
      <c r="FJ114" s="308"/>
      <c r="FK114" s="308"/>
      <c r="FL114" s="308"/>
      <c r="FM114" s="308"/>
      <c r="FN114" s="308"/>
      <c r="FO114" s="308"/>
      <c r="FP114" s="308"/>
      <c r="FQ114" s="308"/>
      <c r="FR114" s="308"/>
      <c r="FS114" s="308"/>
      <c r="FT114" s="308"/>
      <c r="FU114" s="308"/>
      <c r="FV114" s="308"/>
      <c r="FW114" s="308"/>
      <c r="FX114" s="308"/>
      <c r="FY114" s="308"/>
      <c r="FZ114" s="308"/>
      <c r="GA114" s="308"/>
      <c r="GB114" s="308"/>
      <c r="GC114" s="308"/>
      <c r="GD114" s="308"/>
      <c r="GE114" s="308"/>
      <c r="GF114" s="308"/>
      <c r="GG114" s="308"/>
      <c r="GH114" s="308"/>
      <c r="GI114" s="308"/>
      <c r="GJ114" s="308"/>
      <c r="GK114" s="308"/>
      <c r="GL114" s="308"/>
      <c r="GM114" s="308"/>
      <c r="GN114" s="308"/>
      <c r="GO114" s="308"/>
      <c r="GP114" s="308"/>
      <c r="GQ114" s="308"/>
      <c r="GR114" s="308"/>
      <c r="GS114" s="308"/>
      <c r="GT114" s="308"/>
      <c r="GU114" s="308"/>
      <c r="GV114" s="308"/>
      <c r="GW114" s="308"/>
      <c r="GX114" s="308"/>
      <c r="GY114" s="308"/>
      <c r="GZ114" s="308"/>
      <c r="HA114" s="308"/>
      <c r="HB114" s="308"/>
      <c r="HC114" s="308"/>
      <c r="HD114" s="308"/>
      <c r="HE114" s="308"/>
      <c r="HF114" s="308"/>
      <c r="HG114" s="308"/>
      <c r="HH114" s="308"/>
      <c r="HI114" s="308"/>
      <c r="HJ114" s="308"/>
      <c r="HK114" s="308"/>
      <c r="HL114" s="308"/>
      <c r="HM114" s="308"/>
      <c r="HN114" s="308"/>
      <c r="HO114" s="308"/>
      <c r="HP114" s="308"/>
      <c r="HQ114" s="308"/>
      <c r="HR114" s="308"/>
      <c r="HS114" s="308"/>
      <c r="HT114" s="308"/>
      <c r="HU114" s="308"/>
      <c r="HV114" s="308"/>
      <c r="HW114" s="308"/>
      <c r="HX114" s="308"/>
      <c r="HY114" s="308"/>
      <c r="HZ114" s="308"/>
      <c r="IA114" s="308"/>
      <c r="IB114" s="308"/>
      <c r="IC114" s="308"/>
      <c r="ID114" s="308"/>
      <c r="IE114" s="308"/>
      <c r="IF114" s="308"/>
      <c r="IG114" s="308"/>
      <c r="IH114" s="308"/>
      <c r="II114" s="308"/>
      <c r="IJ114" s="308"/>
      <c r="IK114" s="308"/>
      <c r="IL114" s="308"/>
      <c r="IM114" s="308"/>
      <c r="IN114" s="308"/>
      <c r="IO114" s="308"/>
      <c r="IP114" s="308"/>
      <c r="IQ114" s="308"/>
      <c r="IR114" s="308"/>
      <c r="IS114" s="308"/>
      <c r="IT114" s="308"/>
      <c r="IU114" s="308"/>
      <c r="IV114" s="308"/>
      <c r="IW114" s="308"/>
      <c r="IX114" s="308"/>
      <c r="IY114" s="308"/>
      <c r="IZ114" s="308"/>
      <c r="JA114" s="308"/>
      <c r="JB114" s="308"/>
      <c r="JC114" s="308"/>
      <c r="JD114" s="308"/>
      <c r="JE114" s="308"/>
      <c r="JF114" s="308"/>
      <c r="JG114" s="308"/>
      <c r="JH114" s="308"/>
      <c r="JI114" s="308"/>
      <c r="JJ114" s="308"/>
      <c r="JK114" s="308"/>
      <c r="JL114" s="308"/>
      <c r="JM114" s="308"/>
      <c r="JN114" s="308"/>
      <c r="JO114" s="308"/>
      <c r="JP114" s="308"/>
      <c r="JQ114" s="308"/>
      <c r="JR114" s="308"/>
      <c r="JS114" s="308"/>
      <c r="JT114" s="308"/>
      <c r="JU114" s="308"/>
      <c r="JV114" s="308"/>
      <c r="JW114" s="308"/>
      <c r="JX114" s="308"/>
      <c r="JY114" s="308"/>
      <c r="JZ114" s="308"/>
      <c r="KA114" s="308"/>
      <c r="KB114" s="308"/>
      <c r="KC114" s="308"/>
      <c r="KD114" s="308"/>
      <c r="KE114" s="308"/>
      <c r="KF114" s="308"/>
      <c r="KG114" s="308"/>
      <c r="KH114" s="308"/>
      <c r="KI114" s="308"/>
      <c r="KJ114" s="308"/>
      <c r="KK114" s="308"/>
      <c r="KL114" s="308"/>
      <c r="KM114" s="308"/>
      <c r="KN114" s="308"/>
      <c r="KO114" s="308"/>
      <c r="KP114" s="308"/>
      <c r="KQ114" s="308"/>
      <c r="KR114" s="308"/>
      <c r="KS114" s="308"/>
      <c r="KT114" s="308"/>
      <c r="KU114" s="308"/>
      <c r="KV114" s="308"/>
      <c r="KW114" s="308"/>
      <c r="KX114" s="308"/>
      <c r="KY114" s="308"/>
      <c r="KZ114" s="308"/>
      <c r="LA114" s="308"/>
      <c r="LB114" s="308"/>
      <c r="LC114" s="308"/>
      <c r="LD114" s="308"/>
      <c r="LE114" s="308"/>
      <c r="LF114" s="308"/>
      <c r="LG114" s="308"/>
      <c r="LH114" s="308"/>
      <c r="LI114" s="308"/>
      <c r="LJ114" s="308"/>
      <c r="LK114" s="308"/>
      <c r="LL114" s="308"/>
      <c r="LM114" s="308"/>
    </row>
    <row r="115" spans="1:325">
      <c r="A115" s="130"/>
      <c r="B115" s="323" t="s">
        <v>867</v>
      </c>
      <c r="C115" s="304" t="s">
        <v>221</v>
      </c>
      <c r="D115" s="309"/>
      <c r="E115" s="310"/>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c r="AJ115" s="308"/>
      <c r="AK115" s="308"/>
      <c r="AL115" s="308"/>
      <c r="AM115" s="308"/>
      <c r="AN115" s="308"/>
      <c r="AO115" s="308"/>
      <c r="AP115" s="308"/>
      <c r="AQ115" s="308"/>
      <c r="AR115" s="308"/>
      <c r="AS115" s="308"/>
      <c r="AT115" s="308"/>
      <c r="AU115" s="308"/>
      <c r="AV115" s="308"/>
      <c r="AW115" s="308"/>
      <c r="AX115" s="308"/>
      <c r="AY115" s="308"/>
      <c r="AZ115" s="308"/>
      <c r="BA115" s="308"/>
      <c r="BB115" s="308"/>
      <c r="BC115" s="308"/>
      <c r="BD115" s="308"/>
      <c r="BE115" s="308"/>
      <c r="BF115" s="308"/>
      <c r="BG115" s="308"/>
      <c r="BH115" s="308"/>
      <c r="BI115" s="308"/>
      <c r="BJ115" s="308"/>
      <c r="BK115" s="308"/>
      <c r="BL115" s="308"/>
      <c r="BM115" s="308"/>
      <c r="BN115" s="308"/>
      <c r="BO115" s="308"/>
      <c r="BP115" s="308"/>
      <c r="BQ115" s="308"/>
      <c r="BR115" s="308"/>
      <c r="BS115" s="308"/>
      <c r="BT115" s="308"/>
      <c r="BU115" s="308"/>
      <c r="BV115" s="308"/>
      <c r="BW115" s="308"/>
      <c r="BX115" s="308"/>
      <c r="BY115" s="308"/>
      <c r="BZ115" s="308"/>
      <c r="CA115" s="308"/>
      <c r="CB115" s="308"/>
      <c r="CC115" s="308"/>
      <c r="CD115" s="308"/>
      <c r="CE115" s="308"/>
      <c r="CF115" s="308"/>
      <c r="CG115" s="308"/>
      <c r="CH115" s="308"/>
      <c r="CI115" s="308"/>
      <c r="CJ115" s="308"/>
      <c r="CK115" s="308"/>
      <c r="CL115" s="308"/>
      <c r="CM115" s="308"/>
      <c r="CN115" s="308"/>
      <c r="CO115" s="308"/>
      <c r="CP115" s="308"/>
      <c r="CQ115" s="308"/>
      <c r="CR115" s="308"/>
      <c r="CS115" s="308"/>
      <c r="CT115" s="308"/>
      <c r="CU115" s="308"/>
      <c r="CV115" s="308"/>
      <c r="CW115" s="308"/>
      <c r="CX115" s="308"/>
      <c r="CY115" s="308"/>
      <c r="CZ115" s="308"/>
      <c r="DA115" s="308"/>
      <c r="DB115" s="308"/>
      <c r="DC115" s="308"/>
      <c r="DD115" s="308"/>
      <c r="DE115" s="308"/>
      <c r="DF115" s="308"/>
      <c r="DG115" s="308"/>
      <c r="DH115" s="308"/>
      <c r="DI115" s="308"/>
      <c r="DJ115" s="308"/>
      <c r="DK115" s="308"/>
      <c r="DL115" s="308"/>
      <c r="DM115" s="308"/>
      <c r="DN115" s="308"/>
      <c r="DO115" s="308"/>
      <c r="DP115" s="308"/>
      <c r="DQ115" s="308"/>
      <c r="DR115" s="308"/>
      <c r="DS115" s="308"/>
      <c r="DT115" s="308"/>
      <c r="DU115" s="308"/>
      <c r="DV115" s="308"/>
      <c r="DW115" s="308"/>
      <c r="DX115" s="308"/>
      <c r="DY115" s="308"/>
      <c r="DZ115" s="308"/>
      <c r="EA115" s="308"/>
      <c r="EB115" s="308"/>
      <c r="EC115" s="308"/>
      <c r="ED115" s="308"/>
      <c r="EE115" s="308"/>
      <c r="EF115" s="308"/>
      <c r="EG115" s="308"/>
      <c r="EH115" s="308"/>
      <c r="EI115" s="308"/>
      <c r="EJ115" s="308"/>
      <c r="EK115" s="308"/>
      <c r="EL115" s="308"/>
      <c r="EM115" s="308"/>
      <c r="EN115" s="308"/>
      <c r="EO115" s="308"/>
      <c r="EP115" s="308"/>
      <c r="EQ115" s="308"/>
      <c r="ER115" s="308"/>
      <c r="ES115" s="308"/>
      <c r="ET115" s="308"/>
      <c r="EU115" s="308"/>
      <c r="EV115" s="308"/>
      <c r="EW115" s="308"/>
      <c r="EX115" s="308"/>
      <c r="EY115" s="308"/>
      <c r="EZ115" s="308"/>
      <c r="FA115" s="308"/>
      <c r="FB115" s="308"/>
      <c r="FC115" s="308"/>
      <c r="FD115" s="308"/>
      <c r="FE115" s="308"/>
      <c r="FF115" s="308"/>
      <c r="FG115" s="308"/>
      <c r="FH115" s="308"/>
      <c r="FI115" s="308"/>
      <c r="FJ115" s="308"/>
      <c r="FK115" s="308"/>
      <c r="FL115" s="308"/>
      <c r="FM115" s="308"/>
      <c r="FN115" s="308"/>
      <c r="FO115" s="308"/>
      <c r="FP115" s="308"/>
      <c r="FQ115" s="308"/>
      <c r="FR115" s="308"/>
      <c r="FS115" s="308"/>
      <c r="FT115" s="308"/>
      <c r="FU115" s="308"/>
      <c r="FV115" s="308"/>
      <c r="FW115" s="308"/>
      <c r="FX115" s="308"/>
      <c r="FY115" s="308"/>
      <c r="FZ115" s="308"/>
      <c r="GA115" s="308"/>
      <c r="GB115" s="308"/>
      <c r="GC115" s="308"/>
      <c r="GD115" s="308"/>
      <c r="GE115" s="308"/>
      <c r="GF115" s="308"/>
      <c r="GG115" s="308"/>
      <c r="GH115" s="308"/>
      <c r="GI115" s="308"/>
      <c r="GJ115" s="308"/>
      <c r="GK115" s="308"/>
      <c r="GL115" s="308"/>
      <c r="GM115" s="308"/>
      <c r="GN115" s="308"/>
      <c r="GO115" s="308"/>
      <c r="GP115" s="308"/>
      <c r="GQ115" s="308"/>
      <c r="GR115" s="308"/>
      <c r="GS115" s="308"/>
      <c r="GT115" s="308"/>
      <c r="GU115" s="308"/>
      <c r="GV115" s="308"/>
      <c r="GW115" s="308"/>
      <c r="GX115" s="308"/>
      <c r="GY115" s="308"/>
      <c r="GZ115" s="308"/>
      <c r="HA115" s="308"/>
      <c r="HB115" s="308"/>
      <c r="HC115" s="308"/>
      <c r="HD115" s="308"/>
      <c r="HE115" s="308"/>
      <c r="HF115" s="308"/>
      <c r="HG115" s="308"/>
      <c r="HH115" s="308"/>
      <c r="HI115" s="308"/>
      <c r="HJ115" s="308"/>
      <c r="HK115" s="308"/>
      <c r="HL115" s="308"/>
      <c r="HM115" s="308"/>
      <c r="HN115" s="308"/>
      <c r="HO115" s="308"/>
      <c r="HP115" s="308"/>
      <c r="HQ115" s="308"/>
      <c r="HR115" s="308"/>
      <c r="HS115" s="308"/>
      <c r="HT115" s="308"/>
      <c r="HU115" s="308"/>
      <c r="HV115" s="308"/>
      <c r="HW115" s="308"/>
      <c r="HX115" s="308"/>
      <c r="HY115" s="308"/>
      <c r="HZ115" s="308"/>
      <c r="IA115" s="308"/>
      <c r="IB115" s="308"/>
      <c r="IC115" s="308"/>
      <c r="ID115" s="308"/>
      <c r="IE115" s="308"/>
      <c r="IF115" s="308"/>
      <c r="IG115" s="308"/>
      <c r="IH115" s="308"/>
      <c r="II115" s="308"/>
      <c r="IJ115" s="308"/>
      <c r="IK115" s="308"/>
      <c r="IL115" s="308"/>
      <c r="IM115" s="308"/>
      <c r="IN115" s="308"/>
      <c r="IO115" s="308"/>
      <c r="IP115" s="308"/>
      <c r="IQ115" s="308"/>
      <c r="IR115" s="308"/>
      <c r="IS115" s="308"/>
      <c r="IT115" s="308"/>
      <c r="IU115" s="308"/>
      <c r="IV115" s="308"/>
      <c r="IW115" s="308"/>
      <c r="IX115" s="308"/>
      <c r="IY115" s="308"/>
      <c r="IZ115" s="308"/>
      <c r="JA115" s="308"/>
      <c r="JB115" s="308"/>
      <c r="JC115" s="308"/>
      <c r="JD115" s="308"/>
      <c r="JE115" s="308"/>
      <c r="JF115" s="308"/>
      <c r="JG115" s="308"/>
      <c r="JH115" s="308"/>
      <c r="JI115" s="308"/>
      <c r="JJ115" s="308"/>
      <c r="JK115" s="308"/>
      <c r="JL115" s="308"/>
      <c r="JM115" s="308"/>
      <c r="JN115" s="308"/>
      <c r="JO115" s="308"/>
      <c r="JP115" s="308"/>
      <c r="JQ115" s="308"/>
      <c r="JR115" s="308"/>
      <c r="JS115" s="308"/>
      <c r="JT115" s="308"/>
      <c r="JU115" s="308"/>
      <c r="JV115" s="308"/>
      <c r="JW115" s="308"/>
      <c r="JX115" s="308"/>
      <c r="JY115" s="308"/>
      <c r="JZ115" s="308"/>
      <c r="KA115" s="308"/>
      <c r="KB115" s="308"/>
      <c r="KC115" s="308"/>
      <c r="KD115" s="308"/>
      <c r="KE115" s="308"/>
      <c r="KF115" s="308"/>
      <c r="KG115" s="308"/>
      <c r="KH115" s="308"/>
      <c r="KI115" s="308"/>
      <c r="KJ115" s="308"/>
      <c r="KK115" s="308"/>
      <c r="KL115" s="308"/>
      <c r="KM115" s="308"/>
      <c r="KN115" s="308"/>
      <c r="KO115" s="308"/>
      <c r="KP115" s="308"/>
      <c r="KQ115" s="308"/>
      <c r="KR115" s="308"/>
      <c r="KS115" s="308"/>
      <c r="KT115" s="308"/>
      <c r="KU115" s="308"/>
      <c r="KV115" s="308"/>
      <c r="KW115" s="308"/>
      <c r="KX115" s="308"/>
      <c r="KY115" s="308"/>
      <c r="KZ115" s="308"/>
      <c r="LA115" s="308"/>
      <c r="LB115" s="308"/>
      <c r="LC115" s="308"/>
      <c r="LD115" s="308"/>
      <c r="LE115" s="308"/>
      <c r="LF115" s="308"/>
      <c r="LG115" s="308"/>
      <c r="LH115" s="308"/>
      <c r="LI115" s="308"/>
      <c r="LJ115" s="308"/>
      <c r="LK115" s="308"/>
      <c r="LL115" s="308"/>
      <c r="LM115" s="308"/>
    </row>
    <row r="116" spans="1:325" ht="45">
      <c r="A116" s="130"/>
      <c r="B116" s="323" t="s">
        <v>868</v>
      </c>
      <c r="C116" s="304" t="s">
        <v>186</v>
      </c>
      <c r="D116" s="309"/>
      <c r="E116" s="310"/>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c r="AJ116" s="308"/>
      <c r="AK116" s="308"/>
      <c r="AL116" s="308"/>
      <c r="AM116" s="308"/>
      <c r="AN116" s="308"/>
      <c r="AO116" s="308"/>
      <c r="AP116" s="308"/>
      <c r="AQ116" s="308"/>
      <c r="AR116" s="308"/>
      <c r="AS116" s="308"/>
      <c r="AT116" s="308"/>
      <c r="AU116" s="308"/>
      <c r="AV116" s="308"/>
      <c r="AW116" s="308"/>
      <c r="AX116" s="308"/>
      <c r="AY116" s="308"/>
      <c r="AZ116" s="308"/>
      <c r="BA116" s="308"/>
      <c r="BB116" s="308"/>
      <c r="BC116" s="308"/>
      <c r="BD116" s="308"/>
      <c r="BE116" s="308"/>
      <c r="BF116" s="308"/>
      <c r="BG116" s="308"/>
      <c r="BH116" s="308"/>
      <c r="BI116" s="308"/>
      <c r="BJ116" s="308"/>
      <c r="BK116" s="308"/>
      <c r="BL116" s="308"/>
      <c r="BM116" s="308"/>
      <c r="BN116" s="308"/>
      <c r="BO116" s="308"/>
      <c r="BP116" s="308"/>
      <c r="BQ116" s="308"/>
      <c r="BR116" s="308"/>
      <c r="BS116" s="308"/>
      <c r="BT116" s="308"/>
      <c r="BU116" s="308"/>
      <c r="BV116" s="308"/>
      <c r="BW116" s="308"/>
      <c r="BX116" s="308"/>
      <c r="BY116" s="308"/>
      <c r="BZ116" s="308"/>
      <c r="CA116" s="308"/>
      <c r="CB116" s="308"/>
      <c r="CC116" s="308"/>
      <c r="CD116" s="308"/>
      <c r="CE116" s="308"/>
      <c r="CF116" s="308"/>
      <c r="CG116" s="308"/>
      <c r="CH116" s="308"/>
      <c r="CI116" s="308"/>
      <c r="CJ116" s="308"/>
      <c r="CK116" s="308"/>
      <c r="CL116" s="308"/>
      <c r="CM116" s="308"/>
      <c r="CN116" s="308"/>
      <c r="CO116" s="308"/>
      <c r="CP116" s="308"/>
      <c r="CQ116" s="308"/>
      <c r="CR116" s="308"/>
      <c r="CS116" s="308"/>
      <c r="CT116" s="308"/>
      <c r="CU116" s="308"/>
      <c r="CV116" s="308"/>
      <c r="CW116" s="308"/>
      <c r="CX116" s="308"/>
      <c r="CY116" s="308"/>
      <c r="CZ116" s="308"/>
      <c r="DA116" s="308"/>
      <c r="DB116" s="308"/>
      <c r="DC116" s="308"/>
      <c r="DD116" s="308"/>
      <c r="DE116" s="308"/>
      <c r="DF116" s="308"/>
      <c r="DG116" s="308"/>
      <c r="DH116" s="308"/>
      <c r="DI116" s="308"/>
      <c r="DJ116" s="308"/>
      <c r="DK116" s="308"/>
      <c r="DL116" s="308"/>
      <c r="DM116" s="308"/>
      <c r="DN116" s="308"/>
      <c r="DO116" s="308"/>
      <c r="DP116" s="308"/>
      <c r="DQ116" s="308"/>
      <c r="DR116" s="308"/>
      <c r="DS116" s="308"/>
      <c r="DT116" s="308"/>
      <c r="DU116" s="308"/>
      <c r="DV116" s="308"/>
      <c r="DW116" s="308"/>
      <c r="DX116" s="308"/>
      <c r="DY116" s="308"/>
      <c r="DZ116" s="308"/>
      <c r="EA116" s="308"/>
      <c r="EB116" s="308"/>
      <c r="EC116" s="308"/>
      <c r="ED116" s="308"/>
      <c r="EE116" s="308"/>
      <c r="EF116" s="308"/>
      <c r="EG116" s="308"/>
      <c r="EH116" s="308"/>
      <c r="EI116" s="308"/>
      <c r="EJ116" s="308"/>
      <c r="EK116" s="308"/>
      <c r="EL116" s="308"/>
      <c r="EM116" s="308"/>
      <c r="EN116" s="308"/>
      <c r="EO116" s="308"/>
      <c r="EP116" s="308"/>
      <c r="EQ116" s="308"/>
      <c r="ER116" s="308"/>
      <c r="ES116" s="308"/>
      <c r="ET116" s="308"/>
      <c r="EU116" s="308"/>
      <c r="EV116" s="308"/>
      <c r="EW116" s="308"/>
      <c r="EX116" s="308"/>
      <c r="EY116" s="308"/>
      <c r="EZ116" s="308"/>
      <c r="FA116" s="308"/>
      <c r="FB116" s="308"/>
      <c r="FC116" s="308"/>
      <c r="FD116" s="308"/>
      <c r="FE116" s="308"/>
      <c r="FF116" s="308"/>
      <c r="FG116" s="308"/>
      <c r="FH116" s="308"/>
      <c r="FI116" s="308"/>
      <c r="FJ116" s="308"/>
      <c r="FK116" s="308"/>
      <c r="FL116" s="308"/>
      <c r="FM116" s="308"/>
      <c r="FN116" s="308"/>
      <c r="FO116" s="308"/>
      <c r="FP116" s="308"/>
      <c r="FQ116" s="308"/>
      <c r="FR116" s="308"/>
      <c r="FS116" s="308"/>
      <c r="FT116" s="308"/>
      <c r="FU116" s="308"/>
      <c r="FV116" s="308"/>
      <c r="FW116" s="308"/>
      <c r="FX116" s="308"/>
      <c r="FY116" s="308"/>
      <c r="FZ116" s="308"/>
      <c r="GA116" s="308"/>
      <c r="GB116" s="308"/>
      <c r="GC116" s="308"/>
      <c r="GD116" s="308"/>
      <c r="GE116" s="308"/>
      <c r="GF116" s="308"/>
      <c r="GG116" s="308"/>
      <c r="GH116" s="308"/>
      <c r="GI116" s="308"/>
      <c r="GJ116" s="308"/>
      <c r="GK116" s="308"/>
      <c r="GL116" s="308"/>
      <c r="GM116" s="308"/>
      <c r="GN116" s="308"/>
      <c r="GO116" s="308"/>
      <c r="GP116" s="308"/>
      <c r="GQ116" s="308"/>
      <c r="GR116" s="308"/>
      <c r="GS116" s="308"/>
      <c r="GT116" s="308"/>
      <c r="GU116" s="308"/>
      <c r="GV116" s="308"/>
      <c r="GW116" s="308"/>
      <c r="GX116" s="308"/>
      <c r="GY116" s="308"/>
      <c r="GZ116" s="308"/>
      <c r="HA116" s="308"/>
      <c r="HB116" s="308"/>
      <c r="HC116" s="308"/>
      <c r="HD116" s="308"/>
      <c r="HE116" s="308"/>
      <c r="HF116" s="308"/>
      <c r="HG116" s="308"/>
      <c r="HH116" s="308"/>
      <c r="HI116" s="308"/>
      <c r="HJ116" s="308"/>
      <c r="HK116" s="308"/>
      <c r="HL116" s="308"/>
      <c r="HM116" s="308"/>
      <c r="HN116" s="308"/>
      <c r="HO116" s="308"/>
      <c r="HP116" s="308"/>
      <c r="HQ116" s="308"/>
      <c r="HR116" s="308"/>
      <c r="HS116" s="308"/>
      <c r="HT116" s="308"/>
      <c r="HU116" s="308"/>
      <c r="HV116" s="308"/>
      <c r="HW116" s="308"/>
      <c r="HX116" s="308"/>
      <c r="HY116" s="308"/>
      <c r="HZ116" s="308"/>
      <c r="IA116" s="308"/>
      <c r="IB116" s="308"/>
      <c r="IC116" s="308"/>
      <c r="ID116" s="308"/>
      <c r="IE116" s="308"/>
      <c r="IF116" s="308"/>
      <c r="IG116" s="308"/>
      <c r="IH116" s="308"/>
      <c r="II116" s="308"/>
      <c r="IJ116" s="308"/>
      <c r="IK116" s="308"/>
      <c r="IL116" s="308"/>
      <c r="IM116" s="308"/>
      <c r="IN116" s="308"/>
      <c r="IO116" s="308"/>
      <c r="IP116" s="308"/>
      <c r="IQ116" s="308"/>
      <c r="IR116" s="308"/>
      <c r="IS116" s="308"/>
      <c r="IT116" s="308"/>
      <c r="IU116" s="308"/>
      <c r="IV116" s="308"/>
      <c r="IW116" s="308"/>
      <c r="IX116" s="308"/>
      <c r="IY116" s="308"/>
      <c r="IZ116" s="308"/>
      <c r="JA116" s="308"/>
      <c r="JB116" s="308"/>
      <c r="JC116" s="308"/>
      <c r="JD116" s="308"/>
      <c r="JE116" s="308"/>
      <c r="JF116" s="308"/>
      <c r="JG116" s="308"/>
      <c r="JH116" s="308"/>
      <c r="JI116" s="308"/>
      <c r="JJ116" s="308"/>
      <c r="JK116" s="308"/>
      <c r="JL116" s="308"/>
      <c r="JM116" s="308"/>
      <c r="JN116" s="308"/>
      <c r="JO116" s="308"/>
      <c r="JP116" s="308"/>
      <c r="JQ116" s="308"/>
      <c r="JR116" s="308"/>
      <c r="JS116" s="308"/>
      <c r="JT116" s="308"/>
      <c r="JU116" s="308"/>
      <c r="JV116" s="308"/>
      <c r="JW116" s="308"/>
      <c r="JX116" s="308"/>
      <c r="JY116" s="308"/>
      <c r="JZ116" s="308"/>
      <c r="KA116" s="308"/>
      <c r="KB116" s="308"/>
      <c r="KC116" s="308"/>
      <c r="KD116" s="308"/>
      <c r="KE116" s="308"/>
      <c r="KF116" s="308"/>
      <c r="KG116" s="308"/>
      <c r="KH116" s="308"/>
      <c r="KI116" s="308"/>
      <c r="KJ116" s="308"/>
      <c r="KK116" s="308"/>
      <c r="KL116" s="308"/>
      <c r="KM116" s="308"/>
      <c r="KN116" s="308"/>
      <c r="KO116" s="308"/>
      <c r="KP116" s="308"/>
      <c r="KQ116" s="308"/>
      <c r="KR116" s="308"/>
      <c r="KS116" s="308"/>
      <c r="KT116" s="308"/>
      <c r="KU116" s="308"/>
      <c r="KV116" s="308"/>
      <c r="KW116" s="308"/>
      <c r="KX116" s="308"/>
      <c r="KY116" s="308"/>
      <c r="KZ116" s="308"/>
      <c r="LA116" s="308"/>
      <c r="LB116" s="308"/>
      <c r="LC116" s="308"/>
      <c r="LD116" s="308"/>
      <c r="LE116" s="308"/>
      <c r="LF116" s="308"/>
      <c r="LG116" s="308"/>
      <c r="LH116" s="308"/>
      <c r="LI116" s="308"/>
      <c r="LJ116" s="308"/>
      <c r="LK116" s="308"/>
      <c r="LL116" s="308"/>
      <c r="LM116" s="308"/>
    </row>
    <row r="117" spans="1:325" ht="30">
      <c r="A117" s="130"/>
      <c r="B117" s="323" t="s">
        <v>869</v>
      </c>
      <c r="C117" s="304" t="s">
        <v>187</v>
      </c>
      <c r="D117" s="309"/>
      <c r="E117" s="310"/>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308"/>
      <c r="AN117" s="308"/>
      <c r="AO117" s="308"/>
      <c r="AP117" s="308"/>
      <c r="AQ117" s="308"/>
      <c r="AR117" s="308"/>
      <c r="AS117" s="308"/>
      <c r="AT117" s="308"/>
      <c r="AU117" s="308"/>
      <c r="AV117" s="308"/>
      <c r="AW117" s="308"/>
      <c r="AX117" s="308"/>
      <c r="AY117" s="308"/>
      <c r="AZ117" s="308"/>
      <c r="BA117" s="308"/>
      <c r="BB117" s="308"/>
      <c r="BC117" s="308"/>
      <c r="BD117" s="308"/>
      <c r="BE117" s="308"/>
      <c r="BF117" s="308"/>
      <c r="BG117" s="308"/>
      <c r="BH117" s="308"/>
      <c r="BI117" s="308"/>
      <c r="BJ117" s="308"/>
      <c r="BK117" s="308"/>
      <c r="BL117" s="308"/>
      <c r="BM117" s="308"/>
      <c r="BN117" s="308"/>
      <c r="BO117" s="308"/>
      <c r="BP117" s="308"/>
      <c r="BQ117" s="308"/>
      <c r="BR117" s="308"/>
      <c r="BS117" s="308"/>
      <c r="BT117" s="308"/>
      <c r="BU117" s="308"/>
      <c r="BV117" s="308"/>
      <c r="BW117" s="308"/>
      <c r="BX117" s="308"/>
      <c r="BY117" s="308"/>
      <c r="BZ117" s="308"/>
      <c r="CA117" s="308"/>
      <c r="CB117" s="308"/>
      <c r="CC117" s="308"/>
      <c r="CD117" s="308"/>
      <c r="CE117" s="308"/>
      <c r="CF117" s="308"/>
      <c r="CG117" s="308"/>
      <c r="CH117" s="308"/>
      <c r="CI117" s="308"/>
      <c r="CJ117" s="308"/>
      <c r="CK117" s="308"/>
      <c r="CL117" s="308"/>
      <c r="CM117" s="308"/>
      <c r="CN117" s="308"/>
      <c r="CO117" s="308"/>
      <c r="CP117" s="308"/>
      <c r="CQ117" s="308"/>
      <c r="CR117" s="308"/>
      <c r="CS117" s="308"/>
      <c r="CT117" s="308"/>
      <c r="CU117" s="308"/>
      <c r="CV117" s="308"/>
      <c r="CW117" s="308"/>
      <c r="CX117" s="308"/>
      <c r="CY117" s="308"/>
      <c r="CZ117" s="308"/>
      <c r="DA117" s="308"/>
      <c r="DB117" s="308"/>
      <c r="DC117" s="308"/>
      <c r="DD117" s="308"/>
      <c r="DE117" s="308"/>
      <c r="DF117" s="308"/>
      <c r="DG117" s="308"/>
      <c r="DH117" s="308"/>
      <c r="DI117" s="308"/>
      <c r="DJ117" s="308"/>
      <c r="DK117" s="308"/>
      <c r="DL117" s="308"/>
      <c r="DM117" s="308"/>
      <c r="DN117" s="308"/>
      <c r="DO117" s="308"/>
      <c r="DP117" s="308"/>
      <c r="DQ117" s="308"/>
      <c r="DR117" s="308"/>
      <c r="DS117" s="308"/>
      <c r="DT117" s="308"/>
      <c r="DU117" s="308"/>
      <c r="DV117" s="308"/>
      <c r="DW117" s="308"/>
      <c r="DX117" s="308"/>
      <c r="DY117" s="308"/>
      <c r="DZ117" s="308"/>
      <c r="EA117" s="308"/>
      <c r="EB117" s="308"/>
      <c r="EC117" s="308"/>
      <c r="ED117" s="308"/>
      <c r="EE117" s="308"/>
      <c r="EF117" s="308"/>
      <c r="EG117" s="308"/>
      <c r="EH117" s="308"/>
      <c r="EI117" s="308"/>
      <c r="EJ117" s="308"/>
      <c r="EK117" s="308"/>
      <c r="EL117" s="308"/>
      <c r="EM117" s="308"/>
      <c r="EN117" s="308"/>
      <c r="EO117" s="308"/>
      <c r="EP117" s="308"/>
      <c r="EQ117" s="308"/>
      <c r="ER117" s="308"/>
      <c r="ES117" s="308"/>
      <c r="ET117" s="308"/>
      <c r="EU117" s="308"/>
      <c r="EV117" s="308"/>
      <c r="EW117" s="308"/>
      <c r="EX117" s="308"/>
      <c r="EY117" s="308"/>
      <c r="EZ117" s="308"/>
      <c r="FA117" s="308"/>
      <c r="FB117" s="308"/>
      <c r="FC117" s="308"/>
      <c r="FD117" s="308"/>
      <c r="FE117" s="308"/>
      <c r="FF117" s="308"/>
      <c r="FG117" s="308"/>
      <c r="FH117" s="308"/>
      <c r="FI117" s="308"/>
      <c r="FJ117" s="308"/>
      <c r="FK117" s="308"/>
      <c r="FL117" s="308"/>
      <c r="FM117" s="308"/>
      <c r="FN117" s="308"/>
      <c r="FO117" s="308"/>
      <c r="FP117" s="308"/>
      <c r="FQ117" s="308"/>
      <c r="FR117" s="308"/>
      <c r="FS117" s="308"/>
      <c r="FT117" s="308"/>
      <c r="FU117" s="308"/>
      <c r="FV117" s="308"/>
      <c r="FW117" s="308"/>
      <c r="FX117" s="308"/>
      <c r="FY117" s="308"/>
      <c r="FZ117" s="308"/>
      <c r="GA117" s="308"/>
      <c r="GB117" s="308"/>
      <c r="GC117" s="308"/>
      <c r="GD117" s="308"/>
      <c r="GE117" s="308"/>
      <c r="GF117" s="308"/>
      <c r="GG117" s="308"/>
      <c r="GH117" s="308"/>
      <c r="GI117" s="308"/>
      <c r="GJ117" s="308"/>
      <c r="GK117" s="308"/>
      <c r="GL117" s="308"/>
      <c r="GM117" s="308"/>
      <c r="GN117" s="308"/>
      <c r="GO117" s="308"/>
      <c r="GP117" s="308"/>
      <c r="GQ117" s="308"/>
      <c r="GR117" s="308"/>
      <c r="GS117" s="308"/>
      <c r="GT117" s="308"/>
      <c r="GU117" s="308"/>
      <c r="GV117" s="308"/>
      <c r="GW117" s="308"/>
      <c r="GX117" s="308"/>
      <c r="GY117" s="308"/>
      <c r="GZ117" s="308"/>
      <c r="HA117" s="308"/>
      <c r="HB117" s="308"/>
      <c r="HC117" s="308"/>
      <c r="HD117" s="308"/>
      <c r="HE117" s="308"/>
      <c r="HF117" s="308"/>
      <c r="HG117" s="308"/>
      <c r="HH117" s="308"/>
      <c r="HI117" s="308"/>
      <c r="HJ117" s="308"/>
      <c r="HK117" s="308"/>
      <c r="HL117" s="308"/>
      <c r="HM117" s="308"/>
      <c r="HN117" s="308"/>
      <c r="HO117" s="308"/>
      <c r="HP117" s="308"/>
      <c r="HQ117" s="308"/>
      <c r="HR117" s="308"/>
      <c r="HS117" s="308"/>
      <c r="HT117" s="308"/>
      <c r="HU117" s="308"/>
      <c r="HV117" s="308"/>
      <c r="HW117" s="308"/>
      <c r="HX117" s="308"/>
      <c r="HY117" s="308"/>
      <c r="HZ117" s="308"/>
      <c r="IA117" s="308"/>
      <c r="IB117" s="308"/>
      <c r="IC117" s="308"/>
      <c r="ID117" s="308"/>
      <c r="IE117" s="308"/>
      <c r="IF117" s="308"/>
      <c r="IG117" s="308"/>
      <c r="IH117" s="308"/>
      <c r="II117" s="308"/>
      <c r="IJ117" s="308"/>
      <c r="IK117" s="308"/>
      <c r="IL117" s="308"/>
      <c r="IM117" s="308"/>
      <c r="IN117" s="308"/>
      <c r="IO117" s="308"/>
      <c r="IP117" s="308"/>
      <c r="IQ117" s="308"/>
      <c r="IR117" s="308"/>
      <c r="IS117" s="308"/>
      <c r="IT117" s="308"/>
      <c r="IU117" s="308"/>
      <c r="IV117" s="308"/>
      <c r="IW117" s="308"/>
      <c r="IX117" s="308"/>
      <c r="IY117" s="308"/>
      <c r="IZ117" s="308"/>
      <c r="JA117" s="308"/>
      <c r="JB117" s="308"/>
      <c r="JC117" s="308"/>
      <c r="JD117" s="308"/>
      <c r="JE117" s="308"/>
      <c r="JF117" s="308"/>
      <c r="JG117" s="308"/>
      <c r="JH117" s="308"/>
      <c r="JI117" s="308"/>
      <c r="JJ117" s="308"/>
      <c r="JK117" s="308"/>
      <c r="JL117" s="308"/>
      <c r="JM117" s="308"/>
      <c r="JN117" s="308"/>
      <c r="JO117" s="308"/>
      <c r="JP117" s="308"/>
      <c r="JQ117" s="308"/>
      <c r="JR117" s="308"/>
      <c r="JS117" s="308"/>
      <c r="JT117" s="308"/>
      <c r="JU117" s="308"/>
      <c r="JV117" s="308"/>
      <c r="JW117" s="308"/>
      <c r="JX117" s="308"/>
      <c r="JY117" s="308"/>
      <c r="JZ117" s="308"/>
      <c r="KA117" s="308"/>
      <c r="KB117" s="308"/>
      <c r="KC117" s="308"/>
      <c r="KD117" s="308"/>
      <c r="KE117" s="308"/>
      <c r="KF117" s="308"/>
      <c r="KG117" s="308"/>
      <c r="KH117" s="308"/>
      <c r="KI117" s="308"/>
      <c r="KJ117" s="308"/>
      <c r="KK117" s="308"/>
      <c r="KL117" s="308"/>
      <c r="KM117" s="308"/>
      <c r="KN117" s="308"/>
      <c r="KO117" s="308"/>
      <c r="KP117" s="308"/>
      <c r="KQ117" s="308"/>
      <c r="KR117" s="308"/>
      <c r="KS117" s="308"/>
      <c r="KT117" s="308"/>
      <c r="KU117" s="308"/>
      <c r="KV117" s="308"/>
      <c r="KW117" s="308"/>
      <c r="KX117" s="308"/>
      <c r="KY117" s="308"/>
      <c r="KZ117" s="308"/>
      <c r="LA117" s="308"/>
      <c r="LB117" s="308"/>
      <c r="LC117" s="308"/>
      <c r="LD117" s="308"/>
      <c r="LE117" s="308"/>
      <c r="LF117" s="308"/>
      <c r="LG117" s="308"/>
      <c r="LH117" s="308"/>
      <c r="LI117" s="308"/>
      <c r="LJ117" s="308"/>
      <c r="LK117" s="308"/>
      <c r="LL117" s="308"/>
      <c r="LM117" s="308"/>
    </row>
    <row r="118" spans="1:325">
      <c r="A118" s="130"/>
      <c r="B118" s="323" t="s">
        <v>870</v>
      </c>
      <c r="C118" s="304" t="s">
        <v>731</v>
      </c>
      <c r="D118" s="309"/>
      <c r="E118" s="310"/>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c r="AJ118" s="308"/>
      <c r="AK118" s="308"/>
      <c r="AL118" s="308"/>
      <c r="AM118" s="308"/>
      <c r="AN118" s="308"/>
      <c r="AO118" s="308"/>
      <c r="AP118" s="308"/>
      <c r="AQ118" s="308"/>
      <c r="AR118" s="308"/>
      <c r="AS118" s="308"/>
      <c r="AT118" s="308"/>
      <c r="AU118" s="308"/>
      <c r="AV118" s="308"/>
      <c r="AW118" s="308"/>
      <c r="AX118" s="308"/>
      <c r="AY118" s="308"/>
      <c r="AZ118" s="308"/>
      <c r="BA118" s="308"/>
      <c r="BB118" s="308"/>
      <c r="BC118" s="308"/>
      <c r="BD118" s="308"/>
      <c r="BE118" s="308"/>
      <c r="BF118" s="308"/>
      <c r="BG118" s="308"/>
      <c r="BH118" s="308"/>
      <c r="BI118" s="308"/>
      <c r="BJ118" s="308"/>
      <c r="BK118" s="308"/>
      <c r="BL118" s="308"/>
      <c r="BM118" s="308"/>
      <c r="BN118" s="308"/>
      <c r="BO118" s="308"/>
      <c r="BP118" s="308"/>
      <c r="BQ118" s="308"/>
      <c r="BR118" s="308"/>
      <c r="BS118" s="308"/>
      <c r="BT118" s="308"/>
      <c r="BU118" s="308"/>
      <c r="BV118" s="308"/>
      <c r="BW118" s="308"/>
      <c r="BX118" s="308"/>
      <c r="BY118" s="308"/>
      <c r="BZ118" s="308"/>
      <c r="CA118" s="308"/>
      <c r="CB118" s="308"/>
      <c r="CC118" s="308"/>
      <c r="CD118" s="308"/>
      <c r="CE118" s="308"/>
      <c r="CF118" s="308"/>
      <c r="CG118" s="308"/>
      <c r="CH118" s="308"/>
      <c r="CI118" s="308"/>
      <c r="CJ118" s="308"/>
      <c r="CK118" s="308"/>
      <c r="CL118" s="308"/>
      <c r="CM118" s="308"/>
      <c r="CN118" s="308"/>
      <c r="CO118" s="308"/>
      <c r="CP118" s="308"/>
      <c r="CQ118" s="308"/>
      <c r="CR118" s="308"/>
      <c r="CS118" s="308"/>
      <c r="CT118" s="308"/>
      <c r="CU118" s="308"/>
      <c r="CV118" s="308"/>
      <c r="CW118" s="308"/>
      <c r="CX118" s="308"/>
      <c r="CY118" s="308"/>
      <c r="CZ118" s="308"/>
      <c r="DA118" s="308"/>
      <c r="DB118" s="308"/>
      <c r="DC118" s="308"/>
      <c r="DD118" s="308"/>
      <c r="DE118" s="308"/>
      <c r="DF118" s="308"/>
      <c r="DG118" s="308"/>
      <c r="DH118" s="308"/>
      <c r="DI118" s="308"/>
      <c r="DJ118" s="308"/>
      <c r="DK118" s="308"/>
      <c r="DL118" s="308"/>
      <c r="DM118" s="308"/>
      <c r="DN118" s="308"/>
      <c r="DO118" s="308"/>
      <c r="DP118" s="308"/>
      <c r="DQ118" s="308"/>
      <c r="DR118" s="308"/>
      <c r="DS118" s="308"/>
      <c r="DT118" s="308"/>
      <c r="DU118" s="308"/>
      <c r="DV118" s="308"/>
      <c r="DW118" s="308"/>
      <c r="DX118" s="308"/>
      <c r="DY118" s="308"/>
      <c r="DZ118" s="308"/>
      <c r="EA118" s="308"/>
      <c r="EB118" s="308"/>
      <c r="EC118" s="308"/>
      <c r="ED118" s="308"/>
      <c r="EE118" s="308"/>
      <c r="EF118" s="308"/>
      <c r="EG118" s="308"/>
      <c r="EH118" s="308"/>
      <c r="EI118" s="308"/>
      <c r="EJ118" s="308"/>
      <c r="EK118" s="308"/>
      <c r="EL118" s="308"/>
      <c r="EM118" s="308"/>
      <c r="EN118" s="308"/>
      <c r="EO118" s="308"/>
      <c r="EP118" s="308"/>
      <c r="EQ118" s="308"/>
      <c r="ER118" s="308"/>
      <c r="ES118" s="308"/>
      <c r="ET118" s="308"/>
      <c r="EU118" s="308"/>
      <c r="EV118" s="308"/>
      <c r="EW118" s="308"/>
      <c r="EX118" s="308"/>
      <c r="EY118" s="308"/>
      <c r="EZ118" s="308"/>
      <c r="FA118" s="308"/>
      <c r="FB118" s="308"/>
      <c r="FC118" s="308"/>
      <c r="FD118" s="308"/>
      <c r="FE118" s="308"/>
      <c r="FF118" s="308"/>
      <c r="FG118" s="308"/>
      <c r="FH118" s="308"/>
      <c r="FI118" s="308"/>
      <c r="FJ118" s="308"/>
      <c r="FK118" s="308"/>
      <c r="FL118" s="308"/>
      <c r="FM118" s="308"/>
      <c r="FN118" s="308"/>
      <c r="FO118" s="308"/>
      <c r="FP118" s="308"/>
      <c r="FQ118" s="308"/>
      <c r="FR118" s="308"/>
      <c r="FS118" s="308"/>
      <c r="FT118" s="308"/>
      <c r="FU118" s="308"/>
      <c r="FV118" s="308"/>
      <c r="FW118" s="308"/>
      <c r="FX118" s="308"/>
      <c r="FY118" s="308"/>
      <c r="FZ118" s="308"/>
      <c r="GA118" s="308"/>
      <c r="GB118" s="308"/>
      <c r="GC118" s="308"/>
      <c r="GD118" s="308"/>
      <c r="GE118" s="308"/>
      <c r="GF118" s="308"/>
      <c r="GG118" s="308"/>
      <c r="GH118" s="308"/>
      <c r="GI118" s="308"/>
      <c r="GJ118" s="308"/>
      <c r="GK118" s="308"/>
      <c r="GL118" s="308"/>
      <c r="GM118" s="308"/>
      <c r="GN118" s="308"/>
      <c r="GO118" s="308"/>
      <c r="GP118" s="308"/>
      <c r="GQ118" s="308"/>
      <c r="GR118" s="308"/>
      <c r="GS118" s="308"/>
      <c r="GT118" s="308"/>
      <c r="GU118" s="308"/>
      <c r="GV118" s="308"/>
      <c r="GW118" s="308"/>
      <c r="GX118" s="308"/>
      <c r="GY118" s="308"/>
      <c r="GZ118" s="308"/>
      <c r="HA118" s="308"/>
      <c r="HB118" s="308"/>
      <c r="HC118" s="308"/>
      <c r="HD118" s="308"/>
      <c r="HE118" s="308"/>
      <c r="HF118" s="308"/>
      <c r="HG118" s="308"/>
      <c r="HH118" s="308"/>
      <c r="HI118" s="308"/>
      <c r="HJ118" s="308"/>
      <c r="HK118" s="308"/>
      <c r="HL118" s="308"/>
      <c r="HM118" s="308"/>
      <c r="HN118" s="308"/>
      <c r="HO118" s="308"/>
      <c r="HP118" s="308"/>
      <c r="HQ118" s="308"/>
      <c r="HR118" s="308"/>
      <c r="HS118" s="308"/>
      <c r="HT118" s="308"/>
      <c r="HU118" s="308"/>
      <c r="HV118" s="308"/>
      <c r="HW118" s="308"/>
      <c r="HX118" s="308"/>
      <c r="HY118" s="308"/>
      <c r="HZ118" s="308"/>
      <c r="IA118" s="308"/>
      <c r="IB118" s="308"/>
      <c r="IC118" s="308"/>
      <c r="ID118" s="308"/>
      <c r="IE118" s="308"/>
      <c r="IF118" s="308"/>
      <c r="IG118" s="308"/>
      <c r="IH118" s="308"/>
      <c r="II118" s="308"/>
      <c r="IJ118" s="308"/>
      <c r="IK118" s="308"/>
      <c r="IL118" s="308"/>
      <c r="IM118" s="308"/>
      <c r="IN118" s="308"/>
      <c r="IO118" s="308"/>
      <c r="IP118" s="308"/>
      <c r="IQ118" s="308"/>
      <c r="IR118" s="308"/>
      <c r="IS118" s="308"/>
      <c r="IT118" s="308"/>
      <c r="IU118" s="308"/>
      <c r="IV118" s="308"/>
      <c r="IW118" s="308"/>
      <c r="IX118" s="308"/>
      <c r="IY118" s="308"/>
      <c r="IZ118" s="308"/>
      <c r="JA118" s="308"/>
      <c r="JB118" s="308"/>
      <c r="JC118" s="308"/>
      <c r="JD118" s="308"/>
      <c r="JE118" s="308"/>
      <c r="JF118" s="308"/>
      <c r="JG118" s="308"/>
      <c r="JH118" s="308"/>
      <c r="JI118" s="308"/>
      <c r="JJ118" s="308"/>
      <c r="JK118" s="308"/>
      <c r="JL118" s="308"/>
      <c r="JM118" s="308"/>
      <c r="JN118" s="308"/>
      <c r="JO118" s="308"/>
      <c r="JP118" s="308"/>
      <c r="JQ118" s="308"/>
      <c r="JR118" s="308"/>
      <c r="JS118" s="308"/>
      <c r="JT118" s="308"/>
      <c r="JU118" s="308"/>
      <c r="JV118" s="308"/>
      <c r="JW118" s="308"/>
      <c r="JX118" s="308"/>
      <c r="JY118" s="308"/>
      <c r="JZ118" s="308"/>
      <c r="KA118" s="308"/>
      <c r="KB118" s="308"/>
      <c r="KC118" s="308"/>
      <c r="KD118" s="308"/>
      <c r="KE118" s="308"/>
      <c r="KF118" s="308"/>
      <c r="KG118" s="308"/>
      <c r="KH118" s="308"/>
      <c r="KI118" s="308"/>
      <c r="KJ118" s="308"/>
      <c r="KK118" s="308"/>
      <c r="KL118" s="308"/>
      <c r="KM118" s="308"/>
      <c r="KN118" s="308"/>
      <c r="KO118" s="308"/>
      <c r="KP118" s="308"/>
      <c r="KQ118" s="308"/>
      <c r="KR118" s="308"/>
      <c r="KS118" s="308"/>
      <c r="KT118" s="308"/>
      <c r="KU118" s="308"/>
      <c r="KV118" s="308"/>
      <c r="KW118" s="308"/>
      <c r="KX118" s="308"/>
      <c r="KY118" s="308"/>
      <c r="KZ118" s="308"/>
      <c r="LA118" s="308"/>
      <c r="LB118" s="308"/>
      <c r="LC118" s="308"/>
      <c r="LD118" s="308"/>
      <c r="LE118" s="308"/>
      <c r="LF118" s="308"/>
      <c r="LG118" s="308"/>
      <c r="LH118" s="308"/>
      <c r="LI118" s="308"/>
      <c r="LJ118" s="308"/>
      <c r="LK118" s="308"/>
      <c r="LL118" s="308"/>
      <c r="LM118" s="308"/>
    </row>
    <row r="119" spans="1:325" ht="30">
      <c r="A119" s="130"/>
      <c r="B119" s="323" t="s">
        <v>871</v>
      </c>
      <c r="C119" s="304" t="s">
        <v>188</v>
      </c>
      <c r="D119" s="309"/>
      <c r="E119" s="310"/>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c r="AJ119" s="308"/>
      <c r="AK119" s="308"/>
      <c r="AL119" s="308"/>
      <c r="AM119" s="308"/>
      <c r="AN119" s="308"/>
      <c r="AO119" s="308"/>
      <c r="AP119" s="308"/>
      <c r="AQ119" s="308"/>
      <c r="AR119" s="308"/>
      <c r="AS119" s="308"/>
      <c r="AT119" s="308"/>
      <c r="AU119" s="308"/>
      <c r="AV119" s="308"/>
      <c r="AW119" s="308"/>
      <c r="AX119" s="308"/>
      <c r="AY119" s="308"/>
      <c r="AZ119" s="308"/>
      <c r="BA119" s="308"/>
      <c r="BB119" s="308"/>
      <c r="BC119" s="308"/>
      <c r="BD119" s="308"/>
      <c r="BE119" s="308"/>
      <c r="BF119" s="308"/>
      <c r="BG119" s="308"/>
      <c r="BH119" s="308"/>
      <c r="BI119" s="308"/>
      <c r="BJ119" s="308"/>
      <c r="BK119" s="308"/>
      <c r="BL119" s="308"/>
      <c r="BM119" s="308"/>
      <c r="BN119" s="308"/>
      <c r="BO119" s="308"/>
      <c r="BP119" s="308"/>
      <c r="BQ119" s="308"/>
      <c r="BR119" s="308"/>
      <c r="BS119" s="308"/>
      <c r="BT119" s="308"/>
      <c r="BU119" s="308"/>
      <c r="BV119" s="308"/>
      <c r="BW119" s="308"/>
      <c r="BX119" s="308"/>
      <c r="BY119" s="308"/>
      <c r="BZ119" s="308"/>
      <c r="CA119" s="308"/>
      <c r="CB119" s="308"/>
      <c r="CC119" s="308"/>
      <c r="CD119" s="308"/>
      <c r="CE119" s="308"/>
      <c r="CF119" s="308"/>
      <c r="CG119" s="308"/>
      <c r="CH119" s="308"/>
      <c r="CI119" s="308"/>
      <c r="CJ119" s="308"/>
      <c r="CK119" s="308"/>
      <c r="CL119" s="308"/>
      <c r="CM119" s="308"/>
      <c r="CN119" s="308"/>
      <c r="CO119" s="308"/>
      <c r="CP119" s="308"/>
      <c r="CQ119" s="308"/>
      <c r="CR119" s="308"/>
      <c r="CS119" s="308"/>
      <c r="CT119" s="308"/>
      <c r="CU119" s="308"/>
      <c r="CV119" s="308"/>
      <c r="CW119" s="308"/>
      <c r="CX119" s="308"/>
      <c r="CY119" s="308"/>
      <c r="CZ119" s="308"/>
      <c r="DA119" s="308"/>
      <c r="DB119" s="308"/>
      <c r="DC119" s="308"/>
      <c r="DD119" s="308"/>
      <c r="DE119" s="308"/>
      <c r="DF119" s="308"/>
      <c r="DG119" s="308"/>
      <c r="DH119" s="308"/>
      <c r="DI119" s="308"/>
      <c r="DJ119" s="308"/>
      <c r="DK119" s="308"/>
      <c r="DL119" s="308"/>
      <c r="DM119" s="308"/>
      <c r="DN119" s="308"/>
      <c r="DO119" s="308"/>
      <c r="DP119" s="308"/>
      <c r="DQ119" s="308"/>
      <c r="DR119" s="308"/>
      <c r="DS119" s="308"/>
      <c r="DT119" s="308"/>
      <c r="DU119" s="308"/>
      <c r="DV119" s="308"/>
      <c r="DW119" s="308"/>
      <c r="DX119" s="308"/>
      <c r="DY119" s="308"/>
      <c r="DZ119" s="308"/>
      <c r="EA119" s="308"/>
      <c r="EB119" s="308"/>
      <c r="EC119" s="308"/>
      <c r="ED119" s="308"/>
      <c r="EE119" s="308"/>
      <c r="EF119" s="308"/>
      <c r="EG119" s="308"/>
      <c r="EH119" s="308"/>
      <c r="EI119" s="308"/>
      <c r="EJ119" s="308"/>
      <c r="EK119" s="308"/>
      <c r="EL119" s="308"/>
      <c r="EM119" s="308"/>
      <c r="EN119" s="308"/>
      <c r="EO119" s="308"/>
      <c r="EP119" s="308"/>
      <c r="EQ119" s="308"/>
      <c r="ER119" s="308"/>
      <c r="ES119" s="308"/>
      <c r="ET119" s="308"/>
      <c r="EU119" s="308"/>
      <c r="EV119" s="308"/>
      <c r="EW119" s="308"/>
      <c r="EX119" s="308"/>
      <c r="EY119" s="308"/>
      <c r="EZ119" s="308"/>
      <c r="FA119" s="308"/>
      <c r="FB119" s="308"/>
      <c r="FC119" s="308"/>
      <c r="FD119" s="308"/>
      <c r="FE119" s="308"/>
      <c r="FF119" s="308"/>
      <c r="FG119" s="308"/>
      <c r="FH119" s="308"/>
      <c r="FI119" s="308"/>
      <c r="FJ119" s="308"/>
      <c r="FK119" s="308"/>
      <c r="FL119" s="308"/>
      <c r="FM119" s="308"/>
      <c r="FN119" s="308"/>
      <c r="FO119" s="308"/>
      <c r="FP119" s="308"/>
      <c r="FQ119" s="308"/>
      <c r="FR119" s="308"/>
      <c r="FS119" s="308"/>
      <c r="FT119" s="308"/>
      <c r="FU119" s="308"/>
      <c r="FV119" s="308"/>
      <c r="FW119" s="308"/>
      <c r="FX119" s="308"/>
      <c r="FY119" s="308"/>
      <c r="FZ119" s="308"/>
      <c r="GA119" s="308"/>
      <c r="GB119" s="308"/>
      <c r="GC119" s="308"/>
      <c r="GD119" s="308"/>
      <c r="GE119" s="308"/>
      <c r="GF119" s="308"/>
      <c r="GG119" s="308"/>
      <c r="GH119" s="308"/>
      <c r="GI119" s="308"/>
      <c r="GJ119" s="308"/>
      <c r="GK119" s="308"/>
      <c r="GL119" s="308"/>
      <c r="GM119" s="308"/>
      <c r="GN119" s="308"/>
      <c r="GO119" s="308"/>
      <c r="GP119" s="308"/>
      <c r="GQ119" s="308"/>
      <c r="GR119" s="308"/>
      <c r="GS119" s="308"/>
      <c r="GT119" s="308"/>
      <c r="GU119" s="308"/>
      <c r="GV119" s="308"/>
      <c r="GW119" s="308"/>
      <c r="GX119" s="308"/>
      <c r="GY119" s="308"/>
      <c r="GZ119" s="308"/>
      <c r="HA119" s="308"/>
      <c r="HB119" s="308"/>
      <c r="HC119" s="308"/>
      <c r="HD119" s="308"/>
      <c r="HE119" s="308"/>
      <c r="HF119" s="308"/>
      <c r="HG119" s="308"/>
      <c r="HH119" s="308"/>
      <c r="HI119" s="308"/>
      <c r="HJ119" s="308"/>
      <c r="HK119" s="308"/>
      <c r="HL119" s="308"/>
      <c r="HM119" s="308"/>
      <c r="HN119" s="308"/>
      <c r="HO119" s="308"/>
      <c r="HP119" s="308"/>
      <c r="HQ119" s="308"/>
      <c r="HR119" s="308"/>
      <c r="HS119" s="308"/>
      <c r="HT119" s="308"/>
      <c r="HU119" s="308"/>
      <c r="HV119" s="308"/>
      <c r="HW119" s="308"/>
      <c r="HX119" s="308"/>
      <c r="HY119" s="308"/>
      <c r="HZ119" s="308"/>
      <c r="IA119" s="308"/>
      <c r="IB119" s="308"/>
      <c r="IC119" s="308"/>
      <c r="ID119" s="308"/>
      <c r="IE119" s="308"/>
      <c r="IF119" s="308"/>
      <c r="IG119" s="308"/>
      <c r="IH119" s="308"/>
      <c r="II119" s="308"/>
      <c r="IJ119" s="308"/>
      <c r="IK119" s="308"/>
      <c r="IL119" s="308"/>
      <c r="IM119" s="308"/>
      <c r="IN119" s="308"/>
      <c r="IO119" s="308"/>
      <c r="IP119" s="308"/>
      <c r="IQ119" s="308"/>
      <c r="IR119" s="308"/>
      <c r="IS119" s="308"/>
      <c r="IT119" s="308"/>
      <c r="IU119" s="308"/>
      <c r="IV119" s="308"/>
      <c r="IW119" s="308"/>
      <c r="IX119" s="308"/>
      <c r="IY119" s="308"/>
      <c r="IZ119" s="308"/>
      <c r="JA119" s="308"/>
      <c r="JB119" s="308"/>
      <c r="JC119" s="308"/>
      <c r="JD119" s="308"/>
      <c r="JE119" s="308"/>
      <c r="JF119" s="308"/>
      <c r="JG119" s="308"/>
      <c r="JH119" s="308"/>
      <c r="JI119" s="308"/>
      <c r="JJ119" s="308"/>
      <c r="JK119" s="308"/>
      <c r="JL119" s="308"/>
      <c r="JM119" s="308"/>
      <c r="JN119" s="308"/>
      <c r="JO119" s="308"/>
      <c r="JP119" s="308"/>
      <c r="JQ119" s="308"/>
      <c r="JR119" s="308"/>
      <c r="JS119" s="308"/>
      <c r="JT119" s="308"/>
      <c r="JU119" s="308"/>
      <c r="JV119" s="308"/>
      <c r="JW119" s="308"/>
      <c r="JX119" s="308"/>
      <c r="JY119" s="308"/>
      <c r="JZ119" s="308"/>
      <c r="KA119" s="308"/>
      <c r="KB119" s="308"/>
      <c r="KC119" s="308"/>
      <c r="KD119" s="308"/>
      <c r="KE119" s="308"/>
      <c r="KF119" s="308"/>
      <c r="KG119" s="308"/>
      <c r="KH119" s="308"/>
      <c r="KI119" s="308"/>
      <c r="KJ119" s="308"/>
      <c r="KK119" s="308"/>
      <c r="KL119" s="308"/>
      <c r="KM119" s="308"/>
      <c r="KN119" s="308"/>
      <c r="KO119" s="308"/>
      <c r="KP119" s="308"/>
      <c r="KQ119" s="308"/>
      <c r="KR119" s="308"/>
      <c r="KS119" s="308"/>
      <c r="KT119" s="308"/>
      <c r="KU119" s="308"/>
      <c r="KV119" s="308"/>
      <c r="KW119" s="308"/>
      <c r="KX119" s="308"/>
      <c r="KY119" s="308"/>
      <c r="KZ119" s="308"/>
      <c r="LA119" s="308"/>
      <c r="LB119" s="308"/>
      <c r="LC119" s="308"/>
      <c r="LD119" s="308"/>
      <c r="LE119" s="308"/>
      <c r="LF119" s="308"/>
      <c r="LG119" s="308"/>
      <c r="LH119" s="308"/>
      <c r="LI119" s="308"/>
      <c r="LJ119" s="308"/>
      <c r="LK119" s="308"/>
      <c r="LL119" s="308"/>
      <c r="LM119" s="308"/>
    </row>
    <row r="120" spans="1:325">
      <c r="A120" s="130"/>
      <c r="B120" s="323" t="s">
        <v>872</v>
      </c>
      <c r="C120" s="304" t="s">
        <v>189</v>
      </c>
      <c r="D120" s="309"/>
      <c r="E120" s="310"/>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c r="AJ120" s="308"/>
      <c r="AK120" s="308"/>
      <c r="AL120" s="308"/>
      <c r="AM120" s="308"/>
      <c r="AN120" s="308"/>
      <c r="AO120" s="308"/>
      <c r="AP120" s="308"/>
      <c r="AQ120" s="308"/>
      <c r="AR120" s="308"/>
      <c r="AS120" s="308"/>
      <c r="AT120" s="308"/>
      <c r="AU120" s="308"/>
      <c r="AV120" s="308"/>
      <c r="AW120" s="308"/>
      <c r="AX120" s="308"/>
      <c r="AY120" s="308"/>
      <c r="AZ120" s="308"/>
      <c r="BA120" s="308"/>
      <c r="BB120" s="308"/>
      <c r="BC120" s="308"/>
      <c r="BD120" s="308"/>
      <c r="BE120" s="308"/>
      <c r="BF120" s="308"/>
      <c r="BG120" s="308"/>
      <c r="BH120" s="308"/>
      <c r="BI120" s="308"/>
      <c r="BJ120" s="308"/>
      <c r="BK120" s="308"/>
      <c r="BL120" s="308"/>
      <c r="BM120" s="308"/>
      <c r="BN120" s="308"/>
      <c r="BO120" s="308"/>
      <c r="BP120" s="308"/>
      <c r="BQ120" s="308"/>
      <c r="BR120" s="308"/>
      <c r="BS120" s="308"/>
      <c r="BT120" s="308"/>
      <c r="BU120" s="308"/>
      <c r="BV120" s="308"/>
      <c r="BW120" s="308"/>
      <c r="BX120" s="308"/>
      <c r="BY120" s="308"/>
      <c r="BZ120" s="308"/>
      <c r="CA120" s="308"/>
      <c r="CB120" s="308"/>
      <c r="CC120" s="308"/>
      <c r="CD120" s="308"/>
      <c r="CE120" s="308"/>
      <c r="CF120" s="308"/>
      <c r="CG120" s="308"/>
      <c r="CH120" s="308"/>
      <c r="CI120" s="308"/>
      <c r="CJ120" s="308"/>
      <c r="CK120" s="308"/>
      <c r="CL120" s="308"/>
      <c r="CM120" s="308"/>
      <c r="CN120" s="308"/>
      <c r="CO120" s="308"/>
      <c r="CP120" s="308"/>
      <c r="CQ120" s="308"/>
      <c r="CR120" s="308"/>
      <c r="CS120" s="308"/>
      <c r="CT120" s="308"/>
      <c r="CU120" s="308"/>
      <c r="CV120" s="308"/>
      <c r="CW120" s="308"/>
      <c r="CX120" s="308"/>
      <c r="CY120" s="308"/>
      <c r="CZ120" s="308"/>
      <c r="DA120" s="308"/>
      <c r="DB120" s="308"/>
      <c r="DC120" s="308"/>
      <c r="DD120" s="308"/>
      <c r="DE120" s="308"/>
      <c r="DF120" s="308"/>
      <c r="DG120" s="308"/>
      <c r="DH120" s="308"/>
      <c r="DI120" s="308"/>
      <c r="DJ120" s="308"/>
      <c r="DK120" s="308"/>
      <c r="DL120" s="308"/>
      <c r="DM120" s="308"/>
      <c r="DN120" s="308"/>
      <c r="DO120" s="308"/>
      <c r="DP120" s="308"/>
      <c r="DQ120" s="308"/>
      <c r="DR120" s="308"/>
      <c r="DS120" s="308"/>
      <c r="DT120" s="308"/>
      <c r="DU120" s="308"/>
      <c r="DV120" s="308"/>
      <c r="DW120" s="308"/>
      <c r="DX120" s="308"/>
      <c r="DY120" s="308"/>
      <c r="DZ120" s="308"/>
      <c r="EA120" s="308"/>
      <c r="EB120" s="308"/>
      <c r="EC120" s="308"/>
      <c r="ED120" s="308"/>
      <c r="EE120" s="308"/>
      <c r="EF120" s="308"/>
      <c r="EG120" s="308"/>
      <c r="EH120" s="308"/>
      <c r="EI120" s="308"/>
      <c r="EJ120" s="308"/>
      <c r="EK120" s="308"/>
      <c r="EL120" s="308"/>
      <c r="EM120" s="308"/>
      <c r="EN120" s="308"/>
      <c r="EO120" s="308"/>
      <c r="EP120" s="308"/>
      <c r="EQ120" s="308"/>
      <c r="ER120" s="308"/>
      <c r="ES120" s="308"/>
      <c r="ET120" s="308"/>
      <c r="EU120" s="308"/>
      <c r="EV120" s="308"/>
      <c r="EW120" s="308"/>
      <c r="EX120" s="308"/>
      <c r="EY120" s="308"/>
      <c r="EZ120" s="308"/>
      <c r="FA120" s="308"/>
      <c r="FB120" s="308"/>
      <c r="FC120" s="308"/>
      <c r="FD120" s="308"/>
      <c r="FE120" s="308"/>
      <c r="FF120" s="308"/>
      <c r="FG120" s="308"/>
      <c r="FH120" s="308"/>
      <c r="FI120" s="308"/>
      <c r="FJ120" s="308"/>
      <c r="FK120" s="308"/>
      <c r="FL120" s="308"/>
      <c r="FM120" s="308"/>
      <c r="FN120" s="308"/>
      <c r="FO120" s="308"/>
      <c r="FP120" s="308"/>
      <c r="FQ120" s="308"/>
      <c r="FR120" s="308"/>
      <c r="FS120" s="308"/>
      <c r="FT120" s="308"/>
      <c r="FU120" s="308"/>
      <c r="FV120" s="308"/>
      <c r="FW120" s="308"/>
      <c r="FX120" s="308"/>
      <c r="FY120" s="308"/>
      <c r="FZ120" s="308"/>
      <c r="GA120" s="308"/>
      <c r="GB120" s="308"/>
      <c r="GC120" s="308"/>
      <c r="GD120" s="308"/>
      <c r="GE120" s="308"/>
      <c r="GF120" s="308"/>
      <c r="GG120" s="308"/>
      <c r="GH120" s="308"/>
      <c r="GI120" s="308"/>
      <c r="GJ120" s="308"/>
      <c r="GK120" s="308"/>
      <c r="GL120" s="308"/>
      <c r="GM120" s="308"/>
      <c r="GN120" s="308"/>
      <c r="GO120" s="308"/>
      <c r="GP120" s="308"/>
      <c r="GQ120" s="308"/>
      <c r="GR120" s="308"/>
      <c r="GS120" s="308"/>
      <c r="GT120" s="308"/>
      <c r="GU120" s="308"/>
      <c r="GV120" s="308"/>
      <c r="GW120" s="308"/>
      <c r="GX120" s="308"/>
      <c r="GY120" s="308"/>
      <c r="GZ120" s="308"/>
      <c r="HA120" s="308"/>
      <c r="HB120" s="308"/>
      <c r="HC120" s="308"/>
      <c r="HD120" s="308"/>
      <c r="HE120" s="308"/>
      <c r="HF120" s="308"/>
      <c r="HG120" s="308"/>
      <c r="HH120" s="308"/>
      <c r="HI120" s="308"/>
      <c r="HJ120" s="308"/>
      <c r="HK120" s="308"/>
      <c r="HL120" s="308"/>
      <c r="HM120" s="308"/>
      <c r="HN120" s="308"/>
      <c r="HO120" s="308"/>
      <c r="HP120" s="308"/>
      <c r="HQ120" s="308"/>
      <c r="HR120" s="308"/>
      <c r="HS120" s="308"/>
      <c r="HT120" s="308"/>
      <c r="HU120" s="308"/>
      <c r="HV120" s="308"/>
      <c r="HW120" s="308"/>
      <c r="HX120" s="308"/>
      <c r="HY120" s="308"/>
      <c r="HZ120" s="308"/>
      <c r="IA120" s="308"/>
      <c r="IB120" s="308"/>
      <c r="IC120" s="308"/>
      <c r="ID120" s="308"/>
      <c r="IE120" s="308"/>
      <c r="IF120" s="308"/>
      <c r="IG120" s="308"/>
      <c r="IH120" s="308"/>
      <c r="II120" s="308"/>
      <c r="IJ120" s="308"/>
      <c r="IK120" s="308"/>
      <c r="IL120" s="308"/>
      <c r="IM120" s="308"/>
      <c r="IN120" s="308"/>
      <c r="IO120" s="308"/>
      <c r="IP120" s="308"/>
      <c r="IQ120" s="308"/>
      <c r="IR120" s="308"/>
      <c r="IS120" s="308"/>
      <c r="IT120" s="308"/>
      <c r="IU120" s="308"/>
      <c r="IV120" s="308"/>
      <c r="IW120" s="308"/>
      <c r="IX120" s="308"/>
      <c r="IY120" s="308"/>
      <c r="IZ120" s="308"/>
      <c r="JA120" s="308"/>
      <c r="JB120" s="308"/>
      <c r="JC120" s="308"/>
      <c r="JD120" s="308"/>
      <c r="JE120" s="308"/>
      <c r="JF120" s="308"/>
      <c r="JG120" s="308"/>
      <c r="JH120" s="308"/>
      <c r="JI120" s="308"/>
      <c r="JJ120" s="308"/>
      <c r="JK120" s="308"/>
      <c r="JL120" s="308"/>
      <c r="JM120" s="308"/>
      <c r="JN120" s="308"/>
      <c r="JO120" s="308"/>
      <c r="JP120" s="308"/>
      <c r="JQ120" s="308"/>
      <c r="JR120" s="308"/>
      <c r="JS120" s="308"/>
      <c r="JT120" s="308"/>
      <c r="JU120" s="308"/>
      <c r="JV120" s="308"/>
      <c r="JW120" s="308"/>
      <c r="JX120" s="308"/>
      <c r="JY120" s="308"/>
      <c r="JZ120" s="308"/>
      <c r="KA120" s="308"/>
      <c r="KB120" s="308"/>
      <c r="KC120" s="308"/>
      <c r="KD120" s="308"/>
      <c r="KE120" s="308"/>
      <c r="KF120" s="308"/>
      <c r="KG120" s="308"/>
      <c r="KH120" s="308"/>
      <c r="KI120" s="308"/>
      <c r="KJ120" s="308"/>
      <c r="KK120" s="308"/>
      <c r="KL120" s="308"/>
      <c r="KM120" s="308"/>
      <c r="KN120" s="308"/>
      <c r="KO120" s="308"/>
      <c r="KP120" s="308"/>
      <c r="KQ120" s="308"/>
      <c r="KR120" s="308"/>
      <c r="KS120" s="308"/>
      <c r="KT120" s="308"/>
      <c r="KU120" s="308"/>
      <c r="KV120" s="308"/>
      <c r="KW120" s="308"/>
      <c r="KX120" s="308"/>
      <c r="KY120" s="308"/>
      <c r="KZ120" s="308"/>
      <c r="LA120" s="308"/>
      <c r="LB120" s="308"/>
      <c r="LC120" s="308"/>
      <c r="LD120" s="308"/>
      <c r="LE120" s="308"/>
      <c r="LF120" s="308"/>
      <c r="LG120" s="308"/>
      <c r="LH120" s="308"/>
      <c r="LI120" s="308"/>
      <c r="LJ120" s="308"/>
      <c r="LK120" s="308"/>
      <c r="LL120" s="308"/>
      <c r="LM120" s="308"/>
    </row>
    <row r="121" spans="1:325">
      <c r="A121" s="130"/>
      <c r="B121" s="323" t="s">
        <v>873</v>
      </c>
      <c r="C121" s="304" t="s">
        <v>223</v>
      </c>
      <c r="D121" s="309"/>
      <c r="E121" s="310"/>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c r="AJ121" s="308"/>
      <c r="AK121" s="308"/>
      <c r="AL121" s="308"/>
      <c r="AM121" s="308"/>
      <c r="AN121" s="308"/>
      <c r="AO121" s="308"/>
      <c r="AP121" s="308"/>
      <c r="AQ121" s="308"/>
      <c r="AR121" s="308"/>
      <c r="AS121" s="308"/>
      <c r="AT121" s="308"/>
      <c r="AU121" s="308"/>
      <c r="AV121" s="308"/>
      <c r="AW121" s="308"/>
      <c r="AX121" s="308"/>
      <c r="AY121" s="308"/>
      <c r="AZ121" s="308"/>
      <c r="BA121" s="308"/>
      <c r="BB121" s="308"/>
      <c r="BC121" s="308"/>
      <c r="BD121" s="308"/>
      <c r="BE121" s="308"/>
      <c r="BF121" s="308"/>
      <c r="BG121" s="308"/>
      <c r="BH121" s="308"/>
      <c r="BI121" s="308"/>
      <c r="BJ121" s="308"/>
      <c r="BK121" s="308"/>
      <c r="BL121" s="308"/>
      <c r="BM121" s="308"/>
      <c r="BN121" s="308"/>
      <c r="BO121" s="308"/>
      <c r="BP121" s="308"/>
      <c r="BQ121" s="308"/>
      <c r="BR121" s="308"/>
      <c r="BS121" s="308"/>
      <c r="BT121" s="308"/>
      <c r="BU121" s="308"/>
      <c r="BV121" s="308"/>
      <c r="BW121" s="308"/>
      <c r="BX121" s="308"/>
      <c r="BY121" s="308"/>
      <c r="BZ121" s="308"/>
      <c r="CA121" s="308"/>
      <c r="CB121" s="308"/>
      <c r="CC121" s="308"/>
      <c r="CD121" s="308"/>
      <c r="CE121" s="308"/>
      <c r="CF121" s="308"/>
      <c r="CG121" s="308"/>
      <c r="CH121" s="308"/>
      <c r="CI121" s="308"/>
      <c r="CJ121" s="308"/>
      <c r="CK121" s="308"/>
      <c r="CL121" s="308"/>
      <c r="CM121" s="308"/>
      <c r="CN121" s="308"/>
      <c r="CO121" s="308"/>
      <c r="CP121" s="308"/>
      <c r="CQ121" s="308"/>
      <c r="CR121" s="308"/>
      <c r="CS121" s="308"/>
      <c r="CT121" s="308"/>
      <c r="CU121" s="308"/>
      <c r="CV121" s="308"/>
      <c r="CW121" s="308"/>
      <c r="CX121" s="308"/>
      <c r="CY121" s="308"/>
      <c r="CZ121" s="308"/>
      <c r="DA121" s="308"/>
      <c r="DB121" s="308"/>
      <c r="DC121" s="308"/>
      <c r="DD121" s="308"/>
      <c r="DE121" s="308"/>
      <c r="DF121" s="308"/>
      <c r="DG121" s="308"/>
      <c r="DH121" s="308"/>
      <c r="DI121" s="308"/>
      <c r="DJ121" s="308"/>
      <c r="DK121" s="308"/>
      <c r="DL121" s="308"/>
      <c r="DM121" s="308"/>
      <c r="DN121" s="308"/>
      <c r="DO121" s="308"/>
      <c r="DP121" s="308"/>
      <c r="DQ121" s="308"/>
      <c r="DR121" s="308"/>
      <c r="DS121" s="308"/>
      <c r="DT121" s="308"/>
      <c r="DU121" s="308"/>
      <c r="DV121" s="308"/>
      <c r="DW121" s="308"/>
      <c r="DX121" s="308"/>
      <c r="DY121" s="308"/>
      <c r="DZ121" s="308"/>
      <c r="EA121" s="308"/>
      <c r="EB121" s="308"/>
      <c r="EC121" s="308"/>
      <c r="ED121" s="308"/>
      <c r="EE121" s="308"/>
      <c r="EF121" s="308"/>
      <c r="EG121" s="308"/>
      <c r="EH121" s="308"/>
      <c r="EI121" s="308"/>
      <c r="EJ121" s="308"/>
      <c r="EK121" s="308"/>
      <c r="EL121" s="308"/>
      <c r="EM121" s="308"/>
      <c r="EN121" s="308"/>
      <c r="EO121" s="308"/>
      <c r="EP121" s="308"/>
      <c r="EQ121" s="308"/>
      <c r="ER121" s="308"/>
      <c r="ES121" s="308"/>
      <c r="ET121" s="308"/>
      <c r="EU121" s="308"/>
      <c r="EV121" s="308"/>
      <c r="EW121" s="308"/>
      <c r="EX121" s="308"/>
      <c r="EY121" s="308"/>
      <c r="EZ121" s="308"/>
      <c r="FA121" s="308"/>
      <c r="FB121" s="308"/>
      <c r="FC121" s="308"/>
      <c r="FD121" s="308"/>
      <c r="FE121" s="308"/>
      <c r="FF121" s="308"/>
      <c r="FG121" s="308"/>
      <c r="FH121" s="308"/>
      <c r="FI121" s="308"/>
      <c r="FJ121" s="308"/>
      <c r="FK121" s="308"/>
      <c r="FL121" s="308"/>
      <c r="FM121" s="308"/>
      <c r="FN121" s="308"/>
      <c r="FO121" s="308"/>
      <c r="FP121" s="308"/>
      <c r="FQ121" s="308"/>
      <c r="FR121" s="308"/>
      <c r="FS121" s="308"/>
      <c r="FT121" s="308"/>
      <c r="FU121" s="308"/>
      <c r="FV121" s="308"/>
      <c r="FW121" s="308"/>
      <c r="FX121" s="308"/>
      <c r="FY121" s="308"/>
      <c r="FZ121" s="308"/>
      <c r="GA121" s="308"/>
      <c r="GB121" s="308"/>
      <c r="GC121" s="308"/>
      <c r="GD121" s="308"/>
      <c r="GE121" s="308"/>
      <c r="GF121" s="308"/>
      <c r="GG121" s="308"/>
      <c r="GH121" s="308"/>
      <c r="GI121" s="308"/>
      <c r="GJ121" s="308"/>
      <c r="GK121" s="308"/>
      <c r="GL121" s="308"/>
      <c r="GM121" s="308"/>
      <c r="GN121" s="308"/>
      <c r="GO121" s="308"/>
      <c r="GP121" s="308"/>
      <c r="GQ121" s="308"/>
      <c r="GR121" s="308"/>
      <c r="GS121" s="308"/>
      <c r="GT121" s="308"/>
      <c r="GU121" s="308"/>
      <c r="GV121" s="308"/>
      <c r="GW121" s="308"/>
      <c r="GX121" s="308"/>
      <c r="GY121" s="308"/>
      <c r="GZ121" s="308"/>
      <c r="HA121" s="308"/>
      <c r="HB121" s="308"/>
      <c r="HC121" s="308"/>
      <c r="HD121" s="308"/>
      <c r="HE121" s="308"/>
      <c r="HF121" s="308"/>
      <c r="HG121" s="308"/>
      <c r="HH121" s="308"/>
      <c r="HI121" s="308"/>
      <c r="HJ121" s="308"/>
      <c r="HK121" s="308"/>
      <c r="HL121" s="308"/>
      <c r="HM121" s="308"/>
      <c r="HN121" s="308"/>
      <c r="HO121" s="308"/>
      <c r="HP121" s="308"/>
      <c r="HQ121" s="308"/>
      <c r="HR121" s="308"/>
      <c r="HS121" s="308"/>
      <c r="HT121" s="308"/>
      <c r="HU121" s="308"/>
      <c r="HV121" s="308"/>
      <c r="HW121" s="308"/>
      <c r="HX121" s="308"/>
      <c r="HY121" s="308"/>
      <c r="HZ121" s="308"/>
      <c r="IA121" s="308"/>
      <c r="IB121" s="308"/>
      <c r="IC121" s="308"/>
      <c r="ID121" s="308"/>
      <c r="IE121" s="308"/>
      <c r="IF121" s="308"/>
      <c r="IG121" s="308"/>
      <c r="IH121" s="308"/>
      <c r="II121" s="308"/>
      <c r="IJ121" s="308"/>
      <c r="IK121" s="308"/>
      <c r="IL121" s="308"/>
      <c r="IM121" s="308"/>
      <c r="IN121" s="308"/>
      <c r="IO121" s="308"/>
      <c r="IP121" s="308"/>
      <c r="IQ121" s="308"/>
      <c r="IR121" s="308"/>
      <c r="IS121" s="308"/>
      <c r="IT121" s="308"/>
      <c r="IU121" s="308"/>
      <c r="IV121" s="308"/>
      <c r="IW121" s="308"/>
      <c r="IX121" s="308"/>
      <c r="IY121" s="308"/>
      <c r="IZ121" s="308"/>
      <c r="JA121" s="308"/>
      <c r="JB121" s="308"/>
      <c r="JC121" s="308"/>
      <c r="JD121" s="308"/>
      <c r="JE121" s="308"/>
      <c r="JF121" s="308"/>
      <c r="JG121" s="308"/>
      <c r="JH121" s="308"/>
      <c r="JI121" s="308"/>
      <c r="JJ121" s="308"/>
      <c r="JK121" s="308"/>
      <c r="JL121" s="308"/>
      <c r="JM121" s="308"/>
      <c r="JN121" s="308"/>
      <c r="JO121" s="308"/>
      <c r="JP121" s="308"/>
      <c r="JQ121" s="308"/>
      <c r="JR121" s="308"/>
      <c r="JS121" s="308"/>
      <c r="JT121" s="308"/>
      <c r="JU121" s="308"/>
      <c r="JV121" s="308"/>
      <c r="JW121" s="308"/>
      <c r="JX121" s="308"/>
      <c r="JY121" s="308"/>
      <c r="JZ121" s="308"/>
      <c r="KA121" s="308"/>
      <c r="KB121" s="308"/>
      <c r="KC121" s="308"/>
      <c r="KD121" s="308"/>
      <c r="KE121" s="308"/>
      <c r="KF121" s="308"/>
      <c r="KG121" s="308"/>
      <c r="KH121" s="308"/>
      <c r="KI121" s="308"/>
      <c r="KJ121" s="308"/>
      <c r="KK121" s="308"/>
      <c r="KL121" s="308"/>
      <c r="KM121" s="308"/>
      <c r="KN121" s="308"/>
      <c r="KO121" s="308"/>
      <c r="KP121" s="308"/>
      <c r="KQ121" s="308"/>
      <c r="KR121" s="308"/>
      <c r="KS121" s="308"/>
      <c r="KT121" s="308"/>
      <c r="KU121" s="308"/>
      <c r="KV121" s="308"/>
      <c r="KW121" s="308"/>
      <c r="KX121" s="308"/>
      <c r="KY121" s="308"/>
      <c r="KZ121" s="308"/>
      <c r="LA121" s="308"/>
      <c r="LB121" s="308"/>
      <c r="LC121" s="308"/>
      <c r="LD121" s="308"/>
      <c r="LE121" s="308"/>
      <c r="LF121" s="308"/>
      <c r="LG121" s="308"/>
      <c r="LH121" s="308"/>
      <c r="LI121" s="308"/>
      <c r="LJ121" s="308"/>
      <c r="LK121" s="308"/>
      <c r="LL121" s="308"/>
      <c r="LM121" s="308"/>
    </row>
    <row r="122" spans="1:325" ht="30">
      <c r="A122" s="130"/>
      <c r="B122" s="323" t="s">
        <v>874</v>
      </c>
      <c r="C122" s="304" t="s">
        <v>224</v>
      </c>
      <c r="D122" s="309"/>
      <c r="E122" s="310"/>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c r="AJ122" s="308"/>
      <c r="AK122" s="308"/>
      <c r="AL122" s="308"/>
      <c r="AM122" s="308"/>
      <c r="AN122" s="308"/>
      <c r="AO122" s="308"/>
      <c r="AP122" s="308"/>
      <c r="AQ122" s="308"/>
      <c r="AR122" s="308"/>
      <c r="AS122" s="308"/>
      <c r="AT122" s="308"/>
      <c r="AU122" s="308"/>
      <c r="AV122" s="308"/>
      <c r="AW122" s="308"/>
      <c r="AX122" s="308"/>
      <c r="AY122" s="308"/>
      <c r="AZ122" s="308"/>
      <c r="BA122" s="308"/>
      <c r="BB122" s="308"/>
      <c r="BC122" s="308"/>
      <c r="BD122" s="308"/>
      <c r="BE122" s="308"/>
      <c r="BF122" s="308"/>
      <c r="BG122" s="308"/>
      <c r="BH122" s="308"/>
      <c r="BI122" s="308"/>
      <c r="BJ122" s="308"/>
      <c r="BK122" s="308"/>
      <c r="BL122" s="308"/>
      <c r="BM122" s="308"/>
      <c r="BN122" s="308"/>
      <c r="BO122" s="308"/>
      <c r="BP122" s="308"/>
      <c r="BQ122" s="308"/>
      <c r="BR122" s="308"/>
      <c r="BS122" s="308"/>
      <c r="BT122" s="308"/>
      <c r="BU122" s="308"/>
      <c r="BV122" s="308"/>
      <c r="BW122" s="308"/>
      <c r="BX122" s="308"/>
      <c r="BY122" s="308"/>
      <c r="BZ122" s="308"/>
      <c r="CA122" s="308"/>
      <c r="CB122" s="308"/>
      <c r="CC122" s="308"/>
      <c r="CD122" s="308"/>
      <c r="CE122" s="308"/>
      <c r="CF122" s="308"/>
      <c r="CG122" s="308"/>
      <c r="CH122" s="308"/>
      <c r="CI122" s="308"/>
      <c r="CJ122" s="308"/>
      <c r="CK122" s="308"/>
      <c r="CL122" s="308"/>
      <c r="CM122" s="308"/>
      <c r="CN122" s="308"/>
      <c r="CO122" s="308"/>
      <c r="CP122" s="308"/>
      <c r="CQ122" s="308"/>
      <c r="CR122" s="308"/>
      <c r="CS122" s="308"/>
      <c r="CT122" s="308"/>
      <c r="CU122" s="308"/>
      <c r="CV122" s="308"/>
      <c r="CW122" s="308"/>
      <c r="CX122" s="308"/>
      <c r="CY122" s="308"/>
      <c r="CZ122" s="308"/>
      <c r="DA122" s="308"/>
      <c r="DB122" s="308"/>
      <c r="DC122" s="308"/>
      <c r="DD122" s="308"/>
      <c r="DE122" s="308"/>
      <c r="DF122" s="308"/>
      <c r="DG122" s="308"/>
      <c r="DH122" s="308"/>
      <c r="DI122" s="308"/>
      <c r="DJ122" s="308"/>
      <c r="DK122" s="308"/>
      <c r="DL122" s="308"/>
      <c r="DM122" s="308"/>
      <c r="DN122" s="308"/>
      <c r="DO122" s="308"/>
      <c r="DP122" s="308"/>
      <c r="DQ122" s="308"/>
      <c r="DR122" s="308"/>
      <c r="DS122" s="308"/>
      <c r="DT122" s="308"/>
      <c r="DU122" s="308"/>
      <c r="DV122" s="308"/>
      <c r="DW122" s="308"/>
      <c r="DX122" s="308"/>
      <c r="DY122" s="308"/>
      <c r="DZ122" s="308"/>
      <c r="EA122" s="308"/>
      <c r="EB122" s="308"/>
      <c r="EC122" s="308"/>
      <c r="ED122" s="308"/>
      <c r="EE122" s="308"/>
      <c r="EF122" s="308"/>
      <c r="EG122" s="308"/>
      <c r="EH122" s="308"/>
      <c r="EI122" s="308"/>
      <c r="EJ122" s="308"/>
      <c r="EK122" s="308"/>
      <c r="EL122" s="308"/>
      <c r="EM122" s="308"/>
      <c r="EN122" s="308"/>
      <c r="EO122" s="308"/>
      <c r="EP122" s="308"/>
      <c r="EQ122" s="308"/>
      <c r="ER122" s="308"/>
      <c r="ES122" s="308"/>
      <c r="ET122" s="308"/>
      <c r="EU122" s="308"/>
      <c r="EV122" s="308"/>
      <c r="EW122" s="308"/>
      <c r="EX122" s="308"/>
      <c r="EY122" s="308"/>
      <c r="EZ122" s="308"/>
      <c r="FA122" s="308"/>
      <c r="FB122" s="308"/>
      <c r="FC122" s="308"/>
      <c r="FD122" s="308"/>
      <c r="FE122" s="308"/>
      <c r="FF122" s="308"/>
      <c r="FG122" s="308"/>
      <c r="FH122" s="308"/>
      <c r="FI122" s="308"/>
      <c r="FJ122" s="308"/>
      <c r="FK122" s="308"/>
      <c r="FL122" s="308"/>
      <c r="FM122" s="308"/>
      <c r="FN122" s="308"/>
      <c r="FO122" s="308"/>
      <c r="FP122" s="308"/>
      <c r="FQ122" s="308"/>
      <c r="FR122" s="308"/>
      <c r="FS122" s="308"/>
      <c r="FT122" s="308"/>
      <c r="FU122" s="308"/>
      <c r="FV122" s="308"/>
      <c r="FW122" s="308"/>
      <c r="FX122" s="308"/>
      <c r="FY122" s="308"/>
      <c r="FZ122" s="308"/>
      <c r="GA122" s="308"/>
      <c r="GB122" s="308"/>
      <c r="GC122" s="308"/>
      <c r="GD122" s="308"/>
      <c r="GE122" s="308"/>
      <c r="GF122" s="308"/>
      <c r="GG122" s="308"/>
      <c r="GH122" s="308"/>
      <c r="GI122" s="308"/>
      <c r="GJ122" s="308"/>
      <c r="GK122" s="308"/>
      <c r="GL122" s="308"/>
      <c r="GM122" s="308"/>
      <c r="GN122" s="308"/>
      <c r="GO122" s="308"/>
      <c r="GP122" s="308"/>
      <c r="GQ122" s="308"/>
      <c r="GR122" s="308"/>
      <c r="GS122" s="308"/>
      <c r="GT122" s="308"/>
      <c r="GU122" s="308"/>
      <c r="GV122" s="308"/>
      <c r="GW122" s="308"/>
      <c r="GX122" s="308"/>
      <c r="GY122" s="308"/>
      <c r="GZ122" s="308"/>
      <c r="HA122" s="308"/>
      <c r="HB122" s="308"/>
      <c r="HC122" s="308"/>
      <c r="HD122" s="308"/>
      <c r="HE122" s="308"/>
      <c r="HF122" s="308"/>
      <c r="HG122" s="308"/>
      <c r="HH122" s="308"/>
      <c r="HI122" s="308"/>
      <c r="HJ122" s="308"/>
      <c r="HK122" s="308"/>
      <c r="HL122" s="308"/>
      <c r="HM122" s="308"/>
      <c r="HN122" s="308"/>
      <c r="HO122" s="308"/>
      <c r="HP122" s="308"/>
      <c r="HQ122" s="308"/>
      <c r="HR122" s="308"/>
      <c r="HS122" s="308"/>
      <c r="HT122" s="308"/>
      <c r="HU122" s="308"/>
      <c r="HV122" s="308"/>
      <c r="HW122" s="308"/>
      <c r="HX122" s="308"/>
      <c r="HY122" s="308"/>
      <c r="HZ122" s="308"/>
      <c r="IA122" s="308"/>
      <c r="IB122" s="308"/>
      <c r="IC122" s="308"/>
      <c r="ID122" s="308"/>
      <c r="IE122" s="308"/>
      <c r="IF122" s="308"/>
      <c r="IG122" s="308"/>
      <c r="IH122" s="308"/>
      <c r="II122" s="308"/>
      <c r="IJ122" s="308"/>
      <c r="IK122" s="308"/>
      <c r="IL122" s="308"/>
      <c r="IM122" s="308"/>
      <c r="IN122" s="308"/>
      <c r="IO122" s="308"/>
      <c r="IP122" s="308"/>
      <c r="IQ122" s="308"/>
      <c r="IR122" s="308"/>
      <c r="IS122" s="308"/>
      <c r="IT122" s="308"/>
      <c r="IU122" s="308"/>
      <c r="IV122" s="308"/>
      <c r="IW122" s="308"/>
      <c r="IX122" s="308"/>
      <c r="IY122" s="308"/>
      <c r="IZ122" s="308"/>
      <c r="JA122" s="308"/>
      <c r="JB122" s="308"/>
      <c r="JC122" s="308"/>
      <c r="JD122" s="308"/>
      <c r="JE122" s="308"/>
      <c r="JF122" s="308"/>
      <c r="JG122" s="308"/>
      <c r="JH122" s="308"/>
      <c r="JI122" s="308"/>
      <c r="JJ122" s="308"/>
      <c r="JK122" s="308"/>
      <c r="JL122" s="308"/>
      <c r="JM122" s="308"/>
      <c r="JN122" s="308"/>
      <c r="JO122" s="308"/>
      <c r="JP122" s="308"/>
      <c r="JQ122" s="308"/>
      <c r="JR122" s="308"/>
      <c r="JS122" s="308"/>
      <c r="JT122" s="308"/>
      <c r="JU122" s="308"/>
      <c r="JV122" s="308"/>
      <c r="JW122" s="308"/>
      <c r="JX122" s="308"/>
      <c r="JY122" s="308"/>
      <c r="JZ122" s="308"/>
      <c r="KA122" s="308"/>
      <c r="KB122" s="308"/>
      <c r="KC122" s="308"/>
      <c r="KD122" s="308"/>
      <c r="KE122" s="308"/>
      <c r="KF122" s="308"/>
      <c r="KG122" s="308"/>
      <c r="KH122" s="308"/>
      <c r="KI122" s="308"/>
      <c r="KJ122" s="308"/>
      <c r="KK122" s="308"/>
      <c r="KL122" s="308"/>
      <c r="KM122" s="308"/>
      <c r="KN122" s="308"/>
      <c r="KO122" s="308"/>
      <c r="KP122" s="308"/>
      <c r="KQ122" s="308"/>
      <c r="KR122" s="308"/>
      <c r="KS122" s="308"/>
      <c r="KT122" s="308"/>
      <c r="KU122" s="308"/>
      <c r="KV122" s="308"/>
      <c r="KW122" s="308"/>
      <c r="KX122" s="308"/>
      <c r="KY122" s="308"/>
      <c r="KZ122" s="308"/>
      <c r="LA122" s="308"/>
      <c r="LB122" s="308"/>
      <c r="LC122" s="308"/>
      <c r="LD122" s="308"/>
      <c r="LE122" s="308"/>
      <c r="LF122" s="308"/>
      <c r="LG122" s="308"/>
      <c r="LH122" s="308"/>
      <c r="LI122" s="308"/>
      <c r="LJ122" s="308"/>
      <c r="LK122" s="308"/>
      <c r="LL122" s="308"/>
      <c r="LM122" s="308"/>
    </row>
    <row r="123" spans="1:325" ht="30">
      <c r="A123" s="130"/>
      <c r="B123" s="323" t="s">
        <v>875</v>
      </c>
      <c r="C123" s="304" t="s">
        <v>876</v>
      </c>
      <c r="D123" s="309"/>
      <c r="E123" s="310"/>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c r="AJ123" s="308"/>
      <c r="AK123" s="308"/>
      <c r="AL123" s="308"/>
      <c r="AM123" s="308"/>
      <c r="AN123" s="308"/>
      <c r="AO123" s="308"/>
      <c r="AP123" s="308"/>
      <c r="AQ123" s="308"/>
      <c r="AR123" s="308"/>
      <c r="AS123" s="308"/>
      <c r="AT123" s="308"/>
      <c r="AU123" s="308"/>
      <c r="AV123" s="308"/>
      <c r="AW123" s="308"/>
      <c r="AX123" s="308"/>
      <c r="AY123" s="308"/>
      <c r="AZ123" s="308"/>
      <c r="BA123" s="308"/>
      <c r="BB123" s="308"/>
      <c r="BC123" s="308"/>
      <c r="BD123" s="308"/>
      <c r="BE123" s="308"/>
      <c r="BF123" s="308"/>
      <c r="BG123" s="308"/>
      <c r="BH123" s="308"/>
      <c r="BI123" s="308"/>
      <c r="BJ123" s="308"/>
      <c r="BK123" s="308"/>
      <c r="BL123" s="308"/>
      <c r="BM123" s="308"/>
      <c r="BN123" s="308"/>
      <c r="BO123" s="308"/>
      <c r="BP123" s="308"/>
      <c r="BQ123" s="308"/>
      <c r="BR123" s="308"/>
      <c r="BS123" s="308"/>
      <c r="BT123" s="308"/>
      <c r="BU123" s="308"/>
      <c r="BV123" s="308"/>
      <c r="BW123" s="308"/>
      <c r="BX123" s="308"/>
      <c r="BY123" s="308"/>
      <c r="BZ123" s="308"/>
      <c r="CA123" s="308"/>
      <c r="CB123" s="308"/>
      <c r="CC123" s="308"/>
      <c r="CD123" s="308"/>
      <c r="CE123" s="308"/>
      <c r="CF123" s="308"/>
      <c r="CG123" s="308"/>
      <c r="CH123" s="308"/>
      <c r="CI123" s="308"/>
      <c r="CJ123" s="308"/>
      <c r="CK123" s="308"/>
      <c r="CL123" s="308"/>
      <c r="CM123" s="308"/>
      <c r="CN123" s="308"/>
      <c r="CO123" s="308"/>
      <c r="CP123" s="308"/>
      <c r="CQ123" s="308"/>
      <c r="CR123" s="308"/>
      <c r="CS123" s="308"/>
      <c r="CT123" s="308"/>
      <c r="CU123" s="308"/>
      <c r="CV123" s="308"/>
      <c r="CW123" s="308"/>
      <c r="CX123" s="308"/>
      <c r="CY123" s="308"/>
      <c r="CZ123" s="308"/>
      <c r="DA123" s="308"/>
      <c r="DB123" s="308"/>
      <c r="DC123" s="308"/>
      <c r="DD123" s="308"/>
      <c r="DE123" s="308"/>
      <c r="DF123" s="308"/>
      <c r="DG123" s="308"/>
      <c r="DH123" s="308"/>
      <c r="DI123" s="308"/>
      <c r="DJ123" s="308"/>
      <c r="DK123" s="308"/>
      <c r="DL123" s="308"/>
      <c r="DM123" s="308"/>
      <c r="DN123" s="308"/>
      <c r="DO123" s="308"/>
      <c r="DP123" s="308"/>
      <c r="DQ123" s="308"/>
      <c r="DR123" s="308"/>
      <c r="DS123" s="308"/>
      <c r="DT123" s="308"/>
      <c r="DU123" s="308"/>
      <c r="DV123" s="308"/>
      <c r="DW123" s="308"/>
      <c r="DX123" s="308"/>
      <c r="DY123" s="308"/>
      <c r="DZ123" s="308"/>
      <c r="EA123" s="308"/>
      <c r="EB123" s="308"/>
      <c r="EC123" s="308"/>
      <c r="ED123" s="308"/>
      <c r="EE123" s="308"/>
      <c r="EF123" s="308"/>
      <c r="EG123" s="308"/>
      <c r="EH123" s="308"/>
      <c r="EI123" s="308"/>
      <c r="EJ123" s="308"/>
      <c r="EK123" s="308"/>
      <c r="EL123" s="308"/>
      <c r="EM123" s="308"/>
      <c r="EN123" s="308"/>
      <c r="EO123" s="308"/>
      <c r="EP123" s="308"/>
      <c r="EQ123" s="308"/>
      <c r="ER123" s="308"/>
      <c r="ES123" s="308"/>
      <c r="ET123" s="308"/>
      <c r="EU123" s="308"/>
      <c r="EV123" s="308"/>
      <c r="EW123" s="308"/>
      <c r="EX123" s="308"/>
      <c r="EY123" s="308"/>
      <c r="EZ123" s="308"/>
      <c r="FA123" s="308"/>
      <c r="FB123" s="308"/>
      <c r="FC123" s="308"/>
      <c r="FD123" s="308"/>
      <c r="FE123" s="308"/>
      <c r="FF123" s="308"/>
      <c r="FG123" s="308"/>
      <c r="FH123" s="308"/>
      <c r="FI123" s="308"/>
      <c r="FJ123" s="308"/>
      <c r="FK123" s="308"/>
      <c r="FL123" s="308"/>
      <c r="FM123" s="308"/>
      <c r="FN123" s="308"/>
      <c r="FO123" s="308"/>
      <c r="FP123" s="308"/>
      <c r="FQ123" s="308"/>
      <c r="FR123" s="308"/>
      <c r="FS123" s="308"/>
      <c r="FT123" s="308"/>
      <c r="FU123" s="308"/>
      <c r="FV123" s="308"/>
      <c r="FW123" s="308"/>
      <c r="FX123" s="308"/>
      <c r="FY123" s="308"/>
      <c r="FZ123" s="308"/>
      <c r="GA123" s="308"/>
      <c r="GB123" s="308"/>
      <c r="GC123" s="308"/>
      <c r="GD123" s="308"/>
      <c r="GE123" s="308"/>
      <c r="GF123" s="308"/>
      <c r="GG123" s="308"/>
      <c r="GH123" s="308"/>
      <c r="GI123" s="308"/>
      <c r="GJ123" s="308"/>
      <c r="GK123" s="308"/>
      <c r="GL123" s="308"/>
      <c r="GM123" s="308"/>
      <c r="GN123" s="308"/>
      <c r="GO123" s="308"/>
      <c r="GP123" s="308"/>
      <c r="GQ123" s="308"/>
      <c r="GR123" s="308"/>
      <c r="GS123" s="308"/>
      <c r="GT123" s="308"/>
      <c r="GU123" s="308"/>
      <c r="GV123" s="308"/>
      <c r="GW123" s="308"/>
      <c r="GX123" s="308"/>
      <c r="GY123" s="308"/>
      <c r="GZ123" s="308"/>
      <c r="HA123" s="308"/>
      <c r="HB123" s="308"/>
      <c r="HC123" s="308"/>
      <c r="HD123" s="308"/>
      <c r="HE123" s="308"/>
      <c r="HF123" s="308"/>
      <c r="HG123" s="308"/>
      <c r="HH123" s="308"/>
      <c r="HI123" s="308"/>
      <c r="HJ123" s="308"/>
      <c r="HK123" s="308"/>
      <c r="HL123" s="308"/>
      <c r="HM123" s="308"/>
      <c r="HN123" s="308"/>
      <c r="HO123" s="308"/>
      <c r="HP123" s="308"/>
      <c r="HQ123" s="308"/>
      <c r="HR123" s="308"/>
      <c r="HS123" s="308"/>
      <c r="HT123" s="308"/>
      <c r="HU123" s="308"/>
      <c r="HV123" s="308"/>
      <c r="HW123" s="308"/>
      <c r="HX123" s="308"/>
      <c r="HY123" s="308"/>
      <c r="HZ123" s="308"/>
      <c r="IA123" s="308"/>
      <c r="IB123" s="308"/>
      <c r="IC123" s="308"/>
      <c r="ID123" s="308"/>
      <c r="IE123" s="308"/>
      <c r="IF123" s="308"/>
      <c r="IG123" s="308"/>
      <c r="IH123" s="308"/>
      <c r="II123" s="308"/>
      <c r="IJ123" s="308"/>
      <c r="IK123" s="308"/>
      <c r="IL123" s="308"/>
      <c r="IM123" s="308"/>
      <c r="IN123" s="308"/>
      <c r="IO123" s="308"/>
      <c r="IP123" s="308"/>
      <c r="IQ123" s="308"/>
      <c r="IR123" s="308"/>
      <c r="IS123" s="308"/>
      <c r="IT123" s="308"/>
      <c r="IU123" s="308"/>
      <c r="IV123" s="308"/>
      <c r="IW123" s="308"/>
      <c r="IX123" s="308"/>
      <c r="IY123" s="308"/>
      <c r="IZ123" s="308"/>
      <c r="JA123" s="308"/>
      <c r="JB123" s="308"/>
      <c r="JC123" s="308"/>
      <c r="JD123" s="308"/>
      <c r="JE123" s="308"/>
      <c r="JF123" s="308"/>
      <c r="JG123" s="308"/>
      <c r="JH123" s="308"/>
      <c r="JI123" s="308"/>
      <c r="JJ123" s="308"/>
      <c r="JK123" s="308"/>
      <c r="JL123" s="308"/>
      <c r="JM123" s="308"/>
      <c r="JN123" s="308"/>
      <c r="JO123" s="308"/>
      <c r="JP123" s="308"/>
      <c r="JQ123" s="308"/>
      <c r="JR123" s="308"/>
      <c r="JS123" s="308"/>
      <c r="JT123" s="308"/>
      <c r="JU123" s="308"/>
      <c r="JV123" s="308"/>
      <c r="JW123" s="308"/>
      <c r="JX123" s="308"/>
      <c r="JY123" s="308"/>
      <c r="JZ123" s="308"/>
      <c r="KA123" s="308"/>
      <c r="KB123" s="308"/>
      <c r="KC123" s="308"/>
      <c r="KD123" s="308"/>
      <c r="KE123" s="308"/>
      <c r="KF123" s="308"/>
      <c r="KG123" s="308"/>
      <c r="KH123" s="308"/>
      <c r="KI123" s="308"/>
      <c r="KJ123" s="308"/>
      <c r="KK123" s="308"/>
      <c r="KL123" s="308"/>
      <c r="KM123" s="308"/>
      <c r="KN123" s="308"/>
      <c r="KO123" s="308"/>
      <c r="KP123" s="308"/>
      <c r="KQ123" s="308"/>
      <c r="KR123" s="308"/>
      <c r="KS123" s="308"/>
      <c r="KT123" s="308"/>
      <c r="KU123" s="308"/>
      <c r="KV123" s="308"/>
      <c r="KW123" s="308"/>
      <c r="KX123" s="308"/>
      <c r="KY123" s="308"/>
      <c r="KZ123" s="308"/>
      <c r="LA123" s="308"/>
      <c r="LB123" s="308"/>
      <c r="LC123" s="308"/>
      <c r="LD123" s="308"/>
      <c r="LE123" s="308"/>
      <c r="LF123" s="308"/>
      <c r="LG123" s="308"/>
      <c r="LH123" s="308"/>
      <c r="LI123" s="308"/>
      <c r="LJ123" s="308"/>
      <c r="LK123" s="308"/>
      <c r="LL123" s="308"/>
      <c r="LM123" s="308"/>
    </row>
    <row r="124" spans="1:325" ht="30">
      <c r="A124" s="130" t="str">
        <f>IF(OR(Data3!B10="Grand Total",Data3!B10=0),"",Data3!B10)</f>
        <v>D.1.6.</v>
      </c>
      <c r="B124" s="323" t="s">
        <v>877</v>
      </c>
      <c r="C124" s="304" t="s">
        <v>203</v>
      </c>
      <c r="D124" s="309"/>
      <c r="E124" s="310"/>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8"/>
      <c r="AM124" s="308"/>
      <c r="AN124" s="308"/>
      <c r="AO124" s="308"/>
      <c r="AP124" s="308"/>
      <c r="AQ124" s="308"/>
      <c r="AR124" s="308"/>
      <c r="AS124" s="308"/>
      <c r="AT124" s="308"/>
      <c r="AU124" s="308"/>
      <c r="AV124" s="308"/>
      <c r="AW124" s="308"/>
      <c r="AX124" s="308"/>
      <c r="AY124" s="308"/>
      <c r="AZ124" s="308"/>
      <c r="BA124" s="308"/>
      <c r="BB124" s="308"/>
      <c r="BC124" s="308"/>
      <c r="BD124" s="308"/>
      <c r="BE124" s="308"/>
      <c r="BF124" s="308"/>
      <c r="BG124" s="308"/>
      <c r="BH124" s="308"/>
      <c r="BI124" s="308"/>
      <c r="BJ124" s="308"/>
      <c r="BK124" s="308"/>
      <c r="BL124" s="308"/>
      <c r="BM124" s="308"/>
      <c r="BN124" s="308"/>
      <c r="BO124" s="308"/>
      <c r="BP124" s="308"/>
      <c r="BQ124" s="308"/>
      <c r="BR124" s="308"/>
      <c r="BS124" s="308"/>
      <c r="BT124" s="308"/>
      <c r="BU124" s="308"/>
      <c r="BV124" s="308"/>
      <c r="BW124" s="308"/>
      <c r="BX124" s="308"/>
      <c r="BY124" s="308"/>
      <c r="BZ124" s="308"/>
      <c r="CA124" s="308"/>
      <c r="CB124" s="308"/>
      <c r="CC124" s="308"/>
      <c r="CD124" s="308"/>
      <c r="CE124" s="308"/>
      <c r="CF124" s="308"/>
      <c r="CG124" s="308"/>
      <c r="CH124" s="308"/>
      <c r="CI124" s="308"/>
      <c r="CJ124" s="308"/>
      <c r="CK124" s="308"/>
      <c r="CL124" s="308"/>
      <c r="CM124" s="308"/>
      <c r="CN124" s="308"/>
      <c r="CO124" s="308"/>
      <c r="CP124" s="308"/>
      <c r="CQ124" s="308"/>
      <c r="CR124" s="308"/>
      <c r="CS124" s="308"/>
      <c r="CT124" s="308"/>
      <c r="CU124" s="308"/>
      <c r="CV124" s="308"/>
      <c r="CW124" s="308"/>
      <c r="CX124" s="308"/>
      <c r="CY124" s="308"/>
      <c r="CZ124" s="308"/>
      <c r="DA124" s="308"/>
      <c r="DB124" s="308"/>
      <c r="DC124" s="308"/>
      <c r="DD124" s="308"/>
      <c r="DE124" s="308"/>
      <c r="DF124" s="308"/>
      <c r="DG124" s="308"/>
      <c r="DH124" s="308"/>
      <c r="DI124" s="308"/>
      <c r="DJ124" s="308"/>
      <c r="DK124" s="308"/>
      <c r="DL124" s="308"/>
      <c r="DM124" s="308"/>
      <c r="DN124" s="308"/>
      <c r="DO124" s="308"/>
      <c r="DP124" s="308"/>
      <c r="DQ124" s="308"/>
      <c r="DR124" s="308"/>
      <c r="DS124" s="308"/>
      <c r="DT124" s="308"/>
      <c r="DU124" s="308"/>
      <c r="DV124" s="308"/>
      <c r="DW124" s="308"/>
      <c r="DX124" s="308"/>
      <c r="DY124" s="308"/>
      <c r="DZ124" s="308"/>
      <c r="EA124" s="308"/>
      <c r="EB124" s="308"/>
      <c r="EC124" s="308"/>
      <c r="ED124" s="308"/>
      <c r="EE124" s="308"/>
      <c r="EF124" s="308"/>
      <c r="EG124" s="308"/>
      <c r="EH124" s="308"/>
      <c r="EI124" s="308"/>
      <c r="EJ124" s="308"/>
      <c r="EK124" s="308"/>
      <c r="EL124" s="308"/>
      <c r="EM124" s="308"/>
      <c r="EN124" s="308"/>
      <c r="EO124" s="308"/>
      <c r="EP124" s="308"/>
      <c r="EQ124" s="308"/>
      <c r="ER124" s="308"/>
      <c r="ES124" s="308"/>
      <c r="ET124" s="308"/>
      <c r="EU124" s="308"/>
      <c r="EV124" s="308"/>
      <c r="EW124" s="308"/>
      <c r="EX124" s="308"/>
      <c r="EY124" s="308"/>
      <c r="EZ124" s="308"/>
      <c r="FA124" s="308"/>
      <c r="FB124" s="308"/>
      <c r="FC124" s="308"/>
      <c r="FD124" s="308"/>
      <c r="FE124" s="308"/>
      <c r="FF124" s="308"/>
      <c r="FG124" s="308"/>
      <c r="FH124" s="308"/>
      <c r="FI124" s="308"/>
      <c r="FJ124" s="308"/>
      <c r="FK124" s="308"/>
      <c r="FL124" s="308"/>
      <c r="FM124" s="308"/>
      <c r="FN124" s="308"/>
      <c r="FO124" s="308"/>
      <c r="FP124" s="308"/>
      <c r="FQ124" s="308"/>
      <c r="FR124" s="308"/>
      <c r="FS124" s="308"/>
      <c r="FT124" s="308"/>
      <c r="FU124" s="308"/>
      <c r="FV124" s="308"/>
      <c r="FW124" s="308"/>
      <c r="FX124" s="308"/>
      <c r="FY124" s="308"/>
      <c r="FZ124" s="308"/>
      <c r="GA124" s="308"/>
      <c r="GB124" s="308"/>
      <c r="GC124" s="308"/>
      <c r="GD124" s="308"/>
      <c r="GE124" s="308"/>
      <c r="GF124" s="308"/>
      <c r="GG124" s="308"/>
      <c r="GH124" s="308"/>
      <c r="GI124" s="308"/>
      <c r="GJ124" s="308"/>
      <c r="GK124" s="308"/>
      <c r="GL124" s="308"/>
      <c r="GM124" s="308"/>
      <c r="GN124" s="308"/>
      <c r="GO124" s="308"/>
      <c r="GP124" s="308"/>
      <c r="GQ124" s="308"/>
      <c r="GR124" s="308"/>
      <c r="GS124" s="308"/>
      <c r="GT124" s="308"/>
      <c r="GU124" s="308"/>
      <c r="GV124" s="308"/>
      <c r="GW124" s="308"/>
      <c r="GX124" s="308"/>
      <c r="GY124" s="308"/>
      <c r="GZ124" s="308"/>
      <c r="HA124" s="308"/>
      <c r="HB124" s="308"/>
      <c r="HC124" s="308"/>
      <c r="HD124" s="308"/>
      <c r="HE124" s="308"/>
      <c r="HF124" s="308"/>
      <c r="HG124" s="308"/>
      <c r="HH124" s="308"/>
      <c r="HI124" s="308"/>
      <c r="HJ124" s="308"/>
      <c r="HK124" s="308"/>
      <c r="HL124" s="308"/>
      <c r="HM124" s="308"/>
      <c r="HN124" s="308"/>
      <c r="HO124" s="308"/>
      <c r="HP124" s="308"/>
      <c r="HQ124" s="308"/>
      <c r="HR124" s="308"/>
      <c r="HS124" s="308"/>
      <c r="HT124" s="308"/>
      <c r="HU124" s="308"/>
      <c r="HV124" s="308"/>
      <c r="HW124" s="308"/>
      <c r="HX124" s="308"/>
      <c r="HY124" s="308"/>
      <c r="HZ124" s="308"/>
      <c r="IA124" s="308"/>
      <c r="IB124" s="308"/>
      <c r="IC124" s="308"/>
      <c r="ID124" s="308"/>
      <c r="IE124" s="308"/>
      <c r="IF124" s="308"/>
      <c r="IG124" s="308"/>
      <c r="IH124" s="308"/>
      <c r="II124" s="308"/>
      <c r="IJ124" s="308"/>
      <c r="IK124" s="308"/>
      <c r="IL124" s="308"/>
      <c r="IM124" s="308"/>
      <c r="IN124" s="308"/>
      <c r="IO124" s="308"/>
      <c r="IP124" s="308"/>
      <c r="IQ124" s="308"/>
      <c r="IR124" s="308"/>
      <c r="IS124" s="308"/>
      <c r="IT124" s="308"/>
      <c r="IU124" s="308"/>
      <c r="IV124" s="308"/>
      <c r="IW124" s="308"/>
      <c r="IX124" s="308"/>
      <c r="IY124" s="308"/>
      <c r="IZ124" s="308"/>
      <c r="JA124" s="308"/>
      <c r="JB124" s="308"/>
      <c r="JC124" s="308"/>
      <c r="JD124" s="308"/>
      <c r="JE124" s="308"/>
      <c r="JF124" s="308"/>
      <c r="JG124" s="308"/>
      <c r="JH124" s="308"/>
      <c r="JI124" s="308"/>
      <c r="JJ124" s="308"/>
      <c r="JK124" s="308"/>
      <c r="JL124" s="308"/>
      <c r="JM124" s="308"/>
      <c r="JN124" s="308"/>
      <c r="JO124" s="308"/>
      <c r="JP124" s="308"/>
      <c r="JQ124" s="308"/>
      <c r="JR124" s="308"/>
      <c r="JS124" s="308"/>
      <c r="JT124" s="308"/>
      <c r="JU124" s="308"/>
      <c r="JV124" s="308"/>
      <c r="JW124" s="308"/>
      <c r="JX124" s="308"/>
      <c r="JY124" s="308"/>
      <c r="JZ124" s="308"/>
      <c r="KA124" s="308"/>
      <c r="KB124" s="308"/>
      <c r="KC124" s="308"/>
      <c r="KD124" s="308"/>
      <c r="KE124" s="308"/>
      <c r="KF124" s="308"/>
      <c r="KG124" s="308"/>
      <c r="KH124" s="308"/>
      <c r="KI124" s="308"/>
      <c r="KJ124" s="308"/>
      <c r="KK124" s="308"/>
      <c r="KL124" s="308"/>
      <c r="KM124" s="308"/>
      <c r="KN124" s="308"/>
      <c r="KO124" s="308"/>
      <c r="KP124" s="308"/>
      <c r="KQ124" s="308"/>
      <c r="KR124" s="308"/>
      <c r="KS124" s="308"/>
      <c r="KT124" s="308"/>
      <c r="KU124" s="308"/>
      <c r="KV124" s="308"/>
      <c r="KW124" s="308"/>
      <c r="KX124" s="308"/>
      <c r="KY124" s="308"/>
      <c r="KZ124" s="308"/>
      <c r="LA124" s="308"/>
      <c r="LB124" s="308"/>
      <c r="LC124" s="308"/>
      <c r="LD124" s="308"/>
      <c r="LE124" s="308"/>
      <c r="LF124" s="308"/>
      <c r="LG124" s="308"/>
      <c r="LH124" s="308"/>
      <c r="LI124" s="308"/>
      <c r="LJ124" s="308"/>
      <c r="LK124" s="308"/>
      <c r="LL124" s="308"/>
      <c r="LM124" s="308"/>
    </row>
    <row r="125" spans="1:325" ht="30">
      <c r="A125" s="130" t="str">
        <f>IF(OR(Data3!B12="Grand Total",Data3!B12=0),"",Data3!B12)</f>
        <v>D.1.8.</v>
      </c>
      <c r="B125" s="323" t="s">
        <v>878</v>
      </c>
      <c r="C125" s="304" t="s">
        <v>210</v>
      </c>
      <c r="D125" s="309"/>
      <c r="E125" s="310"/>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c r="AJ125" s="308"/>
      <c r="AK125" s="308"/>
      <c r="AL125" s="308"/>
      <c r="AM125" s="308"/>
      <c r="AN125" s="308"/>
      <c r="AO125" s="308"/>
      <c r="AP125" s="308"/>
      <c r="AQ125" s="308"/>
      <c r="AR125" s="308"/>
      <c r="AS125" s="308"/>
      <c r="AT125" s="308"/>
      <c r="AU125" s="308"/>
      <c r="AV125" s="308"/>
      <c r="AW125" s="308"/>
      <c r="AX125" s="308"/>
      <c r="AY125" s="308"/>
      <c r="AZ125" s="308"/>
      <c r="BA125" s="308"/>
      <c r="BB125" s="308"/>
      <c r="BC125" s="308"/>
      <c r="BD125" s="308"/>
      <c r="BE125" s="308"/>
      <c r="BF125" s="308"/>
      <c r="BG125" s="308"/>
      <c r="BH125" s="308"/>
      <c r="BI125" s="308"/>
      <c r="BJ125" s="308"/>
      <c r="BK125" s="308"/>
      <c r="BL125" s="308"/>
      <c r="BM125" s="308"/>
      <c r="BN125" s="308"/>
      <c r="BO125" s="308"/>
      <c r="BP125" s="308"/>
      <c r="BQ125" s="308"/>
      <c r="BR125" s="308"/>
      <c r="BS125" s="308"/>
      <c r="BT125" s="308"/>
      <c r="BU125" s="308"/>
      <c r="BV125" s="308"/>
      <c r="BW125" s="308"/>
      <c r="BX125" s="308"/>
      <c r="BY125" s="308"/>
      <c r="BZ125" s="308"/>
      <c r="CA125" s="308"/>
      <c r="CB125" s="308"/>
      <c r="CC125" s="308"/>
      <c r="CD125" s="308"/>
      <c r="CE125" s="308"/>
      <c r="CF125" s="308"/>
      <c r="CG125" s="308"/>
      <c r="CH125" s="308"/>
      <c r="CI125" s="308"/>
      <c r="CJ125" s="308"/>
      <c r="CK125" s="308"/>
      <c r="CL125" s="308"/>
      <c r="CM125" s="308"/>
      <c r="CN125" s="308"/>
      <c r="CO125" s="308"/>
      <c r="CP125" s="308"/>
      <c r="CQ125" s="308"/>
      <c r="CR125" s="308"/>
      <c r="CS125" s="308"/>
      <c r="CT125" s="308"/>
      <c r="CU125" s="308"/>
      <c r="CV125" s="308"/>
      <c r="CW125" s="308"/>
      <c r="CX125" s="308"/>
      <c r="CY125" s="308"/>
      <c r="CZ125" s="308"/>
      <c r="DA125" s="308"/>
      <c r="DB125" s="308"/>
      <c r="DC125" s="308"/>
      <c r="DD125" s="308"/>
      <c r="DE125" s="308"/>
      <c r="DF125" s="308"/>
      <c r="DG125" s="308"/>
      <c r="DH125" s="308"/>
      <c r="DI125" s="308"/>
      <c r="DJ125" s="308"/>
      <c r="DK125" s="308"/>
      <c r="DL125" s="308"/>
      <c r="DM125" s="308"/>
      <c r="DN125" s="308"/>
      <c r="DO125" s="308"/>
      <c r="DP125" s="308"/>
      <c r="DQ125" s="308"/>
      <c r="DR125" s="308"/>
      <c r="DS125" s="308"/>
      <c r="DT125" s="308"/>
      <c r="DU125" s="308"/>
      <c r="DV125" s="308"/>
      <c r="DW125" s="308"/>
      <c r="DX125" s="308"/>
      <c r="DY125" s="308"/>
      <c r="DZ125" s="308"/>
      <c r="EA125" s="308"/>
      <c r="EB125" s="308"/>
      <c r="EC125" s="308"/>
      <c r="ED125" s="308"/>
      <c r="EE125" s="308"/>
      <c r="EF125" s="308"/>
      <c r="EG125" s="308"/>
      <c r="EH125" s="308"/>
      <c r="EI125" s="308"/>
      <c r="EJ125" s="308"/>
      <c r="EK125" s="308"/>
      <c r="EL125" s="308"/>
      <c r="EM125" s="308"/>
      <c r="EN125" s="308"/>
      <c r="EO125" s="308"/>
      <c r="EP125" s="308"/>
      <c r="EQ125" s="308"/>
      <c r="ER125" s="308"/>
      <c r="ES125" s="308"/>
      <c r="ET125" s="308"/>
      <c r="EU125" s="308"/>
      <c r="EV125" s="308"/>
      <c r="EW125" s="308"/>
      <c r="EX125" s="308"/>
      <c r="EY125" s="308"/>
      <c r="EZ125" s="308"/>
      <c r="FA125" s="308"/>
      <c r="FB125" s="308"/>
      <c r="FC125" s="308"/>
      <c r="FD125" s="308"/>
      <c r="FE125" s="308"/>
      <c r="FF125" s="308"/>
      <c r="FG125" s="308"/>
      <c r="FH125" s="308"/>
      <c r="FI125" s="308"/>
      <c r="FJ125" s="308"/>
      <c r="FK125" s="308"/>
      <c r="FL125" s="308"/>
      <c r="FM125" s="308"/>
      <c r="FN125" s="308"/>
      <c r="FO125" s="308"/>
      <c r="FP125" s="308"/>
      <c r="FQ125" s="308"/>
      <c r="FR125" s="308"/>
      <c r="FS125" s="308"/>
      <c r="FT125" s="308"/>
      <c r="FU125" s="308"/>
      <c r="FV125" s="308"/>
      <c r="FW125" s="308"/>
      <c r="FX125" s="308"/>
      <c r="FY125" s="308"/>
      <c r="FZ125" s="308"/>
      <c r="GA125" s="308"/>
      <c r="GB125" s="308"/>
      <c r="GC125" s="308"/>
      <c r="GD125" s="308"/>
      <c r="GE125" s="308"/>
      <c r="GF125" s="308"/>
      <c r="GG125" s="308"/>
      <c r="GH125" s="308"/>
      <c r="GI125" s="308"/>
      <c r="GJ125" s="308"/>
      <c r="GK125" s="308"/>
      <c r="GL125" s="308"/>
      <c r="GM125" s="308"/>
      <c r="GN125" s="308"/>
      <c r="GO125" s="308"/>
      <c r="GP125" s="308"/>
      <c r="GQ125" s="308"/>
      <c r="GR125" s="308"/>
      <c r="GS125" s="308"/>
      <c r="GT125" s="308"/>
      <c r="GU125" s="308"/>
      <c r="GV125" s="308"/>
      <c r="GW125" s="308"/>
      <c r="GX125" s="308"/>
      <c r="GY125" s="308"/>
      <c r="GZ125" s="308"/>
      <c r="HA125" s="308"/>
      <c r="HB125" s="308"/>
      <c r="HC125" s="308"/>
      <c r="HD125" s="308"/>
      <c r="HE125" s="308"/>
      <c r="HF125" s="308"/>
      <c r="HG125" s="308"/>
      <c r="HH125" s="308"/>
      <c r="HI125" s="308"/>
      <c r="HJ125" s="308"/>
      <c r="HK125" s="308"/>
      <c r="HL125" s="308"/>
      <c r="HM125" s="308"/>
      <c r="HN125" s="308"/>
      <c r="HO125" s="308"/>
      <c r="HP125" s="308"/>
      <c r="HQ125" s="308"/>
      <c r="HR125" s="308"/>
      <c r="HS125" s="308"/>
      <c r="HT125" s="308"/>
      <c r="HU125" s="308"/>
      <c r="HV125" s="308"/>
      <c r="HW125" s="308"/>
      <c r="HX125" s="308"/>
      <c r="HY125" s="308"/>
      <c r="HZ125" s="308"/>
      <c r="IA125" s="308"/>
      <c r="IB125" s="308"/>
      <c r="IC125" s="308"/>
      <c r="ID125" s="308"/>
      <c r="IE125" s="308"/>
      <c r="IF125" s="308"/>
      <c r="IG125" s="308"/>
      <c r="IH125" s="308"/>
      <c r="II125" s="308"/>
      <c r="IJ125" s="308"/>
      <c r="IK125" s="308"/>
      <c r="IL125" s="308"/>
      <c r="IM125" s="308"/>
      <c r="IN125" s="308"/>
      <c r="IO125" s="308"/>
      <c r="IP125" s="308"/>
      <c r="IQ125" s="308"/>
      <c r="IR125" s="308"/>
      <c r="IS125" s="308"/>
      <c r="IT125" s="308"/>
      <c r="IU125" s="308"/>
      <c r="IV125" s="308"/>
      <c r="IW125" s="308"/>
      <c r="IX125" s="308"/>
      <c r="IY125" s="308"/>
      <c r="IZ125" s="308"/>
      <c r="JA125" s="308"/>
      <c r="JB125" s="308"/>
      <c r="JC125" s="308"/>
      <c r="JD125" s="308"/>
      <c r="JE125" s="308"/>
      <c r="JF125" s="308"/>
      <c r="JG125" s="308"/>
      <c r="JH125" s="308"/>
      <c r="JI125" s="308"/>
      <c r="JJ125" s="308"/>
      <c r="JK125" s="308"/>
      <c r="JL125" s="308"/>
      <c r="JM125" s="308"/>
      <c r="JN125" s="308"/>
      <c r="JO125" s="308"/>
      <c r="JP125" s="308"/>
      <c r="JQ125" s="308"/>
      <c r="JR125" s="308"/>
      <c r="JS125" s="308"/>
      <c r="JT125" s="308"/>
      <c r="JU125" s="308"/>
      <c r="JV125" s="308"/>
      <c r="JW125" s="308"/>
      <c r="JX125" s="308"/>
      <c r="JY125" s="308"/>
      <c r="JZ125" s="308"/>
      <c r="KA125" s="308"/>
      <c r="KB125" s="308"/>
      <c r="KC125" s="308"/>
      <c r="KD125" s="308"/>
      <c r="KE125" s="308"/>
      <c r="KF125" s="308"/>
      <c r="KG125" s="308"/>
      <c r="KH125" s="308"/>
      <c r="KI125" s="308"/>
      <c r="KJ125" s="308"/>
      <c r="KK125" s="308"/>
      <c r="KL125" s="308"/>
      <c r="KM125" s="308"/>
      <c r="KN125" s="308"/>
      <c r="KO125" s="308"/>
      <c r="KP125" s="308"/>
      <c r="KQ125" s="308"/>
      <c r="KR125" s="308"/>
      <c r="KS125" s="308"/>
      <c r="KT125" s="308"/>
      <c r="KU125" s="308"/>
      <c r="KV125" s="308"/>
      <c r="KW125" s="308"/>
      <c r="KX125" s="308"/>
      <c r="KY125" s="308"/>
      <c r="KZ125" s="308"/>
      <c r="LA125" s="308"/>
      <c r="LB125" s="308"/>
      <c r="LC125" s="308"/>
      <c r="LD125" s="308"/>
      <c r="LE125" s="308"/>
      <c r="LF125" s="308"/>
      <c r="LG125" s="308"/>
      <c r="LH125" s="308"/>
      <c r="LI125" s="308"/>
      <c r="LJ125" s="308"/>
      <c r="LK125" s="308"/>
      <c r="LL125" s="308"/>
      <c r="LM125" s="308"/>
    </row>
    <row r="126" spans="1:325" ht="30">
      <c r="A126" s="130"/>
      <c r="B126" s="418" t="s">
        <v>879</v>
      </c>
      <c r="C126" s="522" t="s">
        <v>880</v>
      </c>
      <c r="D126" s="523" t="s">
        <v>881</v>
      </c>
      <c r="E126" s="523" t="s">
        <v>882</v>
      </c>
      <c r="F126" s="631"/>
      <c r="G126" s="632"/>
      <c r="H126" s="632"/>
      <c r="I126" s="632"/>
      <c r="J126" s="632"/>
      <c r="K126" s="632"/>
      <c r="L126" s="632"/>
      <c r="M126" s="632"/>
      <c r="N126" s="632"/>
      <c r="O126" s="632"/>
      <c r="P126" s="632"/>
      <c r="Q126" s="632"/>
      <c r="R126" s="632"/>
      <c r="S126" s="632"/>
      <c r="T126" s="632"/>
      <c r="U126" s="632"/>
      <c r="V126" s="632"/>
      <c r="W126" s="632"/>
      <c r="X126" s="632"/>
      <c r="Y126" s="632"/>
      <c r="Z126" s="632"/>
      <c r="AA126" s="632"/>
      <c r="AB126" s="632"/>
      <c r="AC126" s="632"/>
      <c r="AD126" s="632"/>
      <c r="AE126" s="632"/>
      <c r="AF126" s="632"/>
      <c r="AG126" s="632"/>
      <c r="AH126" s="632"/>
      <c r="AI126" s="632"/>
      <c r="AJ126" s="632"/>
      <c r="AK126" s="632"/>
      <c r="AL126" s="632"/>
      <c r="AM126" s="632"/>
      <c r="AN126" s="632"/>
      <c r="AO126" s="632"/>
      <c r="AP126" s="632"/>
      <c r="AQ126" s="632"/>
      <c r="AR126" s="632"/>
      <c r="AS126" s="632"/>
      <c r="AT126" s="632"/>
      <c r="AU126" s="632"/>
      <c r="AV126" s="632"/>
      <c r="AW126" s="632"/>
      <c r="AX126" s="632"/>
      <c r="AY126" s="632"/>
      <c r="AZ126" s="632"/>
      <c r="BA126" s="632"/>
      <c r="BB126" s="632"/>
      <c r="BC126" s="632"/>
      <c r="BD126" s="632"/>
      <c r="BE126" s="632"/>
      <c r="BF126" s="632"/>
      <c r="BG126" s="632"/>
      <c r="BH126" s="632"/>
      <c r="BI126" s="632"/>
      <c r="BJ126" s="632"/>
      <c r="BK126" s="632"/>
      <c r="BL126" s="632"/>
      <c r="BM126" s="632"/>
      <c r="BN126" s="632"/>
      <c r="BO126" s="632"/>
      <c r="BP126" s="632"/>
      <c r="BQ126" s="632"/>
      <c r="BR126" s="632"/>
      <c r="BS126" s="632"/>
      <c r="BT126" s="632"/>
      <c r="BU126" s="632"/>
      <c r="BV126" s="632"/>
      <c r="BW126" s="632"/>
      <c r="BX126" s="632"/>
      <c r="BY126" s="632"/>
      <c r="BZ126" s="632"/>
      <c r="CA126" s="632"/>
      <c r="CB126" s="632"/>
      <c r="CC126" s="632"/>
      <c r="CD126" s="632"/>
      <c r="CE126" s="632"/>
      <c r="CF126" s="632"/>
      <c r="CG126" s="632"/>
      <c r="CH126" s="632"/>
      <c r="CI126" s="632"/>
      <c r="CJ126" s="632"/>
      <c r="CK126" s="632"/>
      <c r="CL126" s="632"/>
      <c r="CM126" s="632"/>
      <c r="CN126" s="632"/>
      <c r="CO126" s="632"/>
      <c r="CP126" s="632"/>
      <c r="CQ126" s="632"/>
      <c r="CR126" s="632"/>
      <c r="CS126" s="632"/>
      <c r="CT126" s="632"/>
      <c r="CU126" s="632"/>
      <c r="CV126" s="632"/>
      <c r="CW126" s="632"/>
      <c r="CX126" s="632"/>
      <c r="CY126" s="632"/>
      <c r="CZ126" s="632"/>
      <c r="DA126" s="632"/>
      <c r="DB126" s="632"/>
      <c r="DC126" s="632"/>
      <c r="DD126" s="632"/>
      <c r="DE126" s="632"/>
      <c r="DF126" s="632"/>
      <c r="DG126" s="632"/>
      <c r="DH126" s="632"/>
      <c r="DI126" s="632"/>
      <c r="DJ126" s="632"/>
      <c r="DK126" s="632"/>
      <c r="DL126" s="632"/>
      <c r="DM126" s="632"/>
      <c r="DN126" s="632"/>
      <c r="DO126" s="632"/>
      <c r="DP126" s="632"/>
      <c r="DQ126" s="632"/>
      <c r="DR126" s="632"/>
      <c r="DS126" s="632"/>
      <c r="DT126" s="632"/>
      <c r="DU126" s="632"/>
      <c r="DV126" s="632"/>
      <c r="DW126" s="632"/>
      <c r="DX126" s="632"/>
      <c r="DY126" s="632"/>
      <c r="DZ126" s="632"/>
      <c r="EA126" s="632"/>
      <c r="EB126" s="632"/>
      <c r="EC126" s="632"/>
      <c r="ED126" s="632"/>
      <c r="EE126" s="632"/>
      <c r="EF126" s="632"/>
      <c r="EG126" s="632"/>
      <c r="EH126" s="632"/>
      <c r="EI126" s="632"/>
      <c r="EJ126" s="632"/>
      <c r="EK126" s="632"/>
      <c r="EL126" s="632"/>
      <c r="EM126" s="632"/>
      <c r="EN126" s="632"/>
      <c r="EO126" s="632"/>
      <c r="EP126" s="632"/>
      <c r="EQ126" s="632"/>
      <c r="ER126" s="632"/>
      <c r="ES126" s="632"/>
      <c r="ET126" s="632"/>
      <c r="EU126" s="632"/>
      <c r="EV126" s="632"/>
      <c r="EW126" s="632"/>
      <c r="EX126" s="632"/>
      <c r="EY126" s="632"/>
      <c r="EZ126" s="632"/>
      <c r="FA126" s="632"/>
      <c r="FB126" s="632"/>
      <c r="FC126" s="632"/>
      <c r="FD126" s="632"/>
      <c r="FE126" s="632"/>
      <c r="FF126" s="632"/>
      <c r="FG126" s="632"/>
      <c r="FH126" s="632"/>
      <c r="FI126" s="632"/>
      <c r="FJ126" s="632"/>
      <c r="FK126" s="632"/>
      <c r="FL126" s="632"/>
      <c r="FM126" s="632"/>
      <c r="FN126" s="632"/>
      <c r="FO126" s="632"/>
      <c r="FP126" s="632"/>
      <c r="FQ126" s="632"/>
      <c r="FR126" s="632"/>
      <c r="FS126" s="632"/>
      <c r="FT126" s="632"/>
      <c r="FU126" s="632"/>
      <c r="FV126" s="632"/>
      <c r="FW126" s="632"/>
      <c r="FX126" s="632"/>
      <c r="FY126" s="632"/>
      <c r="FZ126" s="632"/>
      <c r="GA126" s="632"/>
      <c r="GB126" s="632"/>
      <c r="GC126" s="632"/>
      <c r="GD126" s="632"/>
      <c r="GE126" s="632"/>
      <c r="GF126" s="632"/>
      <c r="GG126" s="632"/>
      <c r="GH126" s="632"/>
      <c r="GI126" s="632"/>
      <c r="GJ126" s="632"/>
      <c r="GK126" s="632"/>
      <c r="GL126" s="632"/>
      <c r="GM126" s="632"/>
      <c r="GN126" s="632"/>
      <c r="GO126" s="632"/>
      <c r="GP126" s="632"/>
      <c r="GQ126" s="632"/>
      <c r="GR126" s="632"/>
      <c r="GS126" s="632"/>
      <c r="GT126" s="632"/>
      <c r="GU126" s="632"/>
      <c r="GV126" s="632"/>
      <c r="GW126" s="632"/>
      <c r="GX126" s="632"/>
      <c r="GY126" s="632"/>
      <c r="GZ126" s="632"/>
      <c r="HA126" s="632"/>
      <c r="HB126" s="632"/>
      <c r="HC126" s="632"/>
      <c r="HD126" s="632"/>
      <c r="HE126" s="632"/>
      <c r="HF126" s="632"/>
      <c r="HG126" s="632"/>
      <c r="HH126" s="632"/>
      <c r="HI126" s="632"/>
      <c r="HJ126" s="632"/>
      <c r="HK126" s="632"/>
      <c r="HL126" s="632"/>
      <c r="HM126" s="632"/>
      <c r="HN126" s="632"/>
      <c r="HO126" s="632"/>
      <c r="HP126" s="632"/>
      <c r="HQ126" s="632"/>
      <c r="HR126" s="632"/>
      <c r="HS126" s="632"/>
      <c r="HT126" s="632"/>
      <c r="HU126" s="632"/>
      <c r="HV126" s="632"/>
      <c r="HW126" s="632"/>
      <c r="HX126" s="632"/>
      <c r="HY126" s="632"/>
      <c r="HZ126" s="632"/>
      <c r="IA126" s="632"/>
      <c r="IB126" s="632"/>
      <c r="IC126" s="632"/>
      <c r="ID126" s="632"/>
      <c r="IE126" s="632"/>
      <c r="IF126" s="632"/>
      <c r="IG126" s="632"/>
      <c r="IH126" s="632"/>
      <c r="II126" s="632"/>
      <c r="IJ126" s="632"/>
      <c r="IK126" s="632"/>
      <c r="IL126" s="632"/>
      <c r="IM126" s="632"/>
      <c r="IN126" s="632"/>
      <c r="IO126" s="632"/>
      <c r="IP126" s="632"/>
      <c r="IQ126" s="632"/>
      <c r="IR126" s="632"/>
      <c r="IS126" s="632"/>
      <c r="IT126" s="632"/>
      <c r="IU126" s="632"/>
      <c r="IV126" s="632"/>
      <c r="IW126" s="632"/>
      <c r="IX126" s="632"/>
      <c r="IY126" s="632"/>
      <c r="IZ126" s="632"/>
      <c r="JA126" s="632"/>
      <c r="JB126" s="632"/>
      <c r="JC126" s="632"/>
      <c r="JD126" s="632"/>
      <c r="JE126" s="632"/>
      <c r="JF126" s="632"/>
      <c r="JG126" s="632"/>
      <c r="JH126" s="632"/>
      <c r="JI126" s="632"/>
      <c r="JJ126" s="632"/>
      <c r="JK126" s="632"/>
      <c r="JL126" s="632"/>
      <c r="JM126" s="632"/>
      <c r="JN126" s="632"/>
      <c r="JO126" s="632"/>
      <c r="JP126" s="632"/>
      <c r="JQ126" s="632"/>
      <c r="JR126" s="632"/>
      <c r="JS126" s="632"/>
      <c r="JT126" s="632"/>
      <c r="JU126" s="632"/>
      <c r="JV126" s="632"/>
      <c r="JW126" s="632"/>
      <c r="JX126" s="632"/>
      <c r="JY126" s="632"/>
      <c r="JZ126" s="632"/>
      <c r="KA126" s="632"/>
      <c r="KB126" s="632"/>
      <c r="KC126" s="632"/>
      <c r="KD126" s="632"/>
      <c r="KE126" s="632"/>
      <c r="KF126" s="632"/>
      <c r="KG126" s="632"/>
      <c r="KH126" s="632"/>
      <c r="KI126" s="632"/>
      <c r="KJ126" s="632"/>
      <c r="KK126" s="632"/>
      <c r="KL126" s="632"/>
      <c r="KM126" s="632"/>
      <c r="KN126" s="632"/>
      <c r="KO126" s="632"/>
      <c r="KP126" s="632"/>
      <c r="KQ126" s="632"/>
      <c r="KR126" s="632"/>
      <c r="KS126" s="632"/>
      <c r="KT126" s="632"/>
      <c r="KU126" s="632"/>
      <c r="KV126" s="632"/>
      <c r="KW126" s="632"/>
      <c r="KX126" s="632"/>
      <c r="KY126" s="632"/>
      <c r="KZ126" s="632"/>
      <c r="LA126" s="632"/>
      <c r="LB126" s="632"/>
      <c r="LC126" s="632"/>
      <c r="LD126" s="632"/>
      <c r="LE126" s="632"/>
      <c r="LF126" s="632"/>
      <c r="LG126" s="632"/>
      <c r="LH126" s="632"/>
      <c r="LI126" s="632"/>
      <c r="LJ126" s="632"/>
      <c r="LK126" s="632"/>
      <c r="LL126" s="632"/>
      <c r="LM126" s="633"/>
    </row>
    <row r="127" spans="1:325">
      <c r="A127" s="130"/>
      <c r="B127" s="323" t="s">
        <v>883</v>
      </c>
      <c r="C127" s="304" t="str">
        <f>"Rodiklio " &amp; IF(Result=0,"",Result) &amp; " pasiekimo fakto fiksavimas"</f>
        <v>Rodiklio Produktų ar procesų inovacijas diegiančios MVĮ pasiekimo fakto fiksavimas</v>
      </c>
      <c r="D127" s="524"/>
      <c r="E127" s="524">
        <f ca="1">SUMIF($F$6:$LM$6,"&lt;="&amp;PAL,$F127:$LM127)</f>
        <v>0</v>
      </c>
      <c r="F127" s="651" t="str">
        <f ca="1">IFERROR(HLOOKUP(F$7,Rezultatai!$H$33:$DC$34,2,FALSE),"")</f>
        <v/>
      </c>
      <c r="G127" s="649"/>
      <c r="H127" s="649"/>
      <c r="I127" s="650"/>
      <c r="J127" s="651">
        <f ca="1">IFERROR(HLOOKUP(J$7,Rezultatai!$H$33:$DC$34,2,FALSE),"")</f>
        <v>0</v>
      </c>
      <c r="K127" s="649"/>
      <c r="L127" s="649"/>
      <c r="M127" s="650"/>
      <c r="N127" s="651">
        <f ca="1">IFERROR(HLOOKUP(N$7,Rezultatai!$H$33:$DC$34,2,FALSE),"")</f>
        <v>0</v>
      </c>
      <c r="O127" s="649"/>
      <c r="P127" s="649"/>
      <c r="Q127" s="650"/>
      <c r="R127" s="651">
        <f ca="1">IFERROR(HLOOKUP(R$7,Rezultatai!$H$33:$DC$34,2,FALSE),"")</f>
        <v>0</v>
      </c>
      <c r="S127" s="649"/>
      <c r="T127" s="649"/>
      <c r="U127" s="650"/>
      <c r="V127" s="651">
        <f ca="1">HLOOKUP(V$7,Rezultatai!$H$33:$DC$34,2,FALSE)</f>
        <v>0</v>
      </c>
      <c r="W127" s="649"/>
      <c r="X127" s="649"/>
      <c r="Y127" s="650"/>
      <c r="Z127" s="651">
        <f ca="1">HLOOKUP(Z$7,Rezultatai!$H$33:$DC$34,2,FALSE)</f>
        <v>0</v>
      </c>
      <c r="AA127" s="649"/>
      <c r="AB127" s="649"/>
      <c r="AC127" s="650"/>
      <c r="AD127" s="651">
        <f ca="1">HLOOKUP(AD$7,Rezultatai!$H$33:$DC$34,2,FALSE)</f>
        <v>0</v>
      </c>
      <c r="AE127" s="649"/>
      <c r="AF127" s="649"/>
      <c r="AG127" s="650"/>
      <c r="AH127" s="651">
        <f ca="1">HLOOKUP(AH$7,Rezultatai!$H$33:$DC$34,2,FALSE)</f>
        <v>0</v>
      </c>
      <c r="AI127" s="649"/>
      <c r="AJ127" s="649"/>
      <c r="AK127" s="650"/>
      <c r="AL127" s="651">
        <f ca="1">HLOOKUP(AL$7,Rezultatai!$H$33:$DC$34,2,FALSE)</f>
        <v>0</v>
      </c>
      <c r="AM127" s="649"/>
      <c r="AN127" s="649"/>
      <c r="AO127" s="650"/>
      <c r="AP127" s="651">
        <f ca="1">HLOOKUP(AP$7,Rezultatai!$H$33:$DC$34,2,FALSE)</f>
        <v>0</v>
      </c>
      <c r="AQ127" s="649"/>
      <c r="AR127" s="649"/>
      <c r="AS127" s="650"/>
      <c r="AT127" s="651">
        <f ca="1">HLOOKUP(AT$7,Rezultatai!$H$33:$DC$34,2,FALSE)</f>
        <v>0</v>
      </c>
      <c r="AU127" s="649"/>
      <c r="AV127" s="649"/>
      <c r="AW127" s="650"/>
      <c r="AX127" s="651">
        <f ca="1">HLOOKUP(AX$7,Rezultatai!$H$33:$DC$34,2,FALSE)</f>
        <v>0</v>
      </c>
      <c r="AY127" s="649"/>
      <c r="AZ127" s="649"/>
      <c r="BA127" s="650"/>
      <c r="BB127" s="651">
        <f ca="1">HLOOKUP(BB$7,Rezultatai!$H$33:$DC$34,2,FALSE)</f>
        <v>0</v>
      </c>
      <c r="BC127" s="649"/>
      <c r="BD127" s="649"/>
      <c r="BE127" s="650"/>
      <c r="BF127" s="651">
        <f ca="1">HLOOKUP(BF$7,Rezultatai!$H$33:$DC$34,2,FALSE)</f>
        <v>0</v>
      </c>
      <c r="BG127" s="649"/>
      <c r="BH127" s="649"/>
      <c r="BI127" s="650"/>
      <c r="BJ127" s="651">
        <f ca="1">HLOOKUP(BJ$7,Rezultatai!$H$33:$DC$34,2,FALSE)</f>
        <v>0</v>
      </c>
      <c r="BK127" s="649"/>
      <c r="BL127" s="649"/>
      <c r="BM127" s="650"/>
      <c r="BN127" s="651">
        <f ca="1">HLOOKUP(BN$7,Rezultatai!$H$33:$DC$34,2,FALSE)</f>
        <v>0</v>
      </c>
      <c r="BO127" s="649"/>
      <c r="BP127" s="649"/>
      <c r="BQ127" s="650"/>
      <c r="BR127" s="651">
        <f ca="1">HLOOKUP(BR$7,Rezultatai!$H$33:$DC$34,2,FALSE)</f>
        <v>0</v>
      </c>
      <c r="BS127" s="649"/>
      <c r="BT127" s="649"/>
      <c r="BU127" s="650"/>
      <c r="BV127" s="651">
        <f ca="1">HLOOKUP(BV$7,Rezultatai!$H$33:$DC$34,2,FALSE)</f>
        <v>0</v>
      </c>
      <c r="BW127" s="649"/>
      <c r="BX127" s="649"/>
      <c r="BY127" s="650"/>
      <c r="BZ127" s="651">
        <f ca="1">HLOOKUP(BZ$7,Rezultatai!$H$33:$DC$34,2,FALSE)</f>
        <v>0</v>
      </c>
      <c r="CA127" s="649"/>
      <c r="CB127" s="649"/>
      <c r="CC127" s="650"/>
      <c r="CD127" s="651">
        <f ca="1">HLOOKUP(CD$7,Rezultatai!$H$33:$DC$34,2,FALSE)</f>
        <v>0</v>
      </c>
      <c r="CE127" s="649"/>
      <c r="CF127" s="649"/>
      <c r="CG127" s="650"/>
      <c r="CH127" s="651">
        <f ca="1">HLOOKUP(CH$7,Rezultatai!$H$33:$DC$34,2,FALSE)</f>
        <v>0</v>
      </c>
      <c r="CI127" s="649"/>
      <c r="CJ127" s="649"/>
      <c r="CK127" s="650"/>
      <c r="CL127" s="651">
        <f ca="1">HLOOKUP(CL$7,Rezultatai!$H$33:$DC$34,2,FALSE)</f>
        <v>0</v>
      </c>
      <c r="CM127" s="649"/>
      <c r="CN127" s="649"/>
      <c r="CO127" s="650"/>
      <c r="CP127" s="651">
        <f ca="1">HLOOKUP(CP$7,Rezultatai!$H$33:$DC$34,2,FALSE)</f>
        <v>0</v>
      </c>
      <c r="CQ127" s="649"/>
      <c r="CR127" s="649"/>
      <c r="CS127" s="650"/>
      <c r="CT127" s="651">
        <f ca="1">HLOOKUP(CT$7,Rezultatai!$H$33:$DC$34,2,FALSE)</f>
        <v>0</v>
      </c>
      <c r="CU127" s="649"/>
      <c r="CV127" s="649"/>
      <c r="CW127" s="650"/>
      <c r="CX127" s="651">
        <f ca="1">HLOOKUP(CX$7,Rezultatai!$H$33:$DC$34,2,FALSE)</f>
        <v>0</v>
      </c>
      <c r="CY127" s="649"/>
      <c r="CZ127" s="649"/>
      <c r="DA127" s="650"/>
      <c r="DB127" s="651">
        <f ca="1">HLOOKUP(DB$7,Rezultatai!$H$33:$DC$34,2,FALSE)</f>
        <v>0</v>
      </c>
      <c r="DC127" s="649"/>
      <c r="DD127" s="649"/>
      <c r="DE127" s="650"/>
      <c r="DF127" s="651">
        <f ca="1">HLOOKUP(DF$7,Rezultatai!$H$33:$DC$34,2,FALSE)</f>
        <v>0</v>
      </c>
      <c r="DG127" s="649"/>
      <c r="DH127" s="649"/>
      <c r="DI127" s="650"/>
      <c r="DJ127" s="651">
        <f ca="1">HLOOKUP(DJ$7,Rezultatai!$H$33:$DC$34,2,FALSE)</f>
        <v>0</v>
      </c>
      <c r="DK127" s="649"/>
      <c r="DL127" s="649"/>
      <c r="DM127" s="650"/>
      <c r="DN127" s="651">
        <f ca="1">HLOOKUP(DN$7,Rezultatai!$H$33:$DC$34,2,FALSE)</f>
        <v>0</v>
      </c>
      <c r="DO127" s="649"/>
      <c r="DP127" s="649"/>
      <c r="DQ127" s="650"/>
      <c r="DR127" s="651">
        <f ca="1">HLOOKUP(DR$7,Rezultatai!$H$33:$DC$34,2,FALSE)</f>
        <v>0</v>
      </c>
      <c r="DS127" s="649"/>
      <c r="DT127" s="649"/>
      <c r="DU127" s="650"/>
      <c r="DV127" s="651">
        <f ca="1">HLOOKUP(DV$7,Rezultatai!$H$33:$DC$34,2,FALSE)</f>
        <v>0</v>
      </c>
      <c r="DW127" s="649"/>
      <c r="DX127" s="649"/>
      <c r="DY127" s="650"/>
      <c r="DZ127" s="651">
        <f ca="1">HLOOKUP(DZ$7,Rezultatai!$H$33:$DC$34,2,FALSE)</f>
        <v>0</v>
      </c>
      <c r="EA127" s="649"/>
      <c r="EB127" s="649"/>
      <c r="EC127" s="650"/>
      <c r="ED127" s="651">
        <f ca="1">HLOOKUP(ED$7,Rezultatai!$H$33:$DC$34,2,FALSE)</f>
        <v>0</v>
      </c>
      <c r="EE127" s="649"/>
      <c r="EF127" s="649"/>
      <c r="EG127" s="650"/>
      <c r="EH127" s="651">
        <f ca="1">HLOOKUP(EH$7,Rezultatai!$H$33:$DC$34,2,FALSE)</f>
        <v>0</v>
      </c>
      <c r="EI127" s="649"/>
      <c r="EJ127" s="649"/>
      <c r="EK127" s="650"/>
      <c r="EL127" s="651">
        <f ca="1">HLOOKUP(EL$7,Rezultatai!$H$33:$DC$34,2,FALSE)</f>
        <v>0</v>
      </c>
      <c r="EM127" s="649"/>
      <c r="EN127" s="649"/>
      <c r="EO127" s="650"/>
      <c r="EP127" s="651">
        <f ca="1">HLOOKUP(EP$7,Rezultatai!$H$33:$DC$34,2,FALSE)</f>
        <v>0</v>
      </c>
      <c r="EQ127" s="649"/>
      <c r="ER127" s="649"/>
      <c r="ES127" s="650"/>
      <c r="ET127" s="651">
        <f ca="1">HLOOKUP(ET$7,Rezultatai!$H$33:$DC$34,2,FALSE)</f>
        <v>0</v>
      </c>
      <c r="EU127" s="649"/>
      <c r="EV127" s="649"/>
      <c r="EW127" s="650"/>
      <c r="EX127" s="651">
        <f ca="1">HLOOKUP(EX$7,Rezultatai!$H$33:$DC$34,2,FALSE)</f>
        <v>0</v>
      </c>
      <c r="EY127" s="649"/>
      <c r="EZ127" s="649"/>
      <c r="FA127" s="650"/>
      <c r="FB127" s="651">
        <f ca="1">HLOOKUP(FB$7,Rezultatai!$H$33:$DC$34,2,FALSE)</f>
        <v>0</v>
      </c>
      <c r="FC127" s="649"/>
      <c r="FD127" s="649"/>
      <c r="FE127" s="650"/>
      <c r="FF127" s="651">
        <f ca="1">HLOOKUP(FF$7,Rezultatai!$H$33:$DC$34,2,FALSE)</f>
        <v>0</v>
      </c>
      <c r="FG127" s="649"/>
      <c r="FH127" s="649"/>
      <c r="FI127" s="650"/>
      <c r="FJ127" s="651">
        <f ca="1">HLOOKUP(FJ$7,Rezultatai!$H$33:$DC$34,2,FALSE)</f>
        <v>0</v>
      </c>
      <c r="FK127" s="649"/>
      <c r="FL127" s="649"/>
      <c r="FM127" s="650"/>
      <c r="FN127" s="651">
        <f ca="1">HLOOKUP(FN$7,Rezultatai!$H$33:$DC$34,2,FALSE)</f>
        <v>0</v>
      </c>
      <c r="FO127" s="649"/>
      <c r="FP127" s="649"/>
      <c r="FQ127" s="650"/>
      <c r="FR127" s="651">
        <f ca="1">HLOOKUP(FR$7,Rezultatai!$H$33:$DC$34,2,FALSE)</f>
        <v>0</v>
      </c>
      <c r="FS127" s="649"/>
      <c r="FT127" s="649"/>
      <c r="FU127" s="650"/>
      <c r="FV127" s="651">
        <f ca="1">HLOOKUP(FV$7,Rezultatai!$H$33:$DC$34,2,FALSE)</f>
        <v>0</v>
      </c>
      <c r="FW127" s="649"/>
      <c r="FX127" s="649"/>
      <c r="FY127" s="650"/>
      <c r="FZ127" s="651">
        <f ca="1">HLOOKUP(FZ$7,Rezultatai!$H$33:$DC$34,2,FALSE)</f>
        <v>0</v>
      </c>
      <c r="GA127" s="649"/>
      <c r="GB127" s="649"/>
      <c r="GC127" s="650"/>
      <c r="GD127" s="651">
        <f ca="1">HLOOKUP(GD$7,Rezultatai!$H$33:$DC$34,2,FALSE)</f>
        <v>0</v>
      </c>
      <c r="GE127" s="649"/>
      <c r="GF127" s="649"/>
      <c r="GG127" s="650"/>
      <c r="GH127" s="651">
        <f ca="1">HLOOKUP(GH$7,Rezultatai!$H$33:$DC$34,2,FALSE)</f>
        <v>0</v>
      </c>
      <c r="GI127" s="649"/>
      <c r="GJ127" s="649"/>
      <c r="GK127" s="650"/>
      <c r="GL127" s="651">
        <f ca="1">HLOOKUP(GL$7,Rezultatai!$H$33:$DC$34,2,FALSE)</f>
        <v>0</v>
      </c>
      <c r="GM127" s="649"/>
      <c r="GN127" s="649"/>
      <c r="GO127" s="650"/>
      <c r="GP127" s="651">
        <f ca="1">HLOOKUP(GP$7,Rezultatai!$H$33:$DC$34,2,FALSE)</f>
        <v>0</v>
      </c>
      <c r="GQ127" s="649"/>
      <c r="GR127" s="649"/>
      <c r="GS127" s="650"/>
      <c r="GT127" s="651">
        <f ca="1">HLOOKUP(GT$7,Rezultatai!$H$33:$DC$34,2,FALSE)</f>
        <v>0</v>
      </c>
      <c r="GU127" s="649"/>
      <c r="GV127" s="649"/>
      <c r="GW127" s="650"/>
      <c r="GX127" s="651">
        <f ca="1">HLOOKUP(GX$7,Rezultatai!$H$33:$DC$34,2,FALSE)</f>
        <v>0</v>
      </c>
      <c r="GY127" s="649"/>
      <c r="GZ127" s="649"/>
      <c r="HA127" s="650"/>
      <c r="HB127" s="651">
        <f ca="1">HLOOKUP(HB$7,Rezultatai!$H$33:$DC$34,2,FALSE)</f>
        <v>0</v>
      </c>
      <c r="HC127" s="649"/>
      <c r="HD127" s="649"/>
      <c r="HE127" s="650"/>
      <c r="HF127" s="651">
        <f ca="1">HLOOKUP(HF$7,Rezultatai!$H$33:$DC$34,2,FALSE)</f>
        <v>0</v>
      </c>
      <c r="HG127" s="649"/>
      <c r="HH127" s="649"/>
      <c r="HI127" s="650"/>
      <c r="HJ127" s="651">
        <f ca="1">HLOOKUP(HJ$7,Rezultatai!$H$33:$DC$34,2,FALSE)</f>
        <v>0</v>
      </c>
      <c r="HK127" s="649"/>
      <c r="HL127" s="649"/>
      <c r="HM127" s="650"/>
      <c r="HN127" s="651">
        <f ca="1">HLOOKUP(HN$7,Rezultatai!$H$33:$DC$34,2,FALSE)</f>
        <v>0</v>
      </c>
      <c r="HO127" s="649"/>
      <c r="HP127" s="649"/>
      <c r="HQ127" s="650"/>
      <c r="HR127" s="651">
        <f ca="1">HLOOKUP(HR$7,Rezultatai!$H$33:$DC$34,2,FALSE)</f>
        <v>0</v>
      </c>
      <c r="HS127" s="649"/>
      <c r="HT127" s="649"/>
      <c r="HU127" s="650"/>
      <c r="HV127" s="651">
        <f ca="1">HLOOKUP(HV$7,Rezultatai!$H$33:$DC$34,2,FALSE)</f>
        <v>0</v>
      </c>
      <c r="HW127" s="649"/>
      <c r="HX127" s="649"/>
      <c r="HY127" s="650"/>
      <c r="HZ127" s="651">
        <f ca="1">HLOOKUP(HZ$7,Rezultatai!$H$33:$DC$34,2,FALSE)</f>
        <v>0</v>
      </c>
      <c r="IA127" s="649"/>
      <c r="IB127" s="649"/>
      <c r="IC127" s="650"/>
      <c r="ID127" s="651">
        <f ca="1">HLOOKUP(ID$7,Rezultatai!$H$33:$DC$34,2,FALSE)</f>
        <v>0</v>
      </c>
      <c r="IE127" s="649"/>
      <c r="IF127" s="649"/>
      <c r="IG127" s="650"/>
      <c r="IH127" s="651">
        <f ca="1">HLOOKUP(IH$7,Rezultatai!$H$33:$DC$34,2,FALSE)</f>
        <v>0</v>
      </c>
      <c r="II127" s="649"/>
      <c r="IJ127" s="649"/>
      <c r="IK127" s="650"/>
      <c r="IL127" s="651">
        <f ca="1">HLOOKUP(IL$7,Rezultatai!$H$33:$DC$34,2,FALSE)</f>
        <v>0</v>
      </c>
      <c r="IM127" s="649"/>
      <c r="IN127" s="649"/>
      <c r="IO127" s="650"/>
      <c r="IP127" s="651">
        <f ca="1">HLOOKUP(IP$7,Rezultatai!$H$33:$DC$34,2,FALSE)</f>
        <v>0</v>
      </c>
      <c r="IQ127" s="649"/>
      <c r="IR127" s="649"/>
      <c r="IS127" s="650"/>
      <c r="IT127" s="651">
        <f ca="1">HLOOKUP(IT$7,Rezultatai!$H$33:$DC$34,2,FALSE)</f>
        <v>0</v>
      </c>
      <c r="IU127" s="649"/>
      <c r="IV127" s="649"/>
      <c r="IW127" s="650"/>
      <c r="IX127" s="651">
        <f ca="1">HLOOKUP(IX$7,Rezultatai!$H$33:$DC$34,2,FALSE)</f>
        <v>0</v>
      </c>
      <c r="IY127" s="649"/>
      <c r="IZ127" s="649"/>
      <c r="JA127" s="650"/>
      <c r="JB127" s="651">
        <f ca="1">HLOOKUP(JB$7,Rezultatai!$H$33:$DC$34,2,FALSE)</f>
        <v>0</v>
      </c>
      <c r="JC127" s="649"/>
      <c r="JD127" s="649"/>
      <c r="JE127" s="650"/>
      <c r="JF127" s="651">
        <f ca="1">HLOOKUP(JF$7,Rezultatai!$H$33:$DC$34,2,FALSE)</f>
        <v>0</v>
      </c>
      <c r="JG127" s="649"/>
      <c r="JH127" s="649"/>
      <c r="JI127" s="650"/>
      <c r="JJ127" s="651">
        <f ca="1">HLOOKUP(JJ$7,Rezultatai!$H$33:$DC$34,2,FALSE)</f>
        <v>0</v>
      </c>
      <c r="JK127" s="649"/>
      <c r="JL127" s="649"/>
      <c r="JM127" s="650"/>
      <c r="JN127" s="651">
        <f ca="1">HLOOKUP(JN$7,Rezultatai!$H$33:$DC$34,2,FALSE)</f>
        <v>0</v>
      </c>
      <c r="JO127" s="649"/>
      <c r="JP127" s="649"/>
      <c r="JQ127" s="650"/>
      <c r="JR127" s="651">
        <f ca="1">HLOOKUP(JR$7,Rezultatai!$H$33:$DC$34,2,FALSE)</f>
        <v>0</v>
      </c>
      <c r="JS127" s="649"/>
      <c r="JT127" s="649"/>
      <c r="JU127" s="650"/>
      <c r="JV127" s="651">
        <f ca="1">HLOOKUP(JV$7,Rezultatai!$H$33:$DC$34,2,FALSE)</f>
        <v>0</v>
      </c>
      <c r="JW127" s="649"/>
      <c r="JX127" s="649"/>
      <c r="JY127" s="650"/>
      <c r="JZ127" s="651">
        <f ca="1">HLOOKUP(JZ$7,Rezultatai!$H$33:$DC$34,2,FALSE)</f>
        <v>0</v>
      </c>
      <c r="KA127" s="649"/>
      <c r="KB127" s="649"/>
      <c r="KC127" s="650"/>
      <c r="KD127" s="651">
        <f ca="1">HLOOKUP(KD$7,Rezultatai!$H$33:$DC$34,2,FALSE)</f>
        <v>0</v>
      </c>
      <c r="KE127" s="649"/>
      <c r="KF127" s="649"/>
      <c r="KG127" s="650"/>
      <c r="KH127" s="651">
        <f ca="1">HLOOKUP(KH$7,Rezultatai!$H$33:$DC$34,2,FALSE)</f>
        <v>0</v>
      </c>
      <c r="KI127" s="649"/>
      <c r="KJ127" s="649"/>
      <c r="KK127" s="650"/>
      <c r="KL127" s="651">
        <f ca="1">HLOOKUP(KL$7,Rezultatai!$H$33:$DC$34,2,FALSE)</f>
        <v>0</v>
      </c>
      <c r="KM127" s="649"/>
      <c r="KN127" s="649"/>
      <c r="KO127" s="650"/>
      <c r="KP127" s="651">
        <f ca="1">HLOOKUP(KP$7,Rezultatai!$H$33:$DC$34,2,FALSE)</f>
        <v>0</v>
      </c>
      <c r="KQ127" s="649"/>
      <c r="KR127" s="649"/>
      <c r="KS127" s="650"/>
      <c r="KT127" s="651">
        <f ca="1">HLOOKUP(KT$7,Rezultatai!$H$33:$DC$34,2,FALSE)</f>
        <v>0</v>
      </c>
      <c r="KU127" s="649"/>
      <c r="KV127" s="649"/>
      <c r="KW127" s="650"/>
      <c r="KX127" s="651">
        <f ca="1">HLOOKUP(KX$7,Rezultatai!$H$33:$DC$34,2,FALSE)</f>
        <v>0</v>
      </c>
      <c r="KY127" s="649"/>
      <c r="KZ127" s="649"/>
      <c r="LA127" s="650"/>
      <c r="LB127" s="651">
        <f ca="1">HLOOKUP(LB$7,Rezultatai!$H$33:$DC$34,2,FALSE)</f>
        <v>0</v>
      </c>
      <c r="LC127" s="649"/>
      <c r="LD127" s="649"/>
      <c r="LE127" s="650"/>
      <c r="LF127" s="651">
        <f ca="1">HLOOKUP(LF$7,Rezultatai!$H$33:$DC$34,2,FALSE)</f>
        <v>0</v>
      </c>
      <c r="LG127" s="649"/>
      <c r="LH127" s="649"/>
      <c r="LI127" s="650"/>
      <c r="LJ127" s="651">
        <f ca="1">HLOOKUP(LJ$7,Rezultatai!$H$33:$DC$34,2,FALSE)</f>
        <v>0</v>
      </c>
      <c r="LK127" s="649"/>
      <c r="LL127" s="649"/>
      <c r="LM127" s="650"/>
    </row>
    <row r="128" spans="1:325">
      <c r="A128" s="130"/>
      <c r="B128" s="323" t="s">
        <v>884</v>
      </c>
      <c r="C128" s="329" t="s">
        <v>885</v>
      </c>
      <c r="D128" s="524"/>
      <c r="E128" s="524">
        <f ca="1">SUMIF($F$6:$LM$6,"&lt;="&amp;PAL,$F128:$LM128)</f>
        <v>0</v>
      </c>
      <c r="F128" s="634"/>
      <c r="G128" s="635"/>
      <c r="H128" s="635"/>
      <c r="I128" s="636"/>
      <c r="J128" s="634"/>
      <c r="K128" s="635"/>
      <c r="L128" s="635"/>
      <c r="M128" s="636"/>
      <c r="N128" s="634"/>
      <c r="O128" s="635"/>
      <c r="P128" s="635"/>
      <c r="Q128" s="636"/>
      <c r="R128" s="634"/>
      <c r="S128" s="635"/>
      <c r="T128" s="635"/>
      <c r="U128" s="636"/>
      <c r="V128" s="634"/>
      <c r="W128" s="635"/>
      <c r="X128" s="635"/>
      <c r="Y128" s="636"/>
      <c r="Z128" s="634"/>
      <c r="AA128" s="635"/>
      <c r="AB128" s="635"/>
      <c r="AC128" s="636"/>
      <c r="AD128" s="634"/>
      <c r="AE128" s="635"/>
      <c r="AF128" s="635"/>
      <c r="AG128" s="636"/>
      <c r="AH128" s="634"/>
      <c r="AI128" s="635"/>
      <c r="AJ128" s="635"/>
      <c r="AK128" s="636"/>
      <c r="AL128" s="634"/>
      <c r="AM128" s="635"/>
      <c r="AN128" s="635"/>
      <c r="AO128" s="636"/>
      <c r="AP128" s="634"/>
      <c r="AQ128" s="635"/>
      <c r="AR128" s="635"/>
      <c r="AS128" s="636"/>
      <c r="AT128" s="634"/>
      <c r="AU128" s="635"/>
      <c r="AV128" s="635"/>
      <c r="AW128" s="636"/>
      <c r="AX128" s="634"/>
      <c r="AY128" s="635"/>
      <c r="AZ128" s="635"/>
      <c r="BA128" s="636"/>
      <c r="BB128" s="634"/>
      <c r="BC128" s="635"/>
      <c r="BD128" s="635"/>
      <c r="BE128" s="636"/>
      <c r="BF128" s="634"/>
      <c r="BG128" s="635"/>
      <c r="BH128" s="635"/>
      <c r="BI128" s="636"/>
      <c r="BJ128" s="634"/>
      <c r="BK128" s="635"/>
      <c r="BL128" s="635"/>
      <c r="BM128" s="636"/>
      <c r="BN128" s="634"/>
      <c r="BO128" s="635"/>
      <c r="BP128" s="635"/>
      <c r="BQ128" s="636"/>
      <c r="BR128" s="634"/>
      <c r="BS128" s="635"/>
      <c r="BT128" s="635"/>
      <c r="BU128" s="636"/>
      <c r="BV128" s="634"/>
      <c r="BW128" s="635"/>
      <c r="BX128" s="635"/>
      <c r="BY128" s="636"/>
      <c r="BZ128" s="634"/>
      <c r="CA128" s="635"/>
      <c r="CB128" s="635"/>
      <c r="CC128" s="636"/>
      <c r="CD128" s="634"/>
      <c r="CE128" s="635"/>
      <c r="CF128" s="635"/>
      <c r="CG128" s="636"/>
      <c r="CH128" s="634"/>
      <c r="CI128" s="635"/>
      <c r="CJ128" s="635"/>
      <c r="CK128" s="636"/>
      <c r="CL128" s="634"/>
      <c r="CM128" s="635"/>
      <c r="CN128" s="635"/>
      <c r="CO128" s="636"/>
      <c r="CP128" s="634"/>
      <c r="CQ128" s="635"/>
      <c r="CR128" s="635"/>
      <c r="CS128" s="636"/>
      <c r="CT128" s="634"/>
      <c r="CU128" s="635"/>
      <c r="CV128" s="635"/>
      <c r="CW128" s="636"/>
      <c r="CX128" s="634"/>
      <c r="CY128" s="635"/>
      <c r="CZ128" s="635"/>
      <c r="DA128" s="636"/>
      <c r="DB128" s="634"/>
      <c r="DC128" s="635"/>
      <c r="DD128" s="635"/>
      <c r="DE128" s="636"/>
      <c r="DF128" s="634"/>
      <c r="DG128" s="635"/>
      <c r="DH128" s="635"/>
      <c r="DI128" s="636"/>
      <c r="DJ128" s="634"/>
      <c r="DK128" s="635"/>
      <c r="DL128" s="635"/>
      <c r="DM128" s="636"/>
      <c r="DN128" s="634"/>
      <c r="DO128" s="635"/>
      <c r="DP128" s="635"/>
      <c r="DQ128" s="636"/>
      <c r="DR128" s="634"/>
      <c r="DS128" s="635"/>
      <c r="DT128" s="635"/>
      <c r="DU128" s="636"/>
      <c r="DV128" s="634"/>
      <c r="DW128" s="635"/>
      <c r="DX128" s="635"/>
      <c r="DY128" s="636"/>
      <c r="DZ128" s="634"/>
      <c r="EA128" s="635"/>
      <c r="EB128" s="635"/>
      <c r="EC128" s="636"/>
      <c r="ED128" s="634"/>
      <c r="EE128" s="635"/>
      <c r="EF128" s="635"/>
      <c r="EG128" s="636"/>
      <c r="EH128" s="634"/>
      <c r="EI128" s="635"/>
      <c r="EJ128" s="635"/>
      <c r="EK128" s="636"/>
      <c r="EL128" s="634"/>
      <c r="EM128" s="635"/>
      <c r="EN128" s="635"/>
      <c r="EO128" s="636"/>
      <c r="EP128" s="634"/>
      <c r="EQ128" s="635"/>
      <c r="ER128" s="635"/>
      <c r="ES128" s="636"/>
      <c r="ET128" s="634"/>
      <c r="EU128" s="635"/>
      <c r="EV128" s="635"/>
      <c r="EW128" s="636"/>
      <c r="EX128" s="634"/>
      <c r="EY128" s="635"/>
      <c r="EZ128" s="635"/>
      <c r="FA128" s="636"/>
      <c r="FB128" s="634"/>
      <c r="FC128" s="635"/>
      <c r="FD128" s="635"/>
      <c r="FE128" s="636"/>
      <c r="FF128" s="634"/>
      <c r="FG128" s="635"/>
      <c r="FH128" s="635"/>
      <c r="FI128" s="636"/>
      <c r="FJ128" s="634"/>
      <c r="FK128" s="635"/>
      <c r="FL128" s="635"/>
      <c r="FM128" s="636"/>
      <c r="FN128" s="634"/>
      <c r="FO128" s="635"/>
      <c r="FP128" s="635"/>
      <c r="FQ128" s="636"/>
      <c r="FR128" s="634"/>
      <c r="FS128" s="635"/>
      <c r="FT128" s="635"/>
      <c r="FU128" s="636"/>
      <c r="FV128" s="634"/>
      <c r="FW128" s="635"/>
      <c r="FX128" s="635"/>
      <c r="FY128" s="636"/>
      <c r="FZ128" s="634"/>
      <c r="GA128" s="635"/>
      <c r="GB128" s="635"/>
      <c r="GC128" s="636"/>
      <c r="GD128" s="634"/>
      <c r="GE128" s="635"/>
      <c r="GF128" s="635"/>
      <c r="GG128" s="636"/>
      <c r="GH128" s="634"/>
      <c r="GI128" s="635"/>
      <c r="GJ128" s="635"/>
      <c r="GK128" s="636"/>
      <c r="GL128" s="634"/>
      <c r="GM128" s="635"/>
      <c r="GN128" s="635"/>
      <c r="GO128" s="636"/>
      <c r="GP128" s="634"/>
      <c r="GQ128" s="635"/>
      <c r="GR128" s="635"/>
      <c r="GS128" s="636"/>
      <c r="GT128" s="634"/>
      <c r="GU128" s="635"/>
      <c r="GV128" s="635"/>
      <c r="GW128" s="636"/>
      <c r="GX128" s="634"/>
      <c r="GY128" s="635"/>
      <c r="GZ128" s="635"/>
      <c r="HA128" s="636"/>
      <c r="HB128" s="634"/>
      <c r="HC128" s="635"/>
      <c r="HD128" s="635"/>
      <c r="HE128" s="636"/>
      <c r="HF128" s="634"/>
      <c r="HG128" s="635"/>
      <c r="HH128" s="635"/>
      <c r="HI128" s="636"/>
      <c r="HJ128" s="634"/>
      <c r="HK128" s="635"/>
      <c r="HL128" s="635"/>
      <c r="HM128" s="636"/>
      <c r="HN128" s="634"/>
      <c r="HO128" s="635"/>
      <c r="HP128" s="635"/>
      <c r="HQ128" s="636"/>
      <c r="HR128" s="634"/>
      <c r="HS128" s="635"/>
      <c r="HT128" s="635"/>
      <c r="HU128" s="636"/>
      <c r="HV128" s="634"/>
      <c r="HW128" s="635"/>
      <c r="HX128" s="635"/>
      <c r="HY128" s="636"/>
      <c r="HZ128" s="634"/>
      <c r="IA128" s="635"/>
      <c r="IB128" s="635"/>
      <c r="IC128" s="636"/>
      <c r="ID128" s="634"/>
      <c r="IE128" s="635"/>
      <c r="IF128" s="635"/>
      <c r="IG128" s="636"/>
      <c r="IH128" s="634"/>
      <c r="II128" s="635"/>
      <c r="IJ128" s="635"/>
      <c r="IK128" s="636"/>
      <c r="IL128" s="634"/>
      <c r="IM128" s="635"/>
      <c r="IN128" s="635"/>
      <c r="IO128" s="636"/>
      <c r="IP128" s="634"/>
      <c r="IQ128" s="635"/>
      <c r="IR128" s="635"/>
      <c r="IS128" s="636"/>
      <c r="IT128" s="634"/>
      <c r="IU128" s="635"/>
      <c r="IV128" s="635"/>
      <c r="IW128" s="636"/>
      <c r="IX128" s="634"/>
      <c r="IY128" s="635"/>
      <c r="IZ128" s="635"/>
      <c r="JA128" s="636"/>
      <c r="JB128" s="634"/>
      <c r="JC128" s="635"/>
      <c r="JD128" s="635"/>
      <c r="JE128" s="636"/>
      <c r="JF128" s="634"/>
      <c r="JG128" s="635"/>
      <c r="JH128" s="635"/>
      <c r="JI128" s="636"/>
      <c r="JJ128" s="634"/>
      <c r="JK128" s="635"/>
      <c r="JL128" s="635"/>
      <c r="JM128" s="636"/>
      <c r="JN128" s="634"/>
      <c r="JO128" s="635"/>
      <c r="JP128" s="635"/>
      <c r="JQ128" s="636"/>
      <c r="JR128" s="634"/>
      <c r="JS128" s="635"/>
      <c r="JT128" s="635"/>
      <c r="JU128" s="636"/>
      <c r="JV128" s="634"/>
      <c r="JW128" s="635"/>
      <c r="JX128" s="635"/>
      <c r="JY128" s="636"/>
      <c r="JZ128" s="634"/>
      <c r="KA128" s="635"/>
      <c r="KB128" s="635"/>
      <c r="KC128" s="636"/>
      <c r="KD128" s="634"/>
      <c r="KE128" s="635"/>
      <c r="KF128" s="635"/>
      <c r="KG128" s="636"/>
      <c r="KH128" s="634"/>
      <c r="KI128" s="635"/>
      <c r="KJ128" s="635"/>
      <c r="KK128" s="636"/>
      <c r="KL128" s="634"/>
      <c r="KM128" s="635"/>
      <c r="KN128" s="635"/>
      <c r="KO128" s="636"/>
      <c r="KP128" s="634"/>
      <c r="KQ128" s="635"/>
      <c r="KR128" s="635"/>
      <c r="KS128" s="636"/>
      <c r="KT128" s="634"/>
      <c r="KU128" s="635"/>
      <c r="KV128" s="635"/>
      <c r="KW128" s="636"/>
      <c r="KX128" s="634"/>
      <c r="KY128" s="635"/>
      <c r="KZ128" s="635"/>
      <c r="LA128" s="636"/>
      <c r="LB128" s="634"/>
      <c r="LC128" s="635"/>
      <c r="LD128" s="635"/>
      <c r="LE128" s="636"/>
      <c r="LF128" s="634"/>
      <c r="LG128" s="635"/>
      <c r="LH128" s="635"/>
      <c r="LI128" s="636"/>
      <c r="LJ128" s="634"/>
      <c r="LK128" s="635"/>
      <c r="LL128" s="635"/>
      <c r="LM128" s="636"/>
    </row>
    <row r="129" spans="1:325">
      <c r="A129" s="130"/>
      <c r="B129" s="323" t="s">
        <v>886</v>
      </c>
      <c r="C129" s="329" t="s">
        <v>887</v>
      </c>
      <c r="D129" s="524"/>
      <c r="E129" s="524">
        <f ca="1">SUMIF($F$6:$LM$6,"&lt;="&amp;PAL,$F129:$LM129)</f>
        <v>0</v>
      </c>
      <c r="F129" s="634"/>
      <c r="G129" s="635"/>
      <c r="H129" s="635"/>
      <c r="I129" s="636"/>
      <c r="J129" s="634"/>
      <c r="K129" s="635"/>
      <c r="L129" s="635"/>
      <c r="M129" s="636"/>
      <c r="N129" s="634"/>
      <c r="O129" s="635"/>
      <c r="P129" s="635"/>
      <c r="Q129" s="636"/>
      <c r="R129" s="634"/>
      <c r="S129" s="635"/>
      <c r="T129" s="635"/>
      <c r="U129" s="636"/>
      <c r="V129" s="634"/>
      <c r="W129" s="635"/>
      <c r="X129" s="635"/>
      <c r="Y129" s="636"/>
      <c r="Z129" s="634"/>
      <c r="AA129" s="635"/>
      <c r="AB129" s="635"/>
      <c r="AC129" s="636"/>
      <c r="AD129" s="634"/>
      <c r="AE129" s="635"/>
      <c r="AF129" s="635"/>
      <c r="AG129" s="636"/>
      <c r="AH129" s="634"/>
      <c r="AI129" s="635"/>
      <c r="AJ129" s="635"/>
      <c r="AK129" s="636"/>
      <c r="AL129" s="634"/>
      <c r="AM129" s="635"/>
      <c r="AN129" s="635"/>
      <c r="AO129" s="636"/>
      <c r="AP129" s="634"/>
      <c r="AQ129" s="635"/>
      <c r="AR129" s="635"/>
      <c r="AS129" s="636"/>
      <c r="AT129" s="634"/>
      <c r="AU129" s="635"/>
      <c r="AV129" s="635"/>
      <c r="AW129" s="636"/>
      <c r="AX129" s="634"/>
      <c r="AY129" s="635"/>
      <c r="AZ129" s="635"/>
      <c r="BA129" s="636"/>
      <c r="BB129" s="634"/>
      <c r="BC129" s="635"/>
      <c r="BD129" s="635"/>
      <c r="BE129" s="636"/>
      <c r="BF129" s="634"/>
      <c r="BG129" s="635"/>
      <c r="BH129" s="635"/>
      <c r="BI129" s="636"/>
      <c r="BJ129" s="634"/>
      <c r="BK129" s="635"/>
      <c r="BL129" s="635"/>
      <c r="BM129" s="636"/>
      <c r="BN129" s="634"/>
      <c r="BO129" s="635"/>
      <c r="BP129" s="635"/>
      <c r="BQ129" s="636"/>
      <c r="BR129" s="634"/>
      <c r="BS129" s="635"/>
      <c r="BT129" s="635"/>
      <c r="BU129" s="636"/>
      <c r="BV129" s="634"/>
      <c r="BW129" s="635"/>
      <c r="BX129" s="635"/>
      <c r="BY129" s="636"/>
      <c r="BZ129" s="634"/>
      <c r="CA129" s="635"/>
      <c r="CB129" s="635"/>
      <c r="CC129" s="636"/>
      <c r="CD129" s="634"/>
      <c r="CE129" s="635"/>
      <c r="CF129" s="635"/>
      <c r="CG129" s="636"/>
      <c r="CH129" s="634"/>
      <c r="CI129" s="635"/>
      <c r="CJ129" s="635"/>
      <c r="CK129" s="636"/>
      <c r="CL129" s="634"/>
      <c r="CM129" s="635"/>
      <c r="CN129" s="635"/>
      <c r="CO129" s="636"/>
      <c r="CP129" s="634"/>
      <c r="CQ129" s="635"/>
      <c r="CR129" s="635"/>
      <c r="CS129" s="636"/>
      <c r="CT129" s="634"/>
      <c r="CU129" s="635"/>
      <c r="CV129" s="635"/>
      <c r="CW129" s="636"/>
      <c r="CX129" s="634"/>
      <c r="CY129" s="635"/>
      <c r="CZ129" s="635"/>
      <c r="DA129" s="636"/>
      <c r="DB129" s="634"/>
      <c r="DC129" s="635"/>
      <c r="DD129" s="635"/>
      <c r="DE129" s="636"/>
      <c r="DF129" s="634"/>
      <c r="DG129" s="635"/>
      <c r="DH129" s="635"/>
      <c r="DI129" s="636"/>
      <c r="DJ129" s="634"/>
      <c r="DK129" s="635"/>
      <c r="DL129" s="635"/>
      <c r="DM129" s="636"/>
      <c r="DN129" s="634"/>
      <c r="DO129" s="635"/>
      <c r="DP129" s="635"/>
      <c r="DQ129" s="636"/>
      <c r="DR129" s="634"/>
      <c r="DS129" s="635"/>
      <c r="DT129" s="635"/>
      <c r="DU129" s="636"/>
      <c r="DV129" s="634"/>
      <c r="DW129" s="635"/>
      <c r="DX129" s="635"/>
      <c r="DY129" s="636"/>
      <c r="DZ129" s="634"/>
      <c r="EA129" s="635"/>
      <c r="EB129" s="635"/>
      <c r="EC129" s="636"/>
      <c r="ED129" s="634"/>
      <c r="EE129" s="635"/>
      <c r="EF129" s="635"/>
      <c r="EG129" s="636"/>
      <c r="EH129" s="634"/>
      <c r="EI129" s="635"/>
      <c r="EJ129" s="635"/>
      <c r="EK129" s="636"/>
      <c r="EL129" s="634"/>
      <c r="EM129" s="635"/>
      <c r="EN129" s="635"/>
      <c r="EO129" s="636"/>
      <c r="EP129" s="634"/>
      <c r="EQ129" s="635"/>
      <c r="ER129" s="635"/>
      <c r="ES129" s="636"/>
      <c r="ET129" s="634"/>
      <c r="EU129" s="635"/>
      <c r="EV129" s="635"/>
      <c r="EW129" s="636"/>
      <c r="EX129" s="634"/>
      <c r="EY129" s="635"/>
      <c r="EZ129" s="635"/>
      <c r="FA129" s="636"/>
      <c r="FB129" s="634"/>
      <c r="FC129" s="635"/>
      <c r="FD129" s="635"/>
      <c r="FE129" s="636"/>
      <c r="FF129" s="634"/>
      <c r="FG129" s="635"/>
      <c r="FH129" s="635"/>
      <c r="FI129" s="636"/>
      <c r="FJ129" s="634"/>
      <c r="FK129" s="635"/>
      <c r="FL129" s="635"/>
      <c r="FM129" s="636"/>
      <c r="FN129" s="634"/>
      <c r="FO129" s="635"/>
      <c r="FP129" s="635"/>
      <c r="FQ129" s="636"/>
      <c r="FR129" s="634"/>
      <c r="FS129" s="635"/>
      <c r="FT129" s="635"/>
      <c r="FU129" s="636"/>
      <c r="FV129" s="634"/>
      <c r="FW129" s="635"/>
      <c r="FX129" s="635"/>
      <c r="FY129" s="636"/>
      <c r="FZ129" s="634"/>
      <c r="GA129" s="635"/>
      <c r="GB129" s="635"/>
      <c r="GC129" s="636"/>
      <c r="GD129" s="634"/>
      <c r="GE129" s="635"/>
      <c r="GF129" s="635"/>
      <c r="GG129" s="636"/>
      <c r="GH129" s="634"/>
      <c r="GI129" s="635"/>
      <c r="GJ129" s="635"/>
      <c r="GK129" s="636"/>
      <c r="GL129" s="634"/>
      <c r="GM129" s="635"/>
      <c r="GN129" s="635"/>
      <c r="GO129" s="636"/>
      <c r="GP129" s="634"/>
      <c r="GQ129" s="635"/>
      <c r="GR129" s="635"/>
      <c r="GS129" s="636"/>
      <c r="GT129" s="634"/>
      <c r="GU129" s="635"/>
      <c r="GV129" s="635"/>
      <c r="GW129" s="636"/>
      <c r="GX129" s="634"/>
      <c r="GY129" s="635"/>
      <c r="GZ129" s="635"/>
      <c r="HA129" s="636"/>
      <c r="HB129" s="634"/>
      <c r="HC129" s="635"/>
      <c r="HD129" s="635"/>
      <c r="HE129" s="636"/>
      <c r="HF129" s="634"/>
      <c r="HG129" s="635"/>
      <c r="HH129" s="635"/>
      <c r="HI129" s="636"/>
      <c r="HJ129" s="634"/>
      <c r="HK129" s="635"/>
      <c r="HL129" s="635"/>
      <c r="HM129" s="636"/>
      <c r="HN129" s="634"/>
      <c r="HO129" s="635"/>
      <c r="HP129" s="635"/>
      <c r="HQ129" s="636"/>
      <c r="HR129" s="634"/>
      <c r="HS129" s="635"/>
      <c r="HT129" s="635"/>
      <c r="HU129" s="636"/>
      <c r="HV129" s="634"/>
      <c r="HW129" s="635"/>
      <c r="HX129" s="635"/>
      <c r="HY129" s="636"/>
      <c r="HZ129" s="634"/>
      <c r="IA129" s="635"/>
      <c r="IB129" s="635"/>
      <c r="IC129" s="636"/>
      <c r="ID129" s="634"/>
      <c r="IE129" s="635"/>
      <c r="IF129" s="635"/>
      <c r="IG129" s="636"/>
      <c r="IH129" s="634"/>
      <c r="II129" s="635"/>
      <c r="IJ129" s="635"/>
      <c r="IK129" s="636"/>
      <c r="IL129" s="634"/>
      <c r="IM129" s="635"/>
      <c r="IN129" s="635"/>
      <c r="IO129" s="636"/>
      <c r="IP129" s="634"/>
      <c r="IQ129" s="635"/>
      <c r="IR129" s="635"/>
      <c r="IS129" s="636"/>
      <c r="IT129" s="634"/>
      <c r="IU129" s="635"/>
      <c r="IV129" s="635"/>
      <c r="IW129" s="636"/>
      <c r="IX129" s="634"/>
      <c r="IY129" s="635"/>
      <c r="IZ129" s="635"/>
      <c r="JA129" s="636"/>
      <c r="JB129" s="634"/>
      <c r="JC129" s="635"/>
      <c r="JD129" s="635"/>
      <c r="JE129" s="636"/>
      <c r="JF129" s="634"/>
      <c r="JG129" s="635"/>
      <c r="JH129" s="635"/>
      <c r="JI129" s="636"/>
      <c r="JJ129" s="634"/>
      <c r="JK129" s="635"/>
      <c r="JL129" s="635"/>
      <c r="JM129" s="636"/>
      <c r="JN129" s="634"/>
      <c r="JO129" s="635"/>
      <c r="JP129" s="635"/>
      <c r="JQ129" s="636"/>
      <c r="JR129" s="634"/>
      <c r="JS129" s="635"/>
      <c r="JT129" s="635"/>
      <c r="JU129" s="636"/>
      <c r="JV129" s="634"/>
      <c r="JW129" s="635"/>
      <c r="JX129" s="635"/>
      <c r="JY129" s="636"/>
      <c r="JZ129" s="634"/>
      <c r="KA129" s="635"/>
      <c r="KB129" s="635"/>
      <c r="KC129" s="636"/>
      <c r="KD129" s="634"/>
      <c r="KE129" s="635"/>
      <c r="KF129" s="635"/>
      <c r="KG129" s="636"/>
      <c r="KH129" s="634"/>
      <c r="KI129" s="635"/>
      <c r="KJ129" s="635"/>
      <c r="KK129" s="636"/>
      <c r="KL129" s="634"/>
      <c r="KM129" s="635"/>
      <c r="KN129" s="635"/>
      <c r="KO129" s="636"/>
      <c r="KP129" s="634"/>
      <c r="KQ129" s="635"/>
      <c r="KR129" s="635"/>
      <c r="KS129" s="636"/>
      <c r="KT129" s="634"/>
      <c r="KU129" s="635"/>
      <c r="KV129" s="635"/>
      <c r="KW129" s="636"/>
      <c r="KX129" s="634"/>
      <c r="KY129" s="635"/>
      <c r="KZ129" s="635"/>
      <c r="LA129" s="636"/>
      <c r="LB129" s="634"/>
      <c r="LC129" s="635"/>
      <c r="LD129" s="635"/>
      <c r="LE129" s="636"/>
      <c r="LF129" s="634"/>
      <c r="LG129" s="635"/>
      <c r="LH129" s="635"/>
      <c r="LI129" s="636"/>
      <c r="LJ129" s="634"/>
      <c r="LK129" s="635"/>
      <c r="LL129" s="635"/>
      <c r="LM129" s="636"/>
    </row>
    <row r="130" spans="1:325">
      <c r="A130" s="130" t="str">
        <f>IF(OR(Data3!F5="Grand Total",Data3!F5=0),"",Data3!F5)</f>
        <v>L.1.1.</v>
      </c>
      <c r="B130" s="323" t="s">
        <v>888</v>
      </c>
      <c r="C130" s="304" t="str">
        <f ca="1">IFERROR(VLOOKUP(A130,Rezultatai!$B$44:$F$113,2,FALSE),"")</f>
        <v>Sukurta pridėtinė vertė</v>
      </c>
      <c r="D130" s="524">
        <f ca="1">SUMIF($F$6:$LM$6,"&lt;="&amp;PAL,$F130:$LM130)</f>
        <v>949479247.99108481</v>
      </c>
      <c r="E130" s="525"/>
      <c r="F130" s="649" t="str">
        <f ca="1">IFERROR(INDEX(Rezultatai!$H$40:$DC$113,MATCH($A130,Rezultatai!$B$40:$B$113,0),MATCH(F$7,Rezultatai!$H$40:$DC$40,0)),"")</f>
        <v/>
      </c>
      <c r="G130" s="649"/>
      <c r="H130" s="649"/>
      <c r="I130" s="650"/>
      <c r="J130" s="649">
        <f ca="1">IFERROR(INDEX(Rezultatai!$H$40:$DC$113,MATCH($A130,Rezultatai!$B$40:$B$113,0),MATCH(J$7,Rezultatai!$H$40:$DC$40,0)),"")</f>
        <v>0</v>
      </c>
      <c r="K130" s="649"/>
      <c r="L130" s="649"/>
      <c r="M130" s="650"/>
      <c r="N130" s="649">
        <f ca="1">IFERROR(INDEX(Rezultatai!$H$40:$DC$113,MATCH($A130,Rezultatai!$B$40:$B$113,0),MATCH(N$7,Rezultatai!$H$40:$DC$40,0)),"")</f>
        <v>12711.983094730516</v>
      </c>
      <c r="O130" s="649"/>
      <c r="P130" s="649"/>
      <c r="Q130" s="650"/>
      <c r="R130" s="649">
        <f ca="1">IFERROR(INDEX(Rezultatai!$H$40:$DC$113,MATCH($A130,Rezultatai!$B$40:$B$113,0),MATCH(R$7,Rezultatai!$H$40:$DC$40,0)),"")</f>
        <v>4508906.3635413768</v>
      </c>
      <c r="S130" s="649"/>
      <c r="T130" s="649"/>
      <c r="U130" s="650"/>
      <c r="V130" s="649">
        <f ca="1">IFERROR(INDEX(Rezultatai!$H$40:$DC$113,MATCH($A130,Rezultatai!$B$40:$B$113,0),MATCH(V$7,Rezultatai!$H$40:$DC$40,0)),"")</f>
        <v>11770109.300658777</v>
      </c>
      <c r="W130" s="649"/>
      <c r="X130" s="649"/>
      <c r="Y130" s="650"/>
      <c r="Z130" s="649">
        <f ca="1">IFERROR(INDEX(Rezultatai!$H$40:$DC$113,MATCH($A130,Rezultatai!$B$40:$B$113,0),MATCH(Z$7,Rezultatai!$H$40:$DC$40,0)),"")</f>
        <v>29185437.417339768</v>
      </c>
      <c r="AA130" s="649"/>
      <c r="AB130" s="649"/>
      <c r="AC130" s="650"/>
      <c r="AD130" s="649">
        <f ca="1">IFERROR(INDEX(Rezultatai!$H$40:$DC$113,MATCH($A130,Rezultatai!$B$40:$B$113,0),MATCH(AD$7,Rezultatai!$H$40:$DC$40,0)),"")</f>
        <v>29754085.593141075</v>
      </c>
      <c r="AE130" s="649"/>
      <c r="AF130" s="649"/>
      <c r="AG130" s="650"/>
      <c r="AH130" s="649">
        <f ca="1">IFERROR(INDEX(Rezultatai!$H$40:$DC$113,MATCH($A130,Rezultatai!$B$40:$B$113,0),MATCH(AH$7,Rezultatai!$H$40:$DC$40,0)),"")</f>
        <v>36734010.32281363</v>
      </c>
      <c r="AI130" s="649"/>
      <c r="AJ130" s="649"/>
      <c r="AK130" s="650"/>
      <c r="AL130" s="649">
        <f ca="1">IFERROR(INDEX(Rezultatai!$H$40:$DC$113,MATCH($A130,Rezultatai!$B$40:$B$113,0),MATCH(AL$7,Rezultatai!$H$40:$DC$40,0)),"")</f>
        <v>47595920.172062546</v>
      </c>
      <c r="AM130" s="649"/>
      <c r="AN130" s="649"/>
      <c r="AO130" s="650"/>
      <c r="AP130" s="649">
        <f ca="1">IFERROR(INDEX(Rezultatai!$H$40:$DC$113,MATCH($A130,Rezultatai!$B$40:$B$113,0),MATCH(AP$7,Rezultatai!$H$40:$DC$40,0)),"")</f>
        <v>54228173.846607894</v>
      </c>
      <c r="AQ130" s="649"/>
      <c r="AR130" s="649"/>
      <c r="AS130" s="650"/>
      <c r="AT130" s="649">
        <f ca="1">IFERROR(INDEX(Rezultatai!$H$40:$DC$113,MATCH($A130,Rezultatai!$B$40:$B$113,0),MATCH(AT$7,Rezultatai!$H$40:$DC$40,0)),"")</f>
        <v>58663673.475830309</v>
      </c>
      <c r="AU130" s="649"/>
      <c r="AV130" s="649"/>
      <c r="AW130" s="650"/>
      <c r="AX130" s="649">
        <f ca="1">IFERROR(INDEX(Rezultatai!$H$40:$DC$113,MATCH($A130,Rezultatai!$B$40:$B$113,0),MATCH(AX$7,Rezultatai!$H$40:$DC$40,0)),"")</f>
        <v>62666927.096388191</v>
      </c>
      <c r="AY130" s="649"/>
      <c r="AZ130" s="649"/>
      <c r="BA130" s="650"/>
      <c r="BB130" s="649">
        <f ca="1">IFERROR(INDEX(Rezultatai!$H$40:$DC$113,MATCH($A130,Rezultatai!$B$40:$B$113,0),MATCH(BB$7,Rezultatai!$H$40:$DC$40,0)),"")</f>
        <v>52744430.552881911</v>
      </c>
      <c r="BC130" s="649"/>
      <c r="BD130" s="649"/>
      <c r="BE130" s="650"/>
      <c r="BF130" s="649">
        <f ca="1">IFERROR(INDEX(Rezultatai!$H$40:$DC$113,MATCH($A130,Rezultatai!$B$40:$B$113,0),MATCH(BF$7,Rezultatai!$H$40:$DC$40,0)),"")</f>
        <v>56248503.387921654</v>
      </c>
      <c r="BG130" s="649"/>
      <c r="BH130" s="649"/>
      <c r="BI130" s="650"/>
      <c r="BJ130" s="649">
        <f ca="1">IFERROR(INDEX(Rezultatai!$H$40:$DC$113,MATCH($A130,Rezultatai!$B$40:$B$113,0),MATCH(BJ$7,Rezultatai!$H$40:$DC$40,0)),"")</f>
        <v>60019501.601488844</v>
      </c>
      <c r="BK130" s="649"/>
      <c r="BL130" s="649"/>
      <c r="BM130" s="650"/>
      <c r="BN130" s="649">
        <f ca="1">IFERROR(INDEX(Rezultatai!$H$40:$DC$113,MATCH($A130,Rezultatai!$B$40:$B$113,0),MATCH(BN$7,Rezultatai!$H$40:$DC$40,0)),"")</f>
        <v>64078377.210417412</v>
      </c>
      <c r="BO130" s="649"/>
      <c r="BP130" s="649"/>
      <c r="BQ130" s="650"/>
      <c r="BR130" s="649">
        <f ca="1">IFERROR(INDEX(Rezultatai!$H$40:$DC$113,MATCH($A130,Rezultatai!$B$40:$B$113,0),MATCH(BR$7,Rezultatai!$H$40:$DC$40,0)),"")</f>
        <v>68447746.332484558</v>
      </c>
      <c r="BS130" s="649"/>
      <c r="BT130" s="649"/>
      <c r="BU130" s="650"/>
      <c r="BV130" s="649">
        <f ca="1">IFERROR(INDEX(Rezultatai!$H$40:$DC$113,MATCH($A130,Rezultatai!$B$40:$B$113,0),MATCH(BV$7,Rezultatai!$H$40:$DC$40,0)),"")</f>
        <v>73152021.952674076</v>
      </c>
      <c r="BW130" s="649"/>
      <c r="BX130" s="649"/>
      <c r="BY130" s="650"/>
      <c r="BZ130" s="649">
        <f ca="1">IFERROR(INDEX(Rezultatai!$H$40:$DC$113,MATCH($A130,Rezultatai!$B$40:$B$113,0),MATCH(BZ$7,Rezultatai!$H$40:$DC$40,0)),"")</f>
        <v>78217557.29988648</v>
      </c>
      <c r="CA130" s="649"/>
      <c r="CB130" s="649"/>
      <c r="CC130" s="650"/>
      <c r="CD130" s="649">
        <f ca="1">IFERROR(INDEX(Rezultatai!$H$40:$DC$113,MATCH($A130,Rezultatai!$B$40:$B$113,0),MATCH(CD$7,Rezultatai!$H$40:$DC$40,0)),"")</f>
        <v>83672800.682605848</v>
      </c>
      <c r="CE130" s="649"/>
      <c r="CF130" s="649"/>
      <c r="CG130" s="650"/>
      <c r="CH130" s="649">
        <f ca="1">IFERROR(INDEX(Rezultatai!$H$40:$DC$113,MATCH($A130,Rezultatai!$B$40:$B$113,0),MATCH(CH$7,Rezultatai!$H$40:$DC$40,0)),"")</f>
        <v>89548462.699904606</v>
      </c>
      <c r="CI130" s="649"/>
      <c r="CJ130" s="649"/>
      <c r="CK130" s="650"/>
      <c r="CL130" s="649">
        <f ca="1">IFERROR(INDEX(Rezultatai!$H$40:$DC$113,MATCH($A130,Rezultatai!$B$40:$B$113,0),MATCH(CL$7,Rezultatai!$H$40:$DC$40,0)),"")</f>
        <v>0</v>
      </c>
      <c r="CM130" s="649"/>
      <c r="CN130" s="649"/>
      <c r="CO130" s="650"/>
      <c r="CP130" s="649" t="str">
        <f ca="1">IFERROR(INDEX(Rezultatai!$H$40:$DC$113,MATCH($A130,Rezultatai!$B$40:$B$113,0),MATCH(CP$7,Rezultatai!$H$40:$DC$40,0)),"")</f>
        <v/>
      </c>
      <c r="CQ130" s="649"/>
      <c r="CR130" s="649"/>
      <c r="CS130" s="650"/>
      <c r="CT130" s="649">
        <f ca="1">IFERROR(INDEX(Rezultatai!$H$40:$DC$113,MATCH($A130,Rezultatai!$B$40:$B$113,0),MATCH(CT$7,Rezultatai!$H$40:$DC$40,0)),"")</f>
        <v>0</v>
      </c>
      <c r="CU130" s="649"/>
      <c r="CV130" s="649"/>
      <c r="CW130" s="650"/>
      <c r="CX130" s="649">
        <f ca="1">IFERROR(INDEX(Rezultatai!$H$40:$DC$113,MATCH($A130,Rezultatai!$B$40:$B$113,0),MATCH(CX$7,Rezultatai!$H$40:$DC$40,0)),"")</f>
        <v>0</v>
      </c>
      <c r="CY130" s="649"/>
      <c r="CZ130" s="649"/>
      <c r="DA130" s="650"/>
      <c r="DB130" s="649">
        <f ca="1">IFERROR(INDEX(Rezultatai!$H$40:$DC$113,MATCH($A130,Rezultatai!$B$40:$B$113,0),MATCH(DB$7,Rezultatai!$H$40:$DC$40,0)),"")</f>
        <v>0</v>
      </c>
      <c r="DC130" s="649"/>
      <c r="DD130" s="649"/>
      <c r="DE130" s="650"/>
      <c r="DF130" s="649">
        <f ca="1">IFERROR(INDEX(Rezultatai!$H$40:$DC$113,MATCH($A130,Rezultatai!$B$40:$B$113,0),MATCH(DF$7,Rezultatai!$H$40:$DC$40,0)),"")</f>
        <v>0</v>
      </c>
      <c r="DG130" s="649"/>
      <c r="DH130" s="649"/>
      <c r="DI130" s="650"/>
      <c r="DJ130" s="649">
        <f ca="1">IFERROR(INDEX(Rezultatai!$H$40:$DC$113,MATCH($A130,Rezultatai!$B$40:$B$113,0),MATCH(DJ$7,Rezultatai!$H$40:$DC$40,0)),"")</f>
        <v>0</v>
      </c>
      <c r="DK130" s="649"/>
      <c r="DL130" s="649"/>
      <c r="DM130" s="650"/>
      <c r="DN130" s="649">
        <f ca="1">IFERROR(INDEX(Rezultatai!$H$40:$DC$113,MATCH($A130,Rezultatai!$B$40:$B$113,0),MATCH(DN$7,Rezultatai!$H$40:$DC$40,0)),"")</f>
        <v>0</v>
      </c>
      <c r="DO130" s="649"/>
      <c r="DP130" s="649"/>
      <c r="DQ130" s="650"/>
      <c r="DR130" s="649">
        <f ca="1">IFERROR(INDEX(Rezultatai!$H$40:$DC$113,MATCH($A130,Rezultatai!$B$40:$B$113,0),MATCH(DR$7,Rezultatai!$H$40:$DC$40,0)),"")</f>
        <v>0</v>
      </c>
      <c r="DS130" s="649"/>
      <c r="DT130" s="649"/>
      <c r="DU130" s="650"/>
      <c r="DV130" s="649">
        <f ca="1">IFERROR(INDEX(Rezultatai!$H$40:$DC$113,MATCH($A130,Rezultatai!$B$40:$B$113,0),MATCH(DV$7,Rezultatai!$H$40:$DC$40,0)),"")</f>
        <v>0</v>
      </c>
      <c r="DW130" s="649"/>
      <c r="DX130" s="649"/>
      <c r="DY130" s="650"/>
      <c r="DZ130" s="649">
        <f ca="1">IFERROR(INDEX(Rezultatai!$H$40:$DC$113,MATCH($A130,Rezultatai!$B$40:$B$113,0),MATCH(DZ$7,Rezultatai!$H$40:$DC$40,0)),"")</f>
        <v>0</v>
      </c>
      <c r="EA130" s="649"/>
      <c r="EB130" s="649"/>
      <c r="EC130" s="650"/>
      <c r="ED130" s="649">
        <f ca="1">IFERROR(INDEX(Rezultatai!$H$40:$DC$113,MATCH($A130,Rezultatai!$B$40:$B$113,0),MATCH(ED$7,Rezultatai!$H$40:$DC$40,0)),"")</f>
        <v>0</v>
      </c>
      <c r="EE130" s="649"/>
      <c r="EF130" s="649"/>
      <c r="EG130" s="650"/>
      <c r="EH130" s="649">
        <f ca="1">IFERROR(INDEX(Rezultatai!$H$40:$DC$113,MATCH($A130,Rezultatai!$B$40:$B$113,0),MATCH(EH$7,Rezultatai!$H$40:$DC$40,0)),"")</f>
        <v>0</v>
      </c>
      <c r="EI130" s="649"/>
      <c r="EJ130" s="649"/>
      <c r="EK130" s="650"/>
      <c r="EL130" s="649">
        <f ca="1">IFERROR(INDEX(Rezultatai!$H$40:$DC$113,MATCH($A130,Rezultatai!$B$40:$B$113,0),MATCH(EL$7,Rezultatai!$H$40:$DC$40,0)),"")</f>
        <v>0</v>
      </c>
      <c r="EM130" s="649"/>
      <c r="EN130" s="649"/>
      <c r="EO130" s="650"/>
      <c r="EP130" s="649">
        <f ca="1">IFERROR(INDEX(Rezultatai!$H$40:$DC$113,MATCH($A130,Rezultatai!$B$40:$B$113,0),MATCH(EP$7,Rezultatai!$H$40:$DC$40,0)),"")</f>
        <v>0</v>
      </c>
      <c r="EQ130" s="649"/>
      <c r="ER130" s="649"/>
      <c r="ES130" s="650"/>
      <c r="ET130" s="649">
        <f ca="1">IFERROR(INDEX(Rezultatai!$H$40:$DC$113,MATCH($A130,Rezultatai!$B$40:$B$113,0),MATCH(ET$7,Rezultatai!$H$40:$DC$40,0)),"")</f>
        <v>0</v>
      </c>
      <c r="EU130" s="649"/>
      <c r="EV130" s="649"/>
      <c r="EW130" s="650"/>
      <c r="EX130" s="649">
        <f ca="1">IFERROR(INDEX(Rezultatai!$H$40:$DC$113,MATCH($A130,Rezultatai!$B$40:$B$113,0),MATCH(EX$7,Rezultatai!$H$40:$DC$40,0)),"")</f>
        <v>0</v>
      </c>
      <c r="EY130" s="649"/>
      <c r="EZ130" s="649"/>
      <c r="FA130" s="650"/>
      <c r="FB130" s="649">
        <f ca="1">IFERROR(INDEX(Rezultatai!$H$40:$DC$113,MATCH($A130,Rezultatai!$B$40:$B$113,0),MATCH(FB$7,Rezultatai!$H$40:$DC$40,0)),"")</f>
        <v>0</v>
      </c>
      <c r="FC130" s="649"/>
      <c r="FD130" s="649"/>
      <c r="FE130" s="650"/>
      <c r="FF130" s="649">
        <f ca="1">IFERROR(INDEX(Rezultatai!$H$40:$DC$113,MATCH($A130,Rezultatai!$B$40:$B$113,0),MATCH(FF$7,Rezultatai!$H$40:$DC$40,0)),"")</f>
        <v>0</v>
      </c>
      <c r="FG130" s="649"/>
      <c r="FH130" s="649"/>
      <c r="FI130" s="650"/>
      <c r="FJ130" s="649">
        <f ca="1">IFERROR(INDEX(Rezultatai!$H$40:$DC$113,MATCH($A130,Rezultatai!$B$40:$B$113,0),MATCH(FJ$7,Rezultatai!$H$40:$DC$40,0)),"")</f>
        <v>0</v>
      </c>
      <c r="FK130" s="649"/>
      <c r="FL130" s="649"/>
      <c r="FM130" s="650"/>
      <c r="FN130" s="649">
        <f ca="1">IFERROR(INDEX(Rezultatai!$H$40:$DC$113,MATCH($A130,Rezultatai!$B$40:$B$113,0),MATCH(FN$7,Rezultatai!$H$40:$DC$40,0)),"")</f>
        <v>0</v>
      </c>
      <c r="FO130" s="649"/>
      <c r="FP130" s="649"/>
      <c r="FQ130" s="650"/>
      <c r="FR130" s="649">
        <f ca="1">IFERROR(INDEX(Rezultatai!$H$40:$DC$113,MATCH($A130,Rezultatai!$B$40:$B$113,0),MATCH(FR$7,Rezultatai!$H$40:$DC$40,0)),"")</f>
        <v>0</v>
      </c>
      <c r="FS130" s="649"/>
      <c r="FT130" s="649"/>
      <c r="FU130" s="650"/>
      <c r="FV130" s="649">
        <f ca="1">IFERROR(INDEX(Rezultatai!$H$40:$DC$113,MATCH($A130,Rezultatai!$B$40:$B$113,0),MATCH(FV$7,Rezultatai!$H$40:$DC$40,0)),"")</f>
        <v>0</v>
      </c>
      <c r="FW130" s="649"/>
      <c r="FX130" s="649"/>
      <c r="FY130" s="650"/>
      <c r="FZ130" s="649">
        <f ca="1">IFERROR(INDEX(Rezultatai!$H$40:$DC$113,MATCH($A130,Rezultatai!$B$40:$B$113,0),MATCH(FZ$7,Rezultatai!$H$40:$DC$40,0)),"")</f>
        <v>0</v>
      </c>
      <c r="GA130" s="649"/>
      <c r="GB130" s="649"/>
      <c r="GC130" s="650"/>
      <c r="GD130" s="649">
        <f ca="1">IFERROR(INDEX(Rezultatai!$H$40:$DC$113,MATCH($A130,Rezultatai!$B$40:$B$113,0),MATCH(GD$7,Rezultatai!$H$40:$DC$40,0)),"")</f>
        <v>0</v>
      </c>
      <c r="GE130" s="649"/>
      <c r="GF130" s="649"/>
      <c r="GG130" s="650"/>
      <c r="GH130" s="649">
        <f ca="1">IFERROR(INDEX(Rezultatai!$H$40:$DC$113,MATCH($A130,Rezultatai!$B$40:$B$113,0),MATCH(GH$7,Rezultatai!$H$40:$DC$40,0)),"")</f>
        <v>0</v>
      </c>
      <c r="GI130" s="649"/>
      <c r="GJ130" s="649"/>
      <c r="GK130" s="650"/>
      <c r="GL130" s="649">
        <f ca="1">IFERROR(INDEX(Rezultatai!$H$40:$DC$113,MATCH($A130,Rezultatai!$B$40:$B$113,0),MATCH(GL$7,Rezultatai!$H$40:$DC$40,0)),"")</f>
        <v>0</v>
      </c>
      <c r="GM130" s="649"/>
      <c r="GN130" s="649"/>
      <c r="GO130" s="650"/>
      <c r="GP130" s="649">
        <f ca="1">IFERROR(INDEX(Rezultatai!$H$40:$DC$113,MATCH($A130,Rezultatai!$B$40:$B$113,0),MATCH(GP$7,Rezultatai!$H$40:$DC$40,0)),"")</f>
        <v>0</v>
      </c>
      <c r="GQ130" s="649"/>
      <c r="GR130" s="649"/>
      <c r="GS130" s="650"/>
      <c r="GT130" s="649">
        <f ca="1">IFERROR(INDEX(Rezultatai!$H$40:$DC$113,MATCH($A130,Rezultatai!$B$40:$B$113,0),MATCH(GT$7,Rezultatai!$H$40:$DC$40,0)),"")</f>
        <v>0</v>
      </c>
      <c r="GU130" s="649"/>
      <c r="GV130" s="649"/>
      <c r="GW130" s="650"/>
      <c r="GX130" s="649">
        <f ca="1">IFERROR(INDEX(Rezultatai!$H$40:$DC$113,MATCH($A130,Rezultatai!$B$40:$B$113,0),MATCH(GX$7,Rezultatai!$H$40:$DC$40,0)),"")</f>
        <v>0</v>
      </c>
      <c r="GY130" s="649"/>
      <c r="GZ130" s="649"/>
      <c r="HA130" s="650"/>
      <c r="HB130" s="649">
        <f ca="1">IFERROR(INDEX(Rezultatai!$H$40:$DC$113,MATCH($A130,Rezultatai!$B$40:$B$113,0),MATCH(HB$7,Rezultatai!$H$40:$DC$40,0)),"")</f>
        <v>0</v>
      </c>
      <c r="HC130" s="649"/>
      <c r="HD130" s="649"/>
      <c r="HE130" s="650"/>
      <c r="HF130" s="649">
        <f ca="1">IFERROR(INDEX(Rezultatai!$H$40:$DC$113,MATCH($A130,Rezultatai!$B$40:$B$113,0),MATCH(HF$7,Rezultatai!$H$40:$DC$40,0)),"")</f>
        <v>0</v>
      </c>
      <c r="HG130" s="649"/>
      <c r="HH130" s="649"/>
      <c r="HI130" s="650"/>
      <c r="HJ130" s="649">
        <f ca="1">IFERROR(INDEX(Rezultatai!$H$40:$DC$113,MATCH($A130,Rezultatai!$B$40:$B$113,0),MATCH(HJ$7,Rezultatai!$H$40:$DC$40,0)),"")</f>
        <v>0</v>
      </c>
      <c r="HK130" s="649"/>
      <c r="HL130" s="649"/>
      <c r="HM130" s="650"/>
      <c r="HN130" s="649">
        <f ca="1">IFERROR(INDEX(Rezultatai!$H$40:$DC$113,MATCH($A130,Rezultatai!$B$40:$B$113,0),MATCH(HN$7,Rezultatai!$H$40:$DC$40,0)),"")</f>
        <v>0</v>
      </c>
      <c r="HO130" s="649"/>
      <c r="HP130" s="649"/>
      <c r="HQ130" s="650"/>
      <c r="HR130" s="649">
        <f ca="1">IFERROR(INDEX(Rezultatai!$H$40:$DC$113,MATCH($A130,Rezultatai!$B$40:$B$113,0),MATCH(HR$7,Rezultatai!$H$40:$DC$40,0)),"")</f>
        <v>0</v>
      </c>
      <c r="HS130" s="649"/>
      <c r="HT130" s="649"/>
      <c r="HU130" s="650"/>
      <c r="HV130" s="649">
        <f ca="1">IFERROR(INDEX(Rezultatai!$H$40:$DC$113,MATCH($A130,Rezultatai!$B$40:$B$113,0),MATCH(HV$7,Rezultatai!$H$40:$DC$40,0)),"")</f>
        <v>0</v>
      </c>
      <c r="HW130" s="649"/>
      <c r="HX130" s="649"/>
      <c r="HY130" s="650"/>
      <c r="HZ130" s="649">
        <f ca="1">IFERROR(INDEX(Rezultatai!$H$40:$DC$113,MATCH($A130,Rezultatai!$B$40:$B$113,0),MATCH(HZ$7,Rezultatai!$H$40:$DC$40,0)),"")</f>
        <v>0</v>
      </c>
      <c r="IA130" s="649"/>
      <c r="IB130" s="649"/>
      <c r="IC130" s="650"/>
      <c r="ID130" s="649">
        <f ca="1">IFERROR(INDEX(Rezultatai!$H$40:$DC$113,MATCH($A130,Rezultatai!$B$40:$B$113,0),MATCH(ID$7,Rezultatai!$H$40:$DC$40,0)),"")</f>
        <v>0</v>
      </c>
      <c r="IE130" s="649"/>
      <c r="IF130" s="649"/>
      <c r="IG130" s="650"/>
      <c r="IH130" s="649">
        <f ca="1">IFERROR(INDEX(Rezultatai!$H$40:$DC$113,MATCH($A130,Rezultatai!$B$40:$B$113,0),MATCH(IH$7,Rezultatai!$H$40:$DC$40,0)),"")</f>
        <v>0</v>
      </c>
      <c r="II130" s="649"/>
      <c r="IJ130" s="649"/>
      <c r="IK130" s="650"/>
      <c r="IL130" s="649">
        <f ca="1">IFERROR(INDEX(Rezultatai!$H$40:$DC$113,MATCH($A130,Rezultatai!$B$40:$B$113,0),MATCH(IL$7,Rezultatai!$H$40:$DC$40,0)),"")</f>
        <v>0</v>
      </c>
      <c r="IM130" s="649"/>
      <c r="IN130" s="649"/>
      <c r="IO130" s="650"/>
      <c r="IP130" s="649">
        <f ca="1">IFERROR(INDEX(Rezultatai!$H$40:$DC$113,MATCH($A130,Rezultatai!$B$40:$B$113,0),MATCH(IP$7,Rezultatai!$H$40:$DC$40,0)),"")</f>
        <v>0</v>
      </c>
      <c r="IQ130" s="649"/>
      <c r="IR130" s="649"/>
      <c r="IS130" s="650"/>
      <c r="IT130" s="649">
        <f ca="1">IFERROR(INDEX(Rezultatai!$H$40:$DC$113,MATCH($A130,Rezultatai!$B$40:$B$113,0),MATCH(IT$7,Rezultatai!$H$40:$DC$40,0)),"")</f>
        <v>0</v>
      </c>
      <c r="IU130" s="649"/>
      <c r="IV130" s="649"/>
      <c r="IW130" s="650"/>
      <c r="IX130" s="649">
        <f ca="1">IFERROR(INDEX(Rezultatai!$H$40:$DC$113,MATCH($A130,Rezultatai!$B$40:$B$113,0),MATCH(IX$7,Rezultatai!$H$40:$DC$40,0)),"")</f>
        <v>0</v>
      </c>
      <c r="IY130" s="649"/>
      <c r="IZ130" s="649"/>
      <c r="JA130" s="650"/>
      <c r="JB130" s="649">
        <f ca="1">IFERROR(INDEX(Rezultatai!$H$40:$DC$113,MATCH($A130,Rezultatai!$B$40:$B$113,0),MATCH(JB$7,Rezultatai!$H$40:$DC$40,0)),"")</f>
        <v>0</v>
      </c>
      <c r="JC130" s="649"/>
      <c r="JD130" s="649"/>
      <c r="JE130" s="650"/>
      <c r="JF130" s="649">
        <f ca="1">IFERROR(INDEX(Rezultatai!$H$40:$DC$113,MATCH($A130,Rezultatai!$B$40:$B$113,0),MATCH(JF$7,Rezultatai!$H$40:$DC$40,0)),"")</f>
        <v>0</v>
      </c>
      <c r="JG130" s="649"/>
      <c r="JH130" s="649"/>
      <c r="JI130" s="650"/>
      <c r="JJ130" s="649">
        <f ca="1">IFERROR(INDEX(Rezultatai!$H$40:$DC$113,MATCH($A130,Rezultatai!$B$40:$B$113,0),MATCH(JJ$7,Rezultatai!$H$40:$DC$40,0)),"")</f>
        <v>0</v>
      </c>
      <c r="JK130" s="649"/>
      <c r="JL130" s="649"/>
      <c r="JM130" s="650"/>
      <c r="JN130" s="649">
        <f ca="1">IFERROR(INDEX(Rezultatai!$H$40:$DC$113,MATCH($A130,Rezultatai!$B$40:$B$113,0),MATCH(JN$7,Rezultatai!$H$40:$DC$40,0)),"")</f>
        <v>0</v>
      </c>
      <c r="JO130" s="649"/>
      <c r="JP130" s="649"/>
      <c r="JQ130" s="650"/>
      <c r="JR130" s="649">
        <f ca="1">IFERROR(INDEX(Rezultatai!$H$40:$DC$113,MATCH($A130,Rezultatai!$B$40:$B$113,0),MATCH(JR$7,Rezultatai!$H$40:$DC$40,0)),"")</f>
        <v>0</v>
      </c>
      <c r="JS130" s="649"/>
      <c r="JT130" s="649"/>
      <c r="JU130" s="650"/>
      <c r="JV130" s="649">
        <f ca="1">IFERROR(INDEX(Rezultatai!$H$40:$DC$113,MATCH($A130,Rezultatai!$B$40:$B$113,0),MATCH(JV$7,Rezultatai!$H$40:$DC$40,0)),"")</f>
        <v>0</v>
      </c>
      <c r="JW130" s="649"/>
      <c r="JX130" s="649"/>
      <c r="JY130" s="650"/>
      <c r="JZ130" s="649">
        <f ca="1">IFERROR(INDEX(Rezultatai!$H$40:$DC$113,MATCH($A130,Rezultatai!$B$40:$B$113,0),MATCH(JZ$7,Rezultatai!$H$40:$DC$40,0)),"")</f>
        <v>0</v>
      </c>
      <c r="KA130" s="649"/>
      <c r="KB130" s="649"/>
      <c r="KC130" s="650"/>
      <c r="KD130" s="649">
        <f ca="1">IFERROR(INDEX(Rezultatai!$H$40:$DC$113,MATCH($A130,Rezultatai!$B$40:$B$113,0),MATCH(KD$7,Rezultatai!$H$40:$DC$40,0)),"")</f>
        <v>0</v>
      </c>
      <c r="KE130" s="649"/>
      <c r="KF130" s="649"/>
      <c r="KG130" s="650"/>
      <c r="KH130" s="649">
        <f ca="1">IFERROR(INDEX(Rezultatai!$H$40:$DC$113,MATCH($A130,Rezultatai!$B$40:$B$113,0),MATCH(KH$7,Rezultatai!$H$40:$DC$40,0)),"")</f>
        <v>0</v>
      </c>
      <c r="KI130" s="649"/>
      <c r="KJ130" s="649"/>
      <c r="KK130" s="650"/>
      <c r="KL130" s="649">
        <f ca="1">IFERROR(INDEX(Rezultatai!$H$40:$DC$113,MATCH($A130,Rezultatai!$B$40:$B$113,0),MATCH(KL$7,Rezultatai!$H$40:$DC$40,0)),"")</f>
        <v>0</v>
      </c>
      <c r="KM130" s="649"/>
      <c r="KN130" s="649"/>
      <c r="KO130" s="650"/>
      <c r="KP130" s="649">
        <f ca="1">IFERROR(INDEX(Rezultatai!$H$40:$DC$113,MATCH($A130,Rezultatai!$B$40:$B$113,0),MATCH(KP$7,Rezultatai!$H$40:$DC$40,0)),"")</f>
        <v>0</v>
      </c>
      <c r="KQ130" s="649"/>
      <c r="KR130" s="649"/>
      <c r="KS130" s="650"/>
      <c r="KT130" s="649">
        <f ca="1">IFERROR(INDEX(Rezultatai!$H$40:$DC$113,MATCH($A130,Rezultatai!$B$40:$B$113,0),MATCH(KT$7,Rezultatai!$H$40:$DC$40,0)),"")</f>
        <v>0</v>
      </c>
      <c r="KU130" s="649"/>
      <c r="KV130" s="649"/>
      <c r="KW130" s="650"/>
      <c r="KX130" s="649">
        <f ca="1">IFERROR(INDEX(Rezultatai!$H$40:$DC$113,MATCH($A130,Rezultatai!$B$40:$B$113,0),MATCH(KX$7,Rezultatai!$H$40:$DC$40,0)),"")</f>
        <v>0</v>
      </c>
      <c r="KY130" s="649"/>
      <c r="KZ130" s="649"/>
      <c r="LA130" s="650"/>
      <c r="LB130" s="649">
        <f ca="1">IFERROR(INDEX(Rezultatai!$H$40:$DC$113,MATCH($A130,Rezultatai!$B$40:$B$113,0),MATCH(LB$7,Rezultatai!$H$40:$DC$40,0)),"")</f>
        <v>0</v>
      </c>
      <c r="LC130" s="649"/>
      <c r="LD130" s="649"/>
      <c r="LE130" s="650"/>
      <c r="LF130" s="649">
        <f ca="1">IFERROR(INDEX(Rezultatai!$H$40:$DC$113,MATCH($A130,Rezultatai!$B$40:$B$113,0),MATCH(LF$7,Rezultatai!$H$40:$DC$40,0)),"")</f>
        <v>0</v>
      </c>
      <c r="LG130" s="649"/>
      <c r="LH130" s="649"/>
      <c r="LI130" s="650"/>
      <c r="LJ130" s="649">
        <f ca="1">IFERROR(INDEX(Rezultatai!$H$40:$DC$113,MATCH($A130,Rezultatai!$B$40:$B$113,0),MATCH(LJ$7,Rezultatai!$H$40:$DC$40,0)),"")</f>
        <v>0</v>
      </c>
      <c r="LK130" s="649"/>
      <c r="LL130" s="649"/>
      <c r="LM130" s="650"/>
    </row>
    <row r="131" spans="1:325">
      <c r="A131" s="130" t="str">
        <f>IF(OR(Data3!F6="Grand Total",Data3!F6=0),"",Data3!F6)</f>
        <v>L.1.2.</v>
      </c>
      <c r="B131" s="138" t="s">
        <v>889</v>
      </c>
      <c r="C131" s="304" t="str">
        <f ca="1">IFERROR(VLOOKUP(A131,Rezultatai!$B$44:$F$113,2,FALSE),"")</f>
        <v>Išvengtos inovacijų kūrimo sąnaudos</v>
      </c>
      <c r="D131" s="524">
        <f ca="1">SUMIF($F$6:$LM$6,"&lt;="&amp;PAL,$F131:$LM131)</f>
        <v>4043000</v>
      </c>
      <c r="E131" s="525"/>
      <c r="F131" s="649" t="str">
        <f ca="1">IFERROR(INDEX(Rezultatai!$H$40:$DC$113,MATCH($A131,Rezultatai!$B$40:$B$113,0),MATCH(F$7,Rezultatai!$H$40:$DC$40,0)),"")</f>
        <v/>
      </c>
      <c r="G131" s="649"/>
      <c r="H131" s="649"/>
      <c r="I131" s="650"/>
      <c r="J131" s="649">
        <f ca="1">IFERROR(INDEX(Rezultatai!$H$40:$DC$113,MATCH($A131,Rezultatai!$B$40:$B$113,0),MATCH(J$7,Rezultatai!$H$40:$DC$40,0)),"")</f>
        <v>0</v>
      </c>
      <c r="K131" s="649"/>
      <c r="L131" s="649"/>
      <c r="M131" s="650"/>
      <c r="N131" s="649">
        <f ca="1">IFERROR(INDEX(Rezultatai!$H$40:$DC$113,MATCH($A131,Rezultatai!$B$40:$B$113,0),MATCH(N$7,Rezultatai!$H$40:$DC$40,0)),"")</f>
        <v>813000</v>
      </c>
      <c r="O131" s="649"/>
      <c r="P131" s="649"/>
      <c r="Q131" s="650"/>
      <c r="R131" s="649">
        <f ca="1">IFERROR(INDEX(Rezultatai!$H$40:$DC$113,MATCH($A131,Rezultatai!$B$40:$B$113,0),MATCH(R$7,Rezultatai!$H$40:$DC$40,0)),"")</f>
        <v>2400000</v>
      </c>
      <c r="S131" s="649"/>
      <c r="T131" s="649"/>
      <c r="U131" s="650"/>
      <c r="V131" s="649">
        <f ca="1">IFERROR(INDEX(Rezultatai!$H$40:$DC$113,MATCH($A131,Rezultatai!$B$40:$B$113,0),MATCH(V$7,Rezultatai!$H$40:$DC$40,0)),"")</f>
        <v>2650000</v>
      </c>
      <c r="W131" s="649"/>
      <c r="X131" s="649"/>
      <c r="Y131" s="650"/>
      <c r="Z131" s="649">
        <f ca="1">IFERROR(INDEX(Rezultatai!$H$40:$DC$113,MATCH($A131,Rezultatai!$B$40:$B$113,0),MATCH(Z$7,Rezultatai!$H$40:$DC$40,0)),"")</f>
        <v>580000</v>
      </c>
      <c r="AA131" s="649"/>
      <c r="AB131" s="649"/>
      <c r="AC131" s="650"/>
      <c r="AD131" s="649">
        <f ca="1">IFERROR(INDEX(Rezultatai!$H$40:$DC$113,MATCH($A131,Rezultatai!$B$40:$B$113,0),MATCH(AD$7,Rezultatai!$H$40:$DC$40,0)),"")</f>
        <v>150000</v>
      </c>
      <c r="AE131" s="649"/>
      <c r="AF131" s="649"/>
      <c r="AG131" s="650"/>
      <c r="AH131" s="649">
        <f ca="1">IFERROR(INDEX(Rezultatai!$H$40:$DC$113,MATCH($A131,Rezultatai!$B$40:$B$113,0),MATCH(AH$7,Rezultatai!$H$40:$DC$40,0)),"")</f>
        <v>100000</v>
      </c>
      <c r="AI131" s="649"/>
      <c r="AJ131" s="649"/>
      <c r="AK131" s="650"/>
      <c r="AL131" s="649">
        <f ca="1">IFERROR(INDEX(Rezultatai!$H$40:$DC$113,MATCH($A131,Rezultatai!$B$40:$B$113,0),MATCH(AL$7,Rezultatai!$H$40:$DC$40,0)),"")</f>
        <v>0</v>
      </c>
      <c r="AM131" s="649"/>
      <c r="AN131" s="649"/>
      <c r="AO131" s="650"/>
      <c r="AP131" s="649">
        <f ca="1">IFERROR(INDEX(Rezultatai!$H$40:$DC$113,MATCH($A131,Rezultatai!$B$40:$B$113,0),MATCH(AP$7,Rezultatai!$H$40:$DC$40,0)),"")</f>
        <v>0</v>
      </c>
      <c r="AQ131" s="649"/>
      <c r="AR131" s="649"/>
      <c r="AS131" s="650"/>
      <c r="AT131" s="649">
        <f ca="1">IFERROR(INDEX(Rezultatai!$H$40:$DC$113,MATCH($A131,Rezultatai!$B$40:$B$113,0),MATCH(AT$7,Rezultatai!$H$40:$DC$40,0)),"")</f>
        <v>0</v>
      </c>
      <c r="AU131" s="649"/>
      <c r="AV131" s="649"/>
      <c r="AW131" s="650"/>
      <c r="AX131" s="649">
        <f ca="1">IFERROR(INDEX(Rezultatai!$H$40:$DC$113,MATCH($A131,Rezultatai!$B$40:$B$113,0),MATCH(AX$7,Rezultatai!$H$40:$DC$40,0)),"")</f>
        <v>0</v>
      </c>
      <c r="AY131" s="649"/>
      <c r="AZ131" s="649"/>
      <c r="BA131" s="650"/>
      <c r="BB131" s="649">
        <f ca="1">IFERROR(INDEX(Rezultatai!$H$40:$DC$113,MATCH($A131,Rezultatai!$B$40:$B$113,0),MATCH(BB$7,Rezultatai!$H$40:$DC$40,0)),"")</f>
        <v>0</v>
      </c>
      <c r="BC131" s="649"/>
      <c r="BD131" s="649"/>
      <c r="BE131" s="650"/>
      <c r="BF131" s="649">
        <f ca="1">IFERROR(INDEX(Rezultatai!$H$40:$DC$113,MATCH($A131,Rezultatai!$B$40:$B$113,0),MATCH(BF$7,Rezultatai!$H$40:$DC$40,0)),"")</f>
        <v>0</v>
      </c>
      <c r="BG131" s="649"/>
      <c r="BH131" s="649"/>
      <c r="BI131" s="650"/>
      <c r="BJ131" s="649">
        <f ca="1">IFERROR(INDEX(Rezultatai!$H$40:$DC$113,MATCH($A131,Rezultatai!$B$40:$B$113,0),MATCH(BJ$7,Rezultatai!$H$40:$DC$40,0)),"")</f>
        <v>0</v>
      </c>
      <c r="BK131" s="649"/>
      <c r="BL131" s="649"/>
      <c r="BM131" s="650"/>
      <c r="BN131" s="649">
        <f ca="1">IFERROR(INDEX(Rezultatai!$H$40:$DC$113,MATCH($A131,Rezultatai!$B$40:$B$113,0),MATCH(BN$7,Rezultatai!$H$40:$DC$40,0)),"")</f>
        <v>0</v>
      </c>
      <c r="BO131" s="649"/>
      <c r="BP131" s="649"/>
      <c r="BQ131" s="650"/>
      <c r="BR131" s="649">
        <f ca="1">IFERROR(INDEX(Rezultatai!$H$40:$DC$113,MATCH($A131,Rezultatai!$B$40:$B$113,0),MATCH(BR$7,Rezultatai!$H$40:$DC$40,0)),"")</f>
        <v>0</v>
      </c>
      <c r="BS131" s="649"/>
      <c r="BT131" s="649"/>
      <c r="BU131" s="650"/>
      <c r="BV131" s="649">
        <f ca="1">IFERROR(INDEX(Rezultatai!$H$40:$DC$113,MATCH($A131,Rezultatai!$B$40:$B$113,0),MATCH(BV$7,Rezultatai!$H$40:$DC$40,0)),"")</f>
        <v>0</v>
      </c>
      <c r="BW131" s="649"/>
      <c r="BX131" s="649"/>
      <c r="BY131" s="650"/>
      <c r="BZ131" s="649">
        <f ca="1">IFERROR(INDEX(Rezultatai!$H$40:$DC$113,MATCH($A131,Rezultatai!$B$40:$B$113,0),MATCH(BZ$7,Rezultatai!$H$40:$DC$40,0)),"")</f>
        <v>0</v>
      </c>
      <c r="CA131" s="649"/>
      <c r="CB131" s="649"/>
      <c r="CC131" s="650"/>
      <c r="CD131" s="649">
        <f ca="1">IFERROR(INDEX(Rezultatai!$H$40:$DC$113,MATCH($A131,Rezultatai!$B$40:$B$113,0),MATCH(CD$7,Rezultatai!$H$40:$DC$40,0)),"")</f>
        <v>0</v>
      </c>
      <c r="CE131" s="649"/>
      <c r="CF131" s="649"/>
      <c r="CG131" s="650"/>
      <c r="CH131" s="649">
        <f ca="1">IFERROR(INDEX(Rezultatai!$H$40:$DC$113,MATCH($A131,Rezultatai!$B$40:$B$113,0),MATCH(CH$7,Rezultatai!$H$40:$DC$40,0)),"")</f>
        <v>0</v>
      </c>
      <c r="CI131" s="649"/>
      <c r="CJ131" s="649"/>
      <c r="CK131" s="650"/>
      <c r="CL131" s="649">
        <f ca="1">IFERROR(INDEX(Rezultatai!$H$40:$DC$113,MATCH($A131,Rezultatai!$B$40:$B$113,0),MATCH(CL$7,Rezultatai!$H$40:$DC$40,0)),"")</f>
        <v>0</v>
      </c>
      <c r="CM131" s="649"/>
      <c r="CN131" s="649"/>
      <c r="CO131" s="650"/>
      <c r="CP131" s="649">
        <f ca="1">IFERROR(INDEX(Rezultatai!$H$40:$DC$113,MATCH($A131,Rezultatai!$B$40:$B$113,0),MATCH(CP$7,Rezultatai!$H$40:$DC$40,0)),"")</f>
        <v>0</v>
      </c>
      <c r="CQ131" s="649"/>
      <c r="CR131" s="649"/>
      <c r="CS131" s="650"/>
      <c r="CT131" s="649">
        <f ca="1">IFERROR(INDEX(Rezultatai!$H$40:$DC$113,MATCH($A131,Rezultatai!$B$40:$B$113,0),MATCH(CT$7,Rezultatai!$H$40:$DC$40,0)),"")</f>
        <v>0</v>
      </c>
      <c r="CU131" s="649"/>
      <c r="CV131" s="649"/>
      <c r="CW131" s="650"/>
      <c r="CX131" s="649">
        <f ca="1">IFERROR(INDEX(Rezultatai!$H$40:$DC$113,MATCH($A131,Rezultatai!$B$40:$B$113,0),MATCH(CX$7,Rezultatai!$H$40:$DC$40,0)),"")</f>
        <v>0</v>
      </c>
      <c r="CY131" s="649"/>
      <c r="CZ131" s="649"/>
      <c r="DA131" s="650"/>
      <c r="DB131" s="649">
        <f ca="1">IFERROR(INDEX(Rezultatai!$H$40:$DC$113,MATCH($A131,Rezultatai!$B$40:$B$113,0),MATCH(DB$7,Rezultatai!$H$40:$DC$40,0)),"")</f>
        <v>0</v>
      </c>
      <c r="DC131" s="649"/>
      <c r="DD131" s="649"/>
      <c r="DE131" s="650"/>
      <c r="DF131" s="649">
        <f ca="1">IFERROR(INDEX(Rezultatai!$H$40:$DC$113,MATCH($A131,Rezultatai!$B$40:$B$113,0),MATCH(DF$7,Rezultatai!$H$40:$DC$40,0)),"")</f>
        <v>0</v>
      </c>
      <c r="DG131" s="649"/>
      <c r="DH131" s="649"/>
      <c r="DI131" s="650"/>
      <c r="DJ131" s="649">
        <f ca="1">IFERROR(INDEX(Rezultatai!$H$40:$DC$113,MATCH($A131,Rezultatai!$B$40:$B$113,0),MATCH(DJ$7,Rezultatai!$H$40:$DC$40,0)),"")</f>
        <v>0</v>
      </c>
      <c r="DK131" s="649"/>
      <c r="DL131" s="649"/>
      <c r="DM131" s="650"/>
      <c r="DN131" s="649">
        <f ca="1">IFERROR(INDEX(Rezultatai!$H$40:$DC$113,MATCH($A131,Rezultatai!$B$40:$B$113,0),MATCH(DN$7,Rezultatai!$H$40:$DC$40,0)),"")</f>
        <v>0</v>
      </c>
      <c r="DO131" s="649"/>
      <c r="DP131" s="649"/>
      <c r="DQ131" s="650"/>
      <c r="DR131" s="649">
        <f ca="1">IFERROR(INDEX(Rezultatai!$H$40:$DC$113,MATCH($A131,Rezultatai!$B$40:$B$113,0),MATCH(DR$7,Rezultatai!$H$40:$DC$40,0)),"")</f>
        <v>0</v>
      </c>
      <c r="DS131" s="649"/>
      <c r="DT131" s="649"/>
      <c r="DU131" s="650"/>
      <c r="DV131" s="649">
        <f ca="1">IFERROR(INDEX(Rezultatai!$H$40:$DC$113,MATCH($A131,Rezultatai!$B$40:$B$113,0),MATCH(DV$7,Rezultatai!$H$40:$DC$40,0)),"")</f>
        <v>0</v>
      </c>
      <c r="DW131" s="649"/>
      <c r="DX131" s="649"/>
      <c r="DY131" s="650"/>
      <c r="DZ131" s="649">
        <f ca="1">IFERROR(INDEX(Rezultatai!$H$40:$DC$113,MATCH($A131,Rezultatai!$B$40:$B$113,0),MATCH(DZ$7,Rezultatai!$H$40:$DC$40,0)),"")</f>
        <v>0</v>
      </c>
      <c r="EA131" s="649"/>
      <c r="EB131" s="649"/>
      <c r="EC131" s="650"/>
      <c r="ED131" s="649">
        <f ca="1">IFERROR(INDEX(Rezultatai!$H$40:$DC$113,MATCH($A131,Rezultatai!$B$40:$B$113,0),MATCH(ED$7,Rezultatai!$H$40:$DC$40,0)),"")</f>
        <v>0</v>
      </c>
      <c r="EE131" s="649"/>
      <c r="EF131" s="649"/>
      <c r="EG131" s="650"/>
      <c r="EH131" s="649">
        <f ca="1">IFERROR(INDEX(Rezultatai!$H$40:$DC$113,MATCH($A131,Rezultatai!$B$40:$B$113,0),MATCH(EH$7,Rezultatai!$H$40:$DC$40,0)),"")</f>
        <v>0</v>
      </c>
      <c r="EI131" s="649"/>
      <c r="EJ131" s="649"/>
      <c r="EK131" s="650"/>
      <c r="EL131" s="649">
        <f ca="1">IFERROR(INDEX(Rezultatai!$H$40:$DC$113,MATCH($A131,Rezultatai!$B$40:$B$113,0),MATCH(EL$7,Rezultatai!$H$40:$DC$40,0)),"")</f>
        <v>0</v>
      </c>
      <c r="EM131" s="649"/>
      <c r="EN131" s="649"/>
      <c r="EO131" s="650"/>
      <c r="EP131" s="649">
        <f ca="1">IFERROR(INDEX(Rezultatai!$H$40:$DC$113,MATCH($A131,Rezultatai!$B$40:$B$113,0),MATCH(EP$7,Rezultatai!$H$40:$DC$40,0)),"")</f>
        <v>0</v>
      </c>
      <c r="EQ131" s="649"/>
      <c r="ER131" s="649"/>
      <c r="ES131" s="650"/>
      <c r="ET131" s="649">
        <f ca="1">IFERROR(INDEX(Rezultatai!$H$40:$DC$113,MATCH($A131,Rezultatai!$B$40:$B$113,0),MATCH(ET$7,Rezultatai!$H$40:$DC$40,0)),"")</f>
        <v>0</v>
      </c>
      <c r="EU131" s="649"/>
      <c r="EV131" s="649"/>
      <c r="EW131" s="650"/>
      <c r="EX131" s="649">
        <f ca="1">IFERROR(INDEX(Rezultatai!$H$40:$DC$113,MATCH($A131,Rezultatai!$B$40:$B$113,0),MATCH(EX$7,Rezultatai!$H$40:$DC$40,0)),"")</f>
        <v>0</v>
      </c>
      <c r="EY131" s="649"/>
      <c r="EZ131" s="649"/>
      <c r="FA131" s="650"/>
      <c r="FB131" s="649">
        <f ca="1">IFERROR(INDEX(Rezultatai!$H$40:$DC$113,MATCH($A131,Rezultatai!$B$40:$B$113,0),MATCH(FB$7,Rezultatai!$H$40:$DC$40,0)),"")</f>
        <v>0</v>
      </c>
      <c r="FC131" s="649"/>
      <c r="FD131" s="649"/>
      <c r="FE131" s="650"/>
      <c r="FF131" s="649">
        <f ca="1">IFERROR(INDEX(Rezultatai!$H$40:$DC$113,MATCH($A131,Rezultatai!$B$40:$B$113,0),MATCH(FF$7,Rezultatai!$H$40:$DC$40,0)),"")</f>
        <v>0</v>
      </c>
      <c r="FG131" s="649"/>
      <c r="FH131" s="649"/>
      <c r="FI131" s="650"/>
      <c r="FJ131" s="649">
        <f ca="1">IFERROR(INDEX(Rezultatai!$H$40:$DC$113,MATCH($A131,Rezultatai!$B$40:$B$113,0),MATCH(FJ$7,Rezultatai!$H$40:$DC$40,0)),"")</f>
        <v>0</v>
      </c>
      <c r="FK131" s="649"/>
      <c r="FL131" s="649"/>
      <c r="FM131" s="650"/>
      <c r="FN131" s="649">
        <f ca="1">IFERROR(INDEX(Rezultatai!$H$40:$DC$113,MATCH($A131,Rezultatai!$B$40:$B$113,0),MATCH(FN$7,Rezultatai!$H$40:$DC$40,0)),"")</f>
        <v>0</v>
      </c>
      <c r="FO131" s="649"/>
      <c r="FP131" s="649"/>
      <c r="FQ131" s="650"/>
      <c r="FR131" s="649">
        <f ca="1">IFERROR(INDEX(Rezultatai!$H$40:$DC$113,MATCH($A131,Rezultatai!$B$40:$B$113,0),MATCH(FR$7,Rezultatai!$H$40:$DC$40,0)),"")</f>
        <v>0</v>
      </c>
      <c r="FS131" s="649"/>
      <c r="FT131" s="649"/>
      <c r="FU131" s="650"/>
      <c r="FV131" s="649">
        <f ca="1">IFERROR(INDEX(Rezultatai!$H$40:$DC$113,MATCH($A131,Rezultatai!$B$40:$B$113,0),MATCH(FV$7,Rezultatai!$H$40:$DC$40,0)),"")</f>
        <v>0</v>
      </c>
      <c r="FW131" s="649"/>
      <c r="FX131" s="649"/>
      <c r="FY131" s="650"/>
      <c r="FZ131" s="649">
        <f ca="1">IFERROR(INDEX(Rezultatai!$H$40:$DC$113,MATCH($A131,Rezultatai!$B$40:$B$113,0),MATCH(FZ$7,Rezultatai!$H$40:$DC$40,0)),"")</f>
        <v>0</v>
      </c>
      <c r="GA131" s="649"/>
      <c r="GB131" s="649"/>
      <c r="GC131" s="650"/>
      <c r="GD131" s="649">
        <f ca="1">IFERROR(INDEX(Rezultatai!$H$40:$DC$113,MATCH($A131,Rezultatai!$B$40:$B$113,0),MATCH(GD$7,Rezultatai!$H$40:$DC$40,0)),"")</f>
        <v>0</v>
      </c>
      <c r="GE131" s="649"/>
      <c r="GF131" s="649"/>
      <c r="GG131" s="650"/>
      <c r="GH131" s="649">
        <f ca="1">IFERROR(INDEX(Rezultatai!$H$40:$DC$113,MATCH($A131,Rezultatai!$B$40:$B$113,0),MATCH(GH$7,Rezultatai!$H$40:$DC$40,0)),"")</f>
        <v>0</v>
      </c>
      <c r="GI131" s="649"/>
      <c r="GJ131" s="649"/>
      <c r="GK131" s="650"/>
      <c r="GL131" s="649">
        <f ca="1">IFERROR(INDEX(Rezultatai!$H$40:$DC$113,MATCH($A131,Rezultatai!$B$40:$B$113,0),MATCH(GL$7,Rezultatai!$H$40:$DC$40,0)),"")</f>
        <v>0</v>
      </c>
      <c r="GM131" s="649"/>
      <c r="GN131" s="649"/>
      <c r="GO131" s="650"/>
      <c r="GP131" s="649">
        <f ca="1">IFERROR(INDEX(Rezultatai!$H$40:$DC$113,MATCH($A131,Rezultatai!$B$40:$B$113,0),MATCH(GP$7,Rezultatai!$H$40:$DC$40,0)),"")</f>
        <v>0</v>
      </c>
      <c r="GQ131" s="649"/>
      <c r="GR131" s="649"/>
      <c r="GS131" s="650"/>
      <c r="GT131" s="649">
        <f ca="1">IFERROR(INDEX(Rezultatai!$H$40:$DC$113,MATCH($A131,Rezultatai!$B$40:$B$113,0),MATCH(GT$7,Rezultatai!$H$40:$DC$40,0)),"")</f>
        <v>0</v>
      </c>
      <c r="GU131" s="649"/>
      <c r="GV131" s="649"/>
      <c r="GW131" s="650"/>
      <c r="GX131" s="649">
        <f ca="1">IFERROR(INDEX(Rezultatai!$H$40:$DC$113,MATCH($A131,Rezultatai!$B$40:$B$113,0),MATCH(GX$7,Rezultatai!$H$40:$DC$40,0)),"")</f>
        <v>0</v>
      </c>
      <c r="GY131" s="649"/>
      <c r="GZ131" s="649"/>
      <c r="HA131" s="650"/>
      <c r="HB131" s="649">
        <f ca="1">IFERROR(INDEX(Rezultatai!$H$40:$DC$113,MATCH($A131,Rezultatai!$B$40:$B$113,0),MATCH(HB$7,Rezultatai!$H$40:$DC$40,0)),"")</f>
        <v>0</v>
      </c>
      <c r="HC131" s="649"/>
      <c r="HD131" s="649"/>
      <c r="HE131" s="650"/>
      <c r="HF131" s="649">
        <f ca="1">IFERROR(INDEX(Rezultatai!$H$40:$DC$113,MATCH($A131,Rezultatai!$B$40:$B$113,0),MATCH(HF$7,Rezultatai!$H$40:$DC$40,0)),"")</f>
        <v>0</v>
      </c>
      <c r="HG131" s="649"/>
      <c r="HH131" s="649"/>
      <c r="HI131" s="650"/>
      <c r="HJ131" s="649">
        <f ca="1">IFERROR(INDEX(Rezultatai!$H$40:$DC$113,MATCH($A131,Rezultatai!$B$40:$B$113,0),MATCH(HJ$7,Rezultatai!$H$40:$DC$40,0)),"")</f>
        <v>0</v>
      </c>
      <c r="HK131" s="649"/>
      <c r="HL131" s="649"/>
      <c r="HM131" s="650"/>
      <c r="HN131" s="649">
        <f ca="1">IFERROR(INDEX(Rezultatai!$H$40:$DC$113,MATCH($A131,Rezultatai!$B$40:$B$113,0),MATCH(HN$7,Rezultatai!$H$40:$DC$40,0)),"")</f>
        <v>0</v>
      </c>
      <c r="HO131" s="649"/>
      <c r="HP131" s="649"/>
      <c r="HQ131" s="650"/>
      <c r="HR131" s="649">
        <f ca="1">IFERROR(INDEX(Rezultatai!$H$40:$DC$113,MATCH($A131,Rezultatai!$B$40:$B$113,0),MATCH(HR$7,Rezultatai!$H$40:$DC$40,0)),"")</f>
        <v>0</v>
      </c>
      <c r="HS131" s="649"/>
      <c r="HT131" s="649"/>
      <c r="HU131" s="650"/>
      <c r="HV131" s="649">
        <f ca="1">IFERROR(INDEX(Rezultatai!$H$40:$DC$113,MATCH($A131,Rezultatai!$B$40:$B$113,0),MATCH(HV$7,Rezultatai!$H$40:$DC$40,0)),"")</f>
        <v>0</v>
      </c>
      <c r="HW131" s="649"/>
      <c r="HX131" s="649"/>
      <c r="HY131" s="650"/>
      <c r="HZ131" s="649">
        <f ca="1">IFERROR(INDEX(Rezultatai!$H$40:$DC$113,MATCH($A131,Rezultatai!$B$40:$B$113,0),MATCH(HZ$7,Rezultatai!$H$40:$DC$40,0)),"")</f>
        <v>0</v>
      </c>
      <c r="IA131" s="649"/>
      <c r="IB131" s="649"/>
      <c r="IC131" s="650"/>
      <c r="ID131" s="649">
        <f ca="1">IFERROR(INDEX(Rezultatai!$H$40:$DC$113,MATCH($A131,Rezultatai!$B$40:$B$113,0),MATCH(ID$7,Rezultatai!$H$40:$DC$40,0)),"")</f>
        <v>0</v>
      </c>
      <c r="IE131" s="649"/>
      <c r="IF131" s="649"/>
      <c r="IG131" s="650"/>
      <c r="IH131" s="649">
        <f ca="1">IFERROR(INDEX(Rezultatai!$H$40:$DC$113,MATCH($A131,Rezultatai!$B$40:$B$113,0),MATCH(IH$7,Rezultatai!$H$40:$DC$40,0)),"")</f>
        <v>0</v>
      </c>
      <c r="II131" s="649"/>
      <c r="IJ131" s="649"/>
      <c r="IK131" s="650"/>
      <c r="IL131" s="649">
        <f ca="1">IFERROR(INDEX(Rezultatai!$H$40:$DC$113,MATCH($A131,Rezultatai!$B$40:$B$113,0),MATCH(IL$7,Rezultatai!$H$40:$DC$40,0)),"")</f>
        <v>0</v>
      </c>
      <c r="IM131" s="649"/>
      <c r="IN131" s="649"/>
      <c r="IO131" s="650"/>
      <c r="IP131" s="649">
        <f ca="1">IFERROR(INDEX(Rezultatai!$H$40:$DC$113,MATCH($A131,Rezultatai!$B$40:$B$113,0),MATCH(IP$7,Rezultatai!$H$40:$DC$40,0)),"")</f>
        <v>0</v>
      </c>
      <c r="IQ131" s="649"/>
      <c r="IR131" s="649"/>
      <c r="IS131" s="650"/>
      <c r="IT131" s="649">
        <f ca="1">IFERROR(INDEX(Rezultatai!$H$40:$DC$113,MATCH($A131,Rezultatai!$B$40:$B$113,0),MATCH(IT$7,Rezultatai!$H$40:$DC$40,0)),"")</f>
        <v>0</v>
      </c>
      <c r="IU131" s="649"/>
      <c r="IV131" s="649"/>
      <c r="IW131" s="650"/>
      <c r="IX131" s="649">
        <f ca="1">IFERROR(INDEX(Rezultatai!$H$40:$DC$113,MATCH($A131,Rezultatai!$B$40:$B$113,0),MATCH(IX$7,Rezultatai!$H$40:$DC$40,0)),"")</f>
        <v>0</v>
      </c>
      <c r="IY131" s="649"/>
      <c r="IZ131" s="649"/>
      <c r="JA131" s="650"/>
      <c r="JB131" s="649">
        <f ca="1">IFERROR(INDEX(Rezultatai!$H$40:$DC$113,MATCH($A131,Rezultatai!$B$40:$B$113,0),MATCH(JB$7,Rezultatai!$H$40:$DC$40,0)),"")</f>
        <v>0</v>
      </c>
      <c r="JC131" s="649"/>
      <c r="JD131" s="649"/>
      <c r="JE131" s="650"/>
      <c r="JF131" s="649">
        <f ca="1">IFERROR(INDEX(Rezultatai!$H$40:$DC$113,MATCH($A131,Rezultatai!$B$40:$B$113,0),MATCH(JF$7,Rezultatai!$H$40:$DC$40,0)),"")</f>
        <v>0</v>
      </c>
      <c r="JG131" s="649"/>
      <c r="JH131" s="649"/>
      <c r="JI131" s="650"/>
      <c r="JJ131" s="649">
        <f ca="1">IFERROR(INDEX(Rezultatai!$H$40:$DC$113,MATCH($A131,Rezultatai!$B$40:$B$113,0),MATCH(JJ$7,Rezultatai!$H$40:$DC$40,0)),"")</f>
        <v>0</v>
      </c>
      <c r="JK131" s="649"/>
      <c r="JL131" s="649"/>
      <c r="JM131" s="650"/>
      <c r="JN131" s="649">
        <f ca="1">IFERROR(INDEX(Rezultatai!$H$40:$DC$113,MATCH($A131,Rezultatai!$B$40:$B$113,0),MATCH(JN$7,Rezultatai!$H$40:$DC$40,0)),"")</f>
        <v>0</v>
      </c>
      <c r="JO131" s="649"/>
      <c r="JP131" s="649"/>
      <c r="JQ131" s="650"/>
      <c r="JR131" s="649">
        <f ca="1">IFERROR(INDEX(Rezultatai!$H$40:$DC$113,MATCH($A131,Rezultatai!$B$40:$B$113,0),MATCH(JR$7,Rezultatai!$H$40:$DC$40,0)),"")</f>
        <v>0</v>
      </c>
      <c r="JS131" s="649"/>
      <c r="JT131" s="649"/>
      <c r="JU131" s="650"/>
      <c r="JV131" s="649">
        <f ca="1">IFERROR(INDEX(Rezultatai!$H$40:$DC$113,MATCH($A131,Rezultatai!$B$40:$B$113,0),MATCH(JV$7,Rezultatai!$H$40:$DC$40,0)),"")</f>
        <v>0</v>
      </c>
      <c r="JW131" s="649"/>
      <c r="JX131" s="649"/>
      <c r="JY131" s="650"/>
      <c r="JZ131" s="649">
        <f ca="1">IFERROR(INDEX(Rezultatai!$H$40:$DC$113,MATCH($A131,Rezultatai!$B$40:$B$113,0),MATCH(JZ$7,Rezultatai!$H$40:$DC$40,0)),"")</f>
        <v>0</v>
      </c>
      <c r="KA131" s="649"/>
      <c r="KB131" s="649"/>
      <c r="KC131" s="650"/>
      <c r="KD131" s="649">
        <f ca="1">IFERROR(INDEX(Rezultatai!$H$40:$DC$113,MATCH($A131,Rezultatai!$B$40:$B$113,0),MATCH(KD$7,Rezultatai!$H$40:$DC$40,0)),"")</f>
        <v>0</v>
      </c>
      <c r="KE131" s="649"/>
      <c r="KF131" s="649"/>
      <c r="KG131" s="650"/>
      <c r="KH131" s="649">
        <f ca="1">IFERROR(INDEX(Rezultatai!$H$40:$DC$113,MATCH($A131,Rezultatai!$B$40:$B$113,0),MATCH(KH$7,Rezultatai!$H$40:$DC$40,0)),"")</f>
        <v>0</v>
      </c>
      <c r="KI131" s="649"/>
      <c r="KJ131" s="649"/>
      <c r="KK131" s="650"/>
      <c r="KL131" s="649">
        <f ca="1">IFERROR(INDEX(Rezultatai!$H$40:$DC$113,MATCH($A131,Rezultatai!$B$40:$B$113,0),MATCH(KL$7,Rezultatai!$H$40:$DC$40,0)),"")</f>
        <v>0</v>
      </c>
      <c r="KM131" s="649"/>
      <c r="KN131" s="649"/>
      <c r="KO131" s="650"/>
      <c r="KP131" s="649">
        <f ca="1">IFERROR(INDEX(Rezultatai!$H$40:$DC$113,MATCH($A131,Rezultatai!$B$40:$B$113,0),MATCH(KP$7,Rezultatai!$H$40:$DC$40,0)),"")</f>
        <v>0</v>
      </c>
      <c r="KQ131" s="649"/>
      <c r="KR131" s="649"/>
      <c r="KS131" s="650"/>
      <c r="KT131" s="649">
        <f ca="1">IFERROR(INDEX(Rezultatai!$H$40:$DC$113,MATCH($A131,Rezultatai!$B$40:$B$113,0),MATCH(KT$7,Rezultatai!$H$40:$DC$40,0)),"")</f>
        <v>0</v>
      </c>
      <c r="KU131" s="649"/>
      <c r="KV131" s="649"/>
      <c r="KW131" s="650"/>
      <c r="KX131" s="649">
        <f ca="1">IFERROR(INDEX(Rezultatai!$H$40:$DC$113,MATCH($A131,Rezultatai!$B$40:$B$113,0),MATCH(KX$7,Rezultatai!$H$40:$DC$40,0)),"")</f>
        <v>0</v>
      </c>
      <c r="KY131" s="649"/>
      <c r="KZ131" s="649"/>
      <c r="LA131" s="650"/>
      <c r="LB131" s="649">
        <f ca="1">IFERROR(INDEX(Rezultatai!$H$40:$DC$113,MATCH($A131,Rezultatai!$B$40:$B$113,0),MATCH(LB$7,Rezultatai!$H$40:$DC$40,0)),"")</f>
        <v>0</v>
      </c>
      <c r="LC131" s="649"/>
      <c r="LD131" s="649"/>
      <c r="LE131" s="650"/>
      <c r="LF131" s="649">
        <f ca="1">IFERROR(INDEX(Rezultatai!$H$40:$DC$113,MATCH($A131,Rezultatai!$B$40:$B$113,0),MATCH(LF$7,Rezultatai!$H$40:$DC$40,0)),"")</f>
        <v>0</v>
      </c>
      <c r="LG131" s="649"/>
      <c r="LH131" s="649"/>
      <c r="LI131" s="650"/>
      <c r="LJ131" s="649">
        <f ca="1">IFERROR(INDEX(Rezultatai!$H$40:$DC$113,MATCH($A131,Rezultatai!$B$40:$B$113,0),MATCH(LJ$7,Rezultatai!$H$40:$DC$40,0)),"")</f>
        <v>0</v>
      </c>
      <c r="LK131" s="649"/>
      <c r="LL131" s="649"/>
      <c r="LM131" s="650"/>
    </row>
    <row r="132" spans="1:325">
      <c r="A132" s="130" t="str">
        <f>IF(OR(Data3!F7="Grand Total",Data3!F7=0),"",Data3!F7)</f>
        <v>L.1.3.</v>
      </c>
      <c r="B132" s="323" t="s">
        <v>890</v>
      </c>
      <c r="C132" s="304" t="str">
        <f ca="1">IFERROR(VLOOKUP(A132,Rezultatai!$B$44:$F$113,2,FALSE),"")</f>
        <v>Išvengtos konsultacijų sąnaudos</v>
      </c>
      <c r="D132" s="524">
        <f ca="1">SUMIF($F$6:$LM$6,"&lt;="&amp;PAL,$F132:$LM132)</f>
        <v>22629830</v>
      </c>
      <c r="E132" s="525"/>
      <c r="F132" s="649" t="str">
        <f ca="1">IFERROR(INDEX(Rezultatai!$H$40:$DC$113,MATCH($A132,Rezultatai!$B$40:$B$113,0),MATCH(F$7,Rezultatai!$H$40:$DC$40,0)),"")</f>
        <v/>
      </c>
      <c r="G132" s="649"/>
      <c r="H132" s="649"/>
      <c r="I132" s="650"/>
      <c r="J132" s="649">
        <f ca="1">IFERROR(INDEX(Rezultatai!$H$40:$DC$113,MATCH($A132,Rezultatai!$B$40:$B$113,0),MATCH(J$7,Rezultatai!$H$40:$DC$40,0)),"")</f>
        <v>0</v>
      </c>
      <c r="K132" s="649"/>
      <c r="L132" s="649"/>
      <c r="M132" s="650"/>
      <c r="N132" s="649">
        <f ca="1">IFERROR(INDEX(Rezultatai!$H$40:$DC$113,MATCH($A132,Rezultatai!$B$40:$B$113,0),MATCH(N$7,Rezultatai!$H$40:$DC$40,0)),"")</f>
        <v>0</v>
      </c>
      <c r="O132" s="649"/>
      <c r="P132" s="649"/>
      <c r="Q132" s="650"/>
      <c r="R132" s="649">
        <f ca="1">IFERROR(INDEX(Rezultatai!$H$40:$DC$113,MATCH($A132,Rezultatai!$B$40:$B$113,0),MATCH(R$7,Rezultatai!$H$40:$DC$40,0)),"")</f>
        <v>2828728.75</v>
      </c>
      <c r="S132" s="649"/>
      <c r="T132" s="649"/>
      <c r="U132" s="650"/>
      <c r="V132" s="649">
        <f ca="1">IFERROR(INDEX(Rezultatai!$H$40:$DC$113,MATCH($A132,Rezultatai!$B$40:$B$113,0),MATCH(V$7,Rezultatai!$H$40:$DC$40,0)),"")</f>
        <v>33944745</v>
      </c>
      <c r="W132" s="649"/>
      <c r="X132" s="649"/>
      <c r="Y132" s="650"/>
      <c r="Z132" s="649">
        <f ca="1">IFERROR(INDEX(Rezultatai!$H$40:$DC$113,MATCH($A132,Rezultatai!$B$40:$B$113,0),MATCH(Z$7,Rezultatai!$H$40:$DC$40,0)),"")</f>
        <v>14143643.75</v>
      </c>
      <c r="AA132" s="649"/>
      <c r="AB132" s="649"/>
      <c r="AC132" s="650"/>
      <c r="AD132" s="649">
        <f ca="1">IFERROR(INDEX(Rezultatai!$H$40:$DC$113,MATCH($A132,Rezultatai!$B$40:$B$113,0),MATCH(AD$7,Rezultatai!$H$40:$DC$40,0)),"")</f>
        <v>5657457.5</v>
      </c>
      <c r="AE132" s="649"/>
      <c r="AF132" s="649"/>
      <c r="AG132" s="650"/>
      <c r="AH132" s="649">
        <f ca="1">IFERROR(INDEX(Rezultatai!$H$40:$DC$113,MATCH($A132,Rezultatai!$B$40:$B$113,0),MATCH(AH$7,Rezultatai!$H$40:$DC$40,0)),"")</f>
        <v>0</v>
      </c>
      <c r="AI132" s="649"/>
      <c r="AJ132" s="649"/>
      <c r="AK132" s="650"/>
      <c r="AL132" s="649">
        <f ca="1">IFERROR(INDEX(Rezultatai!$H$40:$DC$113,MATCH($A132,Rezultatai!$B$40:$B$113,0),MATCH(AL$7,Rezultatai!$H$40:$DC$40,0)),"")</f>
        <v>0</v>
      </c>
      <c r="AM132" s="649"/>
      <c r="AN132" s="649"/>
      <c r="AO132" s="650"/>
      <c r="AP132" s="649">
        <f ca="1">IFERROR(INDEX(Rezultatai!$H$40:$DC$113,MATCH($A132,Rezultatai!$B$40:$B$113,0),MATCH(AP$7,Rezultatai!$H$40:$DC$40,0)),"")</f>
        <v>0</v>
      </c>
      <c r="AQ132" s="649"/>
      <c r="AR132" s="649"/>
      <c r="AS132" s="650"/>
      <c r="AT132" s="649">
        <f ca="1">IFERROR(INDEX(Rezultatai!$H$40:$DC$113,MATCH($A132,Rezultatai!$B$40:$B$113,0),MATCH(AT$7,Rezultatai!$H$40:$DC$40,0)),"")</f>
        <v>0</v>
      </c>
      <c r="AU132" s="649"/>
      <c r="AV132" s="649"/>
      <c r="AW132" s="650"/>
      <c r="AX132" s="649">
        <f ca="1">IFERROR(INDEX(Rezultatai!$H$40:$DC$113,MATCH($A132,Rezultatai!$B$40:$B$113,0),MATCH(AX$7,Rezultatai!$H$40:$DC$40,0)),"")</f>
        <v>0</v>
      </c>
      <c r="AY132" s="649"/>
      <c r="AZ132" s="649"/>
      <c r="BA132" s="650"/>
      <c r="BB132" s="649">
        <f ca="1">IFERROR(INDEX(Rezultatai!$H$40:$DC$113,MATCH($A132,Rezultatai!$B$40:$B$113,0),MATCH(BB$7,Rezultatai!$H$40:$DC$40,0)),"")</f>
        <v>0</v>
      </c>
      <c r="BC132" s="649"/>
      <c r="BD132" s="649"/>
      <c r="BE132" s="650"/>
      <c r="BF132" s="649">
        <f ca="1">IFERROR(INDEX(Rezultatai!$H$40:$DC$113,MATCH($A132,Rezultatai!$B$40:$B$113,0),MATCH(BF$7,Rezultatai!$H$40:$DC$40,0)),"")</f>
        <v>0</v>
      </c>
      <c r="BG132" s="649"/>
      <c r="BH132" s="649"/>
      <c r="BI132" s="650"/>
      <c r="BJ132" s="649">
        <f ca="1">IFERROR(INDEX(Rezultatai!$H$40:$DC$113,MATCH($A132,Rezultatai!$B$40:$B$113,0),MATCH(BJ$7,Rezultatai!$H$40:$DC$40,0)),"")</f>
        <v>0</v>
      </c>
      <c r="BK132" s="649"/>
      <c r="BL132" s="649"/>
      <c r="BM132" s="650"/>
      <c r="BN132" s="649">
        <f ca="1">IFERROR(INDEX(Rezultatai!$H$40:$DC$113,MATCH($A132,Rezultatai!$B$40:$B$113,0),MATCH(BN$7,Rezultatai!$H$40:$DC$40,0)),"")</f>
        <v>0</v>
      </c>
      <c r="BO132" s="649"/>
      <c r="BP132" s="649"/>
      <c r="BQ132" s="650"/>
      <c r="BR132" s="649">
        <f ca="1">IFERROR(INDEX(Rezultatai!$H$40:$DC$113,MATCH($A132,Rezultatai!$B$40:$B$113,0),MATCH(BR$7,Rezultatai!$H$40:$DC$40,0)),"")</f>
        <v>0</v>
      </c>
      <c r="BS132" s="649"/>
      <c r="BT132" s="649"/>
      <c r="BU132" s="650"/>
      <c r="BV132" s="649">
        <f ca="1">IFERROR(INDEX(Rezultatai!$H$40:$DC$113,MATCH($A132,Rezultatai!$B$40:$B$113,0),MATCH(BV$7,Rezultatai!$H$40:$DC$40,0)),"")</f>
        <v>0</v>
      </c>
      <c r="BW132" s="649"/>
      <c r="BX132" s="649"/>
      <c r="BY132" s="650"/>
      <c r="BZ132" s="649">
        <f ca="1">IFERROR(INDEX(Rezultatai!$H$40:$DC$113,MATCH($A132,Rezultatai!$B$40:$B$113,0),MATCH(BZ$7,Rezultatai!$H$40:$DC$40,0)),"")</f>
        <v>0</v>
      </c>
      <c r="CA132" s="649"/>
      <c r="CB132" s="649"/>
      <c r="CC132" s="650"/>
      <c r="CD132" s="649">
        <f ca="1">IFERROR(INDEX(Rezultatai!$H$40:$DC$113,MATCH($A132,Rezultatai!$B$40:$B$113,0),MATCH(CD$7,Rezultatai!$H$40:$DC$40,0)),"")</f>
        <v>0</v>
      </c>
      <c r="CE132" s="649"/>
      <c r="CF132" s="649"/>
      <c r="CG132" s="650"/>
      <c r="CH132" s="649">
        <f ca="1">IFERROR(INDEX(Rezultatai!$H$40:$DC$113,MATCH($A132,Rezultatai!$B$40:$B$113,0),MATCH(CH$7,Rezultatai!$H$40:$DC$40,0)),"")</f>
        <v>0</v>
      </c>
      <c r="CI132" s="649"/>
      <c r="CJ132" s="649"/>
      <c r="CK132" s="650"/>
      <c r="CL132" s="649">
        <f ca="1">IFERROR(INDEX(Rezultatai!$H$40:$DC$113,MATCH($A132,Rezultatai!$B$40:$B$113,0),MATCH(CL$7,Rezultatai!$H$40:$DC$40,0)),"")</f>
        <v>0</v>
      </c>
      <c r="CM132" s="649"/>
      <c r="CN132" s="649"/>
      <c r="CO132" s="650"/>
      <c r="CP132" s="649">
        <f ca="1">IFERROR(INDEX(Rezultatai!$H$40:$DC$113,MATCH($A132,Rezultatai!$B$40:$B$113,0),MATCH(CP$7,Rezultatai!$H$40:$DC$40,0)),"")</f>
        <v>0</v>
      </c>
      <c r="CQ132" s="649"/>
      <c r="CR132" s="649"/>
      <c r="CS132" s="650"/>
      <c r="CT132" s="649">
        <f ca="1">IFERROR(INDEX(Rezultatai!$H$40:$DC$113,MATCH($A132,Rezultatai!$B$40:$B$113,0),MATCH(CT$7,Rezultatai!$H$40:$DC$40,0)),"")</f>
        <v>0</v>
      </c>
      <c r="CU132" s="649"/>
      <c r="CV132" s="649"/>
      <c r="CW132" s="650"/>
      <c r="CX132" s="649">
        <f ca="1">IFERROR(INDEX(Rezultatai!$H$40:$DC$113,MATCH($A132,Rezultatai!$B$40:$B$113,0),MATCH(CX$7,Rezultatai!$H$40:$DC$40,0)),"")</f>
        <v>0</v>
      </c>
      <c r="CY132" s="649"/>
      <c r="CZ132" s="649"/>
      <c r="DA132" s="650"/>
      <c r="DB132" s="649">
        <f ca="1">IFERROR(INDEX(Rezultatai!$H$40:$DC$113,MATCH($A132,Rezultatai!$B$40:$B$113,0),MATCH(DB$7,Rezultatai!$H$40:$DC$40,0)),"")</f>
        <v>0</v>
      </c>
      <c r="DC132" s="649"/>
      <c r="DD132" s="649"/>
      <c r="DE132" s="650"/>
      <c r="DF132" s="649">
        <f ca="1">IFERROR(INDEX(Rezultatai!$H$40:$DC$113,MATCH($A132,Rezultatai!$B$40:$B$113,0),MATCH(DF$7,Rezultatai!$H$40:$DC$40,0)),"")</f>
        <v>0</v>
      </c>
      <c r="DG132" s="649"/>
      <c r="DH132" s="649"/>
      <c r="DI132" s="650"/>
      <c r="DJ132" s="649">
        <f ca="1">IFERROR(INDEX(Rezultatai!$H$40:$DC$113,MATCH($A132,Rezultatai!$B$40:$B$113,0),MATCH(DJ$7,Rezultatai!$H$40:$DC$40,0)),"")</f>
        <v>0</v>
      </c>
      <c r="DK132" s="649"/>
      <c r="DL132" s="649"/>
      <c r="DM132" s="650"/>
      <c r="DN132" s="649">
        <f ca="1">IFERROR(INDEX(Rezultatai!$H$40:$DC$113,MATCH($A132,Rezultatai!$B$40:$B$113,0),MATCH(DN$7,Rezultatai!$H$40:$DC$40,0)),"")</f>
        <v>0</v>
      </c>
      <c r="DO132" s="649"/>
      <c r="DP132" s="649"/>
      <c r="DQ132" s="650"/>
      <c r="DR132" s="649">
        <f ca="1">IFERROR(INDEX(Rezultatai!$H$40:$DC$113,MATCH($A132,Rezultatai!$B$40:$B$113,0),MATCH(DR$7,Rezultatai!$H$40:$DC$40,0)),"")</f>
        <v>0</v>
      </c>
      <c r="DS132" s="649"/>
      <c r="DT132" s="649"/>
      <c r="DU132" s="650"/>
      <c r="DV132" s="649">
        <f ca="1">IFERROR(INDEX(Rezultatai!$H$40:$DC$113,MATCH($A132,Rezultatai!$B$40:$B$113,0),MATCH(DV$7,Rezultatai!$H$40:$DC$40,0)),"")</f>
        <v>0</v>
      </c>
      <c r="DW132" s="649"/>
      <c r="DX132" s="649"/>
      <c r="DY132" s="650"/>
      <c r="DZ132" s="649">
        <f ca="1">IFERROR(INDEX(Rezultatai!$H$40:$DC$113,MATCH($A132,Rezultatai!$B$40:$B$113,0),MATCH(DZ$7,Rezultatai!$H$40:$DC$40,0)),"")</f>
        <v>0</v>
      </c>
      <c r="EA132" s="649"/>
      <c r="EB132" s="649"/>
      <c r="EC132" s="650"/>
      <c r="ED132" s="649">
        <f ca="1">IFERROR(INDEX(Rezultatai!$H$40:$DC$113,MATCH($A132,Rezultatai!$B$40:$B$113,0),MATCH(ED$7,Rezultatai!$H$40:$DC$40,0)),"")</f>
        <v>0</v>
      </c>
      <c r="EE132" s="649"/>
      <c r="EF132" s="649"/>
      <c r="EG132" s="650"/>
      <c r="EH132" s="649">
        <f ca="1">IFERROR(INDEX(Rezultatai!$H$40:$DC$113,MATCH($A132,Rezultatai!$B$40:$B$113,0),MATCH(EH$7,Rezultatai!$H$40:$DC$40,0)),"")</f>
        <v>0</v>
      </c>
      <c r="EI132" s="649"/>
      <c r="EJ132" s="649"/>
      <c r="EK132" s="650"/>
      <c r="EL132" s="649">
        <f ca="1">IFERROR(INDEX(Rezultatai!$H$40:$DC$113,MATCH($A132,Rezultatai!$B$40:$B$113,0),MATCH(EL$7,Rezultatai!$H$40:$DC$40,0)),"")</f>
        <v>0</v>
      </c>
      <c r="EM132" s="649"/>
      <c r="EN132" s="649"/>
      <c r="EO132" s="650"/>
      <c r="EP132" s="649">
        <f ca="1">IFERROR(INDEX(Rezultatai!$H$40:$DC$113,MATCH($A132,Rezultatai!$B$40:$B$113,0),MATCH(EP$7,Rezultatai!$H$40:$DC$40,0)),"")</f>
        <v>0</v>
      </c>
      <c r="EQ132" s="649"/>
      <c r="ER132" s="649"/>
      <c r="ES132" s="650"/>
      <c r="ET132" s="649">
        <f ca="1">IFERROR(INDEX(Rezultatai!$H$40:$DC$113,MATCH($A132,Rezultatai!$B$40:$B$113,0),MATCH(ET$7,Rezultatai!$H$40:$DC$40,0)),"")</f>
        <v>0</v>
      </c>
      <c r="EU132" s="649"/>
      <c r="EV132" s="649"/>
      <c r="EW132" s="650"/>
      <c r="EX132" s="649">
        <f ca="1">IFERROR(INDEX(Rezultatai!$H$40:$DC$113,MATCH($A132,Rezultatai!$B$40:$B$113,0),MATCH(EX$7,Rezultatai!$H$40:$DC$40,0)),"")</f>
        <v>0</v>
      </c>
      <c r="EY132" s="649"/>
      <c r="EZ132" s="649"/>
      <c r="FA132" s="650"/>
      <c r="FB132" s="649">
        <f ca="1">IFERROR(INDEX(Rezultatai!$H$40:$DC$113,MATCH($A132,Rezultatai!$B$40:$B$113,0),MATCH(FB$7,Rezultatai!$H$40:$DC$40,0)),"")</f>
        <v>0</v>
      </c>
      <c r="FC132" s="649"/>
      <c r="FD132" s="649"/>
      <c r="FE132" s="650"/>
      <c r="FF132" s="649">
        <f ca="1">IFERROR(INDEX(Rezultatai!$H$40:$DC$113,MATCH($A132,Rezultatai!$B$40:$B$113,0),MATCH(FF$7,Rezultatai!$H$40:$DC$40,0)),"")</f>
        <v>0</v>
      </c>
      <c r="FG132" s="649"/>
      <c r="FH132" s="649"/>
      <c r="FI132" s="650"/>
      <c r="FJ132" s="649">
        <f ca="1">IFERROR(INDEX(Rezultatai!$H$40:$DC$113,MATCH($A132,Rezultatai!$B$40:$B$113,0),MATCH(FJ$7,Rezultatai!$H$40:$DC$40,0)),"")</f>
        <v>0</v>
      </c>
      <c r="FK132" s="649"/>
      <c r="FL132" s="649"/>
      <c r="FM132" s="650"/>
      <c r="FN132" s="649">
        <f ca="1">IFERROR(INDEX(Rezultatai!$H$40:$DC$113,MATCH($A132,Rezultatai!$B$40:$B$113,0),MATCH(FN$7,Rezultatai!$H$40:$DC$40,0)),"")</f>
        <v>0</v>
      </c>
      <c r="FO132" s="649"/>
      <c r="FP132" s="649"/>
      <c r="FQ132" s="650"/>
      <c r="FR132" s="649">
        <f ca="1">IFERROR(INDEX(Rezultatai!$H$40:$DC$113,MATCH($A132,Rezultatai!$B$40:$B$113,0),MATCH(FR$7,Rezultatai!$H$40:$DC$40,0)),"")</f>
        <v>0</v>
      </c>
      <c r="FS132" s="649"/>
      <c r="FT132" s="649"/>
      <c r="FU132" s="650"/>
      <c r="FV132" s="649">
        <f ca="1">IFERROR(INDEX(Rezultatai!$H$40:$DC$113,MATCH($A132,Rezultatai!$B$40:$B$113,0),MATCH(FV$7,Rezultatai!$H$40:$DC$40,0)),"")</f>
        <v>0</v>
      </c>
      <c r="FW132" s="649"/>
      <c r="FX132" s="649"/>
      <c r="FY132" s="650"/>
      <c r="FZ132" s="649">
        <f ca="1">IFERROR(INDEX(Rezultatai!$H$40:$DC$113,MATCH($A132,Rezultatai!$B$40:$B$113,0),MATCH(FZ$7,Rezultatai!$H$40:$DC$40,0)),"")</f>
        <v>0</v>
      </c>
      <c r="GA132" s="649"/>
      <c r="GB132" s="649"/>
      <c r="GC132" s="650"/>
      <c r="GD132" s="649">
        <f ca="1">IFERROR(INDEX(Rezultatai!$H$40:$DC$113,MATCH($A132,Rezultatai!$B$40:$B$113,0),MATCH(GD$7,Rezultatai!$H$40:$DC$40,0)),"")</f>
        <v>0</v>
      </c>
      <c r="GE132" s="649"/>
      <c r="GF132" s="649"/>
      <c r="GG132" s="650"/>
      <c r="GH132" s="649">
        <f ca="1">IFERROR(INDEX(Rezultatai!$H$40:$DC$113,MATCH($A132,Rezultatai!$B$40:$B$113,0),MATCH(GH$7,Rezultatai!$H$40:$DC$40,0)),"")</f>
        <v>0</v>
      </c>
      <c r="GI132" s="649"/>
      <c r="GJ132" s="649"/>
      <c r="GK132" s="650"/>
      <c r="GL132" s="649">
        <f ca="1">IFERROR(INDEX(Rezultatai!$H$40:$DC$113,MATCH($A132,Rezultatai!$B$40:$B$113,0),MATCH(GL$7,Rezultatai!$H$40:$DC$40,0)),"")</f>
        <v>0</v>
      </c>
      <c r="GM132" s="649"/>
      <c r="GN132" s="649"/>
      <c r="GO132" s="650"/>
      <c r="GP132" s="649">
        <f ca="1">IFERROR(INDEX(Rezultatai!$H$40:$DC$113,MATCH($A132,Rezultatai!$B$40:$B$113,0),MATCH(GP$7,Rezultatai!$H$40:$DC$40,0)),"")</f>
        <v>0</v>
      </c>
      <c r="GQ132" s="649"/>
      <c r="GR132" s="649"/>
      <c r="GS132" s="650"/>
      <c r="GT132" s="649">
        <f ca="1">IFERROR(INDEX(Rezultatai!$H$40:$DC$113,MATCH($A132,Rezultatai!$B$40:$B$113,0),MATCH(GT$7,Rezultatai!$H$40:$DC$40,0)),"")</f>
        <v>0</v>
      </c>
      <c r="GU132" s="649"/>
      <c r="GV132" s="649"/>
      <c r="GW132" s="650"/>
      <c r="GX132" s="649">
        <f ca="1">IFERROR(INDEX(Rezultatai!$H$40:$DC$113,MATCH($A132,Rezultatai!$B$40:$B$113,0),MATCH(GX$7,Rezultatai!$H$40:$DC$40,0)),"")</f>
        <v>0</v>
      </c>
      <c r="GY132" s="649"/>
      <c r="GZ132" s="649"/>
      <c r="HA132" s="650"/>
      <c r="HB132" s="649">
        <f ca="1">IFERROR(INDEX(Rezultatai!$H$40:$DC$113,MATCH($A132,Rezultatai!$B$40:$B$113,0),MATCH(HB$7,Rezultatai!$H$40:$DC$40,0)),"")</f>
        <v>0</v>
      </c>
      <c r="HC132" s="649"/>
      <c r="HD132" s="649"/>
      <c r="HE132" s="650"/>
      <c r="HF132" s="649">
        <f ca="1">IFERROR(INDEX(Rezultatai!$H$40:$DC$113,MATCH($A132,Rezultatai!$B$40:$B$113,0),MATCH(HF$7,Rezultatai!$H$40:$DC$40,0)),"")</f>
        <v>0</v>
      </c>
      <c r="HG132" s="649"/>
      <c r="HH132" s="649"/>
      <c r="HI132" s="650"/>
      <c r="HJ132" s="649">
        <f ca="1">IFERROR(INDEX(Rezultatai!$H$40:$DC$113,MATCH($A132,Rezultatai!$B$40:$B$113,0),MATCH(HJ$7,Rezultatai!$H$40:$DC$40,0)),"")</f>
        <v>0</v>
      </c>
      <c r="HK132" s="649"/>
      <c r="HL132" s="649"/>
      <c r="HM132" s="650"/>
      <c r="HN132" s="649">
        <f ca="1">IFERROR(INDEX(Rezultatai!$H$40:$DC$113,MATCH($A132,Rezultatai!$B$40:$B$113,0),MATCH(HN$7,Rezultatai!$H$40:$DC$40,0)),"")</f>
        <v>0</v>
      </c>
      <c r="HO132" s="649"/>
      <c r="HP132" s="649"/>
      <c r="HQ132" s="650"/>
      <c r="HR132" s="649">
        <f ca="1">IFERROR(INDEX(Rezultatai!$H$40:$DC$113,MATCH($A132,Rezultatai!$B$40:$B$113,0),MATCH(HR$7,Rezultatai!$H$40:$DC$40,0)),"")</f>
        <v>0</v>
      </c>
      <c r="HS132" s="649"/>
      <c r="HT132" s="649"/>
      <c r="HU132" s="650"/>
      <c r="HV132" s="649">
        <f ca="1">IFERROR(INDEX(Rezultatai!$H$40:$DC$113,MATCH($A132,Rezultatai!$B$40:$B$113,0),MATCH(HV$7,Rezultatai!$H$40:$DC$40,0)),"")</f>
        <v>0</v>
      </c>
      <c r="HW132" s="649"/>
      <c r="HX132" s="649"/>
      <c r="HY132" s="650"/>
      <c r="HZ132" s="649">
        <f ca="1">IFERROR(INDEX(Rezultatai!$H$40:$DC$113,MATCH($A132,Rezultatai!$B$40:$B$113,0),MATCH(HZ$7,Rezultatai!$H$40:$DC$40,0)),"")</f>
        <v>0</v>
      </c>
      <c r="IA132" s="649"/>
      <c r="IB132" s="649"/>
      <c r="IC132" s="650"/>
      <c r="ID132" s="649">
        <f ca="1">IFERROR(INDEX(Rezultatai!$H$40:$DC$113,MATCH($A132,Rezultatai!$B$40:$B$113,0),MATCH(ID$7,Rezultatai!$H$40:$DC$40,0)),"")</f>
        <v>0</v>
      </c>
      <c r="IE132" s="649"/>
      <c r="IF132" s="649"/>
      <c r="IG132" s="650"/>
      <c r="IH132" s="649">
        <f ca="1">IFERROR(INDEX(Rezultatai!$H$40:$DC$113,MATCH($A132,Rezultatai!$B$40:$B$113,0),MATCH(IH$7,Rezultatai!$H$40:$DC$40,0)),"")</f>
        <v>0</v>
      </c>
      <c r="II132" s="649"/>
      <c r="IJ132" s="649"/>
      <c r="IK132" s="650"/>
      <c r="IL132" s="649">
        <f ca="1">IFERROR(INDEX(Rezultatai!$H$40:$DC$113,MATCH($A132,Rezultatai!$B$40:$B$113,0),MATCH(IL$7,Rezultatai!$H$40:$DC$40,0)),"")</f>
        <v>0</v>
      </c>
      <c r="IM132" s="649"/>
      <c r="IN132" s="649"/>
      <c r="IO132" s="650"/>
      <c r="IP132" s="649">
        <f ca="1">IFERROR(INDEX(Rezultatai!$H$40:$DC$113,MATCH($A132,Rezultatai!$B$40:$B$113,0),MATCH(IP$7,Rezultatai!$H$40:$DC$40,0)),"")</f>
        <v>0</v>
      </c>
      <c r="IQ132" s="649"/>
      <c r="IR132" s="649"/>
      <c r="IS132" s="650"/>
      <c r="IT132" s="649">
        <f ca="1">IFERROR(INDEX(Rezultatai!$H$40:$DC$113,MATCH($A132,Rezultatai!$B$40:$B$113,0),MATCH(IT$7,Rezultatai!$H$40:$DC$40,0)),"")</f>
        <v>0</v>
      </c>
      <c r="IU132" s="649"/>
      <c r="IV132" s="649"/>
      <c r="IW132" s="650"/>
      <c r="IX132" s="649">
        <f ca="1">IFERROR(INDEX(Rezultatai!$H$40:$DC$113,MATCH($A132,Rezultatai!$B$40:$B$113,0),MATCH(IX$7,Rezultatai!$H$40:$DC$40,0)),"")</f>
        <v>0</v>
      </c>
      <c r="IY132" s="649"/>
      <c r="IZ132" s="649"/>
      <c r="JA132" s="650"/>
      <c r="JB132" s="649">
        <f ca="1">IFERROR(INDEX(Rezultatai!$H$40:$DC$113,MATCH($A132,Rezultatai!$B$40:$B$113,0),MATCH(JB$7,Rezultatai!$H$40:$DC$40,0)),"")</f>
        <v>0</v>
      </c>
      <c r="JC132" s="649"/>
      <c r="JD132" s="649"/>
      <c r="JE132" s="650"/>
      <c r="JF132" s="649">
        <f ca="1">IFERROR(INDEX(Rezultatai!$H$40:$DC$113,MATCH($A132,Rezultatai!$B$40:$B$113,0),MATCH(JF$7,Rezultatai!$H$40:$DC$40,0)),"")</f>
        <v>0</v>
      </c>
      <c r="JG132" s="649"/>
      <c r="JH132" s="649"/>
      <c r="JI132" s="650"/>
      <c r="JJ132" s="649">
        <f ca="1">IFERROR(INDEX(Rezultatai!$H$40:$DC$113,MATCH($A132,Rezultatai!$B$40:$B$113,0),MATCH(JJ$7,Rezultatai!$H$40:$DC$40,0)),"")</f>
        <v>0</v>
      </c>
      <c r="JK132" s="649"/>
      <c r="JL132" s="649"/>
      <c r="JM132" s="650"/>
      <c r="JN132" s="649">
        <f ca="1">IFERROR(INDEX(Rezultatai!$H$40:$DC$113,MATCH($A132,Rezultatai!$B$40:$B$113,0),MATCH(JN$7,Rezultatai!$H$40:$DC$40,0)),"")</f>
        <v>0</v>
      </c>
      <c r="JO132" s="649"/>
      <c r="JP132" s="649"/>
      <c r="JQ132" s="650"/>
      <c r="JR132" s="649">
        <f ca="1">IFERROR(INDEX(Rezultatai!$H$40:$DC$113,MATCH($A132,Rezultatai!$B$40:$B$113,0),MATCH(JR$7,Rezultatai!$H$40:$DC$40,0)),"")</f>
        <v>0</v>
      </c>
      <c r="JS132" s="649"/>
      <c r="JT132" s="649"/>
      <c r="JU132" s="650"/>
      <c r="JV132" s="649">
        <f ca="1">IFERROR(INDEX(Rezultatai!$H$40:$DC$113,MATCH($A132,Rezultatai!$B$40:$B$113,0),MATCH(JV$7,Rezultatai!$H$40:$DC$40,0)),"")</f>
        <v>0</v>
      </c>
      <c r="JW132" s="649"/>
      <c r="JX132" s="649"/>
      <c r="JY132" s="650"/>
      <c r="JZ132" s="649">
        <f ca="1">IFERROR(INDEX(Rezultatai!$H$40:$DC$113,MATCH($A132,Rezultatai!$B$40:$B$113,0),MATCH(JZ$7,Rezultatai!$H$40:$DC$40,0)),"")</f>
        <v>0</v>
      </c>
      <c r="KA132" s="649"/>
      <c r="KB132" s="649"/>
      <c r="KC132" s="650"/>
      <c r="KD132" s="649">
        <f ca="1">IFERROR(INDEX(Rezultatai!$H$40:$DC$113,MATCH($A132,Rezultatai!$B$40:$B$113,0),MATCH(KD$7,Rezultatai!$H$40:$DC$40,0)),"")</f>
        <v>0</v>
      </c>
      <c r="KE132" s="649"/>
      <c r="KF132" s="649"/>
      <c r="KG132" s="650"/>
      <c r="KH132" s="649">
        <f ca="1">IFERROR(INDEX(Rezultatai!$H$40:$DC$113,MATCH($A132,Rezultatai!$B$40:$B$113,0),MATCH(KH$7,Rezultatai!$H$40:$DC$40,0)),"")</f>
        <v>0</v>
      </c>
      <c r="KI132" s="649"/>
      <c r="KJ132" s="649"/>
      <c r="KK132" s="650"/>
      <c r="KL132" s="649">
        <f ca="1">IFERROR(INDEX(Rezultatai!$H$40:$DC$113,MATCH($A132,Rezultatai!$B$40:$B$113,0),MATCH(KL$7,Rezultatai!$H$40:$DC$40,0)),"")</f>
        <v>0</v>
      </c>
      <c r="KM132" s="649"/>
      <c r="KN132" s="649"/>
      <c r="KO132" s="650"/>
      <c r="KP132" s="649">
        <f ca="1">IFERROR(INDEX(Rezultatai!$H$40:$DC$113,MATCH($A132,Rezultatai!$B$40:$B$113,0),MATCH(KP$7,Rezultatai!$H$40:$DC$40,0)),"")</f>
        <v>0</v>
      </c>
      <c r="KQ132" s="649"/>
      <c r="KR132" s="649"/>
      <c r="KS132" s="650"/>
      <c r="KT132" s="649">
        <f ca="1">IFERROR(INDEX(Rezultatai!$H$40:$DC$113,MATCH($A132,Rezultatai!$B$40:$B$113,0),MATCH(KT$7,Rezultatai!$H$40:$DC$40,0)),"")</f>
        <v>0</v>
      </c>
      <c r="KU132" s="649"/>
      <c r="KV132" s="649"/>
      <c r="KW132" s="650"/>
      <c r="KX132" s="649">
        <f ca="1">IFERROR(INDEX(Rezultatai!$H$40:$DC$113,MATCH($A132,Rezultatai!$B$40:$B$113,0),MATCH(KX$7,Rezultatai!$H$40:$DC$40,0)),"")</f>
        <v>0</v>
      </c>
      <c r="KY132" s="649"/>
      <c r="KZ132" s="649"/>
      <c r="LA132" s="650"/>
      <c r="LB132" s="649">
        <f ca="1">IFERROR(INDEX(Rezultatai!$H$40:$DC$113,MATCH($A132,Rezultatai!$B$40:$B$113,0),MATCH(LB$7,Rezultatai!$H$40:$DC$40,0)),"")</f>
        <v>0</v>
      </c>
      <c r="LC132" s="649"/>
      <c r="LD132" s="649"/>
      <c r="LE132" s="650"/>
      <c r="LF132" s="649">
        <f ca="1">IFERROR(INDEX(Rezultatai!$H$40:$DC$113,MATCH($A132,Rezultatai!$B$40:$B$113,0),MATCH(LF$7,Rezultatai!$H$40:$DC$40,0)),"")</f>
        <v>0</v>
      </c>
      <c r="LG132" s="649"/>
      <c r="LH132" s="649"/>
      <c r="LI132" s="650"/>
      <c r="LJ132" s="649">
        <f ca="1">IFERROR(INDEX(Rezultatai!$H$40:$DC$113,MATCH($A132,Rezultatai!$B$40:$B$113,0),MATCH(LJ$7,Rezultatai!$H$40:$DC$40,0)),"")</f>
        <v>0</v>
      </c>
      <c r="LK132" s="649"/>
      <c r="LL132" s="649"/>
      <c r="LM132" s="650"/>
    </row>
    <row r="133" spans="1:325">
      <c r="A133" s="130" t="str">
        <f>IF(OR(Data3!F8="Grand Total",Data3!F8=0),"",Data3!F8)</f>
        <v>L.1.4.</v>
      </c>
      <c r="B133" s="323" t="s">
        <v>891</v>
      </c>
      <c r="C133" s="304" t="str">
        <f ca="1">IFERROR(VLOOKUP(A133,Rezultatai!$B$44:$F$113,2,FALSE),"")</f>
        <v>Vieno darbuotojo sukuriamos pridėtinės vertės prieaugis</v>
      </c>
      <c r="D133" s="524">
        <f ca="1">SUMIF($F$6:$LM$6,"&lt;="&amp;PAL,$F133:$LM133)</f>
        <v>151575093.95890373</v>
      </c>
      <c r="E133" s="525"/>
      <c r="F133" s="649" t="str">
        <f ca="1">IFERROR(INDEX(Rezultatai!$H$40:$DC$113,MATCH($A133,Rezultatai!$B$40:$B$113,0),MATCH(F$7,Rezultatai!$H$40:$DC$40,0)),"")</f>
        <v/>
      </c>
      <c r="G133" s="649"/>
      <c r="H133" s="649"/>
      <c r="I133" s="650"/>
      <c r="J133" s="649">
        <f ca="1">IFERROR(INDEX(Rezultatai!$H$40:$DC$113,MATCH($A133,Rezultatai!$B$40:$B$113,0),MATCH(J$7,Rezultatai!$H$40:$DC$40,0)),"")</f>
        <v>2384067.5065550003</v>
      </c>
      <c r="K133" s="649"/>
      <c r="L133" s="649"/>
      <c r="M133" s="650"/>
      <c r="N133" s="649">
        <f ca="1">IFERROR(INDEX(Rezultatai!$H$40:$DC$113,MATCH($A133,Rezultatai!$B$40:$B$113,0),MATCH(N$7,Rezultatai!$H$40:$DC$40,0)),"")</f>
        <v>20347252.316062503</v>
      </c>
      <c r="O133" s="649"/>
      <c r="P133" s="649"/>
      <c r="Q133" s="650"/>
      <c r="R133" s="649">
        <f ca="1">IFERROR(INDEX(Rezultatai!$H$40:$DC$113,MATCH($A133,Rezultatai!$B$40:$B$113,0),MATCH(R$7,Rezultatai!$H$40:$DC$40,0)),"")</f>
        <v>25982836.465921253</v>
      </c>
      <c r="S133" s="649"/>
      <c r="T133" s="649"/>
      <c r="U133" s="650"/>
      <c r="V133" s="649">
        <f ca="1">IFERROR(INDEX(Rezultatai!$H$40:$DC$113,MATCH($A133,Rezultatai!$B$40:$B$113,0),MATCH(V$7,Rezultatai!$H$40:$DC$40,0)),"")</f>
        <v>34633585.141400009</v>
      </c>
      <c r="W133" s="649"/>
      <c r="X133" s="649"/>
      <c r="Y133" s="650"/>
      <c r="Z133" s="649">
        <f ca="1">IFERROR(INDEX(Rezultatai!$H$40:$DC$113,MATCH($A133,Rezultatai!$B$40:$B$113,0),MATCH(Z$7,Rezultatai!$H$40:$DC$40,0)),"")</f>
        <v>36616415.172915004</v>
      </c>
      <c r="AA133" s="649"/>
      <c r="AB133" s="649"/>
      <c r="AC133" s="650"/>
      <c r="AD133" s="649">
        <f ca="1">IFERROR(INDEX(Rezultatai!$H$40:$DC$113,MATCH($A133,Rezultatai!$B$40:$B$113,0),MATCH(AD$7,Rezultatai!$H$40:$DC$40,0)),"")</f>
        <v>23704272.201962501</v>
      </c>
      <c r="AE133" s="649"/>
      <c r="AF133" s="649"/>
      <c r="AG133" s="650"/>
      <c r="AH133" s="649">
        <f ca="1">IFERROR(INDEX(Rezultatai!$H$40:$DC$113,MATCH($A133,Rezultatai!$B$40:$B$113,0),MATCH(AH$7,Rezultatai!$H$40:$DC$40,0)),"")</f>
        <v>20409357.160272498</v>
      </c>
      <c r="AI133" s="649"/>
      <c r="AJ133" s="649"/>
      <c r="AK133" s="650"/>
      <c r="AL133" s="649">
        <f ca="1">IFERROR(INDEX(Rezultatai!$H$40:$DC$113,MATCH($A133,Rezultatai!$B$40:$B$113,0),MATCH(AL$7,Rezultatai!$H$40:$DC$40,0)),"")</f>
        <v>11981610.732474998</v>
      </c>
      <c r="AM133" s="649"/>
      <c r="AN133" s="649"/>
      <c r="AO133" s="650"/>
      <c r="AP133" s="649">
        <f ca="1">IFERROR(INDEX(Rezultatai!$H$40:$DC$113,MATCH($A133,Rezultatai!$B$40:$B$113,0),MATCH(AP$7,Rezultatai!$H$40:$DC$40,0)),"")</f>
        <v>8292533.6517399978</v>
      </c>
      <c r="AQ133" s="649"/>
      <c r="AR133" s="649"/>
      <c r="AS133" s="650"/>
      <c r="AT133" s="649">
        <f ca="1">IFERROR(INDEX(Rezultatai!$H$40:$DC$113,MATCH($A133,Rezultatai!$B$40:$B$113,0),MATCH(AT$7,Rezultatai!$H$40:$DC$40,0)),"")</f>
        <v>1856748.7509999974</v>
      </c>
      <c r="AU133" s="649"/>
      <c r="AV133" s="649"/>
      <c r="AW133" s="650"/>
      <c r="AX133" s="649">
        <f ca="1">IFERROR(INDEX(Rezultatai!$H$40:$DC$113,MATCH($A133,Rezultatai!$B$40:$B$113,0),MATCH(AX$7,Rezultatai!$H$40:$DC$40,0)),"")</f>
        <v>-1.3487205876572262E-9</v>
      </c>
      <c r="AY133" s="649"/>
      <c r="AZ133" s="649"/>
      <c r="BA133" s="650"/>
      <c r="BB133" s="649">
        <f ca="1">IFERROR(INDEX(Rezultatai!$H$40:$DC$113,MATCH($A133,Rezultatai!$B$40:$B$113,0),MATCH(BB$7,Rezultatai!$H$40:$DC$40,0)),"")</f>
        <v>-1.3891393564335885E-9</v>
      </c>
      <c r="BC133" s="649"/>
      <c r="BD133" s="649"/>
      <c r="BE133" s="650"/>
      <c r="BF133" s="649">
        <f ca="1">IFERROR(INDEX(Rezultatai!$H$40:$DC$113,MATCH($A133,Rezultatai!$B$40:$B$113,0),MATCH(BF$7,Rezultatai!$H$40:$DC$40,0)),"")</f>
        <v>0</v>
      </c>
      <c r="BG133" s="649"/>
      <c r="BH133" s="649"/>
      <c r="BI133" s="650"/>
      <c r="BJ133" s="649">
        <f ca="1">IFERROR(INDEX(Rezultatai!$H$40:$DC$113,MATCH($A133,Rezultatai!$B$40:$B$113,0),MATCH(BJ$7,Rezultatai!$H$40:$DC$40,0)),"")</f>
        <v>0</v>
      </c>
      <c r="BK133" s="649"/>
      <c r="BL133" s="649"/>
      <c r="BM133" s="650"/>
      <c r="BN133" s="649">
        <f ca="1">IFERROR(INDEX(Rezultatai!$H$40:$DC$113,MATCH($A133,Rezultatai!$B$40:$B$113,0),MATCH(BN$7,Rezultatai!$H$40:$DC$40,0)),"")</f>
        <v>0</v>
      </c>
      <c r="BO133" s="649"/>
      <c r="BP133" s="649"/>
      <c r="BQ133" s="650"/>
      <c r="BR133" s="649">
        <f ca="1">IFERROR(INDEX(Rezultatai!$H$40:$DC$113,MATCH($A133,Rezultatai!$B$40:$B$113,0),MATCH(BR$7,Rezultatai!$H$40:$DC$40,0)),"")</f>
        <v>0</v>
      </c>
      <c r="BS133" s="649"/>
      <c r="BT133" s="649"/>
      <c r="BU133" s="650"/>
      <c r="BV133" s="649">
        <f ca="1">IFERROR(INDEX(Rezultatai!$H$40:$DC$113,MATCH($A133,Rezultatai!$B$40:$B$113,0),MATCH(BV$7,Rezultatai!$H$40:$DC$40,0)),"")</f>
        <v>0</v>
      </c>
      <c r="BW133" s="649"/>
      <c r="BX133" s="649"/>
      <c r="BY133" s="650"/>
      <c r="BZ133" s="649">
        <f ca="1">IFERROR(INDEX(Rezultatai!$H$40:$DC$113,MATCH($A133,Rezultatai!$B$40:$B$113,0),MATCH(BZ$7,Rezultatai!$H$40:$DC$40,0)),"")</f>
        <v>0</v>
      </c>
      <c r="CA133" s="649"/>
      <c r="CB133" s="649"/>
      <c r="CC133" s="650"/>
      <c r="CD133" s="649">
        <f ca="1">IFERROR(INDEX(Rezultatai!$H$40:$DC$113,MATCH($A133,Rezultatai!$B$40:$B$113,0),MATCH(CD$7,Rezultatai!$H$40:$DC$40,0)),"")</f>
        <v>0</v>
      </c>
      <c r="CE133" s="649"/>
      <c r="CF133" s="649"/>
      <c r="CG133" s="650"/>
      <c r="CH133" s="649">
        <f ca="1">IFERROR(INDEX(Rezultatai!$H$40:$DC$113,MATCH($A133,Rezultatai!$B$40:$B$113,0),MATCH(CH$7,Rezultatai!$H$40:$DC$40,0)),"")</f>
        <v>0</v>
      </c>
      <c r="CI133" s="649"/>
      <c r="CJ133" s="649"/>
      <c r="CK133" s="650"/>
      <c r="CL133" s="649">
        <f ca="1">IFERROR(INDEX(Rezultatai!$H$40:$DC$113,MATCH($A133,Rezultatai!$B$40:$B$113,0),MATCH(CL$7,Rezultatai!$H$40:$DC$40,0)),"")</f>
        <v>0</v>
      </c>
      <c r="CM133" s="649"/>
      <c r="CN133" s="649"/>
      <c r="CO133" s="650"/>
      <c r="CP133" s="649">
        <f ca="1">IFERROR(INDEX(Rezultatai!$H$40:$DC$113,MATCH($A133,Rezultatai!$B$40:$B$113,0),MATCH(CP$7,Rezultatai!$H$40:$DC$40,0)),"")</f>
        <v>0</v>
      </c>
      <c r="CQ133" s="649"/>
      <c r="CR133" s="649"/>
      <c r="CS133" s="650"/>
      <c r="CT133" s="649">
        <f ca="1">IFERROR(INDEX(Rezultatai!$H$40:$DC$113,MATCH($A133,Rezultatai!$B$40:$B$113,0),MATCH(CT$7,Rezultatai!$H$40:$DC$40,0)),"")</f>
        <v>0</v>
      </c>
      <c r="CU133" s="649"/>
      <c r="CV133" s="649"/>
      <c r="CW133" s="650"/>
      <c r="CX133" s="649">
        <f ca="1">IFERROR(INDEX(Rezultatai!$H$40:$DC$113,MATCH($A133,Rezultatai!$B$40:$B$113,0),MATCH(CX$7,Rezultatai!$H$40:$DC$40,0)),"")</f>
        <v>0</v>
      </c>
      <c r="CY133" s="649"/>
      <c r="CZ133" s="649"/>
      <c r="DA133" s="650"/>
      <c r="DB133" s="649">
        <f ca="1">IFERROR(INDEX(Rezultatai!$H$40:$DC$113,MATCH($A133,Rezultatai!$B$40:$B$113,0),MATCH(DB$7,Rezultatai!$H$40:$DC$40,0)),"")</f>
        <v>0</v>
      </c>
      <c r="DC133" s="649"/>
      <c r="DD133" s="649"/>
      <c r="DE133" s="650"/>
      <c r="DF133" s="649">
        <f ca="1">IFERROR(INDEX(Rezultatai!$H$40:$DC$113,MATCH($A133,Rezultatai!$B$40:$B$113,0),MATCH(DF$7,Rezultatai!$H$40:$DC$40,0)),"")</f>
        <v>0</v>
      </c>
      <c r="DG133" s="649"/>
      <c r="DH133" s="649"/>
      <c r="DI133" s="650"/>
      <c r="DJ133" s="649">
        <f ca="1">IFERROR(INDEX(Rezultatai!$H$40:$DC$113,MATCH($A133,Rezultatai!$B$40:$B$113,0),MATCH(DJ$7,Rezultatai!$H$40:$DC$40,0)),"")</f>
        <v>0</v>
      </c>
      <c r="DK133" s="649"/>
      <c r="DL133" s="649"/>
      <c r="DM133" s="650"/>
      <c r="DN133" s="649">
        <f ca="1">IFERROR(INDEX(Rezultatai!$H$40:$DC$113,MATCH($A133,Rezultatai!$B$40:$B$113,0),MATCH(DN$7,Rezultatai!$H$40:$DC$40,0)),"")</f>
        <v>0</v>
      </c>
      <c r="DO133" s="649"/>
      <c r="DP133" s="649"/>
      <c r="DQ133" s="650"/>
      <c r="DR133" s="649">
        <f ca="1">IFERROR(INDEX(Rezultatai!$H$40:$DC$113,MATCH($A133,Rezultatai!$B$40:$B$113,0),MATCH(DR$7,Rezultatai!$H$40:$DC$40,0)),"")</f>
        <v>0</v>
      </c>
      <c r="DS133" s="649"/>
      <c r="DT133" s="649"/>
      <c r="DU133" s="650"/>
      <c r="DV133" s="649">
        <f ca="1">IFERROR(INDEX(Rezultatai!$H$40:$DC$113,MATCH($A133,Rezultatai!$B$40:$B$113,0),MATCH(DV$7,Rezultatai!$H$40:$DC$40,0)),"")</f>
        <v>0</v>
      </c>
      <c r="DW133" s="649"/>
      <c r="DX133" s="649"/>
      <c r="DY133" s="650"/>
      <c r="DZ133" s="649">
        <f ca="1">IFERROR(INDEX(Rezultatai!$H$40:$DC$113,MATCH($A133,Rezultatai!$B$40:$B$113,0),MATCH(DZ$7,Rezultatai!$H$40:$DC$40,0)),"")</f>
        <v>0</v>
      </c>
      <c r="EA133" s="649"/>
      <c r="EB133" s="649"/>
      <c r="EC133" s="650"/>
      <c r="ED133" s="649">
        <f ca="1">IFERROR(INDEX(Rezultatai!$H$40:$DC$113,MATCH($A133,Rezultatai!$B$40:$B$113,0),MATCH(ED$7,Rezultatai!$H$40:$DC$40,0)),"")</f>
        <v>0</v>
      </c>
      <c r="EE133" s="649"/>
      <c r="EF133" s="649"/>
      <c r="EG133" s="650"/>
      <c r="EH133" s="649">
        <f ca="1">IFERROR(INDEX(Rezultatai!$H$40:$DC$113,MATCH($A133,Rezultatai!$B$40:$B$113,0),MATCH(EH$7,Rezultatai!$H$40:$DC$40,0)),"")</f>
        <v>0</v>
      </c>
      <c r="EI133" s="649"/>
      <c r="EJ133" s="649"/>
      <c r="EK133" s="650"/>
      <c r="EL133" s="649">
        <f ca="1">IFERROR(INDEX(Rezultatai!$H$40:$DC$113,MATCH($A133,Rezultatai!$B$40:$B$113,0),MATCH(EL$7,Rezultatai!$H$40:$DC$40,0)),"")</f>
        <v>0</v>
      </c>
      <c r="EM133" s="649"/>
      <c r="EN133" s="649"/>
      <c r="EO133" s="650"/>
      <c r="EP133" s="649">
        <f ca="1">IFERROR(INDEX(Rezultatai!$H$40:$DC$113,MATCH($A133,Rezultatai!$B$40:$B$113,0),MATCH(EP$7,Rezultatai!$H$40:$DC$40,0)),"")</f>
        <v>0</v>
      </c>
      <c r="EQ133" s="649"/>
      <c r="ER133" s="649"/>
      <c r="ES133" s="650"/>
      <c r="ET133" s="649">
        <f ca="1">IFERROR(INDEX(Rezultatai!$H$40:$DC$113,MATCH($A133,Rezultatai!$B$40:$B$113,0),MATCH(ET$7,Rezultatai!$H$40:$DC$40,0)),"")</f>
        <v>0</v>
      </c>
      <c r="EU133" s="649"/>
      <c r="EV133" s="649"/>
      <c r="EW133" s="650"/>
      <c r="EX133" s="649">
        <f ca="1">IFERROR(INDEX(Rezultatai!$H$40:$DC$113,MATCH($A133,Rezultatai!$B$40:$B$113,0),MATCH(EX$7,Rezultatai!$H$40:$DC$40,0)),"")</f>
        <v>0</v>
      </c>
      <c r="EY133" s="649"/>
      <c r="EZ133" s="649"/>
      <c r="FA133" s="650"/>
      <c r="FB133" s="649">
        <f ca="1">IFERROR(INDEX(Rezultatai!$H$40:$DC$113,MATCH($A133,Rezultatai!$B$40:$B$113,0),MATCH(FB$7,Rezultatai!$H$40:$DC$40,0)),"")</f>
        <v>0</v>
      </c>
      <c r="FC133" s="649"/>
      <c r="FD133" s="649"/>
      <c r="FE133" s="650"/>
      <c r="FF133" s="649">
        <f ca="1">IFERROR(INDEX(Rezultatai!$H$40:$DC$113,MATCH($A133,Rezultatai!$B$40:$B$113,0),MATCH(FF$7,Rezultatai!$H$40:$DC$40,0)),"")</f>
        <v>0</v>
      </c>
      <c r="FG133" s="649"/>
      <c r="FH133" s="649"/>
      <c r="FI133" s="650"/>
      <c r="FJ133" s="649">
        <f ca="1">IFERROR(INDEX(Rezultatai!$H$40:$DC$113,MATCH($A133,Rezultatai!$B$40:$B$113,0),MATCH(FJ$7,Rezultatai!$H$40:$DC$40,0)),"")</f>
        <v>0</v>
      </c>
      <c r="FK133" s="649"/>
      <c r="FL133" s="649"/>
      <c r="FM133" s="650"/>
      <c r="FN133" s="649">
        <f ca="1">IFERROR(INDEX(Rezultatai!$H$40:$DC$113,MATCH($A133,Rezultatai!$B$40:$B$113,0),MATCH(FN$7,Rezultatai!$H$40:$DC$40,0)),"")</f>
        <v>0</v>
      </c>
      <c r="FO133" s="649"/>
      <c r="FP133" s="649"/>
      <c r="FQ133" s="650"/>
      <c r="FR133" s="649">
        <f ca="1">IFERROR(INDEX(Rezultatai!$H$40:$DC$113,MATCH($A133,Rezultatai!$B$40:$B$113,0),MATCH(FR$7,Rezultatai!$H$40:$DC$40,0)),"")</f>
        <v>0</v>
      </c>
      <c r="FS133" s="649"/>
      <c r="FT133" s="649"/>
      <c r="FU133" s="650"/>
      <c r="FV133" s="649">
        <f ca="1">IFERROR(INDEX(Rezultatai!$H$40:$DC$113,MATCH($A133,Rezultatai!$B$40:$B$113,0),MATCH(FV$7,Rezultatai!$H$40:$DC$40,0)),"")</f>
        <v>0</v>
      </c>
      <c r="FW133" s="649"/>
      <c r="FX133" s="649"/>
      <c r="FY133" s="650"/>
      <c r="FZ133" s="649">
        <f ca="1">IFERROR(INDEX(Rezultatai!$H$40:$DC$113,MATCH($A133,Rezultatai!$B$40:$B$113,0),MATCH(FZ$7,Rezultatai!$H$40:$DC$40,0)),"")</f>
        <v>0</v>
      </c>
      <c r="GA133" s="649"/>
      <c r="GB133" s="649"/>
      <c r="GC133" s="650"/>
      <c r="GD133" s="649">
        <f ca="1">IFERROR(INDEX(Rezultatai!$H$40:$DC$113,MATCH($A133,Rezultatai!$B$40:$B$113,0),MATCH(GD$7,Rezultatai!$H$40:$DC$40,0)),"")</f>
        <v>0</v>
      </c>
      <c r="GE133" s="649"/>
      <c r="GF133" s="649"/>
      <c r="GG133" s="650"/>
      <c r="GH133" s="649">
        <f ca="1">IFERROR(INDEX(Rezultatai!$H$40:$DC$113,MATCH($A133,Rezultatai!$B$40:$B$113,0),MATCH(GH$7,Rezultatai!$H$40:$DC$40,0)),"")</f>
        <v>0</v>
      </c>
      <c r="GI133" s="649"/>
      <c r="GJ133" s="649"/>
      <c r="GK133" s="650"/>
      <c r="GL133" s="649">
        <f ca="1">IFERROR(INDEX(Rezultatai!$H$40:$DC$113,MATCH($A133,Rezultatai!$B$40:$B$113,0),MATCH(GL$7,Rezultatai!$H$40:$DC$40,0)),"")</f>
        <v>0</v>
      </c>
      <c r="GM133" s="649"/>
      <c r="GN133" s="649"/>
      <c r="GO133" s="650"/>
      <c r="GP133" s="649">
        <f ca="1">IFERROR(INDEX(Rezultatai!$H$40:$DC$113,MATCH($A133,Rezultatai!$B$40:$B$113,0),MATCH(GP$7,Rezultatai!$H$40:$DC$40,0)),"")</f>
        <v>0</v>
      </c>
      <c r="GQ133" s="649"/>
      <c r="GR133" s="649"/>
      <c r="GS133" s="650"/>
      <c r="GT133" s="649">
        <f ca="1">IFERROR(INDEX(Rezultatai!$H$40:$DC$113,MATCH($A133,Rezultatai!$B$40:$B$113,0),MATCH(GT$7,Rezultatai!$H$40:$DC$40,0)),"")</f>
        <v>0</v>
      </c>
      <c r="GU133" s="649"/>
      <c r="GV133" s="649"/>
      <c r="GW133" s="650"/>
      <c r="GX133" s="649">
        <f ca="1">IFERROR(INDEX(Rezultatai!$H$40:$DC$113,MATCH($A133,Rezultatai!$B$40:$B$113,0),MATCH(GX$7,Rezultatai!$H$40:$DC$40,0)),"")</f>
        <v>0</v>
      </c>
      <c r="GY133" s="649"/>
      <c r="GZ133" s="649"/>
      <c r="HA133" s="650"/>
      <c r="HB133" s="649">
        <f ca="1">IFERROR(INDEX(Rezultatai!$H$40:$DC$113,MATCH($A133,Rezultatai!$B$40:$B$113,0),MATCH(HB$7,Rezultatai!$H$40:$DC$40,0)),"")</f>
        <v>0</v>
      </c>
      <c r="HC133" s="649"/>
      <c r="HD133" s="649"/>
      <c r="HE133" s="650"/>
      <c r="HF133" s="649">
        <f ca="1">IFERROR(INDEX(Rezultatai!$H$40:$DC$113,MATCH($A133,Rezultatai!$B$40:$B$113,0),MATCH(HF$7,Rezultatai!$H$40:$DC$40,0)),"")</f>
        <v>0</v>
      </c>
      <c r="HG133" s="649"/>
      <c r="HH133" s="649"/>
      <c r="HI133" s="650"/>
      <c r="HJ133" s="649">
        <f ca="1">IFERROR(INDEX(Rezultatai!$H$40:$DC$113,MATCH($A133,Rezultatai!$B$40:$B$113,0),MATCH(HJ$7,Rezultatai!$H$40:$DC$40,0)),"")</f>
        <v>0</v>
      </c>
      <c r="HK133" s="649"/>
      <c r="HL133" s="649"/>
      <c r="HM133" s="650"/>
      <c r="HN133" s="649">
        <f ca="1">IFERROR(INDEX(Rezultatai!$H$40:$DC$113,MATCH($A133,Rezultatai!$B$40:$B$113,0),MATCH(HN$7,Rezultatai!$H$40:$DC$40,0)),"")</f>
        <v>0</v>
      </c>
      <c r="HO133" s="649"/>
      <c r="HP133" s="649"/>
      <c r="HQ133" s="650"/>
      <c r="HR133" s="649">
        <f ca="1">IFERROR(INDEX(Rezultatai!$H$40:$DC$113,MATCH($A133,Rezultatai!$B$40:$B$113,0),MATCH(HR$7,Rezultatai!$H$40:$DC$40,0)),"")</f>
        <v>0</v>
      </c>
      <c r="HS133" s="649"/>
      <c r="HT133" s="649"/>
      <c r="HU133" s="650"/>
      <c r="HV133" s="649">
        <f ca="1">IFERROR(INDEX(Rezultatai!$H$40:$DC$113,MATCH($A133,Rezultatai!$B$40:$B$113,0),MATCH(HV$7,Rezultatai!$H$40:$DC$40,0)),"")</f>
        <v>0</v>
      </c>
      <c r="HW133" s="649"/>
      <c r="HX133" s="649"/>
      <c r="HY133" s="650"/>
      <c r="HZ133" s="649">
        <f ca="1">IFERROR(INDEX(Rezultatai!$H$40:$DC$113,MATCH($A133,Rezultatai!$B$40:$B$113,0),MATCH(HZ$7,Rezultatai!$H$40:$DC$40,0)),"")</f>
        <v>0</v>
      </c>
      <c r="IA133" s="649"/>
      <c r="IB133" s="649"/>
      <c r="IC133" s="650"/>
      <c r="ID133" s="649">
        <f ca="1">IFERROR(INDEX(Rezultatai!$H$40:$DC$113,MATCH($A133,Rezultatai!$B$40:$B$113,0),MATCH(ID$7,Rezultatai!$H$40:$DC$40,0)),"")</f>
        <v>0</v>
      </c>
      <c r="IE133" s="649"/>
      <c r="IF133" s="649"/>
      <c r="IG133" s="650"/>
      <c r="IH133" s="649">
        <f ca="1">IFERROR(INDEX(Rezultatai!$H$40:$DC$113,MATCH($A133,Rezultatai!$B$40:$B$113,0),MATCH(IH$7,Rezultatai!$H$40:$DC$40,0)),"")</f>
        <v>0</v>
      </c>
      <c r="II133" s="649"/>
      <c r="IJ133" s="649"/>
      <c r="IK133" s="650"/>
      <c r="IL133" s="649">
        <f ca="1">IFERROR(INDEX(Rezultatai!$H$40:$DC$113,MATCH($A133,Rezultatai!$B$40:$B$113,0),MATCH(IL$7,Rezultatai!$H$40:$DC$40,0)),"")</f>
        <v>0</v>
      </c>
      <c r="IM133" s="649"/>
      <c r="IN133" s="649"/>
      <c r="IO133" s="650"/>
      <c r="IP133" s="649">
        <f ca="1">IFERROR(INDEX(Rezultatai!$H$40:$DC$113,MATCH($A133,Rezultatai!$B$40:$B$113,0),MATCH(IP$7,Rezultatai!$H$40:$DC$40,0)),"")</f>
        <v>0</v>
      </c>
      <c r="IQ133" s="649"/>
      <c r="IR133" s="649"/>
      <c r="IS133" s="650"/>
      <c r="IT133" s="649">
        <f ca="1">IFERROR(INDEX(Rezultatai!$H$40:$DC$113,MATCH($A133,Rezultatai!$B$40:$B$113,0),MATCH(IT$7,Rezultatai!$H$40:$DC$40,0)),"")</f>
        <v>0</v>
      </c>
      <c r="IU133" s="649"/>
      <c r="IV133" s="649"/>
      <c r="IW133" s="650"/>
      <c r="IX133" s="649">
        <f ca="1">IFERROR(INDEX(Rezultatai!$H$40:$DC$113,MATCH($A133,Rezultatai!$B$40:$B$113,0),MATCH(IX$7,Rezultatai!$H$40:$DC$40,0)),"")</f>
        <v>0</v>
      </c>
      <c r="IY133" s="649"/>
      <c r="IZ133" s="649"/>
      <c r="JA133" s="650"/>
      <c r="JB133" s="649">
        <f ca="1">IFERROR(INDEX(Rezultatai!$H$40:$DC$113,MATCH($A133,Rezultatai!$B$40:$B$113,0),MATCH(JB$7,Rezultatai!$H$40:$DC$40,0)),"")</f>
        <v>0</v>
      </c>
      <c r="JC133" s="649"/>
      <c r="JD133" s="649"/>
      <c r="JE133" s="650"/>
      <c r="JF133" s="649">
        <f ca="1">IFERROR(INDEX(Rezultatai!$H$40:$DC$113,MATCH($A133,Rezultatai!$B$40:$B$113,0),MATCH(JF$7,Rezultatai!$H$40:$DC$40,0)),"")</f>
        <v>0</v>
      </c>
      <c r="JG133" s="649"/>
      <c r="JH133" s="649"/>
      <c r="JI133" s="650"/>
      <c r="JJ133" s="649">
        <f ca="1">IFERROR(INDEX(Rezultatai!$H$40:$DC$113,MATCH($A133,Rezultatai!$B$40:$B$113,0),MATCH(JJ$7,Rezultatai!$H$40:$DC$40,0)),"")</f>
        <v>0</v>
      </c>
      <c r="JK133" s="649"/>
      <c r="JL133" s="649"/>
      <c r="JM133" s="650"/>
      <c r="JN133" s="649">
        <f ca="1">IFERROR(INDEX(Rezultatai!$H$40:$DC$113,MATCH($A133,Rezultatai!$B$40:$B$113,0),MATCH(JN$7,Rezultatai!$H$40:$DC$40,0)),"")</f>
        <v>0</v>
      </c>
      <c r="JO133" s="649"/>
      <c r="JP133" s="649"/>
      <c r="JQ133" s="650"/>
      <c r="JR133" s="649">
        <f ca="1">IFERROR(INDEX(Rezultatai!$H$40:$DC$113,MATCH($A133,Rezultatai!$B$40:$B$113,0),MATCH(JR$7,Rezultatai!$H$40:$DC$40,0)),"")</f>
        <v>0</v>
      </c>
      <c r="JS133" s="649"/>
      <c r="JT133" s="649"/>
      <c r="JU133" s="650"/>
      <c r="JV133" s="649">
        <f ca="1">IFERROR(INDEX(Rezultatai!$H$40:$DC$113,MATCH($A133,Rezultatai!$B$40:$B$113,0),MATCH(JV$7,Rezultatai!$H$40:$DC$40,0)),"")</f>
        <v>0</v>
      </c>
      <c r="JW133" s="649"/>
      <c r="JX133" s="649"/>
      <c r="JY133" s="650"/>
      <c r="JZ133" s="649">
        <f ca="1">IFERROR(INDEX(Rezultatai!$H$40:$DC$113,MATCH($A133,Rezultatai!$B$40:$B$113,0),MATCH(JZ$7,Rezultatai!$H$40:$DC$40,0)),"")</f>
        <v>0</v>
      </c>
      <c r="KA133" s="649"/>
      <c r="KB133" s="649"/>
      <c r="KC133" s="650"/>
      <c r="KD133" s="649">
        <f ca="1">IFERROR(INDEX(Rezultatai!$H$40:$DC$113,MATCH($A133,Rezultatai!$B$40:$B$113,0),MATCH(KD$7,Rezultatai!$H$40:$DC$40,0)),"")</f>
        <v>0</v>
      </c>
      <c r="KE133" s="649"/>
      <c r="KF133" s="649"/>
      <c r="KG133" s="650"/>
      <c r="KH133" s="649">
        <f ca="1">IFERROR(INDEX(Rezultatai!$H$40:$DC$113,MATCH($A133,Rezultatai!$B$40:$B$113,0),MATCH(KH$7,Rezultatai!$H$40:$DC$40,0)),"")</f>
        <v>0</v>
      </c>
      <c r="KI133" s="649"/>
      <c r="KJ133" s="649"/>
      <c r="KK133" s="650"/>
      <c r="KL133" s="649">
        <f ca="1">IFERROR(INDEX(Rezultatai!$H$40:$DC$113,MATCH($A133,Rezultatai!$B$40:$B$113,0),MATCH(KL$7,Rezultatai!$H$40:$DC$40,0)),"")</f>
        <v>0</v>
      </c>
      <c r="KM133" s="649"/>
      <c r="KN133" s="649"/>
      <c r="KO133" s="650"/>
      <c r="KP133" s="649">
        <f ca="1">IFERROR(INDEX(Rezultatai!$H$40:$DC$113,MATCH($A133,Rezultatai!$B$40:$B$113,0),MATCH(KP$7,Rezultatai!$H$40:$DC$40,0)),"")</f>
        <v>0</v>
      </c>
      <c r="KQ133" s="649"/>
      <c r="KR133" s="649"/>
      <c r="KS133" s="650"/>
      <c r="KT133" s="649">
        <f ca="1">IFERROR(INDEX(Rezultatai!$H$40:$DC$113,MATCH($A133,Rezultatai!$B$40:$B$113,0),MATCH(KT$7,Rezultatai!$H$40:$DC$40,0)),"")</f>
        <v>0</v>
      </c>
      <c r="KU133" s="649"/>
      <c r="KV133" s="649"/>
      <c r="KW133" s="650"/>
      <c r="KX133" s="649">
        <f ca="1">IFERROR(INDEX(Rezultatai!$H$40:$DC$113,MATCH($A133,Rezultatai!$B$40:$B$113,0),MATCH(KX$7,Rezultatai!$H$40:$DC$40,0)),"")</f>
        <v>0</v>
      </c>
      <c r="KY133" s="649"/>
      <c r="KZ133" s="649"/>
      <c r="LA133" s="650"/>
      <c r="LB133" s="649">
        <f ca="1">IFERROR(INDEX(Rezultatai!$H$40:$DC$113,MATCH($A133,Rezultatai!$B$40:$B$113,0),MATCH(LB$7,Rezultatai!$H$40:$DC$40,0)),"")</f>
        <v>0</v>
      </c>
      <c r="LC133" s="649"/>
      <c r="LD133" s="649"/>
      <c r="LE133" s="650"/>
      <c r="LF133" s="649">
        <f ca="1">IFERROR(INDEX(Rezultatai!$H$40:$DC$113,MATCH($A133,Rezultatai!$B$40:$B$113,0),MATCH(LF$7,Rezultatai!$H$40:$DC$40,0)),"")</f>
        <v>0</v>
      </c>
      <c r="LG133" s="649"/>
      <c r="LH133" s="649"/>
      <c r="LI133" s="650"/>
      <c r="LJ133" s="649">
        <f ca="1">IFERROR(INDEX(Rezultatai!$H$40:$DC$113,MATCH($A133,Rezultatai!$B$40:$B$113,0),MATCH(LJ$7,Rezultatai!$H$40:$DC$40,0)),"")</f>
        <v>0</v>
      </c>
      <c r="LK133" s="649"/>
      <c r="LL133" s="649"/>
      <c r="LM133" s="650"/>
    </row>
    <row r="134" spans="1:325" hidden="1">
      <c r="A134" s="130" t="str">
        <f>IF(OR(Data3!F9="Grand Total",Data3!F9=0),"",Data3!F9)</f>
        <v/>
      </c>
      <c r="B134" s="323" t="s">
        <v>892</v>
      </c>
      <c r="C134" s="304" t="str">
        <f ca="1">IFERROR(VLOOKUP(A134,Rezultatai!$B$44:$F$113,2,FALSE),"")</f>
        <v/>
      </c>
      <c r="D134" s="524">
        <f ca="1">SUMIF($F$6:$LM$6,"&lt;="&amp;PAL,$F134:$LM134)</f>
        <v>0</v>
      </c>
      <c r="E134" s="525"/>
      <c r="F134" s="649" t="str">
        <f ca="1">IFERROR(INDEX(Rezultatai!$H$40:$DC$113,MATCH($A134,Rezultatai!$B$40:$B$113,0),MATCH(F$7,Rezultatai!$H$40:$DC$40,0)),"")</f>
        <v/>
      </c>
      <c r="G134" s="649"/>
      <c r="H134" s="649"/>
      <c r="I134" s="650"/>
      <c r="J134" s="649" t="str">
        <f ca="1">IFERROR(INDEX(Rezultatai!$H$40:$DC$113,MATCH($A134,Rezultatai!$B$40:$B$113,0),MATCH(J$7,Rezultatai!$H$40:$DC$40,0)),"")</f>
        <v/>
      </c>
      <c r="K134" s="649"/>
      <c r="L134" s="649"/>
      <c r="M134" s="650"/>
      <c r="N134" s="649" t="str">
        <f ca="1">IFERROR(INDEX(Rezultatai!$H$40:$DC$113,MATCH($A134,Rezultatai!$B$40:$B$113,0),MATCH(N$7,Rezultatai!$H$40:$DC$40,0)),"")</f>
        <v/>
      </c>
      <c r="O134" s="649"/>
      <c r="P134" s="649"/>
      <c r="Q134" s="650"/>
      <c r="R134" s="649" t="str">
        <f ca="1">IFERROR(INDEX(Rezultatai!$H$40:$DC$113,MATCH($A134,Rezultatai!$B$40:$B$113,0),MATCH(R$7,Rezultatai!$H$40:$DC$40,0)),"")</f>
        <v/>
      </c>
      <c r="S134" s="649"/>
      <c r="T134" s="649"/>
      <c r="U134" s="650"/>
      <c r="V134" s="649" t="str">
        <f ca="1">IFERROR(INDEX(Rezultatai!$H$40:$DC$113,MATCH($A134,Rezultatai!$B$40:$B$113,0),MATCH(V$7,Rezultatai!$H$40:$DC$40,0)),"")</f>
        <v/>
      </c>
      <c r="W134" s="649"/>
      <c r="X134" s="649"/>
      <c r="Y134" s="650"/>
      <c r="Z134" s="649" t="str">
        <f ca="1">IFERROR(INDEX(Rezultatai!$H$40:$DC$113,MATCH($A134,Rezultatai!$B$40:$B$113,0),MATCH(Z$7,Rezultatai!$H$40:$DC$40,0)),"")</f>
        <v/>
      </c>
      <c r="AA134" s="649"/>
      <c r="AB134" s="649"/>
      <c r="AC134" s="650"/>
      <c r="AD134" s="649" t="str">
        <f ca="1">IFERROR(INDEX(Rezultatai!$H$40:$DC$113,MATCH($A134,Rezultatai!$B$40:$B$113,0),MATCH(AD$7,Rezultatai!$H$40:$DC$40,0)),"")</f>
        <v/>
      </c>
      <c r="AE134" s="649"/>
      <c r="AF134" s="649"/>
      <c r="AG134" s="650"/>
      <c r="AH134" s="649" t="str">
        <f ca="1">IFERROR(INDEX(Rezultatai!$H$40:$DC$113,MATCH($A134,Rezultatai!$B$40:$B$113,0),MATCH(AH$7,Rezultatai!$H$40:$DC$40,0)),"")</f>
        <v/>
      </c>
      <c r="AI134" s="649"/>
      <c r="AJ134" s="649"/>
      <c r="AK134" s="650"/>
      <c r="AL134" s="649" t="str">
        <f ca="1">IFERROR(INDEX(Rezultatai!$H$40:$DC$113,MATCH($A134,Rezultatai!$B$40:$B$113,0),MATCH(AL$7,Rezultatai!$H$40:$DC$40,0)),"")</f>
        <v/>
      </c>
      <c r="AM134" s="649"/>
      <c r="AN134" s="649"/>
      <c r="AO134" s="650"/>
      <c r="AP134" s="649" t="str">
        <f ca="1">IFERROR(INDEX(Rezultatai!$H$40:$DC$113,MATCH($A134,Rezultatai!$B$40:$B$113,0),MATCH(AP$7,Rezultatai!$H$40:$DC$40,0)),"")</f>
        <v/>
      </c>
      <c r="AQ134" s="649"/>
      <c r="AR134" s="649"/>
      <c r="AS134" s="650"/>
      <c r="AT134" s="649" t="str">
        <f ca="1">IFERROR(INDEX(Rezultatai!$H$40:$DC$113,MATCH($A134,Rezultatai!$B$40:$B$113,0),MATCH(AT$7,Rezultatai!$H$40:$DC$40,0)),"")</f>
        <v/>
      </c>
      <c r="AU134" s="649"/>
      <c r="AV134" s="649"/>
      <c r="AW134" s="650"/>
      <c r="AX134" s="649" t="str">
        <f ca="1">IFERROR(INDEX(Rezultatai!$H$40:$DC$113,MATCH($A134,Rezultatai!$B$40:$B$113,0),MATCH(AX$7,Rezultatai!$H$40:$DC$40,0)),"")</f>
        <v/>
      </c>
      <c r="AY134" s="649"/>
      <c r="AZ134" s="649"/>
      <c r="BA134" s="650"/>
      <c r="BB134" s="649" t="str">
        <f ca="1">IFERROR(INDEX(Rezultatai!$H$40:$DC$113,MATCH($A134,Rezultatai!$B$40:$B$113,0),MATCH(BB$7,Rezultatai!$H$40:$DC$40,0)),"")</f>
        <v/>
      </c>
      <c r="BC134" s="649"/>
      <c r="BD134" s="649"/>
      <c r="BE134" s="650"/>
      <c r="BF134" s="649" t="str">
        <f ca="1">IFERROR(INDEX(Rezultatai!$H$40:$DC$113,MATCH($A134,Rezultatai!$B$40:$B$113,0),MATCH(BF$7,Rezultatai!$H$40:$DC$40,0)),"")</f>
        <v/>
      </c>
      <c r="BG134" s="649"/>
      <c r="BH134" s="649"/>
      <c r="BI134" s="650"/>
      <c r="BJ134" s="649" t="str">
        <f ca="1">IFERROR(INDEX(Rezultatai!$H$40:$DC$113,MATCH($A134,Rezultatai!$B$40:$B$113,0),MATCH(BJ$7,Rezultatai!$H$40:$DC$40,0)),"")</f>
        <v/>
      </c>
      <c r="BK134" s="649"/>
      <c r="BL134" s="649"/>
      <c r="BM134" s="650"/>
      <c r="BN134" s="649" t="str">
        <f ca="1">IFERROR(INDEX(Rezultatai!$H$40:$DC$113,MATCH($A134,Rezultatai!$B$40:$B$113,0),MATCH(BN$7,Rezultatai!$H$40:$DC$40,0)),"")</f>
        <v/>
      </c>
      <c r="BO134" s="649"/>
      <c r="BP134" s="649"/>
      <c r="BQ134" s="650"/>
      <c r="BR134" s="649" t="str">
        <f ca="1">IFERROR(INDEX(Rezultatai!$H$40:$DC$113,MATCH($A134,Rezultatai!$B$40:$B$113,0),MATCH(BR$7,Rezultatai!$H$40:$DC$40,0)),"")</f>
        <v/>
      </c>
      <c r="BS134" s="649"/>
      <c r="BT134" s="649"/>
      <c r="BU134" s="650"/>
      <c r="BV134" s="649" t="str">
        <f ca="1">IFERROR(INDEX(Rezultatai!$H$40:$DC$113,MATCH($A134,Rezultatai!$B$40:$B$113,0),MATCH(BV$7,Rezultatai!$H$40:$DC$40,0)),"")</f>
        <v/>
      </c>
      <c r="BW134" s="649"/>
      <c r="BX134" s="649"/>
      <c r="BY134" s="650"/>
      <c r="BZ134" s="649" t="str">
        <f ca="1">IFERROR(INDEX(Rezultatai!$H$40:$DC$113,MATCH($A134,Rezultatai!$B$40:$B$113,0),MATCH(BZ$7,Rezultatai!$H$40:$DC$40,0)),"")</f>
        <v/>
      </c>
      <c r="CA134" s="649"/>
      <c r="CB134" s="649"/>
      <c r="CC134" s="650"/>
      <c r="CD134" s="649" t="str">
        <f ca="1">IFERROR(INDEX(Rezultatai!$H$40:$DC$113,MATCH($A134,Rezultatai!$B$40:$B$113,0),MATCH(CD$7,Rezultatai!$H$40:$DC$40,0)),"")</f>
        <v/>
      </c>
      <c r="CE134" s="649"/>
      <c r="CF134" s="649"/>
      <c r="CG134" s="650"/>
      <c r="CH134" s="649" t="str">
        <f ca="1">IFERROR(INDEX(Rezultatai!$H$40:$DC$113,MATCH($A134,Rezultatai!$B$40:$B$113,0),MATCH(CH$7,Rezultatai!$H$40:$DC$40,0)),"")</f>
        <v/>
      </c>
      <c r="CI134" s="649"/>
      <c r="CJ134" s="649"/>
      <c r="CK134" s="650"/>
      <c r="CL134" s="649" t="str">
        <f ca="1">IFERROR(INDEX(Rezultatai!$H$40:$DC$113,MATCH($A134,Rezultatai!$B$40:$B$113,0),MATCH(CL$7,Rezultatai!$H$40:$DC$40,0)),"")</f>
        <v/>
      </c>
      <c r="CM134" s="649"/>
      <c r="CN134" s="649"/>
      <c r="CO134" s="650"/>
      <c r="CP134" s="649" t="str">
        <f ca="1">IFERROR(INDEX(Rezultatai!$H$40:$DC$113,MATCH($A134,Rezultatai!$B$40:$B$113,0),MATCH(CP$7,Rezultatai!$H$40:$DC$40,0)),"")</f>
        <v/>
      </c>
      <c r="CQ134" s="649"/>
      <c r="CR134" s="649"/>
      <c r="CS134" s="650"/>
      <c r="CT134" s="649" t="str">
        <f ca="1">IFERROR(INDEX(Rezultatai!$H$40:$DC$113,MATCH($A134,Rezultatai!$B$40:$B$113,0),MATCH(CT$7,Rezultatai!$H$40:$DC$40,0)),"")</f>
        <v/>
      </c>
      <c r="CU134" s="649"/>
      <c r="CV134" s="649"/>
      <c r="CW134" s="650"/>
      <c r="CX134" s="649" t="str">
        <f ca="1">IFERROR(INDEX(Rezultatai!$H$40:$DC$113,MATCH($A134,Rezultatai!$B$40:$B$113,0),MATCH(CX$7,Rezultatai!$H$40:$DC$40,0)),"")</f>
        <v/>
      </c>
      <c r="CY134" s="649"/>
      <c r="CZ134" s="649"/>
      <c r="DA134" s="650"/>
      <c r="DB134" s="649" t="str">
        <f ca="1">IFERROR(INDEX(Rezultatai!$H$40:$DC$113,MATCH($A134,Rezultatai!$B$40:$B$113,0),MATCH(DB$7,Rezultatai!$H$40:$DC$40,0)),"")</f>
        <v/>
      </c>
      <c r="DC134" s="649"/>
      <c r="DD134" s="649"/>
      <c r="DE134" s="650"/>
      <c r="DF134" s="649" t="str">
        <f ca="1">IFERROR(INDEX(Rezultatai!$H$40:$DC$113,MATCH($A134,Rezultatai!$B$40:$B$113,0),MATCH(DF$7,Rezultatai!$H$40:$DC$40,0)),"")</f>
        <v/>
      </c>
      <c r="DG134" s="649"/>
      <c r="DH134" s="649"/>
      <c r="DI134" s="650"/>
      <c r="DJ134" s="649" t="str">
        <f ca="1">IFERROR(INDEX(Rezultatai!$H$40:$DC$113,MATCH($A134,Rezultatai!$B$40:$B$113,0),MATCH(DJ$7,Rezultatai!$H$40:$DC$40,0)),"")</f>
        <v/>
      </c>
      <c r="DK134" s="649"/>
      <c r="DL134" s="649"/>
      <c r="DM134" s="650"/>
      <c r="DN134" s="649" t="str">
        <f ca="1">IFERROR(INDEX(Rezultatai!$H$40:$DC$113,MATCH($A134,Rezultatai!$B$40:$B$113,0),MATCH(DN$7,Rezultatai!$H$40:$DC$40,0)),"")</f>
        <v/>
      </c>
      <c r="DO134" s="649"/>
      <c r="DP134" s="649"/>
      <c r="DQ134" s="650"/>
      <c r="DR134" s="649" t="str">
        <f ca="1">IFERROR(INDEX(Rezultatai!$H$40:$DC$113,MATCH($A134,Rezultatai!$B$40:$B$113,0),MATCH(DR$7,Rezultatai!$H$40:$DC$40,0)),"")</f>
        <v/>
      </c>
      <c r="DS134" s="649"/>
      <c r="DT134" s="649"/>
      <c r="DU134" s="650"/>
      <c r="DV134" s="649" t="str">
        <f ca="1">IFERROR(INDEX(Rezultatai!$H$40:$DC$113,MATCH($A134,Rezultatai!$B$40:$B$113,0),MATCH(DV$7,Rezultatai!$H$40:$DC$40,0)),"")</f>
        <v/>
      </c>
      <c r="DW134" s="649"/>
      <c r="DX134" s="649"/>
      <c r="DY134" s="650"/>
      <c r="DZ134" s="649" t="str">
        <f ca="1">IFERROR(INDEX(Rezultatai!$H$40:$DC$113,MATCH($A134,Rezultatai!$B$40:$B$113,0),MATCH(DZ$7,Rezultatai!$H$40:$DC$40,0)),"")</f>
        <v/>
      </c>
      <c r="EA134" s="649"/>
      <c r="EB134" s="649"/>
      <c r="EC134" s="650"/>
      <c r="ED134" s="649" t="str">
        <f ca="1">IFERROR(INDEX(Rezultatai!$H$40:$DC$113,MATCH($A134,Rezultatai!$B$40:$B$113,0),MATCH(ED$7,Rezultatai!$H$40:$DC$40,0)),"")</f>
        <v/>
      </c>
      <c r="EE134" s="649"/>
      <c r="EF134" s="649"/>
      <c r="EG134" s="650"/>
      <c r="EH134" s="649" t="str">
        <f ca="1">IFERROR(INDEX(Rezultatai!$H$40:$DC$113,MATCH($A134,Rezultatai!$B$40:$B$113,0),MATCH(EH$7,Rezultatai!$H$40:$DC$40,0)),"")</f>
        <v/>
      </c>
      <c r="EI134" s="649"/>
      <c r="EJ134" s="649"/>
      <c r="EK134" s="650"/>
      <c r="EL134" s="649" t="str">
        <f ca="1">IFERROR(INDEX(Rezultatai!$H$40:$DC$113,MATCH($A134,Rezultatai!$B$40:$B$113,0),MATCH(EL$7,Rezultatai!$H$40:$DC$40,0)),"")</f>
        <v/>
      </c>
      <c r="EM134" s="649"/>
      <c r="EN134" s="649"/>
      <c r="EO134" s="650"/>
      <c r="EP134" s="649" t="str">
        <f ca="1">IFERROR(INDEX(Rezultatai!$H$40:$DC$113,MATCH($A134,Rezultatai!$B$40:$B$113,0),MATCH(EP$7,Rezultatai!$H$40:$DC$40,0)),"")</f>
        <v/>
      </c>
      <c r="EQ134" s="649"/>
      <c r="ER134" s="649"/>
      <c r="ES134" s="650"/>
      <c r="ET134" s="649" t="str">
        <f ca="1">IFERROR(INDEX(Rezultatai!$H$40:$DC$113,MATCH($A134,Rezultatai!$B$40:$B$113,0),MATCH(ET$7,Rezultatai!$H$40:$DC$40,0)),"")</f>
        <v/>
      </c>
      <c r="EU134" s="649"/>
      <c r="EV134" s="649"/>
      <c r="EW134" s="650"/>
      <c r="EX134" s="649" t="str">
        <f ca="1">IFERROR(INDEX(Rezultatai!$H$40:$DC$113,MATCH($A134,Rezultatai!$B$40:$B$113,0),MATCH(EX$7,Rezultatai!$H$40:$DC$40,0)),"")</f>
        <v/>
      </c>
      <c r="EY134" s="649"/>
      <c r="EZ134" s="649"/>
      <c r="FA134" s="650"/>
      <c r="FB134" s="649" t="str">
        <f ca="1">IFERROR(INDEX(Rezultatai!$H$40:$DC$113,MATCH($A134,Rezultatai!$B$40:$B$113,0),MATCH(FB$7,Rezultatai!$H$40:$DC$40,0)),"")</f>
        <v/>
      </c>
      <c r="FC134" s="649"/>
      <c r="FD134" s="649"/>
      <c r="FE134" s="650"/>
      <c r="FF134" s="649" t="str">
        <f ca="1">IFERROR(INDEX(Rezultatai!$H$40:$DC$113,MATCH($A134,Rezultatai!$B$40:$B$113,0),MATCH(FF$7,Rezultatai!$H$40:$DC$40,0)),"")</f>
        <v/>
      </c>
      <c r="FG134" s="649"/>
      <c r="FH134" s="649"/>
      <c r="FI134" s="650"/>
      <c r="FJ134" s="649" t="str">
        <f ca="1">IFERROR(INDEX(Rezultatai!$H$40:$DC$113,MATCH($A134,Rezultatai!$B$40:$B$113,0),MATCH(FJ$7,Rezultatai!$H$40:$DC$40,0)),"")</f>
        <v/>
      </c>
      <c r="FK134" s="649"/>
      <c r="FL134" s="649"/>
      <c r="FM134" s="650"/>
      <c r="FN134" s="649" t="str">
        <f ca="1">IFERROR(INDEX(Rezultatai!$H$40:$DC$113,MATCH($A134,Rezultatai!$B$40:$B$113,0),MATCH(FN$7,Rezultatai!$H$40:$DC$40,0)),"")</f>
        <v/>
      </c>
      <c r="FO134" s="649"/>
      <c r="FP134" s="649"/>
      <c r="FQ134" s="650"/>
      <c r="FR134" s="649" t="str">
        <f ca="1">IFERROR(INDEX(Rezultatai!$H$40:$DC$113,MATCH($A134,Rezultatai!$B$40:$B$113,0),MATCH(FR$7,Rezultatai!$H$40:$DC$40,0)),"")</f>
        <v/>
      </c>
      <c r="FS134" s="649"/>
      <c r="FT134" s="649"/>
      <c r="FU134" s="650"/>
      <c r="FV134" s="649" t="str">
        <f ca="1">IFERROR(INDEX(Rezultatai!$H$40:$DC$113,MATCH($A134,Rezultatai!$B$40:$B$113,0),MATCH(FV$7,Rezultatai!$H$40:$DC$40,0)),"")</f>
        <v/>
      </c>
      <c r="FW134" s="649"/>
      <c r="FX134" s="649"/>
      <c r="FY134" s="650"/>
      <c r="FZ134" s="649" t="str">
        <f ca="1">IFERROR(INDEX(Rezultatai!$H$40:$DC$113,MATCH($A134,Rezultatai!$B$40:$B$113,0),MATCH(FZ$7,Rezultatai!$H$40:$DC$40,0)),"")</f>
        <v/>
      </c>
      <c r="GA134" s="649"/>
      <c r="GB134" s="649"/>
      <c r="GC134" s="650"/>
      <c r="GD134" s="649" t="str">
        <f ca="1">IFERROR(INDEX(Rezultatai!$H$40:$DC$113,MATCH($A134,Rezultatai!$B$40:$B$113,0),MATCH(GD$7,Rezultatai!$H$40:$DC$40,0)),"")</f>
        <v/>
      </c>
      <c r="GE134" s="649"/>
      <c r="GF134" s="649"/>
      <c r="GG134" s="650"/>
      <c r="GH134" s="649" t="str">
        <f ca="1">IFERROR(INDEX(Rezultatai!$H$40:$DC$113,MATCH($A134,Rezultatai!$B$40:$B$113,0),MATCH(GH$7,Rezultatai!$H$40:$DC$40,0)),"")</f>
        <v/>
      </c>
      <c r="GI134" s="649"/>
      <c r="GJ134" s="649"/>
      <c r="GK134" s="650"/>
      <c r="GL134" s="649" t="str">
        <f ca="1">IFERROR(INDEX(Rezultatai!$H$40:$DC$113,MATCH($A134,Rezultatai!$B$40:$B$113,0),MATCH(GL$7,Rezultatai!$H$40:$DC$40,0)),"")</f>
        <v/>
      </c>
      <c r="GM134" s="649"/>
      <c r="GN134" s="649"/>
      <c r="GO134" s="650"/>
      <c r="GP134" s="649" t="str">
        <f ca="1">IFERROR(INDEX(Rezultatai!$H$40:$DC$113,MATCH($A134,Rezultatai!$B$40:$B$113,0),MATCH(GP$7,Rezultatai!$H$40:$DC$40,0)),"")</f>
        <v/>
      </c>
      <c r="GQ134" s="649"/>
      <c r="GR134" s="649"/>
      <c r="GS134" s="650"/>
      <c r="GT134" s="649" t="str">
        <f ca="1">IFERROR(INDEX(Rezultatai!$H$40:$DC$113,MATCH($A134,Rezultatai!$B$40:$B$113,0),MATCH(GT$7,Rezultatai!$H$40:$DC$40,0)),"")</f>
        <v/>
      </c>
      <c r="GU134" s="649"/>
      <c r="GV134" s="649"/>
      <c r="GW134" s="650"/>
      <c r="GX134" s="649" t="str">
        <f ca="1">IFERROR(INDEX(Rezultatai!$H$40:$DC$113,MATCH($A134,Rezultatai!$B$40:$B$113,0),MATCH(GX$7,Rezultatai!$H$40:$DC$40,0)),"")</f>
        <v/>
      </c>
      <c r="GY134" s="649"/>
      <c r="GZ134" s="649"/>
      <c r="HA134" s="650"/>
      <c r="HB134" s="649" t="str">
        <f ca="1">IFERROR(INDEX(Rezultatai!$H$40:$DC$113,MATCH($A134,Rezultatai!$B$40:$B$113,0),MATCH(HB$7,Rezultatai!$H$40:$DC$40,0)),"")</f>
        <v/>
      </c>
      <c r="HC134" s="649"/>
      <c r="HD134" s="649"/>
      <c r="HE134" s="650"/>
      <c r="HF134" s="649" t="str">
        <f ca="1">IFERROR(INDEX(Rezultatai!$H$40:$DC$113,MATCH($A134,Rezultatai!$B$40:$B$113,0),MATCH(HF$7,Rezultatai!$H$40:$DC$40,0)),"")</f>
        <v/>
      </c>
      <c r="HG134" s="649"/>
      <c r="HH134" s="649"/>
      <c r="HI134" s="650"/>
      <c r="HJ134" s="649" t="str">
        <f ca="1">IFERROR(INDEX(Rezultatai!$H$40:$DC$113,MATCH($A134,Rezultatai!$B$40:$B$113,0),MATCH(HJ$7,Rezultatai!$H$40:$DC$40,0)),"")</f>
        <v/>
      </c>
      <c r="HK134" s="649"/>
      <c r="HL134" s="649"/>
      <c r="HM134" s="650"/>
      <c r="HN134" s="649" t="str">
        <f ca="1">IFERROR(INDEX(Rezultatai!$H$40:$DC$113,MATCH($A134,Rezultatai!$B$40:$B$113,0),MATCH(HN$7,Rezultatai!$H$40:$DC$40,0)),"")</f>
        <v/>
      </c>
      <c r="HO134" s="649"/>
      <c r="HP134" s="649"/>
      <c r="HQ134" s="650"/>
      <c r="HR134" s="649" t="str">
        <f ca="1">IFERROR(INDEX(Rezultatai!$H$40:$DC$113,MATCH($A134,Rezultatai!$B$40:$B$113,0),MATCH(HR$7,Rezultatai!$H$40:$DC$40,0)),"")</f>
        <v/>
      </c>
      <c r="HS134" s="649"/>
      <c r="HT134" s="649"/>
      <c r="HU134" s="650"/>
      <c r="HV134" s="649" t="str">
        <f ca="1">IFERROR(INDEX(Rezultatai!$H$40:$DC$113,MATCH($A134,Rezultatai!$B$40:$B$113,0),MATCH(HV$7,Rezultatai!$H$40:$DC$40,0)),"")</f>
        <v/>
      </c>
      <c r="HW134" s="649"/>
      <c r="HX134" s="649"/>
      <c r="HY134" s="650"/>
      <c r="HZ134" s="649" t="str">
        <f ca="1">IFERROR(INDEX(Rezultatai!$H$40:$DC$113,MATCH($A134,Rezultatai!$B$40:$B$113,0),MATCH(HZ$7,Rezultatai!$H$40:$DC$40,0)),"")</f>
        <v/>
      </c>
      <c r="IA134" s="649"/>
      <c r="IB134" s="649"/>
      <c r="IC134" s="650"/>
      <c r="ID134" s="649" t="str">
        <f ca="1">IFERROR(INDEX(Rezultatai!$H$40:$DC$113,MATCH($A134,Rezultatai!$B$40:$B$113,0),MATCH(ID$7,Rezultatai!$H$40:$DC$40,0)),"")</f>
        <v/>
      </c>
      <c r="IE134" s="649"/>
      <c r="IF134" s="649"/>
      <c r="IG134" s="650"/>
      <c r="IH134" s="649" t="str">
        <f ca="1">IFERROR(INDEX(Rezultatai!$H$40:$DC$113,MATCH($A134,Rezultatai!$B$40:$B$113,0),MATCH(IH$7,Rezultatai!$H$40:$DC$40,0)),"")</f>
        <v/>
      </c>
      <c r="II134" s="649"/>
      <c r="IJ134" s="649"/>
      <c r="IK134" s="650"/>
      <c r="IL134" s="649" t="str">
        <f ca="1">IFERROR(INDEX(Rezultatai!$H$40:$DC$113,MATCH($A134,Rezultatai!$B$40:$B$113,0),MATCH(IL$7,Rezultatai!$H$40:$DC$40,0)),"")</f>
        <v/>
      </c>
      <c r="IM134" s="649"/>
      <c r="IN134" s="649"/>
      <c r="IO134" s="650"/>
      <c r="IP134" s="649" t="str">
        <f ca="1">IFERROR(INDEX(Rezultatai!$H$40:$DC$113,MATCH($A134,Rezultatai!$B$40:$B$113,0),MATCH(IP$7,Rezultatai!$H$40:$DC$40,0)),"")</f>
        <v/>
      </c>
      <c r="IQ134" s="649"/>
      <c r="IR134" s="649"/>
      <c r="IS134" s="650"/>
      <c r="IT134" s="649" t="str">
        <f ca="1">IFERROR(INDEX(Rezultatai!$H$40:$DC$113,MATCH($A134,Rezultatai!$B$40:$B$113,0),MATCH(IT$7,Rezultatai!$H$40:$DC$40,0)),"")</f>
        <v/>
      </c>
      <c r="IU134" s="649"/>
      <c r="IV134" s="649"/>
      <c r="IW134" s="650"/>
      <c r="IX134" s="649" t="str">
        <f ca="1">IFERROR(INDEX(Rezultatai!$H$40:$DC$113,MATCH($A134,Rezultatai!$B$40:$B$113,0),MATCH(IX$7,Rezultatai!$H$40:$DC$40,0)),"")</f>
        <v/>
      </c>
      <c r="IY134" s="649"/>
      <c r="IZ134" s="649"/>
      <c r="JA134" s="650"/>
      <c r="JB134" s="649" t="str">
        <f ca="1">IFERROR(INDEX(Rezultatai!$H$40:$DC$113,MATCH($A134,Rezultatai!$B$40:$B$113,0),MATCH(JB$7,Rezultatai!$H$40:$DC$40,0)),"")</f>
        <v/>
      </c>
      <c r="JC134" s="649"/>
      <c r="JD134" s="649"/>
      <c r="JE134" s="650"/>
      <c r="JF134" s="649" t="str">
        <f ca="1">IFERROR(INDEX(Rezultatai!$H$40:$DC$113,MATCH($A134,Rezultatai!$B$40:$B$113,0),MATCH(JF$7,Rezultatai!$H$40:$DC$40,0)),"")</f>
        <v/>
      </c>
      <c r="JG134" s="649"/>
      <c r="JH134" s="649"/>
      <c r="JI134" s="650"/>
      <c r="JJ134" s="649" t="str">
        <f ca="1">IFERROR(INDEX(Rezultatai!$H$40:$DC$113,MATCH($A134,Rezultatai!$B$40:$B$113,0),MATCH(JJ$7,Rezultatai!$H$40:$DC$40,0)),"")</f>
        <v/>
      </c>
      <c r="JK134" s="649"/>
      <c r="JL134" s="649"/>
      <c r="JM134" s="650"/>
      <c r="JN134" s="649" t="str">
        <f ca="1">IFERROR(INDEX(Rezultatai!$H$40:$DC$113,MATCH($A134,Rezultatai!$B$40:$B$113,0),MATCH(JN$7,Rezultatai!$H$40:$DC$40,0)),"")</f>
        <v/>
      </c>
      <c r="JO134" s="649"/>
      <c r="JP134" s="649"/>
      <c r="JQ134" s="650"/>
      <c r="JR134" s="649" t="str">
        <f ca="1">IFERROR(INDEX(Rezultatai!$H$40:$DC$113,MATCH($A134,Rezultatai!$B$40:$B$113,0),MATCH(JR$7,Rezultatai!$H$40:$DC$40,0)),"")</f>
        <v/>
      </c>
      <c r="JS134" s="649"/>
      <c r="JT134" s="649"/>
      <c r="JU134" s="650"/>
      <c r="JV134" s="649" t="str">
        <f ca="1">IFERROR(INDEX(Rezultatai!$H$40:$DC$113,MATCH($A134,Rezultatai!$B$40:$B$113,0),MATCH(JV$7,Rezultatai!$H$40:$DC$40,0)),"")</f>
        <v/>
      </c>
      <c r="JW134" s="649"/>
      <c r="JX134" s="649"/>
      <c r="JY134" s="650"/>
      <c r="JZ134" s="649" t="str">
        <f ca="1">IFERROR(INDEX(Rezultatai!$H$40:$DC$113,MATCH($A134,Rezultatai!$B$40:$B$113,0),MATCH(JZ$7,Rezultatai!$H$40:$DC$40,0)),"")</f>
        <v/>
      </c>
      <c r="KA134" s="649"/>
      <c r="KB134" s="649"/>
      <c r="KC134" s="650"/>
      <c r="KD134" s="649" t="str">
        <f ca="1">IFERROR(INDEX(Rezultatai!$H$40:$DC$113,MATCH($A134,Rezultatai!$B$40:$B$113,0),MATCH(KD$7,Rezultatai!$H$40:$DC$40,0)),"")</f>
        <v/>
      </c>
      <c r="KE134" s="649"/>
      <c r="KF134" s="649"/>
      <c r="KG134" s="650"/>
      <c r="KH134" s="649" t="str">
        <f ca="1">IFERROR(INDEX(Rezultatai!$H$40:$DC$113,MATCH($A134,Rezultatai!$B$40:$B$113,0),MATCH(KH$7,Rezultatai!$H$40:$DC$40,0)),"")</f>
        <v/>
      </c>
      <c r="KI134" s="649"/>
      <c r="KJ134" s="649"/>
      <c r="KK134" s="650"/>
      <c r="KL134" s="649" t="str">
        <f ca="1">IFERROR(INDEX(Rezultatai!$H$40:$DC$113,MATCH($A134,Rezultatai!$B$40:$B$113,0),MATCH(KL$7,Rezultatai!$H$40:$DC$40,0)),"")</f>
        <v/>
      </c>
      <c r="KM134" s="649"/>
      <c r="KN134" s="649"/>
      <c r="KO134" s="650"/>
      <c r="KP134" s="649" t="str">
        <f ca="1">IFERROR(INDEX(Rezultatai!$H$40:$DC$113,MATCH($A134,Rezultatai!$B$40:$B$113,0),MATCH(KP$7,Rezultatai!$H$40:$DC$40,0)),"")</f>
        <v/>
      </c>
      <c r="KQ134" s="649"/>
      <c r="KR134" s="649"/>
      <c r="KS134" s="650"/>
      <c r="KT134" s="649" t="str">
        <f ca="1">IFERROR(INDEX(Rezultatai!$H$40:$DC$113,MATCH($A134,Rezultatai!$B$40:$B$113,0),MATCH(KT$7,Rezultatai!$H$40:$DC$40,0)),"")</f>
        <v/>
      </c>
      <c r="KU134" s="649"/>
      <c r="KV134" s="649"/>
      <c r="KW134" s="650"/>
      <c r="KX134" s="649" t="str">
        <f ca="1">IFERROR(INDEX(Rezultatai!$H$40:$DC$113,MATCH($A134,Rezultatai!$B$40:$B$113,0),MATCH(KX$7,Rezultatai!$H$40:$DC$40,0)),"")</f>
        <v/>
      </c>
      <c r="KY134" s="649"/>
      <c r="KZ134" s="649"/>
      <c r="LA134" s="650"/>
      <c r="LB134" s="649" t="str">
        <f ca="1">IFERROR(INDEX(Rezultatai!$H$40:$DC$113,MATCH($A134,Rezultatai!$B$40:$B$113,0),MATCH(LB$7,Rezultatai!$H$40:$DC$40,0)),"")</f>
        <v/>
      </c>
      <c r="LC134" s="649"/>
      <c r="LD134" s="649"/>
      <c r="LE134" s="650"/>
      <c r="LF134" s="649" t="str">
        <f ca="1">IFERROR(INDEX(Rezultatai!$H$40:$DC$113,MATCH($A134,Rezultatai!$B$40:$B$113,0),MATCH(LF$7,Rezultatai!$H$40:$DC$40,0)),"")</f>
        <v/>
      </c>
      <c r="LG134" s="649"/>
      <c r="LH134" s="649"/>
      <c r="LI134" s="650"/>
      <c r="LJ134" s="649" t="str">
        <f ca="1">IFERROR(INDEX(Rezultatai!$H$40:$DC$113,MATCH($A134,Rezultatai!$B$40:$B$113,0),MATCH(LJ$7,Rezultatai!$H$40:$DC$40,0)),"")</f>
        <v/>
      </c>
      <c r="LK134" s="649"/>
      <c r="LL134" s="649"/>
      <c r="LM134" s="650"/>
    </row>
    <row r="135" spans="1:325" hidden="1">
      <c r="A135" s="130" t="str">
        <f>IF(OR(Data3!F10="Grand Total",Data3!F10=0),"",Data3!F10)</f>
        <v/>
      </c>
      <c r="B135" s="323" t="s">
        <v>893</v>
      </c>
      <c r="C135" s="304" t="str">
        <f ca="1">IFERROR(VLOOKUP(A135,Rezultatai!$B$44:$F$113,2,FALSE),"")</f>
        <v/>
      </c>
      <c r="D135" s="524">
        <f ca="1">SUMIF($F$6:$LM$6,"&lt;="&amp;PAL,$F135:$LM135)</f>
        <v>0</v>
      </c>
      <c r="E135" s="525"/>
      <c r="F135" s="649" t="str">
        <f ca="1">IFERROR(INDEX(Rezultatai!$H$40:$DC$113,MATCH($A135,Rezultatai!$B$40:$B$113,0),MATCH(F$7,Rezultatai!$H$40:$DC$40,0)),"")</f>
        <v/>
      </c>
      <c r="G135" s="649"/>
      <c r="H135" s="649"/>
      <c r="I135" s="650"/>
      <c r="J135" s="649" t="str">
        <f ca="1">IFERROR(INDEX(Rezultatai!$H$40:$DC$113,MATCH($A135,Rezultatai!$B$40:$B$113,0),MATCH(J$7,Rezultatai!$H$40:$DC$40,0)),"")</f>
        <v/>
      </c>
      <c r="K135" s="649"/>
      <c r="L135" s="649"/>
      <c r="M135" s="650"/>
      <c r="N135" s="649" t="str">
        <f ca="1">IFERROR(INDEX(Rezultatai!$H$40:$DC$113,MATCH($A135,Rezultatai!$B$40:$B$113,0),MATCH(N$7,Rezultatai!$H$40:$DC$40,0)),"")</f>
        <v/>
      </c>
      <c r="O135" s="649"/>
      <c r="P135" s="649"/>
      <c r="Q135" s="650"/>
      <c r="R135" s="649" t="str">
        <f ca="1">IFERROR(INDEX(Rezultatai!$H$40:$DC$113,MATCH($A135,Rezultatai!$B$40:$B$113,0),MATCH(R$7,Rezultatai!$H$40:$DC$40,0)),"")</f>
        <v/>
      </c>
      <c r="S135" s="649"/>
      <c r="T135" s="649"/>
      <c r="U135" s="650"/>
      <c r="V135" s="649" t="str">
        <f ca="1">IFERROR(INDEX(Rezultatai!$H$40:$DC$113,MATCH($A135,Rezultatai!$B$40:$B$113,0),MATCH(V$7,Rezultatai!$H$40:$DC$40,0)),"")</f>
        <v/>
      </c>
      <c r="W135" s="649"/>
      <c r="X135" s="649"/>
      <c r="Y135" s="650"/>
      <c r="Z135" s="649" t="str">
        <f ca="1">IFERROR(INDEX(Rezultatai!$H$40:$DC$113,MATCH($A135,Rezultatai!$B$40:$B$113,0),MATCH(Z$7,Rezultatai!$H$40:$DC$40,0)),"")</f>
        <v/>
      </c>
      <c r="AA135" s="649"/>
      <c r="AB135" s="649"/>
      <c r="AC135" s="650"/>
      <c r="AD135" s="649" t="str">
        <f ca="1">IFERROR(INDEX(Rezultatai!$H$40:$DC$113,MATCH($A135,Rezultatai!$B$40:$B$113,0),MATCH(AD$7,Rezultatai!$H$40:$DC$40,0)),"")</f>
        <v/>
      </c>
      <c r="AE135" s="649"/>
      <c r="AF135" s="649"/>
      <c r="AG135" s="650"/>
      <c r="AH135" s="649" t="str">
        <f ca="1">IFERROR(INDEX(Rezultatai!$H$40:$DC$113,MATCH($A135,Rezultatai!$B$40:$B$113,0),MATCH(AH$7,Rezultatai!$H$40:$DC$40,0)),"")</f>
        <v/>
      </c>
      <c r="AI135" s="649"/>
      <c r="AJ135" s="649"/>
      <c r="AK135" s="650"/>
      <c r="AL135" s="649" t="str">
        <f ca="1">IFERROR(INDEX(Rezultatai!$H$40:$DC$113,MATCH($A135,Rezultatai!$B$40:$B$113,0),MATCH(AL$7,Rezultatai!$H$40:$DC$40,0)),"")</f>
        <v/>
      </c>
      <c r="AM135" s="649"/>
      <c r="AN135" s="649"/>
      <c r="AO135" s="650"/>
      <c r="AP135" s="649" t="str">
        <f ca="1">IFERROR(INDEX(Rezultatai!$H$40:$DC$113,MATCH($A135,Rezultatai!$B$40:$B$113,0),MATCH(AP$7,Rezultatai!$H$40:$DC$40,0)),"")</f>
        <v/>
      </c>
      <c r="AQ135" s="649"/>
      <c r="AR135" s="649"/>
      <c r="AS135" s="650"/>
      <c r="AT135" s="649" t="str">
        <f ca="1">IFERROR(INDEX(Rezultatai!$H$40:$DC$113,MATCH($A135,Rezultatai!$B$40:$B$113,0),MATCH(AT$7,Rezultatai!$H$40:$DC$40,0)),"")</f>
        <v/>
      </c>
      <c r="AU135" s="649"/>
      <c r="AV135" s="649"/>
      <c r="AW135" s="650"/>
      <c r="AX135" s="649" t="str">
        <f ca="1">IFERROR(INDEX(Rezultatai!$H$40:$DC$113,MATCH($A135,Rezultatai!$B$40:$B$113,0),MATCH(AX$7,Rezultatai!$H$40:$DC$40,0)),"")</f>
        <v/>
      </c>
      <c r="AY135" s="649"/>
      <c r="AZ135" s="649"/>
      <c r="BA135" s="650"/>
      <c r="BB135" s="649" t="str">
        <f ca="1">IFERROR(INDEX(Rezultatai!$H$40:$DC$113,MATCH($A135,Rezultatai!$B$40:$B$113,0),MATCH(BB$7,Rezultatai!$H$40:$DC$40,0)),"")</f>
        <v/>
      </c>
      <c r="BC135" s="649"/>
      <c r="BD135" s="649"/>
      <c r="BE135" s="650"/>
      <c r="BF135" s="649" t="str">
        <f ca="1">IFERROR(INDEX(Rezultatai!$H$40:$DC$113,MATCH($A135,Rezultatai!$B$40:$B$113,0),MATCH(BF$7,Rezultatai!$H$40:$DC$40,0)),"")</f>
        <v/>
      </c>
      <c r="BG135" s="649"/>
      <c r="BH135" s="649"/>
      <c r="BI135" s="650"/>
      <c r="BJ135" s="649" t="str">
        <f ca="1">IFERROR(INDEX(Rezultatai!$H$40:$DC$113,MATCH($A135,Rezultatai!$B$40:$B$113,0),MATCH(BJ$7,Rezultatai!$H$40:$DC$40,0)),"")</f>
        <v/>
      </c>
      <c r="BK135" s="649"/>
      <c r="BL135" s="649"/>
      <c r="BM135" s="650"/>
      <c r="BN135" s="649" t="str">
        <f ca="1">IFERROR(INDEX(Rezultatai!$H$40:$DC$113,MATCH($A135,Rezultatai!$B$40:$B$113,0),MATCH(BN$7,Rezultatai!$H$40:$DC$40,0)),"")</f>
        <v/>
      </c>
      <c r="BO135" s="649"/>
      <c r="BP135" s="649"/>
      <c r="BQ135" s="650"/>
      <c r="BR135" s="649" t="str">
        <f ca="1">IFERROR(INDEX(Rezultatai!$H$40:$DC$113,MATCH($A135,Rezultatai!$B$40:$B$113,0),MATCH(BR$7,Rezultatai!$H$40:$DC$40,0)),"")</f>
        <v/>
      </c>
      <c r="BS135" s="649"/>
      <c r="BT135" s="649"/>
      <c r="BU135" s="650"/>
      <c r="BV135" s="649" t="str">
        <f ca="1">IFERROR(INDEX(Rezultatai!$H$40:$DC$113,MATCH($A135,Rezultatai!$B$40:$B$113,0),MATCH(BV$7,Rezultatai!$H$40:$DC$40,0)),"")</f>
        <v/>
      </c>
      <c r="BW135" s="649"/>
      <c r="BX135" s="649"/>
      <c r="BY135" s="650"/>
      <c r="BZ135" s="649" t="str">
        <f ca="1">IFERROR(INDEX(Rezultatai!$H$40:$DC$113,MATCH($A135,Rezultatai!$B$40:$B$113,0),MATCH(BZ$7,Rezultatai!$H$40:$DC$40,0)),"")</f>
        <v/>
      </c>
      <c r="CA135" s="649"/>
      <c r="CB135" s="649"/>
      <c r="CC135" s="650"/>
      <c r="CD135" s="649" t="str">
        <f ca="1">IFERROR(INDEX(Rezultatai!$H$40:$DC$113,MATCH($A135,Rezultatai!$B$40:$B$113,0),MATCH(CD$7,Rezultatai!$H$40:$DC$40,0)),"")</f>
        <v/>
      </c>
      <c r="CE135" s="649"/>
      <c r="CF135" s="649"/>
      <c r="CG135" s="650"/>
      <c r="CH135" s="649" t="str">
        <f ca="1">IFERROR(INDEX(Rezultatai!$H$40:$DC$113,MATCH($A135,Rezultatai!$B$40:$B$113,0),MATCH(CH$7,Rezultatai!$H$40:$DC$40,0)),"")</f>
        <v/>
      </c>
      <c r="CI135" s="649"/>
      <c r="CJ135" s="649"/>
      <c r="CK135" s="650"/>
      <c r="CL135" s="649" t="str">
        <f ca="1">IFERROR(INDEX(Rezultatai!$H$40:$DC$113,MATCH($A135,Rezultatai!$B$40:$B$113,0),MATCH(CL$7,Rezultatai!$H$40:$DC$40,0)),"")</f>
        <v/>
      </c>
      <c r="CM135" s="649"/>
      <c r="CN135" s="649"/>
      <c r="CO135" s="650"/>
      <c r="CP135" s="649" t="str">
        <f ca="1">IFERROR(INDEX(Rezultatai!$H$40:$DC$113,MATCH($A135,Rezultatai!$B$40:$B$113,0),MATCH(CP$7,Rezultatai!$H$40:$DC$40,0)),"")</f>
        <v/>
      </c>
      <c r="CQ135" s="649"/>
      <c r="CR135" s="649"/>
      <c r="CS135" s="650"/>
      <c r="CT135" s="649" t="str">
        <f ca="1">IFERROR(INDEX(Rezultatai!$H$40:$DC$113,MATCH($A135,Rezultatai!$B$40:$B$113,0),MATCH(CT$7,Rezultatai!$H$40:$DC$40,0)),"")</f>
        <v/>
      </c>
      <c r="CU135" s="649"/>
      <c r="CV135" s="649"/>
      <c r="CW135" s="650"/>
      <c r="CX135" s="649" t="str">
        <f ca="1">IFERROR(INDEX(Rezultatai!$H$40:$DC$113,MATCH($A135,Rezultatai!$B$40:$B$113,0),MATCH(CX$7,Rezultatai!$H$40:$DC$40,0)),"")</f>
        <v/>
      </c>
      <c r="CY135" s="649"/>
      <c r="CZ135" s="649"/>
      <c r="DA135" s="650"/>
      <c r="DB135" s="649" t="str">
        <f ca="1">IFERROR(INDEX(Rezultatai!$H$40:$DC$113,MATCH($A135,Rezultatai!$B$40:$B$113,0),MATCH(DB$7,Rezultatai!$H$40:$DC$40,0)),"")</f>
        <v/>
      </c>
      <c r="DC135" s="649"/>
      <c r="DD135" s="649"/>
      <c r="DE135" s="650"/>
      <c r="DF135" s="649" t="str">
        <f ca="1">IFERROR(INDEX(Rezultatai!$H$40:$DC$113,MATCH($A135,Rezultatai!$B$40:$B$113,0),MATCH(DF$7,Rezultatai!$H$40:$DC$40,0)),"")</f>
        <v/>
      </c>
      <c r="DG135" s="649"/>
      <c r="DH135" s="649"/>
      <c r="DI135" s="650"/>
      <c r="DJ135" s="649" t="str">
        <f ca="1">IFERROR(INDEX(Rezultatai!$H$40:$DC$113,MATCH($A135,Rezultatai!$B$40:$B$113,0),MATCH(DJ$7,Rezultatai!$H$40:$DC$40,0)),"")</f>
        <v/>
      </c>
      <c r="DK135" s="649"/>
      <c r="DL135" s="649"/>
      <c r="DM135" s="650"/>
      <c r="DN135" s="649" t="str">
        <f ca="1">IFERROR(INDEX(Rezultatai!$H$40:$DC$113,MATCH($A135,Rezultatai!$B$40:$B$113,0),MATCH(DN$7,Rezultatai!$H$40:$DC$40,0)),"")</f>
        <v/>
      </c>
      <c r="DO135" s="649"/>
      <c r="DP135" s="649"/>
      <c r="DQ135" s="650"/>
      <c r="DR135" s="649" t="str">
        <f ca="1">IFERROR(INDEX(Rezultatai!$H$40:$DC$113,MATCH($A135,Rezultatai!$B$40:$B$113,0),MATCH(DR$7,Rezultatai!$H$40:$DC$40,0)),"")</f>
        <v/>
      </c>
      <c r="DS135" s="649"/>
      <c r="DT135" s="649"/>
      <c r="DU135" s="650"/>
      <c r="DV135" s="649" t="str">
        <f ca="1">IFERROR(INDEX(Rezultatai!$H$40:$DC$113,MATCH($A135,Rezultatai!$B$40:$B$113,0),MATCH(DV$7,Rezultatai!$H$40:$DC$40,0)),"")</f>
        <v/>
      </c>
      <c r="DW135" s="649"/>
      <c r="DX135" s="649"/>
      <c r="DY135" s="650"/>
      <c r="DZ135" s="649" t="str">
        <f ca="1">IFERROR(INDEX(Rezultatai!$H$40:$DC$113,MATCH($A135,Rezultatai!$B$40:$B$113,0),MATCH(DZ$7,Rezultatai!$H$40:$DC$40,0)),"")</f>
        <v/>
      </c>
      <c r="EA135" s="649"/>
      <c r="EB135" s="649"/>
      <c r="EC135" s="650"/>
      <c r="ED135" s="649" t="str">
        <f ca="1">IFERROR(INDEX(Rezultatai!$H$40:$DC$113,MATCH($A135,Rezultatai!$B$40:$B$113,0),MATCH(ED$7,Rezultatai!$H$40:$DC$40,0)),"")</f>
        <v/>
      </c>
      <c r="EE135" s="649"/>
      <c r="EF135" s="649"/>
      <c r="EG135" s="650"/>
      <c r="EH135" s="649" t="str">
        <f ca="1">IFERROR(INDEX(Rezultatai!$H$40:$DC$113,MATCH($A135,Rezultatai!$B$40:$B$113,0),MATCH(EH$7,Rezultatai!$H$40:$DC$40,0)),"")</f>
        <v/>
      </c>
      <c r="EI135" s="649"/>
      <c r="EJ135" s="649"/>
      <c r="EK135" s="650"/>
      <c r="EL135" s="649" t="str">
        <f ca="1">IFERROR(INDEX(Rezultatai!$H$40:$DC$113,MATCH($A135,Rezultatai!$B$40:$B$113,0),MATCH(EL$7,Rezultatai!$H$40:$DC$40,0)),"")</f>
        <v/>
      </c>
      <c r="EM135" s="649"/>
      <c r="EN135" s="649"/>
      <c r="EO135" s="650"/>
      <c r="EP135" s="649" t="str">
        <f ca="1">IFERROR(INDEX(Rezultatai!$H$40:$DC$113,MATCH($A135,Rezultatai!$B$40:$B$113,0),MATCH(EP$7,Rezultatai!$H$40:$DC$40,0)),"")</f>
        <v/>
      </c>
      <c r="EQ135" s="649"/>
      <c r="ER135" s="649"/>
      <c r="ES135" s="650"/>
      <c r="ET135" s="649" t="str">
        <f ca="1">IFERROR(INDEX(Rezultatai!$H$40:$DC$113,MATCH($A135,Rezultatai!$B$40:$B$113,0),MATCH(ET$7,Rezultatai!$H$40:$DC$40,0)),"")</f>
        <v/>
      </c>
      <c r="EU135" s="649"/>
      <c r="EV135" s="649"/>
      <c r="EW135" s="650"/>
      <c r="EX135" s="649" t="str">
        <f ca="1">IFERROR(INDEX(Rezultatai!$H$40:$DC$113,MATCH($A135,Rezultatai!$B$40:$B$113,0),MATCH(EX$7,Rezultatai!$H$40:$DC$40,0)),"")</f>
        <v/>
      </c>
      <c r="EY135" s="649"/>
      <c r="EZ135" s="649"/>
      <c r="FA135" s="650"/>
      <c r="FB135" s="649" t="str">
        <f ca="1">IFERROR(INDEX(Rezultatai!$H$40:$DC$113,MATCH($A135,Rezultatai!$B$40:$B$113,0),MATCH(FB$7,Rezultatai!$H$40:$DC$40,0)),"")</f>
        <v/>
      </c>
      <c r="FC135" s="649"/>
      <c r="FD135" s="649"/>
      <c r="FE135" s="650"/>
      <c r="FF135" s="649" t="str">
        <f ca="1">IFERROR(INDEX(Rezultatai!$H$40:$DC$113,MATCH($A135,Rezultatai!$B$40:$B$113,0),MATCH(FF$7,Rezultatai!$H$40:$DC$40,0)),"")</f>
        <v/>
      </c>
      <c r="FG135" s="649"/>
      <c r="FH135" s="649"/>
      <c r="FI135" s="650"/>
      <c r="FJ135" s="649" t="str">
        <f ca="1">IFERROR(INDEX(Rezultatai!$H$40:$DC$113,MATCH($A135,Rezultatai!$B$40:$B$113,0),MATCH(FJ$7,Rezultatai!$H$40:$DC$40,0)),"")</f>
        <v/>
      </c>
      <c r="FK135" s="649"/>
      <c r="FL135" s="649"/>
      <c r="FM135" s="650"/>
      <c r="FN135" s="649" t="str">
        <f ca="1">IFERROR(INDEX(Rezultatai!$H$40:$DC$113,MATCH($A135,Rezultatai!$B$40:$B$113,0),MATCH(FN$7,Rezultatai!$H$40:$DC$40,0)),"")</f>
        <v/>
      </c>
      <c r="FO135" s="649"/>
      <c r="FP135" s="649"/>
      <c r="FQ135" s="650"/>
      <c r="FR135" s="649" t="str">
        <f ca="1">IFERROR(INDEX(Rezultatai!$H$40:$DC$113,MATCH($A135,Rezultatai!$B$40:$B$113,0),MATCH(FR$7,Rezultatai!$H$40:$DC$40,0)),"")</f>
        <v/>
      </c>
      <c r="FS135" s="649"/>
      <c r="FT135" s="649"/>
      <c r="FU135" s="650"/>
      <c r="FV135" s="649" t="str">
        <f ca="1">IFERROR(INDEX(Rezultatai!$H$40:$DC$113,MATCH($A135,Rezultatai!$B$40:$B$113,0),MATCH(FV$7,Rezultatai!$H$40:$DC$40,0)),"")</f>
        <v/>
      </c>
      <c r="FW135" s="649"/>
      <c r="FX135" s="649"/>
      <c r="FY135" s="650"/>
      <c r="FZ135" s="649" t="str">
        <f ca="1">IFERROR(INDEX(Rezultatai!$H$40:$DC$113,MATCH($A135,Rezultatai!$B$40:$B$113,0),MATCH(FZ$7,Rezultatai!$H$40:$DC$40,0)),"")</f>
        <v/>
      </c>
      <c r="GA135" s="649"/>
      <c r="GB135" s="649"/>
      <c r="GC135" s="650"/>
      <c r="GD135" s="649" t="str">
        <f ca="1">IFERROR(INDEX(Rezultatai!$H$40:$DC$113,MATCH($A135,Rezultatai!$B$40:$B$113,0),MATCH(GD$7,Rezultatai!$H$40:$DC$40,0)),"")</f>
        <v/>
      </c>
      <c r="GE135" s="649"/>
      <c r="GF135" s="649"/>
      <c r="GG135" s="650"/>
      <c r="GH135" s="649" t="str">
        <f ca="1">IFERROR(INDEX(Rezultatai!$H$40:$DC$113,MATCH($A135,Rezultatai!$B$40:$B$113,0),MATCH(GH$7,Rezultatai!$H$40:$DC$40,0)),"")</f>
        <v/>
      </c>
      <c r="GI135" s="649"/>
      <c r="GJ135" s="649"/>
      <c r="GK135" s="650"/>
      <c r="GL135" s="649" t="str">
        <f ca="1">IFERROR(INDEX(Rezultatai!$H$40:$DC$113,MATCH($A135,Rezultatai!$B$40:$B$113,0),MATCH(GL$7,Rezultatai!$H$40:$DC$40,0)),"")</f>
        <v/>
      </c>
      <c r="GM135" s="649"/>
      <c r="GN135" s="649"/>
      <c r="GO135" s="650"/>
      <c r="GP135" s="649" t="str">
        <f ca="1">IFERROR(INDEX(Rezultatai!$H$40:$DC$113,MATCH($A135,Rezultatai!$B$40:$B$113,0),MATCH(GP$7,Rezultatai!$H$40:$DC$40,0)),"")</f>
        <v/>
      </c>
      <c r="GQ135" s="649"/>
      <c r="GR135" s="649"/>
      <c r="GS135" s="650"/>
      <c r="GT135" s="649" t="str">
        <f ca="1">IFERROR(INDEX(Rezultatai!$H$40:$DC$113,MATCH($A135,Rezultatai!$B$40:$B$113,0),MATCH(GT$7,Rezultatai!$H$40:$DC$40,0)),"")</f>
        <v/>
      </c>
      <c r="GU135" s="649"/>
      <c r="GV135" s="649"/>
      <c r="GW135" s="650"/>
      <c r="GX135" s="649" t="str">
        <f ca="1">IFERROR(INDEX(Rezultatai!$H$40:$DC$113,MATCH($A135,Rezultatai!$B$40:$B$113,0),MATCH(GX$7,Rezultatai!$H$40:$DC$40,0)),"")</f>
        <v/>
      </c>
      <c r="GY135" s="649"/>
      <c r="GZ135" s="649"/>
      <c r="HA135" s="650"/>
      <c r="HB135" s="649" t="str">
        <f ca="1">IFERROR(INDEX(Rezultatai!$H$40:$DC$113,MATCH($A135,Rezultatai!$B$40:$B$113,0),MATCH(HB$7,Rezultatai!$H$40:$DC$40,0)),"")</f>
        <v/>
      </c>
      <c r="HC135" s="649"/>
      <c r="HD135" s="649"/>
      <c r="HE135" s="650"/>
      <c r="HF135" s="649" t="str">
        <f ca="1">IFERROR(INDEX(Rezultatai!$H$40:$DC$113,MATCH($A135,Rezultatai!$B$40:$B$113,0),MATCH(HF$7,Rezultatai!$H$40:$DC$40,0)),"")</f>
        <v/>
      </c>
      <c r="HG135" s="649"/>
      <c r="HH135" s="649"/>
      <c r="HI135" s="650"/>
      <c r="HJ135" s="649" t="str">
        <f ca="1">IFERROR(INDEX(Rezultatai!$H$40:$DC$113,MATCH($A135,Rezultatai!$B$40:$B$113,0),MATCH(HJ$7,Rezultatai!$H$40:$DC$40,0)),"")</f>
        <v/>
      </c>
      <c r="HK135" s="649"/>
      <c r="HL135" s="649"/>
      <c r="HM135" s="650"/>
      <c r="HN135" s="649" t="str">
        <f ca="1">IFERROR(INDEX(Rezultatai!$H$40:$DC$113,MATCH($A135,Rezultatai!$B$40:$B$113,0),MATCH(HN$7,Rezultatai!$H$40:$DC$40,0)),"")</f>
        <v/>
      </c>
      <c r="HO135" s="649"/>
      <c r="HP135" s="649"/>
      <c r="HQ135" s="650"/>
      <c r="HR135" s="649" t="str">
        <f ca="1">IFERROR(INDEX(Rezultatai!$H$40:$DC$113,MATCH($A135,Rezultatai!$B$40:$B$113,0),MATCH(HR$7,Rezultatai!$H$40:$DC$40,0)),"")</f>
        <v/>
      </c>
      <c r="HS135" s="649"/>
      <c r="HT135" s="649"/>
      <c r="HU135" s="650"/>
      <c r="HV135" s="649" t="str">
        <f ca="1">IFERROR(INDEX(Rezultatai!$H$40:$DC$113,MATCH($A135,Rezultatai!$B$40:$B$113,0),MATCH(HV$7,Rezultatai!$H$40:$DC$40,0)),"")</f>
        <v/>
      </c>
      <c r="HW135" s="649"/>
      <c r="HX135" s="649"/>
      <c r="HY135" s="650"/>
      <c r="HZ135" s="649" t="str">
        <f ca="1">IFERROR(INDEX(Rezultatai!$H$40:$DC$113,MATCH($A135,Rezultatai!$B$40:$B$113,0),MATCH(HZ$7,Rezultatai!$H$40:$DC$40,0)),"")</f>
        <v/>
      </c>
      <c r="IA135" s="649"/>
      <c r="IB135" s="649"/>
      <c r="IC135" s="650"/>
      <c r="ID135" s="649" t="str">
        <f ca="1">IFERROR(INDEX(Rezultatai!$H$40:$DC$113,MATCH($A135,Rezultatai!$B$40:$B$113,0),MATCH(ID$7,Rezultatai!$H$40:$DC$40,0)),"")</f>
        <v/>
      </c>
      <c r="IE135" s="649"/>
      <c r="IF135" s="649"/>
      <c r="IG135" s="650"/>
      <c r="IH135" s="649" t="str">
        <f ca="1">IFERROR(INDEX(Rezultatai!$H$40:$DC$113,MATCH($A135,Rezultatai!$B$40:$B$113,0),MATCH(IH$7,Rezultatai!$H$40:$DC$40,0)),"")</f>
        <v/>
      </c>
      <c r="II135" s="649"/>
      <c r="IJ135" s="649"/>
      <c r="IK135" s="650"/>
      <c r="IL135" s="649" t="str">
        <f ca="1">IFERROR(INDEX(Rezultatai!$H$40:$DC$113,MATCH($A135,Rezultatai!$B$40:$B$113,0),MATCH(IL$7,Rezultatai!$H$40:$DC$40,0)),"")</f>
        <v/>
      </c>
      <c r="IM135" s="649"/>
      <c r="IN135" s="649"/>
      <c r="IO135" s="650"/>
      <c r="IP135" s="649" t="str">
        <f ca="1">IFERROR(INDEX(Rezultatai!$H$40:$DC$113,MATCH($A135,Rezultatai!$B$40:$B$113,0),MATCH(IP$7,Rezultatai!$H$40:$DC$40,0)),"")</f>
        <v/>
      </c>
      <c r="IQ135" s="649"/>
      <c r="IR135" s="649"/>
      <c r="IS135" s="650"/>
      <c r="IT135" s="649" t="str">
        <f ca="1">IFERROR(INDEX(Rezultatai!$H$40:$DC$113,MATCH($A135,Rezultatai!$B$40:$B$113,0),MATCH(IT$7,Rezultatai!$H$40:$DC$40,0)),"")</f>
        <v/>
      </c>
      <c r="IU135" s="649"/>
      <c r="IV135" s="649"/>
      <c r="IW135" s="650"/>
      <c r="IX135" s="649" t="str">
        <f ca="1">IFERROR(INDEX(Rezultatai!$H$40:$DC$113,MATCH($A135,Rezultatai!$B$40:$B$113,0),MATCH(IX$7,Rezultatai!$H$40:$DC$40,0)),"")</f>
        <v/>
      </c>
      <c r="IY135" s="649"/>
      <c r="IZ135" s="649"/>
      <c r="JA135" s="650"/>
      <c r="JB135" s="649" t="str">
        <f ca="1">IFERROR(INDEX(Rezultatai!$H$40:$DC$113,MATCH($A135,Rezultatai!$B$40:$B$113,0),MATCH(JB$7,Rezultatai!$H$40:$DC$40,0)),"")</f>
        <v/>
      </c>
      <c r="JC135" s="649"/>
      <c r="JD135" s="649"/>
      <c r="JE135" s="650"/>
      <c r="JF135" s="649" t="str">
        <f ca="1">IFERROR(INDEX(Rezultatai!$H$40:$DC$113,MATCH($A135,Rezultatai!$B$40:$B$113,0),MATCH(JF$7,Rezultatai!$H$40:$DC$40,0)),"")</f>
        <v/>
      </c>
      <c r="JG135" s="649"/>
      <c r="JH135" s="649"/>
      <c r="JI135" s="650"/>
      <c r="JJ135" s="649" t="str">
        <f ca="1">IFERROR(INDEX(Rezultatai!$H$40:$DC$113,MATCH($A135,Rezultatai!$B$40:$B$113,0),MATCH(JJ$7,Rezultatai!$H$40:$DC$40,0)),"")</f>
        <v/>
      </c>
      <c r="JK135" s="649"/>
      <c r="JL135" s="649"/>
      <c r="JM135" s="650"/>
      <c r="JN135" s="649" t="str">
        <f ca="1">IFERROR(INDEX(Rezultatai!$H$40:$DC$113,MATCH($A135,Rezultatai!$B$40:$B$113,0),MATCH(JN$7,Rezultatai!$H$40:$DC$40,0)),"")</f>
        <v/>
      </c>
      <c r="JO135" s="649"/>
      <c r="JP135" s="649"/>
      <c r="JQ135" s="650"/>
      <c r="JR135" s="649" t="str">
        <f ca="1">IFERROR(INDEX(Rezultatai!$H$40:$DC$113,MATCH($A135,Rezultatai!$B$40:$B$113,0),MATCH(JR$7,Rezultatai!$H$40:$DC$40,0)),"")</f>
        <v/>
      </c>
      <c r="JS135" s="649"/>
      <c r="JT135" s="649"/>
      <c r="JU135" s="650"/>
      <c r="JV135" s="649" t="str">
        <f ca="1">IFERROR(INDEX(Rezultatai!$H$40:$DC$113,MATCH($A135,Rezultatai!$B$40:$B$113,0),MATCH(JV$7,Rezultatai!$H$40:$DC$40,0)),"")</f>
        <v/>
      </c>
      <c r="JW135" s="649"/>
      <c r="JX135" s="649"/>
      <c r="JY135" s="650"/>
      <c r="JZ135" s="649" t="str">
        <f ca="1">IFERROR(INDEX(Rezultatai!$H$40:$DC$113,MATCH($A135,Rezultatai!$B$40:$B$113,0),MATCH(JZ$7,Rezultatai!$H$40:$DC$40,0)),"")</f>
        <v/>
      </c>
      <c r="KA135" s="649"/>
      <c r="KB135" s="649"/>
      <c r="KC135" s="650"/>
      <c r="KD135" s="649" t="str">
        <f ca="1">IFERROR(INDEX(Rezultatai!$H$40:$DC$113,MATCH($A135,Rezultatai!$B$40:$B$113,0),MATCH(KD$7,Rezultatai!$H$40:$DC$40,0)),"")</f>
        <v/>
      </c>
      <c r="KE135" s="649"/>
      <c r="KF135" s="649"/>
      <c r="KG135" s="650"/>
      <c r="KH135" s="649" t="str">
        <f ca="1">IFERROR(INDEX(Rezultatai!$H$40:$DC$113,MATCH($A135,Rezultatai!$B$40:$B$113,0),MATCH(KH$7,Rezultatai!$H$40:$DC$40,0)),"")</f>
        <v/>
      </c>
      <c r="KI135" s="649"/>
      <c r="KJ135" s="649"/>
      <c r="KK135" s="650"/>
      <c r="KL135" s="649" t="str">
        <f ca="1">IFERROR(INDEX(Rezultatai!$H$40:$DC$113,MATCH($A135,Rezultatai!$B$40:$B$113,0),MATCH(KL$7,Rezultatai!$H$40:$DC$40,0)),"")</f>
        <v/>
      </c>
      <c r="KM135" s="649"/>
      <c r="KN135" s="649"/>
      <c r="KO135" s="650"/>
      <c r="KP135" s="649" t="str">
        <f ca="1">IFERROR(INDEX(Rezultatai!$H$40:$DC$113,MATCH($A135,Rezultatai!$B$40:$B$113,0),MATCH(KP$7,Rezultatai!$H$40:$DC$40,0)),"")</f>
        <v/>
      </c>
      <c r="KQ135" s="649"/>
      <c r="KR135" s="649"/>
      <c r="KS135" s="650"/>
      <c r="KT135" s="649" t="str">
        <f ca="1">IFERROR(INDEX(Rezultatai!$H$40:$DC$113,MATCH($A135,Rezultatai!$B$40:$B$113,0),MATCH(KT$7,Rezultatai!$H$40:$DC$40,0)),"")</f>
        <v/>
      </c>
      <c r="KU135" s="649"/>
      <c r="KV135" s="649"/>
      <c r="KW135" s="650"/>
      <c r="KX135" s="649" t="str">
        <f ca="1">IFERROR(INDEX(Rezultatai!$H$40:$DC$113,MATCH($A135,Rezultatai!$B$40:$B$113,0),MATCH(KX$7,Rezultatai!$H$40:$DC$40,0)),"")</f>
        <v/>
      </c>
      <c r="KY135" s="649"/>
      <c r="KZ135" s="649"/>
      <c r="LA135" s="650"/>
      <c r="LB135" s="649" t="str">
        <f ca="1">IFERROR(INDEX(Rezultatai!$H$40:$DC$113,MATCH($A135,Rezultatai!$B$40:$B$113,0),MATCH(LB$7,Rezultatai!$H$40:$DC$40,0)),"")</f>
        <v/>
      </c>
      <c r="LC135" s="649"/>
      <c r="LD135" s="649"/>
      <c r="LE135" s="650"/>
      <c r="LF135" s="649" t="str">
        <f ca="1">IFERROR(INDEX(Rezultatai!$H$40:$DC$113,MATCH($A135,Rezultatai!$B$40:$B$113,0),MATCH(LF$7,Rezultatai!$H$40:$DC$40,0)),"")</f>
        <v/>
      </c>
      <c r="LG135" s="649"/>
      <c r="LH135" s="649"/>
      <c r="LI135" s="650"/>
      <c r="LJ135" s="649" t="str">
        <f ca="1">IFERROR(INDEX(Rezultatai!$H$40:$DC$113,MATCH($A135,Rezultatai!$B$40:$B$113,0),MATCH(LJ$7,Rezultatai!$H$40:$DC$40,0)),"")</f>
        <v/>
      </c>
      <c r="LK135" s="649"/>
      <c r="LL135" s="649"/>
      <c r="LM135" s="650"/>
    </row>
    <row r="136" spans="1:325">
      <c r="A136" s="130"/>
      <c r="B136" s="418" t="s">
        <v>894</v>
      </c>
      <c r="C136" s="522" t="s">
        <v>895</v>
      </c>
      <c r="D136" s="523">
        <f ca="1">SUM(D137:D138)</f>
        <v>232013469</v>
      </c>
      <c r="E136" s="526"/>
      <c r="F136" s="631">
        <f ca="1">SUM(F137:I138)</f>
        <v>0</v>
      </c>
      <c r="G136" s="632"/>
      <c r="H136" s="632"/>
      <c r="I136" s="633"/>
      <c r="J136" s="631">
        <f t="shared" ref="J136" ca="1" si="77">SUM(J137:M138)</f>
        <v>48878548</v>
      </c>
      <c r="K136" s="632"/>
      <c r="L136" s="632"/>
      <c r="M136" s="633"/>
      <c r="N136" s="631">
        <f t="shared" ref="N136" ca="1" si="78">SUM(N137:Q138)</f>
        <v>59222358</v>
      </c>
      <c r="O136" s="632"/>
      <c r="P136" s="632"/>
      <c r="Q136" s="633"/>
      <c r="R136" s="631">
        <f t="shared" ref="R136" ca="1" si="79">SUM(R137:U138)</f>
        <v>32198014</v>
      </c>
      <c r="S136" s="632"/>
      <c r="T136" s="632"/>
      <c r="U136" s="633"/>
      <c r="V136" s="631">
        <f t="shared" ref="V136" ca="1" si="80">SUM(V137:Y138)</f>
        <v>48221207</v>
      </c>
      <c r="W136" s="632"/>
      <c r="X136" s="632"/>
      <c r="Y136" s="633"/>
      <c r="Z136" s="631">
        <f t="shared" ref="Z136" ca="1" si="81">SUM(Z137:AC138)</f>
        <v>58376685</v>
      </c>
      <c r="AA136" s="632"/>
      <c r="AB136" s="632"/>
      <c r="AC136" s="633"/>
      <c r="AD136" s="631">
        <f t="shared" ref="AD136" ca="1" si="82">SUM(AD137:AG138)</f>
        <v>78624607</v>
      </c>
      <c r="AE136" s="632"/>
      <c r="AF136" s="632"/>
      <c r="AG136" s="633"/>
      <c r="AH136" s="631">
        <f t="shared" ref="AH136" ca="1" si="83">SUM(AH137:AK138)</f>
        <v>34761697</v>
      </c>
      <c r="AI136" s="632"/>
      <c r="AJ136" s="632"/>
      <c r="AK136" s="633"/>
      <c r="AL136" s="631">
        <f t="shared" ref="AL136" ca="1" si="84">SUM(AL137:AO138)</f>
        <v>-7476635</v>
      </c>
      <c r="AM136" s="632"/>
      <c r="AN136" s="632"/>
      <c r="AO136" s="633"/>
      <c r="AP136" s="631">
        <f t="shared" ref="AP136" ca="1" si="85">SUM(AP137:AS138)</f>
        <v>-7962243</v>
      </c>
      <c r="AQ136" s="632"/>
      <c r="AR136" s="632"/>
      <c r="AS136" s="633"/>
      <c r="AT136" s="631">
        <f t="shared" ref="AT136" ca="1" si="86">SUM(AT137:AW138)</f>
        <v>-8201111</v>
      </c>
      <c r="AU136" s="632"/>
      <c r="AV136" s="632"/>
      <c r="AW136" s="633"/>
      <c r="AX136" s="631">
        <f t="shared" ref="AX136" ca="1" si="87">SUM(AX137:BA138)</f>
        <v>-8447144</v>
      </c>
      <c r="AY136" s="632"/>
      <c r="AZ136" s="632"/>
      <c r="BA136" s="633"/>
      <c r="BB136" s="631">
        <f t="shared" ref="BB136" ca="1" si="88">SUM(BB137:BE138)</f>
        <v>-7595223</v>
      </c>
      <c r="BC136" s="632"/>
      <c r="BD136" s="632"/>
      <c r="BE136" s="633"/>
      <c r="BF136" s="631">
        <f t="shared" ref="BF136" ca="1" si="89">SUM(BF137:BI138)</f>
        <v>-6929504</v>
      </c>
      <c r="BG136" s="632"/>
      <c r="BH136" s="632"/>
      <c r="BI136" s="633"/>
      <c r="BJ136" s="631">
        <f t="shared" ref="BJ136" ca="1" si="90">SUM(BJ137:BM138)</f>
        <v>-6285112</v>
      </c>
      <c r="BK136" s="632"/>
      <c r="BL136" s="632"/>
      <c r="BM136" s="633"/>
      <c r="BN136" s="631">
        <f t="shared" ref="BN136" ca="1" si="91">SUM(BN137:BQ138)</f>
        <v>-5996602</v>
      </c>
      <c r="BO136" s="632"/>
      <c r="BP136" s="632"/>
      <c r="BQ136" s="633"/>
      <c r="BR136" s="631">
        <f t="shared" ref="BR136" ca="1" si="92">SUM(BR137:BU138)</f>
        <v>-5371947</v>
      </c>
      <c r="BS136" s="632"/>
      <c r="BT136" s="632"/>
      <c r="BU136" s="633"/>
      <c r="BV136" s="631">
        <f t="shared" ref="BV136" ca="1" si="93">SUM(BV137:BY138)</f>
        <v>-5029728</v>
      </c>
      <c r="BW136" s="632"/>
      <c r="BX136" s="632"/>
      <c r="BY136" s="633"/>
      <c r="BZ136" s="631">
        <f t="shared" ref="BZ136" ca="1" si="94">SUM(BZ137:CC138)</f>
        <v>-4345880</v>
      </c>
      <c r="CA136" s="632"/>
      <c r="CB136" s="632"/>
      <c r="CC136" s="633"/>
      <c r="CD136" s="631">
        <f t="shared" ref="CD136" ca="1" si="95">SUM(CD137:CG138)</f>
        <v>-3156311</v>
      </c>
      <c r="CE136" s="632"/>
      <c r="CF136" s="632"/>
      <c r="CG136" s="633"/>
      <c r="CH136" s="631">
        <f t="shared" ref="CH136" ca="1" si="96">SUM(CH137:CK138)</f>
        <v>-3251000</v>
      </c>
      <c r="CI136" s="632"/>
      <c r="CJ136" s="632"/>
      <c r="CK136" s="633"/>
      <c r="CL136" s="631">
        <f t="shared" ref="CL136" ca="1" si="97">SUM(CL137:CO138)</f>
        <v>0</v>
      </c>
      <c r="CM136" s="632"/>
      <c r="CN136" s="632"/>
      <c r="CO136" s="633"/>
      <c r="CP136" s="631">
        <f t="shared" ref="CP136" ca="1" si="98">SUM(CP137:CS138)</f>
        <v>0</v>
      </c>
      <c r="CQ136" s="632"/>
      <c r="CR136" s="632"/>
      <c r="CS136" s="633"/>
      <c r="CT136" s="631">
        <f t="shared" ref="CT136" ca="1" si="99">SUM(CT137:CW138)</f>
        <v>0</v>
      </c>
      <c r="CU136" s="632"/>
      <c r="CV136" s="632"/>
      <c r="CW136" s="633"/>
      <c r="CX136" s="631">
        <f t="shared" ref="CX136" ca="1" si="100">SUM(CX137:DA138)</f>
        <v>0</v>
      </c>
      <c r="CY136" s="632"/>
      <c r="CZ136" s="632"/>
      <c r="DA136" s="633"/>
      <c r="DB136" s="631">
        <f t="shared" ref="DB136" ca="1" si="101">SUM(DB137:DE138)</f>
        <v>0</v>
      </c>
      <c r="DC136" s="632"/>
      <c r="DD136" s="632"/>
      <c r="DE136" s="633"/>
      <c r="DF136" s="631">
        <f t="shared" ref="DF136" ca="1" si="102">SUM(DF137:DI138)</f>
        <v>0</v>
      </c>
      <c r="DG136" s="632"/>
      <c r="DH136" s="632"/>
      <c r="DI136" s="633"/>
      <c r="DJ136" s="631">
        <f t="shared" ref="DJ136" ca="1" si="103">SUM(DJ137:DM138)</f>
        <v>0</v>
      </c>
      <c r="DK136" s="632"/>
      <c r="DL136" s="632"/>
      <c r="DM136" s="633"/>
      <c r="DN136" s="631">
        <f t="shared" ref="DN136" ca="1" si="104">SUM(DN137:DQ138)</f>
        <v>0</v>
      </c>
      <c r="DO136" s="632"/>
      <c r="DP136" s="632"/>
      <c r="DQ136" s="633"/>
      <c r="DR136" s="631">
        <f t="shared" ref="DR136" ca="1" si="105">SUM(DR137:DU138)</f>
        <v>0</v>
      </c>
      <c r="DS136" s="632"/>
      <c r="DT136" s="632"/>
      <c r="DU136" s="633"/>
      <c r="DV136" s="631">
        <f t="shared" ref="DV136" ca="1" si="106">SUM(DV137:DY138)</f>
        <v>0</v>
      </c>
      <c r="DW136" s="632"/>
      <c r="DX136" s="632"/>
      <c r="DY136" s="633"/>
      <c r="DZ136" s="631">
        <f t="shared" ref="DZ136" ca="1" si="107">SUM(DZ137:EC138)</f>
        <v>0</v>
      </c>
      <c r="EA136" s="632"/>
      <c r="EB136" s="632"/>
      <c r="EC136" s="633"/>
      <c r="ED136" s="631">
        <f t="shared" ref="ED136" ca="1" si="108">SUM(ED137:EG138)</f>
        <v>0</v>
      </c>
      <c r="EE136" s="632"/>
      <c r="EF136" s="632"/>
      <c r="EG136" s="633"/>
      <c r="EH136" s="631">
        <f t="shared" ref="EH136" ca="1" si="109">SUM(EH137:EK138)</f>
        <v>0</v>
      </c>
      <c r="EI136" s="632"/>
      <c r="EJ136" s="632"/>
      <c r="EK136" s="633"/>
      <c r="EL136" s="631">
        <f t="shared" ref="EL136" ca="1" si="110">SUM(EL137:EO138)</f>
        <v>0</v>
      </c>
      <c r="EM136" s="632"/>
      <c r="EN136" s="632"/>
      <c r="EO136" s="633"/>
      <c r="EP136" s="631">
        <f t="shared" ref="EP136" ca="1" si="111">SUM(EP137:ES138)</f>
        <v>0</v>
      </c>
      <c r="EQ136" s="632"/>
      <c r="ER136" s="632"/>
      <c r="ES136" s="633"/>
      <c r="ET136" s="631">
        <f t="shared" ref="ET136" ca="1" si="112">SUM(ET137:EW138)</f>
        <v>0</v>
      </c>
      <c r="EU136" s="632"/>
      <c r="EV136" s="632"/>
      <c r="EW136" s="633"/>
      <c r="EX136" s="631">
        <f t="shared" ref="EX136" ca="1" si="113">SUM(EX137:FA138)</f>
        <v>0</v>
      </c>
      <c r="EY136" s="632"/>
      <c r="EZ136" s="632"/>
      <c r="FA136" s="633"/>
      <c r="FB136" s="631">
        <f t="shared" ref="FB136" ca="1" si="114">SUM(FB137:FE138)</f>
        <v>0</v>
      </c>
      <c r="FC136" s="632"/>
      <c r="FD136" s="632"/>
      <c r="FE136" s="633"/>
      <c r="FF136" s="631">
        <f t="shared" ref="FF136" ca="1" si="115">SUM(FF137:FI138)</f>
        <v>0</v>
      </c>
      <c r="FG136" s="632"/>
      <c r="FH136" s="632"/>
      <c r="FI136" s="633"/>
      <c r="FJ136" s="631">
        <f t="shared" ref="FJ136" ca="1" si="116">SUM(FJ137:FM138)</f>
        <v>0</v>
      </c>
      <c r="FK136" s="632"/>
      <c r="FL136" s="632"/>
      <c r="FM136" s="633"/>
      <c r="FN136" s="631">
        <f t="shared" ref="FN136" ca="1" si="117">SUM(FN137:FQ138)</f>
        <v>0</v>
      </c>
      <c r="FO136" s="632"/>
      <c r="FP136" s="632"/>
      <c r="FQ136" s="633"/>
      <c r="FR136" s="631">
        <f t="shared" ref="FR136" ca="1" si="118">SUM(FR137:FU138)</f>
        <v>0</v>
      </c>
      <c r="FS136" s="632"/>
      <c r="FT136" s="632"/>
      <c r="FU136" s="633"/>
      <c r="FV136" s="631">
        <f t="shared" ref="FV136" ca="1" si="119">SUM(FV137:FY138)</f>
        <v>0</v>
      </c>
      <c r="FW136" s="632"/>
      <c r="FX136" s="632"/>
      <c r="FY136" s="633"/>
      <c r="FZ136" s="631">
        <f t="shared" ref="FZ136" ca="1" si="120">SUM(FZ137:GC138)</f>
        <v>0</v>
      </c>
      <c r="GA136" s="632"/>
      <c r="GB136" s="632"/>
      <c r="GC136" s="633"/>
      <c r="GD136" s="631">
        <f t="shared" ref="GD136" ca="1" si="121">SUM(GD137:GG138)</f>
        <v>0</v>
      </c>
      <c r="GE136" s="632"/>
      <c r="GF136" s="632"/>
      <c r="GG136" s="633"/>
      <c r="GH136" s="631">
        <f t="shared" ref="GH136" ca="1" si="122">SUM(GH137:GK138)</f>
        <v>0</v>
      </c>
      <c r="GI136" s="632"/>
      <c r="GJ136" s="632"/>
      <c r="GK136" s="633"/>
      <c r="GL136" s="631">
        <f t="shared" ref="GL136" ca="1" si="123">SUM(GL137:GO138)</f>
        <v>0</v>
      </c>
      <c r="GM136" s="632"/>
      <c r="GN136" s="632"/>
      <c r="GO136" s="633"/>
      <c r="GP136" s="631">
        <f t="shared" ref="GP136" ca="1" si="124">SUM(GP137:GS138)</f>
        <v>0</v>
      </c>
      <c r="GQ136" s="632"/>
      <c r="GR136" s="632"/>
      <c r="GS136" s="633"/>
      <c r="GT136" s="631">
        <f t="shared" ref="GT136" ca="1" si="125">SUM(GT137:GW138)</f>
        <v>0</v>
      </c>
      <c r="GU136" s="632"/>
      <c r="GV136" s="632"/>
      <c r="GW136" s="633"/>
      <c r="GX136" s="631">
        <f t="shared" ref="GX136" ca="1" si="126">SUM(GX137:HA138)</f>
        <v>0</v>
      </c>
      <c r="GY136" s="632"/>
      <c r="GZ136" s="632"/>
      <c r="HA136" s="633"/>
      <c r="HB136" s="631">
        <f t="shared" ref="HB136" ca="1" si="127">SUM(HB137:HE138)</f>
        <v>0</v>
      </c>
      <c r="HC136" s="632"/>
      <c r="HD136" s="632"/>
      <c r="HE136" s="633"/>
      <c r="HF136" s="631">
        <f t="shared" ref="HF136" ca="1" si="128">SUM(HF137:HI138)</f>
        <v>0</v>
      </c>
      <c r="HG136" s="632"/>
      <c r="HH136" s="632"/>
      <c r="HI136" s="633"/>
      <c r="HJ136" s="631">
        <f t="shared" ref="HJ136" ca="1" si="129">SUM(HJ137:HM138)</f>
        <v>0</v>
      </c>
      <c r="HK136" s="632"/>
      <c r="HL136" s="632"/>
      <c r="HM136" s="633"/>
      <c r="HN136" s="631">
        <f t="shared" ref="HN136" ca="1" si="130">SUM(HN137:HQ138)</f>
        <v>0</v>
      </c>
      <c r="HO136" s="632"/>
      <c r="HP136" s="632"/>
      <c r="HQ136" s="633"/>
      <c r="HR136" s="631">
        <f t="shared" ref="HR136" ca="1" si="131">SUM(HR137:HU138)</f>
        <v>0</v>
      </c>
      <c r="HS136" s="632"/>
      <c r="HT136" s="632"/>
      <c r="HU136" s="633"/>
      <c r="HV136" s="631">
        <f t="shared" ref="HV136" ca="1" si="132">SUM(HV137:HY138)</f>
        <v>0</v>
      </c>
      <c r="HW136" s="632"/>
      <c r="HX136" s="632"/>
      <c r="HY136" s="633"/>
      <c r="HZ136" s="631">
        <f t="shared" ref="HZ136" ca="1" si="133">SUM(HZ137:IC138)</f>
        <v>0</v>
      </c>
      <c r="IA136" s="632"/>
      <c r="IB136" s="632"/>
      <c r="IC136" s="633"/>
      <c r="ID136" s="631">
        <f t="shared" ref="ID136" ca="1" si="134">SUM(ID137:IG138)</f>
        <v>0</v>
      </c>
      <c r="IE136" s="632"/>
      <c r="IF136" s="632"/>
      <c r="IG136" s="633"/>
      <c r="IH136" s="631">
        <f t="shared" ref="IH136" ca="1" si="135">SUM(IH137:IK138)</f>
        <v>0</v>
      </c>
      <c r="II136" s="632"/>
      <c r="IJ136" s="632"/>
      <c r="IK136" s="633"/>
      <c r="IL136" s="631">
        <f t="shared" ref="IL136" ca="1" si="136">SUM(IL137:IO138)</f>
        <v>0</v>
      </c>
      <c r="IM136" s="632"/>
      <c r="IN136" s="632"/>
      <c r="IO136" s="633"/>
      <c r="IP136" s="631">
        <f t="shared" ref="IP136" ca="1" si="137">SUM(IP137:IS138)</f>
        <v>0</v>
      </c>
      <c r="IQ136" s="632"/>
      <c r="IR136" s="632"/>
      <c r="IS136" s="633"/>
      <c r="IT136" s="631">
        <f t="shared" ref="IT136" ca="1" si="138">SUM(IT137:IW138)</f>
        <v>0</v>
      </c>
      <c r="IU136" s="632"/>
      <c r="IV136" s="632"/>
      <c r="IW136" s="633"/>
      <c r="IX136" s="631">
        <f t="shared" ref="IX136" ca="1" si="139">SUM(IX137:JA138)</f>
        <v>0</v>
      </c>
      <c r="IY136" s="632"/>
      <c r="IZ136" s="632"/>
      <c r="JA136" s="633"/>
      <c r="JB136" s="631">
        <f t="shared" ref="JB136" ca="1" si="140">SUM(JB137:JE138)</f>
        <v>0</v>
      </c>
      <c r="JC136" s="632"/>
      <c r="JD136" s="632"/>
      <c r="JE136" s="633"/>
      <c r="JF136" s="631">
        <f t="shared" ref="JF136" ca="1" si="141">SUM(JF137:JI138)</f>
        <v>0</v>
      </c>
      <c r="JG136" s="632"/>
      <c r="JH136" s="632"/>
      <c r="JI136" s="633"/>
      <c r="JJ136" s="631">
        <f t="shared" ref="JJ136" ca="1" si="142">SUM(JJ137:JM138)</f>
        <v>0</v>
      </c>
      <c r="JK136" s="632"/>
      <c r="JL136" s="632"/>
      <c r="JM136" s="633"/>
      <c r="JN136" s="631">
        <f t="shared" ref="JN136" ca="1" si="143">SUM(JN137:JQ138)</f>
        <v>0</v>
      </c>
      <c r="JO136" s="632"/>
      <c r="JP136" s="632"/>
      <c r="JQ136" s="633"/>
      <c r="JR136" s="631">
        <f t="shared" ref="JR136" ca="1" si="144">SUM(JR137:JU138)</f>
        <v>0</v>
      </c>
      <c r="JS136" s="632"/>
      <c r="JT136" s="632"/>
      <c r="JU136" s="633"/>
      <c r="JV136" s="631">
        <f t="shared" ref="JV136" ca="1" si="145">SUM(JV137:JY138)</f>
        <v>0</v>
      </c>
      <c r="JW136" s="632"/>
      <c r="JX136" s="632"/>
      <c r="JY136" s="633"/>
      <c r="JZ136" s="631">
        <f t="shared" ref="JZ136" ca="1" si="146">SUM(JZ137:KC138)</f>
        <v>0</v>
      </c>
      <c r="KA136" s="632"/>
      <c r="KB136" s="632"/>
      <c r="KC136" s="633"/>
      <c r="KD136" s="631">
        <f t="shared" ref="KD136" ca="1" si="147">SUM(KD137:KG138)</f>
        <v>0</v>
      </c>
      <c r="KE136" s="632"/>
      <c r="KF136" s="632"/>
      <c r="KG136" s="633"/>
      <c r="KH136" s="631">
        <f t="shared" ref="KH136" ca="1" si="148">SUM(KH137:KK138)</f>
        <v>0</v>
      </c>
      <c r="KI136" s="632"/>
      <c r="KJ136" s="632"/>
      <c r="KK136" s="633"/>
      <c r="KL136" s="631">
        <f t="shared" ref="KL136" ca="1" si="149">SUM(KL137:KO138)</f>
        <v>0</v>
      </c>
      <c r="KM136" s="632"/>
      <c r="KN136" s="632"/>
      <c r="KO136" s="633"/>
      <c r="KP136" s="631">
        <f t="shared" ref="KP136" ca="1" si="150">SUM(KP137:KS138)</f>
        <v>0</v>
      </c>
      <c r="KQ136" s="632"/>
      <c r="KR136" s="632"/>
      <c r="KS136" s="633"/>
      <c r="KT136" s="631">
        <f t="shared" ref="KT136" ca="1" si="151">SUM(KT137:KW138)</f>
        <v>0</v>
      </c>
      <c r="KU136" s="632"/>
      <c r="KV136" s="632"/>
      <c r="KW136" s="633"/>
      <c r="KX136" s="631">
        <f t="shared" ref="KX136" ca="1" si="152">SUM(KX137:LA138)</f>
        <v>0</v>
      </c>
      <c r="KY136" s="632"/>
      <c r="KZ136" s="632"/>
      <c r="LA136" s="633"/>
      <c r="LB136" s="631">
        <f t="shared" ref="LB136" ca="1" si="153">SUM(LB137:LE138)</f>
        <v>0</v>
      </c>
      <c r="LC136" s="632"/>
      <c r="LD136" s="632"/>
      <c r="LE136" s="633"/>
      <c r="LF136" s="631">
        <f t="shared" ref="LF136" ca="1" si="154">SUM(LF137:LI138)</f>
        <v>0</v>
      </c>
      <c r="LG136" s="632"/>
      <c r="LH136" s="632"/>
      <c r="LI136" s="633"/>
      <c r="LJ136" s="631">
        <f t="shared" ref="LJ136" ca="1" si="155">SUM(LJ137:LM138)</f>
        <v>0</v>
      </c>
      <c r="LK136" s="632"/>
      <c r="LL136" s="632"/>
      <c r="LM136" s="633"/>
    </row>
    <row r="137" spans="1:325">
      <c r="A137" s="130"/>
      <c r="B137" s="323" t="s">
        <v>896</v>
      </c>
      <c r="C137" s="416" t="s">
        <v>233</v>
      </c>
      <c r="D137" s="527">
        <f ca="1">SUMIF($F$6:$LM$6,"&lt;="&amp;PAL,$F137:$LM137)</f>
        <v>232013469</v>
      </c>
      <c r="E137" s="524"/>
      <c r="F137" s="651" t="str">
        <f ca="1">IFERROR(ROUND(HLOOKUP(F$7,Rezultatai!$H$40:$DC$117,78,FALSE),0),"")</f>
        <v/>
      </c>
      <c r="G137" s="649"/>
      <c r="H137" s="649"/>
      <c r="I137" s="650"/>
      <c r="J137" s="651">
        <f ca="1">IFERROR(ROUND(HLOOKUP(J$7,Rezultatai!$H$40:$DC$117,78,FALSE),0),"")</f>
        <v>48878548</v>
      </c>
      <c r="K137" s="649"/>
      <c r="L137" s="649"/>
      <c r="M137" s="650"/>
      <c r="N137" s="651">
        <f ca="1">IFERROR(ROUND(HLOOKUP(N$7,Rezultatai!$H$40:$DC$117,78,FALSE),0),"")</f>
        <v>59222358</v>
      </c>
      <c r="O137" s="649"/>
      <c r="P137" s="649"/>
      <c r="Q137" s="650"/>
      <c r="R137" s="651">
        <f ca="1">IFERROR(ROUND(HLOOKUP(R$7,Rezultatai!$H$40:$DC$117,78,FALSE),0),"")</f>
        <v>32198014</v>
      </c>
      <c r="S137" s="649"/>
      <c r="T137" s="649"/>
      <c r="U137" s="650"/>
      <c r="V137" s="651">
        <f ca="1">IFERROR(ROUND(HLOOKUP(V$7,Rezultatai!$H$40:$DC$117,78,FALSE),0),"")</f>
        <v>48221207</v>
      </c>
      <c r="W137" s="649"/>
      <c r="X137" s="649"/>
      <c r="Y137" s="650"/>
      <c r="Z137" s="651">
        <f ca="1">IFERROR(ROUND(HLOOKUP(Z$7,Rezultatai!$H$40:$DC$117,78,FALSE),0),"")</f>
        <v>58376685</v>
      </c>
      <c r="AA137" s="649"/>
      <c r="AB137" s="649"/>
      <c r="AC137" s="650"/>
      <c r="AD137" s="651">
        <f ca="1">IFERROR(ROUND(HLOOKUP(AD$7,Rezultatai!$H$40:$DC$117,78,FALSE),0),"")</f>
        <v>78624607</v>
      </c>
      <c r="AE137" s="649"/>
      <c r="AF137" s="649"/>
      <c r="AG137" s="650"/>
      <c r="AH137" s="651">
        <f ca="1">IFERROR(ROUND(HLOOKUP(AH$7,Rezultatai!$H$40:$DC$117,78,FALSE),0),"")</f>
        <v>34761697</v>
      </c>
      <c r="AI137" s="649"/>
      <c r="AJ137" s="649"/>
      <c r="AK137" s="650"/>
      <c r="AL137" s="651">
        <f ca="1">IFERROR(ROUND(HLOOKUP(AL$7,Rezultatai!$H$40:$DC$117,78,FALSE),0),"")</f>
        <v>-7476635</v>
      </c>
      <c r="AM137" s="649"/>
      <c r="AN137" s="649"/>
      <c r="AO137" s="650"/>
      <c r="AP137" s="651">
        <f ca="1">IFERROR(ROUND(HLOOKUP(AP$7,Rezultatai!$H$40:$DC$117,78,FALSE),0),"")</f>
        <v>-7962243</v>
      </c>
      <c r="AQ137" s="649"/>
      <c r="AR137" s="649"/>
      <c r="AS137" s="650"/>
      <c r="AT137" s="651">
        <f ca="1">IFERROR(ROUND(HLOOKUP(AT$7,Rezultatai!$H$40:$DC$117,78,FALSE),0),"")</f>
        <v>-8201111</v>
      </c>
      <c r="AU137" s="649"/>
      <c r="AV137" s="649"/>
      <c r="AW137" s="650"/>
      <c r="AX137" s="651">
        <f ca="1">IFERROR(ROUND(HLOOKUP(AX$7,Rezultatai!$H$40:$DC$117,78,FALSE),0),"")</f>
        <v>-8447144</v>
      </c>
      <c r="AY137" s="649"/>
      <c r="AZ137" s="649"/>
      <c r="BA137" s="650"/>
      <c r="BB137" s="651">
        <f ca="1">IFERROR(ROUND(HLOOKUP(BB$7,Rezultatai!$H$40:$DC$117,78,FALSE),0),"")</f>
        <v>-7595223</v>
      </c>
      <c r="BC137" s="649"/>
      <c r="BD137" s="649"/>
      <c r="BE137" s="650"/>
      <c r="BF137" s="651">
        <f ca="1">IFERROR(ROUND(HLOOKUP(BF$7,Rezultatai!$H$40:$DC$117,78,FALSE),0),"")</f>
        <v>-6929504</v>
      </c>
      <c r="BG137" s="649"/>
      <c r="BH137" s="649"/>
      <c r="BI137" s="650"/>
      <c r="BJ137" s="651">
        <f ca="1">IFERROR(ROUND(HLOOKUP(BJ$7,Rezultatai!$H$40:$DC$117,78,FALSE),0),"")</f>
        <v>-6285112</v>
      </c>
      <c r="BK137" s="649"/>
      <c r="BL137" s="649"/>
      <c r="BM137" s="650"/>
      <c r="BN137" s="651">
        <f ca="1">IFERROR(ROUND(HLOOKUP(BN$7,Rezultatai!$H$40:$DC$117,78,FALSE),0),"")</f>
        <v>-5996602</v>
      </c>
      <c r="BO137" s="649"/>
      <c r="BP137" s="649"/>
      <c r="BQ137" s="650"/>
      <c r="BR137" s="651">
        <f ca="1">IFERROR(ROUND(HLOOKUP(BR$7,Rezultatai!$H$40:$DC$117,78,FALSE),0),"")</f>
        <v>-5371947</v>
      </c>
      <c r="BS137" s="649"/>
      <c r="BT137" s="649"/>
      <c r="BU137" s="650"/>
      <c r="BV137" s="651">
        <f ca="1">IFERROR(ROUND(HLOOKUP(BV$7,Rezultatai!$H$40:$DC$117,78,FALSE),0),"")</f>
        <v>-5029728</v>
      </c>
      <c r="BW137" s="649"/>
      <c r="BX137" s="649"/>
      <c r="BY137" s="650"/>
      <c r="BZ137" s="651">
        <f ca="1">IFERROR(ROUND(HLOOKUP(BZ$7,Rezultatai!$H$40:$DC$117,78,FALSE),0),"")</f>
        <v>-4345880</v>
      </c>
      <c r="CA137" s="649"/>
      <c r="CB137" s="649"/>
      <c r="CC137" s="650"/>
      <c r="CD137" s="651">
        <f ca="1">IFERROR(ROUND(HLOOKUP(CD$7,Rezultatai!$H$40:$DC$117,78,FALSE),0),"")</f>
        <v>-3156311</v>
      </c>
      <c r="CE137" s="649"/>
      <c r="CF137" s="649"/>
      <c r="CG137" s="650"/>
      <c r="CH137" s="651">
        <f ca="1">IFERROR(ROUND(HLOOKUP(CH$7,Rezultatai!$H$40:$DC$117,78,FALSE),0),"")</f>
        <v>-3251000</v>
      </c>
      <c r="CI137" s="649"/>
      <c r="CJ137" s="649"/>
      <c r="CK137" s="650"/>
      <c r="CL137" s="651">
        <f ca="1">IFERROR(ROUND(HLOOKUP(CL$7,Rezultatai!$H$40:$DC$117,78,FALSE),0),"")</f>
        <v>0</v>
      </c>
      <c r="CM137" s="649"/>
      <c r="CN137" s="649"/>
      <c r="CO137" s="650"/>
      <c r="CP137" s="651">
        <f ca="1">IFERROR(ROUND(HLOOKUP(CP$7,Rezultatai!$H$40:$DC$117,78,FALSE),0),"")</f>
        <v>0</v>
      </c>
      <c r="CQ137" s="649"/>
      <c r="CR137" s="649"/>
      <c r="CS137" s="650"/>
      <c r="CT137" s="651">
        <f ca="1">IFERROR(ROUND(HLOOKUP(CT$7,Rezultatai!$H$40:$DC$117,78,FALSE),0),"")</f>
        <v>0</v>
      </c>
      <c r="CU137" s="649"/>
      <c r="CV137" s="649"/>
      <c r="CW137" s="650"/>
      <c r="CX137" s="651">
        <f ca="1">IFERROR(ROUND(HLOOKUP(CX$7,Rezultatai!$H$40:$DC$117,78,FALSE),0),"")</f>
        <v>0</v>
      </c>
      <c r="CY137" s="649"/>
      <c r="CZ137" s="649"/>
      <c r="DA137" s="650"/>
      <c r="DB137" s="651">
        <f ca="1">IFERROR(ROUND(HLOOKUP(DB$7,Rezultatai!$H$40:$DC$117,78,FALSE),0),"")</f>
        <v>0</v>
      </c>
      <c r="DC137" s="649"/>
      <c r="DD137" s="649"/>
      <c r="DE137" s="650"/>
      <c r="DF137" s="651">
        <f ca="1">IFERROR(ROUND(HLOOKUP(DF$7,Rezultatai!$H$40:$DC$117,78,FALSE),0),"")</f>
        <v>0</v>
      </c>
      <c r="DG137" s="649"/>
      <c r="DH137" s="649"/>
      <c r="DI137" s="650"/>
      <c r="DJ137" s="651">
        <f ca="1">IFERROR(ROUND(HLOOKUP(DJ$7,Rezultatai!$H$40:$DC$117,78,FALSE),0),"")</f>
        <v>0</v>
      </c>
      <c r="DK137" s="649"/>
      <c r="DL137" s="649"/>
      <c r="DM137" s="650"/>
      <c r="DN137" s="651">
        <f ca="1">IFERROR(ROUND(HLOOKUP(DN$7,Rezultatai!$H$40:$DC$117,78,FALSE),0),"")</f>
        <v>0</v>
      </c>
      <c r="DO137" s="649"/>
      <c r="DP137" s="649"/>
      <c r="DQ137" s="650"/>
      <c r="DR137" s="651">
        <f ca="1">IFERROR(ROUND(HLOOKUP(DR$7,Rezultatai!$H$40:$DC$117,78,FALSE),0),"")</f>
        <v>0</v>
      </c>
      <c r="DS137" s="649"/>
      <c r="DT137" s="649"/>
      <c r="DU137" s="650"/>
      <c r="DV137" s="651">
        <f ca="1">IFERROR(ROUND(HLOOKUP(DV$7,Rezultatai!$H$40:$DC$117,78,FALSE),0),"")</f>
        <v>0</v>
      </c>
      <c r="DW137" s="649"/>
      <c r="DX137" s="649"/>
      <c r="DY137" s="650"/>
      <c r="DZ137" s="651">
        <f ca="1">IFERROR(ROUND(HLOOKUP(DZ$7,Rezultatai!$H$40:$DC$117,78,FALSE),0),"")</f>
        <v>0</v>
      </c>
      <c r="EA137" s="649"/>
      <c r="EB137" s="649"/>
      <c r="EC137" s="650"/>
      <c r="ED137" s="651">
        <f ca="1">IFERROR(ROUND(HLOOKUP(ED$7,Rezultatai!$H$40:$DC$117,78,FALSE),0),"")</f>
        <v>0</v>
      </c>
      <c r="EE137" s="649"/>
      <c r="EF137" s="649"/>
      <c r="EG137" s="650"/>
      <c r="EH137" s="651">
        <f ca="1">IFERROR(ROUND(HLOOKUP(EH$7,Rezultatai!$H$40:$DC$117,78,FALSE),0),"")</f>
        <v>0</v>
      </c>
      <c r="EI137" s="649"/>
      <c r="EJ137" s="649"/>
      <c r="EK137" s="650"/>
      <c r="EL137" s="651">
        <f ca="1">IFERROR(ROUND(HLOOKUP(EL$7,Rezultatai!$H$40:$DC$117,78,FALSE),0),"")</f>
        <v>0</v>
      </c>
      <c r="EM137" s="649"/>
      <c r="EN137" s="649"/>
      <c r="EO137" s="650"/>
      <c r="EP137" s="651">
        <f ca="1">IFERROR(ROUND(HLOOKUP(EP$7,Rezultatai!$H$40:$DC$117,78,FALSE),0),"")</f>
        <v>0</v>
      </c>
      <c r="EQ137" s="649"/>
      <c r="ER137" s="649"/>
      <c r="ES137" s="650"/>
      <c r="ET137" s="651">
        <f ca="1">IFERROR(ROUND(HLOOKUP(ET$7,Rezultatai!$H$40:$DC$117,78,FALSE),0),"")</f>
        <v>0</v>
      </c>
      <c r="EU137" s="649"/>
      <c r="EV137" s="649"/>
      <c r="EW137" s="650"/>
      <c r="EX137" s="651">
        <f ca="1">IFERROR(ROUND(HLOOKUP(EX$7,Rezultatai!$H$40:$DC$117,78,FALSE),0),"")</f>
        <v>0</v>
      </c>
      <c r="EY137" s="649"/>
      <c r="EZ137" s="649"/>
      <c r="FA137" s="650"/>
      <c r="FB137" s="651">
        <f ca="1">IFERROR(ROUND(HLOOKUP(FB$7,Rezultatai!$H$40:$DC$117,78,FALSE),0),"")</f>
        <v>0</v>
      </c>
      <c r="FC137" s="649"/>
      <c r="FD137" s="649"/>
      <c r="FE137" s="650"/>
      <c r="FF137" s="651">
        <f ca="1">IFERROR(ROUND(HLOOKUP(FF$7,Rezultatai!$H$40:$DC$117,78,FALSE),0),"")</f>
        <v>0</v>
      </c>
      <c r="FG137" s="649"/>
      <c r="FH137" s="649"/>
      <c r="FI137" s="650"/>
      <c r="FJ137" s="651">
        <f ca="1">IFERROR(ROUND(HLOOKUP(FJ$7,Rezultatai!$H$40:$DC$117,78,FALSE),0),"")</f>
        <v>0</v>
      </c>
      <c r="FK137" s="649"/>
      <c r="FL137" s="649"/>
      <c r="FM137" s="650"/>
      <c r="FN137" s="651">
        <f ca="1">IFERROR(ROUND(HLOOKUP(FN$7,Rezultatai!$H$40:$DC$117,78,FALSE),0),"")</f>
        <v>0</v>
      </c>
      <c r="FO137" s="649"/>
      <c r="FP137" s="649"/>
      <c r="FQ137" s="650"/>
      <c r="FR137" s="651">
        <f ca="1">IFERROR(ROUND(HLOOKUP(FR$7,Rezultatai!$H$40:$DC$117,78,FALSE),0),"")</f>
        <v>0</v>
      </c>
      <c r="FS137" s="649"/>
      <c r="FT137" s="649"/>
      <c r="FU137" s="650"/>
      <c r="FV137" s="651">
        <f ca="1">IFERROR(ROUND(HLOOKUP(FV$7,Rezultatai!$H$40:$DC$117,78,FALSE),0),"")</f>
        <v>0</v>
      </c>
      <c r="FW137" s="649"/>
      <c r="FX137" s="649"/>
      <c r="FY137" s="650"/>
      <c r="FZ137" s="651">
        <f ca="1">IFERROR(ROUND(HLOOKUP(FZ$7,Rezultatai!$H$40:$DC$117,78,FALSE),0),"")</f>
        <v>0</v>
      </c>
      <c r="GA137" s="649"/>
      <c r="GB137" s="649"/>
      <c r="GC137" s="650"/>
      <c r="GD137" s="651">
        <f ca="1">IFERROR(ROUND(HLOOKUP(GD$7,Rezultatai!$H$40:$DC$117,78,FALSE),0),"")</f>
        <v>0</v>
      </c>
      <c r="GE137" s="649"/>
      <c r="GF137" s="649"/>
      <c r="GG137" s="650"/>
      <c r="GH137" s="651">
        <f ca="1">IFERROR(ROUND(HLOOKUP(GH$7,Rezultatai!$H$40:$DC$117,78,FALSE),0),"")</f>
        <v>0</v>
      </c>
      <c r="GI137" s="649"/>
      <c r="GJ137" s="649"/>
      <c r="GK137" s="650"/>
      <c r="GL137" s="651">
        <f ca="1">IFERROR(ROUND(HLOOKUP(GL$7,Rezultatai!$H$40:$DC$117,78,FALSE),0),"")</f>
        <v>0</v>
      </c>
      <c r="GM137" s="649"/>
      <c r="GN137" s="649"/>
      <c r="GO137" s="650"/>
      <c r="GP137" s="651">
        <f ca="1">IFERROR(ROUND(HLOOKUP(GP$7,Rezultatai!$H$40:$DC$117,78,FALSE),0),"")</f>
        <v>0</v>
      </c>
      <c r="GQ137" s="649"/>
      <c r="GR137" s="649"/>
      <c r="GS137" s="650"/>
      <c r="GT137" s="651">
        <f ca="1">IFERROR(ROUND(HLOOKUP(GT$7,Rezultatai!$H$40:$DC$117,78,FALSE),0),"")</f>
        <v>0</v>
      </c>
      <c r="GU137" s="649"/>
      <c r="GV137" s="649"/>
      <c r="GW137" s="650"/>
      <c r="GX137" s="651">
        <f ca="1">IFERROR(ROUND(HLOOKUP(GX$7,Rezultatai!$H$40:$DC$117,78,FALSE),0),"")</f>
        <v>0</v>
      </c>
      <c r="GY137" s="649"/>
      <c r="GZ137" s="649"/>
      <c r="HA137" s="650"/>
      <c r="HB137" s="651">
        <f ca="1">IFERROR(ROUND(HLOOKUP(HB$7,Rezultatai!$H$40:$DC$117,78,FALSE),0),"")</f>
        <v>0</v>
      </c>
      <c r="HC137" s="649"/>
      <c r="HD137" s="649"/>
      <c r="HE137" s="650"/>
      <c r="HF137" s="651">
        <f ca="1">IFERROR(ROUND(HLOOKUP(HF$7,Rezultatai!$H$40:$DC$117,78,FALSE),0),"")</f>
        <v>0</v>
      </c>
      <c r="HG137" s="649"/>
      <c r="HH137" s="649"/>
      <c r="HI137" s="650"/>
      <c r="HJ137" s="651">
        <f ca="1">IFERROR(ROUND(HLOOKUP(HJ$7,Rezultatai!$H$40:$DC$117,78,FALSE),0),"")</f>
        <v>0</v>
      </c>
      <c r="HK137" s="649"/>
      <c r="HL137" s="649"/>
      <c r="HM137" s="650"/>
      <c r="HN137" s="651">
        <f ca="1">IFERROR(ROUND(HLOOKUP(HN$7,Rezultatai!$H$40:$DC$117,78,FALSE),0),"")</f>
        <v>0</v>
      </c>
      <c r="HO137" s="649"/>
      <c r="HP137" s="649"/>
      <c r="HQ137" s="650"/>
      <c r="HR137" s="651">
        <f ca="1">IFERROR(ROUND(HLOOKUP(HR$7,Rezultatai!$H$40:$DC$117,78,FALSE),0),"")</f>
        <v>0</v>
      </c>
      <c r="HS137" s="649"/>
      <c r="HT137" s="649"/>
      <c r="HU137" s="650"/>
      <c r="HV137" s="651">
        <f ca="1">IFERROR(ROUND(HLOOKUP(HV$7,Rezultatai!$H$40:$DC$117,78,FALSE),0),"")</f>
        <v>0</v>
      </c>
      <c r="HW137" s="649"/>
      <c r="HX137" s="649"/>
      <c r="HY137" s="650"/>
      <c r="HZ137" s="651">
        <f ca="1">IFERROR(ROUND(HLOOKUP(HZ$7,Rezultatai!$H$40:$DC$117,78,FALSE),0),"")</f>
        <v>0</v>
      </c>
      <c r="IA137" s="649"/>
      <c r="IB137" s="649"/>
      <c r="IC137" s="650"/>
      <c r="ID137" s="651">
        <f ca="1">IFERROR(ROUND(HLOOKUP(ID$7,Rezultatai!$H$40:$DC$117,78,FALSE),0),"")</f>
        <v>0</v>
      </c>
      <c r="IE137" s="649"/>
      <c r="IF137" s="649"/>
      <c r="IG137" s="650"/>
      <c r="IH137" s="651">
        <f ca="1">IFERROR(ROUND(HLOOKUP(IH$7,Rezultatai!$H$40:$DC$117,78,FALSE),0),"")</f>
        <v>0</v>
      </c>
      <c r="II137" s="649"/>
      <c r="IJ137" s="649"/>
      <c r="IK137" s="650"/>
      <c r="IL137" s="651">
        <f ca="1">IFERROR(ROUND(HLOOKUP(IL$7,Rezultatai!$H$40:$DC$117,78,FALSE),0),"")</f>
        <v>0</v>
      </c>
      <c r="IM137" s="649"/>
      <c r="IN137" s="649"/>
      <c r="IO137" s="650"/>
      <c r="IP137" s="651">
        <f ca="1">IFERROR(ROUND(HLOOKUP(IP$7,Rezultatai!$H$40:$DC$117,78,FALSE),0),"")</f>
        <v>0</v>
      </c>
      <c r="IQ137" s="649"/>
      <c r="IR137" s="649"/>
      <c r="IS137" s="650"/>
      <c r="IT137" s="651">
        <f ca="1">IFERROR(ROUND(HLOOKUP(IT$7,Rezultatai!$H$40:$DC$117,78,FALSE),0),"")</f>
        <v>0</v>
      </c>
      <c r="IU137" s="649"/>
      <c r="IV137" s="649"/>
      <c r="IW137" s="650"/>
      <c r="IX137" s="651">
        <f ca="1">IFERROR(ROUND(HLOOKUP(IX$7,Rezultatai!$H$40:$DC$117,78,FALSE),0),"")</f>
        <v>0</v>
      </c>
      <c r="IY137" s="649"/>
      <c r="IZ137" s="649"/>
      <c r="JA137" s="650"/>
      <c r="JB137" s="651">
        <f ca="1">IFERROR(ROUND(HLOOKUP(JB$7,Rezultatai!$H$40:$DC$117,78,FALSE),0),"")</f>
        <v>0</v>
      </c>
      <c r="JC137" s="649"/>
      <c r="JD137" s="649"/>
      <c r="JE137" s="650"/>
      <c r="JF137" s="651">
        <f ca="1">IFERROR(ROUND(HLOOKUP(JF$7,Rezultatai!$H$40:$DC$117,78,FALSE),0),"")</f>
        <v>0</v>
      </c>
      <c r="JG137" s="649"/>
      <c r="JH137" s="649"/>
      <c r="JI137" s="650"/>
      <c r="JJ137" s="651">
        <f ca="1">IFERROR(ROUND(HLOOKUP(JJ$7,Rezultatai!$H$40:$DC$117,78,FALSE),0),"")</f>
        <v>0</v>
      </c>
      <c r="JK137" s="649"/>
      <c r="JL137" s="649"/>
      <c r="JM137" s="650"/>
      <c r="JN137" s="651">
        <f ca="1">IFERROR(ROUND(HLOOKUP(JN$7,Rezultatai!$H$40:$DC$117,78,FALSE),0),"")</f>
        <v>0</v>
      </c>
      <c r="JO137" s="649"/>
      <c r="JP137" s="649"/>
      <c r="JQ137" s="650"/>
      <c r="JR137" s="651">
        <f ca="1">IFERROR(ROUND(HLOOKUP(JR$7,Rezultatai!$H$40:$DC$117,78,FALSE),0),"")</f>
        <v>0</v>
      </c>
      <c r="JS137" s="649"/>
      <c r="JT137" s="649"/>
      <c r="JU137" s="650"/>
      <c r="JV137" s="651">
        <f ca="1">IFERROR(ROUND(HLOOKUP(JV$7,Rezultatai!$H$40:$DC$117,78,FALSE),0),"")</f>
        <v>0</v>
      </c>
      <c r="JW137" s="649"/>
      <c r="JX137" s="649"/>
      <c r="JY137" s="650"/>
      <c r="JZ137" s="651">
        <f ca="1">IFERROR(ROUND(HLOOKUP(JZ$7,Rezultatai!$H$40:$DC$117,78,FALSE),0),"")</f>
        <v>0</v>
      </c>
      <c r="KA137" s="649"/>
      <c r="KB137" s="649"/>
      <c r="KC137" s="650"/>
      <c r="KD137" s="651">
        <f ca="1">IFERROR(ROUND(HLOOKUP(KD$7,Rezultatai!$H$40:$DC$117,78,FALSE),0),"")</f>
        <v>0</v>
      </c>
      <c r="KE137" s="649"/>
      <c r="KF137" s="649"/>
      <c r="KG137" s="650"/>
      <c r="KH137" s="651">
        <f ca="1">IFERROR(ROUND(HLOOKUP(KH$7,Rezultatai!$H$40:$DC$117,78,FALSE),0),"")</f>
        <v>0</v>
      </c>
      <c r="KI137" s="649"/>
      <c r="KJ137" s="649"/>
      <c r="KK137" s="650"/>
      <c r="KL137" s="651">
        <f ca="1">IFERROR(ROUND(HLOOKUP(KL$7,Rezultatai!$H$40:$DC$117,78,FALSE),0),"")</f>
        <v>0</v>
      </c>
      <c r="KM137" s="649"/>
      <c r="KN137" s="649"/>
      <c r="KO137" s="650"/>
      <c r="KP137" s="651">
        <f ca="1">IFERROR(ROUND(HLOOKUP(KP$7,Rezultatai!$H$40:$DC$117,78,FALSE),0),"")</f>
        <v>0</v>
      </c>
      <c r="KQ137" s="649"/>
      <c r="KR137" s="649"/>
      <c r="KS137" s="650"/>
      <c r="KT137" s="651">
        <f ca="1">IFERROR(ROUND(HLOOKUP(KT$7,Rezultatai!$H$40:$DC$117,78,FALSE),0),"")</f>
        <v>0</v>
      </c>
      <c r="KU137" s="649"/>
      <c r="KV137" s="649"/>
      <c r="KW137" s="650"/>
      <c r="KX137" s="651">
        <f ca="1">IFERROR(ROUND(HLOOKUP(KX$7,Rezultatai!$H$40:$DC$117,78,FALSE),0),"")</f>
        <v>0</v>
      </c>
      <c r="KY137" s="649"/>
      <c r="KZ137" s="649"/>
      <c r="LA137" s="650"/>
      <c r="LB137" s="651">
        <f ca="1">IFERROR(ROUND(HLOOKUP(LB$7,Rezultatai!$H$40:$DC$117,78,FALSE),0),"")</f>
        <v>0</v>
      </c>
      <c r="LC137" s="649"/>
      <c r="LD137" s="649"/>
      <c r="LE137" s="650"/>
      <c r="LF137" s="651">
        <f ca="1">IFERROR(ROUND(HLOOKUP(LF$7,Rezultatai!$H$40:$DC$117,78,FALSE),0),"")</f>
        <v>0</v>
      </c>
      <c r="LG137" s="649"/>
      <c r="LH137" s="649"/>
      <c r="LI137" s="650"/>
      <c r="LJ137" s="651">
        <f ca="1">IFERROR(ROUND(HLOOKUP(LJ$7,Rezultatai!$H$40:$DC$117,78,FALSE),0),"")</f>
        <v>0</v>
      </c>
      <c r="LK137" s="649"/>
      <c r="LL137" s="649"/>
      <c r="LM137" s="650"/>
    </row>
    <row r="138" spans="1:325">
      <c r="A138" s="130"/>
      <c r="B138" s="323" t="s">
        <v>897</v>
      </c>
      <c r="C138" s="143" t="s">
        <v>898</v>
      </c>
      <c r="D138" s="527">
        <f ca="1">SUMIF($F$6:$LM$6,"&lt;="&amp;PAL,$F138:$LM138)</f>
        <v>0</v>
      </c>
      <c r="E138" s="139"/>
      <c r="F138" s="651" t="str">
        <f ca="1">IFERROR(ROUND(HLOOKUP(F$7,Rezultatai!$H$40:$DC$117,77,FALSE),0),"")</f>
        <v/>
      </c>
      <c r="G138" s="649"/>
      <c r="H138" s="649"/>
      <c r="I138" s="650"/>
      <c r="J138" s="651">
        <f ca="1">IFERROR(ROUND(HLOOKUP(J$7,Rezultatai!$H$40:$DC$117,77,FALSE),0),"")</f>
        <v>0</v>
      </c>
      <c r="K138" s="649"/>
      <c r="L138" s="649"/>
      <c r="M138" s="650"/>
      <c r="N138" s="651">
        <f ca="1">IFERROR(ROUND(HLOOKUP(N$7,Rezultatai!$H$40:$DC$117,77,FALSE),0),"")</f>
        <v>0</v>
      </c>
      <c r="O138" s="649"/>
      <c r="P138" s="649"/>
      <c r="Q138" s="650"/>
      <c r="R138" s="651">
        <f ca="1">IFERROR(ROUND(HLOOKUP(R$7,Rezultatai!$H$40:$DC$117,77,FALSE),0),"")</f>
        <v>0</v>
      </c>
      <c r="S138" s="649"/>
      <c r="T138" s="649"/>
      <c r="U138" s="650"/>
      <c r="V138" s="651">
        <f ca="1">IFERROR(ROUND(HLOOKUP(V$7,Rezultatai!$H$40:$DC$117,77,FALSE),0),"")</f>
        <v>0</v>
      </c>
      <c r="W138" s="649"/>
      <c r="X138" s="649"/>
      <c r="Y138" s="650"/>
      <c r="Z138" s="651">
        <f ca="1">IFERROR(ROUND(HLOOKUP(Z$7,Rezultatai!$H$40:$DC$117,77,FALSE),0),"")</f>
        <v>0</v>
      </c>
      <c r="AA138" s="649"/>
      <c r="AB138" s="649"/>
      <c r="AC138" s="650"/>
      <c r="AD138" s="651">
        <f ca="1">IFERROR(ROUND(HLOOKUP(AD$7,Rezultatai!$H$40:$DC$117,77,FALSE),0),"")</f>
        <v>0</v>
      </c>
      <c r="AE138" s="649"/>
      <c r="AF138" s="649"/>
      <c r="AG138" s="650"/>
      <c r="AH138" s="651">
        <f ca="1">IFERROR(ROUND(HLOOKUP(AH$7,Rezultatai!$H$40:$DC$117,77,FALSE),0),"")</f>
        <v>0</v>
      </c>
      <c r="AI138" s="649"/>
      <c r="AJ138" s="649"/>
      <c r="AK138" s="650"/>
      <c r="AL138" s="651">
        <f ca="1">IFERROR(ROUND(HLOOKUP(AL$7,Rezultatai!$H$40:$DC$117,77,FALSE),0),"")</f>
        <v>0</v>
      </c>
      <c r="AM138" s="649"/>
      <c r="AN138" s="649"/>
      <c r="AO138" s="650"/>
      <c r="AP138" s="651">
        <f ca="1">IFERROR(ROUND(HLOOKUP(AP$7,Rezultatai!$H$40:$DC$117,77,FALSE),0),"")</f>
        <v>0</v>
      </c>
      <c r="AQ138" s="649"/>
      <c r="AR138" s="649"/>
      <c r="AS138" s="650"/>
      <c r="AT138" s="651">
        <f ca="1">IFERROR(ROUND(HLOOKUP(AT$7,Rezultatai!$H$40:$DC$117,77,FALSE),0),"")</f>
        <v>0</v>
      </c>
      <c r="AU138" s="649"/>
      <c r="AV138" s="649"/>
      <c r="AW138" s="650"/>
      <c r="AX138" s="651">
        <f ca="1">IFERROR(ROUND(HLOOKUP(AX$7,Rezultatai!$H$40:$DC$117,77,FALSE),0),"")</f>
        <v>0</v>
      </c>
      <c r="AY138" s="649"/>
      <c r="AZ138" s="649"/>
      <c r="BA138" s="650"/>
      <c r="BB138" s="651">
        <f ca="1">IFERROR(ROUND(HLOOKUP(BB$7,Rezultatai!$H$40:$DC$117,77,FALSE),0),"")</f>
        <v>0</v>
      </c>
      <c r="BC138" s="649"/>
      <c r="BD138" s="649"/>
      <c r="BE138" s="650"/>
      <c r="BF138" s="651">
        <f ca="1">IFERROR(ROUND(HLOOKUP(BF$7,Rezultatai!$H$40:$DC$117,77,FALSE),0),"")</f>
        <v>0</v>
      </c>
      <c r="BG138" s="649"/>
      <c r="BH138" s="649"/>
      <c r="BI138" s="650"/>
      <c r="BJ138" s="651">
        <f ca="1">IFERROR(ROUND(HLOOKUP(BJ$7,Rezultatai!$H$40:$DC$117,77,FALSE),0),"")</f>
        <v>0</v>
      </c>
      <c r="BK138" s="649"/>
      <c r="BL138" s="649"/>
      <c r="BM138" s="650"/>
      <c r="BN138" s="651">
        <f ca="1">IFERROR(ROUND(HLOOKUP(BN$7,Rezultatai!$H$40:$DC$117,77,FALSE),0),"")</f>
        <v>0</v>
      </c>
      <c r="BO138" s="649"/>
      <c r="BP138" s="649"/>
      <c r="BQ138" s="650"/>
      <c r="BR138" s="651">
        <f ca="1">IFERROR(ROUND(HLOOKUP(BR$7,Rezultatai!$H$40:$DC$117,77,FALSE),0),"")</f>
        <v>0</v>
      </c>
      <c r="BS138" s="649"/>
      <c r="BT138" s="649"/>
      <c r="BU138" s="650"/>
      <c r="BV138" s="651">
        <f ca="1">IFERROR(ROUND(HLOOKUP(BV$7,Rezultatai!$H$40:$DC$117,77,FALSE),0),"")</f>
        <v>0</v>
      </c>
      <c r="BW138" s="649"/>
      <c r="BX138" s="649"/>
      <c r="BY138" s="650"/>
      <c r="BZ138" s="651">
        <f ca="1">IFERROR(ROUND(HLOOKUP(BZ$7,Rezultatai!$H$40:$DC$117,77,FALSE),0),"")</f>
        <v>0</v>
      </c>
      <c r="CA138" s="649"/>
      <c r="CB138" s="649"/>
      <c r="CC138" s="650"/>
      <c r="CD138" s="651">
        <f ca="1">IFERROR(ROUND(HLOOKUP(CD$7,Rezultatai!$H$40:$DC$117,77,FALSE),0),"")</f>
        <v>0</v>
      </c>
      <c r="CE138" s="649"/>
      <c r="CF138" s="649"/>
      <c r="CG138" s="650"/>
      <c r="CH138" s="651">
        <f ca="1">IFERROR(ROUND(HLOOKUP(CH$7,Rezultatai!$H$40:$DC$117,77,FALSE),0),"")</f>
        <v>0</v>
      </c>
      <c r="CI138" s="649"/>
      <c r="CJ138" s="649"/>
      <c r="CK138" s="650"/>
      <c r="CL138" s="651">
        <f ca="1">IFERROR(ROUND(HLOOKUP(CL$7,Rezultatai!$H$40:$DC$117,77,FALSE),0),"")</f>
        <v>0</v>
      </c>
      <c r="CM138" s="649"/>
      <c r="CN138" s="649"/>
      <c r="CO138" s="650"/>
      <c r="CP138" s="651">
        <f ca="1">IFERROR(ROUND(HLOOKUP(CP$7,Rezultatai!$H$40:$DC$117,77,FALSE),0),"")</f>
        <v>0</v>
      </c>
      <c r="CQ138" s="649"/>
      <c r="CR138" s="649"/>
      <c r="CS138" s="650"/>
      <c r="CT138" s="651">
        <f ca="1">IFERROR(ROUND(HLOOKUP(CT$7,Rezultatai!$H$40:$DC$117,77,FALSE),0),"")</f>
        <v>0</v>
      </c>
      <c r="CU138" s="649"/>
      <c r="CV138" s="649"/>
      <c r="CW138" s="650"/>
      <c r="CX138" s="651">
        <f ca="1">IFERROR(ROUND(HLOOKUP(CX$7,Rezultatai!$H$40:$DC$117,77,FALSE),0),"")</f>
        <v>0</v>
      </c>
      <c r="CY138" s="649"/>
      <c r="CZ138" s="649"/>
      <c r="DA138" s="650"/>
      <c r="DB138" s="651">
        <f ca="1">IFERROR(ROUND(HLOOKUP(DB$7,Rezultatai!$H$40:$DC$117,77,FALSE),0),"")</f>
        <v>0</v>
      </c>
      <c r="DC138" s="649"/>
      <c r="DD138" s="649"/>
      <c r="DE138" s="650"/>
      <c r="DF138" s="651">
        <f ca="1">IFERROR(ROUND(HLOOKUP(DF$7,Rezultatai!$H$40:$DC$117,77,FALSE),0),"")</f>
        <v>0</v>
      </c>
      <c r="DG138" s="649"/>
      <c r="DH138" s="649"/>
      <c r="DI138" s="650"/>
      <c r="DJ138" s="651">
        <f ca="1">IFERROR(ROUND(HLOOKUP(DJ$7,Rezultatai!$H$40:$DC$117,77,FALSE),0),"")</f>
        <v>0</v>
      </c>
      <c r="DK138" s="649"/>
      <c r="DL138" s="649"/>
      <c r="DM138" s="650"/>
      <c r="DN138" s="651">
        <f ca="1">IFERROR(ROUND(HLOOKUP(DN$7,Rezultatai!$H$40:$DC$117,77,FALSE),0),"")</f>
        <v>0</v>
      </c>
      <c r="DO138" s="649"/>
      <c r="DP138" s="649"/>
      <c r="DQ138" s="650"/>
      <c r="DR138" s="651">
        <f ca="1">IFERROR(ROUND(HLOOKUP(DR$7,Rezultatai!$H$40:$DC$117,77,FALSE),0),"")</f>
        <v>0</v>
      </c>
      <c r="DS138" s="649"/>
      <c r="DT138" s="649"/>
      <c r="DU138" s="650"/>
      <c r="DV138" s="651">
        <f ca="1">IFERROR(ROUND(HLOOKUP(DV$7,Rezultatai!$H$40:$DC$117,77,FALSE),0),"")</f>
        <v>0</v>
      </c>
      <c r="DW138" s="649"/>
      <c r="DX138" s="649"/>
      <c r="DY138" s="650"/>
      <c r="DZ138" s="651">
        <f ca="1">IFERROR(ROUND(HLOOKUP(DZ$7,Rezultatai!$H$40:$DC$117,77,FALSE),0),"")</f>
        <v>0</v>
      </c>
      <c r="EA138" s="649"/>
      <c r="EB138" s="649"/>
      <c r="EC138" s="650"/>
      <c r="ED138" s="651">
        <f ca="1">IFERROR(ROUND(HLOOKUP(ED$7,Rezultatai!$H$40:$DC$117,77,FALSE),0),"")</f>
        <v>0</v>
      </c>
      <c r="EE138" s="649"/>
      <c r="EF138" s="649"/>
      <c r="EG138" s="650"/>
      <c r="EH138" s="651">
        <f ca="1">IFERROR(ROUND(HLOOKUP(EH$7,Rezultatai!$H$40:$DC$117,77,FALSE),0),"")</f>
        <v>0</v>
      </c>
      <c r="EI138" s="649"/>
      <c r="EJ138" s="649"/>
      <c r="EK138" s="650"/>
      <c r="EL138" s="651">
        <f ca="1">IFERROR(ROUND(HLOOKUP(EL$7,Rezultatai!$H$40:$DC$117,77,FALSE),0),"")</f>
        <v>0</v>
      </c>
      <c r="EM138" s="649"/>
      <c r="EN138" s="649"/>
      <c r="EO138" s="650"/>
      <c r="EP138" s="651">
        <f ca="1">IFERROR(ROUND(HLOOKUP(EP$7,Rezultatai!$H$40:$DC$117,77,FALSE),0),"")</f>
        <v>0</v>
      </c>
      <c r="EQ138" s="649"/>
      <c r="ER138" s="649"/>
      <c r="ES138" s="650"/>
      <c r="ET138" s="651">
        <f ca="1">IFERROR(ROUND(HLOOKUP(ET$7,Rezultatai!$H$40:$DC$117,77,FALSE),0),"")</f>
        <v>0</v>
      </c>
      <c r="EU138" s="649"/>
      <c r="EV138" s="649"/>
      <c r="EW138" s="650"/>
      <c r="EX138" s="651">
        <f ca="1">IFERROR(ROUND(HLOOKUP(EX$7,Rezultatai!$H$40:$DC$117,77,FALSE),0),"")</f>
        <v>0</v>
      </c>
      <c r="EY138" s="649"/>
      <c r="EZ138" s="649"/>
      <c r="FA138" s="650"/>
      <c r="FB138" s="651">
        <f ca="1">IFERROR(ROUND(HLOOKUP(FB$7,Rezultatai!$H$40:$DC$117,77,FALSE),0),"")</f>
        <v>0</v>
      </c>
      <c r="FC138" s="649"/>
      <c r="FD138" s="649"/>
      <c r="FE138" s="650"/>
      <c r="FF138" s="651">
        <f ca="1">IFERROR(ROUND(HLOOKUP(FF$7,Rezultatai!$H$40:$DC$117,77,FALSE),0),"")</f>
        <v>0</v>
      </c>
      <c r="FG138" s="649"/>
      <c r="FH138" s="649"/>
      <c r="FI138" s="650"/>
      <c r="FJ138" s="651">
        <f ca="1">IFERROR(ROUND(HLOOKUP(FJ$7,Rezultatai!$H$40:$DC$117,77,FALSE),0),"")</f>
        <v>0</v>
      </c>
      <c r="FK138" s="649"/>
      <c r="FL138" s="649"/>
      <c r="FM138" s="650"/>
      <c r="FN138" s="651">
        <f ca="1">IFERROR(ROUND(HLOOKUP(FN$7,Rezultatai!$H$40:$DC$117,77,FALSE),0),"")</f>
        <v>0</v>
      </c>
      <c r="FO138" s="649"/>
      <c r="FP138" s="649"/>
      <c r="FQ138" s="650"/>
      <c r="FR138" s="651">
        <f ca="1">IFERROR(ROUND(HLOOKUP(FR$7,Rezultatai!$H$40:$DC$117,77,FALSE),0),"")</f>
        <v>0</v>
      </c>
      <c r="FS138" s="649"/>
      <c r="FT138" s="649"/>
      <c r="FU138" s="650"/>
      <c r="FV138" s="651">
        <f ca="1">IFERROR(ROUND(HLOOKUP(FV$7,Rezultatai!$H$40:$DC$117,77,FALSE),0),"")</f>
        <v>0</v>
      </c>
      <c r="FW138" s="649"/>
      <c r="FX138" s="649"/>
      <c r="FY138" s="650"/>
      <c r="FZ138" s="651">
        <f ca="1">IFERROR(ROUND(HLOOKUP(FZ$7,Rezultatai!$H$40:$DC$117,77,FALSE),0),"")</f>
        <v>0</v>
      </c>
      <c r="GA138" s="649"/>
      <c r="GB138" s="649"/>
      <c r="GC138" s="650"/>
      <c r="GD138" s="651">
        <f ca="1">IFERROR(ROUND(HLOOKUP(GD$7,Rezultatai!$H$40:$DC$117,77,FALSE),0),"")</f>
        <v>0</v>
      </c>
      <c r="GE138" s="649"/>
      <c r="GF138" s="649"/>
      <c r="GG138" s="650"/>
      <c r="GH138" s="651">
        <f ca="1">IFERROR(ROUND(HLOOKUP(GH$7,Rezultatai!$H$40:$DC$117,77,FALSE),0),"")</f>
        <v>0</v>
      </c>
      <c r="GI138" s="649"/>
      <c r="GJ138" s="649"/>
      <c r="GK138" s="650"/>
      <c r="GL138" s="651">
        <f ca="1">IFERROR(ROUND(HLOOKUP(GL$7,Rezultatai!$H$40:$DC$117,77,FALSE),0),"")</f>
        <v>0</v>
      </c>
      <c r="GM138" s="649"/>
      <c r="GN138" s="649"/>
      <c r="GO138" s="650"/>
      <c r="GP138" s="651">
        <f ca="1">IFERROR(ROUND(HLOOKUP(GP$7,Rezultatai!$H$40:$DC$117,77,FALSE),0),"")</f>
        <v>0</v>
      </c>
      <c r="GQ138" s="649"/>
      <c r="GR138" s="649"/>
      <c r="GS138" s="650"/>
      <c r="GT138" s="651">
        <f ca="1">IFERROR(ROUND(HLOOKUP(GT$7,Rezultatai!$H$40:$DC$117,77,FALSE),0),"")</f>
        <v>0</v>
      </c>
      <c r="GU138" s="649"/>
      <c r="GV138" s="649"/>
      <c r="GW138" s="650"/>
      <c r="GX138" s="651">
        <f ca="1">IFERROR(ROUND(HLOOKUP(GX$7,Rezultatai!$H$40:$DC$117,77,FALSE),0),"")</f>
        <v>0</v>
      </c>
      <c r="GY138" s="649"/>
      <c r="GZ138" s="649"/>
      <c r="HA138" s="650"/>
      <c r="HB138" s="651">
        <f ca="1">IFERROR(ROUND(HLOOKUP(HB$7,Rezultatai!$H$40:$DC$117,77,FALSE),0),"")</f>
        <v>0</v>
      </c>
      <c r="HC138" s="649"/>
      <c r="HD138" s="649"/>
      <c r="HE138" s="650"/>
      <c r="HF138" s="651">
        <f ca="1">IFERROR(ROUND(HLOOKUP(HF$7,Rezultatai!$H$40:$DC$117,77,FALSE),0),"")</f>
        <v>0</v>
      </c>
      <c r="HG138" s="649"/>
      <c r="HH138" s="649"/>
      <c r="HI138" s="650"/>
      <c r="HJ138" s="651">
        <f ca="1">IFERROR(ROUND(HLOOKUP(HJ$7,Rezultatai!$H$40:$DC$117,77,FALSE),0),"")</f>
        <v>0</v>
      </c>
      <c r="HK138" s="649"/>
      <c r="HL138" s="649"/>
      <c r="HM138" s="650"/>
      <c r="HN138" s="651">
        <f ca="1">IFERROR(ROUND(HLOOKUP(HN$7,Rezultatai!$H$40:$DC$117,77,FALSE),0),"")</f>
        <v>0</v>
      </c>
      <c r="HO138" s="649"/>
      <c r="HP138" s="649"/>
      <c r="HQ138" s="650"/>
      <c r="HR138" s="651">
        <f ca="1">IFERROR(ROUND(HLOOKUP(HR$7,Rezultatai!$H$40:$DC$117,77,FALSE),0),"")</f>
        <v>0</v>
      </c>
      <c r="HS138" s="649"/>
      <c r="HT138" s="649"/>
      <c r="HU138" s="650"/>
      <c r="HV138" s="651">
        <f ca="1">IFERROR(ROUND(HLOOKUP(HV$7,Rezultatai!$H$40:$DC$117,77,FALSE),0),"")</f>
        <v>0</v>
      </c>
      <c r="HW138" s="649"/>
      <c r="HX138" s="649"/>
      <c r="HY138" s="650"/>
      <c r="HZ138" s="651">
        <f ca="1">IFERROR(ROUND(HLOOKUP(HZ$7,Rezultatai!$H$40:$DC$117,77,FALSE),0),"")</f>
        <v>0</v>
      </c>
      <c r="IA138" s="649"/>
      <c r="IB138" s="649"/>
      <c r="IC138" s="650"/>
      <c r="ID138" s="651">
        <f ca="1">IFERROR(ROUND(HLOOKUP(ID$7,Rezultatai!$H$40:$DC$117,77,FALSE),0),"")</f>
        <v>0</v>
      </c>
      <c r="IE138" s="649"/>
      <c r="IF138" s="649"/>
      <c r="IG138" s="650"/>
      <c r="IH138" s="651">
        <f ca="1">IFERROR(ROUND(HLOOKUP(IH$7,Rezultatai!$H$40:$DC$117,77,FALSE),0),"")</f>
        <v>0</v>
      </c>
      <c r="II138" s="649"/>
      <c r="IJ138" s="649"/>
      <c r="IK138" s="650"/>
      <c r="IL138" s="651">
        <f ca="1">IFERROR(ROUND(HLOOKUP(IL$7,Rezultatai!$H$40:$DC$117,77,FALSE),0),"")</f>
        <v>0</v>
      </c>
      <c r="IM138" s="649"/>
      <c r="IN138" s="649"/>
      <c r="IO138" s="650"/>
      <c r="IP138" s="651">
        <f ca="1">IFERROR(ROUND(HLOOKUP(IP$7,Rezultatai!$H$40:$DC$117,77,FALSE),0),"")</f>
        <v>0</v>
      </c>
      <c r="IQ138" s="649"/>
      <c r="IR138" s="649"/>
      <c r="IS138" s="650"/>
      <c r="IT138" s="651">
        <f ca="1">IFERROR(ROUND(HLOOKUP(IT$7,Rezultatai!$H$40:$DC$117,77,FALSE),0),"")</f>
        <v>0</v>
      </c>
      <c r="IU138" s="649"/>
      <c r="IV138" s="649"/>
      <c r="IW138" s="650"/>
      <c r="IX138" s="651">
        <f ca="1">IFERROR(ROUND(HLOOKUP(IX$7,Rezultatai!$H$40:$DC$117,77,FALSE),0),"")</f>
        <v>0</v>
      </c>
      <c r="IY138" s="649"/>
      <c r="IZ138" s="649"/>
      <c r="JA138" s="650"/>
      <c r="JB138" s="651">
        <f ca="1">IFERROR(ROUND(HLOOKUP(JB$7,Rezultatai!$H$40:$DC$117,77,FALSE),0),"")</f>
        <v>0</v>
      </c>
      <c r="JC138" s="649"/>
      <c r="JD138" s="649"/>
      <c r="JE138" s="650"/>
      <c r="JF138" s="651">
        <f ca="1">IFERROR(ROUND(HLOOKUP(JF$7,Rezultatai!$H$40:$DC$117,77,FALSE),0),"")</f>
        <v>0</v>
      </c>
      <c r="JG138" s="649"/>
      <c r="JH138" s="649"/>
      <c r="JI138" s="650"/>
      <c r="JJ138" s="651">
        <f ca="1">IFERROR(ROUND(HLOOKUP(JJ$7,Rezultatai!$H$40:$DC$117,77,FALSE),0),"")</f>
        <v>0</v>
      </c>
      <c r="JK138" s="649"/>
      <c r="JL138" s="649"/>
      <c r="JM138" s="650"/>
      <c r="JN138" s="651">
        <f ca="1">IFERROR(ROUND(HLOOKUP(JN$7,Rezultatai!$H$40:$DC$117,77,FALSE),0),"")</f>
        <v>0</v>
      </c>
      <c r="JO138" s="649"/>
      <c r="JP138" s="649"/>
      <c r="JQ138" s="650"/>
      <c r="JR138" s="651">
        <f ca="1">IFERROR(ROUND(HLOOKUP(JR$7,Rezultatai!$H$40:$DC$117,77,FALSE),0),"")</f>
        <v>0</v>
      </c>
      <c r="JS138" s="649"/>
      <c r="JT138" s="649"/>
      <c r="JU138" s="650"/>
      <c r="JV138" s="651">
        <f ca="1">IFERROR(ROUND(HLOOKUP(JV$7,Rezultatai!$H$40:$DC$117,77,FALSE),0),"")</f>
        <v>0</v>
      </c>
      <c r="JW138" s="649"/>
      <c r="JX138" s="649"/>
      <c r="JY138" s="650"/>
      <c r="JZ138" s="651">
        <f ca="1">IFERROR(ROUND(HLOOKUP(JZ$7,Rezultatai!$H$40:$DC$117,77,FALSE),0),"")</f>
        <v>0</v>
      </c>
      <c r="KA138" s="649"/>
      <c r="KB138" s="649"/>
      <c r="KC138" s="650"/>
      <c r="KD138" s="651">
        <f ca="1">IFERROR(ROUND(HLOOKUP(KD$7,Rezultatai!$H$40:$DC$117,77,FALSE),0),"")</f>
        <v>0</v>
      </c>
      <c r="KE138" s="649"/>
      <c r="KF138" s="649"/>
      <c r="KG138" s="650"/>
      <c r="KH138" s="651">
        <f ca="1">IFERROR(ROUND(HLOOKUP(KH$7,Rezultatai!$H$40:$DC$117,77,FALSE),0),"")</f>
        <v>0</v>
      </c>
      <c r="KI138" s="649"/>
      <c r="KJ138" s="649"/>
      <c r="KK138" s="650"/>
      <c r="KL138" s="651">
        <f ca="1">IFERROR(ROUND(HLOOKUP(KL$7,Rezultatai!$H$40:$DC$117,77,FALSE),0),"")</f>
        <v>0</v>
      </c>
      <c r="KM138" s="649"/>
      <c r="KN138" s="649"/>
      <c r="KO138" s="650"/>
      <c r="KP138" s="651">
        <f ca="1">IFERROR(ROUND(HLOOKUP(KP$7,Rezultatai!$H$40:$DC$117,77,FALSE),0),"")</f>
        <v>0</v>
      </c>
      <c r="KQ138" s="649"/>
      <c r="KR138" s="649"/>
      <c r="KS138" s="650"/>
      <c r="KT138" s="651">
        <f ca="1">IFERROR(ROUND(HLOOKUP(KT$7,Rezultatai!$H$40:$DC$117,77,FALSE),0),"")</f>
        <v>0</v>
      </c>
      <c r="KU138" s="649"/>
      <c r="KV138" s="649"/>
      <c r="KW138" s="650"/>
      <c r="KX138" s="651">
        <f ca="1">IFERROR(ROUND(HLOOKUP(KX$7,Rezultatai!$H$40:$DC$117,77,FALSE),0),"")</f>
        <v>0</v>
      </c>
      <c r="KY138" s="649"/>
      <c r="KZ138" s="649"/>
      <c r="LA138" s="650"/>
      <c r="LB138" s="651">
        <f ca="1">IFERROR(ROUND(HLOOKUP(LB$7,Rezultatai!$H$40:$DC$117,77,FALSE),0),"")</f>
        <v>0</v>
      </c>
      <c r="LC138" s="649"/>
      <c r="LD138" s="649"/>
      <c r="LE138" s="650"/>
      <c r="LF138" s="651">
        <f ca="1">IFERROR(ROUND(HLOOKUP(LF$7,Rezultatai!$H$40:$DC$117,77,FALSE),0),"")</f>
        <v>0</v>
      </c>
      <c r="LG138" s="649"/>
      <c r="LH138" s="649"/>
      <c r="LI138" s="650"/>
      <c r="LJ138" s="651">
        <f ca="1">IFERROR(ROUND(HLOOKUP(LJ$7,Rezultatai!$H$40:$DC$117,77,FALSE),0),"")</f>
        <v>0</v>
      </c>
      <c r="LK138" s="649"/>
      <c r="LL138" s="649"/>
      <c r="LM138" s="650"/>
    </row>
    <row r="139" spans="1:325">
      <c r="A139" s="130"/>
      <c r="B139" s="418" t="s">
        <v>899</v>
      </c>
      <c r="C139" s="522" t="s">
        <v>900</v>
      </c>
      <c r="D139" s="523">
        <f>SUM(D140:D141)</f>
        <v>172755131</v>
      </c>
      <c r="E139" s="526"/>
      <c r="F139" s="631">
        <f>SUM(F140:I141)</f>
        <v>0</v>
      </c>
      <c r="G139" s="632"/>
      <c r="H139" s="632"/>
      <c r="I139" s="633"/>
      <c r="J139" s="631">
        <f t="shared" ref="J139" si="156">SUM(J140:M141)</f>
        <v>65402346</v>
      </c>
      <c r="K139" s="632"/>
      <c r="L139" s="632"/>
      <c r="M139" s="633"/>
      <c r="N139" s="631">
        <f t="shared" ref="N139" si="157">SUM(N140:Q141)</f>
        <v>42949324</v>
      </c>
      <c r="O139" s="632"/>
      <c r="P139" s="632"/>
      <c r="Q139" s="633"/>
      <c r="R139" s="631">
        <f t="shared" ref="R139" si="158">SUM(R140:U141)</f>
        <v>64418310</v>
      </c>
      <c r="S139" s="632"/>
      <c r="T139" s="632"/>
      <c r="U139" s="633"/>
      <c r="V139" s="631">
        <f t="shared" ref="V139" si="159">SUM(V140:Y141)</f>
        <v>41319696</v>
      </c>
      <c r="W139" s="632"/>
      <c r="X139" s="632"/>
      <c r="Y139" s="633"/>
      <c r="Z139" s="631">
        <f t="shared" ref="Z139" si="160">SUM(Z140:AC141)</f>
        <v>47268346</v>
      </c>
      <c r="AA139" s="632"/>
      <c r="AB139" s="632"/>
      <c r="AC139" s="633"/>
      <c r="AD139" s="631">
        <f t="shared" ref="AD139" si="161">SUM(AD140:AG141)</f>
        <v>70933417</v>
      </c>
      <c r="AE139" s="632"/>
      <c r="AF139" s="632"/>
      <c r="AG139" s="633"/>
      <c r="AH139" s="631">
        <f t="shared" ref="AH139" si="162">SUM(AH140:AK141)</f>
        <v>25391325</v>
      </c>
      <c r="AI139" s="632"/>
      <c r="AJ139" s="632"/>
      <c r="AK139" s="633"/>
      <c r="AL139" s="631">
        <f t="shared" ref="AL139" si="163">SUM(AL140:AO141)</f>
        <v>-4135456</v>
      </c>
      <c r="AM139" s="632"/>
      <c r="AN139" s="632"/>
      <c r="AO139" s="633"/>
      <c r="AP139" s="631">
        <f t="shared" ref="AP139" si="164">SUM(AP140:AS141)</f>
        <v>-5968741</v>
      </c>
      <c r="AQ139" s="632"/>
      <c r="AR139" s="632"/>
      <c r="AS139" s="633"/>
      <c r="AT139" s="631">
        <f t="shared" ref="AT139" si="165">SUM(AT140:AW141)</f>
        <v>-6662930</v>
      </c>
      <c r="AU139" s="632"/>
      <c r="AV139" s="632"/>
      <c r="AW139" s="633"/>
      <c r="AX139" s="631">
        <f t="shared" ref="AX139" si="166">SUM(AX140:BA141)</f>
        <v>-6886320</v>
      </c>
      <c r="AY139" s="632"/>
      <c r="AZ139" s="632"/>
      <c r="BA139" s="633"/>
      <c r="BB139" s="631">
        <f t="shared" ref="BB139" si="167">SUM(BB140:BE141)</f>
        <v>-5814820</v>
      </c>
      <c r="BC139" s="632"/>
      <c r="BD139" s="632"/>
      <c r="BE139" s="633"/>
      <c r="BF139" s="631">
        <f t="shared" ref="BF139" si="168">SUM(BF140:BI141)</f>
        <v>-4528008</v>
      </c>
      <c r="BG139" s="632"/>
      <c r="BH139" s="632"/>
      <c r="BI139" s="633"/>
      <c r="BJ139" s="631">
        <f t="shared" ref="BJ139" si="169">SUM(BJ140:BM141)</f>
        <v>-4119231</v>
      </c>
      <c r="BK139" s="632"/>
      <c r="BL139" s="632"/>
      <c r="BM139" s="633"/>
      <c r="BN139" s="631">
        <f t="shared" ref="BN139" si="170">SUM(BN140:BQ141)</f>
        <v>-3342841</v>
      </c>
      <c r="BO139" s="632"/>
      <c r="BP139" s="632"/>
      <c r="BQ139" s="633"/>
      <c r="BR139" s="631">
        <f t="shared" ref="BR139" si="171">SUM(BR140:BU141)</f>
        <v>-2871621</v>
      </c>
      <c r="BS139" s="632"/>
      <c r="BT139" s="632"/>
      <c r="BU139" s="633"/>
      <c r="BV139" s="631">
        <f t="shared" ref="BV139" si="172">SUM(BV140:BY141)</f>
        <v>-2006163</v>
      </c>
      <c r="BW139" s="632"/>
      <c r="BX139" s="632"/>
      <c r="BY139" s="633"/>
      <c r="BZ139" s="631">
        <f t="shared" ref="BZ139" si="173">SUM(BZ140:CC141)</f>
        <v>-1087551</v>
      </c>
      <c r="CA139" s="632"/>
      <c r="CB139" s="632"/>
      <c r="CC139" s="633"/>
      <c r="CD139" s="631">
        <f t="shared" ref="CD139" si="174">SUM(CD140:CG141)</f>
        <v>0</v>
      </c>
      <c r="CE139" s="632"/>
      <c r="CF139" s="632"/>
      <c r="CG139" s="633"/>
      <c r="CH139" s="631">
        <f t="shared" ref="CH139" si="175">SUM(CH140:CK141)</f>
        <v>0</v>
      </c>
      <c r="CI139" s="632"/>
      <c r="CJ139" s="632"/>
      <c r="CK139" s="633"/>
      <c r="CL139" s="631">
        <f t="shared" ref="CL139" si="176">SUM(CL140:CO141)</f>
        <v>0</v>
      </c>
      <c r="CM139" s="632"/>
      <c r="CN139" s="632"/>
      <c r="CO139" s="633"/>
      <c r="CP139" s="631">
        <f t="shared" ref="CP139" si="177">SUM(CP140:CS141)</f>
        <v>0</v>
      </c>
      <c r="CQ139" s="632"/>
      <c r="CR139" s="632"/>
      <c r="CS139" s="633"/>
      <c r="CT139" s="631">
        <f t="shared" ref="CT139" si="178">SUM(CT140:CW141)</f>
        <v>0</v>
      </c>
      <c r="CU139" s="632"/>
      <c r="CV139" s="632"/>
      <c r="CW139" s="633"/>
      <c r="CX139" s="631">
        <f t="shared" ref="CX139" si="179">SUM(CX140:DA141)</f>
        <v>0</v>
      </c>
      <c r="CY139" s="632"/>
      <c r="CZ139" s="632"/>
      <c r="DA139" s="633"/>
      <c r="DB139" s="631">
        <f t="shared" ref="DB139" si="180">SUM(DB140:DE141)</f>
        <v>0</v>
      </c>
      <c r="DC139" s="632"/>
      <c r="DD139" s="632"/>
      <c r="DE139" s="633"/>
      <c r="DF139" s="631">
        <f t="shared" ref="DF139" si="181">SUM(DF140:DI141)</f>
        <v>0</v>
      </c>
      <c r="DG139" s="632"/>
      <c r="DH139" s="632"/>
      <c r="DI139" s="633"/>
      <c r="DJ139" s="631">
        <f t="shared" ref="DJ139" si="182">SUM(DJ140:DM141)</f>
        <v>0</v>
      </c>
      <c r="DK139" s="632"/>
      <c r="DL139" s="632"/>
      <c r="DM139" s="633"/>
      <c r="DN139" s="631">
        <f t="shared" ref="DN139" si="183">SUM(DN140:DQ141)</f>
        <v>0</v>
      </c>
      <c r="DO139" s="632"/>
      <c r="DP139" s="632"/>
      <c r="DQ139" s="633"/>
      <c r="DR139" s="631">
        <f t="shared" ref="DR139" si="184">SUM(DR140:DU141)</f>
        <v>0</v>
      </c>
      <c r="DS139" s="632"/>
      <c r="DT139" s="632"/>
      <c r="DU139" s="633"/>
      <c r="DV139" s="631">
        <f t="shared" ref="DV139" si="185">SUM(DV140:DY141)</f>
        <v>0</v>
      </c>
      <c r="DW139" s="632"/>
      <c r="DX139" s="632"/>
      <c r="DY139" s="633"/>
      <c r="DZ139" s="631">
        <f t="shared" ref="DZ139" si="186">SUM(DZ140:EC141)</f>
        <v>0</v>
      </c>
      <c r="EA139" s="632"/>
      <c r="EB139" s="632"/>
      <c r="EC139" s="633"/>
      <c r="ED139" s="631">
        <f t="shared" ref="ED139" si="187">SUM(ED140:EG141)</f>
        <v>0</v>
      </c>
      <c r="EE139" s="632"/>
      <c r="EF139" s="632"/>
      <c r="EG139" s="633"/>
      <c r="EH139" s="631">
        <f t="shared" ref="EH139" si="188">SUM(EH140:EK141)</f>
        <v>0</v>
      </c>
      <c r="EI139" s="632"/>
      <c r="EJ139" s="632"/>
      <c r="EK139" s="633"/>
      <c r="EL139" s="631">
        <f t="shared" ref="EL139" si="189">SUM(EL140:EO141)</f>
        <v>0</v>
      </c>
      <c r="EM139" s="632"/>
      <c r="EN139" s="632"/>
      <c r="EO139" s="633"/>
      <c r="EP139" s="631">
        <f t="shared" ref="EP139" si="190">SUM(EP140:ES141)</f>
        <v>0</v>
      </c>
      <c r="EQ139" s="632"/>
      <c r="ER139" s="632"/>
      <c r="ES139" s="633"/>
      <c r="ET139" s="631">
        <f t="shared" ref="ET139" si="191">SUM(ET140:EW141)</f>
        <v>0</v>
      </c>
      <c r="EU139" s="632"/>
      <c r="EV139" s="632"/>
      <c r="EW139" s="633"/>
      <c r="EX139" s="631">
        <f t="shared" ref="EX139" si="192">SUM(EX140:FA141)</f>
        <v>0</v>
      </c>
      <c r="EY139" s="632"/>
      <c r="EZ139" s="632"/>
      <c r="FA139" s="633"/>
      <c r="FB139" s="631">
        <f t="shared" ref="FB139" si="193">SUM(FB140:FE141)</f>
        <v>0</v>
      </c>
      <c r="FC139" s="632"/>
      <c r="FD139" s="632"/>
      <c r="FE139" s="633"/>
      <c r="FF139" s="631">
        <f t="shared" ref="FF139" si="194">SUM(FF140:FI141)</f>
        <v>0</v>
      </c>
      <c r="FG139" s="632"/>
      <c r="FH139" s="632"/>
      <c r="FI139" s="633"/>
      <c r="FJ139" s="631">
        <f t="shared" ref="FJ139" si="195">SUM(FJ140:FM141)</f>
        <v>0</v>
      </c>
      <c r="FK139" s="632"/>
      <c r="FL139" s="632"/>
      <c r="FM139" s="633"/>
      <c r="FN139" s="631">
        <f t="shared" ref="FN139" si="196">SUM(FN140:FQ141)</f>
        <v>0</v>
      </c>
      <c r="FO139" s="632"/>
      <c r="FP139" s="632"/>
      <c r="FQ139" s="633"/>
      <c r="FR139" s="631">
        <f t="shared" ref="FR139" si="197">SUM(FR140:FU141)</f>
        <v>0</v>
      </c>
      <c r="FS139" s="632"/>
      <c r="FT139" s="632"/>
      <c r="FU139" s="633"/>
      <c r="FV139" s="631">
        <f t="shared" ref="FV139" si="198">SUM(FV140:FY141)</f>
        <v>0</v>
      </c>
      <c r="FW139" s="632"/>
      <c r="FX139" s="632"/>
      <c r="FY139" s="633"/>
      <c r="FZ139" s="631">
        <f t="shared" ref="FZ139" si="199">SUM(FZ140:GC141)</f>
        <v>0</v>
      </c>
      <c r="GA139" s="632"/>
      <c r="GB139" s="632"/>
      <c r="GC139" s="633"/>
      <c r="GD139" s="631">
        <f t="shared" ref="GD139" si="200">SUM(GD140:GG141)</f>
        <v>0</v>
      </c>
      <c r="GE139" s="632"/>
      <c r="GF139" s="632"/>
      <c r="GG139" s="633"/>
      <c r="GH139" s="631">
        <f t="shared" ref="GH139" si="201">SUM(GH140:GK141)</f>
        <v>0</v>
      </c>
      <c r="GI139" s="632"/>
      <c r="GJ139" s="632"/>
      <c r="GK139" s="633"/>
      <c r="GL139" s="631">
        <f t="shared" ref="GL139" si="202">SUM(GL140:GO141)</f>
        <v>0</v>
      </c>
      <c r="GM139" s="632"/>
      <c r="GN139" s="632"/>
      <c r="GO139" s="633"/>
      <c r="GP139" s="631">
        <f t="shared" ref="GP139" si="203">SUM(GP140:GS141)</f>
        <v>0</v>
      </c>
      <c r="GQ139" s="632"/>
      <c r="GR139" s="632"/>
      <c r="GS139" s="633"/>
      <c r="GT139" s="631">
        <f t="shared" ref="GT139" si="204">SUM(GT140:GW141)</f>
        <v>0</v>
      </c>
      <c r="GU139" s="632"/>
      <c r="GV139" s="632"/>
      <c r="GW139" s="633"/>
      <c r="GX139" s="631">
        <f t="shared" ref="GX139" si="205">SUM(GX140:HA141)</f>
        <v>0</v>
      </c>
      <c r="GY139" s="632"/>
      <c r="GZ139" s="632"/>
      <c r="HA139" s="633"/>
      <c r="HB139" s="631">
        <f t="shared" ref="HB139" si="206">SUM(HB140:HE141)</f>
        <v>0</v>
      </c>
      <c r="HC139" s="632"/>
      <c r="HD139" s="632"/>
      <c r="HE139" s="633"/>
      <c r="HF139" s="631">
        <f t="shared" ref="HF139" si="207">SUM(HF140:HI141)</f>
        <v>0</v>
      </c>
      <c r="HG139" s="632"/>
      <c r="HH139" s="632"/>
      <c r="HI139" s="633"/>
      <c r="HJ139" s="631">
        <f t="shared" ref="HJ139" si="208">SUM(HJ140:HM141)</f>
        <v>0</v>
      </c>
      <c r="HK139" s="632"/>
      <c r="HL139" s="632"/>
      <c r="HM139" s="633"/>
      <c r="HN139" s="631">
        <f t="shared" ref="HN139" si="209">SUM(HN140:HQ141)</f>
        <v>0</v>
      </c>
      <c r="HO139" s="632"/>
      <c r="HP139" s="632"/>
      <c r="HQ139" s="633"/>
      <c r="HR139" s="631">
        <f t="shared" ref="HR139" si="210">SUM(HR140:HU141)</f>
        <v>0</v>
      </c>
      <c r="HS139" s="632"/>
      <c r="HT139" s="632"/>
      <c r="HU139" s="633"/>
      <c r="HV139" s="631">
        <f t="shared" ref="HV139" si="211">SUM(HV140:HY141)</f>
        <v>0</v>
      </c>
      <c r="HW139" s="632"/>
      <c r="HX139" s="632"/>
      <c r="HY139" s="633"/>
      <c r="HZ139" s="631">
        <f t="shared" ref="HZ139" si="212">SUM(HZ140:IC141)</f>
        <v>0</v>
      </c>
      <c r="IA139" s="632"/>
      <c r="IB139" s="632"/>
      <c r="IC139" s="633"/>
      <c r="ID139" s="631">
        <f t="shared" ref="ID139" si="213">SUM(ID140:IG141)</f>
        <v>0</v>
      </c>
      <c r="IE139" s="632"/>
      <c r="IF139" s="632"/>
      <c r="IG139" s="633"/>
      <c r="IH139" s="631">
        <f t="shared" ref="IH139" si="214">SUM(IH140:IK141)</f>
        <v>0</v>
      </c>
      <c r="II139" s="632"/>
      <c r="IJ139" s="632"/>
      <c r="IK139" s="633"/>
      <c r="IL139" s="631">
        <f t="shared" ref="IL139" si="215">SUM(IL140:IO141)</f>
        <v>0</v>
      </c>
      <c r="IM139" s="632"/>
      <c r="IN139" s="632"/>
      <c r="IO139" s="633"/>
      <c r="IP139" s="631">
        <f t="shared" ref="IP139" si="216">SUM(IP140:IS141)</f>
        <v>0</v>
      </c>
      <c r="IQ139" s="632"/>
      <c r="IR139" s="632"/>
      <c r="IS139" s="633"/>
      <c r="IT139" s="631">
        <f t="shared" ref="IT139" si="217">SUM(IT140:IW141)</f>
        <v>0</v>
      </c>
      <c r="IU139" s="632"/>
      <c r="IV139" s="632"/>
      <c r="IW139" s="633"/>
      <c r="IX139" s="631">
        <f t="shared" ref="IX139" si="218">SUM(IX140:JA141)</f>
        <v>0</v>
      </c>
      <c r="IY139" s="632"/>
      <c r="IZ139" s="632"/>
      <c r="JA139" s="633"/>
      <c r="JB139" s="631">
        <f t="shared" ref="JB139" si="219">SUM(JB140:JE141)</f>
        <v>0</v>
      </c>
      <c r="JC139" s="632"/>
      <c r="JD139" s="632"/>
      <c r="JE139" s="633"/>
      <c r="JF139" s="631">
        <f t="shared" ref="JF139" si="220">SUM(JF140:JI141)</f>
        <v>0</v>
      </c>
      <c r="JG139" s="632"/>
      <c r="JH139" s="632"/>
      <c r="JI139" s="633"/>
      <c r="JJ139" s="631">
        <f t="shared" ref="JJ139" si="221">SUM(JJ140:JM141)</f>
        <v>0</v>
      </c>
      <c r="JK139" s="632"/>
      <c r="JL139" s="632"/>
      <c r="JM139" s="633"/>
      <c r="JN139" s="631">
        <f t="shared" ref="JN139" si="222">SUM(JN140:JQ141)</f>
        <v>0</v>
      </c>
      <c r="JO139" s="632"/>
      <c r="JP139" s="632"/>
      <c r="JQ139" s="633"/>
      <c r="JR139" s="631">
        <f t="shared" ref="JR139" si="223">SUM(JR140:JU141)</f>
        <v>0</v>
      </c>
      <c r="JS139" s="632"/>
      <c r="JT139" s="632"/>
      <c r="JU139" s="633"/>
      <c r="JV139" s="631">
        <f t="shared" ref="JV139" si="224">SUM(JV140:JY141)</f>
        <v>0</v>
      </c>
      <c r="JW139" s="632"/>
      <c r="JX139" s="632"/>
      <c r="JY139" s="633"/>
      <c r="JZ139" s="631">
        <f t="shared" ref="JZ139" si="225">SUM(JZ140:KC141)</f>
        <v>0</v>
      </c>
      <c r="KA139" s="632"/>
      <c r="KB139" s="632"/>
      <c r="KC139" s="633"/>
      <c r="KD139" s="631">
        <f t="shared" ref="KD139" si="226">SUM(KD140:KG141)</f>
        <v>0</v>
      </c>
      <c r="KE139" s="632"/>
      <c r="KF139" s="632"/>
      <c r="KG139" s="633"/>
      <c r="KH139" s="631">
        <f t="shared" ref="KH139" si="227">SUM(KH140:KK141)</f>
        <v>0</v>
      </c>
      <c r="KI139" s="632"/>
      <c r="KJ139" s="632"/>
      <c r="KK139" s="633"/>
      <c r="KL139" s="631">
        <f t="shared" ref="KL139" si="228">SUM(KL140:KO141)</f>
        <v>0</v>
      </c>
      <c r="KM139" s="632"/>
      <c r="KN139" s="632"/>
      <c r="KO139" s="633"/>
      <c r="KP139" s="631">
        <f t="shared" ref="KP139" si="229">SUM(KP140:KS141)</f>
        <v>0</v>
      </c>
      <c r="KQ139" s="632"/>
      <c r="KR139" s="632"/>
      <c r="KS139" s="633"/>
      <c r="KT139" s="631">
        <f t="shared" ref="KT139" si="230">SUM(KT140:KW141)</f>
        <v>0</v>
      </c>
      <c r="KU139" s="632"/>
      <c r="KV139" s="632"/>
      <c r="KW139" s="633"/>
      <c r="KX139" s="631">
        <f t="shared" ref="KX139" si="231">SUM(KX140:LA141)</f>
        <v>0</v>
      </c>
      <c r="KY139" s="632"/>
      <c r="KZ139" s="632"/>
      <c r="LA139" s="633"/>
      <c r="LB139" s="631">
        <f t="shared" ref="LB139" si="232">SUM(LB140:LE141)</f>
        <v>0</v>
      </c>
      <c r="LC139" s="632"/>
      <c r="LD139" s="632"/>
      <c r="LE139" s="633"/>
      <c r="LF139" s="631">
        <f t="shared" ref="LF139" si="233">SUM(LF140:LI141)</f>
        <v>0</v>
      </c>
      <c r="LG139" s="632"/>
      <c r="LH139" s="632"/>
      <c r="LI139" s="633"/>
      <c r="LJ139" s="631">
        <f t="shared" ref="LJ139" si="234">SUM(LJ140:LM141)</f>
        <v>0</v>
      </c>
      <c r="LK139" s="632"/>
      <c r="LL139" s="632"/>
      <c r="LM139" s="633"/>
    </row>
    <row r="140" spans="1:325">
      <c r="A140" s="130"/>
      <c r="B140" s="323" t="s">
        <v>901</v>
      </c>
      <c r="C140" s="329" t="s">
        <v>902</v>
      </c>
      <c r="D140" s="584">
        <v>172755131</v>
      </c>
      <c r="E140" s="524"/>
      <c r="F140" s="634">
        <v>0</v>
      </c>
      <c r="G140" s="635"/>
      <c r="H140" s="635"/>
      <c r="I140" s="636"/>
      <c r="J140" s="634">
        <v>65402346</v>
      </c>
      <c r="K140" s="635"/>
      <c r="L140" s="635"/>
      <c r="M140" s="636"/>
      <c r="N140" s="646">
        <v>42949324</v>
      </c>
      <c r="O140" s="647"/>
      <c r="P140" s="647"/>
      <c r="Q140" s="648"/>
      <c r="R140" s="643">
        <v>64418310</v>
      </c>
      <c r="S140" s="644"/>
      <c r="T140" s="644"/>
      <c r="U140" s="645"/>
      <c r="V140" s="646">
        <v>41319696</v>
      </c>
      <c r="W140" s="647"/>
      <c r="X140" s="647"/>
      <c r="Y140" s="648"/>
      <c r="Z140" s="643">
        <v>47268346</v>
      </c>
      <c r="AA140" s="644"/>
      <c r="AB140" s="644"/>
      <c r="AC140" s="645"/>
      <c r="AD140" s="643">
        <v>70933417</v>
      </c>
      <c r="AE140" s="644"/>
      <c r="AF140" s="644"/>
      <c r="AG140" s="645"/>
      <c r="AH140" s="643">
        <v>25391325</v>
      </c>
      <c r="AI140" s="644"/>
      <c r="AJ140" s="644"/>
      <c r="AK140" s="645"/>
      <c r="AL140" s="634">
        <v>-4135456</v>
      </c>
      <c r="AM140" s="635"/>
      <c r="AN140" s="635"/>
      <c r="AO140" s="636"/>
      <c r="AP140" s="634">
        <v>-5968741</v>
      </c>
      <c r="AQ140" s="635"/>
      <c r="AR140" s="635"/>
      <c r="AS140" s="636"/>
      <c r="AT140" s="634">
        <v>-6662930</v>
      </c>
      <c r="AU140" s="635"/>
      <c r="AV140" s="635"/>
      <c r="AW140" s="636"/>
      <c r="AX140" s="634">
        <v>-6886320</v>
      </c>
      <c r="AY140" s="635"/>
      <c r="AZ140" s="635"/>
      <c r="BA140" s="636"/>
      <c r="BB140" s="634">
        <v>-5814820</v>
      </c>
      <c r="BC140" s="635"/>
      <c r="BD140" s="635"/>
      <c r="BE140" s="636"/>
      <c r="BF140" s="634">
        <v>-4528008</v>
      </c>
      <c r="BG140" s="635"/>
      <c r="BH140" s="635"/>
      <c r="BI140" s="636"/>
      <c r="BJ140" s="634">
        <v>-4119231</v>
      </c>
      <c r="BK140" s="635"/>
      <c r="BL140" s="635"/>
      <c r="BM140" s="636"/>
      <c r="BN140" s="634">
        <v>-3342841</v>
      </c>
      <c r="BO140" s="635"/>
      <c r="BP140" s="635"/>
      <c r="BQ140" s="636"/>
      <c r="BR140" s="634">
        <v>-2871621</v>
      </c>
      <c r="BS140" s="635"/>
      <c r="BT140" s="635"/>
      <c r="BU140" s="636"/>
      <c r="BV140" s="634">
        <v>-2006163</v>
      </c>
      <c r="BW140" s="635"/>
      <c r="BX140" s="635"/>
      <c r="BY140" s="636"/>
      <c r="BZ140" s="634">
        <v>-1087551</v>
      </c>
      <c r="CA140" s="635"/>
      <c r="CB140" s="635"/>
      <c r="CC140" s="636"/>
      <c r="CD140" s="634"/>
      <c r="CE140" s="635"/>
      <c r="CF140" s="635"/>
      <c r="CG140" s="636"/>
      <c r="CH140" s="634"/>
      <c r="CI140" s="635"/>
      <c r="CJ140" s="635"/>
      <c r="CK140" s="636"/>
      <c r="CL140" s="634"/>
      <c r="CM140" s="635"/>
      <c r="CN140" s="635"/>
      <c r="CO140" s="636"/>
      <c r="CP140" s="634"/>
      <c r="CQ140" s="635"/>
      <c r="CR140" s="635"/>
      <c r="CS140" s="636"/>
      <c r="CT140" s="634"/>
      <c r="CU140" s="635"/>
      <c r="CV140" s="635"/>
      <c r="CW140" s="636"/>
      <c r="CX140" s="634"/>
      <c r="CY140" s="635"/>
      <c r="CZ140" s="635"/>
      <c r="DA140" s="636"/>
      <c r="DB140" s="634"/>
      <c r="DC140" s="635"/>
      <c r="DD140" s="635"/>
      <c r="DE140" s="636"/>
      <c r="DF140" s="634"/>
      <c r="DG140" s="635"/>
      <c r="DH140" s="635"/>
      <c r="DI140" s="636"/>
      <c r="DJ140" s="634"/>
      <c r="DK140" s="635"/>
      <c r="DL140" s="635"/>
      <c r="DM140" s="636"/>
      <c r="DN140" s="634"/>
      <c r="DO140" s="635"/>
      <c r="DP140" s="635"/>
      <c r="DQ140" s="636"/>
      <c r="DR140" s="634"/>
      <c r="DS140" s="635"/>
      <c r="DT140" s="635"/>
      <c r="DU140" s="636"/>
      <c r="DV140" s="634"/>
      <c r="DW140" s="635"/>
      <c r="DX140" s="635"/>
      <c r="DY140" s="636"/>
      <c r="DZ140" s="634"/>
      <c r="EA140" s="635"/>
      <c r="EB140" s="635"/>
      <c r="EC140" s="636"/>
      <c r="ED140" s="634"/>
      <c r="EE140" s="635"/>
      <c r="EF140" s="635"/>
      <c r="EG140" s="636"/>
      <c r="EH140" s="634"/>
      <c r="EI140" s="635"/>
      <c r="EJ140" s="635"/>
      <c r="EK140" s="636"/>
      <c r="EL140" s="634"/>
      <c r="EM140" s="635"/>
      <c r="EN140" s="635"/>
      <c r="EO140" s="636"/>
      <c r="EP140" s="634"/>
      <c r="EQ140" s="635"/>
      <c r="ER140" s="635"/>
      <c r="ES140" s="636"/>
      <c r="ET140" s="634"/>
      <c r="EU140" s="635"/>
      <c r="EV140" s="635"/>
      <c r="EW140" s="636"/>
      <c r="EX140" s="634"/>
      <c r="EY140" s="635"/>
      <c r="EZ140" s="635"/>
      <c r="FA140" s="636"/>
      <c r="FB140" s="634"/>
      <c r="FC140" s="635"/>
      <c r="FD140" s="635"/>
      <c r="FE140" s="636"/>
      <c r="FF140" s="634"/>
      <c r="FG140" s="635"/>
      <c r="FH140" s="635"/>
      <c r="FI140" s="636"/>
      <c r="FJ140" s="634"/>
      <c r="FK140" s="635"/>
      <c r="FL140" s="635"/>
      <c r="FM140" s="636"/>
      <c r="FN140" s="634"/>
      <c r="FO140" s="635"/>
      <c r="FP140" s="635"/>
      <c r="FQ140" s="636"/>
      <c r="FR140" s="634"/>
      <c r="FS140" s="635"/>
      <c r="FT140" s="635"/>
      <c r="FU140" s="636"/>
      <c r="FV140" s="634"/>
      <c r="FW140" s="635"/>
      <c r="FX140" s="635"/>
      <c r="FY140" s="636"/>
      <c r="FZ140" s="634"/>
      <c r="GA140" s="635"/>
      <c r="GB140" s="635"/>
      <c r="GC140" s="636"/>
      <c r="GD140" s="634"/>
      <c r="GE140" s="635"/>
      <c r="GF140" s="635"/>
      <c r="GG140" s="636"/>
      <c r="GH140" s="634"/>
      <c r="GI140" s="635"/>
      <c r="GJ140" s="635"/>
      <c r="GK140" s="636"/>
      <c r="GL140" s="634"/>
      <c r="GM140" s="635"/>
      <c r="GN140" s="635"/>
      <c r="GO140" s="636"/>
      <c r="GP140" s="634"/>
      <c r="GQ140" s="635"/>
      <c r="GR140" s="635"/>
      <c r="GS140" s="636"/>
      <c r="GT140" s="634"/>
      <c r="GU140" s="635"/>
      <c r="GV140" s="635"/>
      <c r="GW140" s="636"/>
      <c r="GX140" s="634"/>
      <c r="GY140" s="635"/>
      <c r="GZ140" s="635"/>
      <c r="HA140" s="636"/>
      <c r="HB140" s="634"/>
      <c r="HC140" s="635"/>
      <c r="HD140" s="635"/>
      <c r="HE140" s="636"/>
      <c r="HF140" s="634"/>
      <c r="HG140" s="635"/>
      <c r="HH140" s="635"/>
      <c r="HI140" s="636"/>
      <c r="HJ140" s="634"/>
      <c r="HK140" s="635"/>
      <c r="HL140" s="635"/>
      <c r="HM140" s="636"/>
      <c r="HN140" s="634"/>
      <c r="HO140" s="635"/>
      <c r="HP140" s="635"/>
      <c r="HQ140" s="636"/>
      <c r="HR140" s="634"/>
      <c r="HS140" s="635"/>
      <c r="HT140" s="635"/>
      <c r="HU140" s="636"/>
      <c r="HV140" s="634"/>
      <c r="HW140" s="635"/>
      <c r="HX140" s="635"/>
      <c r="HY140" s="636"/>
      <c r="HZ140" s="634"/>
      <c r="IA140" s="635"/>
      <c r="IB140" s="635"/>
      <c r="IC140" s="636"/>
      <c r="ID140" s="634"/>
      <c r="IE140" s="635"/>
      <c r="IF140" s="635"/>
      <c r="IG140" s="636"/>
      <c r="IH140" s="634"/>
      <c r="II140" s="635"/>
      <c r="IJ140" s="635"/>
      <c r="IK140" s="636"/>
      <c r="IL140" s="634"/>
      <c r="IM140" s="635"/>
      <c r="IN140" s="635"/>
      <c r="IO140" s="636"/>
      <c r="IP140" s="634"/>
      <c r="IQ140" s="635"/>
      <c r="IR140" s="635"/>
      <c r="IS140" s="636"/>
      <c r="IT140" s="634"/>
      <c r="IU140" s="635"/>
      <c r="IV140" s="635"/>
      <c r="IW140" s="636"/>
      <c r="IX140" s="634"/>
      <c r="IY140" s="635"/>
      <c r="IZ140" s="635"/>
      <c r="JA140" s="636"/>
      <c r="JB140" s="634"/>
      <c r="JC140" s="635"/>
      <c r="JD140" s="635"/>
      <c r="JE140" s="636"/>
      <c r="JF140" s="634"/>
      <c r="JG140" s="635"/>
      <c r="JH140" s="635"/>
      <c r="JI140" s="636"/>
      <c r="JJ140" s="634"/>
      <c r="JK140" s="635"/>
      <c r="JL140" s="635"/>
      <c r="JM140" s="636"/>
      <c r="JN140" s="634"/>
      <c r="JO140" s="635"/>
      <c r="JP140" s="635"/>
      <c r="JQ140" s="636"/>
      <c r="JR140" s="634"/>
      <c r="JS140" s="635"/>
      <c r="JT140" s="635"/>
      <c r="JU140" s="636"/>
      <c r="JV140" s="634"/>
      <c r="JW140" s="635"/>
      <c r="JX140" s="635"/>
      <c r="JY140" s="636"/>
      <c r="JZ140" s="634"/>
      <c r="KA140" s="635"/>
      <c r="KB140" s="635"/>
      <c r="KC140" s="636"/>
      <c r="KD140" s="634"/>
      <c r="KE140" s="635"/>
      <c r="KF140" s="635"/>
      <c r="KG140" s="636"/>
      <c r="KH140" s="634"/>
      <c r="KI140" s="635"/>
      <c r="KJ140" s="635"/>
      <c r="KK140" s="636"/>
      <c r="KL140" s="634"/>
      <c r="KM140" s="635"/>
      <c r="KN140" s="635"/>
      <c r="KO140" s="636"/>
      <c r="KP140" s="634"/>
      <c r="KQ140" s="635"/>
      <c r="KR140" s="635"/>
      <c r="KS140" s="636"/>
      <c r="KT140" s="634"/>
      <c r="KU140" s="635"/>
      <c r="KV140" s="635"/>
      <c r="KW140" s="636"/>
      <c r="KX140" s="634"/>
      <c r="KY140" s="635"/>
      <c r="KZ140" s="635"/>
      <c r="LA140" s="636"/>
      <c r="LB140" s="634"/>
      <c r="LC140" s="635"/>
      <c r="LD140" s="635"/>
      <c r="LE140" s="636"/>
      <c r="LF140" s="634"/>
      <c r="LG140" s="635"/>
      <c r="LH140" s="635"/>
      <c r="LI140" s="636"/>
      <c r="LJ140" s="634"/>
      <c r="LK140" s="635"/>
      <c r="LL140" s="635"/>
      <c r="LM140" s="636"/>
    </row>
    <row r="141" spans="1:325">
      <c r="A141" s="130"/>
      <c r="B141" s="323" t="s">
        <v>903</v>
      </c>
      <c r="C141" s="329" t="s">
        <v>904</v>
      </c>
      <c r="D141" s="584"/>
      <c r="E141" s="524"/>
      <c r="F141" s="634"/>
      <c r="G141" s="635"/>
      <c r="H141" s="635"/>
      <c r="I141" s="636"/>
      <c r="J141" s="643"/>
      <c r="K141" s="644"/>
      <c r="L141" s="644"/>
      <c r="M141" s="645"/>
      <c r="N141" s="643"/>
      <c r="O141" s="644"/>
      <c r="P141" s="644"/>
      <c r="Q141" s="645"/>
      <c r="R141" s="643"/>
      <c r="S141" s="644"/>
      <c r="T141" s="644"/>
      <c r="U141" s="645"/>
      <c r="V141" s="643"/>
      <c r="W141" s="644"/>
      <c r="X141" s="644"/>
      <c r="Y141" s="645"/>
      <c r="Z141" s="634"/>
      <c r="AA141" s="635"/>
      <c r="AB141" s="635"/>
      <c r="AC141" s="636"/>
      <c r="AD141" s="634"/>
      <c r="AE141" s="635"/>
      <c r="AF141" s="635"/>
      <c r="AG141" s="636"/>
      <c r="AH141" s="634"/>
      <c r="AI141" s="635"/>
      <c r="AJ141" s="635"/>
      <c r="AK141" s="636"/>
      <c r="AL141" s="634"/>
      <c r="AM141" s="635"/>
      <c r="AN141" s="635"/>
      <c r="AO141" s="636"/>
      <c r="AP141" s="634"/>
      <c r="AQ141" s="635"/>
      <c r="AR141" s="635"/>
      <c r="AS141" s="636"/>
      <c r="AT141" s="634"/>
      <c r="AU141" s="635"/>
      <c r="AV141" s="635"/>
      <c r="AW141" s="636"/>
      <c r="AX141" s="634"/>
      <c r="AY141" s="635"/>
      <c r="AZ141" s="635"/>
      <c r="BA141" s="636"/>
      <c r="BB141" s="634"/>
      <c r="BC141" s="635"/>
      <c r="BD141" s="635"/>
      <c r="BE141" s="636"/>
      <c r="BF141" s="634"/>
      <c r="BG141" s="635"/>
      <c r="BH141" s="635"/>
      <c r="BI141" s="636"/>
      <c r="BJ141" s="634"/>
      <c r="BK141" s="635"/>
      <c r="BL141" s="635"/>
      <c r="BM141" s="636"/>
      <c r="BN141" s="634"/>
      <c r="BO141" s="635"/>
      <c r="BP141" s="635"/>
      <c r="BQ141" s="636"/>
      <c r="BR141" s="634"/>
      <c r="BS141" s="635"/>
      <c r="BT141" s="635"/>
      <c r="BU141" s="636"/>
      <c r="BV141" s="634"/>
      <c r="BW141" s="635"/>
      <c r="BX141" s="635"/>
      <c r="BY141" s="636"/>
      <c r="BZ141" s="634"/>
      <c r="CA141" s="635"/>
      <c r="CB141" s="635"/>
      <c r="CC141" s="636"/>
      <c r="CD141" s="634"/>
      <c r="CE141" s="635"/>
      <c r="CF141" s="635"/>
      <c r="CG141" s="636"/>
      <c r="CH141" s="634"/>
      <c r="CI141" s="635"/>
      <c r="CJ141" s="635"/>
      <c r="CK141" s="636"/>
      <c r="CL141" s="634"/>
      <c r="CM141" s="635"/>
      <c r="CN141" s="635"/>
      <c r="CO141" s="636"/>
      <c r="CP141" s="634"/>
      <c r="CQ141" s="635"/>
      <c r="CR141" s="635"/>
      <c r="CS141" s="636"/>
      <c r="CT141" s="634"/>
      <c r="CU141" s="635"/>
      <c r="CV141" s="635"/>
      <c r="CW141" s="636"/>
      <c r="CX141" s="634"/>
      <c r="CY141" s="635"/>
      <c r="CZ141" s="635"/>
      <c r="DA141" s="636"/>
      <c r="DB141" s="634"/>
      <c r="DC141" s="635"/>
      <c r="DD141" s="635"/>
      <c r="DE141" s="636"/>
      <c r="DF141" s="634"/>
      <c r="DG141" s="635"/>
      <c r="DH141" s="635"/>
      <c r="DI141" s="636"/>
      <c r="DJ141" s="634"/>
      <c r="DK141" s="635"/>
      <c r="DL141" s="635"/>
      <c r="DM141" s="636"/>
      <c r="DN141" s="634"/>
      <c r="DO141" s="635"/>
      <c r="DP141" s="635"/>
      <c r="DQ141" s="636"/>
      <c r="DR141" s="634"/>
      <c r="DS141" s="635"/>
      <c r="DT141" s="635"/>
      <c r="DU141" s="636"/>
      <c r="DV141" s="634"/>
      <c r="DW141" s="635"/>
      <c r="DX141" s="635"/>
      <c r="DY141" s="636"/>
      <c r="DZ141" s="634"/>
      <c r="EA141" s="635"/>
      <c r="EB141" s="635"/>
      <c r="EC141" s="636"/>
      <c r="ED141" s="634"/>
      <c r="EE141" s="635"/>
      <c r="EF141" s="635"/>
      <c r="EG141" s="636"/>
      <c r="EH141" s="634"/>
      <c r="EI141" s="635"/>
      <c r="EJ141" s="635"/>
      <c r="EK141" s="636"/>
      <c r="EL141" s="634"/>
      <c r="EM141" s="635"/>
      <c r="EN141" s="635"/>
      <c r="EO141" s="636"/>
      <c r="EP141" s="634"/>
      <c r="EQ141" s="635"/>
      <c r="ER141" s="635"/>
      <c r="ES141" s="636"/>
      <c r="ET141" s="634"/>
      <c r="EU141" s="635"/>
      <c r="EV141" s="635"/>
      <c r="EW141" s="636"/>
      <c r="EX141" s="634"/>
      <c r="EY141" s="635"/>
      <c r="EZ141" s="635"/>
      <c r="FA141" s="636"/>
      <c r="FB141" s="634"/>
      <c r="FC141" s="635"/>
      <c r="FD141" s="635"/>
      <c r="FE141" s="636"/>
      <c r="FF141" s="634"/>
      <c r="FG141" s="635"/>
      <c r="FH141" s="635"/>
      <c r="FI141" s="636"/>
      <c r="FJ141" s="634"/>
      <c r="FK141" s="635"/>
      <c r="FL141" s="635"/>
      <c r="FM141" s="636"/>
      <c r="FN141" s="634"/>
      <c r="FO141" s="635"/>
      <c r="FP141" s="635"/>
      <c r="FQ141" s="636"/>
      <c r="FR141" s="634"/>
      <c r="FS141" s="635"/>
      <c r="FT141" s="635"/>
      <c r="FU141" s="636"/>
      <c r="FV141" s="634"/>
      <c r="FW141" s="635"/>
      <c r="FX141" s="635"/>
      <c r="FY141" s="636"/>
      <c r="FZ141" s="634"/>
      <c r="GA141" s="635"/>
      <c r="GB141" s="635"/>
      <c r="GC141" s="636"/>
      <c r="GD141" s="634"/>
      <c r="GE141" s="635"/>
      <c r="GF141" s="635"/>
      <c r="GG141" s="636"/>
      <c r="GH141" s="634"/>
      <c r="GI141" s="635"/>
      <c r="GJ141" s="635"/>
      <c r="GK141" s="636"/>
      <c r="GL141" s="634"/>
      <c r="GM141" s="635"/>
      <c r="GN141" s="635"/>
      <c r="GO141" s="636"/>
      <c r="GP141" s="634"/>
      <c r="GQ141" s="635"/>
      <c r="GR141" s="635"/>
      <c r="GS141" s="636"/>
      <c r="GT141" s="634"/>
      <c r="GU141" s="635"/>
      <c r="GV141" s="635"/>
      <c r="GW141" s="636"/>
      <c r="GX141" s="634"/>
      <c r="GY141" s="635"/>
      <c r="GZ141" s="635"/>
      <c r="HA141" s="636"/>
      <c r="HB141" s="634"/>
      <c r="HC141" s="635"/>
      <c r="HD141" s="635"/>
      <c r="HE141" s="636"/>
      <c r="HF141" s="634"/>
      <c r="HG141" s="635"/>
      <c r="HH141" s="635"/>
      <c r="HI141" s="636"/>
      <c r="HJ141" s="634"/>
      <c r="HK141" s="635"/>
      <c r="HL141" s="635"/>
      <c r="HM141" s="636"/>
      <c r="HN141" s="634"/>
      <c r="HO141" s="635"/>
      <c r="HP141" s="635"/>
      <c r="HQ141" s="636"/>
      <c r="HR141" s="634"/>
      <c r="HS141" s="635"/>
      <c r="HT141" s="635"/>
      <c r="HU141" s="636"/>
      <c r="HV141" s="634"/>
      <c r="HW141" s="635"/>
      <c r="HX141" s="635"/>
      <c r="HY141" s="636"/>
      <c r="HZ141" s="634"/>
      <c r="IA141" s="635"/>
      <c r="IB141" s="635"/>
      <c r="IC141" s="636"/>
      <c r="ID141" s="634"/>
      <c r="IE141" s="635"/>
      <c r="IF141" s="635"/>
      <c r="IG141" s="636"/>
      <c r="IH141" s="634"/>
      <c r="II141" s="635"/>
      <c r="IJ141" s="635"/>
      <c r="IK141" s="636"/>
      <c r="IL141" s="634"/>
      <c r="IM141" s="635"/>
      <c r="IN141" s="635"/>
      <c r="IO141" s="636"/>
      <c r="IP141" s="634"/>
      <c r="IQ141" s="635"/>
      <c r="IR141" s="635"/>
      <c r="IS141" s="636"/>
      <c r="IT141" s="634"/>
      <c r="IU141" s="635"/>
      <c r="IV141" s="635"/>
      <c r="IW141" s="636"/>
      <c r="IX141" s="634"/>
      <c r="IY141" s="635"/>
      <c r="IZ141" s="635"/>
      <c r="JA141" s="636"/>
      <c r="JB141" s="634"/>
      <c r="JC141" s="635"/>
      <c r="JD141" s="635"/>
      <c r="JE141" s="636"/>
      <c r="JF141" s="634"/>
      <c r="JG141" s="635"/>
      <c r="JH141" s="635"/>
      <c r="JI141" s="636"/>
      <c r="JJ141" s="634"/>
      <c r="JK141" s="635"/>
      <c r="JL141" s="635"/>
      <c r="JM141" s="636"/>
      <c r="JN141" s="634"/>
      <c r="JO141" s="635"/>
      <c r="JP141" s="635"/>
      <c r="JQ141" s="636"/>
      <c r="JR141" s="634"/>
      <c r="JS141" s="635"/>
      <c r="JT141" s="635"/>
      <c r="JU141" s="636"/>
      <c r="JV141" s="634"/>
      <c r="JW141" s="635"/>
      <c r="JX141" s="635"/>
      <c r="JY141" s="636"/>
      <c r="JZ141" s="634"/>
      <c r="KA141" s="635"/>
      <c r="KB141" s="635"/>
      <c r="KC141" s="636"/>
      <c r="KD141" s="634"/>
      <c r="KE141" s="635"/>
      <c r="KF141" s="635"/>
      <c r="KG141" s="636"/>
      <c r="KH141" s="634"/>
      <c r="KI141" s="635"/>
      <c r="KJ141" s="635"/>
      <c r="KK141" s="636"/>
      <c r="KL141" s="634"/>
      <c r="KM141" s="635"/>
      <c r="KN141" s="635"/>
      <c r="KO141" s="636"/>
      <c r="KP141" s="634"/>
      <c r="KQ141" s="635"/>
      <c r="KR141" s="635"/>
      <c r="KS141" s="636"/>
      <c r="KT141" s="634"/>
      <c r="KU141" s="635"/>
      <c r="KV141" s="635"/>
      <c r="KW141" s="636"/>
      <c r="KX141" s="634"/>
      <c r="KY141" s="635"/>
      <c r="KZ141" s="635"/>
      <c r="LA141" s="636"/>
      <c r="LB141" s="634"/>
      <c r="LC141" s="635"/>
      <c r="LD141" s="635"/>
      <c r="LE141" s="636"/>
      <c r="LF141" s="634"/>
      <c r="LG141" s="635"/>
      <c r="LH141" s="635"/>
      <c r="LI141" s="636"/>
      <c r="LJ141" s="634"/>
      <c r="LK141" s="635"/>
      <c r="LL141" s="635"/>
      <c r="LM141" s="636"/>
    </row>
    <row r="142" spans="1:325" ht="30">
      <c r="A142" s="130"/>
      <c r="B142" s="418" t="s">
        <v>905</v>
      </c>
      <c r="C142" s="522" t="s">
        <v>906</v>
      </c>
      <c r="D142" s="528" t="s">
        <v>907</v>
      </c>
      <c r="E142" s="346" t="s">
        <v>481</v>
      </c>
      <c r="F142" s="654"/>
      <c r="G142" s="654"/>
      <c r="H142" s="654"/>
      <c r="I142" s="654"/>
      <c r="J142" s="654"/>
      <c r="K142" s="654"/>
      <c r="L142" s="654"/>
      <c r="M142" s="654"/>
      <c r="N142" s="654"/>
      <c r="O142" s="654"/>
      <c r="P142" s="654"/>
      <c r="Q142" s="654"/>
      <c r="R142" s="654"/>
      <c r="S142" s="654"/>
      <c r="T142" s="654"/>
      <c r="U142" s="654"/>
      <c r="V142" s="654"/>
      <c r="W142" s="654"/>
      <c r="X142" s="654"/>
      <c r="Y142" s="654"/>
      <c r="Z142" s="654"/>
      <c r="AA142" s="654"/>
      <c r="AB142" s="654"/>
      <c r="AC142" s="654"/>
      <c r="AD142" s="654"/>
      <c r="AE142" s="654"/>
      <c r="AF142" s="654"/>
      <c r="AG142" s="654"/>
      <c r="AH142" s="654"/>
      <c r="AI142" s="654"/>
      <c r="AJ142" s="654"/>
      <c r="AK142" s="654"/>
      <c r="AL142" s="654"/>
      <c r="AM142" s="654"/>
      <c r="AN142" s="654"/>
      <c r="AO142" s="654"/>
      <c r="AP142" s="654"/>
      <c r="AQ142" s="654"/>
      <c r="AR142" s="654"/>
      <c r="AS142" s="654"/>
      <c r="AT142" s="654"/>
      <c r="AU142" s="654"/>
      <c r="AV142" s="654"/>
      <c r="AW142" s="654"/>
      <c r="AX142" s="654"/>
      <c r="AY142" s="654"/>
      <c r="AZ142" s="654"/>
      <c r="BA142" s="654"/>
      <c r="BB142" s="654"/>
      <c r="BC142" s="654"/>
      <c r="BD142" s="654"/>
      <c r="BE142" s="654"/>
      <c r="BF142" s="654"/>
      <c r="BG142" s="654"/>
      <c r="BH142" s="654"/>
      <c r="BI142" s="654"/>
      <c r="BJ142" s="654"/>
      <c r="BK142" s="654"/>
      <c r="BL142" s="654"/>
      <c r="BM142" s="654"/>
      <c r="BN142" s="654"/>
      <c r="BO142" s="654"/>
      <c r="BP142" s="654"/>
      <c r="BQ142" s="654"/>
      <c r="BR142" s="654"/>
      <c r="BS142" s="654"/>
      <c r="BT142" s="654"/>
      <c r="BU142" s="654"/>
      <c r="BV142" s="654"/>
      <c r="BW142" s="654"/>
      <c r="BX142" s="654"/>
      <c r="BY142" s="654"/>
      <c r="BZ142" s="654"/>
      <c r="CA142" s="654"/>
      <c r="CB142" s="654"/>
      <c r="CC142" s="654"/>
      <c r="CD142" s="654"/>
      <c r="CE142" s="654"/>
      <c r="CF142" s="654"/>
      <c r="CG142" s="654"/>
      <c r="CH142" s="654"/>
      <c r="CI142" s="654"/>
      <c r="CJ142" s="654"/>
      <c r="CK142" s="654"/>
      <c r="CL142" s="654"/>
      <c r="CM142" s="654"/>
      <c r="CN142" s="654"/>
      <c r="CO142" s="654"/>
      <c r="CP142" s="654"/>
      <c r="CQ142" s="654"/>
      <c r="CR142" s="654"/>
      <c r="CS142" s="654"/>
      <c r="CT142" s="654"/>
      <c r="CU142" s="654"/>
      <c r="CV142" s="654"/>
      <c r="CW142" s="654"/>
      <c r="CX142" s="654"/>
      <c r="CY142" s="654"/>
      <c r="CZ142" s="654"/>
      <c r="DA142" s="654"/>
      <c r="DB142" s="654"/>
      <c r="DC142" s="654"/>
      <c r="DD142" s="654"/>
      <c r="DE142" s="654"/>
      <c r="DF142" s="654"/>
      <c r="DG142" s="654"/>
      <c r="DH142" s="654"/>
      <c r="DI142" s="654"/>
      <c r="DJ142" s="654"/>
      <c r="DK142" s="654"/>
      <c r="DL142" s="654"/>
      <c r="DM142" s="654"/>
      <c r="DN142" s="654"/>
      <c r="DO142" s="654"/>
      <c r="DP142" s="654"/>
      <c r="DQ142" s="654"/>
      <c r="DR142" s="654"/>
      <c r="DS142" s="654"/>
      <c r="DT142" s="654"/>
      <c r="DU142" s="654"/>
      <c r="DV142" s="654"/>
      <c r="DW142" s="654"/>
      <c r="DX142" s="654"/>
      <c r="DY142" s="654"/>
      <c r="DZ142" s="654"/>
      <c r="EA142" s="654"/>
      <c r="EB142" s="654"/>
      <c r="EC142" s="654"/>
      <c r="ED142" s="654"/>
      <c r="EE142" s="654"/>
      <c r="EF142" s="654"/>
      <c r="EG142" s="654"/>
      <c r="EH142" s="654"/>
      <c r="EI142" s="654"/>
      <c r="EJ142" s="654"/>
      <c r="EK142" s="654"/>
      <c r="EL142" s="654"/>
      <c r="EM142" s="654"/>
      <c r="EN142" s="654"/>
      <c r="EO142" s="654"/>
      <c r="EP142" s="654"/>
      <c r="EQ142" s="654"/>
      <c r="ER142" s="654"/>
      <c r="ES142" s="654"/>
      <c r="ET142" s="654"/>
      <c r="EU142" s="654"/>
      <c r="EV142" s="654"/>
      <c r="EW142" s="654"/>
      <c r="EX142" s="654"/>
      <c r="EY142" s="654"/>
      <c r="EZ142" s="654"/>
      <c r="FA142" s="654"/>
      <c r="FB142" s="654"/>
      <c r="FC142" s="654"/>
      <c r="FD142" s="654"/>
      <c r="FE142" s="654"/>
      <c r="FF142" s="654"/>
      <c r="FG142" s="654"/>
      <c r="FH142" s="654"/>
      <c r="FI142" s="654"/>
      <c r="FJ142" s="654"/>
      <c r="FK142" s="654"/>
      <c r="FL142" s="654"/>
      <c r="FM142" s="654"/>
      <c r="FN142" s="654"/>
      <c r="FO142" s="654"/>
      <c r="FP142" s="654"/>
      <c r="FQ142" s="654"/>
      <c r="FR142" s="654"/>
      <c r="FS142" s="654"/>
      <c r="FT142" s="654"/>
      <c r="FU142" s="654"/>
      <c r="FV142" s="654"/>
      <c r="FW142" s="654"/>
      <c r="FX142" s="654"/>
      <c r="FY142" s="654"/>
      <c r="FZ142" s="654"/>
      <c r="GA142" s="654"/>
      <c r="GB142" s="654"/>
      <c r="GC142" s="654"/>
      <c r="GD142" s="654"/>
      <c r="GE142" s="654"/>
      <c r="GF142" s="654"/>
      <c r="GG142" s="654"/>
      <c r="GH142" s="654"/>
      <c r="GI142" s="654"/>
      <c r="GJ142" s="654"/>
      <c r="GK142" s="654"/>
      <c r="GL142" s="654"/>
      <c r="GM142" s="654"/>
      <c r="GN142" s="654"/>
      <c r="GO142" s="654"/>
      <c r="GP142" s="654"/>
      <c r="GQ142" s="654"/>
      <c r="GR142" s="654"/>
      <c r="GS142" s="654"/>
      <c r="GT142" s="654"/>
      <c r="GU142" s="654"/>
      <c r="GV142" s="654"/>
      <c r="GW142" s="654"/>
      <c r="GX142" s="654"/>
      <c r="GY142" s="654"/>
      <c r="GZ142" s="654"/>
      <c r="HA142" s="654"/>
      <c r="HB142" s="654"/>
      <c r="HC142" s="654"/>
      <c r="HD142" s="654"/>
      <c r="HE142" s="654"/>
      <c r="HF142" s="654"/>
      <c r="HG142" s="654"/>
      <c r="HH142" s="654"/>
      <c r="HI142" s="654"/>
      <c r="HJ142" s="654"/>
      <c r="HK142" s="654"/>
      <c r="HL142" s="654"/>
      <c r="HM142" s="654"/>
      <c r="HN142" s="654"/>
      <c r="HO142" s="654"/>
      <c r="HP142" s="654"/>
      <c r="HQ142" s="654"/>
      <c r="HR142" s="654"/>
      <c r="HS142" s="654"/>
      <c r="HT142" s="654"/>
      <c r="HU142" s="654"/>
      <c r="HV142" s="654"/>
      <c r="HW142" s="654"/>
      <c r="HX142" s="654"/>
      <c r="HY142" s="654"/>
      <c r="HZ142" s="654"/>
      <c r="IA142" s="654"/>
      <c r="IB142" s="654"/>
      <c r="IC142" s="654"/>
      <c r="ID142" s="654"/>
      <c r="IE142" s="654"/>
      <c r="IF142" s="654"/>
      <c r="IG142" s="654"/>
      <c r="IH142" s="654"/>
      <c r="II142" s="654"/>
      <c r="IJ142" s="654"/>
      <c r="IK142" s="654"/>
      <c r="IL142" s="654"/>
      <c r="IM142" s="654"/>
      <c r="IN142" s="654"/>
      <c r="IO142" s="654"/>
      <c r="IP142" s="654"/>
      <c r="IQ142" s="654"/>
      <c r="IR142" s="654"/>
      <c r="IS142" s="654"/>
      <c r="IT142" s="654"/>
      <c r="IU142" s="654"/>
      <c r="IV142" s="654"/>
      <c r="IW142" s="654"/>
      <c r="IX142" s="654"/>
      <c r="IY142" s="654"/>
      <c r="IZ142" s="654"/>
      <c r="JA142" s="654"/>
      <c r="JB142" s="654"/>
      <c r="JC142" s="654"/>
      <c r="JD142" s="654"/>
      <c r="JE142" s="654"/>
      <c r="JF142" s="654"/>
      <c r="JG142" s="654"/>
      <c r="JH142" s="654"/>
      <c r="JI142" s="654"/>
      <c r="JJ142" s="654"/>
      <c r="JK142" s="654"/>
      <c r="JL142" s="654"/>
      <c r="JM142" s="654"/>
      <c r="JN142" s="654"/>
      <c r="JO142" s="654"/>
      <c r="JP142" s="654"/>
      <c r="JQ142" s="654"/>
      <c r="JR142" s="654"/>
      <c r="JS142" s="654"/>
      <c r="JT142" s="654"/>
      <c r="JU142" s="654"/>
      <c r="JV142" s="654"/>
      <c r="JW142" s="654"/>
      <c r="JX142" s="654"/>
      <c r="JY142" s="654"/>
      <c r="JZ142" s="654"/>
      <c r="KA142" s="654"/>
      <c r="KB142" s="654"/>
      <c r="KC142" s="654"/>
      <c r="KD142" s="654"/>
      <c r="KE142" s="654"/>
      <c r="KF142" s="654"/>
      <c r="KG142" s="654"/>
      <c r="KH142" s="654"/>
      <c r="KI142" s="654"/>
      <c r="KJ142" s="654"/>
      <c r="KK142" s="654"/>
      <c r="KL142" s="654"/>
      <c r="KM142" s="654"/>
      <c r="KN142" s="654"/>
      <c r="KO142" s="654"/>
      <c r="KP142" s="654"/>
      <c r="KQ142" s="654"/>
      <c r="KR142" s="654"/>
      <c r="KS142" s="654"/>
      <c r="KT142" s="654"/>
      <c r="KU142" s="654"/>
      <c r="KV142" s="654"/>
      <c r="KW142" s="654"/>
      <c r="KX142" s="654"/>
      <c r="KY142" s="654"/>
      <c r="KZ142" s="654"/>
      <c r="LA142" s="654"/>
      <c r="LB142" s="654"/>
      <c r="LC142" s="654"/>
      <c r="LD142" s="654"/>
      <c r="LE142" s="654"/>
      <c r="LF142" s="654"/>
      <c r="LG142" s="654"/>
      <c r="LH142" s="654"/>
      <c r="LI142" s="654"/>
      <c r="LJ142" s="654"/>
      <c r="LK142" s="654"/>
      <c r="LL142" s="654"/>
      <c r="LM142" s="655"/>
    </row>
    <row r="143" spans="1:325">
      <c r="A143" s="130"/>
      <c r="B143" s="351" t="s">
        <v>908</v>
      </c>
      <c r="C143" s="349" t="s">
        <v>909</v>
      </c>
      <c r="D143" s="529">
        <f ca="1">SUMIF($F$6:$LM$6,"&lt;="&amp;PAL,$F143:$LM143)</f>
        <v>371570357.73000002</v>
      </c>
      <c r="E143" s="530">
        <f ca="1">IFERROR(D144/D143,"")</f>
        <v>1.5894840901952698</v>
      </c>
      <c r="F143" s="649">
        <f ca="1">IFERROR(HLOOKUP(F$7,Rezultatai!$H$40:$DC$118,79,FALSE),0)</f>
        <v>0</v>
      </c>
      <c r="G143" s="649"/>
      <c r="H143" s="649"/>
      <c r="I143" s="650"/>
      <c r="J143" s="649">
        <f ca="1">IFERROR(HLOOKUP(J$7,Rezultatai!$H$40:$DC$118,79,FALSE),0)</f>
        <v>71318324.200000003</v>
      </c>
      <c r="K143" s="649"/>
      <c r="L143" s="649"/>
      <c r="M143" s="650"/>
      <c r="N143" s="649">
        <f ca="1">IFERROR(HLOOKUP(N$7,Rezultatai!$H$40:$DC$118,79,FALSE),0)</f>
        <v>83437658.689999998</v>
      </c>
      <c r="O143" s="649"/>
      <c r="P143" s="649"/>
      <c r="Q143" s="650"/>
      <c r="R143" s="649">
        <f ca="1">IFERROR(HLOOKUP(R$7,Rezultatai!$H$40:$DC$118,79,FALSE),0)</f>
        <v>45273739.849999994</v>
      </c>
      <c r="S143" s="649"/>
      <c r="T143" s="649"/>
      <c r="U143" s="650"/>
      <c r="V143" s="649">
        <f ca="1">IFERROR(HLOOKUP(V$7,Rezultatai!$H$40:$DC$118,79,FALSE),0)</f>
        <v>64645738.850000001</v>
      </c>
      <c r="W143" s="649"/>
      <c r="X143" s="649"/>
      <c r="Y143" s="650"/>
      <c r="Z143" s="649">
        <f ca="1">IFERROR(HLOOKUP(Z$7,Rezultatai!$H$40:$DC$118,79,FALSE),0)</f>
        <v>75523809.620000005</v>
      </c>
      <c r="AA143" s="649"/>
      <c r="AB143" s="649"/>
      <c r="AC143" s="650"/>
      <c r="AD143" s="649">
        <f ca="1">IFERROR(HLOOKUP(AD$7,Rezultatai!$H$40:$DC$118,79,FALSE),0)</f>
        <v>97954708.299999997</v>
      </c>
      <c r="AE143" s="649"/>
      <c r="AF143" s="649"/>
      <c r="AG143" s="650"/>
      <c r="AH143" s="649">
        <f ca="1">IFERROR(HLOOKUP(AH$7,Rezultatai!$H$40:$DC$118,79,FALSE),0)</f>
        <v>43534217.07</v>
      </c>
      <c r="AI143" s="649"/>
      <c r="AJ143" s="649"/>
      <c r="AK143" s="650"/>
      <c r="AL143" s="649">
        <f ca="1">IFERROR(HLOOKUP(AL$7,Rezultatai!$H$40:$DC$118,79,FALSE),0)</f>
        <v>-5940000</v>
      </c>
      <c r="AM143" s="649"/>
      <c r="AN143" s="649"/>
      <c r="AO143" s="650"/>
      <c r="AP143" s="649">
        <f ca="1">IFERROR(HLOOKUP(AP$7,Rezultatai!$H$40:$DC$118,79,FALSE),0)</f>
        <v>-6230000</v>
      </c>
      <c r="AQ143" s="649"/>
      <c r="AR143" s="649"/>
      <c r="AS143" s="650"/>
      <c r="AT143" s="649">
        <f ca="1">IFERROR(HLOOKUP(AT$7,Rezultatai!$H$40:$DC$118,79,FALSE),0)</f>
        <v>-6230000</v>
      </c>
      <c r="AU143" s="649"/>
      <c r="AV143" s="649"/>
      <c r="AW143" s="650"/>
      <c r="AX143" s="649">
        <f ca="1">IFERROR(HLOOKUP(AX$7,Rezultatai!$H$40:$DC$118,79,FALSE),0)</f>
        <v>-6230000</v>
      </c>
      <c r="AY143" s="649"/>
      <c r="AZ143" s="649"/>
      <c r="BA143" s="650"/>
      <c r="BB143" s="649">
        <f ca="1">IFERROR(HLOOKUP(BB$7,Rezultatai!$H$40:$DC$118,79,FALSE),0)</f>
        <v>-5107400</v>
      </c>
      <c r="BC143" s="649"/>
      <c r="BD143" s="649"/>
      <c r="BE143" s="650"/>
      <c r="BF143" s="649">
        <f ca="1">IFERROR(HLOOKUP(BF$7,Rezultatai!$H$40:$DC$118,79,FALSE),0)</f>
        <v>-4226300</v>
      </c>
      <c r="BG143" s="649"/>
      <c r="BH143" s="649"/>
      <c r="BI143" s="650"/>
      <c r="BJ143" s="649">
        <f ca="1">IFERROR(HLOOKUP(BJ$7,Rezultatai!$H$40:$DC$118,79,FALSE),0)</f>
        <v>-3410400</v>
      </c>
      <c r="BK143" s="649"/>
      <c r="BL143" s="649"/>
      <c r="BM143" s="650"/>
      <c r="BN143" s="649">
        <f ca="1">IFERROR(HLOOKUP(BN$7,Rezultatai!$H$40:$DC$118,79,FALSE),0)</f>
        <v>-2967000</v>
      </c>
      <c r="BO143" s="649"/>
      <c r="BP143" s="649"/>
      <c r="BQ143" s="650"/>
      <c r="BR143" s="649">
        <f ca="1">IFERROR(HLOOKUP(BR$7,Rezultatai!$H$40:$DC$118,79,FALSE),0)</f>
        <v>-2241000</v>
      </c>
      <c r="BS143" s="649"/>
      <c r="BT143" s="649"/>
      <c r="BU143" s="650"/>
      <c r="BV143" s="649">
        <f ca="1">IFERROR(HLOOKUP(BV$7,Rezultatai!$H$40:$DC$118,79,FALSE),0)</f>
        <v>-1800000</v>
      </c>
      <c r="BW143" s="649"/>
      <c r="BX143" s="649"/>
      <c r="BY143" s="650"/>
      <c r="BZ143" s="649">
        <f ca="1">IFERROR(HLOOKUP(BZ$7,Rezultatai!$H$40:$DC$118,79,FALSE),0)</f>
        <v>-1090000</v>
      </c>
      <c r="CA143" s="649"/>
      <c r="CB143" s="649"/>
      <c r="CC143" s="650"/>
      <c r="CD143" s="649">
        <f ca="1">IFERROR(HLOOKUP(CD$7,Rezultatai!$H$40:$DC$118,79,FALSE),0)</f>
        <v>0</v>
      </c>
      <c r="CE143" s="649"/>
      <c r="CF143" s="649"/>
      <c r="CG143" s="650"/>
      <c r="CH143" s="649">
        <f ca="1">IFERROR(HLOOKUP(CH$7,Rezultatai!$H$40:$DC$118,79,FALSE),0)</f>
        <v>0</v>
      </c>
      <c r="CI143" s="649"/>
      <c r="CJ143" s="649"/>
      <c r="CK143" s="650"/>
      <c r="CL143" s="649">
        <f ca="1">IFERROR(HLOOKUP(CL$7,Rezultatai!$H$40:$DC$118,79,FALSE),0)</f>
        <v>0</v>
      </c>
      <c r="CM143" s="649"/>
      <c r="CN143" s="649"/>
      <c r="CO143" s="650"/>
      <c r="CP143" s="649">
        <f ca="1">IFERROR(HLOOKUP(CP$7,Rezultatai!$H$40:$DC$118,79,FALSE),0)</f>
        <v>0</v>
      </c>
      <c r="CQ143" s="649"/>
      <c r="CR143" s="649"/>
      <c r="CS143" s="650"/>
      <c r="CT143" s="649">
        <f ca="1">IFERROR(HLOOKUP(CT$7,Rezultatai!$H$40:$DC$118,79,FALSE),0)</f>
        <v>0</v>
      </c>
      <c r="CU143" s="649"/>
      <c r="CV143" s="649"/>
      <c r="CW143" s="650"/>
      <c r="CX143" s="649">
        <f ca="1">IFERROR(HLOOKUP(CX$7,Rezultatai!$H$40:$DC$118,79,FALSE),0)</f>
        <v>0</v>
      </c>
      <c r="CY143" s="649"/>
      <c r="CZ143" s="649"/>
      <c r="DA143" s="650"/>
      <c r="DB143" s="649">
        <f ca="1">IFERROR(HLOOKUP(DB$7,Rezultatai!$H$40:$DC$118,79,FALSE),0)</f>
        <v>0</v>
      </c>
      <c r="DC143" s="649"/>
      <c r="DD143" s="649"/>
      <c r="DE143" s="650"/>
      <c r="DF143" s="649">
        <f ca="1">IFERROR(HLOOKUP(DF$7,Rezultatai!$H$40:$DC$118,79,FALSE),0)</f>
        <v>0</v>
      </c>
      <c r="DG143" s="649"/>
      <c r="DH143" s="649"/>
      <c r="DI143" s="650"/>
      <c r="DJ143" s="649">
        <f ca="1">IFERROR(HLOOKUP(DJ$7,Rezultatai!$H$40:$DC$118,79,FALSE),0)</f>
        <v>0</v>
      </c>
      <c r="DK143" s="649"/>
      <c r="DL143" s="649"/>
      <c r="DM143" s="650"/>
      <c r="DN143" s="649">
        <f ca="1">IFERROR(HLOOKUP(DN$7,Rezultatai!$H$40:$DC$118,79,FALSE),0)</f>
        <v>0</v>
      </c>
      <c r="DO143" s="649"/>
      <c r="DP143" s="649"/>
      <c r="DQ143" s="650"/>
      <c r="DR143" s="649">
        <f ca="1">IFERROR(HLOOKUP(DR$7,Rezultatai!$H$40:$DC$118,79,FALSE),0)</f>
        <v>0</v>
      </c>
      <c r="DS143" s="649"/>
      <c r="DT143" s="649"/>
      <c r="DU143" s="650"/>
      <c r="DV143" s="649">
        <f ca="1">IFERROR(HLOOKUP(DV$7,Rezultatai!$H$40:$DC$118,79,FALSE),0)</f>
        <v>0</v>
      </c>
      <c r="DW143" s="649"/>
      <c r="DX143" s="649"/>
      <c r="DY143" s="650"/>
      <c r="DZ143" s="649">
        <f ca="1">IFERROR(HLOOKUP(DZ$7,Rezultatai!$H$40:$DC$118,79,FALSE),0)</f>
        <v>0</v>
      </c>
      <c r="EA143" s="649"/>
      <c r="EB143" s="649"/>
      <c r="EC143" s="650"/>
      <c r="ED143" s="649">
        <f ca="1">IFERROR(HLOOKUP(ED$7,Rezultatai!$H$40:$DC$118,79,FALSE),0)</f>
        <v>0</v>
      </c>
      <c r="EE143" s="649"/>
      <c r="EF143" s="649"/>
      <c r="EG143" s="650"/>
      <c r="EH143" s="649">
        <f ca="1">IFERROR(HLOOKUP(EH$7,Rezultatai!$H$40:$DC$118,79,FALSE),0)</f>
        <v>0</v>
      </c>
      <c r="EI143" s="649"/>
      <c r="EJ143" s="649"/>
      <c r="EK143" s="650"/>
      <c r="EL143" s="649">
        <f ca="1">IFERROR(HLOOKUP(EL$7,Rezultatai!$H$40:$DC$118,79,FALSE),0)</f>
        <v>0</v>
      </c>
      <c r="EM143" s="649"/>
      <c r="EN143" s="649"/>
      <c r="EO143" s="650"/>
      <c r="EP143" s="649">
        <f ca="1">IFERROR(HLOOKUP(EP$7,Rezultatai!$H$40:$DC$118,79,FALSE),0)</f>
        <v>0</v>
      </c>
      <c r="EQ143" s="649"/>
      <c r="ER143" s="649"/>
      <c r="ES143" s="650"/>
      <c r="ET143" s="649">
        <f ca="1">IFERROR(HLOOKUP(ET$7,Rezultatai!$H$40:$DC$118,79,FALSE),0)</f>
        <v>0</v>
      </c>
      <c r="EU143" s="649"/>
      <c r="EV143" s="649"/>
      <c r="EW143" s="650"/>
      <c r="EX143" s="649">
        <f ca="1">IFERROR(HLOOKUP(EX$7,Rezultatai!$H$40:$DC$118,79,FALSE),0)</f>
        <v>0</v>
      </c>
      <c r="EY143" s="649"/>
      <c r="EZ143" s="649"/>
      <c r="FA143" s="650"/>
      <c r="FB143" s="649">
        <f ca="1">IFERROR(HLOOKUP(FB$7,Rezultatai!$H$40:$DC$118,79,FALSE),0)</f>
        <v>0</v>
      </c>
      <c r="FC143" s="649"/>
      <c r="FD143" s="649"/>
      <c r="FE143" s="650"/>
      <c r="FF143" s="649">
        <f ca="1">IFERROR(HLOOKUP(FF$7,Rezultatai!$H$40:$DC$118,79,FALSE),0)</f>
        <v>0</v>
      </c>
      <c r="FG143" s="649"/>
      <c r="FH143" s="649"/>
      <c r="FI143" s="650"/>
      <c r="FJ143" s="649">
        <f ca="1">IFERROR(HLOOKUP(FJ$7,Rezultatai!$H$40:$DC$118,79,FALSE),0)</f>
        <v>0</v>
      </c>
      <c r="FK143" s="649"/>
      <c r="FL143" s="649"/>
      <c r="FM143" s="650"/>
      <c r="FN143" s="649">
        <f ca="1">IFERROR(HLOOKUP(FN$7,Rezultatai!$H$40:$DC$118,79,FALSE),0)</f>
        <v>0</v>
      </c>
      <c r="FO143" s="649"/>
      <c r="FP143" s="649"/>
      <c r="FQ143" s="650"/>
      <c r="FR143" s="649">
        <f ca="1">IFERROR(HLOOKUP(FR$7,Rezultatai!$H$40:$DC$118,79,FALSE),0)</f>
        <v>0</v>
      </c>
      <c r="FS143" s="649"/>
      <c r="FT143" s="649"/>
      <c r="FU143" s="650"/>
      <c r="FV143" s="649">
        <f ca="1">IFERROR(HLOOKUP(FV$7,Rezultatai!$H$40:$DC$118,79,FALSE),0)</f>
        <v>0</v>
      </c>
      <c r="FW143" s="649"/>
      <c r="FX143" s="649"/>
      <c r="FY143" s="650"/>
      <c r="FZ143" s="649">
        <f ca="1">IFERROR(HLOOKUP(FZ$7,Rezultatai!$H$40:$DC$118,79,FALSE),0)</f>
        <v>0</v>
      </c>
      <c r="GA143" s="649"/>
      <c r="GB143" s="649"/>
      <c r="GC143" s="650"/>
      <c r="GD143" s="649">
        <f ca="1">IFERROR(HLOOKUP(GD$7,Rezultatai!$H$40:$DC$118,79,FALSE),0)</f>
        <v>0</v>
      </c>
      <c r="GE143" s="649"/>
      <c r="GF143" s="649"/>
      <c r="GG143" s="650"/>
      <c r="GH143" s="649">
        <f ca="1">IFERROR(HLOOKUP(GH$7,Rezultatai!$H$40:$DC$118,79,FALSE),0)</f>
        <v>0</v>
      </c>
      <c r="GI143" s="649"/>
      <c r="GJ143" s="649"/>
      <c r="GK143" s="650"/>
      <c r="GL143" s="649">
        <f ca="1">IFERROR(HLOOKUP(GL$7,Rezultatai!$H$40:$DC$118,79,FALSE),0)</f>
        <v>0</v>
      </c>
      <c r="GM143" s="649"/>
      <c r="GN143" s="649"/>
      <c r="GO143" s="650"/>
      <c r="GP143" s="649">
        <f ca="1">IFERROR(HLOOKUP(GP$7,Rezultatai!$H$40:$DC$118,79,FALSE),0)</f>
        <v>0</v>
      </c>
      <c r="GQ143" s="649"/>
      <c r="GR143" s="649"/>
      <c r="GS143" s="650"/>
      <c r="GT143" s="649">
        <f ca="1">IFERROR(HLOOKUP(GT$7,Rezultatai!$H$40:$DC$118,79,FALSE),0)</f>
        <v>0</v>
      </c>
      <c r="GU143" s="649"/>
      <c r="GV143" s="649"/>
      <c r="GW143" s="650"/>
      <c r="GX143" s="649">
        <f ca="1">IFERROR(HLOOKUP(GX$7,Rezultatai!$H$40:$DC$118,79,FALSE),0)</f>
        <v>0</v>
      </c>
      <c r="GY143" s="649"/>
      <c r="GZ143" s="649"/>
      <c r="HA143" s="650"/>
      <c r="HB143" s="649">
        <f ca="1">IFERROR(HLOOKUP(HB$7,Rezultatai!$H$40:$DC$118,79,FALSE),0)</f>
        <v>0</v>
      </c>
      <c r="HC143" s="649"/>
      <c r="HD143" s="649"/>
      <c r="HE143" s="650"/>
      <c r="HF143" s="649">
        <f ca="1">IFERROR(HLOOKUP(HF$7,Rezultatai!$H$40:$DC$118,79,FALSE),0)</f>
        <v>0</v>
      </c>
      <c r="HG143" s="649"/>
      <c r="HH143" s="649"/>
      <c r="HI143" s="650"/>
      <c r="HJ143" s="649">
        <f ca="1">IFERROR(HLOOKUP(HJ$7,Rezultatai!$H$40:$DC$118,79,FALSE),0)</f>
        <v>0</v>
      </c>
      <c r="HK143" s="649"/>
      <c r="HL143" s="649"/>
      <c r="HM143" s="650"/>
      <c r="HN143" s="649">
        <f ca="1">IFERROR(HLOOKUP(HN$7,Rezultatai!$H$40:$DC$118,79,FALSE),0)</f>
        <v>0</v>
      </c>
      <c r="HO143" s="649"/>
      <c r="HP143" s="649"/>
      <c r="HQ143" s="650"/>
      <c r="HR143" s="649">
        <f ca="1">IFERROR(HLOOKUP(HR$7,Rezultatai!$H$40:$DC$118,79,FALSE),0)</f>
        <v>0</v>
      </c>
      <c r="HS143" s="649"/>
      <c r="HT143" s="649"/>
      <c r="HU143" s="650"/>
      <c r="HV143" s="649">
        <f ca="1">IFERROR(HLOOKUP(HV$7,Rezultatai!$H$40:$DC$118,79,FALSE),0)</f>
        <v>0</v>
      </c>
      <c r="HW143" s="649"/>
      <c r="HX143" s="649"/>
      <c r="HY143" s="650"/>
      <c r="HZ143" s="649">
        <f ca="1">IFERROR(HLOOKUP(HZ$7,Rezultatai!$H$40:$DC$118,79,FALSE),0)</f>
        <v>0</v>
      </c>
      <c r="IA143" s="649"/>
      <c r="IB143" s="649"/>
      <c r="IC143" s="650"/>
      <c r="ID143" s="649">
        <f ca="1">IFERROR(HLOOKUP(ID$7,Rezultatai!$H$40:$DC$118,79,FALSE),0)</f>
        <v>0</v>
      </c>
      <c r="IE143" s="649"/>
      <c r="IF143" s="649"/>
      <c r="IG143" s="650"/>
      <c r="IH143" s="649">
        <f ca="1">IFERROR(HLOOKUP(IH$7,Rezultatai!$H$40:$DC$118,79,FALSE),0)</f>
        <v>0</v>
      </c>
      <c r="II143" s="649"/>
      <c r="IJ143" s="649"/>
      <c r="IK143" s="650"/>
      <c r="IL143" s="649">
        <f ca="1">IFERROR(HLOOKUP(IL$7,Rezultatai!$H$40:$DC$118,79,FALSE),0)</f>
        <v>0</v>
      </c>
      <c r="IM143" s="649"/>
      <c r="IN143" s="649"/>
      <c r="IO143" s="650"/>
      <c r="IP143" s="649">
        <f ca="1">IFERROR(HLOOKUP(IP$7,Rezultatai!$H$40:$DC$118,79,FALSE),0)</f>
        <v>0</v>
      </c>
      <c r="IQ143" s="649"/>
      <c r="IR143" s="649"/>
      <c r="IS143" s="650"/>
      <c r="IT143" s="649">
        <f ca="1">IFERROR(HLOOKUP(IT$7,Rezultatai!$H$40:$DC$118,79,FALSE),0)</f>
        <v>0</v>
      </c>
      <c r="IU143" s="649"/>
      <c r="IV143" s="649"/>
      <c r="IW143" s="650"/>
      <c r="IX143" s="649">
        <f ca="1">IFERROR(HLOOKUP(IX$7,Rezultatai!$H$40:$DC$118,79,FALSE),0)</f>
        <v>0</v>
      </c>
      <c r="IY143" s="649"/>
      <c r="IZ143" s="649"/>
      <c r="JA143" s="650"/>
      <c r="JB143" s="649">
        <f ca="1">IFERROR(HLOOKUP(JB$7,Rezultatai!$H$40:$DC$118,79,FALSE),0)</f>
        <v>0</v>
      </c>
      <c r="JC143" s="649"/>
      <c r="JD143" s="649"/>
      <c r="JE143" s="650"/>
      <c r="JF143" s="649">
        <f ca="1">IFERROR(HLOOKUP(JF$7,Rezultatai!$H$40:$DC$118,79,FALSE),0)</f>
        <v>0</v>
      </c>
      <c r="JG143" s="649"/>
      <c r="JH143" s="649"/>
      <c r="JI143" s="650"/>
      <c r="JJ143" s="649">
        <f ca="1">IFERROR(HLOOKUP(JJ$7,Rezultatai!$H$40:$DC$118,79,FALSE),0)</f>
        <v>0</v>
      </c>
      <c r="JK143" s="649"/>
      <c r="JL143" s="649"/>
      <c r="JM143" s="650"/>
      <c r="JN143" s="649">
        <f ca="1">IFERROR(HLOOKUP(JN$7,Rezultatai!$H$40:$DC$118,79,FALSE),0)</f>
        <v>0</v>
      </c>
      <c r="JO143" s="649"/>
      <c r="JP143" s="649"/>
      <c r="JQ143" s="650"/>
      <c r="JR143" s="649">
        <f ca="1">IFERROR(HLOOKUP(JR$7,Rezultatai!$H$40:$DC$118,79,FALSE),0)</f>
        <v>0</v>
      </c>
      <c r="JS143" s="649"/>
      <c r="JT143" s="649"/>
      <c r="JU143" s="650"/>
      <c r="JV143" s="649">
        <f ca="1">IFERROR(HLOOKUP(JV$7,Rezultatai!$H$40:$DC$118,79,FALSE),0)</f>
        <v>0</v>
      </c>
      <c r="JW143" s="649"/>
      <c r="JX143" s="649"/>
      <c r="JY143" s="650"/>
      <c r="JZ143" s="649">
        <f ca="1">IFERROR(HLOOKUP(JZ$7,Rezultatai!$H$40:$DC$118,79,FALSE),0)</f>
        <v>0</v>
      </c>
      <c r="KA143" s="649"/>
      <c r="KB143" s="649"/>
      <c r="KC143" s="650"/>
      <c r="KD143" s="649">
        <f ca="1">IFERROR(HLOOKUP(KD$7,Rezultatai!$H$40:$DC$118,79,FALSE),0)</f>
        <v>0</v>
      </c>
      <c r="KE143" s="649"/>
      <c r="KF143" s="649"/>
      <c r="KG143" s="650"/>
      <c r="KH143" s="649">
        <f ca="1">IFERROR(HLOOKUP(KH$7,Rezultatai!$H$40:$DC$118,79,FALSE),0)</f>
        <v>0</v>
      </c>
      <c r="KI143" s="649"/>
      <c r="KJ143" s="649"/>
      <c r="KK143" s="650"/>
      <c r="KL143" s="649">
        <f ca="1">IFERROR(HLOOKUP(KL$7,Rezultatai!$H$40:$DC$118,79,FALSE),0)</f>
        <v>0</v>
      </c>
      <c r="KM143" s="649"/>
      <c r="KN143" s="649"/>
      <c r="KO143" s="650"/>
      <c r="KP143" s="649">
        <f ca="1">IFERROR(HLOOKUP(KP$7,Rezultatai!$H$40:$DC$118,79,FALSE),0)</f>
        <v>0</v>
      </c>
      <c r="KQ143" s="649"/>
      <c r="KR143" s="649"/>
      <c r="KS143" s="650"/>
      <c r="KT143" s="649">
        <f ca="1">IFERROR(HLOOKUP(KT$7,Rezultatai!$H$40:$DC$118,79,FALSE),0)</f>
        <v>0</v>
      </c>
      <c r="KU143" s="649"/>
      <c r="KV143" s="649"/>
      <c r="KW143" s="650"/>
      <c r="KX143" s="649">
        <f ca="1">IFERROR(HLOOKUP(KX$7,Rezultatai!$H$40:$DC$118,79,FALSE),0)</f>
        <v>0</v>
      </c>
      <c r="KY143" s="649"/>
      <c r="KZ143" s="649"/>
      <c r="LA143" s="650"/>
      <c r="LB143" s="649">
        <f ca="1">IFERROR(HLOOKUP(LB$7,Rezultatai!$H$40:$DC$118,79,FALSE),0)</f>
        <v>0</v>
      </c>
      <c r="LC143" s="649"/>
      <c r="LD143" s="649"/>
      <c r="LE143" s="650"/>
      <c r="LF143" s="649">
        <f ca="1">IFERROR(HLOOKUP(LF$7,Rezultatai!$H$40:$DC$118,79,FALSE),0)</f>
        <v>0</v>
      </c>
      <c r="LG143" s="649"/>
      <c r="LH143" s="649"/>
      <c r="LI143" s="650"/>
      <c r="LJ143" s="649">
        <f ca="1">IFERROR(HLOOKUP(LJ$7,Rezultatai!$H$40:$DC$118,79,FALSE),0)</f>
        <v>0</v>
      </c>
      <c r="LK143" s="649"/>
      <c r="LL143" s="649"/>
      <c r="LM143" s="650"/>
    </row>
    <row r="144" spans="1:325">
      <c r="A144" s="130"/>
      <c r="B144" s="516" t="s">
        <v>910</v>
      </c>
      <c r="C144" s="517" t="s">
        <v>911</v>
      </c>
      <c r="D144" s="531">
        <f>SUM(F144:LM144)</f>
        <v>590605172</v>
      </c>
      <c r="E144" s="532">
        <f ca="1">SUM(E145,E148,E151,E154,E157)</f>
        <v>1.4518560449647095</v>
      </c>
      <c r="F144" s="652">
        <f>SUM(F145,F148,F151,F154,F157)</f>
        <v>25860000</v>
      </c>
      <c r="G144" s="653"/>
      <c r="H144" s="653"/>
      <c r="I144" s="653"/>
      <c r="J144" s="652">
        <f t="shared" ref="J144" si="235">SUM(J145,J148,J151,J154,J157)</f>
        <v>58162587.600000001</v>
      </c>
      <c r="K144" s="653"/>
      <c r="L144" s="653"/>
      <c r="M144" s="653"/>
      <c r="N144" s="652">
        <f t="shared" ref="N144" si="236">SUM(N145,N148,N151,N154,N157)</f>
        <v>71248350.010000005</v>
      </c>
      <c r="O144" s="653"/>
      <c r="P144" s="653"/>
      <c r="Q144" s="653"/>
      <c r="R144" s="652">
        <f t="shared" ref="R144" si="237">SUM(R145,R148,R151,R154,R157)</f>
        <v>62389664.490000002</v>
      </c>
      <c r="S144" s="653"/>
      <c r="T144" s="653"/>
      <c r="U144" s="653"/>
      <c r="V144" s="652">
        <f t="shared" ref="V144" si="238">SUM(V145,V148,V151,V154,V157)</f>
        <v>92724471.200000003</v>
      </c>
      <c r="W144" s="653"/>
      <c r="X144" s="653"/>
      <c r="Y144" s="653"/>
      <c r="Z144" s="652">
        <f t="shared" ref="Z144" si="239">SUM(Z145,Z148,Z151,Z154,Z157)</f>
        <v>101239616.05</v>
      </c>
      <c r="AA144" s="653"/>
      <c r="AB144" s="653"/>
      <c r="AC144" s="653"/>
      <c r="AD144" s="652">
        <f t="shared" ref="AD144" si="240">SUM(AD145,AD148,AD151,AD154,AD157)</f>
        <v>106856110.3</v>
      </c>
      <c r="AE144" s="653"/>
      <c r="AF144" s="653"/>
      <c r="AG144" s="653"/>
      <c r="AH144" s="652">
        <f t="shared" ref="AH144" si="241">SUM(AH145,AH148,AH151,AH154,AH157)</f>
        <v>69094372.349999994</v>
      </c>
      <c r="AI144" s="653"/>
      <c r="AJ144" s="653"/>
      <c r="AK144" s="653"/>
      <c r="AL144" s="652">
        <f t="shared" ref="AL144" si="242">SUM(AL145,AL148,AL151,AL154,AL157)</f>
        <v>3030000</v>
      </c>
      <c r="AM144" s="653"/>
      <c r="AN144" s="653"/>
      <c r="AO144" s="653"/>
      <c r="AP144" s="652">
        <f t="shared" ref="AP144" si="243">SUM(AP145,AP148,AP151,AP154,AP157)</f>
        <v>0</v>
      </c>
      <c r="AQ144" s="653"/>
      <c r="AR144" s="653"/>
      <c r="AS144" s="653"/>
      <c r="AT144" s="652">
        <f t="shared" ref="AT144" si="244">SUM(AT145,AT148,AT151,AT154,AT157)</f>
        <v>0</v>
      </c>
      <c r="AU144" s="653"/>
      <c r="AV144" s="653"/>
      <c r="AW144" s="653"/>
      <c r="AX144" s="652">
        <f t="shared" ref="AX144" si="245">SUM(AX145,AX148,AX151,AX154,AX157)</f>
        <v>0</v>
      </c>
      <c r="AY144" s="653"/>
      <c r="AZ144" s="653"/>
      <c r="BA144" s="653"/>
      <c r="BB144" s="652">
        <f t="shared" ref="BB144" si="246">SUM(BB145,BB148,BB151,BB154,BB157)</f>
        <v>0</v>
      </c>
      <c r="BC144" s="653"/>
      <c r="BD144" s="653"/>
      <c r="BE144" s="653"/>
      <c r="BF144" s="652">
        <f t="shared" ref="BF144" si="247">SUM(BF145,BF148,BF151,BF154,BF157)</f>
        <v>0</v>
      </c>
      <c r="BG144" s="653"/>
      <c r="BH144" s="653"/>
      <c r="BI144" s="653"/>
      <c r="BJ144" s="652">
        <f t="shared" ref="BJ144" si="248">SUM(BJ145,BJ148,BJ151,BJ154,BJ157)</f>
        <v>0</v>
      </c>
      <c r="BK144" s="653"/>
      <c r="BL144" s="653"/>
      <c r="BM144" s="653"/>
      <c r="BN144" s="652">
        <f t="shared" ref="BN144" si="249">SUM(BN145,BN148,BN151,BN154,BN157)</f>
        <v>0</v>
      </c>
      <c r="BO144" s="653"/>
      <c r="BP144" s="653"/>
      <c r="BQ144" s="653"/>
      <c r="BR144" s="652">
        <f t="shared" ref="BR144" si="250">SUM(BR145,BR148,BR151,BR154,BR157)</f>
        <v>0</v>
      </c>
      <c r="BS144" s="653"/>
      <c r="BT144" s="653"/>
      <c r="BU144" s="653"/>
      <c r="BV144" s="652">
        <f t="shared" ref="BV144" si="251">SUM(BV145,BV148,BV151,BV154,BV157)</f>
        <v>0</v>
      </c>
      <c r="BW144" s="653"/>
      <c r="BX144" s="653"/>
      <c r="BY144" s="653"/>
      <c r="BZ144" s="652">
        <f t="shared" ref="BZ144" si="252">SUM(BZ145,BZ148,BZ151,BZ154,BZ157)</f>
        <v>0</v>
      </c>
      <c r="CA144" s="653"/>
      <c r="CB144" s="653"/>
      <c r="CC144" s="653"/>
      <c r="CD144" s="652">
        <f t="shared" ref="CD144" si="253">SUM(CD145,CD148,CD151,CD154,CD157)</f>
        <v>0</v>
      </c>
      <c r="CE144" s="653"/>
      <c r="CF144" s="653"/>
      <c r="CG144" s="653"/>
      <c r="CH144" s="652">
        <f t="shared" ref="CH144" si="254">SUM(CH145,CH148,CH151,CH154,CH157)</f>
        <v>0</v>
      </c>
      <c r="CI144" s="653"/>
      <c r="CJ144" s="653"/>
      <c r="CK144" s="653"/>
      <c r="CL144" s="652">
        <f t="shared" ref="CL144" si="255">SUM(CL145,CL148,CL151,CL154,CL157)</f>
        <v>0</v>
      </c>
      <c r="CM144" s="653"/>
      <c r="CN144" s="653"/>
      <c r="CO144" s="653"/>
      <c r="CP144" s="652">
        <f t="shared" ref="CP144" si="256">SUM(CP145,CP148,CP151,CP154,CP157)</f>
        <v>0</v>
      </c>
      <c r="CQ144" s="653"/>
      <c r="CR144" s="653"/>
      <c r="CS144" s="653"/>
      <c r="CT144" s="652">
        <f t="shared" ref="CT144" si="257">SUM(CT145,CT148,CT151,CT154,CT157)</f>
        <v>0</v>
      </c>
      <c r="CU144" s="653"/>
      <c r="CV144" s="653"/>
      <c r="CW144" s="653"/>
      <c r="CX144" s="652">
        <f t="shared" ref="CX144" si="258">SUM(CX145,CX148,CX151,CX154,CX157)</f>
        <v>0</v>
      </c>
      <c r="CY144" s="653"/>
      <c r="CZ144" s="653"/>
      <c r="DA144" s="653"/>
      <c r="DB144" s="652">
        <f t="shared" ref="DB144" si="259">SUM(DB145,DB148,DB151,DB154,DB157)</f>
        <v>0</v>
      </c>
      <c r="DC144" s="653"/>
      <c r="DD144" s="653"/>
      <c r="DE144" s="653"/>
      <c r="DF144" s="652">
        <f t="shared" ref="DF144" si="260">SUM(DF145,DF148,DF151,DF154,DF157)</f>
        <v>0</v>
      </c>
      <c r="DG144" s="653"/>
      <c r="DH144" s="653"/>
      <c r="DI144" s="653"/>
      <c r="DJ144" s="652">
        <f t="shared" ref="DJ144" si="261">SUM(DJ145,DJ148,DJ151,DJ154,DJ157)</f>
        <v>0</v>
      </c>
      <c r="DK144" s="653"/>
      <c r="DL144" s="653"/>
      <c r="DM144" s="653"/>
      <c r="DN144" s="652">
        <f t="shared" ref="DN144" si="262">SUM(DN145,DN148,DN151,DN154,DN157)</f>
        <v>0</v>
      </c>
      <c r="DO144" s="653"/>
      <c r="DP144" s="653"/>
      <c r="DQ144" s="653"/>
      <c r="DR144" s="652">
        <f t="shared" ref="DR144" si="263">SUM(DR145,DR148,DR151,DR154,DR157)</f>
        <v>0</v>
      </c>
      <c r="DS144" s="653"/>
      <c r="DT144" s="653"/>
      <c r="DU144" s="653"/>
      <c r="DV144" s="652">
        <f t="shared" ref="DV144" si="264">SUM(DV145,DV148,DV151,DV154,DV157)</f>
        <v>0</v>
      </c>
      <c r="DW144" s="653"/>
      <c r="DX144" s="653"/>
      <c r="DY144" s="653"/>
      <c r="DZ144" s="652">
        <f t="shared" ref="DZ144" si="265">SUM(DZ145,DZ148,DZ151,DZ154,DZ157)</f>
        <v>0</v>
      </c>
      <c r="EA144" s="653"/>
      <c r="EB144" s="653"/>
      <c r="EC144" s="653"/>
      <c r="ED144" s="652">
        <f t="shared" ref="ED144" si="266">SUM(ED145,ED148,ED151,ED154,ED157)</f>
        <v>0</v>
      </c>
      <c r="EE144" s="653"/>
      <c r="EF144" s="653"/>
      <c r="EG144" s="653"/>
      <c r="EH144" s="652">
        <f t="shared" ref="EH144" si="267">SUM(EH145,EH148,EH151,EH154,EH157)</f>
        <v>0</v>
      </c>
      <c r="EI144" s="653"/>
      <c r="EJ144" s="653"/>
      <c r="EK144" s="653"/>
      <c r="EL144" s="652">
        <f t="shared" ref="EL144" si="268">SUM(EL145,EL148,EL151,EL154,EL157)</f>
        <v>0</v>
      </c>
      <c r="EM144" s="653"/>
      <c r="EN144" s="653"/>
      <c r="EO144" s="653"/>
      <c r="EP144" s="652">
        <f t="shared" ref="EP144" si="269">SUM(EP145,EP148,EP151,EP154,EP157)</f>
        <v>0</v>
      </c>
      <c r="EQ144" s="653"/>
      <c r="ER144" s="653"/>
      <c r="ES144" s="653"/>
      <c r="ET144" s="652">
        <f t="shared" ref="ET144" si="270">SUM(ET145,ET148,ET151,ET154,ET157)</f>
        <v>0</v>
      </c>
      <c r="EU144" s="653"/>
      <c r="EV144" s="653"/>
      <c r="EW144" s="653"/>
      <c r="EX144" s="652">
        <f t="shared" ref="EX144" si="271">SUM(EX145,EX148,EX151,EX154,EX157)</f>
        <v>0</v>
      </c>
      <c r="EY144" s="653"/>
      <c r="EZ144" s="653"/>
      <c r="FA144" s="653"/>
      <c r="FB144" s="652">
        <f t="shared" ref="FB144" si="272">SUM(FB145,FB148,FB151,FB154,FB157)</f>
        <v>0</v>
      </c>
      <c r="FC144" s="653"/>
      <c r="FD144" s="653"/>
      <c r="FE144" s="653"/>
      <c r="FF144" s="652">
        <f t="shared" ref="FF144" si="273">SUM(FF145,FF148,FF151,FF154,FF157)</f>
        <v>0</v>
      </c>
      <c r="FG144" s="653"/>
      <c r="FH144" s="653"/>
      <c r="FI144" s="653"/>
      <c r="FJ144" s="652">
        <f t="shared" ref="FJ144" si="274">SUM(FJ145,FJ148,FJ151,FJ154,FJ157)</f>
        <v>0</v>
      </c>
      <c r="FK144" s="653"/>
      <c r="FL144" s="653"/>
      <c r="FM144" s="653"/>
      <c r="FN144" s="652">
        <f t="shared" ref="FN144" si="275">SUM(FN145,FN148,FN151,FN154,FN157)</f>
        <v>0</v>
      </c>
      <c r="FO144" s="653"/>
      <c r="FP144" s="653"/>
      <c r="FQ144" s="653"/>
      <c r="FR144" s="652">
        <f t="shared" ref="FR144" si="276">SUM(FR145,FR148,FR151,FR154,FR157)</f>
        <v>0</v>
      </c>
      <c r="FS144" s="653"/>
      <c r="FT144" s="653"/>
      <c r="FU144" s="653"/>
      <c r="FV144" s="652">
        <f t="shared" ref="FV144" si="277">SUM(FV145,FV148,FV151,FV154,FV157)</f>
        <v>0</v>
      </c>
      <c r="FW144" s="653"/>
      <c r="FX144" s="653"/>
      <c r="FY144" s="653"/>
      <c r="FZ144" s="652">
        <f t="shared" ref="FZ144" si="278">SUM(FZ145,FZ148,FZ151,FZ154,FZ157)</f>
        <v>0</v>
      </c>
      <c r="GA144" s="653"/>
      <c r="GB144" s="653"/>
      <c r="GC144" s="653"/>
      <c r="GD144" s="652">
        <f t="shared" ref="GD144" si="279">SUM(GD145,GD148,GD151,GD154,GD157)</f>
        <v>0</v>
      </c>
      <c r="GE144" s="653"/>
      <c r="GF144" s="653"/>
      <c r="GG144" s="653"/>
      <c r="GH144" s="652">
        <f t="shared" ref="GH144" si="280">SUM(GH145,GH148,GH151,GH154,GH157)</f>
        <v>0</v>
      </c>
      <c r="GI144" s="653"/>
      <c r="GJ144" s="653"/>
      <c r="GK144" s="653"/>
      <c r="GL144" s="652">
        <f t="shared" ref="GL144" si="281">SUM(GL145,GL148,GL151,GL154,GL157)</f>
        <v>0</v>
      </c>
      <c r="GM144" s="653"/>
      <c r="GN144" s="653"/>
      <c r="GO144" s="653"/>
      <c r="GP144" s="652">
        <f t="shared" ref="GP144" si="282">SUM(GP145,GP148,GP151,GP154,GP157)</f>
        <v>0</v>
      </c>
      <c r="GQ144" s="653"/>
      <c r="GR144" s="653"/>
      <c r="GS144" s="653"/>
      <c r="GT144" s="652">
        <f t="shared" ref="GT144" si="283">SUM(GT145,GT148,GT151,GT154,GT157)</f>
        <v>0</v>
      </c>
      <c r="GU144" s="653"/>
      <c r="GV144" s="653"/>
      <c r="GW144" s="653"/>
      <c r="GX144" s="652">
        <f t="shared" ref="GX144" si="284">SUM(GX145,GX148,GX151,GX154,GX157)</f>
        <v>0</v>
      </c>
      <c r="GY144" s="653"/>
      <c r="GZ144" s="653"/>
      <c r="HA144" s="653"/>
      <c r="HB144" s="652">
        <f t="shared" ref="HB144" si="285">SUM(HB145,HB148,HB151,HB154,HB157)</f>
        <v>0</v>
      </c>
      <c r="HC144" s="653"/>
      <c r="HD144" s="653"/>
      <c r="HE144" s="653"/>
      <c r="HF144" s="652">
        <f t="shared" ref="HF144" si="286">SUM(HF145,HF148,HF151,HF154,HF157)</f>
        <v>0</v>
      </c>
      <c r="HG144" s="653"/>
      <c r="HH144" s="653"/>
      <c r="HI144" s="653"/>
      <c r="HJ144" s="652">
        <f t="shared" ref="HJ144" si="287">SUM(HJ145,HJ148,HJ151,HJ154,HJ157)</f>
        <v>0</v>
      </c>
      <c r="HK144" s="653"/>
      <c r="HL144" s="653"/>
      <c r="HM144" s="653"/>
      <c r="HN144" s="652">
        <f t="shared" ref="HN144" si="288">SUM(HN145,HN148,HN151,HN154,HN157)</f>
        <v>0</v>
      </c>
      <c r="HO144" s="653"/>
      <c r="HP144" s="653"/>
      <c r="HQ144" s="653"/>
      <c r="HR144" s="652">
        <f t="shared" ref="HR144" si="289">SUM(HR145,HR148,HR151,HR154,HR157)</f>
        <v>0</v>
      </c>
      <c r="HS144" s="653"/>
      <c r="HT144" s="653"/>
      <c r="HU144" s="653"/>
      <c r="HV144" s="652">
        <f t="shared" ref="HV144" si="290">SUM(HV145,HV148,HV151,HV154,HV157)</f>
        <v>0</v>
      </c>
      <c r="HW144" s="653"/>
      <c r="HX144" s="653"/>
      <c r="HY144" s="653"/>
      <c r="HZ144" s="652">
        <f t="shared" ref="HZ144" si="291">SUM(HZ145,HZ148,HZ151,HZ154,HZ157)</f>
        <v>0</v>
      </c>
      <c r="IA144" s="653"/>
      <c r="IB144" s="653"/>
      <c r="IC144" s="653"/>
      <c r="ID144" s="652">
        <f t="shared" ref="ID144" si="292">SUM(ID145,ID148,ID151,ID154,ID157)</f>
        <v>0</v>
      </c>
      <c r="IE144" s="653"/>
      <c r="IF144" s="653"/>
      <c r="IG144" s="653"/>
      <c r="IH144" s="652">
        <f t="shared" ref="IH144" si="293">SUM(IH145,IH148,IH151,IH154,IH157)</f>
        <v>0</v>
      </c>
      <c r="II144" s="653"/>
      <c r="IJ144" s="653"/>
      <c r="IK144" s="653"/>
      <c r="IL144" s="652">
        <f t="shared" ref="IL144" si="294">SUM(IL145,IL148,IL151,IL154,IL157)</f>
        <v>0</v>
      </c>
      <c r="IM144" s="653"/>
      <c r="IN144" s="653"/>
      <c r="IO144" s="653"/>
      <c r="IP144" s="652">
        <f t="shared" ref="IP144" si="295">SUM(IP145,IP148,IP151,IP154,IP157)</f>
        <v>0</v>
      </c>
      <c r="IQ144" s="653"/>
      <c r="IR144" s="653"/>
      <c r="IS144" s="653"/>
      <c r="IT144" s="652">
        <f t="shared" ref="IT144" si="296">SUM(IT145,IT148,IT151,IT154,IT157)</f>
        <v>0</v>
      </c>
      <c r="IU144" s="653"/>
      <c r="IV144" s="653"/>
      <c r="IW144" s="653"/>
      <c r="IX144" s="652">
        <f t="shared" ref="IX144" si="297">SUM(IX145,IX148,IX151,IX154,IX157)</f>
        <v>0</v>
      </c>
      <c r="IY144" s="653"/>
      <c r="IZ144" s="653"/>
      <c r="JA144" s="653"/>
      <c r="JB144" s="652">
        <f t="shared" ref="JB144" si="298">SUM(JB145,JB148,JB151,JB154,JB157)</f>
        <v>0</v>
      </c>
      <c r="JC144" s="653"/>
      <c r="JD144" s="653"/>
      <c r="JE144" s="653"/>
      <c r="JF144" s="652">
        <f t="shared" ref="JF144" si="299">SUM(JF145,JF148,JF151,JF154,JF157)</f>
        <v>0</v>
      </c>
      <c r="JG144" s="653"/>
      <c r="JH144" s="653"/>
      <c r="JI144" s="653"/>
      <c r="JJ144" s="652">
        <f t="shared" ref="JJ144" si="300">SUM(JJ145,JJ148,JJ151,JJ154,JJ157)</f>
        <v>0</v>
      </c>
      <c r="JK144" s="653"/>
      <c r="JL144" s="653"/>
      <c r="JM144" s="653"/>
      <c r="JN144" s="652">
        <f t="shared" ref="JN144" si="301">SUM(JN145,JN148,JN151,JN154,JN157)</f>
        <v>0</v>
      </c>
      <c r="JO144" s="653"/>
      <c r="JP144" s="653"/>
      <c r="JQ144" s="653"/>
      <c r="JR144" s="652">
        <f t="shared" ref="JR144" si="302">SUM(JR145,JR148,JR151,JR154,JR157)</f>
        <v>0</v>
      </c>
      <c r="JS144" s="653"/>
      <c r="JT144" s="653"/>
      <c r="JU144" s="653"/>
      <c r="JV144" s="652">
        <f t="shared" ref="JV144" si="303">SUM(JV145,JV148,JV151,JV154,JV157)</f>
        <v>0</v>
      </c>
      <c r="JW144" s="653"/>
      <c r="JX144" s="653"/>
      <c r="JY144" s="653"/>
      <c r="JZ144" s="652">
        <f t="shared" ref="JZ144" si="304">SUM(JZ145,JZ148,JZ151,JZ154,JZ157)</f>
        <v>0</v>
      </c>
      <c r="KA144" s="653"/>
      <c r="KB144" s="653"/>
      <c r="KC144" s="653"/>
      <c r="KD144" s="652">
        <f t="shared" ref="KD144" si="305">SUM(KD145,KD148,KD151,KD154,KD157)</f>
        <v>0</v>
      </c>
      <c r="KE144" s="653"/>
      <c r="KF144" s="653"/>
      <c r="KG144" s="653"/>
      <c r="KH144" s="652">
        <f t="shared" ref="KH144" si="306">SUM(KH145,KH148,KH151,KH154,KH157)</f>
        <v>0</v>
      </c>
      <c r="KI144" s="653"/>
      <c r="KJ144" s="653"/>
      <c r="KK144" s="653"/>
      <c r="KL144" s="652">
        <f t="shared" ref="KL144" si="307">SUM(KL145,KL148,KL151,KL154,KL157)</f>
        <v>0</v>
      </c>
      <c r="KM144" s="653"/>
      <c r="KN144" s="653"/>
      <c r="KO144" s="653"/>
      <c r="KP144" s="652">
        <f t="shared" ref="KP144" si="308">SUM(KP145,KP148,KP151,KP154,KP157)</f>
        <v>0</v>
      </c>
      <c r="KQ144" s="653"/>
      <c r="KR144" s="653"/>
      <c r="KS144" s="653"/>
      <c r="KT144" s="652">
        <f t="shared" ref="KT144" si="309">SUM(KT145,KT148,KT151,KT154,KT157)</f>
        <v>0</v>
      </c>
      <c r="KU144" s="653"/>
      <c r="KV144" s="653"/>
      <c r="KW144" s="653"/>
      <c r="KX144" s="652">
        <f t="shared" ref="KX144" si="310">SUM(KX145,KX148,KX151,KX154,KX157)</f>
        <v>0</v>
      </c>
      <c r="KY144" s="653"/>
      <c r="KZ144" s="653"/>
      <c r="LA144" s="653"/>
      <c r="LB144" s="652">
        <f t="shared" ref="LB144" si="311">SUM(LB145,LB148,LB151,LB154,LB157)</f>
        <v>0</v>
      </c>
      <c r="LC144" s="653"/>
      <c r="LD144" s="653"/>
      <c r="LE144" s="653"/>
      <c r="LF144" s="652">
        <f t="shared" ref="LF144" si="312">SUM(LF145,LF148,LF151,LF154,LF157)</f>
        <v>0</v>
      </c>
      <c r="LG144" s="653"/>
      <c r="LH144" s="653"/>
      <c r="LI144" s="653"/>
      <c r="LJ144" s="652">
        <f t="shared" ref="LJ144" si="313">SUM(LJ145,LJ148,LJ151,LJ154,LJ157)</f>
        <v>0</v>
      </c>
      <c r="LK144" s="653"/>
      <c r="LL144" s="653"/>
      <c r="LM144" s="653"/>
    </row>
    <row r="145" spans="1:325">
      <c r="A145" s="130"/>
      <c r="B145" s="533" t="s">
        <v>912</v>
      </c>
      <c r="C145" s="534" t="s">
        <v>913</v>
      </c>
      <c r="D145" s="535">
        <f t="shared" ref="D145:D160" si="314">SUM(F145:LM145)</f>
        <v>35169700</v>
      </c>
      <c r="E145" s="536">
        <f ca="1">SUM(E146:E147)</f>
        <v>9.4651522298115909E-2</v>
      </c>
      <c r="F145" s="649">
        <f>SUM(F146:I147)</f>
        <v>0</v>
      </c>
      <c r="G145" s="649"/>
      <c r="H145" s="649"/>
      <c r="I145" s="650"/>
      <c r="J145" s="649">
        <f>SUM(J146:M147)</f>
        <v>6608675</v>
      </c>
      <c r="K145" s="649"/>
      <c r="L145" s="649"/>
      <c r="M145" s="650"/>
      <c r="N145" s="649">
        <f t="shared" ref="N145" si="315">SUM(N146:Q147)</f>
        <v>5493675</v>
      </c>
      <c r="O145" s="649"/>
      <c r="P145" s="649"/>
      <c r="Q145" s="650"/>
      <c r="R145" s="649">
        <f t="shared" ref="R145" si="316">SUM(R146:U147)</f>
        <v>5493675</v>
      </c>
      <c r="S145" s="649"/>
      <c r="T145" s="649"/>
      <c r="U145" s="650"/>
      <c r="V145" s="649">
        <f t="shared" ref="V145" si="317">SUM(V146:Y147)</f>
        <v>5453675</v>
      </c>
      <c r="W145" s="649"/>
      <c r="X145" s="649"/>
      <c r="Y145" s="650"/>
      <c r="Z145" s="649">
        <f t="shared" ref="Z145" si="318">SUM(Z146:AC147)</f>
        <v>3030000</v>
      </c>
      <c r="AA145" s="649"/>
      <c r="AB145" s="649"/>
      <c r="AC145" s="650"/>
      <c r="AD145" s="649">
        <f t="shared" ref="AD145" si="319">SUM(AD146:AG147)</f>
        <v>3030000</v>
      </c>
      <c r="AE145" s="649"/>
      <c r="AF145" s="649"/>
      <c r="AG145" s="650"/>
      <c r="AH145" s="649">
        <f t="shared" ref="AH145" si="320">SUM(AH146:AK147)</f>
        <v>3030000</v>
      </c>
      <c r="AI145" s="649"/>
      <c r="AJ145" s="649"/>
      <c r="AK145" s="650"/>
      <c r="AL145" s="649">
        <f t="shared" ref="AL145" si="321">SUM(AL146:AO147)</f>
        <v>3030000</v>
      </c>
      <c r="AM145" s="649"/>
      <c r="AN145" s="649"/>
      <c r="AO145" s="650"/>
      <c r="AP145" s="649">
        <f t="shared" ref="AP145" si="322">SUM(AP146:AS147)</f>
        <v>0</v>
      </c>
      <c r="AQ145" s="649"/>
      <c r="AR145" s="649"/>
      <c r="AS145" s="650"/>
      <c r="AT145" s="649">
        <f t="shared" ref="AT145" si="323">SUM(AT146:AW147)</f>
        <v>0</v>
      </c>
      <c r="AU145" s="649"/>
      <c r="AV145" s="649"/>
      <c r="AW145" s="650"/>
      <c r="AX145" s="649">
        <f t="shared" ref="AX145" si="324">SUM(AX146:BA147)</f>
        <v>0</v>
      </c>
      <c r="AY145" s="649"/>
      <c r="AZ145" s="649"/>
      <c r="BA145" s="650"/>
      <c r="BB145" s="649">
        <f t="shared" ref="BB145" si="325">SUM(BB146:BE147)</f>
        <v>0</v>
      </c>
      <c r="BC145" s="649"/>
      <c r="BD145" s="649"/>
      <c r="BE145" s="650"/>
      <c r="BF145" s="649">
        <f t="shared" ref="BF145" si="326">SUM(BF146:BI147)</f>
        <v>0</v>
      </c>
      <c r="BG145" s="649"/>
      <c r="BH145" s="649"/>
      <c r="BI145" s="650"/>
      <c r="BJ145" s="649">
        <f t="shared" ref="BJ145" si="327">SUM(BJ146:BM147)</f>
        <v>0</v>
      </c>
      <c r="BK145" s="649"/>
      <c r="BL145" s="649"/>
      <c r="BM145" s="650"/>
      <c r="BN145" s="649">
        <f t="shared" ref="BN145" si="328">SUM(BN146:BQ147)</f>
        <v>0</v>
      </c>
      <c r="BO145" s="649"/>
      <c r="BP145" s="649"/>
      <c r="BQ145" s="650"/>
      <c r="BR145" s="649">
        <f t="shared" ref="BR145" si="329">SUM(BR146:BU147)</f>
        <v>0</v>
      </c>
      <c r="BS145" s="649"/>
      <c r="BT145" s="649"/>
      <c r="BU145" s="650"/>
      <c r="BV145" s="649">
        <f t="shared" ref="BV145" si="330">SUM(BV146:BY147)</f>
        <v>0</v>
      </c>
      <c r="BW145" s="649"/>
      <c r="BX145" s="649"/>
      <c r="BY145" s="650"/>
      <c r="BZ145" s="649">
        <f t="shared" ref="BZ145" si="331">SUM(BZ146:CC147)</f>
        <v>0</v>
      </c>
      <c r="CA145" s="649"/>
      <c r="CB145" s="649"/>
      <c r="CC145" s="650"/>
      <c r="CD145" s="649">
        <f t="shared" ref="CD145" si="332">SUM(CD146:CG147)</f>
        <v>0</v>
      </c>
      <c r="CE145" s="649"/>
      <c r="CF145" s="649"/>
      <c r="CG145" s="650"/>
      <c r="CH145" s="649">
        <f t="shared" ref="CH145" si="333">SUM(CH146:CK147)</f>
        <v>0</v>
      </c>
      <c r="CI145" s="649"/>
      <c r="CJ145" s="649"/>
      <c r="CK145" s="650"/>
      <c r="CL145" s="649">
        <f t="shared" ref="CL145" si="334">SUM(CL146:CO147)</f>
        <v>0</v>
      </c>
      <c r="CM145" s="649"/>
      <c r="CN145" s="649"/>
      <c r="CO145" s="650"/>
      <c r="CP145" s="649">
        <f t="shared" ref="CP145" si="335">SUM(CP146:CS147)</f>
        <v>0</v>
      </c>
      <c r="CQ145" s="649"/>
      <c r="CR145" s="649"/>
      <c r="CS145" s="650"/>
      <c r="CT145" s="649">
        <f t="shared" ref="CT145" si="336">SUM(CT146:CW147)</f>
        <v>0</v>
      </c>
      <c r="CU145" s="649"/>
      <c r="CV145" s="649"/>
      <c r="CW145" s="650"/>
      <c r="CX145" s="649">
        <f t="shared" ref="CX145" si="337">SUM(CX146:DA147)</f>
        <v>0</v>
      </c>
      <c r="CY145" s="649"/>
      <c r="CZ145" s="649"/>
      <c r="DA145" s="650"/>
      <c r="DB145" s="649">
        <f t="shared" ref="DB145" si="338">SUM(DB146:DE147)</f>
        <v>0</v>
      </c>
      <c r="DC145" s="649"/>
      <c r="DD145" s="649"/>
      <c r="DE145" s="650"/>
      <c r="DF145" s="649">
        <f t="shared" ref="DF145" si="339">SUM(DF146:DI147)</f>
        <v>0</v>
      </c>
      <c r="DG145" s="649"/>
      <c r="DH145" s="649"/>
      <c r="DI145" s="650"/>
      <c r="DJ145" s="649">
        <f t="shared" ref="DJ145" si="340">SUM(DJ146:DM147)</f>
        <v>0</v>
      </c>
      <c r="DK145" s="649"/>
      <c r="DL145" s="649"/>
      <c r="DM145" s="650"/>
      <c r="DN145" s="649">
        <f t="shared" ref="DN145" si="341">SUM(DN146:DQ147)</f>
        <v>0</v>
      </c>
      <c r="DO145" s="649"/>
      <c r="DP145" s="649"/>
      <c r="DQ145" s="650"/>
      <c r="DR145" s="649">
        <f t="shared" ref="DR145" si="342">SUM(DR146:DU147)</f>
        <v>0</v>
      </c>
      <c r="DS145" s="649"/>
      <c r="DT145" s="649"/>
      <c r="DU145" s="650"/>
      <c r="DV145" s="649">
        <f t="shared" ref="DV145" si="343">SUM(DV146:DY147)</f>
        <v>0</v>
      </c>
      <c r="DW145" s="649"/>
      <c r="DX145" s="649"/>
      <c r="DY145" s="650"/>
      <c r="DZ145" s="649">
        <f t="shared" ref="DZ145" si="344">SUM(DZ146:EC147)</f>
        <v>0</v>
      </c>
      <c r="EA145" s="649"/>
      <c r="EB145" s="649"/>
      <c r="EC145" s="650"/>
      <c r="ED145" s="649">
        <f t="shared" ref="ED145" si="345">SUM(ED146:EG147)</f>
        <v>0</v>
      </c>
      <c r="EE145" s="649"/>
      <c r="EF145" s="649"/>
      <c r="EG145" s="650"/>
      <c r="EH145" s="649">
        <f t="shared" ref="EH145" si="346">SUM(EH146:EK147)</f>
        <v>0</v>
      </c>
      <c r="EI145" s="649"/>
      <c r="EJ145" s="649"/>
      <c r="EK145" s="650"/>
      <c r="EL145" s="649">
        <f t="shared" ref="EL145" si="347">SUM(EL146:EO147)</f>
        <v>0</v>
      </c>
      <c r="EM145" s="649"/>
      <c r="EN145" s="649"/>
      <c r="EO145" s="650"/>
      <c r="EP145" s="649">
        <f t="shared" ref="EP145" si="348">SUM(EP146:ES147)</f>
        <v>0</v>
      </c>
      <c r="EQ145" s="649"/>
      <c r="ER145" s="649"/>
      <c r="ES145" s="650"/>
      <c r="ET145" s="649">
        <f t="shared" ref="ET145" si="349">SUM(ET146:EW147)</f>
        <v>0</v>
      </c>
      <c r="EU145" s="649"/>
      <c r="EV145" s="649"/>
      <c r="EW145" s="650"/>
      <c r="EX145" s="649">
        <f t="shared" ref="EX145" si="350">SUM(EX146:FA147)</f>
        <v>0</v>
      </c>
      <c r="EY145" s="649"/>
      <c r="EZ145" s="649"/>
      <c r="FA145" s="650"/>
      <c r="FB145" s="649">
        <f t="shared" ref="FB145" si="351">SUM(FB146:FE147)</f>
        <v>0</v>
      </c>
      <c r="FC145" s="649"/>
      <c r="FD145" s="649"/>
      <c r="FE145" s="650"/>
      <c r="FF145" s="649">
        <f t="shared" ref="FF145" si="352">SUM(FF146:FI147)</f>
        <v>0</v>
      </c>
      <c r="FG145" s="649"/>
      <c r="FH145" s="649"/>
      <c r="FI145" s="650"/>
      <c r="FJ145" s="649">
        <f t="shared" ref="FJ145" si="353">SUM(FJ146:FM147)</f>
        <v>0</v>
      </c>
      <c r="FK145" s="649"/>
      <c r="FL145" s="649"/>
      <c r="FM145" s="650"/>
      <c r="FN145" s="649">
        <f t="shared" ref="FN145" si="354">SUM(FN146:FQ147)</f>
        <v>0</v>
      </c>
      <c r="FO145" s="649"/>
      <c r="FP145" s="649"/>
      <c r="FQ145" s="650"/>
      <c r="FR145" s="649">
        <f t="shared" ref="FR145" si="355">SUM(FR146:FU147)</f>
        <v>0</v>
      </c>
      <c r="FS145" s="649"/>
      <c r="FT145" s="649"/>
      <c r="FU145" s="650"/>
      <c r="FV145" s="649">
        <f t="shared" ref="FV145" si="356">SUM(FV146:FY147)</f>
        <v>0</v>
      </c>
      <c r="FW145" s="649"/>
      <c r="FX145" s="649"/>
      <c r="FY145" s="650"/>
      <c r="FZ145" s="649">
        <f t="shared" ref="FZ145" si="357">SUM(FZ146:GC147)</f>
        <v>0</v>
      </c>
      <c r="GA145" s="649"/>
      <c r="GB145" s="649"/>
      <c r="GC145" s="650"/>
      <c r="GD145" s="649">
        <f t="shared" ref="GD145" si="358">SUM(GD146:GG147)</f>
        <v>0</v>
      </c>
      <c r="GE145" s="649"/>
      <c r="GF145" s="649"/>
      <c r="GG145" s="650"/>
      <c r="GH145" s="649">
        <f t="shared" ref="GH145" si="359">SUM(GH146:GK147)</f>
        <v>0</v>
      </c>
      <c r="GI145" s="649"/>
      <c r="GJ145" s="649"/>
      <c r="GK145" s="650"/>
      <c r="GL145" s="649">
        <f t="shared" ref="GL145" si="360">SUM(GL146:GO147)</f>
        <v>0</v>
      </c>
      <c r="GM145" s="649"/>
      <c r="GN145" s="649"/>
      <c r="GO145" s="650"/>
      <c r="GP145" s="649">
        <f t="shared" ref="GP145" si="361">SUM(GP146:GS147)</f>
        <v>0</v>
      </c>
      <c r="GQ145" s="649"/>
      <c r="GR145" s="649"/>
      <c r="GS145" s="650"/>
      <c r="GT145" s="649">
        <f t="shared" ref="GT145" si="362">SUM(GT146:GW147)</f>
        <v>0</v>
      </c>
      <c r="GU145" s="649"/>
      <c r="GV145" s="649"/>
      <c r="GW145" s="650"/>
      <c r="GX145" s="649">
        <f t="shared" ref="GX145" si="363">SUM(GX146:HA147)</f>
        <v>0</v>
      </c>
      <c r="GY145" s="649"/>
      <c r="GZ145" s="649"/>
      <c r="HA145" s="650"/>
      <c r="HB145" s="649">
        <f t="shared" ref="HB145" si="364">SUM(HB146:HE147)</f>
        <v>0</v>
      </c>
      <c r="HC145" s="649"/>
      <c r="HD145" s="649"/>
      <c r="HE145" s="650"/>
      <c r="HF145" s="649">
        <f t="shared" ref="HF145" si="365">SUM(HF146:HI147)</f>
        <v>0</v>
      </c>
      <c r="HG145" s="649"/>
      <c r="HH145" s="649"/>
      <c r="HI145" s="650"/>
      <c r="HJ145" s="649">
        <f t="shared" ref="HJ145" si="366">SUM(HJ146:HM147)</f>
        <v>0</v>
      </c>
      <c r="HK145" s="649"/>
      <c r="HL145" s="649"/>
      <c r="HM145" s="650"/>
      <c r="HN145" s="649">
        <f t="shared" ref="HN145" si="367">SUM(HN146:HQ147)</f>
        <v>0</v>
      </c>
      <c r="HO145" s="649"/>
      <c r="HP145" s="649"/>
      <c r="HQ145" s="650"/>
      <c r="HR145" s="649">
        <f t="shared" ref="HR145" si="368">SUM(HR146:HU147)</f>
        <v>0</v>
      </c>
      <c r="HS145" s="649"/>
      <c r="HT145" s="649"/>
      <c r="HU145" s="650"/>
      <c r="HV145" s="649">
        <f t="shared" ref="HV145" si="369">SUM(HV146:HY147)</f>
        <v>0</v>
      </c>
      <c r="HW145" s="649"/>
      <c r="HX145" s="649"/>
      <c r="HY145" s="650"/>
      <c r="HZ145" s="649">
        <f t="shared" ref="HZ145" si="370">SUM(HZ146:IC147)</f>
        <v>0</v>
      </c>
      <c r="IA145" s="649"/>
      <c r="IB145" s="649"/>
      <c r="IC145" s="650"/>
      <c r="ID145" s="649">
        <f t="shared" ref="ID145" si="371">SUM(ID146:IG147)</f>
        <v>0</v>
      </c>
      <c r="IE145" s="649"/>
      <c r="IF145" s="649"/>
      <c r="IG145" s="650"/>
      <c r="IH145" s="649">
        <f t="shared" ref="IH145" si="372">SUM(IH146:IK147)</f>
        <v>0</v>
      </c>
      <c r="II145" s="649"/>
      <c r="IJ145" s="649"/>
      <c r="IK145" s="650"/>
      <c r="IL145" s="649">
        <f t="shared" ref="IL145" si="373">SUM(IL146:IO147)</f>
        <v>0</v>
      </c>
      <c r="IM145" s="649"/>
      <c r="IN145" s="649"/>
      <c r="IO145" s="650"/>
      <c r="IP145" s="649">
        <f t="shared" ref="IP145" si="374">SUM(IP146:IS147)</f>
        <v>0</v>
      </c>
      <c r="IQ145" s="649"/>
      <c r="IR145" s="649"/>
      <c r="IS145" s="650"/>
      <c r="IT145" s="649">
        <f t="shared" ref="IT145" si="375">SUM(IT146:IW147)</f>
        <v>0</v>
      </c>
      <c r="IU145" s="649"/>
      <c r="IV145" s="649"/>
      <c r="IW145" s="650"/>
      <c r="IX145" s="649">
        <f t="shared" ref="IX145" si="376">SUM(IX146:JA147)</f>
        <v>0</v>
      </c>
      <c r="IY145" s="649"/>
      <c r="IZ145" s="649"/>
      <c r="JA145" s="650"/>
      <c r="JB145" s="649">
        <f t="shared" ref="JB145" si="377">SUM(JB146:JE147)</f>
        <v>0</v>
      </c>
      <c r="JC145" s="649"/>
      <c r="JD145" s="649"/>
      <c r="JE145" s="650"/>
      <c r="JF145" s="649">
        <f t="shared" ref="JF145" si="378">SUM(JF146:JI147)</f>
        <v>0</v>
      </c>
      <c r="JG145" s="649"/>
      <c r="JH145" s="649"/>
      <c r="JI145" s="650"/>
      <c r="JJ145" s="649">
        <f t="shared" ref="JJ145" si="379">SUM(JJ146:JM147)</f>
        <v>0</v>
      </c>
      <c r="JK145" s="649"/>
      <c r="JL145" s="649"/>
      <c r="JM145" s="650"/>
      <c r="JN145" s="649">
        <f t="shared" ref="JN145" si="380">SUM(JN146:JQ147)</f>
        <v>0</v>
      </c>
      <c r="JO145" s="649"/>
      <c r="JP145" s="649"/>
      <c r="JQ145" s="650"/>
      <c r="JR145" s="649">
        <f t="shared" ref="JR145" si="381">SUM(JR146:JU147)</f>
        <v>0</v>
      </c>
      <c r="JS145" s="649"/>
      <c r="JT145" s="649"/>
      <c r="JU145" s="650"/>
      <c r="JV145" s="649">
        <f t="shared" ref="JV145" si="382">SUM(JV146:JY147)</f>
        <v>0</v>
      </c>
      <c r="JW145" s="649"/>
      <c r="JX145" s="649"/>
      <c r="JY145" s="650"/>
      <c r="JZ145" s="649">
        <f t="shared" ref="JZ145" si="383">SUM(JZ146:KC147)</f>
        <v>0</v>
      </c>
      <c r="KA145" s="649"/>
      <c r="KB145" s="649"/>
      <c r="KC145" s="650"/>
      <c r="KD145" s="649">
        <f t="shared" ref="KD145" si="384">SUM(KD146:KG147)</f>
        <v>0</v>
      </c>
      <c r="KE145" s="649"/>
      <c r="KF145" s="649"/>
      <c r="KG145" s="650"/>
      <c r="KH145" s="649">
        <f t="shared" ref="KH145" si="385">SUM(KH146:KK147)</f>
        <v>0</v>
      </c>
      <c r="KI145" s="649"/>
      <c r="KJ145" s="649"/>
      <c r="KK145" s="650"/>
      <c r="KL145" s="649">
        <f t="shared" ref="KL145" si="386">SUM(KL146:KO147)</f>
        <v>0</v>
      </c>
      <c r="KM145" s="649"/>
      <c r="KN145" s="649"/>
      <c r="KO145" s="650"/>
      <c r="KP145" s="649">
        <f t="shared" ref="KP145" si="387">SUM(KP146:KS147)</f>
        <v>0</v>
      </c>
      <c r="KQ145" s="649"/>
      <c r="KR145" s="649"/>
      <c r="KS145" s="650"/>
      <c r="KT145" s="649">
        <f t="shared" ref="KT145" si="388">SUM(KT146:KW147)</f>
        <v>0</v>
      </c>
      <c r="KU145" s="649"/>
      <c r="KV145" s="649"/>
      <c r="KW145" s="650"/>
      <c r="KX145" s="649">
        <f t="shared" ref="KX145" si="389">SUM(KX146:LA147)</f>
        <v>0</v>
      </c>
      <c r="KY145" s="649"/>
      <c r="KZ145" s="649"/>
      <c r="LA145" s="650"/>
      <c r="LB145" s="649">
        <f t="shared" ref="LB145" si="390">SUM(LB146:LE147)</f>
        <v>0</v>
      </c>
      <c r="LC145" s="649"/>
      <c r="LD145" s="649"/>
      <c r="LE145" s="650"/>
      <c r="LF145" s="649">
        <f t="shared" ref="LF145" si="391">SUM(LF146:LI147)</f>
        <v>0</v>
      </c>
      <c r="LG145" s="649"/>
      <c r="LH145" s="649"/>
      <c r="LI145" s="650"/>
      <c r="LJ145" s="649">
        <f t="shared" ref="LJ145" si="392">SUM(LJ146:LM147)</f>
        <v>0</v>
      </c>
      <c r="LK145" s="649"/>
      <c r="LL145" s="649"/>
      <c r="LM145" s="650"/>
    </row>
    <row r="146" spans="1:325">
      <c r="A146" s="130"/>
      <c r="B146" s="537" t="s">
        <v>914</v>
      </c>
      <c r="C146" s="329" t="s">
        <v>915</v>
      </c>
      <c r="D146" s="526">
        <f t="shared" si="314"/>
        <v>28187000</v>
      </c>
      <c r="E146" s="536">
        <f ca="1">IFERROR(D146/$D$143,"")</f>
        <v>7.5859119043295592E-2</v>
      </c>
      <c r="F146" s="635"/>
      <c r="G146" s="635"/>
      <c r="H146" s="635"/>
      <c r="I146" s="636"/>
      <c r="J146" s="635">
        <v>4853000</v>
      </c>
      <c r="K146" s="635"/>
      <c r="L146" s="635"/>
      <c r="M146" s="636"/>
      <c r="N146" s="635">
        <v>3738000</v>
      </c>
      <c r="O146" s="635"/>
      <c r="P146" s="635"/>
      <c r="Q146" s="636"/>
      <c r="R146" s="635">
        <v>3738000</v>
      </c>
      <c r="S146" s="635"/>
      <c r="T146" s="635"/>
      <c r="U146" s="636"/>
      <c r="V146" s="635">
        <v>3738000</v>
      </c>
      <c r="W146" s="635"/>
      <c r="X146" s="635"/>
      <c r="Y146" s="636"/>
      <c r="Z146" s="634">
        <v>3030000</v>
      </c>
      <c r="AA146" s="635"/>
      <c r="AB146" s="635"/>
      <c r="AC146" s="636"/>
      <c r="AD146" s="634">
        <v>3030000</v>
      </c>
      <c r="AE146" s="635"/>
      <c r="AF146" s="635"/>
      <c r="AG146" s="636"/>
      <c r="AH146" s="634">
        <v>3030000</v>
      </c>
      <c r="AI146" s="635"/>
      <c r="AJ146" s="635"/>
      <c r="AK146" s="636"/>
      <c r="AL146" s="634">
        <v>3030000</v>
      </c>
      <c r="AM146" s="635"/>
      <c r="AN146" s="635"/>
      <c r="AO146" s="636"/>
      <c r="AP146" s="635"/>
      <c r="AQ146" s="635"/>
      <c r="AR146" s="635"/>
      <c r="AS146" s="636"/>
      <c r="AT146" s="635"/>
      <c r="AU146" s="635"/>
      <c r="AV146" s="635"/>
      <c r="AW146" s="636"/>
      <c r="AX146" s="635"/>
      <c r="AY146" s="635"/>
      <c r="AZ146" s="635"/>
      <c r="BA146" s="636"/>
      <c r="BB146" s="635"/>
      <c r="BC146" s="635"/>
      <c r="BD146" s="635"/>
      <c r="BE146" s="636"/>
      <c r="BF146" s="635"/>
      <c r="BG146" s="635"/>
      <c r="BH146" s="635"/>
      <c r="BI146" s="636"/>
      <c r="BJ146" s="635"/>
      <c r="BK146" s="635"/>
      <c r="BL146" s="635"/>
      <c r="BM146" s="636"/>
      <c r="BN146" s="635"/>
      <c r="BO146" s="635"/>
      <c r="BP146" s="635"/>
      <c r="BQ146" s="636"/>
      <c r="BR146" s="635"/>
      <c r="BS146" s="635"/>
      <c r="BT146" s="635"/>
      <c r="BU146" s="636"/>
      <c r="BV146" s="635"/>
      <c r="BW146" s="635"/>
      <c r="BX146" s="635"/>
      <c r="BY146" s="636"/>
      <c r="BZ146" s="635"/>
      <c r="CA146" s="635"/>
      <c r="CB146" s="635"/>
      <c r="CC146" s="636"/>
      <c r="CD146" s="635"/>
      <c r="CE146" s="635"/>
      <c r="CF146" s="635"/>
      <c r="CG146" s="636"/>
      <c r="CH146" s="635"/>
      <c r="CI146" s="635"/>
      <c r="CJ146" s="635"/>
      <c r="CK146" s="636"/>
      <c r="CL146" s="635"/>
      <c r="CM146" s="635"/>
      <c r="CN146" s="635"/>
      <c r="CO146" s="636"/>
      <c r="CP146" s="635"/>
      <c r="CQ146" s="635"/>
      <c r="CR146" s="635"/>
      <c r="CS146" s="636"/>
      <c r="CT146" s="635"/>
      <c r="CU146" s="635"/>
      <c r="CV146" s="635"/>
      <c r="CW146" s="636"/>
      <c r="CX146" s="635"/>
      <c r="CY146" s="635"/>
      <c r="CZ146" s="635"/>
      <c r="DA146" s="636"/>
      <c r="DB146" s="635"/>
      <c r="DC146" s="635"/>
      <c r="DD146" s="635"/>
      <c r="DE146" s="636"/>
      <c r="DF146" s="635"/>
      <c r="DG146" s="635"/>
      <c r="DH146" s="635"/>
      <c r="DI146" s="636"/>
      <c r="DJ146" s="635"/>
      <c r="DK146" s="635"/>
      <c r="DL146" s="635"/>
      <c r="DM146" s="636"/>
      <c r="DN146" s="635"/>
      <c r="DO146" s="635"/>
      <c r="DP146" s="635"/>
      <c r="DQ146" s="636"/>
      <c r="DR146" s="635"/>
      <c r="DS146" s="635"/>
      <c r="DT146" s="635"/>
      <c r="DU146" s="636"/>
      <c r="DV146" s="635"/>
      <c r="DW146" s="635"/>
      <c r="DX146" s="635"/>
      <c r="DY146" s="636"/>
      <c r="DZ146" s="635"/>
      <c r="EA146" s="635"/>
      <c r="EB146" s="635"/>
      <c r="EC146" s="636"/>
      <c r="ED146" s="635"/>
      <c r="EE146" s="635"/>
      <c r="EF146" s="635"/>
      <c r="EG146" s="636"/>
      <c r="EH146" s="635"/>
      <c r="EI146" s="635"/>
      <c r="EJ146" s="635"/>
      <c r="EK146" s="636"/>
      <c r="EL146" s="635"/>
      <c r="EM146" s="635"/>
      <c r="EN146" s="635"/>
      <c r="EO146" s="636"/>
      <c r="EP146" s="635"/>
      <c r="EQ146" s="635"/>
      <c r="ER146" s="635"/>
      <c r="ES146" s="636"/>
      <c r="ET146" s="635"/>
      <c r="EU146" s="635"/>
      <c r="EV146" s="635"/>
      <c r="EW146" s="636"/>
      <c r="EX146" s="635"/>
      <c r="EY146" s="635"/>
      <c r="EZ146" s="635"/>
      <c r="FA146" s="636"/>
      <c r="FB146" s="635"/>
      <c r="FC146" s="635"/>
      <c r="FD146" s="635"/>
      <c r="FE146" s="636"/>
      <c r="FF146" s="635"/>
      <c r="FG146" s="635"/>
      <c r="FH146" s="635"/>
      <c r="FI146" s="636"/>
      <c r="FJ146" s="635"/>
      <c r="FK146" s="635"/>
      <c r="FL146" s="635"/>
      <c r="FM146" s="636"/>
      <c r="FN146" s="635"/>
      <c r="FO146" s="635"/>
      <c r="FP146" s="635"/>
      <c r="FQ146" s="636"/>
      <c r="FR146" s="635"/>
      <c r="FS146" s="635"/>
      <c r="FT146" s="635"/>
      <c r="FU146" s="636"/>
      <c r="FV146" s="635"/>
      <c r="FW146" s="635"/>
      <c r="FX146" s="635"/>
      <c r="FY146" s="636"/>
      <c r="FZ146" s="635"/>
      <c r="GA146" s="635"/>
      <c r="GB146" s="635"/>
      <c r="GC146" s="636"/>
      <c r="GD146" s="635"/>
      <c r="GE146" s="635"/>
      <c r="GF146" s="635"/>
      <c r="GG146" s="636"/>
      <c r="GH146" s="635"/>
      <c r="GI146" s="635"/>
      <c r="GJ146" s="635"/>
      <c r="GK146" s="636"/>
      <c r="GL146" s="635"/>
      <c r="GM146" s="635"/>
      <c r="GN146" s="635"/>
      <c r="GO146" s="636"/>
      <c r="GP146" s="635"/>
      <c r="GQ146" s="635"/>
      <c r="GR146" s="635"/>
      <c r="GS146" s="636"/>
      <c r="GT146" s="635"/>
      <c r="GU146" s="635"/>
      <c r="GV146" s="635"/>
      <c r="GW146" s="636"/>
      <c r="GX146" s="635"/>
      <c r="GY146" s="635"/>
      <c r="GZ146" s="635"/>
      <c r="HA146" s="636"/>
      <c r="HB146" s="635"/>
      <c r="HC146" s="635"/>
      <c r="HD146" s="635"/>
      <c r="HE146" s="636"/>
      <c r="HF146" s="635"/>
      <c r="HG146" s="635"/>
      <c r="HH146" s="635"/>
      <c r="HI146" s="636"/>
      <c r="HJ146" s="635"/>
      <c r="HK146" s="635"/>
      <c r="HL146" s="635"/>
      <c r="HM146" s="636"/>
      <c r="HN146" s="635"/>
      <c r="HO146" s="635"/>
      <c r="HP146" s="635"/>
      <c r="HQ146" s="636"/>
      <c r="HR146" s="635"/>
      <c r="HS146" s="635"/>
      <c r="HT146" s="635"/>
      <c r="HU146" s="636"/>
      <c r="HV146" s="635"/>
      <c r="HW146" s="635"/>
      <c r="HX146" s="635"/>
      <c r="HY146" s="636"/>
      <c r="HZ146" s="635"/>
      <c r="IA146" s="635"/>
      <c r="IB146" s="635"/>
      <c r="IC146" s="636"/>
      <c r="ID146" s="635"/>
      <c r="IE146" s="635"/>
      <c r="IF146" s="635"/>
      <c r="IG146" s="636"/>
      <c r="IH146" s="635"/>
      <c r="II146" s="635"/>
      <c r="IJ146" s="635"/>
      <c r="IK146" s="636"/>
      <c r="IL146" s="635"/>
      <c r="IM146" s="635"/>
      <c r="IN146" s="635"/>
      <c r="IO146" s="636"/>
      <c r="IP146" s="635"/>
      <c r="IQ146" s="635"/>
      <c r="IR146" s="635"/>
      <c r="IS146" s="636"/>
      <c r="IT146" s="635"/>
      <c r="IU146" s="635"/>
      <c r="IV146" s="635"/>
      <c r="IW146" s="636"/>
      <c r="IX146" s="635"/>
      <c r="IY146" s="635"/>
      <c r="IZ146" s="635"/>
      <c r="JA146" s="636"/>
      <c r="JB146" s="635"/>
      <c r="JC146" s="635"/>
      <c r="JD146" s="635"/>
      <c r="JE146" s="636"/>
      <c r="JF146" s="635"/>
      <c r="JG146" s="635"/>
      <c r="JH146" s="635"/>
      <c r="JI146" s="636"/>
      <c r="JJ146" s="635"/>
      <c r="JK146" s="635"/>
      <c r="JL146" s="635"/>
      <c r="JM146" s="636"/>
      <c r="JN146" s="635"/>
      <c r="JO146" s="635"/>
      <c r="JP146" s="635"/>
      <c r="JQ146" s="636"/>
      <c r="JR146" s="635"/>
      <c r="JS146" s="635"/>
      <c r="JT146" s="635"/>
      <c r="JU146" s="636"/>
      <c r="JV146" s="635"/>
      <c r="JW146" s="635"/>
      <c r="JX146" s="635"/>
      <c r="JY146" s="636"/>
      <c r="JZ146" s="635"/>
      <c r="KA146" s="635"/>
      <c r="KB146" s="635"/>
      <c r="KC146" s="636"/>
      <c r="KD146" s="635"/>
      <c r="KE146" s="635"/>
      <c r="KF146" s="635"/>
      <c r="KG146" s="636"/>
      <c r="KH146" s="635"/>
      <c r="KI146" s="635"/>
      <c r="KJ146" s="635"/>
      <c r="KK146" s="636"/>
      <c r="KL146" s="635"/>
      <c r="KM146" s="635"/>
      <c r="KN146" s="635"/>
      <c r="KO146" s="636"/>
      <c r="KP146" s="635"/>
      <c r="KQ146" s="635"/>
      <c r="KR146" s="635"/>
      <c r="KS146" s="636"/>
      <c r="KT146" s="635"/>
      <c r="KU146" s="635"/>
      <c r="KV146" s="635"/>
      <c r="KW146" s="636"/>
      <c r="KX146" s="635"/>
      <c r="KY146" s="635"/>
      <c r="KZ146" s="635"/>
      <c r="LA146" s="636"/>
      <c r="LB146" s="635"/>
      <c r="LC146" s="635"/>
      <c r="LD146" s="635"/>
      <c r="LE146" s="636"/>
      <c r="LF146" s="635"/>
      <c r="LG146" s="635"/>
      <c r="LH146" s="635"/>
      <c r="LI146" s="636"/>
      <c r="LJ146" s="635"/>
      <c r="LK146" s="635"/>
      <c r="LL146" s="635"/>
      <c r="LM146" s="636"/>
    </row>
    <row r="147" spans="1:325" ht="30">
      <c r="A147" s="130"/>
      <c r="B147" s="537" t="s">
        <v>916</v>
      </c>
      <c r="C147" s="538" t="s">
        <v>917</v>
      </c>
      <c r="D147" s="526">
        <f t="shared" si="314"/>
        <v>6982700</v>
      </c>
      <c r="E147" s="536">
        <f ca="1">IFERROR(D147/$D$143,"")</f>
        <v>1.8792403254820313E-2</v>
      </c>
      <c r="F147" s="635"/>
      <c r="G147" s="635"/>
      <c r="H147" s="635"/>
      <c r="I147" s="636"/>
      <c r="J147" s="634">
        <v>1755675</v>
      </c>
      <c r="K147" s="635"/>
      <c r="L147" s="635"/>
      <c r="M147" s="636"/>
      <c r="N147" s="634">
        <v>1755675</v>
      </c>
      <c r="O147" s="635"/>
      <c r="P147" s="635"/>
      <c r="Q147" s="636"/>
      <c r="R147" s="634">
        <v>1755675</v>
      </c>
      <c r="S147" s="635"/>
      <c r="T147" s="635"/>
      <c r="U147" s="636"/>
      <c r="V147" s="635">
        <v>1715675</v>
      </c>
      <c r="W147" s="635"/>
      <c r="X147" s="635"/>
      <c r="Y147" s="636"/>
      <c r="Z147" s="635"/>
      <c r="AA147" s="635"/>
      <c r="AB147" s="635"/>
      <c r="AC147" s="636"/>
      <c r="AD147" s="635"/>
      <c r="AE147" s="635"/>
      <c r="AF147" s="635"/>
      <c r="AG147" s="636"/>
      <c r="AH147" s="635"/>
      <c r="AI147" s="635"/>
      <c r="AJ147" s="635"/>
      <c r="AK147" s="636"/>
      <c r="AL147" s="635"/>
      <c r="AM147" s="635"/>
      <c r="AN147" s="635"/>
      <c r="AO147" s="636"/>
      <c r="AP147" s="635"/>
      <c r="AQ147" s="635"/>
      <c r="AR147" s="635"/>
      <c r="AS147" s="636"/>
      <c r="AT147" s="635"/>
      <c r="AU147" s="635"/>
      <c r="AV147" s="635"/>
      <c r="AW147" s="636"/>
      <c r="AX147" s="635"/>
      <c r="AY147" s="635"/>
      <c r="AZ147" s="635"/>
      <c r="BA147" s="636"/>
      <c r="BB147" s="635"/>
      <c r="BC147" s="635"/>
      <c r="BD147" s="635"/>
      <c r="BE147" s="636"/>
      <c r="BF147" s="635"/>
      <c r="BG147" s="635"/>
      <c r="BH147" s="635"/>
      <c r="BI147" s="636"/>
      <c r="BJ147" s="635"/>
      <c r="BK147" s="635"/>
      <c r="BL147" s="635"/>
      <c r="BM147" s="636"/>
      <c r="BN147" s="635"/>
      <c r="BO147" s="635"/>
      <c r="BP147" s="635"/>
      <c r="BQ147" s="636"/>
      <c r="BR147" s="635"/>
      <c r="BS147" s="635"/>
      <c r="BT147" s="635"/>
      <c r="BU147" s="636"/>
      <c r="BV147" s="635"/>
      <c r="BW147" s="635"/>
      <c r="BX147" s="635"/>
      <c r="BY147" s="636"/>
      <c r="BZ147" s="635"/>
      <c r="CA147" s="635"/>
      <c r="CB147" s="635"/>
      <c r="CC147" s="636"/>
      <c r="CD147" s="635"/>
      <c r="CE147" s="635"/>
      <c r="CF147" s="635"/>
      <c r="CG147" s="636"/>
      <c r="CH147" s="635"/>
      <c r="CI147" s="635"/>
      <c r="CJ147" s="635"/>
      <c r="CK147" s="636"/>
      <c r="CL147" s="635"/>
      <c r="CM147" s="635"/>
      <c r="CN147" s="635"/>
      <c r="CO147" s="636"/>
      <c r="CP147" s="635"/>
      <c r="CQ147" s="635"/>
      <c r="CR147" s="635"/>
      <c r="CS147" s="636"/>
      <c r="CT147" s="635"/>
      <c r="CU147" s="635"/>
      <c r="CV147" s="635"/>
      <c r="CW147" s="636"/>
      <c r="CX147" s="635"/>
      <c r="CY147" s="635"/>
      <c r="CZ147" s="635"/>
      <c r="DA147" s="636"/>
      <c r="DB147" s="635"/>
      <c r="DC147" s="635"/>
      <c r="DD147" s="635"/>
      <c r="DE147" s="636"/>
      <c r="DF147" s="635"/>
      <c r="DG147" s="635"/>
      <c r="DH147" s="635"/>
      <c r="DI147" s="636"/>
      <c r="DJ147" s="635"/>
      <c r="DK147" s="635"/>
      <c r="DL147" s="635"/>
      <c r="DM147" s="636"/>
      <c r="DN147" s="635"/>
      <c r="DO147" s="635"/>
      <c r="DP147" s="635"/>
      <c r="DQ147" s="636"/>
      <c r="DR147" s="635"/>
      <c r="DS147" s="635"/>
      <c r="DT147" s="635"/>
      <c r="DU147" s="636"/>
      <c r="DV147" s="635"/>
      <c r="DW147" s="635"/>
      <c r="DX147" s="635"/>
      <c r="DY147" s="636"/>
      <c r="DZ147" s="635"/>
      <c r="EA147" s="635"/>
      <c r="EB147" s="635"/>
      <c r="EC147" s="636"/>
      <c r="ED147" s="635"/>
      <c r="EE147" s="635"/>
      <c r="EF147" s="635"/>
      <c r="EG147" s="636"/>
      <c r="EH147" s="635"/>
      <c r="EI147" s="635"/>
      <c r="EJ147" s="635"/>
      <c r="EK147" s="636"/>
      <c r="EL147" s="635"/>
      <c r="EM147" s="635"/>
      <c r="EN147" s="635"/>
      <c r="EO147" s="636"/>
      <c r="EP147" s="635"/>
      <c r="EQ147" s="635"/>
      <c r="ER147" s="635"/>
      <c r="ES147" s="636"/>
      <c r="ET147" s="635"/>
      <c r="EU147" s="635"/>
      <c r="EV147" s="635"/>
      <c r="EW147" s="636"/>
      <c r="EX147" s="635"/>
      <c r="EY147" s="635"/>
      <c r="EZ147" s="635"/>
      <c r="FA147" s="636"/>
      <c r="FB147" s="635"/>
      <c r="FC147" s="635"/>
      <c r="FD147" s="635"/>
      <c r="FE147" s="636"/>
      <c r="FF147" s="635"/>
      <c r="FG147" s="635"/>
      <c r="FH147" s="635"/>
      <c r="FI147" s="636"/>
      <c r="FJ147" s="635"/>
      <c r="FK147" s="635"/>
      <c r="FL147" s="635"/>
      <c r="FM147" s="636"/>
      <c r="FN147" s="635"/>
      <c r="FO147" s="635"/>
      <c r="FP147" s="635"/>
      <c r="FQ147" s="636"/>
      <c r="FR147" s="635"/>
      <c r="FS147" s="635"/>
      <c r="FT147" s="635"/>
      <c r="FU147" s="636"/>
      <c r="FV147" s="635"/>
      <c r="FW147" s="635"/>
      <c r="FX147" s="635"/>
      <c r="FY147" s="636"/>
      <c r="FZ147" s="635"/>
      <c r="GA147" s="635"/>
      <c r="GB147" s="635"/>
      <c r="GC147" s="636"/>
      <c r="GD147" s="635"/>
      <c r="GE147" s="635"/>
      <c r="GF147" s="635"/>
      <c r="GG147" s="636"/>
      <c r="GH147" s="635"/>
      <c r="GI147" s="635"/>
      <c r="GJ147" s="635"/>
      <c r="GK147" s="636"/>
      <c r="GL147" s="635"/>
      <c r="GM147" s="635"/>
      <c r="GN147" s="635"/>
      <c r="GO147" s="636"/>
      <c r="GP147" s="635"/>
      <c r="GQ147" s="635"/>
      <c r="GR147" s="635"/>
      <c r="GS147" s="636"/>
      <c r="GT147" s="635"/>
      <c r="GU147" s="635"/>
      <c r="GV147" s="635"/>
      <c r="GW147" s="636"/>
      <c r="GX147" s="635"/>
      <c r="GY147" s="635"/>
      <c r="GZ147" s="635"/>
      <c r="HA147" s="636"/>
      <c r="HB147" s="635"/>
      <c r="HC147" s="635"/>
      <c r="HD147" s="635"/>
      <c r="HE147" s="636"/>
      <c r="HF147" s="635"/>
      <c r="HG147" s="635"/>
      <c r="HH147" s="635"/>
      <c r="HI147" s="636"/>
      <c r="HJ147" s="635"/>
      <c r="HK147" s="635"/>
      <c r="HL147" s="635"/>
      <c r="HM147" s="636"/>
      <c r="HN147" s="635"/>
      <c r="HO147" s="635"/>
      <c r="HP147" s="635"/>
      <c r="HQ147" s="636"/>
      <c r="HR147" s="635"/>
      <c r="HS147" s="635"/>
      <c r="HT147" s="635"/>
      <c r="HU147" s="636"/>
      <c r="HV147" s="635"/>
      <c r="HW147" s="635"/>
      <c r="HX147" s="635"/>
      <c r="HY147" s="636"/>
      <c r="HZ147" s="635"/>
      <c r="IA147" s="635"/>
      <c r="IB147" s="635"/>
      <c r="IC147" s="636"/>
      <c r="ID147" s="635"/>
      <c r="IE147" s="635"/>
      <c r="IF147" s="635"/>
      <c r="IG147" s="636"/>
      <c r="IH147" s="635"/>
      <c r="II147" s="635"/>
      <c r="IJ147" s="635"/>
      <c r="IK147" s="636"/>
      <c r="IL147" s="635"/>
      <c r="IM147" s="635"/>
      <c r="IN147" s="635"/>
      <c r="IO147" s="636"/>
      <c r="IP147" s="635"/>
      <c r="IQ147" s="635"/>
      <c r="IR147" s="635"/>
      <c r="IS147" s="636"/>
      <c r="IT147" s="635"/>
      <c r="IU147" s="635"/>
      <c r="IV147" s="635"/>
      <c r="IW147" s="636"/>
      <c r="IX147" s="635"/>
      <c r="IY147" s="635"/>
      <c r="IZ147" s="635"/>
      <c r="JA147" s="636"/>
      <c r="JB147" s="635"/>
      <c r="JC147" s="635"/>
      <c r="JD147" s="635"/>
      <c r="JE147" s="636"/>
      <c r="JF147" s="635"/>
      <c r="JG147" s="635"/>
      <c r="JH147" s="635"/>
      <c r="JI147" s="636"/>
      <c r="JJ147" s="635"/>
      <c r="JK147" s="635"/>
      <c r="JL147" s="635"/>
      <c r="JM147" s="636"/>
      <c r="JN147" s="635"/>
      <c r="JO147" s="635"/>
      <c r="JP147" s="635"/>
      <c r="JQ147" s="636"/>
      <c r="JR147" s="635"/>
      <c r="JS147" s="635"/>
      <c r="JT147" s="635"/>
      <c r="JU147" s="636"/>
      <c r="JV147" s="635"/>
      <c r="JW147" s="635"/>
      <c r="JX147" s="635"/>
      <c r="JY147" s="636"/>
      <c r="JZ147" s="635"/>
      <c r="KA147" s="635"/>
      <c r="KB147" s="635"/>
      <c r="KC147" s="636"/>
      <c r="KD147" s="635"/>
      <c r="KE147" s="635"/>
      <c r="KF147" s="635"/>
      <c r="KG147" s="636"/>
      <c r="KH147" s="635"/>
      <c r="KI147" s="635"/>
      <c r="KJ147" s="635"/>
      <c r="KK147" s="636"/>
      <c r="KL147" s="635"/>
      <c r="KM147" s="635"/>
      <c r="KN147" s="635"/>
      <c r="KO147" s="636"/>
      <c r="KP147" s="635"/>
      <c r="KQ147" s="635"/>
      <c r="KR147" s="635"/>
      <c r="KS147" s="636"/>
      <c r="KT147" s="635"/>
      <c r="KU147" s="635"/>
      <c r="KV147" s="635"/>
      <c r="KW147" s="636"/>
      <c r="KX147" s="635"/>
      <c r="KY147" s="635"/>
      <c r="KZ147" s="635"/>
      <c r="LA147" s="636"/>
      <c r="LB147" s="635"/>
      <c r="LC147" s="635"/>
      <c r="LD147" s="635"/>
      <c r="LE147" s="636"/>
      <c r="LF147" s="635"/>
      <c r="LG147" s="635"/>
      <c r="LH147" s="635"/>
      <c r="LI147" s="636"/>
      <c r="LJ147" s="635"/>
      <c r="LK147" s="635"/>
      <c r="LL147" s="635"/>
      <c r="LM147" s="636"/>
    </row>
    <row r="148" spans="1:325">
      <c r="A148" s="130"/>
      <c r="B148" s="533" t="s">
        <v>918</v>
      </c>
      <c r="C148" s="534" t="s">
        <v>919</v>
      </c>
      <c r="D148" s="535">
        <f t="shared" si="314"/>
        <v>7500000</v>
      </c>
      <c r="E148" s="536">
        <f ca="1">SUM(E149:E150)</f>
        <v>2.0184602576532335E-2</v>
      </c>
      <c r="F148" s="649">
        <f>SUM(F149:I150)</f>
        <v>0</v>
      </c>
      <c r="G148" s="649"/>
      <c r="H148" s="649"/>
      <c r="I148" s="650"/>
      <c r="J148" s="649">
        <f t="shared" ref="J148" si="393">SUM(J149:M150)</f>
        <v>575000</v>
      </c>
      <c r="K148" s="649"/>
      <c r="L148" s="649"/>
      <c r="M148" s="650"/>
      <c r="N148" s="649">
        <f t="shared" ref="N148" si="394">SUM(N149:Q150)</f>
        <v>776250</v>
      </c>
      <c r="O148" s="649"/>
      <c r="P148" s="649"/>
      <c r="Q148" s="650"/>
      <c r="R148" s="649">
        <f t="shared" ref="R148" si="395">SUM(R149:U150)</f>
        <v>661250</v>
      </c>
      <c r="S148" s="649"/>
      <c r="T148" s="649"/>
      <c r="U148" s="650"/>
      <c r="V148" s="649">
        <f t="shared" ref="V148" si="396">SUM(V149:Y150)</f>
        <v>1437500</v>
      </c>
      <c r="W148" s="649"/>
      <c r="X148" s="649"/>
      <c r="Y148" s="650"/>
      <c r="Z148" s="649">
        <f t="shared" ref="Z148" si="397">SUM(Z149:AC150)</f>
        <v>1700000</v>
      </c>
      <c r="AA148" s="649"/>
      <c r="AB148" s="649"/>
      <c r="AC148" s="650"/>
      <c r="AD148" s="649">
        <f t="shared" ref="AD148" si="398">SUM(AD149:AG150)</f>
        <v>1912500</v>
      </c>
      <c r="AE148" s="649"/>
      <c r="AF148" s="649"/>
      <c r="AG148" s="650"/>
      <c r="AH148" s="649">
        <f t="shared" ref="AH148" si="399">SUM(AH149:AK150)</f>
        <v>437500</v>
      </c>
      <c r="AI148" s="649"/>
      <c r="AJ148" s="649"/>
      <c r="AK148" s="650"/>
      <c r="AL148" s="649">
        <f t="shared" ref="AL148" si="400">SUM(AL149:AO150)</f>
        <v>0</v>
      </c>
      <c r="AM148" s="649"/>
      <c r="AN148" s="649"/>
      <c r="AO148" s="650"/>
      <c r="AP148" s="649">
        <f t="shared" ref="AP148" si="401">SUM(AP149:AS150)</f>
        <v>0</v>
      </c>
      <c r="AQ148" s="649"/>
      <c r="AR148" s="649"/>
      <c r="AS148" s="650"/>
      <c r="AT148" s="649">
        <f t="shared" ref="AT148" si="402">SUM(AT149:AW150)</f>
        <v>0</v>
      </c>
      <c r="AU148" s="649"/>
      <c r="AV148" s="649"/>
      <c r="AW148" s="650"/>
      <c r="AX148" s="649">
        <f t="shared" ref="AX148" si="403">SUM(AX149:BA150)</f>
        <v>0</v>
      </c>
      <c r="AY148" s="649"/>
      <c r="AZ148" s="649"/>
      <c r="BA148" s="650"/>
      <c r="BB148" s="649">
        <f t="shared" ref="BB148" si="404">SUM(BB149:BE150)</f>
        <v>0</v>
      </c>
      <c r="BC148" s="649"/>
      <c r="BD148" s="649"/>
      <c r="BE148" s="650"/>
      <c r="BF148" s="649">
        <f t="shared" ref="BF148" si="405">SUM(BF149:BI150)</f>
        <v>0</v>
      </c>
      <c r="BG148" s="649"/>
      <c r="BH148" s="649"/>
      <c r="BI148" s="650"/>
      <c r="BJ148" s="649">
        <f t="shared" ref="BJ148" si="406">SUM(BJ149:BM150)</f>
        <v>0</v>
      </c>
      <c r="BK148" s="649"/>
      <c r="BL148" s="649"/>
      <c r="BM148" s="650"/>
      <c r="BN148" s="649">
        <f t="shared" ref="BN148" si="407">SUM(BN149:BQ150)</f>
        <v>0</v>
      </c>
      <c r="BO148" s="649"/>
      <c r="BP148" s="649"/>
      <c r="BQ148" s="650"/>
      <c r="BR148" s="649">
        <f t="shared" ref="BR148" si="408">SUM(BR149:BU150)</f>
        <v>0</v>
      </c>
      <c r="BS148" s="649"/>
      <c r="BT148" s="649"/>
      <c r="BU148" s="650"/>
      <c r="BV148" s="649">
        <f t="shared" ref="BV148" si="409">SUM(BV149:BY150)</f>
        <v>0</v>
      </c>
      <c r="BW148" s="649"/>
      <c r="BX148" s="649"/>
      <c r="BY148" s="650"/>
      <c r="BZ148" s="649">
        <f t="shared" ref="BZ148" si="410">SUM(BZ149:CC150)</f>
        <v>0</v>
      </c>
      <c r="CA148" s="649"/>
      <c r="CB148" s="649"/>
      <c r="CC148" s="650"/>
      <c r="CD148" s="649">
        <f t="shared" ref="CD148" si="411">SUM(CD149:CG150)</f>
        <v>0</v>
      </c>
      <c r="CE148" s="649"/>
      <c r="CF148" s="649"/>
      <c r="CG148" s="650"/>
      <c r="CH148" s="649">
        <f t="shared" ref="CH148" si="412">SUM(CH149:CK150)</f>
        <v>0</v>
      </c>
      <c r="CI148" s="649"/>
      <c r="CJ148" s="649"/>
      <c r="CK148" s="650"/>
      <c r="CL148" s="649">
        <f t="shared" ref="CL148" si="413">SUM(CL149:CO150)</f>
        <v>0</v>
      </c>
      <c r="CM148" s="649"/>
      <c r="CN148" s="649"/>
      <c r="CO148" s="650"/>
      <c r="CP148" s="649">
        <f t="shared" ref="CP148" si="414">SUM(CP149:CS150)</f>
        <v>0</v>
      </c>
      <c r="CQ148" s="649"/>
      <c r="CR148" s="649"/>
      <c r="CS148" s="650"/>
      <c r="CT148" s="649">
        <f t="shared" ref="CT148" si="415">SUM(CT149:CW150)</f>
        <v>0</v>
      </c>
      <c r="CU148" s="649"/>
      <c r="CV148" s="649"/>
      <c r="CW148" s="650"/>
      <c r="CX148" s="649">
        <f t="shared" ref="CX148" si="416">SUM(CX149:DA150)</f>
        <v>0</v>
      </c>
      <c r="CY148" s="649"/>
      <c r="CZ148" s="649"/>
      <c r="DA148" s="650"/>
      <c r="DB148" s="649">
        <f t="shared" ref="DB148" si="417">SUM(DB149:DE150)</f>
        <v>0</v>
      </c>
      <c r="DC148" s="649"/>
      <c r="DD148" s="649"/>
      <c r="DE148" s="650"/>
      <c r="DF148" s="649">
        <f t="shared" ref="DF148" si="418">SUM(DF149:DI150)</f>
        <v>0</v>
      </c>
      <c r="DG148" s="649"/>
      <c r="DH148" s="649"/>
      <c r="DI148" s="650"/>
      <c r="DJ148" s="649">
        <f t="shared" ref="DJ148" si="419">SUM(DJ149:DM150)</f>
        <v>0</v>
      </c>
      <c r="DK148" s="649"/>
      <c r="DL148" s="649"/>
      <c r="DM148" s="650"/>
      <c r="DN148" s="649">
        <f t="shared" ref="DN148" si="420">SUM(DN149:DQ150)</f>
        <v>0</v>
      </c>
      <c r="DO148" s="649"/>
      <c r="DP148" s="649"/>
      <c r="DQ148" s="650"/>
      <c r="DR148" s="649">
        <f t="shared" ref="DR148" si="421">SUM(DR149:DU150)</f>
        <v>0</v>
      </c>
      <c r="DS148" s="649"/>
      <c r="DT148" s="649"/>
      <c r="DU148" s="650"/>
      <c r="DV148" s="649">
        <f t="shared" ref="DV148" si="422">SUM(DV149:DY150)</f>
        <v>0</v>
      </c>
      <c r="DW148" s="649"/>
      <c r="DX148" s="649"/>
      <c r="DY148" s="650"/>
      <c r="DZ148" s="649">
        <f t="shared" ref="DZ148" si="423">SUM(DZ149:EC150)</f>
        <v>0</v>
      </c>
      <c r="EA148" s="649"/>
      <c r="EB148" s="649"/>
      <c r="EC148" s="650"/>
      <c r="ED148" s="649">
        <f t="shared" ref="ED148" si="424">SUM(ED149:EG150)</f>
        <v>0</v>
      </c>
      <c r="EE148" s="649"/>
      <c r="EF148" s="649"/>
      <c r="EG148" s="650"/>
      <c r="EH148" s="649">
        <f t="shared" ref="EH148" si="425">SUM(EH149:EK150)</f>
        <v>0</v>
      </c>
      <c r="EI148" s="649"/>
      <c r="EJ148" s="649"/>
      <c r="EK148" s="650"/>
      <c r="EL148" s="649">
        <f t="shared" ref="EL148" si="426">SUM(EL149:EO150)</f>
        <v>0</v>
      </c>
      <c r="EM148" s="649"/>
      <c r="EN148" s="649"/>
      <c r="EO148" s="650"/>
      <c r="EP148" s="649">
        <f t="shared" ref="EP148" si="427">SUM(EP149:ES150)</f>
        <v>0</v>
      </c>
      <c r="EQ148" s="649"/>
      <c r="ER148" s="649"/>
      <c r="ES148" s="650"/>
      <c r="ET148" s="649">
        <f t="shared" ref="ET148" si="428">SUM(ET149:EW150)</f>
        <v>0</v>
      </c>
      <c r="EU148" s="649"/>
      <c r="EV148" s="649"/>
      <c r="EW148" s="650"/>
      <c r="EX148" s="649">
        <f t="shared" ref="EX148" si="429">SUM(EX149:FA150)</f>
        <v>0</v>
      </c>
      <c r="EY148" s="649"/>
      <c r="EZ148" s="649"/>
      <c r="FA148" s="650"/>
      <c r="FB148" s="649">
        <f t="shared" ref="FB148" si="430">SUM(FB149:FE150)</f>
        <v>0</v>
      </c>
      <c r="FC148" s="649"/>
      <c r="FD148" s="649"/>
      <c r="FE148" s="650"/>
      <c r="FF148" s="649">
        <f t="shared" ref="FF148" si="431">SUM(FF149:FI150)</f>
        <v>0</v>
      </c>
      <c r="FG148" s="649"/>
      <c r="FH148" s="649"/>
      <c r="FI148" s="650"/>
      <c r="FJ148" s="649">
        <f t="shared" ref="FJ148" si="432">SUM(FJ149:FM150)</f>
        <v>0</v>
      </c>
      <c r="FK148" s="649"/>
      <c r="FL148" s="649"/>
      <c r="FM148" s="650"/>
      <c r="FN148" s="649">
        <f t="shared" ref="FN148" si="433">SUM(FN149:FQ150)</f>
        <v>0</v>
      </c>
      <c r="FO148" s="649"/>
      <c r="FP148" s="649"/>
      <c r="FQ148" s="650"/>
      <c r="FR148" s="649">
        <f t="shared" ref="FR148" si="434">SUM(FR149:FU150)</f>
        <v>0</v>
      </c>
      <c r="FS148" s="649"/>
      <c r="FT148" s="649"/>
      <c r="FU148" s="650"/>
      <c r="FV148" s="649">
        <f t="shared" ref="FV148" si="435">SUM(FV149:FY150)</f>
        <v>0</v>
      </c>
      <c r="FW148" s="649"/>
      <c r="FX148" s="649"/>
      <c r="FY148" s="650"/>
      <c r="FZ148" s="649">
        <f t="shared" ref="FZ148" si="436">SUM(FZ149:GC150)</f>
        <v>0</v>
      </c>
      <c r="GA148" s="649"/>
      <c r="GB148" s="649"/>
      <c r="GC148" s="650"/>
      <c r="GD148" s="649">
        <f t="shared" ref="GD148" si="437">SUM(GD149:GG150)</f>
        <v>0</v>
      </c>
      <c r="GE148" s="649"/>
      <c r="GF148" s="649"/>
      <c r="GG148" s="650"/>
      <c r="GH148" s="649">
        <f t="shared" ref="GH148" si="438">SUM(GH149:GK150)</f>
        <v>0</v>
      </c>
      <c r="GI148" s="649"/>
      <c r="GJ148" s="649"/>
      <c r="GK148" s="650"/>
      <c r="GL148" s="649">
        <f t="shared" ref="GL148" si="439">SUM(GL149:GO150)</f>
        <v>0</v>
      </c>
      <c r="GM148" s="649"/>
      <c r="GN148" s="649"/>
      <c r="GO148" s="650"/>
      <c r="GP148" s="649">
        <f t="shared" ref="GP148" si="440">SUM(GP149:GS150)</f>
        <v>0</v>
      </c>
      <c r="GQ148" s="649"/>
      <c r="GR148" s="649"/>
      <c r="GS148" s="650"/>
      <c r="GT148" s="649">
        <f t="shared" ref="GT148" si="441">SUM(GT149:GW150)</f>
        <v>0</v>
      </c>
      <c r="GU148" s="649"/>
      <c r="GV148" s="649"/>
      <c r="GW148" s="650"/>
      <c r="GX148" s="649">
        <f t="shared" ref="GX148" si="442">SUM(GX149:HA150)</f>
        <v>0</v>
      </c>
      <c r="GY148" s="649"/>
      <c r="GZ148" s="649"/>
      <c r="HA148" s="650"/>
      <c r="HB148" s="649">
        <f t="shared" ref="HB148" si="443">SUM(HB149:HE150)</f>
        <v>0</v>
      </c>
      <c r="HC148" s="649"/>
      <c r="HD148" s="649"/>
      <c r="HE148" s="650"/>
      <c r="HF148" s="649">
        <f t="shared" ref="HF148" si="444">SUM(HF149:HI150)</f>
        <v>0</v>
      </c>
      <c r="HG148" s="649"/>
      <c r="HH148" s="649"/>
      <c r="HI148" s="650"/>
      <c r="HJ148" s="649">
        <f t="shared" ref="HJ148" si="445">SUM(HJ149:HM150)</f>
        <v>0</v>
      </c>
      <c r="HK148" s="649"/>
      <c r="HL148" s="649"/>
      <c r="HM148" s="650"/>
      <c r="HN148" s="649">
        <f t="shared" ref="HN148" si="446">SUM(HN149:HQ150)</f>
        <v>0</v>
      </c>
      <c r="HO148" s="649"/>
      <c r="HP148" s="649"/>
      <c r="HQ148" s="650"/>
      <c r="HR148" s="649">
        <f t="shared" ref="HR148" si="447">SUM(HR149:HU150)</f>
        <v>0</v>
      </c>
      <c r="HS148" s="649"/>
      <c r="HT148" s="649"/>
      <c r="HU148" s="650"/>
      <c r="HV148" s="649">
        <f t="shared" ref="HV148" si="448">SUM(HV149:HY150)</f>
        <v>0</v>
      </c>
      <c r="HW148" s="649"/>
      <c r="HX148" s="649"/>
      <c r="HY148" s="650"/>
      <c r="HZ148" s="649">
        <f t="shared" ref="HZ148" si="449">SUM(HZ149:IC150)</f>
        <v>0</v>
      </c>
      <c r="IA148" s="649"/>
      <c r="IB148" s="649"/>
      <c r="IC148" s="650"/>
      <c r="ID148" s="649">
        <f t="shared" ref="ID148" si="450">SUM(ID149:IG150)</f>
        <v>0</v>
      </c>
      <c r="IE148" s="649"/>
      <c r="IF148" s="649"/>
      <c r="IG148" s="650"/>
      <c r="IH148" s="649">
        <f t="shared" ref="IH148" si="451">SUM(IH149:IK150)</f>
        <v>0</v>
      </c>
      <c r="II148" s="649"/>
      <c r="IJ148" s="649"/>
      <c r="IK148" s="650"/>
      <c r="IL148" s="649">
        <f t="shared" ref="IL148" si="452">SUM(IL149:IO150)</f>
        <v>0</v>
      </c>
      <c r="IM148" s="649"/>
      <c r="IN148" s="649"/>
      <c r="IO148" s="650"/>
      <c r="IP148" s="649">
        <f t="shared" ref="IP148" si="453">SUM(IP149:IS150)</f>
        <v>0</v>
      </c>
      <c r="IQ148" s="649"/>
      <c r="IR148" s="649"/>
      <c r="IS148" s="650"/>
      <c r="IT148" s="649">
        <f t="shared" ref="IT148" si="454">SUM(IT149:IW150)</f>
        <v>0</v>
      </c>
      <c r="IU148" s="649"/>
      <c r="IV148" s="649"/>
      <c r="IW148" s="650"/>
      <c r="IX148" s="649">
        <f t="shared" ref="IX148" si="455">SUM(IX149:JA150)</f>
        <v>0</v>
      </c>
      <c r="IY148" s="649"/>
      <c r="IZ148" s="649"/>
      <c r="JA148" s="650"/>
      <c r="JB148" s="649">
        <f t="shared" ref="JB148" si="456">SUM(JB149:JE150)</f>
        <v>0</v>
      </c>
      <c r="JC148" s="649"/>
      <c r="JD148" s="649"/>
      <c r="JE148" s="650"/>
      <c r="JF148" s="649">
        <f t="shared" ref="JF148" si="457">SUM(JF149:JI150)</f>
        <v>0</v>
      </c>
      <c r="JG148" s="649"/>
      <c r="JH148" s="649"/>
      <c r="JI148" s="650"/>
      <c r="JJ148" s="649">
        <f t="shared" ref="JJ148" si="458">SUM(JJ149:JM150)</f>
        <v>0</v>
      </c>
      <c r="JK148" s="649"/>
      <c r="JL148" s="649"/>
      <c r="JM148" s="650"/>
      <c r="JN148" s="649">
        <f t="shared" ref="JN148" si="459">SUM(JN149:JQ150)</f>
        <v>0</v>
      </c>
      <c r="JO148" s="649"/>
      <c r="JP148" s="649"/>
      <c r="JQ148" s="650"/>
      <c r="JR148" s="649">
        <f t="shared" ref="JR148" si="460">SUM(JR149:JU150)</f>
        <v>0</v>
      </c>
      <c r="JS148" s="649"/>
      <c r="JT148" s="649"/>
      <c r="JU148" s="650"/>
      <c r="JV148" s="649">
        <f t="shared" ref="JV148" si="461">SUM(JV149:JY150)</f>
        <v>0</v>
      </c>
      <c r="JW148" s="649"/>
      <c r="JX148" s="649"/>
      <c r="JY148" s="650"/>
      <c r="JZ148" s="649">
        <f t="shared" ref="JZ148" si="462">SUM(JZ149:KC150)</f>
        <v>0</v>
      </c>
      <c r="KA148" s="649"/>
      <c r="KB148" s="649"/>
      <c r="KC148" s="650"/>
      <c r="KD148" s="649">
        <f t="shared" ref="KD148" si="463">SUM(KD149:KG150)</f>
        <v>0</v>
      </c>
      <c r="KE148" s="649"/>
      <c r="KF148" s="649"/>
      <c r="KG148" s="650"/>
      <c r="KH148" s="649">
        <f t="shared" ref="KH148" si="464">SUM(KH149:KK150)</f>
        <v>0</v>
      </c>
      <c r="KI148" s="649"/>
      <c r="KJ148" s="649"/>
      <c r="KK148" s="650"/>
      <c r="KL148" s="649">
        <f t="shared" ref="KL148" si="465">SUM(KL149:KO150)</f>
        <v>0</v>
      </c>
      <c r="KM148" s="649"/>
      <c r="KN148" s="649"/>
      <c r="KO148" s="650"/>
      <c r="KP148" s="649">
        <f t="shared" ref="KP148" si="466">SUM(KP149:KS150)</f>
        <v>0</v>
      </c>
      <c r="KQ148" s="649"/>
      <c r="KR148" s="649"/>
      <c r="KS148" s="650"/>
      <c r="KT148" s="649">
        <f t="shared" ref="KT148" si="467">SUM(KT149:KW150)</f>
        <v>0</v>
      </c>
      <c r="KU148" s="649"/>
      <c r="KV148" s="649"/>
      <c r="KW148" s="650"/>
      <c r="KX148" s="649">
        <f t="shared" ref="KX148" si="468">SUM(KX149:LA150)</f>
        <v>0</v>
      </c>
      <c r="KY148" s="649"/>
      <c r="KZ148" s="649"/>
      <c r="LA148" s="650"/>
      <c r="LB148" s="649">
        <f t="shared" ref="LB148" si="469">SUM(LB149:LE150)</f>
        <v>0</v>
      </c>
      <c r="LC148" s="649"/>
      <c r="LD148" s="649"/>
      <c r="LE148" s="650"/>
      <c r="LF148" s="649">
        <f t="shared" ref="LF148" si="470">SUM(LF149:LI150)</f>
        <v>0</v>
      </c>
      <c r="LG148" s="649"/>
      <c r="LH148" s="649"/>
      <c r="LI148" s="650"/>
      <c r="LJ148" s="649">
        <f t="shared" ref="LJ148" si="471">SUM(LJ149:LM150)</f>
        <v>0</v>
      </c>
      <c r="LK148" s="649"/>
      <c r="LL148" s="649"/>
      <c r="LM148" s="650"/>
    </row>
    <row r="149" spans="1:325">
      <c r="A149" s="130"/>
      <c r="B149" s="537" t="s">
        <v>920</v>
      </c>
      <c r="C149" s="329" t="s">
        <v>921</v>
      </c>
      <c r="D149" s="526">
        <f t="shared" si="314"/>
        <v>7500000</v>
      </c>
      <c r="E149" s="536">
        <f ca="1">IFERROR(D149/$D$143,"")</f>
        <v>2.0184602576532335E-2</v>
      </c>
      <c r="F149" s="635"/>
      <c r="G149" s="635"/>
      <c r="H149" s="635"/>
      <c r="I149" s="636"/>
      <c r="J149" s="635">
        <f>(Prielaidos!E261+Prielaidos!F207)*10%</f>
        <v>575000</v>
      </c>
      <c r="K149" s="635"/>
      <c r="L149" s="635"/>
      <c r="M149" s="636"/>
      <c r="N149" s="647">
        <f>(Prielaidos!E261+Prielaidos!F207)*13.5%</f>
        <v>776250</v>
      </c>
      <c r="O149" s="647"/>
      <c r="P149" s="647"/>
      <c r="Q149" s="648"/>
      <c r="R149" s="635">
        <f>(Prielaidos!E261+Prielaidos!F207)*11.5%</f>
        <v>661250</v>
      </c>
      <c r="S149" s="635"/>
      <c r="T149" s="635"/>
      <c r="U149" s="636"/>
      <c r="V149" s="635">
        <f>(Prielaidos!E261+Prielaidos!F207)*25%</f>
        <v>1437500</v>
      </c>
      <c r="W149" s="635"/>
      <c r="X149" s="635"/>
      <c r="Y149" s="636"/>
      <c r="Z149" s="644">
        <f>(Prielaidos!E261+Prielaidos!F207)*25%+(Prielaidos!G353)*15%</f>
        <v>1700000</v>
      </c>
      <c r="AA149" s="644"/>
      <c r="AB149" s="644"/>
      <c r="AC149" s="645"/>
      <c r="AD149" s="644">
        <f>(Prielaidos!E261+Prielaidos!F207)*15%+(Prielaidos!G353)*60%</f>
        <v>1912500</v>
      </c>
      <c r="AE149" s="644"/>
      <c r="AF149" s="644"/>
      <c r="AG149" s="645"/>
      <c r="AH149" s="643">
        <f>(Prielaidos!G353)*25%</f>
        <v>437500</v>
      </c>
      <c r="AI149" s="644"/>
      <c r="AJ149" s="644"/>
      <c r="AK149" s="645"/>
      <c r="AL149" s="635"/>
      <c r="AM149" s="635"/>
      <c r="AN149" s="635"/>
      <c r="AO149" s="636"/>
      <c r="AP149" s="635"/>
      <c r="AQ149" s="635"/>
      <c r="AR149" s="635"/>
      <c r="AS149" s="636"/>
      <c r="AT149" s="635"/>
      <c r="AU149" s="635"/>
      <c r="AV149" s="635"/>
      <c r="AW149" s="636"/>
      <c r="AX149" s="635"/>
      <c r="AY149" s="635"/>
      <c r="AZ149" s="635"/>
      <c r="BA149" s="636"/>
      <c r="BB149" s="635"/>
      <c r="BC149" s="635"/>
      <c r="BD149" s="635"/>
      <c r="BE149" s="636"/>
      <c r="BF149" s="635"/>
      <c r="BG149" s="635"/>
      <c r="BH149" s="635"/>
      <c r="BI149" s="636"/>
      <c r="BJ149" s="635"/>
      <c r="BK149" s="635"/>
      <c r="BL149" s="635"/>
      <c r="BM149" s="636"/>
      <c r="BN149" s="635"/>
      <c r="BO149" s="635"/>
      <c r="BP149" s="635"/>
      <c r="BQ149" s="636"/>
      <c r="BR149" s="635"/>
      <c r="BS149" s="635"/>
      <c r="BT149" s="635"/>
      <c r="BU149" s="636"/>
      <c r="BV149" s="635"/>
      <c r="BW149" s="635"/>
      <c r="BX149" s="635"/>
      <c r="BY149" s="636"/>
      <c r="BZ149" s="635"/>
      <c r="CA149" s="635"/>
      <c r="CB149" s="635"/>
      <c r="CC149" s="636"/>
      <c r="CD149" s="635"/>
      <c r="CE149" s="635"/>
      <c r="CF149" s="635"/>
      <c r="CG149" s="636"/>
      <c r="CH149" s="635"/>
      <c r="CI149" s="635"/>
      <c r="CJ149" s="635"/>
      <c r="CK149" s="636"/>
      <c r="CL149" s="635"/>
      <c r="CM149" s="635"/>
      <c r="CN149" s="635"/>
      <c r="CO149" s="636"/>
      <c r="CP149" s="635"/>
      <c r="CQ149" s="635"/>
      <c r="CR149" s="635"/>
      <c r="CS149" s="636"/>
      <c r="CT149" s="635"/>
      <c r="CU149" s="635"/>
      <c r="CV149" s="635"/>
      <c r="CW149" s="636"/>
      <c r="CX149" s="635"/>
      <c r="CY149" s="635"/>
      <c r="CZ149" s="635"/>
      <c r="DA149" s="636"/>
      <c r="DB149" s="635"/>
      <c r="DC149" s="635"/>
      <c r="DD149" s="635"/>
      <c r="DE149" s="636"/>
      <c r="DF149" s="635"/>
      <c r="DG149" s="635"/>
      <c r="DH149" s="635"/>
      <c r="DI149" s="636"/>
      <c r="DJ149" s="635"/>
      <c r="DK149" s="635"/>
      <c r="DL149" s="635"/>
      <c r="DM149" s="636"/>
      <c r="DN149" s="635"/>
      <c r="DO149" s="635"/>
      <c r="DP149" s="635"/>
      <c r="DQ149" s="636"/>
      <c r="DR149" s="635"/>
      <c r="DS149" s="635"/>
      <c r="DT149" s="635"/>
      <c r="DU149" s="636"/>
      <c r="DV149" s="635"/>
      <c r="DW149" s="635"/>
      <c r="DX149" s="635"/>
      <c r="DY149" s="636"/>
      <c r="DZ149" s="635"/>
      <c r="EA149" s="635"/>
      <c r="EB149" s="635"/>
      <c r="EC149" s="636"/>
      <c r="ED149" s="635"/>
      <c r="EE149" s="635"/>
      <c r="EF149" s="635"/>
      <c r="EG149" s="636"/>
      <c r="EH149" s="635"/>
      <c r="EI149" s="635"/>
      <c r="EJ149" s="635"/>
      <c r="EK149" s="636"/>
      <c r="EL149" s="635"/>
      <c r="EM149" s="635"/>
      <c r="EN149" s="635"/>
      <c r="EO149" s="636"/>
      <c r="EP149" s="635"/>
      <c r="EQ149" s="635"/>
      <c r="ER149" s="635"/>
      <c r="ES149" s="636"/>
      <c r="ET149" s="635"/>
      <c r="EU149" s="635"/>
      <c r="EV149" s="635"/>
      <c r="EW149" s="636"/>
      <c r="EX149" s="635"/>
      <c r="EY149" s="635"/>
      <c r="EZ149" s="635"/>
      <c r="FA149" s="636"/>
      <c r="FB149" s="635"/>
      <c r="FC149" s="635"/>
      <c r="FD149" s="635"/>
      <c r="FE149" s="636"/>
      <c r="FF149" s="635"/>
      <c r="FG149" s="635"/>
      <c r="FH149" s="635"/>
      <c r="FI149" s="636"/>
      <c r="FJ149" s="635"/>
      <c r="FK149" s="635"/>
      <c r="FL149" s="635"/>
      <c r="FM149" s="636"/>
      <c r="FN149" s="635"/>
      <c r="FO149" s="635"/>
      <c r="FP149" s="635"/>
      <c r="FQ149" s="636"/>
      <c r="FR149" s="635"/>
      <c r="FS149" s="635"/>
      <c r="FT149" s="635"/>
      <c r="FU149" s="636"/>
      <c r="FV149" s="635"/>
      <c r="FW149" s="635"/>
      <c r="FX149" s="635"/>
      <c r="FY149" s="636"/>
      <c r="FZ149" s="635"/>
      <c r="GA149" s="635"/>
      <c r="GB149" s="635"/>
      <c r="GC149" s="636"/>
      <c r="GD149" s="635"/>
      <c r="GE149" s="635"/>
      <c r="GF149" s="635"/>
      <c r="GG149" s="636"/>
      <c r="GH149" s="635"/>
      <c r="GI149" s="635"/>
      <c r="GJ149" s="635"/>
      <c r="GK149" s="636"/>
      <c r="GL149" s="635"/>
      <c r="GM149" s="635"/>
      <c r="GN149" s="635"/>
      <c r="GO149" s="636"/>
      <c r="GP149" s="635"/>
      <c r="GQ149" s="635"/>
      <c r="GR149" s="635"/>
      <c r="GS149" s="636"/>
      <c r="GT149" s="635"/>
      <c r="GU149" s="635"/>
      <c r="GV149" s="635"/>
      <c r="GW149" s="636"/>
      <c r="GX149" s="635"/>
      <c r="GY149" s="635"/>
      <c r="GZ149" s="635"/>
      <c r="HA149" s="636"/>
      <c r="HB149" s="635"/>
      <c r="HC149" s="635"/>
      <c r="HD149" s="635"/>
      <c r="HE149" s="636"/>
      <c r="HF149" s="635"/>
      <c r="HG149" s="635"/>
      <c r="HH149" s="635"/>
      <c r="HI149" s="636"/>
      <c r="HJ149" s="635"/>
      <c r="HK149" s="635"/>
      <c r="HL149" s="635"/>
      <c r="HM149" s="636"/>
      <c r="HN149" s="635"/>
      <c r="HO149" s="635"/>
      <c r="HP149" s="635"/>
      <c r="HQ149" s="636"/>
      <c r="HR149" s="635"/>
      <c r="HS149" s="635"/>
      <c r="HT149" s="635"/>
      <c r="HU149" s="636"/>
      <c r="HV149" s="635"/>
      <c r="HW149" s="635"/>
      <c r="HX149" s="635"/>
      <c r="HY149" s="636"/>
      <c r="HZ149" s="635"/>
      <c r="IA149" s="635"/>
      <c r="IB149" s="635"/>
      <c r="IC149" s="636"/>
      <c r="ID149" s="635"/>
      <c r="IE149" s="635"/>
      <c r="IF149" s="635"/>
      <c r="IG149" s="636"/>
      <c r="IH149" s="635"/>
      <c r="II149" s="635"/>
      <c r="IJ149" s="635"/>
      <c r="IK149" s="636"/>
      <c r="IL149" s="635"/>
      <c r="IM149" s="635"/>
      <c r="IN149" s="635"/>
      <c r="IO149" s="636"/>
      <c r="IP149" s="635"/>
      <c r="IQ149" s="635"/>
      <c r="IR149" s="635"/>
      <c r="IS149" s="636"/>
      <c r="IT149" s="635"/>
      <c r="IU149" s="635"/>
      <c r="IV149" s="635"/>
      <c r="IW149" s="636"/>
      <c r="IX149" s="635"/>
      <c r="IY149" s="635"/>
      <c r="IZ149" s="635"/>
      <c r="JA149" s="636"/>
      <c r="JB149" s="635"/>
      <c r="JC149" s="635"/>
      <c r="JD149" s="635"/>
      <c r="JE149" s="636"/>
      <c r="JF149" s="635"/>
      <c r="JG149" s="635"/>
      <c r="JH149" s="635"/>
      <c r="JI149" s="636"/>
      <c r="JJ149" s="635"/>
      <c r="JK149" s="635"/>
      <c r="JL149" s="635"/>
      <c r="JM149" s="636"/>
      <c r="JN149" s="635"/>
      <c r="JO149" s="635"/>
      <c r="JP149" s="635"/>
      <c r="JQ149" s="636"/>
      <c r="JR149" s="635"/>
      <c r="JS149" s="635"/>
      <c r="JT149" s="635"/>
      <c r="JU149" s="636"/>
      <c r="JV149" s="635"/>
      <c r="JW149" s="635"/>
      <c r="JX149" s="635"/>
      <c r="JY149" s="636"/>
      <c r="JZ149" s="635"/>
      <c r="KA149" s="635"/>
      <c r="KB149" s="635"/>
      <c r="KC149" s="636"/>
      <c r="KD149" s="635"/>
      <c r="KE149" s="635"/>
      <c r="KF149" s="635"/>
      <c r="KG149" s="636"/>
      <c r="KH149" s="635"/>
      <c r="KI149" s="635"/>
      <c r="KJ149" s="635"/>
      <c r="KK149" s="636"/>
      <c r="KL149" s="635"/>
      <c r="KM149" s="635"/>
      <c r="KN149" s="635"/>
      <c r="KO149" s="636"/>
      <c r="KP149" s="635"/>
      <c r="KQ149" s="635"/>
      <c r="KR149" s="635"/>
      <c r="KS149" s="636"/>
      <c r="KT149" s="635"/>
      <c r="KU149" s="635"/>
      <c r="KV149" s="635"/>
      <c r="KW149" s="636"/>
      <c r="KX149" s="635"/>
      <c r="KY149" s="635"/>
      <c r="KZ149" s="635"/>
      <c r="LA149" s="636"/>
      <c r="LB149" s="635"/>
      <c r="LC149" s="635"/>
      <c r="LD149" s="635"/>
      <c r="LE149" s="636"/>
      <c r="LF149" s="635"/>
      <c r="LG149" s="635"/>
      <c r="LH149" s="635"/>
      <c r="LI149" s="636"/>
      <c r="LJ149" s="635"/>
      <c r="LK149" s="635"/>
      <c r="LL149" s="635"/>
      <c r="LM149" s="636"/>
    </row>
    <row r="150" spans="1:325">
      <c r="A150" s="130"/>
      <c r="B150" s="537" t="s">
        <v>922</v>
      </c>
      <c r="C150" s="329" t="s">
        <v>923</v>
      </c>
      <c r="D150" s="526">
        <f t="shared" si="314"/>
        <v>0</v>
      </c>
      <c r="E150" s="536">
        <f ca="1">IFERROR(D150/$D$143,"")</f>
        <v>0</v>
      </c>
      <c r="F150" s="635"/>
      <c r="G150" s="635"/>
      <c r="H150" s="635"/>
      <c r="I150" s="636"/>
      <c r="J150" s="635"/>
      <c r="K150" s="635"/>
      <c r="L150" s="635"/>
      <c r="M150" s="636"/>
      <c r="N150" s="635"/>
      <c r="O150" s="635"/>
      <c r="P150" s="635"/>
      <c r="Q150" s="636"/>
      <c r="R150" s="635"/>
      <c r="S150" s="635"/>
      <c r="T150" s="635"/>
      <c r="U150" s="636"/>
      <c r="V150" s="635"/>
      <c r="W150" s="635"/>
      <c r="X150" s="635"/>
      <c r="Y150" s="636"/>
      <c r="Z150" s="635"/>
      <c r="AA150" s="635"/>
      <c r="AB150" s="635"/>
      <c r="AC150" s="636"/>
      <c r="AD150" s="635"/>
      <c r="AE150" s="635"/>
      <c r="AF150" s="635"/>
      <c r="AG150" s="636"/>
      <c r="AH150" s="635"/>
      <c r="AI150" s="635"/>
      <c r="AJ150" s="635"/>
      <c r="AK150" s="636"/>
      <c r="AL150" s="635"/>
      <c r="AM150" s="635"/>
      <c r="AN150" s="635"/>
      <c r="AO150" s="636"/>
      <c r="AP150" s="635"/>
      <c r="AQ150" s="635"/>
      <c r="AR150" s="635"/>
      <c r="AS150" s="636"/>
      <c r="AT150" s="635"/>
      <c r="AU150" s="635"/>
      <c r="AV150" s="635"/>
      <c r="AW150" s="636"/>
      <c r="AX150" s="635"/>
      <c r="AY150" s="635"/>
      <c r="AZ150" s="635"/>
      <c r="BA150" s="636"/>
      <c r="BB150" s="635"/>
      <c r="BC150" s="635"/>
      <c r="BD150" s="635"/>
      <c r="BE150" s="636"/>
      <c r="BF150" s="635"/>
      <c r="BG150" s="635"/>
      <c r="BH150" s="635"/>
      <c r="BI150" s="636"/>
      <c r="BJ150" s="635"/>
      <c r="BK150" s="635"/>
      <c r="BL150" s="635"/>
      <c r="BM150" s="636"/>
      <c r="BN150" s="635"/>
      <c r="BO150" s="635"/>
      <c r="BP150" s="635"/>
      <c r="BQ150" s="636"/>
      <c r="BR150" s="635"/>
      <c r="BS150" s="635"/>
      <c r="BT150" s="635"/>
      <c r="BU150" s="636"/>
      <c r="BV150" s="635"/>
      <c r="BW150" s="635"/>
      <c r="BX150" s="635"/>
      <c r="BY150" s="636"/>
      <c r="BZ150" s="635"/>
      <c r="CA150" s="635"/>
      <c r="CB150" s="635"/>
      <c r="CC150" s="636"/>
      <c r="CD150" s="635"/>
      <c r="CE150" s="635"/>
      <c r="CF150" s="635"/>
      <c r="CG150" s="636"/>
      <c r="CH150" s="635"/>
      <c r="CI150" s="635"/>
      <c r="CJ150" s="635"/>
      <c r="CK150" s="636"/>
      <c r="CL150" s="635"/>
      <c r="CM150" s="635"/>
      <c r="CN150" s="635"/>
      <c r="CO150" s="636"/>
      <c r="CP150" s="635"/>
      <c r="CQ150" s="635"/>
      <c r="CR150" s="635"/>
      <c r="CS150" s="636"/>
      <c r="CT150" s="635"/>
      <c r="CU150" s="635"/>
      <c r="CV150" s="635"/>
      <c r="CW150" s="636"/>
      <c r="CX150" s="635"/>
      <c r="CY150" s="635"/>
      <c r="CZ150" s="635"/>
      <c r="DA150" s="636"/>
      <c r="DB150" s="635"/>
      <c r="DC150" s="635"/>
      <c r="DD150" s="635"/>
      <c r="DE150" s="636"/>
      <c r="DF150" s="635"/>
      <c r="DG150" s="635"/>
      <c r="DH150" s="635"/>
      <c r="DI150" s="636"/>
      <c r="DJ150" s="635"/>
      <c r="DK150" s="635"/>
      <c r="DL150" s="635"/>
      <c r="DM150" s="636"/>
      <c r="DN150" s="635"/>
      <c r="DO150" s="635"/>
      <c r="DP150" s="635"/>
      <c r="DQ150" s="636"/>
      <c r="DR150" s="635"/>
      <c r="DS150" s="635"/>
      <c r="DT150" s="635"/>
      <c r="DU150" s="636"/>
      <c r="DV150" s="635"/>
      <c r="DW150" s="635"/>
      <c r="DX150" s="635"/>
      <c r="DY150" s="636"/>
      <c r="DZ150" s="635"/>
      <c r="EA150" s="635"/>
      <c r="EB150" s="635"/>
      <c r="EC150" s="636"/>
      <c r="ED150" s="635"/>
      <c r="EE150" s="635"/>
      <c r="EF150" s="635"/>
      <c r="EG150" s="636"/>
      <c r="EH150" s="635"/>
      <c r="EI150" s="635"/>
      <c r="EJ150" s="635"/>
      <c r="EK150" s="636"/>
      <c r="EL150" s="635"/>
      <c r="EM150" s="635"/>
      <c r="EN150" s="635"/>
      <c r="EO150" s="636"/>
      <c r="EP150" s="635"/>
      <c r="EQ150" s="635"/>
      <c r="ER150" s="635"/>
      <c r="ES150" s="636"/>
      <c r="ET150" s="635"/>
      <c r="EU150" s="635"/>
      <c r="EV150" s="635"/>
      <c r="EW150" s="636"/>
      <c r="EX150" s="635"/>
      <c r="EY150" s="635"/>
      <c r="EZ150" s="635"/>
      <c r="FA150" s="636"/>
      <c r="FB150" s="635"/>
      <c r="FC150" s="635"/>
      <c r="FD150" s="635"/>
      <c r="FE150" s="636"/>
      <c r="FF150" s="635"/>
      <c r="FG150" s="635"/>
      <c r="FH150" s="635"/>
      <c r="FI150" s="636"/>
      <c r="FJ150" s="635"/>
      <c r="FK150" s="635"/>
      <c r="FL150" s="635"/>
      <c r="FM150" s="636"/>
      <c r="FN150" s="635"/>
      <c r="FO150" s="635"/>
      <c r="FP150" s="635"/>
      <c r="FQ150" s="636"/>
      <c r="FR150" s="635"/>
      <c r="FS150" s="635"/>
      <c r="FT150" s="635"/>
      <c r="FU150" s="636"/>
      <c r="FV150" s="635"/>
      <c r="FW150" s="635"/>
      <c r="FX150" s="635"/>
      <c r="FY150" s="636"/>
      <c r="FZ150" s="635"/>
      <c r="GA150" s="635"/>
      <c r="GB150" s="635"/>
      <c r="GC150" s="636"/>
      <c r="GD150" s="635"/>
      <c r="GE150" s="635"/>
      <c r="GF150" s="635"/>
      <c r="GG150" s="636"/>
      <c r="GH150" s="635"/>
      <c r="GI150" s="635"/>
      <c r="GJ150" s="635"/>
      <c r="GK150" s="636"/>
      <c r="GL150" s="635"/>
      <c r="GM150" s="635"/>
      <c r="GN150" s="635"/>
      <c r="GO150" s="636"/>
      <c r="GP150" s="635"/>
      <c r="GQ150" s="635"/>
      <c r="GR150" s="635"/>
      <c r="GS150" s="636"/>
      <c r="GT150" s="635"/>
      <c r="GU150" s="635"/>
      <c r="GV150" s="635"/>
      <c r="GW150" s="636"/>
      <c r="GX150" s="635"/>
      <c r="GY150" s="635"/>
      <c r="GZ150" s="635"/>
      <c r="HA150" s="636"/>
      <c r="HB150" s="635"/>
      <c r="HC150" s="635"/>
      <c r="HD150" s="635"/>
      <c r="HE150" s="636"/>
      <c r="HF150" s="635"/>
      <c r="HG150" s="635"/>
      <c r="HH150" s="635"/>
      <c r="HI150" s="636"/>
      <c r="HJ150" s="635"/>
      <c r="HK150" s="635"/>
      <c r="HL150" s="635"/>
      <c r="HM150" s="636"/>
      <c r="HN150" s="635"/>
      <c r="HO150" s="635"/>
      <c r="HP150" s="635"/>
      <c r="HQ150" s="636"/>
      <c r="HR150" s="635"/>
      <c r="HS150" s="635"/>
      <c r="HT150" s="635"/>
      <c r="HU150" s="636"/>
      <c r="HV150" s="635"/>
      <c r="HW150" s="635"/>
      <c r="HX150" s="635"/>
      <c r="HY150" s="636"/>
      <c r="HZ150" s="635"/>
      <c r="IA150" s="635"/>
      <c r="IB150" s="635"/>
      <c r="IC150" s="636"/>
      <c r="ID150" s="635"/>
      <c r="IE150" s="635"/>
      <c r="IF150" s="635"/>
      <c r="IG150" s="636"/>
      <c r="IH150" s="635"/>
      <c r="II150" s="635"/>
      <c r="IJ150" s="635"/>
      <c r="IK150" s="636"/>
      <c r="IL150" s="635"/>
      <c r="IM150" s="635"/>
      <c r="IN150" s="635"/>
      <c r="IO150" s="636"/>
      <c r="IP150" s="635"/>
      <c r="IQ150" s="635"/>
      <c r="IR150" s="635"/>
      <c r="IS150" s="636"/>
      <c r="IT150" s="635"/>
      <c r="IU150" s="635"/>
      <c r="IV150" s="635"/>
      <c r="IW150" s="636"/>
      <c r="IX150" s="635"/>
      <c r="IY150" s="635"/>
      <c r="IZ150" s="635"/>
      <c r="JA150" s="636"/>
      <c r="JB150" s="635"/>
      <c r="JC150" s="635"/>
      <c r="JD150" s="635"/>
      <c r="JE150" s="636"/>
      <c r="JF150" s="635"/>
      <c r="JG150" s="635"/>
      <c r="JH150" s="635"/>
      <c r="JI150" s="636"/>
      <c r="JJ150" s="635"/>
      <c r="JK150" s="635"/>
      <c r="JL150" s="635"/>
      <c r="JM150" s="636"/>
      <c r="JN150" s="635"/>
      <c r="JO150" s="635"/>
      <c r="JP150" s="635"/>
      <c r="JQ150" s="636"/>
      <c r="JR150" s="635"/>
      <c r="JS150" s="635"/>
      <c r="JT150" s="635"/>
      <c r="JU150" s="636"/>
      <c r="JV150" s="635"/>
      <c r="JW150" s="635"/>
      <c r="JX150" s="635"/>
      <c r="JY150" s="636"/>
      <c r="JZ150" s="635"/>
      <c r="KA150" s="635"/>
      <c r="KB150" s="635"/>
      <c r="KC150" s="636"/>
      <c r="KD150" s="635"/>
      <c r="KE150" s="635"/>
      <c r="KF150" s="635"/>
      <c r="KG150" s="636"/>
      <c r="KH150" s="635"/>
      <c r="KI150" s="635"/>
      <c r="KJ150" s="635"/>
      <c r="KK150" s="636"/>
      <c r="KL150" s="635"/>
      <c r="KM150" s="635"/>
      <c r="KN150" s="635"/>
      <c r="KO150" s="636"/>
      <c r="KP150" s="635"/>
      <c r="KQ150" s="635"/>
      <c r="KR150" s="635"/>
      <c r="KS150" s="636"/>
      <c r="KT150" s="635"/>
      <c r="KU150" s="635"/>
      <c r="KV150" s="635"/>
      <c r="KW150" s="636"/>
      <c r="KX150" s="635"/>
      <c r="KY150" s="635"/>
      <c r="KZ150" s="635"/>
      <c r="LA150" s="636"/>
      <c r="LB150" s="635"/>
      <c r="LC150" s="635"/>
      <c r="LD150" s="635"/>
      <c r="LE150" s="636"/>
      <c r="LF150" s="635"/>
      <c r="LG150" s="635"/>
      <c r="LH150" s="635"/>
      <c r="LI150" s="636"/>
      <c r="LJ150" s="635"/>
      <c r="LK150" s="635"/>
      <c r="LL150" s="635"/>
      <c r="LM150" s="636"/>
    </row>
    <row r="151" spans="1:325">
      <c r="A151" s="130"/>
      <c r="B151" s="533" t="s">
        <v>924</v>
      </c>
      <c r="C151" s="534" t="s">
        <v>925</v>
      </c>
      <c r="D151" s="535">
        <f t="shared" si="314"/>
        <v>496796970.00000006</v>
      </c>
      <c r="E151" s="536">
        <f ca="1">SUM(E152:E153)</f>
        <v>1.3370199200900612</v>
      </c>
      <c r="F151" s="649">
        <f>SUM(F152:I153)</f>
        <v>25860000</v>
      </c>
      <c r="G151" s="649"/>
      <c r="H151" s="649"/>
      <c r="I151" s="650"/>
      <c r="J151" s="649">
        <f t="shared" ref="J151" si="472">SUM(J152:M153)</f>
        <v>50978912.600000001</v>
      </c>
      <c r="K151" s="649"/>
      <c r="L151" s="649"/>
      <c r="M151" s="650"/>
      <c r="N151" s="649">
        <f t="shared" ref="N151" si="473">SUM(N152:Q153)</f>
        <v>63628532.010000005</v>
      </c>
      <c r="O151" s="649"/>
      <c r="P151" s="649"/>
      <c r="Q151" s="650"/>
      <c r="R151" s="649">
        <f t="shared" ref="R151" si="474">SUM(R152:U153)</f>
        <v>48798749.490000002</v>
      </c>
      <c r="S151" s="649"/>
      <c r="T151" s="649"/>
      <c r="U151" s="650"/>
      <c r="V151" s="649">
        <f t="shared" ref="V151" si="475">SUM(V152:Y153)</f>
        <v>77997825.200000003</v>
      </c>
      <c r="W151" s="649"/>
      <c r="X151" s="649"/>
      <c r="Y151" s="650"/>
      <c r="Z151" s="649">
        <f t="shared" ref="Z151" si="476">SUM(Z152:AC153)</f>
        <v>86103501.799999997</v>
      </c>
      <c r="AA151" s="649"/>
      <c r="AB151" s="649"/>
      <c r="AC151" s="650"/>
      <c r="AD151" s="649">
        <f t="shared" ref="AD151" si="477">SUM(AD152:AG153)</f>
        <v>90921075.299999997</v>
      </c>
      <c r="AE151" s="649"/>
      <c r="AF151" s="649"/>
      <c r="AG151" s="650"/>
      <c r="AH151" s="649">
        <f t="shared" ref="AH151" si="478">SUM(AH152:AK153)</f>
        <v>52508373.600000001</v>
      </c>
      <c r="AI151" s="649"/>
      <c r="AJ151" s="649"/>
      <c r="AK151" s="650"/>
      <c r="AL151" s="649">
        <f t="shared" ref="AL151" si="479">SUM(AL152:AO153)</f>
        <v>0</v>
      </c>
      <c r="AM151" s="649"/>
      <c r="AN151" s="649"/>
      <c r="AO151" s="650"/>
      <c r="AP151" s="649">
        <f t="shared" ref="AP151" si="480">SUM(AP152:AS153)</f>
        <v>0</v>
      </c>
      <c r="AQ151" s="649"/>
      <c r="AR151" s="649"/>
      <c r="AS151" s="650"/>
      <c r="AT151" s="649">
        <f t="shared" ref="AT151" si="481">SUM(AT152:AW153)</f>
        <v>0</v>
      </c>
      <c r="AU151" s="649"/>
      <c r="AV151" s="649"/>
      <c r="AW151" s="650"/>
      <c r="AX151" s="649">
        <f t="shared" ref="AX151" si="482">SUM(AX152:BA153)</f>
        <v>0</v>
      </c>
      <c r="AY151" s="649"/>
      <c r="AZ151" s="649"/>
      <c r="BA151" s="650"/>
      <c r="BB151" s="649">
        <f t="shared" ref="BB151" si="483">SUM(BB152:BE153)</f>
        <v>0</v>
      </c>
      <c r="BC151" s="649"/>
      <c r="BD151" s="649"/>
      <c r="BE151" s="650"/>
      <c r="BF151" s="649">
        <f t="shared" ref="BF151" si="484">SUM(BF152:BI153)</f>
        <v>0</v>
      </c>
      <c r="BG151" s="649"/>
      <c r="BH151" s="649"/>
      <c r="BI151" s="650"/>
      <c r="BJ151" s="649">
        <f t="shared" ref="BJ151" si="485">SUM(BJ152:BM153)</f>
        <v>0</v>
      </c>
      <c r="BK151" s="649"/>
      <c r="BL151" s="649"/>
      <c r="BM151" s="650"/>
      <c r="BN151" s="649">
        <f t="shared" ref="BN151" si="486">SUM(BN152:BQ153)</f>
        <v>0</v>
      </c>
      <c r="BO151" s="649"/>
      <c r="BP151" s="649"/>
      <c r="BQ151" s="650"/>
      <c r="BR151" s="649">
        <f t="shared" ref="BR151" si="487">SUM(BR152:BU153)</f>
        <v>0</v>
      </c>
      <c r="BS151" s="649"/>
      <c r="BT151" s="649"/>
      <c r="BU151" s="650"/>
      <c r="BV151" s="649">
        <f t="shared" ref="BV151" si="488">SUM(BV152:BY153)</f>
        <v>0</v>
      </c>
      <c r="BW151" s="649"/>
      <c r="BX151" s="649"/>
      <c r="BY151" s="650"/>
      <c r="BZ151" s="649">
        <f t="shared" ref="BZ151" si="489">SUM(BZ152:CC153)</f>
        <v>0</v>
      </c>
      <c r="CA151" s="649"/>
      <c r="CB151" s="649"/>
      <c r="CC151" s="650"/>
      <c r="CD151" s="649">
        <f t="shared" ref="CD151" si="490">SUM(CD152:CG153)</f>
        <v>0</v>
      </c>
      <c r="CE151" s="649"/>
      <c r="CF151" s="649"/>
      <c r="CG151" s="650"/>
      <c r="CH151" s="649">
        <f t="shared" ref="CH151" si="491">SUM(CH152:CK153)</f>
        <v>0</v>
      </c>
      <c r="CI151" s="649"/>
      <c r="CJ151" s="649"/>
      <c r="CK151" s="650"/>
      <c r="CL151" s="649">
        <f t="shared" ref="CL151" si="492">SUM(CL152:CO153)</f>
        <v>0</v>
      </c>
      <c r="CM151" s="649"/>
      <c r="CN151" s="649"/>
      <c r="CO151" s="650"/>
      <c r="CP151" s="649">
        <f t="shared" ref="CP151" si="493">SUM(CP152:CS153)</f>
        <v>0</v>
      </c>
      <c r="CQ151" s="649"/>
      <c r="CR151" s="649"/>
      <c r="CS151" s="650"/>
      <c r="CT151" s="649">
        <f t="shared" ref="CT151" si="494">SUM(CT152:CW153)</f>
        <v>0</v>
      </c>
      <c r="CU151" s="649"/>
      <c r="CV151" s="649"/>
      <c r="CW151" s="650"/>
      <c r="CX151" s="649">
        <f t="shared" ref="CX151" si="495">SUM(CX152:DA153)</f>
        <v>0</v>
      </c>
      <c r="CY151" s="649"/>
      <c r="CZ151" s="649"/>
      <c r="DA151" s="650"/>
      <c r="DB151" s="649">
        <f t="shared" ref="DB151" si="496">SUM(DB152:DE153)</f>
        <v>0</v>
      </c>
      <c r="DC151" s="649"/>
      <c r="DD151" s="649"/>
      <c r="DE151" s="650"/>
      <c r="DF151" s="649">
        <f t="shared" ref="DF151" si="497">SUM(DF152:DI153)</f>
        <v>0</v>
      </c>
      <c r="DG151" s="649"/>
      <c r="DH151" s="649"/>
      <c r="DI151" s="650"/>
      <c r="DJ151" s="649">
        <f t="shared" ref="DJ151" si="498">SUM(DJ152:DM153)</f>
        <v>0</v>
      </c>
      <c r="DK151" s="649"/>
      <c r="DL151" s="649"/>
      <c r="DM151" s="650"/>
      <c r="DN151" s="649">
        <f t="shared" ref="DN151" si="499">SUM(DN152:DQ153)</f>
        <v>0</v>
      </c>
      <c r="DO151" s="649"/>
      <c r="DP151" s="649"/>
      <c r="DQ151" s="650"/>
      <c r="DR151" s="649">
        <f t="shared" ref="DR151" si="500">SUM(DR152:DU153)</f>
        <v>0</v>
      </c>
      <c r="DS151" s="649"/>
      <c r="DT151" s="649"/>
      <c r="DU151" s="650"/>
      <c r="DV151" s="649">
        <f t="shared" ref="DV151" si="501">SUM(DV152:DY153)</f>
        <v>0</v>
      </c>
      <c r="DW151" s="649"/>
      <c r="DX151" s="649"/>
      <c r="DY151" s="650"/>
      <c r="DZ151" s="649">
        <f t="shared" ref="DZ151" si="502">SUM(DZ152:EC153)</f>
        <v>0</v>
      </c>
      <c r="EA151" s="649"/>
      <c r="EB151" s="649"/>
      <c r="EC151" s="650"/>
      <c r="ED151" s="649">
        <f t="shared" ref="ED151" si="503">SUM(ED152:EG153)</f>
        <v>0</v>
      </c>
      <c r="EE151" s="649"/>
      <c r="EF151" s="649"/>
      <c r="EG151" s="650"/>
      <c r="EH151" s="649">
        <f t="shared" ref="EH151" si="504">SUM(EH152:EK153)</f>
        <v>0</v>
      </c>
      <c r="EI151" s="649"/>
      <c r="EJ151" s="649"/>
      <c r="EK151" s="650"/>
      <c r="EL151" s="649">
        <f t="shared" ref="EL151" si="505">SUM(EL152:EO153)</f>
        <v>0</v>
      </c>
      <c r="EM151" s="649"/>
      <c r="EN151" s="649"/>
      <c r="EO151" s="650"/>
      <c r="EP151" s="649">
        <f t="shared" ref="EP151" si="506">SUM(EP152:ES153)</f>
        <v>0</v>
      </c>
      <c r="EQ151" s="649"/>
      <c r="ER151" s="649"/>
      <c r="ES151" s="650"/>
      <c r="ET151" s="649">
        <f t="shared" ref="ET151" si="507">SUM(ET152:EW153)</f>
        <v>0</v>
      </c>
      <c r="EU151" s="649"/>
      <c r="EV151" s="649"/>
      <c r="EW151" s="650"/>
      <c r="EX151" s="649">
        <f t="shared" ref="EX151" si="508">SUM(EX152:FA153)</f>
        <v>0</v>
      </c>
      <c r="EY151" s="649"/>
      <c r="EZ151" s="649"/>
      <c r="FA151" s="650"/>
      <c r="FB151" s="649">
        <f t="shared" ref="FB151" si="509">SUM(FB152:FE153)</f>
        <v>0</v>
      </c>
      <c r="FC151" s="649"/>
      <c r="FD151" s="649"/>
      <c r="FE151" s="650"/>
      <c r="FF151" s="649">
        <f t="shared" ref="FF151" si="510">SUM(FF152:FI153)</f>
        <v>0</v>
      </c>
      <c r="FG151" s="649"/>
      <c r="FH151" s="649"/>
      <c r="FI151" s="650"/>
      <c r="FJ151" s="649">
        <f t="shared" ref="FJ151" si="511">SUM(FJ152:FM153)</f>
        <v>0</v>
      </c>
      <c r="FK151" s="649"/>
      <c r="FL151" s="649"/>
      <c r="FM151" s="650"/>
      <c r="FN151" s="649">
        <f t="shared" ref="FN151" si="512">SUM(FN152:FQ153)</f>
        <v>0</v>
      </c>
      <c r="FO151" s="649"/>
      <c r="FP151" s="649"/>
      <c r="FQ151" s="650"/>
      <c r="FR151" s="649">
        <f t="shared" ref="FR151" si="513">SUM(FR152:FU153)</f>
        <v>0</v>
      </c>
      <c r="FS151" s="649"/>
      <c r="FT151" s="649"/>
      <c r="FU151" s="650"/>
      <c r="FV151" s="649">
        <f t="shared" ref="FV151" si="514">SUM(FV152:FY153)</f>
        <v>0</v>
      </c>
      <c r="FW151" s="649"/>
      <c r="FX151" s="649"/>
      <c r="FY151" s="650"/>
      <c r="FZ151" s="649">
        <f t="shared" ref="FZ151" si="515">SUM(FZ152:GC153)</f>
        <v>0</v>
      </c>
      <c r="GA151" s="649"/>
      <c r="GB151" s="649"/>
      <c r="GC151" s="650"/>
      <c r="GD151" s="649">
        <f t="shared" ref="GD151" si="516">SUM(GD152:GG153)</f>
        <v>0</v>
      </c>
      <c r="GE151" s="649"/>
      <c r="GF151" s="649"/>
      <c r="GG151" s="650"/>
      <c r="GH151" s="649">
        <f t="shared" ref="GH151" si="517">SUM(GH152:GK153)</f>
        <v>0</v>
      </c>
      <c r="GI151" s="649"/>
      <c r="GJ151" s="649"/>
      <c r="GK151" s="650"/>
      <c r="GL151" s="649">
        <f t="shared" ref="GL151" si="518">SUM(GL152:GO153)</f>
        <v>0</v>
      </c>
      <c r="GM151" s="649"/>
      <c r="GN151" s="649"/>
      <c r="GO151" s="650"/>
      <c r="GP151" s="649">
        <f t="shared" ref="GP151" si="519">SUM(GP152:GS153)</f>
        <v>0</v>
      </c>
      <c r="GQ151" s="649"/>
      <c r="GR151" s="649"/>
      <c r="GS151" s="650"/>
      <c r="GT151" s="649">
        <f t="shared" ref="GT151" si="520">SUM(GT152:GW153)</f>
        <v>0</v>
      </c>
      <c r="GU151" s="649"/>
      <c r="GV151" s="649"/>
      <c r="GW151" s="650"/>
      <c r="GX151" s="649">
        <f t="shared" ref="GX151" si="521">SUM(GX152:HA153)</f>
        <v>0</v>
      </c>
      <c r="GY151" s="649"/>
      <c r="GZ151" s="649"/>
      <c r="HA151" s="650"/>
      <c r="HB151" s="649">
        <f t="shared" ref="HB151" si="522">SUM(HB152:HE153)</f>
        <v>0</v>
      </c>
      <c r="HC151" s="649"/>
      <c r="HD151" s="649"/>
      <c r="HE151" s="650"/>
      <c r="HF151" s="649">
        <f t="shared" ref="HF151" si="523">SUM(HF152:HI153)</f>
        <v>0</v>
      </c>
      <c r="HG151" s="649"/>
      <c r="HH151" s="649"/>
      <c r="HI151" s="650"/>
      <c r="HJ151" s="649">
        <f t="shared" ref="HJ151" si="524">SUM(HJ152:HM153)</f>
        <v>0</v>
      </c>
      <c r="HK151" s="649"/>
      <c r="HL151" s="649"/>
      <c r="HM151" s="650"/>
      <c r="HN151" s="649">
        <f t="shared" ref="HN151" si="525">SUM(HN152:HQ153)</f>
        <v>0</v>
      </c>
      <c r="HO151" s="649"/>
      <c r="HP151" s="649"/>
      <c r="HQ151" s="650"/>
      <c r="HR151" s="649">
        <f t="shared" ref="HR151" si="526">SUM(HR152:HU153)</f>
        <v>0</v>
      </c>
      <c r="HS151" s="649"/>
      <c r="HT151" s="649"/>
      <c r="HU151" s="650"/>
      <c r="HV151" s="649">
        <f t="shared" ref="HV151" si="527">SUM(HV152:HY153)</f>
        <v>0</v>
      </c>
      <c r="HW151" s="649"/>
      <c r="HX151" s="649"/>
      <c r="HY151" s="650"/>
      <c r="HZ151" s="649">
        <f t="shared" ref="HZ151" si="528">SUM(HZ152:IC153)</f>
        <v>0</v>
      </c>
      <c r="IA151" s="649"/>
      <c r="IB151" s="649"/>
      <c r="IC151" s="650"/>
      <c r="ID151" s="649">
        <f t="shared" ref="ID151" si="529">SUM(ID152:IG153)</f>
        <v>0</v>
      </c>
      <c r="IE151" s="649"/>
      <c r="IF151" s="649"/>
      <c r="IG151" s="650"/>
      <c r="IH151" s="649">
        <f t="shared" ref="IH151" si="530">SUM(IH152:IK153)</f>
        <v>0</v>
      </c>
      <c r="II151" s="649"/>
      <c r="IJ151" s="649"/>
      <c r="IK151" s="650"/>
      <c r="IL151" s="649">
        <f t="shared" ref="IL151" si="531">SUM(IL152:IO153)</f>
        <v>0</v>
      </c>
      <c r="IM151" s="649"/>
      <c r="IN151" s="649"/>
      <c r="IO151" s="650"/>
      <c r="IP151" s="649">
        <f t="shared" ref="IP151" si="532">SUM(IP152:IS153)</f>
        <v>0</v>
      </c>
      <c r="IQ151" s="649"/>
      <c r="IR151" s="649"/>
      <c r="IS151" s="650"/>
      <c r="IT151" s="649">
        <f t="shared" ref="IT151" si="533">SUM(IT152:IW153)</f>
        <v>0</v>
      </c>
      <c r="IU151" s="649"/>
      <c r="IV151" s="649"/>
      <c r="IW151" s="650"/>
      <c r="IX151" s="649">
        <f t="shared" ref="IX151" si="534">SUM(IX152:JA153)</f>
        <v>0</v>
      </c>
      <c r="IY151" s="649"/>
      <c r="IZ151" s="649"/>
      <c r="JA151" s="650"/>
      <c r="JB151" s="649">
        <f t="shared" ref="JB151" si="535">SUM(JB152:JE153)</f>
        <v>0</v>
      </c>
      <c r="JC151" s="649"/>
      <c r="JD151" s="649"/>
      <c r="JE151" s="650"/>
      <c r="JF151" s="649">
        <f t="shared" ref="JF151" si="536">SUM(JF152:JI153)</f>
        <v>0</v>
      </c>
      <c r="JG151" s="649"/>
      <c r="JH151" s="649"/>
      <c r="JI151" s="650"/>
      <c r="JJ151" s="649">
        <f t="shared" ref="JJ151" si="537">SUM(JJ152:JM153)</f>
        <v>0</v>
      </c>
      <c r="JK151" s="649"/>
      <c r="JL151" s="649"/>
      <c r="JM151" s="650"/>
      <c r="JN151" s="649">
        <f t="shared" ref="JN151" si="538">SUM(JN152:JQ153)</f>
        <v>0</v>
      </c>
      <c r="JO151" s="649"/>
      <c r="JP151" s="649"/>
      <c r="JQ151" s="650"/>
      <c r="JR151" s="649">
        <f t="shared" ref="JR151" si="539">SUM(JR152:JU153)</f>
        <v>0</v>
      </c>
      <c r="JS151" s="649"/>
      <c r="JT151" s="649"/>
      <c r="JU151" s="650"/>
      <c r="JV151" s="649">
        <f t="shared" ref="JV151" si="540">SUM(JV152:JY153)</f>
        <v>0</v>
      </c>
      <c r="JW151" s="649"/>
      <c r="JX151" s="649"/>
      <c r="JY151" s="650"/>
      <c r="JZ151" s="649">
        <f t="shared" ref="JZ151" si="541">SUM(JZ152:KC153)</f>
        <v>0</v>
      </c>
      <c r="KA151" s="649"/>
      <c r="KB151" s="649"/>
      <c r="KC151" s="650"/>
      <c r="KD151" s="649">
        <f t="shared" ref="KD151" si="542">SUM(KD152:KG153)</f>
        <v>0</v>
      </c>
      <c r="KE151" s="649"/>
      <c r="KF151" s="649"/>
      <c r="KG151" s="650"/>
      <c r="KH151" s="649">
        <f t="shared" ref="KH151" si="543">SUM(KH152:KK153)</f>
        <v>0</v>
      </c>
      <c r="KI151" s="649"/>
      <c r="KJ151" s="649"/>
      <c r="KK151" s="650"/>
      <c r="KL151" s="649">
        <f t="shared" ref="KL151" si="544">SUM(KL152:KO153)</f>
        <v>0</v>
      </c>
      <c r="KM151" s="649"/>
      <c r="KN151" s="649"/>
      <c r="KO151" s="650"/>
      <c r="KP151" s="649">
        <f t="shared" ref="KP151" si="545">SUM(KP152:KS153)</f>
        <v>0</v>
      </c>
      <c r="KQ151" s="649"/>
      <c r="KR151" s="649"/>
      <c r="KS151" s="650"/>
      <c r="KT151" s="649">
        <f t="shared" ref="KT151" si="546">SUM(KT152:KW153)</f>
        <v>0</v>
      </c>
      <c r="KU151" s="649"/>
      <c r="KV151" s="649"/>
      <c r="KW151" s="650"/>
      <c r="KX151" s="649">
        <f t="shared" ref="KX151" si="547">SUM(KX152:LA153)</f>
        <v>0</v>
      </c>
      <c r="KY151" s="649"/>
      <c r="KZ151" s="649"/>
      <c r="LA151" s="650"/>
      <c r="LB151" s="649">
        <f t="shared" ref="LB151" si="548">SUM(LB152:LE153)</f>
        <v>0</v>
      </c>
      <c r="LC151" s="649"/>
      <c r="LD151" s="649"/>
      <c r="LE151" s="650"/>
      <c r="LF151" s="649">
        <f t="shared" ref="LF151" si="549">SUM(LF152:LI153)</f>
        <v>0</v>
      </c>
      <c r="LG151" s="649"/>
      <c r="LH151" s="649"/>
      <c r="LI151" s="650"/>
      <c r="LJ151" s="649">
        <f t="shared" ref="LJ151" si="550">SUM(LJ152:LM153)</f>
        <v>0</v>
      </c>
      <c r="LK151" s="649"/>
      <c r="LL151" s="649"/>
      <c r="LM151" s="650"/>
    </row>
    <row r="152" spans="1:325">
      <c r="A152" s="130"/>
      <c r="B152" s="537" t="s">
        <v>926</v>
      </c>
      <c r="C152" s="329" t="s">
        <v>927</v>
      </c>
      <c r="D152" s="526">
        <f t="shared" si="314"/>
        <v>444026970.00000006</v>
      </c>
      <c r="E152" s="536">
        <f ca="1">IFERROR(D152/$D$143,"")</f>
        <v>1.1950010563615796</v>
      </c>
      <c r="F152" s="635"/>
      <c r="G152" s="635"/>
      <c r="H152" s="635"/>
      <c r="I152" s="636"/>
      <c r="J152" s="634">
        <f>(SUM(Prielaidos!D146,Prielaidos!D147,Prielaidos!D181,Prielaidos!D182,Prielaidos!D198,Prielaidos!D219,Prielaidos!B248,Prielaidos!B263,Prielaidos!D284,Prielaidos!D326,Prielaidos!E206,Prielaidos!E207,Prielaidos!E228,Prielaidos!E229))*10%</f>
        <v>38998912.600000001</v>
      </c>
      <c r="K152" s="635"/>
      <c r="L152" s="635"/>
      <c r="M152" s="636"/>
      <c r="N152" s="634">
        <f>(SUM(Prielaidos!D146,Prielaidos!D147,Prielaidos!D181,Prielaidos!D182,Prielaidos!D198,Prielaidos!D219,Prielaidos!B248,Prielaidos!B263,Prielaidos!D284,Prielaidos!D326,Prielaidos!E206,Prielaidos!E207,Prielaidos!E228,Prielaidos!E229))*13.5%</f>
        <v>52648532.010000005</v>
      </c>
      <c r="O152" s="635"/>
      <c r="P152" s="635"/>
      <c r="Q152" s="636"/>
      <c r="R152" s="634">
        <f>(SUM(Prielaidos!D146,Prielaidos!D147,Prielaidos!D181,Prielaidos!D182,Prielaidos!D198,Prielaidos!D219,Prielaidos!B248,Prielaidos!B263,Prielaidos!D284,Prielaidos!D326,Prielaidos!E206,Prielaidos!E207,Prielaidos!E228,Prielaidos!E229))*11.5%</f>
        <v>44848749.490000002</v>
      </c>
      <c r="S152" s="635"/>
      <c r="T152" s="635"/>
      <c r="U152" s="636"/>
      <c r="V152" s="634">
        <f>(SUM(Prielaidos!D146,Prielaidos!D147,Prielaidos!D181,Prielaidos!D182,Prielaidos!D198,Prielaidos!D219,Prielaidos!B248,Prielaidos!B263,Prielaidos!D284,Prielaidos!D326,Prielaidos!E206,Prielaidos!E207,Prielaidos!E228,Prielaidos!E229))*20%</f>
        <v>77997825.200000003</v>
      </c>
      <c r="W152" s="635"/>
      <c r="X152" s="635"/>
      <c r="Y152" s="636"/>
      <c r="Z152" s="634">
        <f>(SUM(Prielaidos!D146,Prielaidos!D147,Prielaidos!D181,Prielaidos!D182,Prielaidos!D198,Prielaidos!D219,Prielaidos!B248,Prielaidos!B263,Prielaidos!D284,Prielaidos!D326,Prielaidos!E206,Prielaidos!E207,Prielaidos!E228,Prielaidos!E229))*20%+(Prielaidos!E335+Prielaidos!E353)*15%</f>
        <v>86103501.799999997</v>
      </c>
      <c r="AA152" s="635"/>
      <c r="AB152" s="635"/>
      <c r="AC152" s="636"/>
      <c r="AD152" s="634">
        <f>(SUM(Prielaidos!D146,Prielaidos!D147,Prielaidos!D181,Prielaidos!D182,Prielaidos!D198,Prielaidos!D219,Prielaidos!B248,Prielaidos!B263,Prielaidos!D284,Prielaidos!D326,Prielaidos!E206,Prielaidos!E207,Prielaidos!E228,Prielaidos!E229))*15%+(Prielaidos!E335+Prielaidos!E353)*60%</f>
        <v>90921075.299999997</v>
      </c>
      <c r="AE152" s="635"/>
      <c r="AF152" s="635"/>
      <c r="AG152" s="636"/>
      <c r="AH152" s="634">
        <f>(SUM(Prielaidos!D146,Prielaidos!D147,Prielaidos!D181,Prielaidos!D182,Prielaidos!D198,Prielaidos!D219,Prielaidos!B248,Prielaidos!B263,Prielaidos!D284,Prielaidos!D326,Prielaidos!E206,Prielaidos!E207,Prielaidos!E228,Prielaidos!E229))*10%+(Prielaidos!E335+Prielaidos!E353)*25%</f>
        <v>52508373.600000001</v>
      </c>
      <c r="AI152" s="635"/>
      <c r="AJ152" s="635"/>
      <c r="AK152" s="636"/>
      <c r="AL152" s="635"/>
      <c r="AM152" s="635"/>
      <c r="AN152" s="635"/>
      <c r="AO152" s="636"/>
      <c r="AP152" s="635"/>
      <c r="AQ152" s="635"/>
      <c r="AR152" s="635"/>
      <c r="AS152" s="636"/>
      <c r="AT152" s="635"/>
      <c r="AU152" s="635"/>
      <c r="AV152" s="635"/>
      <c r="AW152" s="636"/>
      <c r="AX152" s="635"/>
      <c r="AY152" s="635"/>
      <c r="AZ152" s="635"/>
      <c r="BA152" s="636"/>
      <c r="BB152" s="635"/>
      <c r="BC152" s="635"/>
      <c r="BD152" s="635"/>
      <c r="BE152" s="636"/>
      <c r="BF152" s="635"/>
      <c r="BG152" s="635"/>
      <c r="BH152" s="635"/>
      <c r="BI152" s="636"/>
      <c r="BJ152" s="635"/>
      <c r="BK152" s="635"/>
      <c r="BL152" s="635"/>
      <c r="BM152" s="636"/>
      <c r="BN152" s="635"/>
      <c r="BO152" s="635"/>
      <c r="BP152" s="635"/>
      <c r="BQ152" s="636"/>
      <c r="BR152" s="635"/>
      <c r="BS152" s="635"/>
      <c r="BT152" s="635"/>
      <c r="BU152" s="636"/>
      <c r="BV152" s="635"/>
      <c r="BW152" s="635"/>
      <c r="BX152" s="635"/>
      <c r="BY152" s="636"/>
      <c r="BZ152" s="635"/>
      <c r="CA152" s="635"/>
      <c r="CB152" s="635"/>
      <c r="CC152" s="636"/>
      <c r="CD152" s="635"/>
      <c r="CE152" s="635"/>
      <c r="CF152" s="635"/>
      <c r="CG152" s="636"/>
      <c r="CH152" s="635"/>
      <c r="CI152" s="635"/>
      <c r="CJ152" s="635"/>
      <c r="CK152" s="636"/>
      <c r="CL152" s="635"/>
      <c r="CM152" s="635"/>
      <c r="CN152" s="635"/>
      <c r="CO152" s="636"/>
      <c r="CP152" s="635"/>
      <c r="CQ152" s="635"/>
      <c r="CR152" s="635"/>
      <c r="CS152" s="636"/>
      <c r="CT152" s="635"/>
      <c r="CU152" s="635"/>
      <c r="CV152" s="635"/>
      <c r="CW152" s="636"/>
      <c r="CX152" s="635"/>
      <c r="CY152" s="635"/>
      <c r="CZ152" s="635"/>
      <c r="DA152" s="636"/>
      <c r="DB152" s="635"/>
      <c r="DC152" s="635"/>
      <c r="DD152" s="635"/>
      <c r="DE152" s="636"/>
      <c r="DF152" s="635"/>
      <c r="DG152" s="635"/>
      <c r="DH152" s="635"/>
      <c r="DI152" s="636"/>
      <c r="DJ152" s="635"/>
      <c r="DK152" s="635"/>
      <c r="DL152" s="635"/>
      <c r="DM152" s="636"/>
      <c r="DN152" s="635"/>
      <c r="DO152" s="635"/>
      <c r="DP152" s="635"/>
      <c r="DQ152" s="636"/>
      <c r="DR152" s="635"/>
      <c r="DS152" s="635"/>
      <c r="DT152" s="635"/>
      <c r="DU152" s="636"/>
      <c r="DV152" s="635"/>
      <c r="DW152" s="635"/>
      <c r="DX152" s="635"/>
      <c r="DY152" s="636"/>
      <c r="DZ152" s="635"/>
      <c r="EA152" s="635"/>
      <c r="EB152" s="635"/>
      <c r="EC152" s="636"/>
      <c r="ED152" s="635"/>
      <c r="EE152" s="635"/>
      <c r="EF152" s="635"/>
      <c r="EG152" s="636"/>
      <c r="EH152" s="635"/>
      <c r="EI152" s="635"/>
      <c r="EJ152" s="635"/>
      <c r="EK152" s="636"/>
      <c r="EL152" s="635"/>
      <c r="EM152" s="635"/>
      <c r="EN152" s="635"/>
      <c r="EO152" s="636"/>
      <c r="EP152" s="635"/>
      <c r="EQ152" s="635"/>
      <c r="ER152" s="635"/>
      <c r="ES152" s="636"/>
      <c r="ET152" s="635"/>
      <c r="EU152" s="635"/>
      <c r="EV152" s="635"/>
      <c r="EW152" s="636"/>
      <c r="EX152" s="635"/>
      <c r="EY152" s="635"/>
      <c r="EZ152" s="635"/>
      <c r="FA152" s="636"/>
      <c r="FB152" s="635"/>
      <c r="FC152" s="635"/>
      <c r="FD152" s="635"/>
      <c r="FE152" s="636"/>
      <c r="FF152" s="635"/>
      <c r="FG152" s="635"/>
      <c r="FH152" s="635"/>
      <c r="FI152" s="636"/>
      <c r="FJ152" s="635"/>
      <c r="FK152" s="635"/>
      <c r="FL152" s="635"/>
      <c r="FM152" s="636"/>
      <c r="FN152" s="635"/>
      <c r="FO152" s="635"/>
      <c r="FP152" s="635"/>
      <c r="FQ152" s="636"/>
      <c r="FR152" s="635"/>
      <c r="FS152" s="635"/>
      <c r="FT152" s="635"/>
      <c r="FU152" s="636"/>
      <c r="FV152" s="635"/>
      <c r="FW152" s="635"/>
      <c r="FX152" s="635"/>
      <c r="FY152" s="636"/>
      <c r="FZ152" s="635"/>
      <c r="GA152" s="635"/>
      <c r="GB152" s="635"/>
      <c r="GC152" s="636"/>
      <c r="GD152" s="635"/>
      <c r="GE152" s="635"/>
      <c r="GF152" s="635"/>
      <c r="GG152" s="636"/>
      <c r="GH152" s="635"/>
      <c r="GI152" s="635"/>
      <c r="GJ152" s="635"/>
      <c r="GK152" s="636"/>
      <c r="GL152" s="635"/>
      <c r="GM152" s="635"/>
      <c r="GN152" s="635"/>
      <c r="GO152" s="636"/>
      <c r="GP152" s="635"/>
      <c r="GQ152" s="635"/>
      <c r="GR152" s="635"/>
      <c r="GS152" s="636"/>
      <c r="GT152" s="635"/>
      <c r="GU152" s="635"/>
      <c r="GV152" s="635"/>
      <c r="GW152" s="636"/>
      <c r="GX152" s="635"/>
      <c r="GY152" s="635"/>
      <c r="GZ152" s="635"/>
      <c r="HA152" s="636"/>
      <c r="HB152" s="635"/>
      <c r="HC152" s="635"/>
      <c r="HD152" s="635"/>
      <c r="HE152" s="636"/>
      <c r="HF152" s="635"/>
      <c r="HG152" s="635"/>
      <c r="HH152" s="635"/>
      <c r="HI152" s="636"/>
      <c r="HJ152" s="635"/>
      <c r="HK152" s="635"/>
      <c r="HL152" s="635"/>
      <c r="HM152" s="636"/>
      <c r="HN152" s="635"/>
      <c r="HO152" s="635"/>
      <c r="HP152" s="635"/>
      <c r="HQ152" s="636"/>
      <c r="HR152" s="635"/>
      <c r="HS152" s="635"/>
      <c r="HT152" s="635"/>
      <c r="HU152" s="636"/>
      <c r="HV152" s="635"/>
      <c r="HW152" s="635"/>
      <c r="HX152" s="635"/>
      <c r="HY152" s="636"/>
      <c r="HZ152" s="635"/>
      <c r="IA152" s="635"/>
      <c r="IB152" s="635"/>
      <c r="IC152" s="636"/>
      <c r="ID152" s="635"/>
      <c r="IE152" s="635"/>
      <c r="IF152" s="635"/>
      <c r="IG152" s="636"/>
      <c r="IH152" s="635"/>
      <c r="II152" s="635"/>
      <c r="IJ152" s="635"/>
      <c r="IK152" s="636"/>
      <c r="IL152" s="635"/>
      <c r="IM152" s="635"/>
      <c r="IN152" s="635"/>
      <c r="IO152" s="636"/>
      <c r="IP152" s="635"/>
      <c r="IQ152" s="635"/>
      <c r="IR152" s="635"/>
      <c r="IS152" s="636"/>
      <c r="IT152" s="635"/>
      <c r="IU152" s="635"/>
      <c r="IV152" s="635"/>
      <c r="IW152" s="636"/>
      <c r="IX152" s="635"/>
      <c r="IY152" s="635"/>
      <c r="IZ152" s="635"/>
      <c r="JA152" s="636"/>
      <c r="JB152" s="635"/>
      <c r="JC152" s="635"/>
      <c r="JD152" s="635"/>
      <c r="JE152" s="636"/>
      <c r="JF152" s="635"/>
      <c r="JG152" s="635"/>
      <c r="JH152" s="635"/>
      <c r="JI152" s="636"/>
      <c r="JJ152" s="635"/>
      <c r="JK152" s="635"/>
      <c r="JL152" s="635"/>
      <c r="JM152" s="636"/>
      <c r="JN152" s="635"/>
      <c r="JO152" s="635"/>
      <c r="JP152" s="635"/>
      <c r="JQ152" s="636"/>
      <c r="JR152" s="635"/>
      <c r="JS152" s="635"/>
      <c r="JT152" s="635"/>
      <c r="JU152" s="636"/>
      <c r="JV152" s="635"/>
      <c r="JW152" s="635"/>
      <c r="JX152" s="635"/>
      <c r="JY152" s="636"/>
      <c r="JZ152" s="635"/>
      <c r="KA152" s="635"/>
      <c r="KB152" s="635"/>
      <c r="KC152" s="636"/>
      <c r="KD152" s="635"/>
      <c r="KE152" s="635"/>
      <c r="KF152" s="635"/>
      <c r="KG152" s="636"/>
      <c r="KH152" s="635"/>
      <c r="KI152" s="635"/>
      <c r="KJ152" s="635"/>
      <c r="KK152" s="636"/>
      <c r="KL152" s="635"/>
      <c r="KM152" s="635"/>
      <c r="KN152" s="635"/>
      <c r="KO152" s="636"/>
      <c r="KP152" s="635"/>
      <c r="KQ152" s="635"/>
      <c r="KR152" s="635"/>
      <c r="KS152" s="636"/>
      <c r="KT152" s="635"/>
      <c r="KU152" s="635"/>
      <c r="KV152" s="635"/>
      <c r="KW152" s="636"/>
      <c r="KX152" s="635"/>
      <c r="KY152" s="635"/>
      <c r="KZ152" s="635"/>
      <c r="LA152" s="636"/>
      <c r="LB152" s="635"/>
      <c r="LC152" s="635"/>
      <c r="LD152" s="635"/>
      <c r="LE152" s="636"/>
      <c r="LF152" s="635"/>
      <c r="LG152" s="635"/>
      <c r="LH152" s="635"/>
      <c r="LI152" s="636"/>
      <c r="LJ152" s="635"/>
      <c r="LK152" s="635"/>
      <c r="LL152" s="635"/>
      <c r="LM152" s="636"/>
    </row>
    <row r="153" spans="1:325">
      <c r="A153" s="130"/>
      <c r="B153" s="537" t="s">
        <v>928</v>
      </c>
      <c r="C153" s="329" t="s">
        <v>929</v>
      </c>
      <c r="D153" s="577">
        <v>52770000</v>
      </c>
      <c r="E153" s="536">
        <f ca="1">IFERROR(D153/$D$143,"")</f>
        <v>0.14201886372848152</v>
      </c>
      <c r="F153" s="635">
        <v>25860000</v>
      </c>
      <c r="G153" s="635"/>
      <c r="H153" s="635"/>
      <c r="I153" s="636"/>
      <c r="J153" s="635">
        <v>11980000</v>
      </c>
      <c r="K153" s="635"/>
      <c r="L153" s="635"/>
      <c r="M153" s="636"/>
      <c r="N153" s="634">
        <v>10980000</v>
      </c>
      <c r="O153" s="635"/>
      <c r="P153" s="635"/>
      <c r="Q153" s="636"/>
      <c r="R153" s="635">
        <v>3950000</v>
      </c>
      <c r="S153" s="635"/>
      <c r="T153" s="635"/>
      <c r="U153" s="636"/>
      <c r="V153" s="635"/>
      <c r="W153" s="635"/>
      <c r="X153" s="635"/>
      <c r="Y153" s="636"/>
      <c r="Z153" s="635"/>
      <c r="AA153" s="635"/>
      <c r="AB153" s="635"/>
      <c r="AC153" s="636"/>
      <c r="AD153" s="635"/>
      <c r="AE153" s="635"/>
      <c r="AF153" s="635"/>
      <c r="AG153" s="636"/>
      <c r="AH153" s="635"/>
      <c r="AI153" s="635"/>
      <c r="AJ153" s="635"/>
      <c r="AK153" s="636"/>
      <c r="AL153" s="635"/>
      <c r="AM153" s="635"/>
      <c r="AN153" s="635"/>
      <c r="AO153" s="636"/>
      <c r="AP153" s="635"/>
      <c r="AQ153" s="635"/>
      <c r="AR153" s="635"/>
      <c r="AS153" s="636"/>
      <c r="AT153" s="635"/>
      <c r="AU153" s="635"/>
      <c r="AV153" s="635"/>
      <c r="AW153" s="636"/>
      <c r="AX153" s="635"/>
      <c r="AY153" s="635"/>
      <c r="AZ153" s="635"/>
      <c r="BA153" s="636"/>
      <c r="BB153" s="635"/>
      <c r="BC153" s="635"/>
      <c r="BD153" s="635"/>
      <c r="BE153" s="636"/>
      <c r="BF153" s="635"/>
      <c r="BG153" s="635"/>
      <c r="BH153" s="635"/>
      <c r="BI153" s="636"/>
      <c r="BJ153" s="635"/>
      <c r="BK153" s="635"/>
      <c r="BL153" s="635"/>
      <c r="BM153" s="636"/>
      <c r="BN153" s="635"/>
      <c r="BO153" s="635"/>
      <c r="BP153" s="635"/>
      <c r="BQ153" s="636"/>
      <c r="BR153" s="635"/>
      <c r="BS153" s="635"/>
      <c r="BT153" s="635"/>
      <c r="BU153" s="636"/>
      <c r="BV153" s="635"/>
      <c r="BW153" s="635"/>
      <c r="BX153" s="635"/>
      <c r="BY153" s="636"/>
      <c r="BZ153" s="635"/>
      <c r="CA153" s="635"/>
      <c r="CB153" s="635"/>
      <c r="CC153" s="636"/>
      <c r="CD153" s="635"/>
      <c r="CE153" s="635"/>
      <c r="CF153" s="635"/>
      <c r="CG153" s="636"/>
      <c r="CH153" s="635"/>
      <c r="CI153" s="635"/>
      <c r="CJ153" s="635"/>
      <c r="CK153" s="636"/>
      <c r="CL153" s="635"/>
      <c r="CM153" s="635"/>
      <c r="CN153" s="635"/>
      <c r="CO153" s="636"/>
      <c r="CP153" s="635"/>
      <c r="CQ153" s="635"/>
      <c r="CR153" s="635"/>
      <c r="CS153" s="636"/>
      <c r="CT153" s="635"/>
      <c r="CU153" s="635"/>
      <c r="CV153" s="635"/>
      <c r="CW153" s="636"/>
      <c r="CX153" s="635"/>
      <c r="CY153" s="635"/>
      <c r="CZ153" s="635"/>
      <c r="DA153" s="636"/>
      <c r="DB153" s="635"/>
      <c r="DC153" s="635"/>
      <c r="DD153" s="635"/>
      <c r="DE153" s="636"/>
      <c r="DF153" s="635"/>
      <c r="DG153" s="635"/>
      <c r="DH153" s="635"/>
      <c r="DI153" s="636"/>
      <c r="DJ153" s="635"/>
      <c r="DK153" s="635"/>
      <c r="DL153" s="635"/>
      <c r="DM153" s="636"/>
      <c r="DN153" s="635"/>
      <c r="DO153" s="635"/>
      <c r="DP153" s="635"/>
      <c r="DQ153" s="636"/>
      <c r="DR153" s="635"/>
      <c r="DS153" s="635"/>
      <c r="DT153" s="635"/>
      <c r="DU153" s="636"/>
      <c r="DV153" s="635"/>
      <c r="DW153" s="635"/>
      <c r="DX153" s="635"/>
      <c r="DY153" s="636"/>
      <c r="DZ153" s="635"/>
      <c r="EA153" s="635"/>
      <c r="EB153" s="635"/>
      <c r="EC153" s="636"/>
      <c r="ED153" s="635"/>
      <c r="EE153" s="635"/>
      <c r="EF153" s="635"/>
      <c r="EG153" s="636"/>
      <c r="EH153" s="635"/>
      <c r="EI153" s="635"/>
      <c r="EJ153" s="635"/>
      <c r="EK153" s="636"/>
      <c r="EL153" s="635"/>
      <c r="EM153" s="635"/>
      <c r="EN153" s="635"/>
      <c r="EO153" s="636"/>
      <c r="EP153" s="635"/>
      <c r="EQ153" s="635"/>
      <c r="ER153" s="635"/>
      <c r="ES153" s="636"/>
      <c r="ET153" s="635"/>
      <c r="EU153" s="635"/>
      <c r="EV153" s="635"/>
      <c r="EW153" s="636"/>
      <c r="EX153" s="635"/>
      <c r="EY153" s="635"/>
      <c r="EZ153" s="635"/>
      <c r="FA153" s="636"/>
      <c r="FB153" s="635"/>
      <c r="FC153" s="635"/>
      <c r="FD153" s="635"/>
      <c r="FE153" s="636"/>
      <c r="FF153" s="635"/>
      <c r="FG153" s="635"/>
      <c r="FH153" s="635"/>
      <c r="FI153" s="636"/>
      <c r="FJ153" s="635"/>
      <c r="FK153" s="635"/>
      <c r="FL153" s="635"/>
      <c r="FM153" s="636"/>
      <c r="FN153" s="635"/>
      <c r="FO153" s="635"/>
      <c r="FP153" s="635"/>
      <c r="FQ153" s="636"/>
      <c r="FR153" s="635"/>
      <c r="FS153" s="635"/>
      <c r="FT153" s="635"/>
      <c r="FU153" s="636"/>
      <c r="FV153" s="635"/>
      <c r="FW153" s="635"/>
      <c r="FX153" s="635"/>
      <c r="FY153" s="636"/>
      <c r="FZ153" s="635"/>
      <c r="GA153" s="635"/>
      <c r="GB153" s="635"/>
      <c r="GC153" s="636"/>
      <c r="GD153" s="635"/>
      <c r="GE153" s="635"/>
      <c r="GF153" s="635"/>
      <c r="GG153" s="636"/>
      <c r="GH153" s="635"/>
      <c r="GI153" s="635"/>
      <c r="GJ153" s="635"/>
      <c r="GK153" s="636"/>
      <c r="GL153" s="635"/>
      <c r="GM153" s="635"/>
      <c r="GN153" s="635"/>
      <c r="GO153" s="636"/>
      <c r="GP153" s="635"/>
      <c r="GQ153" s="635"/>
      <c r="GR153" s="635"/>
      <c r="GS153" s="636"/>
      <c r="GT153" s="635"/>
      <c r="GU153" s="635"/>
      <c r="GV153" s="635"/>
      <c r="GW153" s="636"/>
      <c r="GX153" s="635"/>
      <c r="GY153" s="635"/>
      <c r="GZ153" s="635"/>
      <c r="HA153" s="636"/>
      <c r="HB153" s="635"/>
      <c r="HC153" s="635"/>
      <c r="HD153" s="635"/>
      <c r="HE153" s="636"/>
      <c r="HF153" s="635"/>
      <c r="HG153" s="635"/>
      <c r="HH153" s="635"/>
      <c r="HI153" s="636"/>
      <c r="HJ153" s="635"/>
      <c r="HK153" s="635"/>
      <c r="HL153" s="635"/>
      <c r="HM153" s="636"/>
      <c r="HN153" s="635"/>
      <c r="HO153" s="635"/>
      <c r="HP153" s="635"/>
      <c r="HQ153" s="636"/>
      <c r="HR153" s="635"/>
      <c r="HS153" s="635"/>
      <c r="HT153" s="635"/>
      <c r="HU153" s="636"/>
      <c r="HV153" s="635"/>
      <c r="HW153" s="635"/>
      <c r="HX153" s="635"/>
      <c r="HY153" s="636"/>
      <c r="HZ153" s="635"/>
      <c r="IA153" s="635"/>
      <c r="IB153" s="635"/>
      <c r="IC153" s="636"/>
      <c r="ID153" s="635"/>
      <c r="IE153" s="635"/>
      <c r="IF153" s="635"/>
      <c r="IG153" s="636"/>
      <c r="IH153" s="635"/>
      <c r="II153" s="635"/>
      <c r="IJ153" s="635"/>
      <c r="IK153" s="636"/>
      <c r="IL153" s="635"/>
      <c r="IM153" s="635"/>
      <c r="IN153" s="635"/>
      <c r="IO153" s="636"/>
      <c r="IP153" s="635"/>
      <c r="IQ153" s="635"/>
      <c r="IR153" s="635"/>
      <c r="IS153" s="636"/>
      <c r="IT153" s="635"/>
      <c r="IU153" s="635"/>
      <c r="IV153" s="635"/>
      <c r="IW153" s="636"/>
      <c r="IX153" s="635"/>
      <c r="IY153" s="635"/>
      <c r="IZ153" s="635"/>
      <c r="JA153" s="636"/>
      <c r="JB153" s="635"/>
      <c r="JC153" s="635"/>
      <c r="JD153" s="635"/>
      <c r="JE153" s="636"/>
      <c r="JF153" s="635"/>
      <c r="JG153" s="635"/>
      <c r="JH153" s="635"/>
      <c r="JI153" s="636"/>
      <c r="JJ153" s="635"/>
      <c r="JK153" s="635"/>
      <c r="JL153" s="635"/>
      <c r="JM153" s="636"/>
      <c r="JN153" s="635"/>
      <c r="JO153" s="635"/>
      <c r="JP153" s="635"/>
      <c r="JQ153" s="636"/>
      <c r="JR153" s="635"/>
      <c r="JS153" s="635"/>
      <c r="JT153" s="635"/>
      <c r="JU153" s="636"/>
      <c r="JV153" s="635"/>
      <c r="JW153" s="635"/>
      <c r="JX153" s="635"/>
      <c r="JY153" s="636"/>
      <c r="JZ153" s="635"/>
      <c r="KA153" s="635"/>
      <c r="KB153" s="635"/>
      <c r="KC153" s="636"/>
      <c r="KD153" s="635"/>
      <c r="KE153" s="635"/>
      <c r="KF153" s="635"/>
      <c r="KG153" s="636"/>
      <c r="KH153" s="635"/>
      <c r="KI153" s="635"/>
      <c r="KJ153" s="635"/>
      <c r="KK153" s="636"/>
      <c r="KL153" s="635"/>
      <c r="KM153" s="635"/>
      <c r="KN153" s="635"/>
      <c r="KO153" s="636"/>
      <c r="KP153" s="635"/>
      <c r="KQ153" s="635"/>
      <c r="KR153" s="635"/>
      <c r="KS153" s="636"/>
      <c r="KT153" s="635"/>
      <c r="KU153" s="635"/>
      <c r="KV153" s="635"/>
      <c r="KW153" s="636"/>
      <c r="KX153" s="635"/>
      <c r="KY153" s="635"/>
      <c r="KZ153" s="635"/>
      <c r="LA153" s="636"/>
      <c r="LB153" s="635"/>
      <c r="LC153" s="635"/>
      <c r="LD153" s="635"/>
      <c r="LE153" s="636"/>
      <c r="LF153" s="635"/>
      <c r="LG153" s="635"/>
      <c r="LH153" s="635"/>
      <c r="LI153" s="636"/>
      <c r="LJ153" s="635"/>
      <c r="LK153" s="635"/>
      <c r="LL153" s="635"/>
      <c r="LM153" s="636"/>
    </row>
    <row r="154" spans="1:325">
      <c r="A154" s="130"/>
      <c r="B154" s="533" t="s">
        <v>930</v>
      </c>
      <c r="C154" s="534" t="s">
        <v>931</v>
      </c>
      <c r="D154" s="535">
        <f t="shared" si="314"/>
        <v>0</v>
      </c>
      <c r="E154" s="536">
        <f ca="1">SUM(E155:E156)</f>
        <v>0</v>
      </c>
      <c r="F154" s="649">
        <f>SUM(F155:I156)</f>
        <v>0</v>
      </c>
      <c r="G154" s="649"/>
      <c r="H154" s="649"/>
      <c r="I154" s="650"/>
      <c r="J154" s="649">
        <f t="shared" ref="J154" si="551">SUM(J155:M156)</f>
        <v>0</v>
      </c>
      <c r="K154" s="649"/>
      <c r="L154" s="649"/>
      <c r="M154" s="650"/>
      <c r="N154" s="651">
        <f t="shared" ref="N154" si="552">SUM(N155:Q156)</f>
        <v>0</v>
      </c>
      <c r="O154" s="649"/>
      <c r="P154" s="649"/>
      <c r="Q154" s="650"/>
      <c r="R154" s="649">
        <f t="shared" ref="R154" si="553">SUM(R155:U156)</f>
        <v>0</v>
      </c>
      <c r="S154" s="649"/>
      <c r="T154" s="649"/>
      <c r="U154" s="650"/>
      <c r="V154" s="649">
        <f t="shared" ref="V154" si="554">SUM(V155:Y156)</f>
        <v>0</v>
      </c>
      <c r="W154" s="649"/>
      <c r="X154" s="649"/>
      <c r="Y154" s="650"/>
      <c r="Z154" s="649">
        <f t="shared" ref="Z154" si="555">SUM(Z155:AC156)</f>
        <v>0</v>
      </c>
      <c r="AA154" s="649"/>
      <c r="AB154" s="649"/>
      <c r="AC154" s="650"/>
      <c r="AD154" s="649">
        <f t="shared" ref="AD154" si="556">SUM(AD155:AG156)</f>
        <v>0</v>
      </c>
      <c r="AE154" s="649"/>
      <c r="AF154" s="649"/>
      <c r="AG154" s="650"/>
      <c r="AH154" s="649">
        <f t="shared" ref="AH154" si="557">SUM(AH155:AK156)</f>
        <v>0</v>
      </c>
      <c r="AI154" s="649"/>
      <c r="AJ154" s="649"/>
      <c r="AK154" s="650"/>
      <c r="AL154" s="649">
        <f t="shared" ref="AL154" si="558">SUM(AL155:AO156)</f>
        <v>0</v>
      </c>
      <c r="AM154" s="649"/>
      <c r="AN154" s="649"/>
      <c r="AO154" s="650"/>
      <c r="AP154" s="649">
        <f t="shared" ref="AP154" si="559">SUM(AP155:AS156)</f>
        <v>0</v>
      </c>
      <c r="AQ154" s="649"/>
      <c r="AR154" s="649"/>
      <c r="AS154" s="650"/>
      <c r="AT154" s="649">
        <f t="shared" ref="AT154" si="560">SUM(AT155:AW156)</f>
        <v>0</v>
      </c>
      <c r="AU154" s="649"/>
      <c r="AV154" s="649"/>
      <c r="AW154" s="650"/>
      <c r="AX154" s="649">
        <f t="shared" ref="AX154" si="561">SUM(AX155:BA156)</f>
        <v>0</v>
      </c>
      <c r="AY154" s="649"/>
      <c r="AZ154" s="649"/>
      <c r="BA154" s="650"/>
      <c r="BB154" s="649">
        <f t="shared" ref="BB154" si="562">SUM(BB155:BE156)</f>
        <v>0</v>
      </c>
      <c r="BC154" s="649"/>
      <c r="BD154" s="649"/>
      <c r="BE154" s="650"/>
      <c r="BF154" s="649">
        <f t="shared" ref="BF154" si="563">SUM(BF155:BI156)</f>
        <v>0</v>
      </c>
      <c r="BG154" s="649"/>
      <c r="BH154" s="649"/>
      <c r="BI154" s="650"/>
      <c r="BJ154" s="649">
        <f t="shared" ref="BJ154" si="564">SUM(BJ155:BM156)</f>
        <v>0</v>
      </c>
      <c r="BK154" s="649"/>
      <c r="BL154" s="649"/>
      <c r="BM154" s="650"/>
      <c r="BN154" s="649">
        <f t="shared" ref="BN154" si="565">SUM(BN155:BQ156)</f>
        <v>0</v>
      </c>
      <c r="BO154" s="649"/>
      <c r="BP154" s="649"/>
      <c r="BQ154" s="650"/>
      <c r="BR154" s="649">
        <f t="shared" ref="BR154" si="566">SUM(BR155:BU156)</f>
        <v>0</v>
      </c>
      <c r="BS154" s="649"/>
      <c r="BT154" s="649"/>
      <c r="BU154" s="650"/>
      <c r="BV154" s="649">
        <f t="shared" ref="BV154" si="567">SUM(BV155:BY156)</f>
        <v>0</v>
      </c>
      <c r="BW154" s="649"/>
      <c r="BX154" s="649"/>
      <c r="BY154" s="650"/>
      <c r="BZ154" s="649">
        <f t="shared" ref="BZ154" si="568">SUM(BZ155:CC156)</f>
        <v>0</v>
      </c>
      <c r="CA154" s="649"/>
      <c r="CB154" s="649"/>
      <c r="CC154" s="650"/>
      <c r="CD154" s="649">
        <f t="shared" ref="CD154" si="569">SUM(CD155:CG156)</f>
        <v>0</v>
      </c>
      <c r="CE154" s="649"/>
      <c r="CF154" s="649"/>
      <c r="CG154" s="650"/>
      <c r="CH154" s="649">
        <f t="shared" ref="CH154" si="570">SUM(CH155:CK156)</f>
        <v>0</v>
      </c>
      <c r="CI154" s="649"/>
      <c r="CJ154" s="649"/>
      <c r="CK154" s="650"/>
      <c r="CL154" s="649">
        <f t="shared" ref="CL154" si="571">SUM(CL155:CO156)</f>
        <v>0</v>
      </c>
      <c r="CM154" s="649"/>
      <c r="CN154" s="649"/>
      <c r="CO154" s="650"/>
      <c r="CP154" s="649">
        <f t="shared" ref="CP154" si="572">SUM(CP155:CS156)</f>
        <v>0</v>
      </c>
      <c r="CQ154" s="649"/>
      <c r="CR154" s="649"/>
      <c r="CS154" s="650"/>
      <c r="CT154" s="649">
        <f t="shared" ref="CT154" si="573">SUM(CT155:CW156)</f>
        <v>0</v>
      </c>
      <c r="CU154" s="649"/>
      <c r="CV154" s="649"/>
      <c r="CW154" s="650"/>
      <c r="CX154" s="649">
        <f t="shared" ref="CX154" si="574">SUM(CX155:DA156)</f>
        <v>0</v>
      </c>
      <c r="CY154" s="649"/>
      <c r="CZ154" s="649"/>
      <c r="DA154" s="650"/>
      <c r="DB154" s="649">
        <f t="shared" ref="DB154" si="575">SUM(DB155:DE156)</f>
        <v>0</v>
      </c>
      <c r="DC154" s="649"/>
      <c r="DD154" s="649"/>
      <c r="DE154" s="650"/>
      <c r="DF154" s="649">
        <f t="shared" ref="DF154" si="576">SUM(DF155:DI156)</f>
        <v>0</v>
      </c>
      <c r="DG154" s="649"/>
      <c r="DH154" s="649"/>
      <c r="DI154" s="650"/>
      <c r="DJ154" s="649">
        <f t="shared" ref="DJ154" si="577">SUM(DJ155:DM156)</f>
        <v>0</v>
      </c>
      <c r="DK154" s="649"/>
      <c r="DL154" s="649"/>
      <c r="DM154" s="650"/>
      <c r="DN154" s="649">
        <f t="shared" ref="DN154" si="578">SUM(DN155:DQ156)</f>
        <v>0</v>
      </c>
      <c r="DO154" s="649"/>
      <c r="DP154" s="649"/>
      <c r="DQ154" s="650"/>
      <c r="DR154" s="649">
        <f t="shared" ref="DR154" si="579">SUM(DR155:DU156)</f>
        <v>0</v>
      </c>
      <c r="DS154" s="649"/>
      <c r="DT154" s="649"/>
      <c r="DU154" s="650"/>
      <c r="DV154" s="649">
        <f t="shared" ref="DV154" si="580">SUM(DV155:DY156)</f>
        <v>0</v>
      </c>
      <c r="DW154" s="649"/>
      <c r="DX154" s="649"/>
      <c r="DY154" s="650"/>
      <c r="DZ154" s="649">
        <f t="shared" ref="DZ154" si="581">SUM(DZ155:EC156)</f>
        <v>0</v>
      </c>
      <c r="EA154" s="649"/>
      <c r="EB154" s="649"/>
      <c r="EC154" s="650"/>
      <c r="ED154" s="649">
        <f t="shared" ref="ED154" si="582">SUM(ED155:EG156)</f>
        <v>0</v>
      </c>
      <c r="EE154" s="649"/>
      <c r="EF154" s="649"/>
      <c r="EG154" s="650"/>
      <c r="EH154" s="649">
        <f t="shared" ref="EH154" si="583">SUM(EH155:EK156)</f>
        <v>0</v>
      </c>
      <c r="EI154" s="649"/>
      <c r="EJ154" s="649"/>
      <c r="EK154" s="650"/>
      <c r="EL154" s="649">
        <f t="shared" ref="EL154" si="584">SUM(EL155:EO156)</f>
        <v>0</v>
      </c>
      <c r="EM154" s="649"/>
      <c r="EN154" s="649"/>
      <c r="EO154" s="650"/>
      <c r="EP154" s="649">
        <f t="shared" ref="EP154" si="585">SUM(EP155:ES156)</f>
        <v>0</v>
      </c>
      <c r="EQ154" s="649"/>
      <c r="ER154" s="649"/>
      <c r="ES154" s="650"/>
      <c r="ET154" s="649">
        <f t="shared" ref="ET154" si="586">SUM(ET155:EW156)</f>
        <v>0</v>
      </c>
      <c r="EU154" s="649"/>
      <c r="EV154" s="649"/>
      <c r="EW154" s="650"/>
      <c r="EX154" s="649">
        <f t="shared" ref="EX154" si="587">SUM(EX155:FA156)</f>
        <v>0</v>
      </c>
      <c r="EY154" s="649"/>
      <c r="EZ154" s="649"/>
      <c r="FA154" s="650"/>
      <c r="FB154" s="649">
        <f t="shared" ref="FB154" si="588">SUM(FB155:FE156)</f>
        <v>0</v>
      </c>
      <c r="FC154" s="649"/>
      <c r="FD154" s="649"/>
      <c r="FE154" s="650"/>
      <c r="FF154" s="649">
        <f t="shared" ref="FF154" si="589">SUM(FF155:FI156)</f>
        <v>0</v>
      </c>
      <c r="FG154" s="649"/>
      <c r="FH154" s="649"/>
      <c r="FI154" s="650"/>
      <c r="FJ154" s="649">
        <f t="shared" ref="FJ154" si="590">SUM(FJ155:FM156)</f>
        <v>0</v>
      </c>
      <c r="FK154" s="649"/>
      <c r="FL154" s="649"/>
      <c r="FM154" s="650"/>
      <c r="FN154" s="649">
        <f t="shared" ref="FN154" si="591">SUM(FN155:FQ156)</f>
        <v>0</v>
      </c>
      <c r="FO154" s="649"/>
      <c r="FP154" s="649"/>
      <c r="FQ154" s="650"/>
      <c r="FR154" s="649">
        <f t="shared" ref="FR154" si="592">SUM(FR155:FU156)</f>
        <v>0</v>
      </c>
      <c r="FS154" s="649"/>
      <c r="FT154" s="649"/>
      <c r="FU154" s="650"/>
      <c r="FV154" s="649">
        <f t="shared" ref="FV154" si="593">SUM(FV155:FY156)</f>
        <v>0</v>
      </c>
      <c r="FW154" s="649"/>
      <c r="FX154" s="649"/>
      <c r="FY154" s="650"/>
      <c r="FZ154" s="649">
        <f t="shared" ref="FZ154" si="594">SUM(FZ155:GC156)</f>
        <v>0</v>
      </c>
      <c r="GA154" s="649"/>
      <c r="GB154" s="649"/>
      <c r="GC154" s="650"/>
      <c r="GD154" s="649">
        <f t="shared" ref="GD154" si="595">SUM(GD155:GG156)</f>
        <v>0</v>
      </c>
      <c r="GE154" s="649"/>
      <c r="GF154" s="649"/>
      <c r="GG154" s="650"/>
      <c r="GH154" s="649">
        <f t="shared" ref="GH154" si="596">SUM(GH155:GK156)</f>
        <v>0</v>
      </c>
      <c r="GI154" s="649"/>
      <c r="GJ154" s="649"/>
      <c r="GK154" s="650"/>
      <c r="GL154" s="649">
        <f t="shared" ref="GL154" si="597">SUM(GL155:GO156)</f>
        <v>0</v>
      </c>
      <c r="GM154" s="649"/>
      <c r="GN154" s="649"/>
      <c r="GO154" s="650"/>
      <c r="GP154" s="649">
        <f t="shared" ref="GP154" si="598">SUM(GP155:GS156)</f>
        <v>0</v>
      </c>
      <c r="GQ154" s="649"/>
      <c r="GR154" s="649"/>
      <c r="GS154" s="650"/>
      <c r="GT154" s="649">
        <f t="shared" ref="GT154" si="599">SUM(GT155:GW156)</f>
        <v>0</v>
      </c>
      <c r="GU154" s="649"/>
      <c r="GV154" s="649"/>
      <c r="GW154" s="650"/>
      <c r="GX154" s="649">
        <f t="shared" ref="GX154" si="600">SUM(GX155:HA156)</f>
        <v>0</v>
      </c>
      <c r="GY154" s="649"/>
      <c r="GZ154" s="649"/>
      <c r="HA154" s="650"/>
      <c r="HB154" s="649">
        <f t="shared" ref="HB154" si="601">SUM(HB155:HE156)</f>
        <v>0</v>
      </c>
      <c r="HC154" s="649"/>
      <c r="HD154" s="649"/>
      <c r="HE154" s="650"/>
      <c r="HF154" s="649">
        <f t="shared" ref="HF154" si="602">SUM(HF155:HI156)</f>
        <v>0</v>
      </c>
      <c r="HG154" s="649"/>
      <c r="HH154" s="649"/>
      <c r="HI154" s="650"/>
      <c r="HJ154" s="649">
        <f t="shared" ref="HJ154" si="603">SUM(HJ155:HM156)</f>
        <v>0</v>
      </c>
      <c r="HK154" s="649"/>
      <c r="HL154" s="649"/>
      <c r="HM154" s="650"/>
      <c r="HN154" s="649">
        <f t="shared" ref="HN154" si="604">SUM(HN155:HQ156)</f>
        <v>0</v>
      </c>
      <c r="HO154" s="649"/>
      <c r="HP154" s="649"/>
      <c r="HQ154" s="650"/>
      <c r="HR154" s="649">
        <f t="shared" ref="HR154" si="605">SUM(HR155:HU156)</f>
        <v>0</v>
      </c>
      <c r="HS154" s="649"/>
      <c r="HT154" s="649"/>
      <c r="HU154" s="650"/>
      <c r="HV154" s="649">
        <f t="shared" ref="HV154" si="606">SUM(HV155:HY156)</f>
        <v>0</v>
      </c>
      <c r="HW154" s="649"/>
      <c r="HX154" s="649"/>
      <c r="HY154" s="650"/>
      <c r="HZ154" s="649">
        <f t="shared" ref="HZ154" si="607">SUM(HZ155:IC156)</f>
        <v>0</v>
      </c>
      <c r="IA154" s="649"/>
      <c r="IB154" s="649"/>
      <c r="IC154" s="650"/>
      <c r="ID154" s="649">
        <f t="shared" ref="ID154" si="608">SUM(ID155:IG156)</f>
        <v>0</v>
      </c>
      <c r="IE154" s="649"/>
      <c r="IF154" s="649"/>
      <c r="IG154" s="650"/>
      <c r="IH154" s="649">
        <f t="shared" ref="IH154" si="609">SUM(IH155:IK156)</f>
        <v>0</v>
      </c>
      <c r="II154" s="649"/>
      <c r="IJ154" s="649"/>
      <c r="IK154" s="650"/>
      <c r="IL154" s="649">
        <f t="shared" ref="IL154" si="610">SUM(IL155:IO156)</f>
        <v>0</v>
      </c>
      <c r="IM154" s="649"/>
      <c r="IN154" s="649"/>
      <c r="IO154" s="650"/>
      <c r="IP154" s="649">
        <f t="shared" ref="IP154" si="611">SUM(IP155:IS156)</f>
        <v>0</v>
      </c>
      <c r="IQ154" s="649"/>
      <c r="IR154" s="649"/>
      <c r="IS154" s="650"/>
      <c r="IT154" s="649">
        <f t="shared" ref="IT154" si="612">SUM(IT155:IW156)</f>
        <v>0</v>
      </c>
      <c r="IU154" s="649"/>
      <c r="IV154" s="649"/>
      <c r="IW154" s="650"/>
      <c r="IX154" s="649">
        <f t="shared" ref="IX154" si="613">SUM(IX155:JA156)</f>
        <v>0</v>
      </c>
      <c r="IY154" s="649"/>
      <c r="IZ154" s="649"/>
      <c r="JA154" s="650"/>
      <c r="JB154" s="649">
        <f t="shared" ref="JB154" si="614">SUM(JB155:JE156)</f>
        <v>0</v>
      </c>
      <c r="JC154" s="649"/>
      <c r="JD154" s="649"/>
      <c r="JE154" s="650"/>
      <c r="JF154" s="649">
        <f t="shared" ref="JF154" si="615">SUM(JF155:JI156)</f>
        <v>0</v>
      </c>
      <c r="JG154" s="649"/>
      <c r="JH154" s="649"/>
      <c r="JI154" s="650"/>
      <c r="JJ154" s="649">
        <f t="shared" ref="JJ154" si="616">SUM(JJ155:JM156)</f>
        <v>0</v>
      </c>
      <c r="JK154" s="649"/>
      <c r="JL154" s="649"/>
      <c r="JM154" s="650"/>
      <c r="JN154" s="649">
        <f t="shared" ref="JN154" si="617">SUM(JN155:JQ156)</f>
        <v>0</v>
      </c>
      <c r="JO154" s="649"/>
      <c r="JP154" s="649"/>
      <c r="JQ154" s="650"/>
      <c r="JR154" s="649">
        <f t="shared" ref="JR154" si="618">SUM(JR155:JU156)</f>
        <v>0</v>
      </c>
      <c r="JS154" s="649"/>
      <c r="JT154" s="649"/>
      <c r="JU154" s="650"/>
      <c r="JV154" s="649">
        <f t="shared" ref="JV154" si="619">SUM(JV155:JY156)</f>
        <v>0</v>
      </c>
      <c r="JW154" s="649"/>
      <c r="JX154" s="649"/>
      <c r="JY154" s="650"/>
      <c r="JZ154" s="649">
        <f t="shared" ref="JZ154" si="620">SUM(JZ155:KC156)</f>
        <v>0</v>
      </c>
      <c r="KA154" s="649"/>
      <c r="KB154" s="649"/>
      <c r="KC154" s="650"/>
      <c r="KD154" s="649">
        <f t="shared" ref="KD154" si="621">SUM(KD155:KG156)</f>
        <v>0</v>
      </c>
      <c r="KE154" s="649"/>
      <c r="KF154" s="649"/>
      <c r="KG154" s="650"/>
      <c r="KH154" s="649">
        <f t="shared" ref="KH154" si="622">SUM(KH155:KK156)</f>
        <v>0</v>
      </c>
      <c r="KI154" s="649"/>
      <c r="KJ154" s="649"/>
      <c r="KK154" s="650"/>
      <c r="KL154" s="649">
        <f t="shared" ref="KL154" si="623">SUM(KL155:KO156)</f>
        <v>0</v>
      </c>
      <c r="KM154" s="649"/>
      <c r="KN154" s="649"/>
      <c r="KO154" s="650"/>
      <c r="KP154" s="649">
        <f t="shared" ref="KP154" si="624">SUM(KP155:KS156)</f>
        <v>0</v>
      </c>
      <c r="KQ154" s="649"/>
      <c r="KR154" s="649"/>
      <c r="KS154" s="650"/>
      <c r="KT154" s="649">
        <f t="shared" ref="KT154" si="625">SUM(KT155:KW156)</f>
        <v>0</v>
      </c>
      <c r="KU154" s="649"/>
      <c r="KV154" s="649"/>
      <c r="KW154" s="650"/>
      <c r="KX154" s="649">
        <f t="shared" ref="KX154" si="626">SUM(KX155:LA156)</f>
        <v>0</v>
      </c>
      <c r="KY154" s="649"/>
      <c r="KZ154" s="649"/>
      <c r="LA154" s="650"/>
      <c r="LB154" s="649">
        <f t="shared" ref="LB154" si="627">SUM(LB155:LE156)</f>
        <v>0</v>
      </c>
      <c r="LC154" s="649"/>
      <c r="LD154" s="649"/>
      <c r="LE154" s="650"/>
      <c r="LF154" s="649">
        <f t="shared" ref="LF154" si="628">SUM(LF155:LI156)</f>
        <v>0</v>
      </c>
      <c r="LG154" s="649"/>
      <c r="LH154" s="649"/>
      <c r="LI154" s="650"/>
      <c r="LJ154" s="649">
        <f t="shared" ref="LJ154" si="629">SUM(LJ155:LM156)</f>
        <v>0</v>
      </c>
      <c r="LK154" s="649"/>
      <c r="LL154" s="649"/>
      <c r="LM154" s="650"/>
    </row>
    <row r="155" spans="1:325">
      <c r="A155" s="130"/>
      <c r="B155" s="537" t="s">
        <v>932</v>
      </c>
      <c r="C155" s="329" t="s">
        <v>923</v>
      </c>
      <c r="D155" s="526">
        <f t="shared" si="314"/>
        <v>0</v>
      </c>
      <c r="E155" s="536">
        <f ca="1">IFERROR(D155/$D$143,"")</f>
        <v>0</v>
      </c>
      <c r="F155" s="635"/>
      <c r="G155" s="635"/>
      <c r="H155" s="635"/>
      <c r="I155" s="636"/>
      <c r="J155" s="635"/>
      <c r="K155" s="635"/>
      <c r="L155" s="635"/>
      <c r="M155" s="636"/>
      <c r="N155" s="634"/>
      <c r="O155" s="635"/>
      <c r="P155" s="635"/>
      <c r="Q155" s="636"/>
      <c r="R155" s="635"/>
      <c r="S155" s="635"/>
      <c r="T155" s="635"/>
      <c r="U155" s="636"/>
      <c r="V155" s="635"/>
      <c r="W155" s="635"/>
      <c r="X155" s="635"/>
      <c r="Y155" s="636"/>
      <c r="Z155" s="635"/>
      <c r="AA155" s="635"/>
      <c r="AB155" s="635"/>
      <c r="AC155" s="636"/>
      <c r="AD155" s="635"/>
      <c r="AE155" s="635"/>
      <c r="AF155" s="635"/>
      <c r="AG155" s="636"/>
      <c r="AH155" s="635"/>
      <c r="AI155" s="635"/>
      <c r="AJ155" s="635"/>
      <c r="AK155" s="636"/>
      <c r="AL155" s="635"/>
      <c r="AM155" s="635"/>
      <c r="AN155" s="635"/>
      <c r="AO155" s="636"/>
      <c r="AP155" s="635"/>
      <c r="AQ155" s="635"/>
      <c r="AR155" s="635"/>
      <c r="AS155" s="636"/>
      <c r="AT155" s="635"/>
      <c r="AU155" s="635"/>
      <c r="AV155" s="635"/>
      <c r="AW155" s="636"/>
      <c r="AX155" s="635"/>
      <c r="AY155" s="635"/>
      <c r="AZ155" s="635"/>
      <c r="BA155" s="636"/>
      <c r="BB155" s="635"/>
      <c r="BC155" s="635"/>
      <c r="BD155" s="635"/>
      <c r="BE155" s="636"/>
      <c r="BF155" s="635"/>
      <c r="BG155" s="635"/>
      <c r="BH155" s="635"/>
      <c r="BI155" s="636"/>
      <c r="BJ155" s="635"/>
      <c r="BK155" s="635"/>
      <c r="BL155" s="635"/>
      <c r="BM155" s="636"/>
      <c r="BN155" s="635"/>
      <c r="BO155" s="635"/>
      <c r="BP155" s="635"/>
      <c r="BQ155" s="636"/>
      <c r="BR155" s="635"/>
      <c r="BS155" s="635"/>
      <c r="BT155" s="635"/>
      <c r="BU155" s="636"/>
      <c r="BV155" s="635"/>
      <c r="BW155" s="635"/>
      <c r="BX155" s="635"/>
      <c r="BY155" s="636"/>
      <c r="BZ155" s="635"/>
      <c r="CA155" s="635"/>
      <c r="CB155" s="635"/>
      <c r="CC155" s="636"/>
      <c r="CD155" s="635"/>
      <c r="CE155" s="635"/>
      <c r="CF155" s="635"/>
      <c r="CG155" s="636"/>
      <c r="CH155" s="635"/>
      <c r="CI155" s="635"/>
      <c r="CJ155" s="635"/>
      <c r="CK155" s="636"/>
      <c r="CL155" s="635"/>
      <c r="CM155" s="635"/>
      <c r="CN155" s="635"/>
      <c r="CO155" s="636"/>
      <c r="CP155" s="635"/>
      <c r="CQ155" s="635"/>
      <c r="CR155" s="635"/>
      <c r="CS155" s="636"/>
      <c r="CT155" s="635"/>
      <c r="CU155" s="635"/>
      <c r="CV155" s="635"/>
      <c r="CW155" s="636"/>
      <c r="CX155" s="635"/>
      <c r="CY155" s="635"/>
      <c r="CZ155" s="635"/>
      <c r="DA155" s="636"/>
      <c r="DB155" s="635"/>
      <c r="DC155" s="635"/>
      <c r="DD155" s="635"/>
      <c r="DE155" s="636"/>
      <c r="DF155" s="635"/>
      <c r="DG155" s="635"/>
      <c r="DH155" s="635"/>
      <c r="DI155" s="636"/>
      <c r="DJ155" s="635"/>
      <c r="DK155" s="635"/>
      <c r="DL155" s="635"/>
      <c r="DM155" s="636"/>
      <c r="DN155" s="635"/>
      <c r="DO155" s="635"/>
      <c r="DP155" s="635"/>
      <c r="DQ155" s="636"/>
      <c r="DR155" s="635"/>
      <c r="DS155" s="635"/>
      <c r="DT155" s="635"/>
      <c r="DU155" s="636"/>
      <c r="DV155" s="635"/>
      <c r="DW155" s="635"/>
      <c r="DX155" s="635"/>
      <c r="DY155" s="636"/>
      <c r="DZ155" s="635"/>
      <c r="EA155" s="635"/>
      <c r="EB155" s="635"/>
      <c r="EC155" s="636"/>
      <c r="ED155" s="635"/>
      <c r="EE155" s="635"/>
      <c r="EF155" s="635"/>
      <c r="EG155" s="636"/>
      <c r="EH155" s="635"/>
      <c r="EI155" s="635"/>
      <c r="EJ155" s="635"/>
      <c r="EK155" s="636"/>
      <c r="EL155" s="635"/>
      <c r="EM155" s="635"/>
      <c r="EN155" s="635"/>
      <c r="EO155" s="636"/>
      <c r="EP155" s="635"/>
      <c r="EQ155" s="635"/>
      <c r="ER155" s="635"/>
      <c r="ES155" s="636"/>
      <c r="ET155" s="635"/>
      <c r="EU155" s="635"/>
      <c r="EV155" s="635"/>
      <c r="EW155" s="636"/>
      <c r="EX155" s="635"/>
      <c r="EY155" s="635"/>
      <c r="EZ155" s="635"/>
      <c r="FA155" s="636"/>
      <c r="FB155" s="635"/>
      <c r="FC155" s="635"/>
      <c r="FD155" s="635"/>
      <c r="FE155" s="636"/>
      <c r="FF155" s="635"/>
      <c r="FG155" s="635"/>
      <c r="FH155" s="635"/>
      <c r="FI155" s="636"/>
      <c r="FJ155" s="635"/>
      <c r="FK155" s="635"/>
      <c r="FL155" s="635"/>
      <c r="FM155" s="636"/>
      <c r="FN155" s="635"/>
      <c r="FO155" s="635"/>
      <c r="FP155" s="635"/>
      <c r="FQ155" s="636"/>
      <c r="FR155" s="635"/>
      <c r="FS155" s="635"/>
      <c r="FT155" s="635"/>
      <c r="FU155" s="636"/>
      <c r="FV155" s="635"/>
      <c r="FW155" s="635"/>
      <c r="FX155" s="635"/>
      <c r="FY155" s="636"/>
      <c r="FZ155" s="635"/>
      <c r="GA155" s="635"/>
      <c r="GB155" s="635"/>
      <c r="GC155" s="636"/>
      <c r="GD155" s="635"/>
      <c r="GE155" s="635"/>
      <c r="GF155" s="635"/>
      <c r="GG155" s="636"/>
      <c r="GH155" s="635"/>
      <c r="GI155" s="635"/>
      <c r="GJ155" s="635"/>
      <c r="GK155" s="636"/>
      <c r="GL155" s="635"/>
      <c r="GM155" s="635"/>
      <c r="GN155" s="635"/>
      <c r="GO155" s="636"/>
      <c r="GP155" s="635"/>
      <c r="GQ155" s="635"/>
      <c r="GR155" s="635"/>
      <c r="GS155" s="636"/>
      <c r="GT155" s="635"/>
      <c r="GU155" s="635"/>
      <c r="GV155" s="635"/>
      <c r="GW155" s="636"/>
      <c r="GX155" s="635"/>
      <c r="GY155" s="635"/>
      <c r="GZ155" s="635"/>
      <c r="HA155" s="636"/>
      <c r="HB155" s="635"/>
      <c r="HC155" s="635"/>
      <c r="HD155" s="635"/>
      <c r="HE155" s="636"/>
      <c r="HF155" s="635"/>
      <c r="HG155" s="635"/>
      <c r="HH155" s="635"/>
      <c r="HI155" s="636"/>
      <c r="HJ155" s="635"/>
      <c r="HK155" s="635"/>
      <c r="HL155" s="635"/>
      <c r="HM155" s="636"/>
      <c r="HN155" s="635"/>
      <c r="HO155" s="635"/>
      <c r="HP155" s="635"/>
      <c r="HQ155" s="636"/>
      <c r="HR155" s="635"/>
      <c r="HS155" s="635"/>
      <c r="HT155" s="635"/>
      <c r="HU155" s="636"/>
      <c r="HV155" s="635"/>
      <c r="HW155" s="635"/>
      <c r="HX155" s="635"/>
      <c r="HY155" s="636"/>
      <c r="HZ155" s="635"/>
      <c r="IA155" s="635"/>
      <c r="IB155" s="635"/>
      <c r="IC155" s="636"/>
      <c r="ID155" s="635"/>
      <c r="IE155" s="635"/>
      <c r="IF155" s="635"/>
      <c r="IG155" s="636"/>
      <c r="IH155" s="635"/>
      <c r="II155" s="635"/>
      <c r="IJ155" s="635"/>
      <c r="IK155" s="636"/>
      <c r="IL155" s="635"/>
      <c r="IM155" s="635"/>
      <c r="IN155" s="635"/>
      <c r="IO155" s="636"/>
      <c r="IP155" s="635"/>
      <c r="IQ155" s="635"/>
      <c r="IR155" s="635"/>
      <c r="IS155" s="636"/>
      <c r="IT155" s="635"/>
      <c r="IU155" s="635"/>
      <c r="IV155" s="635"/>
      <c r="IW155" s="636"/>
      <c r="IX155" s="635"/>
      <c r="IY155" s="635"/>
      <c r="IZ155" s="635"/>
      <c r="JA155" s="636"/>
      <c r="JB155" s="635"/>
      <c r="JC155" s="635"/>
      <c r="JD155" s="635"/>
      <c r="JE155" s="636"/>
      <c r="JF155" s="635"/>
      <c r="JG155" s="635"/>
      <c r="JH155" s="635"/>
      <c r="JI155" s="636"/>
      <c r="JJ155" s="635"/>
      <c r="JK155" s="635"/>
      <c r="JL155" s="635"/>
      <c r="JM155" s="636"/>
      <c r="JN155" s="635"/>
      <c r="JO155" s="635"/>
      <c r="JP155" s="635"/>
      <c r="JQ155" s="636"/>
      <c r="JR155" s="635"/>
      <c r="JS155" s="635"/>
      <c r="JT155" s="635"/>
      <c r="JU155" s="636"/>
      <c r="JV155" s="635"/>
      <c r="JW155" s="635"/>
      <c r="JX155" s="635"/>
      <c r="JY155" s="636"/>
      <c r="JZ155" s="635"/>
      <c r="KA155" s="635"/>
      <c r="KB155" s="635"/>
      <c r="KC155" s="636"/>
      <c r="KD155" s="635"/>
      <c r="KE155" s="635"/>
      <c r="KF155" s="635"/>
      <c r="KG155" s="636"/>
      <c r="KH155" s="635"/>
      <c r="KI155" s="635"/>
      <c r="KJ155" s="635"/>
      <c r="KK155" s="636"/>
      <c r="KL155" s="635"/>
      <c r="KM155" s="635"/>
      <c r="KN155" s="635"/>
      <c r="KO155" s="636"/>
      <c r="KP155" s="635"/>
      <c r="KQ155" s="635"/>
      <c r="KR155" s="635"/>
      <c r="KS155" s="636"/>
      <c r="KT155" s="635"/>
      <c r="KU155" s="635"/>
      <c r="KV155" s="635"/>
      <c r="KW155" s="636"/>
      <c r="KX155" s="635"/>
      <c r="KY155" s="635"/>
      <c r="KZ155" s="635"/>
      <c r="LA155" s="636"/>
      <c r="LB155" s="635"/>
      <c r="LC155" s="635"/>
      <c r="LD155" s="635"/>
      <c r="LE155" s="636"/>
      <c r="LF155" s="635"/>
      <c r="LG155" s="635"/>
      <c r="LH155" s="635"/>
      <c r="LI155" s="636"/>
      <c r="LJ155" s="635"/>
      <c r="LK155" s="635"/>
      <c r="LL155" s="635"/>
      <c r="LM155" s="636"/>
    </row>
    <row r="156" spans="1:325">
      <c r="A156" s="130"/>
      <c r="B156" s="537" t="s">
        <v>933</v>
      </c>
      <c r="C156" s="329" t="s">
        <v>923</v>
      </c>
      <c r="D156" s="526">
        <f t="shared" si="314"/>
        <v>0</v>
      </c>
      <c r="E156" s="536">
        <f ca="1">IFERROR(D156/$D$143,"")</f>
        <v>0</v>
      </c>
      <c r="F156" s="635"/>
      <c r="G156" s="635"/>
      <c r="H156" s="635"/>
      <c r="I156" s="636"/>
      <c r="J156" s="635"/>
      <c r="K156" s="635"/>
      <c r="L156" s="635"/>
      <c r="M156" s="636"/>
      <c r="N156" s="635"/>
      <c r="O156" s="635"/>
      <c r="P156" s="635"/>
      <c r="Q156" s="636"/>
      <c r="R156" s="635"/>
      <c r="S156" s="635"/>
      <c r="T156" s="635"/>
      <c r="U156" s="636"/>
      <c r="V156" s="635"/>
      <c r="W156" s="635"/>
      <c r="X156" s="635"/>
      <c r="Y156" s="636"/>
      <c r="Z156" s="635"/>
      <c r="AA156" s="635"/>
      <c r="AB156" s="635"/>
      <c r="AC156" s="636"/>
      <c r="AD156" s="635"/>
      <c r="AE156" s="635"/>
      <c r="AF156" s="635"/>
      <c r="AG156" s="636"/>
      <c r="AH156" s="635"/>
      <c r="AI156" s="635"/>
      <c r="AJ156" s="635"/>
      <c r="AK156" s="636"/>
      <c r="AL156" s="635"/>
      <c r="AM156" s="635"/>
      <c r="AN156" s="635"/>
      <c r="AO156" s="636"/>
      <c r="AP156" s="635"/>
      <c r="AQ156" s="635"/>
      <c r="AR156" s="635"/>
      <c r="AS156" s="636"/>
      <c r="AT156" s="635"/>
      <c r="AU156" s="635"/>
      <c r="AV156" s="635"/>
      <c r="AW156" s="636"/>
      <c r="AX156" s="635"/>
      <c r="AY156" s="635"/>
      <c r="AZ156" s="635"/>
      <c r="BA156" s="636"/>
      <c r="BB156" s="635"/>
      <c r="BC156" s="635"/>
      <c r="BD156" s="635"/>
      <c r="BE156" s="636"/>
      <c r="BF156" s="635"/>
      <c r="BG156" s="635"/>
      <c r="BH156" s="635"/>
      <c r="BI156" s="636"/>
      <c r="BJ156" s="635"/>
      <c r="BK156" s="635"/>
      <c r="BL156" s="635"/>
      <c r="BM156" s="636"/>
      <c r="BN156" s="635"/>
      <c r="BO156" s="635"/>
      <c r="BP156" s="635"/>
      <c r="BQ156" s="636"/>
      <c r="BR156" s="635"/>
      <c r="BS156" s="635"/>
      <c r="BT156" s="635"/>
      <c r="BU156" s="636"/>
      <c r="BV156" s="635"/>
      <c r="BW156" s="635"/>
      <c r="BX156" s="635"/>
      <c r="BY156" s="636"/>
      <c r="BZ156" s="635"/>
      <c r="CA156" s="635"/>
      <c r="CB156" s="635"/>
      <c r="CC156" s="636"/>
      <c r="CD156" s="635"/>
      <c r="CE156" s="635"/>
      <c r="CF156" s="635"/>
      <c r="CG156" s="636"/>
      <c r="CH156" s="635"/>
      <c r="CI156" s="635"/>
      <c r="CJ156" s="635"/>
      <c r="CK156" s="636"/>
      <c r="CL156" s="635"/>
      <c r="CM156" s="635"/>
      <c r="CN156" s="635"/>
      <c r="CO156" s="636"/>
      <c r="CP156" s="635"/>
      <c r="CQ156" s="635"/>
      <c r="CR156" s="635"/>
      <c r="CS156" s="636"/>
      <c r="CT156" s="635"/>
      <c r="CU156" s="635"/>
      <c r="CV156" s="635"/>
      <c r="CW156" s="636"/>
      <c r="CX156" s="635"/>
      <c r="CY156" s="635"/>
      <c r="CZ156" s="635"/>
      <c r="DA156" s="636"/>
      <c r="DB156" s="635"/>
      <c r="DC156" s="635"/>
      <c r="DD156" s="635"/>
      <c r="DE156" s="636"/>
      <c r="DF156" s="635"/>
      <c r="DG156" s="635"/>
      <c r="DH156" s="635"/>
      <c r="DI156" s="636"/>
      <c r="DJ156" s="635"/>
      <c r="DK156" s="635"/>
      <c r="DL156" s="635"/>
      <c r="DM156" s="636"/>
      <c r="DN156" s="635"/>
      <c r="DO156" s="635"/>
      <c r="DP156" s="635"/>
      <c r="DQ156" s="636"/>
      <c r="DR156" s="635"/>
      <c r="DS156" s="635"/>
      <c r="DT156" s="635"/>
      <c r="DU156" s="636"/>
      <c r="DV156" s="635"/>
      <c r="DW156" s="635"/>
      <c r="DX156" s="635"/>
      <c r="DY156" s="636"/>
      <c r="DZ156" s="635"/>
      <c r="EA156" s="635"/>
      <c r="EB156" s="635"/>
      <c r="EC156" s="636"/>
      <c r="ED156" s="635"/>
      <c r="EE156" s="635"/>
      <c r="EF156" s="635"/>
      <c r="EG156" s="636"/>
      <c r="EH156" s="635"/>
      <c r="EI156" s="635"/>
      <c r="EJ156" s="635"/>
      <c r="EK156" s="636"/>
      <c r="EL156" s="635"/>
      <c r="EM156" s="635"/>
      <c r="EN156" s="635"/>
      <c r="EO156" s="636"/>
      <c r="EP156" s="635"/>
      <c r="EQ156" s="635"/>
      <c r="ER156" s="635"/>
      <c r="ES156" s="636"/>
      <c r="ET156" s="635"/>
      <c r="EU156" s="635"/>
      <c r="EV156" s="635"/>
      <c r="EW156" s="636"/>
      <c r="EX156" s="635"/>
      <c r="EY156" s="635"/>
      <c r="EZ156" s="635"/>
      <c r="FA156" s="636"/>
      <c r="FB156" s="635"/>
      <c r="FC156" s="635"/>
      <c r="FD156" s="635"/>
      <c r="FE156" s="636"/>
      <c r="FF156" s="635"/>
      <c r="FG156" s="635"/>
      <c r="FH156" s="635"/>
      <c r="FI156" s="636"/>
      <c r="FJ156" s="635"/>
      <c r="FK156" s="635"/>
      <c r="FL156" s="635"/>
      <c r="FM156" s="636"/>
      <c r="FN156" s="635"/>
      <c r="FO156" s="635"/>
      <c r="FP156" s="635"/>
      <c r="FQ156" s="636"/>
      <c r="FR156" s="635"/>
      <c r="FS156" s="635"/>
      <c r="FT156" s="635"/>
      <c r="FU156" s="636"/>
      <c r="FV156" s="635"/>
      <c r="FW156" s="635"/>
      <c r="FX156" s="635"/>
      <c r="FY156" s="636"/>
      <c r="FZ156" s="635"/>
      <c r="GA156" s="635"/>
      <c r="GB156" s="635"/>
      <c r="GC156" s="636"/>
      <c r="GD156" s="635"/>
      <c r="GE156" s="635"/>
      <c r="GF156" s="635"/>
      <c r="GG156" s="636"/>
      <c r="GH156" s="635"/>
      <c r="GI156" s="635"/>
      <c r="GJ156" s="635"/>
      <c r="GK156" s="636"/>
      <c r="GL156" s="635"/>
      <c r="GM156" s="635"/>
      <c r="GN156" s="635"/>
      <c r="GO156" s="636"/>
      <c r="GP156" s="635"/>
      <c r="GQ156" s="635"/>
      <c r="GR156" s="635"/>
      <c r="GS156" s="636"/>
      <c r="GT156" s="635"/>
      <c r="GU156" s="635"/>
      <c r="GV156" s="635"/>
      <c r="GW156" s="636"/>
      <c r="GX156" s="635"/>
      <c r="GY156" s="635"/>
      <c r="GZ156" s="635"/>
      <c r="HA156" s="636"/>
      <c r="HB156" s="635"/>
      <c r="HC156" s="635"/>
      <c r="HD156" s="635"/>
      <c r="HE156" s="636"/>
      <c r="HF156" s="635"/>
      <c r="HG156" s="635"/>
      <c r="HH156" s="635"/>
      <c r="HI156" s="636"/>
      <c r="HJ156" s="635"/>
      <c r="HK156" s="635"/>
      <c r="HL156" s="635"/>
      <c r="HM156" s="636"/>
      <c r="HN156" s="635"/>
      <c r="HO156" s="635"/>
      <c r="HP156" s="635"/>
      <c r="HQ156" s="636"/>
      <c r="HR156" s="635"/>
      <c r="HS156" s="635"/>
      <c r="HT156" s="635"/>
      <c r="HU156" s="636"/>
      <c r="HV156" s="635"/>
      <c r="HW156" s="635"/>
      <c r="HX156" s="635"/>
      <c r="HY156" s="636"/>
      <c r="HZ156" s="635"/>
      <c r="IA156" s="635"/>
      <c r="IB156" s="635"/>
      <c r="IC156" s="636"/>
      <c r="ID156" s="635"/>
      <c r="IE156" s="635"/>
      <c r="IF156" s="635"/>
      <c r="IG156" s="636"/>
      <c r="IH156" s="635"/>
      <c r="II156" s="635"/>
      <c r="IJ156" s="635"/>
      <c r="IK156" s="636"/>
      <c r="IL156" s="635"/>
      <c r="IM156" s="635"/>
      <c r="IN156" s="635"/>
      <c r="IO156" s="636"/>
      <c r="IP156" s="635"/>
      <c r="IQ156" s="635"/>
      <c r="IR156" s="635"/>
      <c r="IS156" s="636"/>
      <c r="IT156" s="635"/>
      <c r="IU156" s="635"/>
      <c r="IV156" s="635"/>
      <c r="IW156" s="636"/>
      <c r="IX156" s="635"/>
      <c r="IY156" s="635"/>
      <c r="IZ156" s="635"/>
      <c r="JA156" s="636"/>
      <c r="JB156" s="635"/>
      <c r="JC156" s="635"/>
      <c r="JD156" s="635"/>
      <c r="JE156" s="636"/>
      <c r="JF156" s="635"/>
      <c r="JG156" s="635"/>
      <c r="JH156" s="635"/>
      <c r="JI156" s="636"/>
      <c r="JJ156" s="635"/>
      <c r="JK156" s="635"/>
      <c r="JL156" s="635"/>
      <c r="JM156" s="636"/>
      <c r="JN156" s="635"/>
      <c r="JO156" s="635"/>
      <c r="JP156" s="635"/>
      <c r="JQ156" s="636"/>
      <c r="JR156" s="635"/>
      <c r="JS156" s="635"/>
      <c r="JT156" s="635"/>
      <c r="JU156" s="636"/>
      <c r="JV156" s="635"/>
      <c r="JW156" s="635"/>
      <c r="JX156" s="635"/>
      <c r="JY156" s="636"/>
      <c r="JZ156" s="635"/>
      <c r="KA156" s="635"/>
      <c r="KB156" s="635"/>
      <c r="KC156" s="636"/>
      <c r="KD156" s="635"/>
      <c r="KE156" s="635"/>
      <c r="KF156" s="635"/>
      <c r="KG156" s="636"/>
      <c r="KH156" s="635"/>
      <c r="KI156" s="635"/>
      <c r="KJ156" s="635"/>
      <c r="KK156" s="636"/>
      <c r="KL156" s="635"/>
      <c r="KM156" s="635"/>
      <c r="KN156" s="635"/>
      <c r="KO156" s="636"/>
      <c r="KP156" s="635"/>
      <c r="KQ156" s="635"/>
      <c r="KR156" s="635"/>
      <c r="KS156" s="636"/>
      <c r="KT156" s="635"/>
      <c r="KU156" s="635"/>
      <c r="KV156" s="635"/>
      <c r="KW156" s="636"/>
      <c r="KX156" s="635"/>
      <c r="KY156" s="635"/>
      <c r="KZ156" s="635"/>
      <c r="LA156" s="636"/>
      <c r="LB156" s="635"/>
      <c r="LC156" s="635"/>
      <c r="LD156" s="635"/>
      <c r="LE156" s="636"/>
      <c r="LF156" s="635"/>
      <c r="LG156" s="635"/>
      <c r="LH156" s="635"/>
      <c r="LI156" s="636"/>
      <c r="LJ156" s="635"/>
      <c r="LK156" s="635"/>
      <c r="LL156" s="635"/>
      <c r="LM156" s="636"/>
    </row>
    <row r="157" spans="1:325">
      <c r="A157" s="130" t="s">
        <v>934</v>
      </c>
      <c r="B157" s="533" t="s">
        <v>935</v>
      </c>
      <c r="C157" s="539" t="s">
        <v>936</v>
      </c>
      <c r="D157" s="535">
        <f t="shared" si="314"/>
        <v>51138502</v>
      </c>
      <c r="E157" s="536">
        <f ca="1">SUM(E158:E159)</f>
        <v>0</v>
      </c>
      <c r="F157" s="649">
        <f>SUM(F158:I160)</f>
        <v>0</v>
      </c>
      <c r="G157" s="649"/>
      <c r="H157" s="649"/>
      <c r="I157" s="650"/>
      <c r="J157" s="649">
        <f>SUM(J158:M160)</f>
        <v>0</v>
      </c>
      <c r="K157" s="649"/>
      <c r="L157" s="649"/>
      <c r="M157" s="650"/>
      <c r="N157" s="649">
        <f t="shared" ref="N157" si="630">SUM(N158:Q160)</f>
        <v>1349893</v>
      </c>
      <c r="O157" s="649"/>
      <c r="P157" s="649"/>
      <c r="Q157" s="650"/>
      <c r="R157" s="649">
        <f t="shared" ref="R157" si="631">SUM(R158:U160)</f>
        <v>7435990</v>
      </c>
      <c r="S157" s="649"/>
      <c r="T157" s="649"/>
      <c r="U157" s="650"/>
      <c r="V157" s="649">
        <f t="shared" ref="V157" si="632">SUM(V158:Y160)</f>
        <v>7835471</v>
      </c>
      <c r="W157" s="649"/>
      <c r="X157" s="649"/>
      <c r="Y157" s="650"/>
      <c r="Z157" s="649">
        <f t="shared" ref="Z157" si="633">SUM(Z158:AC160)</f>
        <v>10406114.25</v>
      </c>
      <c r="AA157" s="649"/>
      <c r="AB157" s="649"/>
      <c r="AC157" s="650"/>
      <c r="AD157" s="649">
        <f t="shared" ref="AD157" si="634">SUM(AD158:AG160)</f>
        <v>10992535</v>
      </c>
      <c r="AE157" s="649"/>
      <c r="AF157" s="649"/>
      <c r="AG157" s="650"/>
      <c r="AH157" s="649">
        <f t="shared" ref="AH157" si="635">SUM(AH158:AK160)</f>
        <v>13118498.75</v>
      </c>
      <c r="AI157" s="649"/>
      <c r="AJ157" s="649"/>
      <c r="AK157" s="650"/>
      <c r="AL157" s="649">
        <f t="shared" ref="AL157" si="636">SUM(AL158:AO160)</f>
        <v>0</v>
      </c>
      <c r="AM157" s="649"/>
      <c r="AN157" s="649"/>
      <c r="AO157" s="650"/>
      <c r="AP157" s="649">
        <f t="shared" ref="AP157" si="637">SUM(AP158:AS160)</f>
        <v>0</v>
      </c>
      <c r="AQ157" s="649"/>
      <c r="AR157" s="649"/>
      <c r="AS157" s="650"/>
      <c r="AT157" s="649">
        <f t="shared" ref="AT157" si="638">SUM(AT158:AW160)</f>
        <v>0</v>
      </c>
      <c r="AU157" s="649"/>
      <c r="AV157" s="649"/>
      <c r="AW157" s="650"/>
      <c r="AX157" s="649">
        <f t="shared" ref="AX157" si="639">SUM(AX158:BA160)</f>
        <v>0</v>
      </c>
      <c r="AY157" s="649"/>
      <c r="AZ157" s="649"/>
      <c r="BA157" s="650"/>
      <c r="BB157" s="649">
        <f t="shared" ref="BB157" si="640">SUM(BB158:BE160)</f>
        <v>0</v>
      </c>
      <c r="BC157" s="649"/>
      <c r="BD157" s="649"/>
      <c r="BE157" s="650"/>
      <c r="BF157" s="649">
        <f t="shared" ref="BF157" si="641">SUM(BF158:BI160)</f>
        <v>0</v>
      </c>
      <c r="BG157" s="649"/>
      <c r="BH157" s="649"/>
      <c r="BI157" s="650"/>
      <c r="BJ157" s="649">
        <f t="shared" ref="BJ157" si="642">SUM(BJ158:BM160)</f>
        <v>0</v>
      </c>
      <c r="BK157" s="649"/>
      <c r="BL157" s="649"/>
      <c r="BM157" s="650"/>
      <c r="BN157" s="649">
        <f t="shared" ref="BN157" si="643">SUM(BN158:BQ160)</f>
        <v>0</v>
      </c>
      <c r="BO157" s="649"/>
      <c r="BP157" s="649"/>
      <c r="BQ157" s="650"/>
      <c r="BR157" s="649">
        <f t="shared" ref="BR157" si="644">SUM(BR158:BU160)</f>
        <v>0</v>
      </c>
      <c r="BS157" s="649"/>
      <c r="BT157" s="649"/>
      <c r="BU157" s="650"/>
      <c r="BV157" s="649">
        <f t="shared" ref="BV157" si="645">SUM(BV158:BY160)</f>
        <v>0</v>
      </c>
      <c r="BW157" s="649"/>
      <c r="BX157" s="649"/>
      <c r="BY157" s="650"/>
      <c r="BZ157" s="649">
        <f t="shared" ref="BZ157" si="646">SUM(BZ158:CC160)</f>
        <v>0</v>
      </c>
      <c r="CA157" s="649"/>
      <c r="CB157" s="649"/>
      <c r="CC157" s="650"/>
      <c r="CD157" s="649">
        <f t="shared" ref="CD157" si="647">SUM(CD158:CG160)</f>
        <v>0</v>
      </c>
      <c r="CE157" s="649"/>
      <c r="CF157" s="649"/>
      <c r="CG157" s="650"/>
      <c r="CH157" s="649">
        <f t="shared" ref="CH157" si="648">SUM(CH158:CK160)</f>
        <v>0</v>
      </c>
      <c r="CI157" s="649"/>
      <c r="CJ157" s="649"/>
      <c r="CK157" s="650"/>
      <c r="CL157" s="649">
        <f t="shared" ref="CL157" si="649">SUM(CL158:CO160)</f>
        <v>0</v>
      </c>
      <c r="CM157" s="649"/>
      <c r="CN157" s="649"/>
      <c r="CO157" s="650"/>
      <c r="CP157" s="649">
        <f t="shared" ref="CP157" si="650">SUM(CP158:CS160)</f>
        <v>0</v>
      </c>
      <c r="CQ157" s="649"/>
      <c r="CR157" s="649"/>
      <c r="CS157" s="650"/>
      <c r="CT157" s="649">
        <f t="shared" ref="CT157" si="651">SUM(CT158:CW160)</f>
        <v>0</v>
      </c>
      <c r="CU157" s="649"/>
      <c r="CV157" s="649"/>
      <c r="CW157" s="650"/>
      <c r="CX157" s="649">
        <f t="shared" ref="CX157" si="652">SUM(CX158:DA160)</f>
        <v>0</v>
      </c>
      <c r="CY157" s="649"/>
      <c r="CZ157" s="649"/>
      <c r="DA157" s="650"/>
      <c r="DB157" s="649">
        <f t="shared" ref="DB157" si="653">SUM(DB158:DE160)</f>
        <v>0</v>
      </c>
      <c r="DC157" s="649"/>
      <c r="DD157" s="649"/>
      <c r="DE157" s="650"/>
      <c r="DF157" s="649">
        <f t="shared" ref="DF157" si="654">SUM(DF158:DI160)</f>
        <v>0</v>
      </c>
      <c r="DG157" s="649"/>
      <c r="DH157" s="649"/>
      <c r="DI157" s="650"/>
      <c r="DJ157" s="649">
        <f t="shared" ref="DJ157" si="655">SUM(DJ158:DM160)</f>
        <v>0</v>
      </c>
      <c r="DK157" s="649"/>
      <c r="DL157" s="649"/>
      <c r="DM157" s="650"/>
      <c r="DN157" s="649">
        <f t="shared" ref="DN157" si="656">SUM(DN158:DQ160)</f>
        <v>0</v>
      </c>
      <c r="DO157" s="649"/>
      <c r="DP157" s="649"/>
      <c r="DQ157" s="650"/>
      <c r="DR157" s="649">
        <f t="shared" ref="DR157" si="657">SUM(DR158:DU160)</f>
        <v>0</v>
      </c>
      <c r="DS157" s="649"/>
      <c r="DT157" s="649"/>
      <c r="DU157" s="650"/>
      <c r="DV157" s="649">
        <f t="shared" ref="DV157" si="658">SUM(DV158:DY160)</f>
        <v>0</v>
      </c>
      <c r="DW157" s="649"/>
      <c r="DX157" s="649"/>
      <c r="DY157" s="650"/>
      <c r="DZ157" s="649">
        <f t="shared" ref="DZ157" si="659">SUM(DZ158:EC160)</f>
        <v>0</v>
      </c>
      <c r="EA157" s="649"/>
      <c r="EB157" s="649"/>
      <c r="EC157" s="650"/>
      <c r="ED157" s="649">
        <f t="shared" ref="ED157" si="660">SUM(ED158:EG160)</f>
        <v>0</v>
      </c>
      <c r="EE157" s="649"/>
      <c r="EF157" s="649"/>
      <c r="EG157" s="650"/>
      <c r="EH157" s="649">
        <f t="shared" ref="EH157" si="661">SUM(EH158:EK160)</f>
        <v>0</v>
      </c>
      <c r="EI157" s="649"/>
      <c r="EJ157" s="649"/>
      <c r="EK157" s="650"/>
      <c r="EL157" s="649">
        <f t="shared" ref="EL157" si="662">SUM(EL158:EO160)</f>
        <v>0</v>
      </c>
      <c r="EM157" s="649"/>
      <c r="EN157" s="649"/>
      <c r="EO157" s="650"/>
      <c r="EP157" s="649">
        <f t="shared" ref="EP157" si="663">SUM(EP158:ES160)</f>
        <v>0</v>
      </c>
      <c r="EQ157" s="649"/>
      <c r="ER157" s="649"/>
      <c r="ES157" s="650"/>
      <c r="ET157" s="649">
        <f t="shared" ref="ET157" si="664">SUM(ET158:EW160)</f>
        <v>0</v>
      </c>
      <c r="EU157" s="649"/>
      <c r="EV157" s="649"/>
      <c r="EW157" s="650"/>
      <c r="EX157" s="649">
        <f t="shared" ref="EX157" si="665">SUM(EX158:FA160)</f>
        <v>0</v>
      </c>
      <c r="EY157" s="649"/>
      <c r="EZ157" s="649"/>
      <c r="FA157" s="650"/>
      <c r="FB157" s="649">
        <f t="shared" ref="FB157" si="666">SUM(FB158:FE160)</f>
        <v>0</v>
      </c>
      <c r="FC157" s="649"/>
      <c r="FD157" s="649"/>
      <c r="FE157" s="650"/>
      <c r="FF157" s="649">
        <f t="shared" ref="FF157" si="667">SUM(FF158:FI160)</f>
        <v>0</v>
      </c>
      <c r="FG157" s="649"/>
      <c r="FH157" s="649"/>
      <c r="FI157" s="650"/>
      <c r="FJ157" s="649">
        <f t="shared" ref="FJ157" si="668">SUM(FJ158:FM160)</f>
        <v>0</v>
      </c>
      <c r="FK157" s="649"/>
      <c r="FL157" s="649"/>
      <c r="FM157" s="650"/>
      <c r="FN157" s="649">
        <f t="shared" ref="FN157" si="669">SUM(FN158:FQ160)</f>
        <v>0</v>
      </c>
      <c r="FO157" s="649"/>
      <c r="FP157" s="649"/>
      <c r="FQ157" s="650"/>
      <c r="FR157" s="649">
        <f t="shared" ref="FR157" si="670">SUM(FR158:FU160)</f>
        <v>0</v>
      </c>
      <c r="FS157" s="649"/>
      <c r="FT157" s="649"/>
      <c r="FU157" s="650"/>
      <c r="FV157" s="649">
        <f t="shared" ref="FV157" si="671">SUM(FV158:FY160)</f>
        <v>0</v>
      </c>
      <c r="FW157" s="649"/>
      <c r="FX157" s="649"/>
      <c r="FY157" s="650"/>
      <c r="FZ157" s="649">
        <f t="shared" ref="FZ157" si="672">SUM(FZ158:GC160)</f>
        <v>0</v>
      </c>
      <c r="GA157" s="649"/>
      <c r="GB157" s="649"/>
      <c r="GC157" s="650"/>
      <c r="GD157" s="649">
        <f t="shared" ref="GD157" si="673">SUM(GD158:GG160)</f>
        <v>0</v>
      </c>
      <c r="GE157" s="649"/>
      <c r="GF157" s="649"/>
      <c r="GG157" s="650"/>
      <c r="GH157" s="649">
        <f t="shared" ref="GH157" si="674">SUM(GH158:GK160)</f>
        <v>0</v>
      </c>
      <c r="GI157" s="649"/>
      <c r="GJ157" s="649"/>
      <c r="GK157" s="650"/>
      <c r="GL157" s="649">
        <f t="shared" ref="GL157" si="675">SUM(GL158:GO160)</f>
        <v>0</v>
      </c>
      <c r="GM157" s="649"/>
      <c r="GN157" s="649"/>
      <c r="GO157" s="650"/>
      <c r="GP157" s="649">
        <f t="shared" ref="GP157" si="676">SUM(GP158:GS160)</f>
        <v>0</v>
      </c>
      <c r="GQ157" s="649"/>
      <c r="GR157" s="649"/>
      <c r="GS157" s="650"/>
      <c r="GT157" s="649">
        <f t="shared" ref="GT157" si="677">SUM(GT158:GW160)</f>
        <v>0</v>
      </c>
      <c r="GU157" s="649"/>
      <c r="GV157" s="649"/>
      <c r="GW157" s="650"/>
      <c r="GX157" s="649">
        <f t="shared" ref="GX157" si="678">SUM(GX158:HA160)</f>
        <v>0</v>
      </c>
      <c r="GY157" s="649"/>
      <c r="GZ157" s="649"/>
      <c r="HA157" s="650"/>
      <c r="HB157" s="649">
        <f t="shared" ref="HB157" si="679">SUM(HB158:HE160)</f>
        <v>0</v>
      </c>
      <c r="HC157" s="649"/>
      <c r="HD157" s="649"/>
      <c r="HE157" s="650"/>
      <c r="HF157" s="649">
        <f t="shared" ref="HF157" si="680">SUM(HF158:HI160)</f>
        <v>0</v>
      </c>
      <c r="HG157" s="649"/>
      <c r="HH157" s="649"/>
      <c r="HI157" s="650"/>
      <c r="HJ157" s="649">
        <f t="shared" ref="HJ157" si="681">SUM(HJ158:HM160)</f>
        <v>0</v>
      </c>
      <c r="HK157" s="649"/>
      <c r="HL157" s="649"/>
      <c r="HM157" s="650"/>
      <c r="HN157" s="649">
        <f t="shared" ref="HN157" si="682">SUM(HN158:HQ160)</f>
        <v>0</v>
      </c>
      <c r="HO157" s="649"/>
      <c r="HP157" s="649"/>
      <c r="HQ157" s="650"/>
      <c r="HR157" s="649">
        <f t="shared" ref="HR157" si="683">SUM(HR158:HU160)</f>
        <v>0</v>
      </c>
      <c r="HS157" s="649"/>
      <c r="HT157" s="649"/>
      <c r="HU157" s="650"/>
      <c r="HV157" s="649">
        <f t="shared" ref="HV157" si="684">SUM(HV158:HY160)</f>
        <v>0</v>
      </c>
      <c r="HW157" s="649"/>
      <c r="HX157" s="649"/>
      <c r="HY157" s="650"/>
      <c r="HZ157" s="649">
        <f t="shared" ref="HZ157" si="685">SUM(HZ158:IC160)</f>
        <v>0</v>
      </c>
      <c r="IA157" s="649"/>
      <c r="IB157" s="649"/>
      <c r="IC157" s="650"/>
      <c r="ID157" s="649">
        <f t="shared" ref="ID157" si="686">SUM(ID158:IG160)</f>
        <v>0</v>
      </c>
      <c r="IE157" s="649"/>
      <c r="IF157" s="649"/>
      <c r="IG157" s="650"/>
      <c r="IH157" s="649">
        <f t="shared" ref="IH157" si="687">SUM(IH158:IK160)</f>
        <v>0</v>
      </c>
      <c r="II157" s="649"/>
      <c r="IJ157" s="649"/>
      <c r="IK157" s="650"/>
      <c r="IL157" s="649">
        <f t="shared" ref="IL157" si="688">SUM(IL158:IO160)</f>
        <v>0</v>
      </c>
      <c r="IM157" s="649"/>
      <c r="IN157" s="649"/>
      <c r="IO157" s="650"/>
      <c r="IP157" s="649">
        <f t="shared" ref="IP157" si="689">SUM(IP158:IS160)</f>
        <v>0</v>
      </c>
      <c r="IQ157" s="649"/>
      <c r="IR157" s="649"/>
      <c r="IS157" s="650"/>
      <c r="IT157" s="649">
        <f t="shared" ref="IT157" si="690">SUM(IT158:IW160)</f>
        <v>0</v>
      </c>
      <c r="IU157" s="649"/>
      <c r="IV157" s="649"/>
      <c r="IW157" s="650"/>
      <c r="IX157" s="649">
        <f t="shared" ref="IX157" si="691">SUM(IX158:JA160)</f>
        <v>0</v>
      </c>
      <c r="IY157" s="649"/>
      <c r="IZ157" s="649"/>
      <c r="JA157" s="650"/>
      <c r="JB157" s="649">
        <f t="shared" ref="JB157" si="692">SUM(JB158:JE160)</f>
        <v>0</v>
      </c>
      <c r="JC157" s="649"/>
      <c r="JD157" s="649"/>
      <c r="JE157" s="650"/>
      <c r="JF157" s="649">
        <f t="shared" ref="JF157" si="693">SUM(JF158:JI160)</f>
        <v>0</v>
      </c>
      <c r="JG157" s="649"/>
      <c r="JH157" s="649"/>
      <c r="JI157" s="650"/>
      <c r="JJ157" s="649">
        <f t="shared" ref="JJ157" si="694">SUM(JJ158:JM160)</f>
        <v>0</v>
      </c>
      <c r="JK157" s="649"/>
      <c r="JL157" s="649"/>
      <c r="JM157" s="650"/>
      <c r="JN157" s="649">
        <f t="shared" ref="JN157" si="695">SUM(JN158:JQ160)</f>
        <v>0</v>
      </c>
      <c r="JO157" s="649"/>
      <c r="JP157" s="649"/>
      <c r="JQ157" s="650"/>
      <c r="JR157" s="649">
        <f t="shared" ref="JR157" si="696">SUM(JR158:JU160)</f>
        <v>0</v>
      </c>
      <c r="JS157" s="649"/>
      <c r="JT157" s="649"/>
      <c r="JU157" s="650"/>
      <c r="JV157" s="649">
        <f t="shared" ref="JV157" si="697">SUM(JV158:JY160)</f>
        <v>0</v>
      </c>
      <c r="JW157" s="649"/>
      <c r="JX157" s="649"/>
      <c r="JY157" s="650"/>
      <c r="JZ157" s="649">
        <f t="shared" ref="JZ157" si="698">SUM(JZ158:KC160)</f>
        <v>0</v>
      </c>
      <c r="KA157" s="649"/>
      <c r="KB157" s="649"/>
      <c r="KC157" s="650"/>
      <c r="KD157" s="649">
        <f t="shared" ref="KD157" si="699">SUM(KD158:KG160)</f>
        <v>0</v>
      </c>
      <c r="KE157" s="649"/>
      <c r="KF157" s="649"/>
      <c r="KG157" s="650"/>
      <c r="KH157" s="649">
        <f t="shared" ref="KH157" si="700">SUM(KH158:KK160)</f>
        <v>0</v>
      </c>
      <c r="KI157" s="649"/>
      <c r="KJ157" s="649"/>
      <c r="KK157" s="650"/>
      <c r="KL157" s="649">
        <f t="shared" ref="KL157" si="701">SUM(KL158:KO160)</f>
        <v>0</v>
      </c>
      <c r="KM157" s="649"/>
      <c r="KN157" s="649"/>
      <c r="KO157" s="650"/>
      <c r="KP157" s="649">
        <f t="shared" ref="KP157" si="702">SUM(KP158:KS160)</f>
        <v>0</v>
      </c>
      <c r="KQ157" s="649"/>
      <c r="KR157" s="649"/>
      <c r="KS157" s="650"/>
      <c r="KT157" s="649">
        <f t="shared" ref="KT157" si="703">SUM(KT158:KW160)</f>
        <v>0</v>
      </c>
      <c r="KU157" s="649"/>
      <c r="KV157" s="649"/>
      <c r="KW157" s="650"/>
      <c r="KX157" s="649">
        <f t="shared" ref="KX157" si="704">SUM(KX158:LA160)</f>
        <v>0</v>
      </c>
      <c r="KY157" s="649"/>
      <c r="KZ157" s="649"/>
      <c r="LA157" s="650"/>
      <c r="LB157" s="649">
        <f t="shared" ref="LB157" si="705">SUM(LB158:LE160)</f>
        <v>0</v>
      </c>
      <c r="LC157" s="649"/>
      <c r="LD157" s="649"/>
      <c r="LE157" s="650"/>
      <c r="LF157" s="649">
        <f t="shared" ref="LF157" si="706">SUM(LF158:LI160)</f>
        <v>0</v>
      </c>
      <c r="LG157" s="649"/>
      <c r="LH157" s="649"/>
      <c r="LI157" s="650"/>
      <c r="LJ157" s="649">
        <f t="shared" ref="LJ157" si="707">SUM(LJ158:LM160)</f>
        <v>0</v>
      </c>
      <c r="LK157" s="649"/>
      <c r="LL157" s="649"/>
      <c r="LM157" s="650"/>
    </row>
    <row r="158" spans="1:325">
      <c r="A158" s="130" t="s">
        <v>937</v>
      </c>
      <c r="B158" s="537" t="s">
        <v>938</v>
      </c>
      <c r="C158" s="540" t="s">
        <v>939</v>
      </c>
      <c r="D158" s="526">
        <f t="shared" si="314"/>
        <v>0</v>
      </c>
      <c r="E158" s="536">
        <f ca="1">IFERROR(D158/$D$143,"")</f>
        <v>0</v>
      </c>
      <c r="F158" s="635"/>
      <c r="G158" s="635"/>
      <c r="H158" s="635"/>
      <c r="I158" s="636"/>
      <c r="J158" s="635"/>
      <c r="K158" s="635"/>
      <c r="L158" s="635"/>
      <c r="M158" s="636"/>
      <c r="N158" s="635"/>
      <c r="O158" s="635"/>
      <c r="P158" s="635"/>
      <c r="Q158" s="636"/>
      <c r="R158" s="635"/>
      <c r="S158" s="635"/>
      <c r="T158" s="635"/>
      <c r="U158" s="636"/>
      <c r="V158" s="635"/>
      <c r="W158" s="635"/>
      <c r="X158" s="635"/>
      <c r="Y158" s="636"/>
      <c r="Z158" s="635"/>
      <c r="AA158" s="635"/>
      <c r="AB158" s="635"/>
      <c r="AC158" s="636"/>
      <c r="AD158" s="635"/>
      <c r="AE158" s="635"/>
      <c r="AF158" s="635"/>
      <c r="AG158" s="636"/>
      <c r="AH158" s="635"/>
      <c r="AI158" s="635"/>
      <c r="AJ158" s="635"/>
      <c r="AK158" s="636"/>
      <c r="AL158" s="635"/>
      <c r="AM158" s="635"/>
      <c r="AN158" s="635"/>
      <c r="AO158" s="636"/>
      <c r="AP158" s="635"/>
      <c r="AQ158" s="635"/>
      <c r="AR158" s="635"/>
      <c r="AS158" s="636"/>
      <c r="AT158" s="635"/>
      <c r="AU158" s="635"/>
      <c r="AV158" s="635"/>
      <c r="AW158" s="636"/>
      <c r="AX158" s="635"/>
      <c r="AY158" s="635"/>
      <c r="AZ158" s="635"/>
      <c r="BA158" s="636"/>
      <c r="BB158" s="635"/>
      <c r="BC158" s="635"/>
      <c r="BD158" s="635"/>
      <c r="BE158" s="636"/>
      <c r="BF158" s="635"/>
      <c r="BG158" s="635"/>
      <c r="BH158" s="635"/>
      <c r="BI158" s="636"/>
      <c r="BJ158" s="635"/>
      <c r="BK158" s="635"/>
      <c r="BL158" s="635"/>
      <c r="BM158" s="636"/>
      <c r="BN158" s="635"/>
      <c r="BO158" s="635"/>
      <c r="BP158" s="635"/>
      <c r="BQ158" s="636"/>
      <c r="BR158" s="635"/>
      <c r="BS158" s="635"/>
      <c r="BT158" s="635"/>
      <c r="BU158" s="636"/>
      <c r="BV158" s="635"/>
      <c r="BW158" s="635"/>
      <c r="BX158" s="635"/>
      <c r="BY158" s="636"/>
      <c r="BZ158" s="635"/>
      <c r="CA158" s="635"/>
      <c r="CB158" s="635"/>
      <c r="CC158" s="636"/>
      <c r="CD158" s="635"/>
      <c r="CE158" s="635"/>
      <c r="CF158" s="635"/>
      <c r="CG158" s="636"/>
      <c r="CH158" s="635"/>
      <c r="CI158" s="635"/>
      <c r="CJ158" s="635"/>
      <c r="CK158" s="636"/>
      <c r="CL158" s="635"/>
      <c r="CM158" s="635"/>
      <c r="CN158" s="635"/>
      <c r="CO158" s="636"/>
      <c r="CP158" s="635"/>
      <c r="CQ158" s="635"/>
      <c r="CR158" s="635"/>
      <c r="CS158" s="636"/>
      <c r="CT158" s="635"/>
      <c r="CU158" s="635"/>
      <c r="CV158" s="635"/>
      <c r="CW158" s="636"/>
      <c r="CX158" s="635"/>
      <c r="CY158" s="635"/>
      <c r="CZ158" s="635"/>
      <c r="DA158" s="636"/>
      <c r="DB158" s="635"/>
      <c r="DC158" s="635"/>
      <c r="DD158" s="635"/>
      <c r="DE158" s="636"/>
      <c r="DF158" s="635"/>
      <c r="DG158" s="635"/>
      <c r="DH158" s="635"/>
      <c r="DI158" s="636"/>
      <c r="DJ158" s="635"/>
      <c r="DK158" s="635"/>
      <c r="DL158" s="635"/>
      <c r="DM158" s="636"/>
      <c r="DN158" s="635"/>
      <c r="DO158" s="635"/>
      <c r="DP158" s="635"/>
      <c r="DQ158" s="636"/>
      <c r="DR158" s="635"/>
      <c r="DS158" s="635"/>
      <c r="DT158" s="635"/>
      <c r="DU158" s="636"/>
      <c r="DV158" s="635"/>
      <c r="DW158" s="635"/>
      <c r="DX158" s="635"/>
      <c r="DY158" s="636"/>
      <c r="DZ158" s="635"/>
      <c r="EA158" s="635"/>
      <c r="EB158" s="635"/>
      <c r="EC158" s="636"/>
      <c r="ED158" s="635"/>
      <c r="EE158" s="635"/>
      <c r="EF158" s="635"/>
      <c r="EG158" s="636"/>
      <c r="EH158" s="635"/>
      <c r="EI158" s="635"/>
      <c r="EJ158" s="635"/>
      <c r="EK158" s="636"/>
      <c r="EL158" s="635"/>
      <c r="EM158" s="635"/>
      <c r="EN158" s="635"/>
      <c r="EO158" s="636"/>
      <c r="EP158" s="635"/>
      <c r="EQ158" s="635"/>
      <c r="ER158" s="635"/>
      <c r="ES158" s="636"/>
      <c r="ET158" s="635"/>
      <c r="EU158" s="635"/>
      <c r="EV158" s="635"/>
      <c r="EW158" s="636"/>
      <c r="EX158" s="635"/>
      <c r="EY158" s="635"/>
      <c r="EZ158" s="635"/>
      <c r="FA158" s="636"/>
      <c r="FB158" s="635"/>
      <c r="FC158" s="635"/>
      <c r="FD158" s="635"/>
      <c r="FE158" s="636"/>
      <c r="FF158" s="635"/>
      <c r="FG158" s="635"/>
      <c r="FH158" s="635"/>
      <c r="FI158" s="636"/>
      <c r="FJ158" s="635"/>
      <c r="FK158" s="635"/>
      <c r="FL158" s="635"/>
      <c r="FM158" s="636"/>
      <c r="FN158" s="635"/>
      <c r="FO158" s="635"/>
      <c r="FP158" s="635"/>
      <c r="FQ158" s="636"/>
      <c r="FR158" s="635"/>
      <c r="FS158" s="635"/>
      <c r="FT158" s="635"/>
      <c r="FU158" s="636"/>
      <c r="FV158" s="635"/>
      <c r="FW158" s="635"/>
      <c r="FX158" s="635"/>
      <c r="FY158" s="636"/>
      <c r="FZ158" s="635"/>
      <c r="GA158" s="635"/>
      <c r="GB158" s="635"/>
      <c r="GC158" s="636"/>
      <c r="GD158" s="635"/>
      <c r="GE158" s="635"/>
      <c r="GF158" s="635"/>
      <c r="GG158" s="636"/>
      <c r="GH158" s="635"/>
      <c r="GI158" s="635"/>
      <c r="GJ158" s="635"/>
      <c r="GK158" s="636"/>
      <c r="GL158" s="635"/>
      <c r="GM158" s="635"/>
      <c r="GN158" s="635"/>
      <c r="GO158" s="636"/>
      <c r="GP158" s="635"/>
      <c r="GQ158" s="635"/>
      <c r="GR158" s="635"/>
      <c r="GS158" s="636"/>
      <c r="GT158" s="635"/>
      <c r="GU158" s="635"/>
      <c r="GV158" s="635"/>
      <c r="GW158" s="636"/>
      <c r="GX158" s="635"/>
      <c r="GY158" s="635"/>
      <c r="GZ158" s="635"/>
      <c r="HA158" s="636"/>
      <c r="HB158" s="635"/>
      <c r="HC158" s="635"/>
      <c r="HD158" s="635"/>
      <c r="HE158" s="636"/>
      <c r="HF158" s="635"/>
      <c r="HG158" s="635"/>
      <c r="HH158" s="635"/>
      <c r="HI158" s="636"/>
      <c r="HJ158" s="635"/>
      <c r="HK158" s="635"/>
      <c r="HL158" s="635"/>
      <c r="HM158" s="636"/>
      <c r="HN158" s="635"/>
      <c r="HO158" s="635"/>
      <c r="HP158" s="635"/>
      <c r="HQ158" s="636"/>
      <c r="HR158" s="635"/>
      <c r="HS158" s="635"/>
      <c r="HT158" s="635"/>
      <c r="HU158" s="636"/>
      <c r="HV158" s="635"/>
      <c r="HW158" s="635"/>
      <c r="HX158" s="635"/>
      <c r="HY158" s="636"/>
      <c r="HZ158" s="635"/>
      <c r="IA158" s="635"/>
      <c r="IB158" s="635"/>
      <c r="IC158" s="636"/>
      <c r="ID158" s="635"/>
      <c r="IE158" s="635"/>
      <c r="IF158" s="635"/>
      <c r="IG158" s="636"/>
      <c r="IH158" s="635"/>
      <c r="II158" s="635"/>
      <c r="IJ158" s="635"/>
      <c r="IK158" s="636"/>
      <c r="IL158" s="635"/>
      <c r="IM158" s="635"/>
      <c r="IN158" s="635"/>
      <c r="IO158" s="636"/>
      <c r="IP158" s="635"/>
      <c r="IQ158" s="635"/>
      <c r="IR158" s="635"/>
      <c r="IS158" s="636"/>
      <c r="IT158" s="635"/>
      <c r="IU158" s="635"/>
      <c r="IV158" s="635"/>
      <c r="IW158" s="636"/>
      <c r="IX158" s="635"/>
      <c r="IY158" s="635"/>
      <c r="IZ158" s="635"/>
      <c r="JA158" s="636"/>
      <c r="JB158" s="635"/>
      <c r="JC158" s="635"/>
      <c r="JD158" s="635"/>
      <c r="JE158" s="636"/>
      <c r="JF158" s="635"/>
      <c r="JG158" s="635"/>
      <c r="JH158" s="635"/>
      <c r="JI158" s="636"/>
      <c r="JJ158" s="635"/>
      <c r="JK158" s="635"/>
      <c r="JL158" s="635"/>
      <c r="JM158" s="636"/>
      <c r="JN158" s="635"/>
      <c r="JO158" s="635"/>
      <c r="JP158" s="635"/>
      <c r="JQ158" s="636"/>
      <c r="JR158" s="635"/>
      <c r="JS158" s="635"/>
      <c r="JT158" s="635"/>
      <c r="JU158" s="636"/>
      <c r="JV158" s="635"/>
      <c r="JW158" s="635"/>
      <c r="JX158" s="635"/>
      <c r="JY158" s="636"/>
      <c r="JZ158" s="635"/>
      <c r="KA158" s="635"/>
      <c r="KB158" s="635"/>
      <c r="KC158" s="636"/>
      <c r="KD158" s="635"/>
      <c r="KE158" s="635"/>
      <c r="KF158" s="635"/>
      <c r="KG158" s="636"/>
      <c r="KH158" s="635"/>
      <c r="KI158" s="635"/>
      <c r="KJ158" s="635"/>
      <c r="KK158" s="636"/>
      <c r="KL158" s="635"/>
      <c r="KM158" s="635"/>
      <c r="KN158" s="635"/>
      <c r="KO158" s="636"/>
      <c r="KP158" s="635"/>
      <c r="KQ158" s="635"/>
      <c r="KR158" s="635"/>
      <c r="KS158" s="636"/>
      <c r="KT158" s="635"/>
      <c r="KU158" s="635"/>
      <c r="KV158" s="635"/>
      <c r="KW158" s="636"/>
      <c r="KX158" s="635"/>
      <c r="KY158" s="635"/>
      <c r="KZ158" s="635"/>
      <c r="LA158" s="636"/>
      <c r="LB158" s="635"/>
      <c r="LC158" s="635"/>
      <c r="LD158" s="635"/>
      <c r="LE158" s="636"/>
      <c r="LF158" s="635"/>
      <c r="LG158" s="635"/>
      <c r="LH158" s="635"/>
      <c r="LI158" s="636"/>
      <c r="LJ158" s="635"/>
      <c r="LK158" s="635"/>
      <c r="LL158" s="635"/>
      <c r="LM158" s="636"/>
    </row>
    <row r="159" spans="1:325">
      <c r="A159" s="130"/>
      <c r="B159" s="537" t="s">
        <v>940</v>
      </c>
      <c r="C159" s="540" t="s">
        <v>441</v>
      </c>
      <c r="D159" s="526">
        <f t="shared" si="314"/>
        <v>0</v>
      </c>
      <c r="E159" s="536">
        <f ca="1">IFERROR(D159/$D$143,"")</f>
        <v>0</v>
      </c>
      <c r="F159" s="635"/>
      <c r="G159" s="635"/>
      <c r="H159" s="635"/>
      <c r="I159" s="636"/>
      <c r="J159" s="635" t="s">
        <v>941</v>
      </c>
      <c r="K159" s="635"/>
      <c r="L159" s="635"/>
      <c r="M159" s="636"/>
      <c r="N159" s="635" t="s">
        <v>941</v>
      </c>
      <c r="O159" s="635"/>
      <c r="P159" s="635"/>
      <c r="Q159" s="636"/>
      <c r="R159" s="635" t="s">
        <v>941</v>
      </c>
      <c r="S159" s="635"/>
      <c r="T159" s="635"/>
      <c r="U159" s="636"/>
      <c r="V159" s="635" t="s">
        <v>941</v>
      </c>
      <c r="W159" s="635"/>
      <c r="X159" s="635"/>
      <c r="Y159" s="636"/>
      <c r="Z159" s="635" t="s">
        <v>941</v>
      </c>
      <c r="AA159" s="635"/>
      <c r="AB159" s="635"/>
      <c r="AC159" s="636"/>
      <c r="AD159" s="635" t="s">
        <v>941</v>
      </c>
      <c r="AE159" s="635"/>
      <c r="AF159" s="635"/>
      <c r="AG159" s="636"/>
      <c r="AH159" s="635" t="s">
        <v>941</v>
      </c>
      <c r="AI159" s="635"/>
      <c r="AJ159" s="635"/>
      <c r="AK159" s="636"/>
      <c r="AL159" s="635" t="s">
        <v>941</v>
      </c>
      <c r="AM159" s="635"/>
      <c r="AN159" s="635"/>
      <c r="AO159" s="636"/>
      <c r="AP159" s="635" t="s">
        <v>941</v>
      </c>
      <c r="AQ159" s="635"/>
      <c r="AR159" s="635"/>
      <c r="AS159" s="636"/>
      <c r="AT159" s="635" t="s">
        <v>941</v>
      </c>
      <c r="AU159" s="635"/>
      <c r="AV159" s="635"/>
      <c r="AW159" s="636"/>
      <c r="AX159" s="635" t="s">
        <v>941</v>
      </c>
      <c r="AY159" s="635"/>
      <c r="AZ159" s="635"/>
      <c r="BA159" s="636"/>
      <c r="BB159" s="635" t="s">
        <v>941</v>
      </c>
      <c r="BC159" s="635"/>
      <c r="BD159" s="635"/>
      <c r="BE159" s="636"/>
      <c r="BF159" s="635" t="s">
        <v>941</v>
      </c>
      <c r="BG159" s="635"/>
      <c r="BH159" s="635"/>
      <c r="BI159" s="636"/>
      <c r="BJ159" s="635" t="s">
        <v>941</v>
      </c>
      <c r="BK159" s="635"/>
      <c r="BL159" s="635"/>
      <c r="BM159" s="636"/>
      <c r="BN159" s="635" t="s">
        <v>941</v>
      </c>
      <c r="BO159" s="635"/>
      <c r="BP159" s="635"/>
      <c r="BQ159" s="636"/>
      <c r="BR159" s="635" t="s">
        <v>941</v>
      </c>
      <c r="BS159" s="635"/>
      <c r="BT159" s="635"/>
      <c r="BU159" s="636"/>
      <c r="BV159" s="635" t="s">
        <v>941</v>
      </c>
      <c r="BW159" s="635"/>
      <c r="BX159" s="635"/>
      <c r="BY159" s="636"/>
      <c r="BZ159" s="635" t="s">
        <v>941</v>
      </c>
      <c r="CA159" s="635"/>
      <c r="CB159" s="635"/>
      <c r="CC159" s="636"/>
      <c r="CD159" s="635"/>
      <c r="CE159" s="635"/>
      <c r="CF159" s="635"/>
      <c r="CG159" s="636"/>
      <c r="CH159" s="635"/>
      <c r="CI159" s="635"/>
      <c r="CJ159" s="635"/>
      <c r="CK159" s="636"/>
      <c r="CL159" s="635"/>
      <c r="CM159" s="635"/>
      <c r="CN159" s="635"/>
      <c r="CO159" s="636"/>
      <c r="CP159" s="635"/>
      <c r="CQ159" s="635"/>
      <c r="CR159" s="635"/>
      <c r="CS159" s="636"/>
      <c r="CT159" s="635"/>
      <c r="CU159" s="635"/>
      <c r="CV159" s="635"/>
      <c r="CW159" s="636"/>
      <c r="CX159" s="635"/>
      <c r="CY159" s="635"/>
      <c r="CZ159" s="635"/>
      <c r="DA159" s="636"/>
      <c r="DB159" s="635"/>
      <c r="DC159" s="635"/>
      <c r="DD159" s="635"/>
      <c r="DE159" s="636"/>
      <c r="DF159" s="635"/>
      <c r="DG159" s="635"/>
      <c r="DH159" s="635"/>
      <c r="DI159" s="636"/>
      <c r="DJ159" s="635"/>
      <c r="DK159" s="635"/>
      <c r="DL159" s="635"/>
      <c r="DM159" s="636"/>
      <c r="DN159" s="635"/>
      <c r="DO159" s="635"/>
      <c r="DP159" s="635"/>
      <c r="DQ159" s="636"/>
      <c r="DR159" s="635"/>
      <c r="DS159" s="635"/>
      <c r="DT159" s="635"/>
      <c r="DU159" s="636"/>
      <c r="DV159" s="635"/>
      <c r="DW159" s="635"/>
      <c r="DX159" s="635"/>
      <c r="DY159" s="636"/>
      <c r="DZ159" s="635"/>
      <c r="EA159" s="635"/>
      <c r="EB159" s="635"/>
      <c r="EC159" s="636"/>
      <c r="ED159" s="635"/>
      <c r="EE159" s="635"/>
      <c r="EF159" s="635"/>
      <c r="EG159" s="636"/>
      <c r="EH159" s="635"/>
      <c r="EI159" s="635"/>
      <c r="EJ159" s="635"/>
      <c r="EK159" s="636"/>
      <c r="EL159" s="635"/>
      <c r="EM159" s="635"/>
      <c r="EN159" s="635"/>
      <c r="EO159" s="636"/>
      <c r="EP159" s="635"/>
      <c r="EQ159" s="635"/>
      <c r="ER159" s="635"/>
      <c r="ES159" s="636"/>
      <c r="ET159" s="635"/>
      <c r="EU159" s="635"/>
      <c r="EV159" s="635"/>
      <c r="EW159" s="636"/>
      <c r="EX159" s="635"/>
      <c r="EY159" s="635"/>
      <c r="EZ159" s="635"/>
      <c r="FA159" s="636"/>
      <c r="FB159" s="635"/>
      <c r="FC159" s="635"/>
      <c r="FD159" s="635"/>
      <c r="FE159" s="636"/>
      <c r="FF159" s="635"/>
      <c r="FG159" s="635"/>
      <c r="FH159" s="635"/>
      <c r="FI159" s="636"/>
      <c r="FJ159" s="635"/>
      <c r="FK159" s="635"/>
      <c r="FL159" s="635"/>
      <c r="FM159" s="636"/>
      <c r="FN159" s="635"/>
      <c r="FO159" s="635"/>
      <c r="FP159" s="635"/>
      <c r="FQ159" s="636"/>
      <c r="FR159" s="635"/>
      <c r="FS159" s="635"/>
      <c r="FT159" s="635"/>
      <c r="FU159" s="636"/>
      <c r="FV159" s="635"/>
      <c r="FW159" s="635"/>
      <c r="FX159" s="635"/>
      <c r="FY159" s="636"/>
      <c r="FZ159" s="635"/>
      <c r="GA159" s="635"/>
      <c r="GB159" s="635"/>
      <c r="GC159" s="636"/>
      <c r="GD159" s="635"/>
      <c r="GE159" s="635"/>
      <c r="GF159" s="635"/>
      <c r="GG159" s="636"/>
      <c r="GH159" s="635"/>
      <c r="GI159" s="635"/>
      <c r="GJ159" s="635"/>
      <c r="GK159" s="636"/>
      <c r="GL159" s="635"/>
      <c r="GM159" s="635"/>
      <c r="GN159" s="635"/>
      <c r="GO159" s="636"/>
      <c r="GP159" s="635"/>
      <c r="GQ159" s="635"/>
      <c r="GR159" s="635"/>
      <c r="GS159" s="636"/>
      <c r="GT159" s="635"/>
      <c r="GU159" s="635"/>
      <c r="GV159" s="635"/>
      <c r="GW159" s="636"/>
      <c r="GX159" s="635"/>
      <c r="GY159" s="635"/>
      <c r="GZ159" s="635"/>
      <c r="HA159" s="636"/>
      <c r="HB159" s="635"/>
      <c r="HC159" s="635"/>
      <c r="HD159" s="635"/>
      <c r="HE159" s="636"/>
      <c r="HF159" s="635"/>
      <c r="HG159" s="635"/>
      <c r="HH159" s="635"/>
      <c r="HI159" s="636"/>
      <c r="HJ159" s="635"/>
      <c r="HK159" s="635"/>
      <c r="HL159" s="635"/>
      <c r="HM159" s="636"/>
      <c r="HN159" s="635"/>
      <c r="HO159" s="635"/>
      <c r="HP159" s="635"/>
      <c r="HQ159" s="636"/>
      <c r="HR159" s="635"/>
      <c r="HS159" s="635"/>
      <c r="HT159" s="635"/>
      <c r="HU159" s="636"/>
      <c r="HV159" s="635"/>
      <c r="HW159" s="635"/>
      <c r="HX159" s="635"/>
      <c r="HY159" s="636"/>
      <c r="HZ159" s="635"/>
      <c r="IA159" s="635"/>
      <c r="IB159" s="635"/>
      <c r="IC159" s="636"/>
      <c r="ID159" s="635"/>
      <c r="IE159" s="635"/>
      <c r="IF159" s="635"/>
      <c r="IG159" s="636"/>
      <c r="IH159" s="635"/>
      <c r="II159" s="635"/>
      <c r="IJ159" s="635"/>
      <c r="IK159" s="636"/>
      <c r="IL159" s="635"/>
      <c r="IM159" s="635"/>
      <c r="IN159" s="635"/>
      <c r="IO159" s="636"/>
      <c r="IP159" s="635"/>
      <c r="IQ159" s="635"/>
      <c r="IR159" s="635"/>
      <c r="IS159" s="636"/>
      <c r="IT159" s="635"/>
      <c r="IU159" s="635"/>
      <c r="IV159" s="635"/>
      <c r="IW159" s="636"/>
      <c r="IX159" s="635"/>
      <c r="IY159" s="635"/>
      <c r="IZ159" s="635"/>
      <c r="JA159" s="636"/>
      <c r="JB159" s="635"/>
      <c r="JC159" s="635"/>
      <c r="JD159" s="635"/>
      <c r="JE159" s="636"/>
      <c r="JF159" s="635"/>
      <c r="JG159" s="635"/>
      <c r="JH159" s="635"/>
      <c r="JI159" s="636"/>
      <c r="JJ159" s="635"/>
      <c r="JK159" s="635"/>
      <c r="JL159" s="635"/>
      <c r="JM159" s="636"/>
      <c r="JN159" s="635"/>
      <c r="JO159" s="635"/>
      <c r="JP159" s="635"/>
      <c r="JQ159" s="636"/>
      <c r="JR159" s="635"/>
      <c r="JS159" s="635"/>
      <c r="JT159" s="635"/>
      <c r="JU159" s="636"/>
      <c r="JV159" s="635"/>
      <c r="JW159" s="635"/>
      <c r="JX159" s="635"/>
      <c r="JY159" s="636"/>
      <c r="JZ159" s="635"/>
      <c r="KA159" s="635"/>
      <c r="KB159" s="635"/>
      <c r="KC159" s="636"/>
      <c r="KD159" s="635"/>
      <c r="KE159" s="635"/>
      <c r="KF159" s="635"/>
      <c r="KG159" s="636"/>
      <c r="KH159" s="635"/>
      <c r="KI159" s="635"/>
      <c r="KJ159" s="635"/>
      <c r="KK159" s="636"/>
      <c r="KL159" s="635"/>
      <c r="KM159" s="635"/>
      <c r="KN159" s="635"/>
      <c r="KO159" s="636"/>
      <c r="KP159" s="635"/>
      <c r="KQ159" s="635"/>
      <c r="KR159" s="635"/>
      <c r="KS159" s="636"/>
      <c r="KT159" s="635"/>
      <c r="KU159" s="635"/>
      <c r="KV159" s="635"/>
      <c r="KW159" s="636"/>
      <c r="KX159" s="635"/>
      <c r="KY159" s="635"/>
      <c r="KZ159" s="635"/>
      <c r="LA159" s="636"/>
      <c r="LB159" s="635"/>
      <c r="LC159" s="635"/>
      <c r="LD159" s="635"/>
      <c r="LE159" s="636"/>
      <c r="LF159" s="635"/>
      <c r="LG159" s="635"/>
      <c r="LH159" s="635"/>
      <c r="LI159" s="636"/>
      <c r="LJ159" s="635"/>
      <c r="LK159" s="635"/>
      <c r="LL159" s="635"/>
      <c r="LM159" s="636"/>
    </row>
    <row r="160" spans="1:325">
      <c r="A160" s="130"/>
      <c r="B160" s="537" t="s">
        <v>942</v>
      </c>
      <c r="C160" s="540" t="s">
        <v>943</v>
      </c>
      <c r="D160" s="577">
        <f t="shared" si="314"/>
        <v>51138502</v>
      </c>
      <c r="E160" s="536">
        <f ca="1">IFERROR(D160/$D$143,"")</f>
        <v>0.13762804523056052</v>
      </c>
      <c r="F160" s="635">
        <v>0</v>
      </c>
      <c r="G160" s="635"/>
      <c r="H160" s="635"/>
      <c r="I160" s="636"/>
      <c r="J160" s="644">
        <v>0</v>
      </c>
      <c r="K160" s="644"/>
      <c r="L160" s="644"/>
      <c r="M160" s="645"/>
      <c r="N160" s="644">
        <v>1349893</v>
      </c>
      <c r="O160" s="644"/>
      <c r="P160" s="644"/>
      <c r="Q160" s="645"/>
      <c r="R160" s="644">
        <v>7435990</v>
      </c>
      <c r="S160" s="644"/>
      <c r="T160" s="644"/>
      <c r="U160" s="645"/>
      <c r="V160" s="644">
        <v>7835471</v>
      </c>
      <c r="W160" s="644"/>
      <c r="X160" s="644"/>
      <c r="Y160" s="645"/>
      <c r="Z160" s="644">
        <f>61184.25+10344930</f>
        <v>10406114.25</v>
      </c>
      <c r="AA160" s="644"/>
      <c r="AB160" s="644"/>
      <c r="AC160" s="645"/>
      <c r="AD160" s="644">
        <f>244737+10747798</f>
        <v>10992535</v>
      </c>
      <c r="AE160" s="644"/>
      <c r="AF160" s="644"/>
      <c r="AG160" s="645"/>
      <c r="AH160" s="644">
        <f>101973.75+13016525</f>
        <v>13118498.75</v>
      </c>
      <c r="AI160" s="644"/>
      <c r="AJ160" s="644"/>
      <c r="AK160" s="645"/>
      <c r="AL160" s="635"/>
      <c r="AM160" s="635"/>
      <c r="AN160" s="635"/>
      <c r="AO160" s="636"/>
      <c r="AP160" s="635"/>
      <c r="AQ160" s="635"/>
      <c r="AR160" s="635"/>
      <c r="AS160" s="636"/>
      <c r="AT160" s="635"/>
      <c r="AU160" s="635"/>
      <c r="AV160" s="635"/>
      <c r="AW160" s="636"/>
      <c r="AX160" s="635"/>
      <c r="AY160" s="635"/>
      <c r="AZ160" s="635"/>
      <c r="BA160" s="636"/>
      <c r="BB160" s="635"/>
      <c r="BC160" s="635"/>
      <c r="BD160" s="635"/>
      <c r="BE160" s="636"/>
      <c r="BF160" s="635"/>
      <c r="BG160" s="635"/>
      <c r="BH160" s="635"/>
      <c r="BI160" s="636"/>
      <c r="BJ160" s="635"/>
      <c r="BK160" s="635"/>
      <c r="BL160" s="635"/>
      <c r="BM160" s="636"/>
      <c r="BN160" s="635"/>
      <c r="BO160" s="635"/>
      <c r="BP160" s="635"/>
      <c r="BQ160" s="636"/>
      <c r="BR160" s="635"/>
      <c r="BS160" s="635"/>
      <c r="BT160" s="635"/>
      <c r="BU160" s="636"/>
      <c r="BV160" s="635"/>
      <c r="BW160" s="635"/>
      <c r="BX160" s="635"/>
      <c r="BY160" s="636"/>
      <c r="BZ160" s="635"/>
      <c r="CA160" s="635"/>
      <c r="CB160" s="635"/>
      <c r="CC160" s="636"/>
      <c r="CD160" s="635"/>
      <c r="CE160" s="635"/>
      <c r="CF160" s="635"/>
      <c r="CG160" s="636"/>
      <c r="CH160" s="635"/>
      <c r="CI160" s="635"/>
      <c r="CJ160" s="635"/>
      <c r="CK160" s="636"/>
      <c r="CL160" s="635"/>
      <c r="CM160" s="635"/>
      <c r="CN160" s="635"/>
      <c r="CO160" s="636"/>
      <c r="CP160" s="635"/>
      <c r="CQ160" s="635"/>
      <c r="CR160" s="635"/>
      <c r="CS160" s="636"/>
      <c r="CT160" s="635"/>
      <c r="CU160" s="635"/>
      <c r="CV160" s="635"/>
      <c r="CW160" s="636"/>
      <c r="CX160" s="635"/>
      <c r="CY160" s="635"/>
      <c r="CZ160" s="635"/>
      <c r="DA160" s="636"/>
      <c r="DB160" s="635"/>
      <c r="DC160" s="635"/>
      <c r="DD160" s="635"/>
      <c r="DE160" s="636"/>
      <c r="DF160" s="635"/>
      <c r="DG160" s="635"/>
      <c r="DH160" s="635"/>
      <c r="DI160" s="636"/>
      <c r="DJ160" s="635"/>
      <c r="DK160" s="635"/>
      <c r="DL160" s="635"/>
      <c r="DM160" s="636"/>
      <c r="DN160" s="635"/>
      <c r="DO160" s="635"/>
      <c r="DP160" s="635"/>
      <c r="DQ160" s="636"/>
      <c r="DR160" s="635"/>
      <c r="DS160" s="635"/>
      <c r="DT160" s="635"/>
      <c r="DU160" s="636"/>
      <c r="DV160" s="635"/>
      <c r="DW160" s="635"/>
      <c r="DX160" s="635"/>
      <c r="DY160" s="636"/>
      <c r="DZ160" s="635"/>
      <c r="EA160" s="635"/>
      <c r="EB160" s="635"/>
      <c r="EC160" s="636"/>
      <c r="ED160" s="635"/>
      <c r="EE160" s="635"/>
      <c r="EF160" s="635"/>
      <c r="EG160" s="636"/>
      <c r="EH160" s="635"/>
      <c r="EI160" s="635"/>
      <c r="EJ160" s="635"/>
      <c r="EK160" s="636"/>
      <c r="EL160" s="635"/>
      <c r="EM160" s="635"/>
      <c r="EN160" s="635"/>
      <c r="EO160" s="636"/>
      <c r="EP160" s="635"/>
      <c r="EQ160" s="635"/>
      <c r="ER160" s="635"/>
      <c r="ES160" s="636"/>
      <c r="ET160" s="635"/>
      <c r="EU160" s="635"/>
      <c r="EV160" s="635"/>
      <c r="EW160" s="636"/>
      <c r="EX160" s="635"/>
      <c r="EY160" s="635"/>
      <c r="EZ160" s="635"/>
      <c r="FA160" s="636"/>
      <c r="FB160" s="635"/>
      <c r="FC160" s="635"/>
      <c r="FD160" s="635"/>
      <c r="FE160" s="636"/>
      <c r="FF160" s="635"/>
      <c r="FG160" s="635"/>
      <c r="FH160" s="635"/>
      <c r="FI160" s="636"/>
      <c r="FJ160" s="635"/>
      <c r="FK160" s="635"/>
      <c r="FL160" s="635"/>
      <c r="FM160" s="636"/>
      <c r="FN160" s="635"/>
      <c r="FO160" s="635"/>
      <c r="FP160" s="635"/>
      <c r="FQ160" s="636"/>
      <c r="FR160" s="635"/>
      <c r="FS160" s="635"/>
      <c r="FT160" s="635"/>
      <c r="FU160" s="636"/>
      <c r="FV160" s="635"/>
      <c r="FW160" s="635"/>
      <c r="FX160" s="635"/>
      <c r="FY160" s="636"/>
      <c r="FZ160" s="635"/>
      <c r="GA160" s="635"/>
      <c r="GB160" s="635"/>
      <c r="GC160" s="636"/>
      <c r="GD160" s="635"/>
      <c r="GE160" s="635"/>
      <c r="GF160" s="635"/>
      <c r="GG160" s="636"/>
      <c r="GH160" s="635"/>
      <c r="GI160" s="635"/>
      <c r="GJ160" s="635"/>
      <c r="GK160" s="636"/>
      <c r="GL160" s="635"/>
      <c r="GM160" s="635"/>
      <c r="GN160" s="635"/>
      <c r="GO160" s="636"/>
      <c r="GP160" s="635"/>
      <c r="GQ160" s="635"/>
      <c r="GR160" s="635"/>
      <c r="GS160" s="636"/>
      <c r="GT160" s="635"/>
      <c r="GU160" s="635"/>
      <c r="GV160" s="635"/>
      <c r="GW160" s="636"/>
      <c r="GX160" s="635"/>
      <c r="GY160" s="635"/>
      <c r="GZ160" s="635"/>
      <c r="HA160" s="636"/>
      <c r="HB160" s="635"/>
      <c r="HC160" s="635"/>
      <c r="HD160" s="635"/>
      <c r="HE160" s="636"/>
      <c r="HF160" s="635"/>
      <c r="HG160" s="635"/>
      <c r="HH160" s="635"/>
      <c r="HI160" s="636"/>
      <c r="HJ160" s="635"/>
      <c r="HK160" s="635"/>
      <c r="HL160" s="635"/>
      <c r="HM160" s="636"/>
      <c r="HN160" s="635"/>
      <c r="HO160" s="635"/>
      <c r="HP160" s="635"/>
      <c r="HQ160" s="636"/>
      <c r="HR160" s="635"/>
      <c r="HS160" s="635"/>
      <c r="HT160" s="635"/>
      <c r="HU160" s="636"/>
      <c r="HV160" s="635"/>
      <c r="HW160" s="635"/>
      <c r="HX160" s="635"/>
      <c r="HY160" s="636"/>
      <c r="HZ160" s="635"/>
      <c r="IA160" s="635"/>
      <c r="IB160" s="635"/>
      <c r="IC160" s="636"/>
      <c r="ID160" s="635"/>
      <c r="IE160" s="635"/>
      <c r="IF160" s="635"/>
      <c r="IG160" s="636"/>
      <c r="IH160" s="635"/>
      <c r="II160" s="635"/>
      <c r="IJ160" s="635"/>
      <c r="IK160" s="636"/>
      <c r="IL160" s="635"/>
      <c r="IM160" s="635"/>
      <c r="IN160" s="635"/>
      <c r="IO160" s="636"/>
      <c r="IP160" s="635"/>
      <c r="IQ160" s="635"/>
      <c r="IR160" s="635"/>
      <c r="IS160" s="636"/>
      <c r="IT160" s="635"/>
      <c r="IU160" s="635"/>
      <c r="IV160" s="635"/>
      <c r="IW160" s="636"/>
      <c r="IX160" s="635"/>
      <c r="IY160" s="635"/>
      <c r="IZ160" s="635"/>
      <c r="JA160" s="636"/>
      <c r="JB160" s="635"/>
      <c r="JC160" s="635"/>
      <c r="JD160" s="635"/>
      <c r="JE160" s="636"/>
      <c r="JF160" s="635"/>
      <c r="JG160" s="635"/>
      <c r="JH160" s="635"/>
      <c r="JI160" s="636"/>
      <c r="JJ160" s="635"/>
      <c r="JK160" s="635"/>
      <c r="JL160" s="635"/>
      <c r="JM160" s="636"/>
      <c r="JN160" s="635"/>
      <c r="JO160" s="635"/>
      <c r="JP160" s="635"/>
      <c r="JQ160" s="636"/>
      <c r="JR160" s="635"/>
      <c r="JS160" s="635"/>
      <c r="JT160" s="635"/>
      <c r="JU160" s="636"/>
      <c r="JV160" s="635"/>
      <c r="JW160" s="635"/>
      <c r="JX160" s="635"/>
      <c r="JY160" s="636"/>
      <c r="JZ160" s="635"/>
      <c r="KA160" s="635"/>
      <c r="KB160" s="635"/>
      <c r="KC160" s="636"/>
      <c r="KD160" s="635"/>
      <c r="KE160" s="635"/>
      <c r="KF160" s="635"/>
      <c r="KG160" s="636"/>
      <c r="KH160" s="635"/>
      <c r="KI160" s="635"/>
      <c r="KJ160" s="635"/>
      <c r="KK160" s="636"/>
      <c r="KL160" s="635"/>
      <c r="KM160" s="635"/>
      <c r="KN160" s="635"/>
      <c r="KO160" s="636"/>
      <c r="KP160" s="635"/>
      <c r="KQ160" s="635"/>
      <c r="KR160" s="635"/>
      <c r="KS160" s="636"/>
      <c r="KT160" s="635"/>
      <c r="KU160" s="635"/>
      <c r="KV160" s="635"/>
      <c r="KW160" s="636"/>
      <c r="KX160" s="635"/>
      <c r="KY160" s="635"/>
      <c r="KZ160" s="635"/>
      <c r="LA160" s="636"/>
      <c r="LB160" s="635"/>
      <c r="LC160" s="635"/>
      <c r="LD160" s="635"/>
      <c r="LE160" s="636"/>
      <c r="LF160" s="635"/>
      <c r="LG160" s="635"/>
      <c r="LH160" s="635"/>
      <c r="LI160" s="636"/>
      <c r="LJ160" s="635"/>
      <c r="LK160" s="635"/>
      <c r="LL160" s="635"/>
      <c r="LM160" s="636"/>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127:BA127"/>
    <mergeCell ref="BB127:BE127"/>
    <mergeCell ref="BF127:BI127"/>
    <mergeCell ref="BJ127:BM127"/>
    <mergeCell ref="BN127:BQ127"/>
    <mergeCell ref="BR127:BU127"/>
    <mergeCell ref="Z127:AC127"/>
    <mergeCell ref="AD127:AG127"/>
    <mergeCell ref="AH127:AK127"/>
    <mergeCell ref="AL127:AO127"/>
    <mergeCell ref="AP127:AS127"/>
    <mergeCell ref="AT127:AW127"/>
    <mergeCell ref="F127:I127"/>
    <mergeCell ref="J127:M127"/>
    <mergeCell ref="N127:Q127"/>
    <mergeCell ref="R127:U127"/>
    <mergeCell ref="V127:Y127"/>
    <mergeCell ref="DR127:DU127"/>
    <mergeCell ref="DV127:DY127"/>
    <mergeCell ref="DZ127:EC127"/>
    <mergeCell ref="ED127:EG127"/>
    <mergeCell ref="EH127:EK127"/>
    <mergeCell ref="EL127:EO127"/>
    <mergeCell ref="CT127:CW127"/>
    <mergeCell ref="CX127:DA127"/>
    <mergeCell ref="DB127:DE127"/>
    <mergeCell ref="DF127:DI127"/>
    <mergeCell ref="DJ127:DM127"/>
    <mergeCell ref="DN127:DQ127"/>
    <mergeCell ref="BV127:BY127"/>
    <mergeCell ref="BZ127:CC127"/>
    <mergeCell ref="CD127:CG127"/>
    <mergeCell ref="CH127:CK127"/>
    <mergeCell ref="CL127:CO127"/>
    <mergeCell ref="CP127:CS127"/>
    <mergeCell ref="HZ127:IC127"/>
    <mergeCell ref="ID127:IG127"/>
    <mergeCell ref="GL127:GO127"/>
    <mergeCell ref="GP127:GS127"/>
    <mergeCell ref="GT127:GW127"/>
    <mergeCell ref="GX127:HA127"/>
    <mergeCell ref="HB127:HE127"/>
    <mergeCell ref="HF127:HI127"/>
    <mergeCell ref="FN127:FQ127"/>
    <mergeCell ref="FR127:FU127"/>
    <mergeCell ref="FV127:FY127"/>
    <mergeCell ref="FZ127:GC127"/>
    <mergeCell ref="GD127:GG127"/>
    <mergeCell ref="GH127:GK127"/>
    <mergeCell ref="EP127:ES127"/>
    <mergeCell ref="ET127:EW127"/>
    <mergeCell ref="EX127:FA127"/>
    <mergeCell ref="FB127:FE127"/>
    <mergeCell ref="FF127:FI127"/>
    <mergeCell ref="FJ127:FM127"/>
    <mergeCell ref="LB127:LE127"/>
    <mergeCell ref="LF127:LI127"/>
    <mergeCell ref="LJ127:LM127"/>
    <mergeCell ref="F128:I128"/>
    <mergeCell ref="J128:M128"/>
    <mergeCell ref="N128:Q128"/>
    <mergeCell ref="R128:U128"/>
    <mergeCell ref="V128:Y128"/>
    <mergeCell ref="Z128:AC128"/>
    <mergeCell ref="AD128:AG128"/>
    <mergeCell ref="KD127:KG127"/>
    <mergeCell ref="KH127:KK127"/>
    <mergeCell ref="KL127:KO127"/>
    <mergeCell ref="KP127:KS127"/>
    <mergeCell ref="KT127:KW127"/>
    <mergeCell ref="KX127:LA127"/>
    <mergeCell ref="JF127:JI127"/>
    <mergeCell ref="JJ127:JM127"/>
    <mergeCell ref="JN127:JQ127"/>
    <mergeCell ref="JR127:JU127"/>
    <mergeCell ref="JV127:JY127"/>
    <mergeCell ref="JZ127:KC127"/>
    <mergeCell ref="IH127:IK127"/>
    <mergeCell ref="IL127:IO127"/>
    <mergeCell ref="IP127:IS127"/>
    <mergeCell ref="IT127:IW127"/>
    <mergeCell ref="IX127:JA127"/>
    <mergeCell ref="JB127:JE127"/>
    <mergeCell ref="HJ127:HM127"/>
    <mergeCell ref="HN127:HQ127"/>
    <mergeCell ref="HR127:HU127"/>
    <mergeCell ref="HV127:HY127"/>
    <mergeCell ref="CD128:CG128"/>
    <mergeCell ref="CH128:CK128"/>
    <mergeCell ref="CL128:CO128"/>
    <mergeCell ref="CP128:CS128"/>
    <mergeCell ref="CT128:CW128"/>
    <mergeCell ref="CX128:DA128"/>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EX128:FA128"/>
    <mergeCell ref="FB128:FE128"/>
    <mergeCell ref="FF128:FI128"/>
    <mergeCell ref="FJ128:FM128"/>
    <mergeCell ref="FN128:FQ128"/>
    <mergeCell ref="FR128:FU128"/>
    <mergeCell ref="DZ128:EC128"/>
    <mergeCell ref="ED128:EG128"/>
    <mergeCell ref="EH128:EK128"/>
    <mergeCell ref="EL128:EO128"/>
    <mergeCell ref="EP128:ES128"/>
    <mergeCell ref="ET128:EW128"/>
    <mergeCell ref="DB128:DE128"/>
    <mergeCell ref="DF128:DI128"/>
    <mergeCell ref="DJ128:DM128"/>
    <mergeCell ref="DN128:DQ128"/>
    <mergeCell ref="DR128:DU128"/>
    <mergeCell ref="DV128:DY128"/>
    <mergeCell ref="JF128:JI128"/>
    <mergeCell ref="JJ128:JM128"/>
    <mergeCell ref="HR128:HU128"/>
    <mergeCell ref="HV128:HY128"/>
    <mergeCell ref="HZ128:IC128"/>
    <mergeCell ref="ID128:IG128"/>
    <mergeCell ref="IH128:IK128"/>
    <mergeCell ref="IL128:IO128"/>
    <mergeCell ref="GT128:GW128"/>
    <mergeCell ref="GX128:HA128"/>
    <mergeCell ref="HB128:HE128"/>
    <mergeCell ref="HF128:HI128"/>
    <mergeCell ref="HJ128:HM128"/>
    <mergeCell ref="HN128:HQ128"/>
    <mergeCell ref="FV128:FY128"/>
    <mergeCell ref="FZ128:GC128"/>
    <mergeCell ref="GD128:GG128"/>
    <mergeCell ref="GH128:GK128"/>
    <mergeCell ref="GL128:GO128"/>
    <mergeCell ref="GP128:GS128"/>
    <mergeCell ref="AP129:AS129"/>
    <mergeCell ref="AT129:AW129"/>
    <mergeCell ref="AX129:BA129"/>
    <mergeCell ref="BB129:BE129"/>
    <mergeCell ref="BF129:BI129"/>
    <mergeCell ref="BJ129:BM129"/>
    <mergeCell ref="LJ128:LM128"/>
    <mergeCell ref="F129:I129"/>
    <mergeCell ref="J129:M129"/>
    <mergeCell ref="N129:Q129"/>
    <mergeCell ref="R129:U129"/>
    <mergeCell ref="V129:Y129"/>
    <mergeCell ref="Z129:AC129"/>
    <mergeCell ref="AD129:AG129"/>
    <mergeCell ref="AH129:AK129"/>
    <mergeCell ref="AL129:AO129"/>
    <mergeCell ref="KL128:KO128"/>
    <mergeCell ref="KP128:KS128"/>
    <mergeCell ref="KT128:KW128"/>
    <mergeCell ref="KX128:LA128"/>
    <mergeCell ref="LB128:LE128"/>
    <mergeCell ref="LF128:LI128"/>
    <mergeCell ref="JN128:JQ128"/>
    <mergeCell ref="JR128:JU128"/>
    <mergeCell ref="JV128:JY128"/>
    <mergeCell ref="JZ128:KC128"/>
    <mergeCell ref="KD128:KG128"/>
    <mergeCell ref="KH128:KK128"/>
    <mergeCell ref="IP128:IS128"/>
    <mergeCell ref="IT128:IW128"/>
    <mergeCell ref="IX128:JA128"/>
    <mergeCell ref="JB128:JE128"/>
    <mergeCell ref="DJ129:DM129"/>
    <mergeCell ref="DN129:DQ129"/>
    <mergeCell ref="DR129:DU129"/>
    <mergeCell ref="DV129:DY129"/>
    <mergeCell ref="DZ129:EC129"/>
    <mergeCell ref="ED129:EG129"/>
    <mergeCell ref="CL129:CO129"/>
    <mergeCell ref="CP129:CS129"/>
    <mergeCell ref="CT129:CW129"/>
    <mergeCell ref="CX129:DA129"/>
    <mergeCell ref="DB129:DE129"/>
    <mergeCell ref="DF129:DI129"/>
    <mergeCell ref="BN129:BQ129"/>
    <mergeCell ref="BR129:BU129"/>
    <mergeCell ref="BV129:BY129"/>
    <mergeCell ref="BZ129:CC129"/>
    <mergeCell ref="CD129:CG129"/>
    <mergeCell ref="CH129:CK129"/>
    <mergeCell ref="F130:I130"/>
    <mergeCell ref="J130:M130"/>
    <mergeCell ref="N130:Q130"/>
    <mergeCell ref="R130:U130"/>
    <mergeCell ref="V130:Y130"/>
    <mergeCell ref="JV129:JY129"/>
    <mergeCell ref="JZ129:KC129"/>
    <mergeCell ref="KD129:KG129"/>
    <mergeCell ref="KH129:KK129"/>
    <mergeCell ref="KL129:KO129"/>
    <mergeCell ref="KP129:KS129"/>
    <mergeCell ref="IX129:JA129"/>
    <mergeCell ref="JB129:JE129"/>
    <mergeCell ref="JF129:JI129"/>
    <mergeCell ref="JJ129:JM129"/>
    <mergeCell ref="JN129:JQ129"/>
    <mergeCell ref="JR129:JU129"/>
    <mergeCell ref="HZ129:IC129"/>
    <mergeCell ref="ID129:IG129"/>
    <mergeCell ref="IH129:IK129"/>
    <mergeCell ref="IL129:IO129"/>
    <mergeCell ref="IP129:IS129"/>
    <mergeCell ref="IT129:IW129"/>
    <mergeCell ref="HB129:HE129"/>
    <mergeCell ref="HF129:HI129"/>
    <mergeCell ref="HJ129:HM129"/>
    <mergeCell ref="HN129:HQ129"/>
    <mergeCell ref="HR129:HU129"/>
    <mergeCell ref="HV129:HY129"/>
    <mergeCell ref="GD129:GG129"/>
    <mergeCell ref="GH129:GK129"/>
    <mergeCell ref="GL129:GO129"/>
    <mergeCell ref="AX130:BA130"/>
    <mergeCell ref="BB130:BE130"/>
    <mergeCell ref="BF130:BI130"/>
    <mergeCell ref="BJ130:BM130"/>
    <mergeCell ref="BN130:BQ130"/>
    <mergeCell ref="BR130:BU130"/>
    <mergeCell ref="Z130:AC130"/>
    <mergeCell ref="AD130:AG130"/>
    <mergeCell ref="AH130:AK130"/>
    <mergeCell ref="AL130:AO130"/>
    <mergeCell ref="AP130:AS130"/>
    <mergeCell ref="AT130:AW130"/>
    <mergeCell ref="KT129:KW129"/>
    <mergeCell ref="KX129:LA129"/>
    <mergeCell ref="LB129:LE129"/>
    <mergeCell ref="LF129:LI129"/>
    <mergeCell ref="LJ129:LM129"/>
    <mergeCell ref="GP129:GS129"/>
    <mergeCell ref="GT129:GW129"/>
    <mergeCell ref="GX129:HA129"/>
    <mergeCell ref="FF129:FI129"/>
    <mergeCell ref="FJ129:FM129"/>
    <mergeCell ref="FN129:FQ129"/>
    <mergeCell ref="FR129:FU129"/>
    <mergeCell ref="FV129:FY129"/>
    <mergeCell ref="FZ129:GC129"/>
    <mergeCell ref="EH129:EK129"/>
    <mergeCell ref="EL129:EO129"/>
    <mergeCell ref="EP129:ES129"/>
    <mergeCell ref="ET129:EW129"/>
    <mergeCell ref="EX129:FA129"/>
    <mergeCell ref="FB129:FE129"/>
    <mergeCell ref="DR130:DU130"/>
    <mergeCell ref="DV130:DY130"/>
    <mergeCell ref="DZ130:EC130"/>
    <mergeCell ref="ED130:EG130"/>
    <mergeCell ref="EH130:EK130"/>
    <mergeCell ref="EL130:EO130"/>
    <mergeCell ref="CT130:CW130"/>
    <mergeCell ref="CX130:DA130"/>
    <mergeCell ref="DB130:DE130"/>
    <mergeCell ref="DF130:DI130"/>
    <mergeCell ref="DJ130:DM130"/>
    <mergeCell ref="DN130:DQ130"/>
    <mergeCell ref="BV130:BY130"/>
    <mergeCell ref="BZ130:CC130"/>
    <mergeCell ref="CD130:CG130"/>
    <mergeCell ref="CH130:CK130"/>
    <mergeCell ref="CL130:CO130"/>
    <mergeCell ref="CP130:CS130"/>
    <mergeCell ref="HZ130:IC130"/>
    <mergeCell ref="ID130:IG130"/>
    <mergeCell ref="GL130:GO130"/>
    <mergeCell ref="GP130:GS130"/>
    <mergeCell ref="GT130:GW130"/>
    <mergeCell ref="GX130:HA130"/>
    <mergeCell ref="HB130:HE130"/>
    <mergeCell ref="HF130:HI130"/>
    <mergeCell ref="FN130:FQ130"/>
    <mergeCell ref="FR130:FU130"/>
    <mergeCell ref="FV130:FY130"/>
    <mergeCell ref="FZ130:GC130"/>
    <mergeCell ref="GD130:GG130"/>
    <mergeCell ref="GH130:GK130"/>
    <mergeCell ref="EP130:ES130"/>
    <mergeCell ref="ET130:EW130"/>
    <mergeCell ref="EX130:FA130"/>
    <mergeCell ref="FB130:FE130"/>
    <mergeCell ref="FF130:FI130"/>
    <mergeCell ref="FJ130:FM130"/>
    <mergeCell ref="LB130:LE130"/>
    <mergeCell ref="LF130:LI130"/>
    <mergeCell ref="LJ130:LM130"/>
    <mergeCell ref="F131:I131"/>
    <mergeCell ref="J131:M131"/>
    <mergeCell ref="N131:Q131"/>
    <mergeCell ref="R131:U131"/>
    <mergeCell ref="V131:Y131"/>
    <mergeCell ref="Z131:AC131"/>
    <mergeCell ref="AD131:AG131"/>
    <mergeCell ref="KD130:KG130"/>
    <mergeCell ref="KH130:KK130"/>
    <mergeCell ref="KL130:KO130"/>
    <mergeCell ref="KP130:KS130"/>
    <mergeCell ref="KT130:KW130"/>
    <mergeCell ref="KX130:LA130"/>
    <mergeCell ref="JF130:JI130"/>
    <mergeCell ref="JJ130:JM130"/>
    <mergeCell ref="JN130:JQ130"/>
    <mergeCell ref="JR130:JU130"/>
    <mergeCell ref="JV130:JY130"/>
    <mergeCell ref="JZ130:KC130"/>
    <mergeCell ref="IH130:IK130"/>
    <mergeCell ref="IL130:IO130"/>
    <mergeCell ref="IP130:IS130"/>
    <mergeCell ref="IT130:IW130"/>
    <mergeCell ref="IX130:JA130"/>
    <mergeCell ref="JB130:JE130"/>
    <mergeCell ref="HJ130:HM130"/>
    <mergeCell ref="HN130:HQ130"/>
    <mergeCell ref="HR130:HU130"/>
    <mergeCell ref="HV130:HY130"/>
    <mergeCell ref="CD131:CG131"/>
    <mergeCell ref="CH131:CK131"/>
    <mergeCell ref="CL131:CO131"/>
    <mergeCell ref="CP131:CS131"/>
    <mergeCell ref="CT131:CW131"/>
    <mergeCell ref="CX131:DA131"/>
    <mergeCell ref="BF131:BI131"/>
    <mergeCell ref="BJ131:BM131"/>
    <mergeCell ref="BN131:BQ131"/>
    <mergeCell ref="BR131:BU131"/>
    <mergeCell ref="BV131:BY131"/>
    <mergeCell ref="BZ131:CC131"/>
    <mergeCell ref="AH131:AK131"/>
    <mergeCell ref="AL131:AO131"/>
    <mergeCell ref="AP131:AS131"/>
    <mergeCell ref="AT131:AW131"/>
    <mergeCell ref="AX131:BA131"/>
    <mergeCell ref="BB131:BE131"/>
    <mergeCell ref="EX131:FA131"/>
    <mergeCell ref="FB131:FE131"/>
    <mergeCell ref="FF131:FI131"/>
    <mergeCell ref="FJ131:FM131"/>
    <mergeCell ref="FN131:FQ131"/>
    <mergeCell ref="FR131:FU131"/>
    <mergeCell ref="DZ131:EC131"/>
    <mergeCell ref="ED131:EG131"/>
    <mergeCell ref="EH131:EK131"/>
    <mergeCell ref="EL131:EO131"/>
    <mergeCell ref="EP131:ES131"/>
    <mergeCell ref="ET131:EW131"/>
    <mergeCell ref="DB131:DE131"/>
    <mergeCell ref="DF131:DI131"/>
    <mergeCell ref="DJ131:DM131"/>
    <mergeCell ref="DN131:DQ131"/>
    <mergeCell ref="DR131:DU131"/>
    <mergeCell ref="DV131:DY131"/>
    <mergeCell ref="JF131:JI131"/>
    <mergeCell ref="JJ131:JM131"/>
    <mergeCell ref="HR131:HU131"/>
    <mergeCell ref="HV131:HY131"/>
    <mergeCell ref="HZ131:IC131"/>
    <mergeCell ref="ID131:IG131"/>
    <mergeCell ref="IH131:IK131"/>
    <mergeCell ref="IL131:IO131"/>
    <mergeCell ref="GT131:GW131"/>
    <mergeCell ref="GX131:HA131"/>
    <mergeCell ref="HB131:HE131"/>
    <mergeCell ref="HF131:HI131"/>
    <mergeCell ref="HJ131:HM131"/>
    <mergeCell ref="HN131:HQ131"/>
    <mergeCell ref="FV131:FY131"/>
    <mergeCell ref="FZ131:GC131"/>
    <mergeCell ref="GD131:GG131"/>
    <mergeCell ref="GH131:GK131"/>
    <mergeCell ref="GL131:GO131"/>
    <mergeCell ref="GP131:GS131"/>
    <mergeCell ref="AP132:AS132"/>
    <mergeCell ref="AT132:AW132"/>
    <mergeCell ref="AX132:BA132"/>
    <mergeCell ref="BB132:BE132"/>
    <mergeCell ref="BF132:BI132"/>
    <mergeCell ref="BJ132:BM132"/>
    <mergeCell ref="LJ131:LM131"/>
    <mergeCell ref="F132:I132"/>
    <mergeCell ref="J132:M132"/>
    <mergeCell ref="N132:Q132"/>
    <mergeCell ref="R132:U132"/>
    <mergeCell ref="V132:Y132"/>
    <mergeCell ref="Z132:AC132"/>
    <mergeCell ref="AD132:AG132"/>
    <mergeCell ref="AH132:AK132"/>
    <mergeCell ref="AL132:AO132"/>
    <mergeCell ref="KL131:KO131"/>
    <mergeCell ref="KP131:KS131"/>
    <mergeCell ref="KT131:KW131"/>
    <mergeCell ref="KX131:LA131"/>
    <mergeCell ref="LB131:LE131"/>
    <mergeCell ref="LF131:LI131"/>
    <mergeCell ref="JN131:JQ131"/>
    <mergeCell ref="JR131:JU131"/>
    <mergeCell ref="JV131:JY131"/>
    <mergeCell ref="JZ131:KC131"/>
    <mergeCell ref="KD131:KG131"/>
    <mergeCell ref="KH131:KK131"/>
    <mergeCell ref="IP131:IS131"/>
    <mergeCell ref="IT131:IW131"/>
    <mergeCell ref="IX131:JA131"/>
    <mergeCell ref="JB131:JE131"/>
    <mergeCell ref="DJ132:DM132"/>
    <mergeCell ref="DN132:DQ132"/>
    <mergeCell ref="DR132:DU132"/>
    <mergeCell ref="DV132:DY132"/>
    <mergeCell ref="DZ132:EC132"/>
    <mergeCell ref="ED132:EG132"/>
    <mergeCell ref="CL132:CO132"/>
    <mergeCell ref="CP132:CS132"/>
    <mergeCell ref="CT132:CW132"/>
    <mergeCell ref="CX132:DA132"/>
    <mergeCell ref="DB132:DE132"/>
    <mergeCell ref="DF132:DI132"/>
    <mergeCell ref="BN132:BQ132"/>
    <mergeCell ref="BR132:BU132"/>
    <mergeCell ref="BV132:BY132"/>
    <mergeCell ref="BZ132:CC132"/>
    <mergeCell ref="CD132:CG132"/>
    <mergeCell ref="CH132:CK132"/>
    <mergeCell ref="F133:I133"/>
    <mergeCell ref="J133:M133"/>
    <mergeCell ref="N133:Q133"/>
    <mergeCell ref="R133:U133"/>
    <mergeCell ref="V133:Y133"/>
    <mergeCell ref="JV132:JY132"/>
    <mergeCell ref="JZ132:KC132"/>
    <mergeCell ref="KD132:KG132"/>
    <mergeCell ref="KH132:KK132"/>
    <mergeCell ref="KL132:KO132"/>
    <mergeCell ref="KP132:KS132"/>
    <mergeCell ref="IX132:JA132"/>
    <mergeCell ref="JB132:JE132"/>
    <mergeCell ref="JF132:JI132"/>
    <mergeCell ref="JJ132:JM132"/>
    <mergeCell ref="JN132:JQ132"/>
    <mergeCell ref="JR132:JU132"/>
    <mergeCell ref="HZ132:IC132"/>
    <mergeCell ref="ID132:IG132"/>
    <mergeCell ref="IH132:IK132"/>
    <mergeCell ref="IL132:IO132"/>
    <mergeCell ref="IP132:IS132"/>
    <mergeCell ref="IT132:IW132"/>
    <mergeCell ref="HB132:HE132"/>
    <mergeCell ref="HF132:HI132"/>
    <mergeCell ref="HJ132:HM132"/>
    <mergeCell ref="HN132:HQ132"/>
    <mergeCell ref="HR132:HU132"/>
    <mergeCell ref="HV132:HY132"/>
    <mergeCell ref="GD132:GG132"/>
    <mergeCell ref="GH132:GK132"/>
    <mergeCell ref="GL132:GO132"/>
    <mergeCell ref="AX133:BA133"/>
    <mergeCell ref="BB133:BE133"/>
    <mergeCell ref="BF133:BI133"/>
    <mergeCell ref="BJ133:BM133"/>
    <mergeCell ref="BN133:BQ133"/>
    <mergeCell ref="BR133:BU133"/>
    <mergeCell ref="Z133:AC133"/>
    <mergeCell ref="AD133:AG133"/>
    <mergeCell ref="AH133:AK133"/>
    <mergeCell ref="AL133:AO133"/>
    <mergeCell ref="AP133:AS133"/>
    <mergeCell ref="AT133:AW133"/>
    <mergeCell ref="KT132:KW132"/>
    <mergeCell ref="KX132:LA132"/>
    <mergeCell ref="LB132:LE132"/>
    <mergeCell ref="LF132:LI132"/>
    <mergeCell ref="LJ132:LM132"/>
    <mergeCell ref="GP132:GS132"/>
    <mergeCell ref="GT132:GW132"/>
    <mergeCell ref="GX132:HA132"/>
    <mergeCell ref="FF132:FI132"/>
    <mergeCell ref="FJ132:FM132"/>
    <mergeCell ref="FN132:FQ132"/>
    <mergeCell ref="FR132:FU132"/>
    <mergeCell ref="FV132:FY132"/>
    <mergeCell ref="FZ132:GC132"/>
    <mergeCell ref="EH132:EK132"/>
    <mergeCell ref="EL132:EO132"/>
    <mergeCell ref="EP132:ES132"/>
    <mergeCell ref="ET132:EW132"/>
    <mergeCell ref="EX132:FA132"/>
    <mergeCell ref="FB132:FE132"/>
    <mergeCell ref="DR133:DU133"/>
    <mergeCell ref="DV133:DY133"/>
    <mergeCell ref="DZ133:EC133"/>
    <mergeCell ref="ED133:EG133"/>
    <mergeCell ref="EH133:EK133"/>
    <mergeCell ref="EL133:EO133"/>
    <mergeCell ref="CT133:CW133"/>
    <mergeCell ref="CX133:DA133"/>
    <mergeCell ref="DB133:DE133"/>
    <mergeCell ref="DF133:DI133"/>
    <mergeCell ref="DJ133:DM133"/>
    <mergeCell ref="DN133:DQ133"/>
    <mergeCell ref="BV133:BY133"/>
    <mergeCell ref="BZ133:CC133"/>
    <mergeCell ref="CD133:CG133"/>
    <mergeCell ref="CH133:CK133"/>
    <mergeCell ref="CL133:CO133"/>
    <mergeCell ref="CP133:CS133"/>
    <mergeCell ref="HZ133:IC133"/>
    <mergeCell ref="ID133:IG133"/>
    <mergeCell ref="GL133:GO133"/>
    <mergeCell ref="GP133:GS133"/>
    <mergeCell ref="GT133:GW133"/>
    <mergeCell ref="GX133:HA133"/>
    <mergeCell ref="HB133:HE133"/>
    <mergeCell ref="HF133:HI133"/>
    <mergeCell ref="FN133:FQ133"/>
    <mergeCell ref="FR133:FU133"/>
    <mergeCell ref="FV133:FY133"/>
    <mergeCell ref="FZ133:GC133"/>
    <mergeCell ref="GD133:GG133"/>
    <mergeCell ref="GH133:GK133"/>
    <mergeCell ref="EP133:ES133"/>
    <mergeCell ref="ET133:EW133"/>
    <mergeCell ref="EX133:FA133"/>
    <mergeCell ref="FB133:FE133"/>
    <mergeCell ref="FF133:FI133"/>
    <mergeCell ref="FJ133:FM133"/>
    <mergeCell ref="LB133:LE133"/>
    <mergeCell ref="LF133:LI133"/>
    <mergeCell ref="LJ133:LM133"/>
    <mergeCell ref="F134:I134"/>
    <mergeCell ref="J134:M134"/>
    <mergeCell ref="N134:Q134"/>
    <mergeCell ref="R134:U134"/>
    <mergeCell ref="V134:Y134"/>
    <mergeCell ref="Z134:AC134"/>
    <mergeCell ref="AD134:AG134"/>
    <mergeCell ref="KD133:KG133"/>
    <mergeCell ref="KH133:KK133"/>
    <mergeCell ref="KL133:KO133"/>
    <mergeCell ref="KP133:KS133"/>
    <mergeCell ref="KT133:KW133"/>
    <mergeCell ref="KX133:LA133"/>
    <mergeCell ref="JF133:JI133"/>
    <mergeCell ref="JJ133:JM133"/>
    <mergeCell ref="JN133:JQ133"/>
    <mergeCell ref="JR133:JU133"/>
    <mergeCell ref="JV133:JY133"/>
    <mergeCell ref="JZ133:KC133"/>
    <mergeCell ref="IH133:IK133"/>
    <mergeCell ref="IL133:IO133"/>
    <mergeCell ref="IP133:IS133"/>
    <mergeCell ref="IT133:IW133"/>
    <mergeCell ref="IX133:JA133"/>
    <mergeCell ref="JB133:JE133"/>
    <mergeCell ref="HJ133:HM133"/>
    <mergeCell ref="HN133:HQ133"/>
    <mergeCell ref="HR133:HU133"/>
    <mergeCell ref="HV133:HY133"/>
    <mergeCell ref="CD134:CG134"/>
    <mergeCell ref="CH134:CK134"/>
    <mergeCell ref="CL134:CO134"/>
    <mergeCell ref="CP134:CS134"/>
    <mergeCell ref="CT134:CW134"/>
    <mergeCell ref="CX134:DA134"/>
    <mergeCell ref="BF134:BI134"/>
    <mergeCell ref="BJ134:BM134"/>
    <mergeCell ref="BN134:BQ134"/>
    <mergeCell ref="BR134:BU134"/>
    <mergeCell ref="BV134:BY134"/>
    <mergeCell ref="BZ134:CC134"/>
    <mergeCell ref="AH134:AK134"/>
    <mergeCell ref="AL134:AO134"/>
    <mergeCell ref="AP134:AS134"/>
    <mergeCell ref="AT134:AW134"/>
    <mergeCell ref="AX134:BA134"/>
    <mergeCell ref="BB134:BE134"/>
    <mergeCell ref="EX134:FA134"/>
    <mergeCell ref="FB134:FE134"/>
    <mergeCell ref="FF134:FI134"/>
    <mergeCell ref="FJ134:FM134"/>
    <mergeCell ref="FN134:FQ134"/>
    <mergeCell ref="FR134:FU134"/>
    <mergeCell ref="DZ134:EC134"/>
    <mergeCell ref="ED134:EG134"/>
    <mergeCell ref="EH134:EK134"/>
    <mergeCell ref="EL134:EO134"/>
    <mergeCell ref="EP134:ES134"/>
    <mergeCell ref="ET134:EW134"/>
    <mergeCell ref="DB134:DE134"/>
    <mergeCell ref="DF134:DI134"/>
    <mergeCell ref="DJ134:DM134"/>
    <mergeCell ref="DN134:DQ134"/>
    <mergeCell ref="DR134:DU134"/>
    <mergeCell ref="DV134:DY134"/>
    <mergeCell ref="JF134:JI134"/>
    <mergeCell ref="JJ134:JM134"/>
    <mergeCell ref="HR134:HU134"/>
    <mergeCell ref="HV134:HY134"/>
    <mergeCell ref="HZ134:IC134"/>
    <mergeCell ref="ID134:IG134"/>
    <mergeCell ref="IH134:IK134"/>
    <mergeCell ref="IL134:IO134"/>
    <mergeCell ref="GT134:GW134"/>
    <mergeCell ref="GX134:HA134"/>
    <mergeCell ref="HB134:HE134"/>
    <mergeCell ref="HF134:HI134"/>
    <mergeCell ref="HJ134:HM134"/>
    <mergeCell ref="HN134:HQ134"/>
    <mergeCell ref="FV134:FY134"/>
    <mergeCell ref="FZ134:GC134"/>
    <mergeCell ref="GD134:GG134"/>
    <mergeCell ref="GH134:GK134"/>
    <mergeCell ref="GL134:GO134"/>
    <mergeCell ref="GP134:GS134"/>
    <mergeCell ref="AP135:AS135"/>
    <mergeCell ref="AT135:AW135"/>
    <mergeCell ref="AX135:BA135"/>
    <mergeCell ref="BB135:BE135"/>
    <mergeCell ref="BF135:BI135"/>
    <mergeCell ref="BJ135:BM135"/>
    <mergeCell ref="LJ134:LM134"/>
    <mergeCell ref="F135:I135"/>
    <mergeCell ref="J135:M135"/>
    <mergeCell ref="N135:Q135"/>
    <mergeCell ref="R135:U135"/>
    <mergeCell ref="V135:Y135"/>
    <mergeCell ref="Z135:AC135"/>
    <mergeCell ref="AD135:AG135"/>
    <mergeCell ref="AH135:AK135"/>
    <mergeCell ref="AL135:AO135"/>
    <mergeCell ref="KL134:KO134"/>
    <mergeCell ref="KP134:KS134"/>
    <mergeCell ref="KT134:KW134"/>
    <mergeCell ref="KX134:LA134"/>
    <mergeCell ref="LB134:LE134"/>
    <mergeCell ref="LF134:LI134"/>
    <mergeCell ref="JN134:JQ134"/>
    <mergeCell ref="JR134:JU134"/>
    <mergeCell ref="JV134:JY134"/>
    <mergeCell ref="JZ134:KC134"/>
    <mergeCell ref="KD134:KG134"/>
    <mergeCell ref="KH134:KK134"/>
    <mergeCell ref="IP134:IS134"/>
    <mergeCell ref="IT134:IW134"/>
    <mergeCell ref="IX134:JA134"/>
    <mergeCell ref="JB134:JE134"/>
    <mergeCell ref="DJ135:DM135"/>
    <mergeCell ref="DN135:DQ135"/>
    <mergeCell ref="DR135:DU135"/>
    <mergeCell ref="DV135:DY135"/>
    <mergeCell ref="DZ135:EC135"/>
    <mergeCell ref="ED135:EG135"/>
    <mergeCell ref="CL135:CO135"/>
    <mergeCell ref="CP135:CS135"/>
    <mergeCell ref="CT135:CW135"/>
    <mergeCell ref="CX135:DA135"/>
    <mergeCell ref="DB135:DE135"/>
    <mergeCell ref="DF135:DI135"/>
    <mergeCell ref="BN135:BQ135"/>
    <mergeCell ref="BR135:BU135"/>
    <mergeCell ref="BV135:BY135"/>
    <mergeCell ref="BZ135:CC135"/>
    <mergeCell ref="CD135:CG135"/>
    <mergeCell ref="CH135:CK135"/>
    <mergeCell ref="F136:I136"/>
    <mergeCell ref="J136:M136"/>
    <mergeCell ref="N136:Q136"/>
    <mergeCell ref="R136:U136"/>
    <mergeCell ref="V136:Y136"/>
    <mergeCell ref="JV135:JY135"/>
    <mergeCell ref="JZ135:KC135"/>
    <mergeCell ref="KD135:KG135"/>
    <mergeCell ref="KH135:KK135"/>
    <mergeCell ref="KL135:KO135"/>
    <mergeCell ref="KP135:KS135"/>
    <mergeCell ref="IX135:JA135"/>
    <mergeCell ref="JB135:JE135"/>
    <mergeCell ref="JF135:JI135"/>
    <mergeCell ref="JJ135:JM135"/>
    <mergeCell ref="JN135:JQ135"/>
    <mergeCell ref="JR135:JU135"/>
    <mergeCell ref="HZ135:IC135"/>
    <mergeCell ref="ID135:IG135"/>
    <mergeCell ref="IH135:IK135"/>
    <mergeCell ref="IL135:IO135"/>
    <mergeCell ref="IP135:IS135"/>
    <mergeCell ref="IT135:IW135"/>
    <mergeCell ref="HB135:HE135"/>
    <mergeCell ref="HF135:HI135"/>
    <mergeCell ref="HJ135:HM135"/>
    <mergeCell ref="HN135:HQ135"/>
    <mergeCell ref="HR135:HU135"/>
    <mergeCell ref="HV135:HY135"/>
    <mergeCell ref="GD135:GG135"/>
    <mergeCell ref="GH135:GK135"/>
    <mergeCell ref="GL135:GO135"/>
    <mergeCell ref="AX136:BA136"/>
    <mergeCell ref="BB136:BE136"/>
    <mergeCell ref="BF136:BI136"/>
    <mergeCell ref="BJ136:BM136"/>
    <mergeCell ref="BN136:BQ136"/>
    <mergeCell ref="BR136:BU136"/>
    <mergeCell ref="Z136:AC136"/>
    <mergeCell ref="AD136:AG136"/>
    <mergeCell ref="AH136:AK136"/>
    <mergeCell ref="AL136:AO136"/>
    <mergeCell ref="AP136:AS136"/>
    <mergeCell ref="AT136:AW136"/>
    <mergeCell ref="KT135:KW135"/>
    <mergeCell ref="KX135:LA135"/>
    <mergeCell ref="LB135:LE135"/>
    <mergeCell ref="LF135:LI135"/>
    <mergeCell ref="LJ135:LM135"/>
    <mergeCell ref="GP135:GS135"/>
    <mergeCell ref="GT135:GW135"/>
    <mergeCell ref="GX135:HA135"/>
    <mergeCell ref="FF135:FI135"/>
    <mergeCell ref="FJ135:FM135"/>
    <mergeCell ref="FN135:FQ135"/>
    <mergeCell ref="FR135:FU135"/>
    <mergeCell ref="FV135:FY135"/>
    <mergeCell ref="FZ135:GC135"/>
    <mergeCell ref="EH135:EK135"/>
    <mergeCell ref="EL135:EO135"/>
    <mergeCell ref="EP135:ES135"/>
    <mergeCell ref="ET135:EW135"/>
    <mergeCell ref="EX135:FA135"/>
    <mergeCell ref="FB135:FE135"/>
    <mergeCell ref="DR136:DU136"/>
    <mergeCell ref="DV136:DY136"/>
    <mergeCell ref="DZ136:EC136"/>
    <mergeCell ref="ED136:EG136"/>
    <mergeCell ref="EH136:EK136"/>
    <mergeCell ref="EL136:EO136"/>
    <mergeCell ref="CT136:CW136"/>
    <mergeCell ref="CX136:DA136"/>
    <mergeCell ref="DB136:DE136"/>
    <mergeCell ref="DF136:DI136"/>
    <mergeCell ref="DJ136:DM136"/>
    <mergeCell ref="DN136:DQ136"/>
    <mergeCell ref="BV136:BY136"/>
    <mergeCell ref="BZ136:CC136"/>
    <mergeCell ref="CD136:CG136"/>
    <mergeCell ref="CH136:CK136"/>
    <mergeCell ref="CL136:CO136"/>
    <mergeCell ref="CP136:CS136"/>
    <mergeCell ref="HZ136:IC136"/>
    <mergeCell ref="ID136:IG136"/>
    <mergeCell ref="GL136:GO136"/>
    <mergeCell ref="GP136:GS136"/>
    <mergeCell ref="GT136:GW136"/>
    <mergeCell ref="GX136:HA136"/>
    <mergeCell ref="HB136:HE136"/>
    <mergeCell ref="HF136:HI136"/>
    <mergeCell ref="FN136:FQ136"/>
    <mergeCell ref="FR136:FU136"/>
    <mergeCell ref="FV136:FY136"/>
    <mergeCell ref="FZ136:GC136"/>
    <mergeCell ref="GD136:GG136"/>
    <mergeCell ref="GH136:GK136"/>
    <mergeCell ref="EP136:ES136"/>
    <mergeCell ref="ET136:EW136"/>
    <mergeCell ref="EX136:FA136"/>
    <mergeCell ref="FB136:FE136"/>
    <mergeCell ref="FF136:FI136"/>
    <mergeCell ref="FJ136:FM136"/>
    <mergeCell ref="LB136:LE136"/>
    <mergeCell ref="LF136:LI136"/>
    <mergeCell ref="LJ136:LM136"/>
    <mergeCell ref="F137:I137"/>
    <mergeCell ref="J137:M137"/>
    <mergeCell ref="N137:Q137"/>
    <mergeCell ref="R137:U137"/>
    <mergeCell ref="V137:Y137"/>
    <mergeCell ref="Z137:AC137"/>
    <mergeCell ref="AD137:AG137"/>
    <mergeCell ref="KD136:KG136"/>
    <mergeCell ref="KH136:KK136"/>
    <mergeCell ref="KL136:KO136"/>
    <mergeCell ref="KP136:KS136"/>
    <mergeCell ref="KT136:KW136"/>
    <mergeCell ref="KX136:LA136"/>
    <mergeCell ref="JF136:JI136"/>
    <mergeCell ref="JJ136:JM136"/>
    <mergeCell ref="JN136:JQ136"/>
    <mergeCell ref="JR136:JU136"/>
    <mergeCell ref="JV136:JY136"/>
    <mergeCell ref="JZ136:KC136"/>
    <mergeCell ref="IH136:IK136"/>
    <mergeCell ref="IL136:IO136"/>
    <mergeCell ref="IP136:IS136"/>
    <mergeCell ref="IT136:IW136"/>
    <mergeCell ref="IX136:JA136"/>
    <mergeCell ref="JB136:JE136"/>
    <mergeCell ref="HJ136:HM136"/>
    <mergeCell ref="HN136:HQ136"/>
    <mergeCell ref="HR136:HU136"/>
    <mergeCell ref="HV136:HY136"/>
    <mergeCell ref="CD137:CG137"/>
    <mergeCell ref="CH137:CK137"/>
    <mergeCell ref="CL137:CO137"/>
    <mergeCell ref="CP137:CS137"/>
    <mergeCell ref="CT137:CW137"/>
    <mergeCell ref="CX137:DA137"/>
    <mergeCell ref="BF137:BI137"/>
    <mergeCell ref="BJ137:BM137"/>
    <mergeCell ref="BN137:BQ137"/>
    <mergeCell ref="BR137:BU137"/>
    <mergeCell ref="BV137:BY137"/>
    <mergeCell ref="BZ137:CC137"/>
    <mergeCell ref="AH137:AK137"/>
    <mergeCell ref="AL137:AO137"/>
    <mergeCell ref="AP137:AS137"/>
    <mergeCell ref="AT137:AW137"/>
    <mergeCell ref="AX137:BA137"/>
    <mergeCell ref="BB137:BE137"/>
    <mergeCell ref="EX137:FA137"/>
    <mergeCell ref="FB137:FE137"/>
    <mergeCell ref="FF137:FI137"/>
    <mergeCell ref="FJ137:FM137"/>
    <mergeCell ref="FN137:FQ137"/>
    <mergeCell ref="FR137:FU137"/>
    <mergeCell ref="DZ137:EC137"/>
    <mergeCell ref="ED137:EG137"/>
    <mergeCell ref="EH137:EK137"/>
    <mergeCell ref="EL137:EO137"/>
    <mergeCell ref="EP137:ES137"/>
    <mergeCell ref="ET137:EW137"/>
    <mergeCell ref="DB137:DE137"/>
    <mergeCell ref="DF137:DI137"/>
    <mergeCell ref="DJ137:DM137"/>
    <mergeCell ref="DN137:DQ137"/>
    <mergeCell ref="DR137:DU137"/>
    <mergeCell ref="DV137:DY137"/>
    <mergeCell ref="JF137:JI137"/>
    <mergeCell ref="JJ137:JM137"/>
    <mergeCell ref="HR137:HU137"/>
    <mergeCell ref="HV137:HY137"/>
    <mergeCell ref="HZ137:IC137"/>
    <mergeCell ref="ID137:IG137"/>
    <mergeCell ref="IH137:IK137"/>
    <mergeCell ref="IL137:IO137"/>
    <mergeCell ref="GT137:GW137"/>
    <mergeCell ref="GX137:HA137"/>
    <mergeCell ref="HB137:HE137"/>
    <mergeCell ref="HF137:HI137"/>
    <mergeCell ref="HJ137:HM137"/>
    <mergeCell ref="HN137:HQ137"/>
    <mergeCell ref="FV137:FY137"/>
    <mergeCell ref="FZ137:GC137"/>
    <mergeCell ref="GD137:GG137"/>
    <mergeCell ref="GH137:GK137"/>
    <mergeCell ref="GL137:GO137"/>
    <mergeCell ref="GP137:GS137"/>
    <mergeCell ref="AP138:AS138"/>
    <mergeCell ref="AT138:AW138"/>
    <mergeCell ref="AX138:BA138"/>
    <mergeCell ref="BB138:BE138"/>
    <mergeCell ref="BF138:BI138"/>
    <mergeCell ref="BJ138:BM138"/>
    <mergeCell ref="LJ137:LM137"/>
    <mergeCell ref="F138:I138"/>
    <mergeCell ref="J138:M138"/>
    <mergeCell ref="N138:Q138"/>
    <mergeCell ref="R138:U138"/>
    <mergeCell ref="V138:Y138"/>
    <mergeCell ref="Z138:AC138"/>
    <mergeCell ref="AD138:AG138"/>
    <mergeCell ref="AH138:AK138"/>
    <mergeCell ref="AL138:AO138"/>
    <mergeCell ref="KL137:KO137"/>
    <mergeCell ref="KP137:KS137"/>
    <mergeCell ref="KT137:KW137"/>
    <mergeCell ref="KX137:LA137"/>
    <mergeCell ref="LB137:LE137"/>
    <mergeCell ref="LF137:LI137"/>
    <mergeCell ref="JN137:JQ137"/>
    <mergeCell ref="JR137:JU137"/>
    <mergeCell ref="JV137:JY137"/>
    <mergeCell ref="JZ137:KC137"/>
    <mergeCell ref="KD137:KG137"/>
    <mergeCell ref="KH137:KK137"/>
    <mergeCell ref="IP137:IS137"/>
    <mergeCell ref="IT137:IW137"/>
    <mergeCell ref="IX137:JA137"/>
    <mergeCell ref="JB137:JE137"/>
    <mergeCell ref="GD138:GG138"/>
    <mergeCell ref="GH138:GK138"/>
    <mergeCell ref="GL138:GO138"/>
    <mergeCell ref="DJ138:DM138"/>
    <mergeCell ref="DN138:DQ138"/>
    <mergeCell ref="DR138:DU138"/>
    <mergeCell ref="DV138:DY138"/>
    <mergeCell ref="DZ138:EC138"/>
    <mergeCell ref="ED138:EG138"/>
    <mergeCell ref="CL138:CO138"/>
    <mergeCell ref="CP138:CS138"/>
    <mergeCell ref="CT138:CW138"/>
    <mergeCell ref="CX138:DA138"/>
    <mergeCell ref="DB138:DE138"/>
    <mergeCell ref="DF138:DI138"/>
    <mergeCell ref="BN138:BQ138"/>
    <mergeCell ref="BR138:BU138"/>
    <mergeCell ref="BV138:BY138"/>
    <mergeCell ref="BZ138:CC138"/>
    <mergeCell ref="CD138:CG138"/>
    <mergeCell ref="CH138:CK138"/>
    <mergeCell ref="KL138:KO138"/>
    <mergeCell ref="KP138:KS138"/>
    <mergeCell ref="IX138:JA138"/>
    <mergeCell ref="JB138:JE138"/>
    <mergeCell ref="JF138:JI138"/>
    <mergeCell ref="JJ138:JM138"/>
    <mergeCell ref="JN138:JQ138"/>
    <mergeCell ref="JR138:JU138"/>
    <mergeCell ref="HZ138:IC138"/>
    <mergeCell ref="ID138:IG138"/>
    <mergeCell ref="IH138:IK138"/>
    <mergeCell ref="IL138:IO138"/>
    <mergeCell ref="IP138:IS138"/>
    <mergeCell ref="IT138:IW138"/>
    <mergeCell ref="HB138:HE138"/>
    <mergeCell ref="HF138:HI138"/>
    <mergeCell ref="HJ138:HM138"/>
    <mergeCell ref="HN138:HQ138"/>
    <mergeCell ref="HR138:HU138"/>
    <mergeCell ref="HV138:HY138"/>
    <mergeCell ref="F143:I143"/>
    <mergeCell ref="J143:M143"/>
    <mergeCell ref="N143:Q143"/>
    <mergeCell ref="R143:U143"/>
    <mergeCell ref="V143:Y143"/>
    <mergeCell ref="Z143:AC143"/>
    <mergeCell ref="AD143:AG143"/>
    <mergeCell ref="F142:LM142"/>
    <mergeCell ref="KT138:KW138"/>
    <mergeCell ref="KX138:LA138"/>
    <mergeCell ref="LB138:LE138"/>
    <mergeCell ref="LF138:LI138"/>
    <mergeCell ref="LJ138:LM138"/>
    <mergeCell ref="GP138:GS138"/>
    <mergeCell ref="GT138:GW138"/>
    <mergeCell ref="GX138:HA138"/>
    <mergeCell ref="FF138:FI138"/>
    <mergeCell ref="FJ138:FM138"/>
    <mergeCell ref="FN138:FQ138"/>
    <mergeCell ref="FR138:FU138"/>
    <mergeCell ref="FV138:FY138"/>
    <mergeCell ref="FZ138:GC138"/>
    <mergeCell ref="EH138:EK138"/>
    <mergeCell ref="EL138:EO138"/>
    <mergeCell ref="EP138:ES138"/>
    <mergeCell ref="ET138:EW138"/>
    <mergeCell ref="EX138:FA138"/>
    <mergeCell ref="FB138:FE138"/>
    <mergeCell ref="JV138:JY138"/>
    <mergeCell ref="JZ138:KC138"/>
    <mergeCell ref="KD138:KG138"/>
    <mergeCell ref="KH138:KK138"/>
    <mergeCell ref="CD143:CG143"/>
    <mergeCell ref="CH143:CK143"/>
    <mergeCell ref="CL143:CO143"/>
    <mergeCell ref="CP143:CS143"/>
    <mergeCell ref="CT143:CW143"/>
    <mergeCell ref="CX143:DA143"/>
    <mergeCell ref="BF143:BI143"/>
    <mergeCell ref="BJ143:BM143"/>
    <mergeCell ref="BN143:BQ143"/>
    <mergeCell ref="BR143:BU143"/>
    <mergeCell ref="BV143:BY143"/>
    <mergeCell ref="BZ143:CC143"/>
    <mergeCell ref="AH143:AK143"/>
    <mergeCell ref="AL143:AO143"/>
    <mergeCell ref="AP143:AS143"/>
    <mergeCell ref="AT143:AW143"/>
    <mergeCell ref="AX143:BA143"/>
    <mergeCell ref="BB143:BE143"/>
    <mergeCell ref="EX143:FA143"/>
    <mergeCell ref="FB143:FE143"/>
    <mergeCell ref="FF143:FI143"/>
    <mergeCell ref="FJ143:FM143"/>
    <mergeCell ref="FN143:FQ143"/>
    <mergeCell ref="FR143:FU143"/>
    <mergeCell ref="DZ143:EC143"/>
    <mergeCell ref="ED143:EG143"/>
    <mergeCell ref="EH143:EK143"/>
    <mergeCell ref="EL143:EO143"/>
    <mergeCell ref="EP143:ES143"/>
    <mergeCell ref="ET143:EW143"/>
    <mergeCell ref="DB143:DE143"/>
    <mergeCell ref="DF143:DI143"/>
    <mergeCell ref="DJ143:DM143"/>
    <mergeCell ref="DN143:DQ143"/>
    <mergeCell ref="DR143:DU143"/>
    <mergeCell ref="DV143:DY143"/>
    <mergeCell ref="JF143:JI143"/>
    <mergeCell ref="JJ143:JM143"/>
    <mergeCell ref="HR143:HU143"/>
    <mergeCell ref="HV143:HY143"/>
    <mergeCell ref="HZ143:IC143"/>
    <mergeCell ref="ID143:IG143"/>
    <mergeCell ref="IH143:IK143"/>
    <mergeCell ref="IL143:IO143"/>
    <mergeCell ref="GT143:GW143"/>
    <mergeCell ref="GX143:HA143"/>
    <mergeCell ref="HB143:HE143"/>
    <mergeCell ref="HF143:HI143"/>
    <mergeCell ref="HJ143:HM143"/>
    <mergeCell ref="HN143:HQ143"/>
    <mergeCell ref="FV143:FY143"/>
    <mergeCell ref="FZ143:GC143"/>
    <mergeCell ref="GD143:GG143"/>
    <mergeCell ref="GH143:GK143"/>
    <mergeCell ref="GL143:GO143"/>
    <mergeCell ref="GP143:GS143"/>
    <mergeCell ref="AP144:AS144"/>
    <mergeCell ref="AT144:AW144"/>
    <mergeCell ref="AX144:BA144"/>
    <mergeCell ref="BB144:BE144"/>
    <mergeCell ref="BF144:BI144"/>
    <mergeCell ref="BJ144:BM144"/>
    <mergeCell ref="LJ143:LM143"/>
    <mergeCell ref="F144:I144"/>
    <mergeCell ref="J144:M144"/>
    <mergeCell ref="N144:Q144"/>
    <mergeCell ref="R144:U144"/>
    <mergeCell ref="V144:Y144"/>
    <mergeCell ref="Z144:AC144"/>
    <mergeCell ref="AD144:AG144"/>
    <mergeCell ref="AH144:AK144"/>
    <mergeCell ref="AL144:AO144"/>
    <mergeCell ref="KL143:KO143"/>
    <mergeCell ref="KP143:KS143"/>
    <mergeCell ref="KT143:KW143"/>
    <mergeCell ref="KX143:LA143"/>
    <mergeCell ref="LB143:LE143"/>
    <mergeCell ref="LF143:LI143"/>
    <mergeCell ref="JN143:JQ143"/>
    <mergeCell ref="JR143:JU143"/>
    <mergeCell ref="JV143:JY143"/>
    <mergeCell ref="JZ143:KC143"/>
    <mergeCell ref="KD143:KG143"/>
    <mergeCell ref="KH143:KK143"/>
    <mergeCell ref="IP143:IS143"/>
    <mergeCell ref="IT143:IW143"/>
    <mergeCell ref="IX143:JA143"/>
    <mergeCell ref="JB143:JE143"/>
    <mergeCell ref="DJ144:DM144"/>
    <mergeCell ref="DN144:DQ144"/>
    <mergeCell ref="DR144:DU144"/>
    <mergeCell ref="DV144:DY144"/>
    <mergeCell ref="DZ144:EC144"/>
    <mergeCell ref="ED144:EG144"/>
    <mergeCell ref="CL144:CO144"/>
    <mergeCell ref="CP144:CS144"/>
    <mergeCell ref="CT144:CW144"/>
    <mergeCell ref="CX144:DA144"/>
    <mergeCell ref="DB144:DE144"/>
    <mergeCell ref="DF144:DI144"/>
    <mergeCell ref="BN144:BQ144"/>
    <mergeCell ref="BR144:BU144"/>
    <mergeCell ref="BV144:BY144"/>
    <mergeCell ref="BZ144:CC144"/>
    <mergeCell ref="CD144:CG144"/>
    <mergeCell ref="CH144:CK144"/>
    <mergeCell ref="F145:I145"/>
    <mergeCell ref="J145:M145"/>
    <mergeCell ref="N145:Q145"/>
    <mergeCell ref="R145:U145"/>
    <mergeCell ref="V145:Y145"/>
    <mergeCell ref="JV144:JY144"/>
    <mergeCell ref="JZ144:KC144"/>
    <mergeCell ref="KD144:KG144"/>
    <mergeCell ref="KH144:KK144"/>
    <mergeCell ref="KL144:KO144"/>
    <mergeCell ref="KP144:KS144"/>
    <mergeCell ref="IX144:JA144"/>
    <mergeCell ref="JB144:JE144"/>
    <mergeCell ref="JF144:JI144"/>
    <mergeCell ref="JJ144:JM144"/>
    <mergeCell ref="JN144:JQ144"/>
    <mergeCell ref="JR144:JU144"/>
    <mergeCell ref="HZ144:IC144"/>
    <mergeCell ref="ID144:IG144"/>
    <mergeCell ref="IH144:IK144"/>
    <mergeCell ref="IL144:IO144"/>
    <mergeCell ref="IP144:IS144"/>
    <mergeCell ref="IT144:IW144"/>
    <mergeCell ref="HB144:HE144"/>
    <mergeCell ref="HF144:HI144"/>
    <mergeCell ref="HJ144:HM144"/>
    <mergeCell ref="HN144:HQ144"/>
    <mergeCell ref="HR144:HU144"/>
    <mergeCell ref="HV144:HY144"/>
    <mergeCell ref="GD144:GG144"/>
    <mergeCell ref="GH144:GK144"/>
    <mergeCell ref="GL144:GO144"/>
    <mergeCell ref="AX145:BA145"/>
    <mergeCell ref="BB145:BE145"/>
    <mergeCell ref="BF145:BI145"/>
    <mergeCell ref="BJ145:BM145"/>
    <mergeCell ref="BN145:BQ145"/>
    <mergeCell ref="BR145:BU145"/>
    <mergeCell ref="Z145:AC145"/>
    <mergeCell ref="AD145:AG145"/>
    <mergeCell ref="AH145:AK145"/>
    <mergeCell ref="AL145:AO145"/>
    <mergeCell ref="AP145:AS145"/>
    <mergeCell ref="AT145:AW145"/>
    <mergeCell ref="KT144:KW144"/>
    <mergeCell ref="KX144:LA144"/>
    <mergeCell ref="LB144:LE144"/>
    <mergeCell ref="LF144:LI144"/>
    <mergeCell ref="LJ144:LM144"/>
    <mergeCell ref="GP144:GS144"/>
    <mergeCell ref="GT144:GW144"/>
    <mergeCell ref="GX144:HA144"/>
    <mergeCell ref="FF144:FI144"/>
    <mergeCell ref="FJ144:FM144"/>
    <mergeCell ref="FN144:FQ144"/>
    <mergeCell ref="FR144:FU144"/>
    <mergeCell ref="FV144:FY144"/>
    <mergeCell ref="FZ144:GC144"/>
    <mergeCell ref="EH144:EK144"/>
    <mergeCell ref="EL144:EO144"/>
    <mergeCell ref="EP144:ES144"/>
    <mergeCell ref="ET144:EW144"/>
    <mergeCell ref="EX144:FA144"/>
    <mergeCell ref="FB144:FE144"/>
    <mergeCell ref="DR145:DU145"/>
    <mergeCell ref="DV145:DY145"/>
    <mergeCell ref="DZ145:EC145"/>
    <mergeCell ref="ED145:EG145"/>
    <mergeCell ref="EH145:EK145"/>
    <mergeCell ref="EL145:EO145"/>
    <mergeCell ref="CT145:CW145"/>
    <mergeCell ref="CX145:DA145"/>
    <mergeCell ref="DB145:DE145"/>
    <mergeCell ref="DF145:DI145"/>
    <mergeCell ref="DJ145:DM145"/>
    <mergeCell ref="DN145:DQ145"/>
    <mergeCell ref="BV145:BY145"/>
    <mergeCell ref="BZ145:CC145"/>
    <mergeCell ref="CD145:CG145"/>
    <mergeCell ref="CH145:CK145"/>
    <mergeCell ref="CL145:CO145"/>
    <mergeCell ref="CP145:CS145"/>
    <mergeCell ref="HZ145:IC145"/>
    <mergeCell ref="ID145:IG145"/>
    <mergeCell ref="GL145:GO145"/>
    <mergeCell ref="GP145:GS145"/>
    <mergeCell ref="GT145:GW145"/>
    <mergeCell ref="GX145:HA145"/>
    <mergeCell ref="HB145:HE145"/>
    <mergeCell ref="HF145:HI145"/>
    <mergeCell ref="FN145:FQ145"/>
    <mergeCell ref="FR145:FU145"/>
    <mergeCell ref="FV145:FY145"/>
    <mergeCell ref="FZ145:GC145"/>
    <mergeCell ref="GD145:GG145"/>
    <mergeCell ref="GH145:GK145"/>
    <mergeCell ref="EP145:ES145"/>
    <mergeCell ref="ET145:EW145"/>
    <mergeCell ref="EX145:FA145"/>
    <mergeCell ref="FB145:FE145"/>
    <mergeCell ref="FF145:FI145"/>
    <mergeCell ref="FJ145:FM145"/>
    <mergeCell ref="LB145:LE145"/>
    <mergeCell ref="LF145:LI145"/>
    <mergeCell ref="LJ145:LM145"/>
    <mergeCell ref="F146:I146"/>
    <mergeCell ref="J146:M146"/>
    <mergeCell ref="N146:Q146"/>
    <mergeCell ref="R146:U146"/>
    <mergeCell ref="V146:Y146"/>
    <mergeCell ref="Z146:AC146"/>
    <mergeCell ref="AD146:AG146"/>
    <mergeCell ref="KD145:KG145"/>
    <mergeCell ref="KH145:KK145"/>
    <mergeCell ref="KL145:KO145"/>
    <mergeCell ref="KP145:KS145"/>
    <mergeCell ref="KT145:KW145"/>
    <mergeCell ref="KX145:LA145"/>
    <mergeCell ref="JF145:JI145"/>
    <mergeCell ref="JJ145:JM145"/>
    <mergeCell ref="JN145:JQ145"/>
    <mergeCell ref="JR145:JU145"/>
    <mergeCell ref="JV145:JY145"/>
    <mergeCell ref="JZ145:KC145"/>
    <mergeCell ref="IH145:IK145"/>
    <mergeCell ref="IL145:IO145"/>
    <mergeCell ref="IP145:IS145"/>
    <mergeCell ref="IT145:IW145"/>
    <mergeCell ref="IX145:JA145"/>
    <mergeCell ref="JB145:JE145"/>
    <mergeCell ref="HJ145:HM145"/>
    <mergeCell ref="HN145:HQ145"/>
    <mergeCell ref="HR145:HU145"/>
    <mergeCell ref="HV145:HY145"/>
    <mergeCell ref="CD146:CG146"/>
    <mergeCell ref="CH146:CK146"/>
    <mergeCell ref="CL146:CO146"/>
    <mergeCell ref="CP146:CS146"/>
    <mergeCell ref="CT146:CW146"/>
    <mergeCell ref="CX146:DA146"/>
    <mergeCell ref="BF146:BI146"/>
    <mergeCell ref="BJ146:BM146"/>
    <mergeCell ref="BN146:BQ146"/>
    <mergeCell ref="BR146:BU146"/>
    <mergeCell ref="BV146:BY146"/>
    <mergeCell ref="BZ146:CC146"/>
    <mergeCell ref="AH146:AK146"/>
    <mergeCell ref="AL146:AO146"/>
    <mergeCell ref="AP146:AS146"/>
    <mergeCell ref="AT146:AW146"/>
    <mergeCell ref="AX146:BA146"/>
    <mergeCell ref="BB146:BE146"/>
    <mergeCell ref="EX146:FA146"/>
    <mergeCell ref="FB146:FE146"/>
    <mergeCell ref="FF146:FI146"/>
    <mergeCell ref="FJ146:FM146"/>
    <mergeCell ref="FN146:FQ146"/>
    <mergeCell ref="FR146:FU146"/>
    <mergeCell ref="DZ146:EC146"/>
    <mergeCell ref="ED146:EG146"/>
    <mergeCell ref="EH146:EK146"/>
    <mergeCell ref="EL146:EO146"/>
    <mergeCell ref="EP146:ES146"/>
    <mergeCell ref="ET146:EW146"/>
    <mergeCell ref="DB146:DE146"/>
    <mergeCell ref="DF146:DI146"/>
    <mergeCell ref="DJ146:DM146"/>
    <mergeCell ref="DN146:DQ146"/>
    <mergeCell ref="DR146:DU146"/>
    <mergeCell ref="DV146:DY146"/>
    <mergeCell ref="JF146:JI146"/>
    <mergeCell ref="JJ146:JM146"/>
    <mergeCell ref="HR146:HU146"/>
    <mergeCell ref="HV146:HY146"/>
    <mergeCell ref="HZ146:IC146"/>
    <mergeCell ref="ID146:IG146"/>
    <mergeCell ref="IH146:IK146"/>
    <mergeCell ref="IL146:IO146"/>
    <mergeCell ref="GT146:GW146"/>
    <mergeCell ref="GX146:HA146"/>
    <mergeCell ref="HB146:HE146"/>
    <mergeCell ref="HF146:HI146"/>
    <mergeCell ref="HJ146:HM146"/>
    <mergeCell ref="HN146:HQ146"/>
    <mergeCell ref="FV146:FY146"/>
    <mergeCell ref="FZ146:GC146"/>
    <mergeCell ref="GD146:GG146"/>
    <mergeCell ref="GH146:GK146"/>
    <mergeCell ref="GL146:GO146"/>
    <mergeCell ref="GP146:GS146"/>
    <mergeCell ref="AP147:AS147"/>
    <mergeCell ref="AT147:AW147"/>
    <mergeCell ref="AX147:BA147"/>
    <mergeCell ref="BB147:BE147"/>
    <mergeCell ref="BF147:BI147"/>
    <mergeCell ref="BJ147:BM147"/>
    <mergeCell ref="LJ146:LM146"/>
    <mergeCell ref="F147:I147"/>
    <mergeCell ref="J147:M147"/>
    <mergeCell ref="N147:Q147"/>
    <mergeCell ref="R147:U147"/>
    <mergeCell ref="V147:Y147"/>
    <mergeCell ref="Z147:AC147"/>
    <mergeCell ref="AD147:AG147"/>
    <mergeCell ref="AH147:AK147"/>
    <mergeCell ref="AL147:AO147"/>
    <mergeCell ref="KL146:KO146"/>
    <mergeCell ref="KP146:KS146"/>
    <mergeCell ref="KT146:KW146"/>
    <mergeCell ref="KX146:LA146"/>
    <mergeCell ref="LB146:LE146"/>
    <mergeCell ref="LF146:LI146"/>
    <mergeCell ref="JN146:JQ146"/>
    <mergeCell ref="JR146:JU146"/>
    <mergeCell ref="JV146:JY146"/>
    <mergeCell ref="JZ146:KC146"/>
    <mergeCell ref="KD146:KG146"/>
    <mergeCell ref="KH146:KK146"/>
    <mergeCell ref="IP146:IS146"/>
    <mergeCell ref="IT146:IW146"/>
    <mergeCell ref="IX146:JA146"/>
    <mergeCell ref="JB146:JE146"/>
    <mergeCell ref="DJ147:DM147"/>
    <mergeCell ref="DN147:DQ147"/>
    <mergeCell ref="DR147:DU147"/>
    <mergeCell ref="DV147:DY147"/>
    <mergeCell ref="DZ147:EC147"/>
    <mergeCell ref="ED147:EG147"/>
    <mergeCell ref="CL147:CO147"/>
    <mergeCell ref="CP147:CS147"/>
    <mergeCell ref="CT147:CW147"/>
    <mergeCell ref="CX147:DA147"/>
    <mergeCell ref="DB147:DE147"/>
    <mergeCell ref="DF147:DI147"/>
    <mergeCell ref="BN147:BQ147"/>
    <mergeCell ref="BR147:BU147"/>
    <mergeCell ref="BV147:BY147"/>
    <mergeCell ref="BZ147:CC147"/>
    <mergeCell ref="CD147:CG147"/>
    <mergeCell ref="CH147:CK147"/>
    <mergeCell ref="F148:I148"/>
    <mergeCell ref="J148:M148"/>
    <mergeCell ref="N148:Q148"/>
    <mergeCell ref="R148:U148"/>
    <mergeCell ref="V148:Y148"/>
    <mergeCell ref="JV147:JY147"/>
    <mergeCell ref="JZ147:KC147"/>
    <mergeCell ref="KD147:KG147"/>
    <mergeCell ref="KH147:KK147"/>
    <mergeCell ref="KL147:KO147"/>
    <mergeCell ref="KP147:KS147"/>
    <mergeCell ref="IX147:JA147"/>
    <mergeCell ref="JB147:JE147"/>
    <mergeCell ref="JF147:JI147"/>
    <mergeCell ref="JJ147:JM147"/>
    <mergeCell ref="JN147:JQ147"/>
    <mergeCell ref="JR147:JU147"/>
    <mergeCell ref="HZ147:IC147"/>
    <mergeCell ref="ID147:IG147"/>
    <mergeCell ref="IH147:IK147"/>
    <mergeCell ref="IL147:IO147"/>
    <mergeCell ref="IP147:IS147"/>
    <mergeCell ref="IT147:IW147"/>
    <mergeCell ref="HB147:HE147"/>
    <mergeCell ref="HF147:HI147"/>
    <mergeCell ref="HJ147:HM147"/>
    <mergeCell ref="HN147:HQ147"/>
    <mergeCell ref="HR147:HU147"/>
    <mergeCell ref="HV147:HY147"/>
    <mergeCell ref="GD147:GG147"/>
    <mergeCell ref="GH147:GK147"/>
    <mergeCell ref="GL147:GO147"/>
    <mergeCell ref="AX148:BA148"/>
    <mergeCell ref="BB148:BE148"/>
    <mergeCell ref="BF148:BI148"/>
    <mergeCell ref="BJ148:BM148"/>
    <mergeCell ref="BN148:BQ148"/>
    <mergeCell ref="BR148:BU148"/>
    <mergeCell ref="Z148:AC148"/>
    <mergeCell ref="AD148:AG148"/>
    <mergeCell ref="AH148:AK148"/>
    <mergeCell ref="AL148:AO148"/>
    <mergeCell ref="AP148:AS148"/>
    <mergeCell ref="AT148:AW148"/>
    <mergeCell ref="KT147:KW147"/>
    <mergeCell ref="KX147:LA147"/>
    <mergeCell ref="LB147:LE147"/>
    <mergeCell ref="LF147:LI147"/>
    <mergeCell ref="LJ147:LM147"/>
    <mergeCell ref="GP147:GS147"/>
    <mergeCell ref="GT147:GW147"/>
    <mergeCell ref="GX147:HA147"/>
    <mergeCell ref="FF147:FI147"/>
    <mergeCell ref="FJ147:FM147"/>
    <mergeCell ref="FN147:FQ147"/>
    <mergeCell ref="FR147:FU147"/>
    <mergeCell ref="FV147:FY147"/>
    <mergeCell ref="FZ147:GC147"/>
    <mergeCell ref="EH147:EK147"/>
    <mergeCell ref="EL147:EO147"/>
    <mergeCell ref="EP147:ES147"/>
    <mergeCell ref="ET147:EW147"/>
    <mergeCell ref="EX147:FA147"/>
    <mergeCell ref="FB147:FE147"/>
    <mergeCell ref="DR148:DU148"/>
    <mergeCell ref="DV148:DY148"/>
    <mergeCell ref="DZ148:EC148"/>
    <mergeCell ref="ED148:EG148"/>
    <mergeCell ref="EH148:EK148"/>
    <mergeCell ref="EL148:EO148"/>
    <mergeCell ref="CT148:CW148"/>
    <mergeCell ref="CX148:DA148"/>
    <mergeCell ref="DB148:DE148"/>
    <mergeCell ref="DF148:DI148"/>
    <mergeCell ref="DJ148:DM148"/>
    <mergeCell ref="DN148:DQ148"/>
    <mergeCell ref="BV148:BY148"/>
    <mergeCell ref="BZ148:CC148"/>
    <mergeCell ref="CD148:CG148"/>
    <mergeCell ref="CH148:CK148"/>
    <mergeCell ref="CL148:CO148"/>
    <mergeCell ref="CP148:CS148"/>
    <mergeCell ref="HZ148:IC148"/>
    <mergeCell ref="ID148:IG148"/>
    <mergeCell ref="GL148:GO148"/>
    <mergeCell ref="GP148:GS148"/>
    <mergeCell ref="GT148:GW148"/>
    <mergeCell ref="GX148:HA148"/>
    <mergeCell ref="HB148:HE148"/>
    <mergeCell ref="HF148:HI148"/>
    <mergeCell ref="FN148:FQ148"/>
    <mergeCell ref="FR148:FU148"/>
    <mergeCell ref="FV148:FY148"/>
    <mergeCell ref="FZ148:GC148"/>
    <mergeCell ref="GD148:GG148"/>
    <mergeCell ref="GH148:GK148"/>
    <mergeCell ref="EP148:ES148"/>
    <mergeCell ref="ET148:EW148"/>
    <mergeCell ref="EX148:FA148"/>
    <mergeCell ref="FB148:FE148"/>
    <mergeCell ref="FF148:FI148"/>
    <mergeCell ref="FJ148:FM148"/>
    <mergeCell ref="LB148:LE148"/>
    <mergeCell ref="LF148:LI148"/>
    <mergeCell ref="LJ148:LM148"/>
    <mergeCell ref="F149:I149"/>
    <mergeCell ref="J149:M149"/>
    <mergeCell ref="N149:Q149"/>
    <mergeCell ref="R149:U149"/>
    <mergeCell ref="V149:Y149"/>
    <mergeCell ref="Z149:AC149"/>
    <mergeCell ref="AD149:AG149"/>
    <mergeCell ref="KD148:KG148"/>
    <mergeCell ref="KH148:KK148"/>
    <mergeCell ref="KL148:KO148"/>
    <mergeCell ref="KP148:KS148"/>
    <mergeCell ref="KT148:KW148"/>
    <mergeCell ref="KX148:LA148"/>
    <mergeCell ref="JF148:JI148"/>
    <mergeCell ref="JJ148:JM148"/>
    <mergeCell ref="JN148:JQ148"/>
    <mergeCell ref="JR148:JU148"/>
    <mergeCell ref="JV148:JY148"/>
    <mergeCell ref="JZ148:KC148"/>
    <mergeCell ref="IH148:IK148"/>
    <mergeCell ref="IL148:IO148"/>
    <mergeCell ref="IP148:IS148"/>
    <mergeCell ref="IT148:IW148"/>
    <mergeCell ref="IX148:JA148"/>
    <mergeCell ref="JB148:JE148"/>
    <mergeCell ref="HJ148:HM148"/>
    <mergeCell ref="HN148:HQ148"/>
    <mergeCell ref="HR148:HU148"/>
    <mergeCell ref="HV148:HY148"/>
    <mergeCell ref="CD149:CG149"/>
    <mergeCell ref="CH149:CK149"/>
    <mergeCell ref="CL149:CO149"/>
    <mergeCell ref="CP149:CS149"/>
    <mergeCell ref="CT149:CW149"/>
    <mergeCell ref="CX149:DA149"/>
    <mergeCell ref="BF149:BI149"/>
    <mergeCell ref="BJ149:BM149"/>
    <mergeCell ref="BN149:BQ149"/>
    <mergeCell ref="BR149:BU149"/>
    <mergeCell ref="BV149:BY149"/>
    <mergeCell ref="BZ149:CC149"/>
    <mergeCell ref="AH149:AK149"/>
    <mergeCell ref="AL149:AO149"/>
    <mergeCell ref="AP149:AS149"/>
    <mergeCell ref="AT149:AW149"/>
    <mergeCell ref="AX149:BA149"/>
    <mergeCell ref="BB149:BE149"/>
    <mergeCell ref="EX149:FA149"/>
    <mergeCell ref="FB149:FE149"/>
    <mergeCell ref="FF149:FI149"/>
    <mergeCell ref="FJ149:FM149"/>
    <mergeCell ref="FN149:FQ149"/>
    <mergeCell ref="FR149:FU149"/>
    <mergeCell ref="DZ149:EC149"/>
    <mergeCell ref="ED149:EG149"/>
    <mergeCell ref="EH149:EK149"/>
    <mergeCell ref="EL149:EO149"/>
    <mergeCell ref="EP149:ES149"/>
    <mergeCell ref="ET149:EW149"/>
    <mergeCell ref="DB149:DE149"/>
    <mergeCell ref="DF149:DI149"/>
    <mergeCell ref="DJ149:DM149"/>
    <mergeCell ref="DN149:DQ149"/>
    <mergeCell ref="DR149:DU149"/>
    <mergeCell ref="DV149:DY149"/>
    <mergeCell ref="JF149:JI149"/>
    <mergeCell ref="JJ149:JM149"/>
    <mergeCell ref="HR149:HU149"/>
    <mergeCell ref="HV149:HY149"/>
    <mergeCell ref="HZ149:IC149"/>
    <mergeCell ref="ID149:IG149"/>
    <mergeCell ref="IH149:IK149"/>
    <mergeCell ref="IL149:IO149"/>
    <mergeCell ref="GT149:GW149"/>
    <mergeCell ref="GX149:HA149"/>
    <mergeCell ref="HB149:HE149"/>
    <mergeCell ref="HF149:HI149"/>
    <mergeCell ref="HJ149:HM149"/>
    <mergeCell ref="HN149:HQ149"/>
    <mergeCell ref="FV149:FY149"/>
    <mergeCell ref="FZ149:GC149"/>
    <mergeCell ref="GD149:GG149"/>
    <mergeCell ref="GH149:GK149"/>
    <mergeCell ref="GL149:GO149"/>
    <mergeCell ref="GP149:GS149"/>
    <mergeCell ref="AP150:AS150"/>
    <mergeCell ref="AT150:AW150"/>
    <mergeCell ref="AX150:BA150"/>
    <mergeCell ref="BB150:BE150"/>
    <mergeCell ref="BF150:BI150"/>
    <mergeCell ref="BJ150:BM150"/>
    <mergeCell ref="LJ149:LM149"/>
    <mergeCell ref="F150:I150"/>
    <mergeCell ref="J150:M150"/>
    <mergeCell ref="N150:Q150"/>
    <mergeCell ref="R150:U150"/>
    <mergeCell ref="V150:Y150"/>
    <mergeCell ref="Z150:AC150"/>
    <mergeCell ref="AD150:AG150"/>
    <mergeCell ref="AH150:AK150"/>
    <mergeCell ref="AL150:AO150"/>
    <mergeCell ref="KL149:KO149"/>
    <mergeCell ref="KP149:KS149"/>
    <mergeCell ref="KT149:KW149"/>
    <mergeCell ref="KX149:LA149"/>
    <mergeCell ref="LB149:LE149"/>
    <mergeCell ref="LF149:LI149"/>
    <mergeCell ref="JN149:JQ149"/>
    <mergeCell ref="JR149:JU149"/>
    <mergeCell ref="JV149:JY149"/>
    <mergeCell ref="JZ149:KC149"/>
    <mergeCell ref="KD149:KG149"/>
    <mergeCell ref="KH149:KK149"/>
    <mergeCell ref="IP149:IS149"/>
    <mergeCell ref="IT149:IW149"/>
    <mergeCell ref="IX149:JA149"/>
    <mergeCell ref="JB149:JE149"/>
    <mergeCell ref="DJ150:DM150"/>
    <mergeCell ref="DN150:DQ150"/>
    <mergeCell ref="DR150:DU150"/>
    <mergeCell ref="DV150:DY150"/>
    <mergeCell ref="DZ150:EC150"/>
    <mergeCell ref="ED150:EG150"/>
    <mergeCell ref="CL150:CO150"/>
    <mergeCell ref="CP150:CS150"/>
    <mergeCell ref="CT150:CW150"/>
    <mergeCell ref="CX150:DA150"/>
    <mergeCell ref="DB150:DE150"/>
    <mergeCell ref="DF150:DI150"/>
    <mergeCell ref="BN150:BQ150"/>
    <mergeCell ref="BR150:BU150"/>
    <mergeCell ref="BV150:BY150"/>
    <mergeCell ref="BZ150:CC150"/>
    <mergeCell ref="CD150:CG150"/>
    <mergeCell ref="CH150:CK150"/>
    <mergeCell ref="F151:I151"/>
    <mergeCell ref="J151:M151"/>
    <mergeCell ref="N151:Q151"/>
    <mergeCell ref="R151:U151"/>
    <mergeCell ref="V151:Y151"/>
    <mergeCell ref="JV150:JY150"/>
    <mergeCell ref="JZ150:KC150"/>
    <mergeCell ref="KD150:KG150"/>
    <mergeCell ref="KH150:KK150"/>
    <mergeCell ref="KL150:KO150"/>
    <mergeCell ref="KP150:KS150"/>
    <mergeCell ref="IX150:JA150"/>
    <mergeCell ref="JB150:JE150"/>
    <mergeCell ref="JF150:JI150"/>
    <mergeCell ref="JJ150:JM150"/>
    <mergeCell ref="JN150:JQ150"/>
    <mergeCell ref="JR150:JU150"/>
    <mergeCell ref="HZ150:IC150"/>
    <mergeCell ref="ID150:IG150"/>
    <mergeCell ref="IH150:IK150"/>
    <mergeCell ref="IL150:IO150"/>
    <mergeCell ref="IP150:IS150"/>
    <mergeCell ref="IT150:IW150"/>
    <mergeCell ref="HB150:HE150"/>
    <mergeCell ref="HF150:HI150"/>
    <mergeCell ref="HJ150:HM150"/>
    <mergeCell ref="HN150:HQ150"/>
    <mergeCell ref="HR150:HU150"/>
    <mergeCell ref="HV150:HY150"/>
    <mergeCell ref="GD150:GG150"/>
    <mergeCell ref="GH150:GK150"/>
    <mergeCell ref="GL150:GO150"/>
    <mergeCell ref="AX151:BA151"/>
    <mergeCell ref="BB151:BE151"/>
    <mergeCell ref="BF151:BI151"/>
    <mergeCell ref="BJ151:BM151"/>
    <mergeCell ref="BN151:BQ151"/>
    <mergeCell ref="BR151:BU151"/>
    <mergeCell ref="Z151:AC151"/>
    <mergeCell ref="AD151:AG151"/>
    <mergeCell ref="AH151:AK151"/>
    <mergeCell ref="AL151:AO151"/>
    <mergeCell ref="AP151:AS151"/>
    <mergeCell ref="AT151:AW151"/>
    <mergeCell ref="KT150:KW150"/>
    <mergeCell ref="KX150:LA150"/>
    <mergeCell ref="LB150:LE150"/>
    <mergeCell ref="LF150:LI150"/>
    <mergeCell ref="LJ150:LM150"/>
    <mergeCell ref="GP150:GS150"/>
    <mergeCell ref="GT150:GW150"/>
    <mergeCell ref="GX150:HA150"/>
    <mergeCell ref="FF150:FI150"/>
    <mergeCell ref="FJ150:FM150"/>
    <mergeCell ref="FN150:FQ150"/>
    <mergeCell ref="FR150:FU150"/>
    <mergeCell ref="FV150:FY150"/>
    <mergeCell ref="FZ150:GC150"/>
    <mergeCell ref="EH150:EK150"/>
    <mergeCell ref="EL150:EO150"/>
    <mergeCell ref="EP150:ES150"/>
    <mergeCell ref="ET150:EW150"/>
    <mergeCell ref="EX150:FA150"/>
    <mergeCell ref="FB150:FE150"/>
    <mergeCell ref="DR151:DU151"/>
    <mergeCell ref="DV151:DY151"/>
    <mergeCell ref="DZ151:EC151"/>
    <mergeCell ref="ED151:EG151"/>
    <mergeCell ref="EH151:EK151"/>
    <mergeCell ref="EL151:EO151"/>
    <mergeCell ref="CT151:CW151"/>
    <mergeCell ref="CX151:DA151"/>
    <mergeCell ref="DB151:DE151"/>
    <mergeCell ref="DF151:DI151"/>
    <mergeCell ref="DJ151:DM151"/>
    <mergeCell ref="DN151:DQ151"/>
    <mergeCell ref="BV151:BY151"/>
    <mergeCell ref="BZ151:CC151"/>
    <mergeCell ref="CD151:CG151"/>
    <mergeCell ref="CH151:CK151"/>
    <mergeCell ref="CL151:CO151"/>
    <mergeCell ref="CP151:CS151"/>
    <mergeCell ref="HZ151:IC151"/>
    <mergeCell ref="ID151:IG151"/>
    <mergeCell ref="GL151:GO151"/>
    <mergeCell ref="GP151:GS151"/>
    <mergeCell ref="GT151:GW151"/>
    <mergeCell ref="GX151:HA151"/>
    <mergeCell ref="HB151:HE151"/>
    <mergeCell ref="HF151:HI151"/>
    <mergeCell ref="FN151:FQ151"/>
    <mergeCell ref="FR151:FU151"/>
    <mergeCell ref="FV151:FY151"/>
    <mergeCell ref="FZ151:GC151"/>
    <mergeCell ref="GD151:GG151"/>
    <mergeCell ref="GH151:GK151"/>
    <mergeCell ref="EP151:ES151"/>
    <mergeCell ref="ET151:EW151"/>
    <mergeCell ref="EX151:FA151"/>
    <mergeCell ref="FB151:FE151"/>
    <mergeCell ref="FF151:FI151"/>
    <mergeCell ref="FJ151:FM151"/>
    <mergeCell ref="LB151:LE151"/>
    <mergeCell ref="LF151:LI151"/>
    <mergeCell ref="LJ151:LM151"/>
    <mergeCell ref="F152:I152"/>
    <mergeCell ref="J152:M152"/>
    <mergeCell ref="N152:Q152"/>
    <mergeCell ref="R152:U152"/>
    <mergeCell ref="V152:Y152"/>
    <mergeCell ref="Z152:AC152"/>
    <mergeCell ref="AD152:AG152"/>
    <mergeCell ref="KD151:KG151"/>
    <mergeCell ref="KH151:KK151"/>
    <mergeCell ref="KL151:KO151"/>
    <mergeCell ref="KP151:KS151"/>
    <mergeCell ref="KT151:KW151"/>
    <mergeCell ref="KX151:LA151"/>
    <mergeCell ref="JF151:JI151"/>
    <mergeCell ref="JJ151:JM151"/>
    <mergeCell ref="JN151:JQ151"/>
    <mergeCell ref="JR151:JU151"/>
    <mergeCell ref="JV151:JY151"/>
    <mergeCell ref="JZ151:KC151"/>
    <mergeCell ref="IH151:IK151"/>
    <mergeCell ref="IL151:IO151"/>
    <mergeCell ref="IP151:IS151"/>
    <mergeCell ref="IT151:IW151"/>
    <mergeCell ref="IX151:JA151"/>
    <mergeCell ref="JB151:JE151"/>
    <mergeCell ref="HJ151:HM151"/>
    <mergeCell ref="HN151:HQ151"/>
    <mergeCell ref="HR151:HU151"/>
    <mergeCell ref="HV151:HY151"/>
    <mergeCell ref="CD152:CG152"/>
    <mergeCell ref="CH152:CK152"/>
    <mergeCell ref="CL152:CO152"/>
    <mergeCell ref="CP152:CS152"/>
    <mergeCell ref="CT152:CW152"/>
    <mergeCell ref="CX152:DA152"/>
    <mergeCell ref="BF152:BI152"/>
    <mergeCell ref="BJ152:BM152"/>
    <mergeCell ref="BN152:BQ152"/>
    <mergeCell ref="BR152:BU152"/>
    <mergeCell ref="BV152:BY152"/>
    <mergeCell ref="BZ152:CC152"/>
    <mergeCell ref="AH152:AK152"/>
    <mergeCell ref="AL152:AO152"/>
    <mergeCell ref="AP152:AS152"/>
    <mergeCell ref="AT152:AW152"/>
    <mergeCell ref="AX152:BA152"/>
    <mergeCell ref="BB152:BE152"/>
    <mergeCell ref="EX152:FA152"/>
    <mergeCell ref="FB152:FE152"/>
    <mergeCell ref="FF152:FI152"/>
    <mergeCell ref="FJ152:FM152"/>
    <mergeCell ref="FN152:FQ152"/>
    <mergeCell ref="FR152:FU152"/>
    <mergeCell ref="DZ152:EC152"/>
    <mergeCell ref="ED152:EG152"/>
    <mergeCell ref="EH152:EK152"/>
    <mergeCell ref="EL152:EO152"/>
    <mergeCell ref="EP152:ES152"/>
    <mergeCell ref="ET152:EW152"/>
    <mergeCell ref="DB152:DE152"/>
    <mergeCell ref="DF152:DI152"/>
    <mergeCell ref="DJ152:DM152"/>
    <mergeCell ref="DN152:DQ152"/>
    <mergeCell ref="DR152:DU152"/>
    <mergeCell ref="DV152:DY152"/>
    <mergeCell ref="JF152:JI152"/>
    <mergeCell ref="JJ152:JM152"/>
    <mergeCell ref="HR152:HU152"/>
    <mergeCell ref="HV152:HY152"/>
    <mergeCell ref="HZ152:IC152"/>
    <mergeCell ref="ID152:IG152"/>
    <mergeCell ref="IH152:IK152"/>
    <mergeCell ref="IL152:IO152"/>
    <mergeCell ref="GT152:GW152"/>
    <mergeCell ref="GX152:HA152"/>
    <mergeCell ref="HB152:HE152"/>
    <mergeCell ref="HF152:HI152"/>
    <mergeCell ref="HJ152:HM152"/>
    <mergeCell ref="HN152:HQ152"/>
    <mergeCell ref="FV152:FY152"/>
    <mergeCell ref="FZ152:GC152"/>
    <mergeCell ref="GD152:GG152"/>
    <mergeCell ref="GH152:GK152"/>
    <mergeCell ref="GL152:GO152"/>
    <mergeCell ref="GP152:GS152"/>
    <mergeCell ref="AP153:AS153"/>
    <mergeCell ref="AT153:AW153"/>
    <mergeCell ref="AX153:BA153"/>
    <mergeCell ref="BB153:BE153"/>
    <mergeCell ref="BF153:BI153"/>
    <mergeCell ref="BJ153:BM153"/>
    <mergeCell ref="LJ152:LM152"/>
    <mergeCell ref="F153:I153"/>
    <mergeCell ref="J153:M153"/>
    <mergeCell ref="N153:Q153"/>
    <mergeCell ref="R153:U153"/>
    <mergeCell ref="V153:Y153"/>
    <mergeCell ref="Z153:AC153"/>
    <mergeCell ref="AD153:AG153"/>
    <mergeCell ref="AH153:AK153"/>
    <mergeCell ref="AL153:AO153"/>
    <mergeCell ref="KL152:KO152"/>
    <mergeCell ref="KP152:KS152"/>
    <mergeCell ref="KT152:KW152"/>
    <mergeCell ref="KX152:LA152"/>
    <mergeCell ref="LB152:LE152"/>
    <mergeCell ref="LF152:LI152"/>
    <mergeCell ref="JN152:JQ152"/>
    <mergeCell ref="JR152:JU152"/>
    <mergeCell ref="JV152:JY152"/>
    <mergeCell ref="JZ152:KC152"/>
    <mergeCell ref="KD152:KG152"/>
    <mergeCell ref="KH152:KK152"/>
    <mergeCell ref="IP152:IS152"/>
    <mergeCell ref="IT152:IW152"/>
    <mergeCell ref="IX152:JA152"/>
    <mergeCell ref="JB152:JE152"/>
    <mergeCell ref="DJ153:DM153"/>
    <mergeCell ref="DN153:DQ153"/>
    <mergeCell ref="DR153:DU153"/>
    <mergeCell ref="DV153:DY153"/>
    <mergeCell ref="DZ153:EC153"/>
    <mergeCell ref="ED153:EG153"/>
    <mergeCell ref="CL153:CO153"/>
    <mergeCell ref="CP153:CS153"/>
    <mergeCell ref="CT153:CW153"/>
    <mergeCell ref="CX153:DA153"/>
    <mergeCell ref="DB153:DE153"/>
    <mergeCell ref="DF153:DI153"/>
    <mergeCell ref="BN153:BQ153"/>
    <mergeCell ref="BR153:BU153"/>
    <mergeCell ref="BV153:BY153"/>
    <mergeCell ref="BZ153:CC153"/>
    <mergeCell ref="CD153:CG153"/>
    <mergeCell ref="CH153:CK153"/>
    <mergeCell ref="F154:I154"/>
    <mergeCell ref="J154:M154"/>
    <mergeCell ref="N154:Q154"/>
    <mergeCell ref="R154:U154"/>
    <mergeCell ref="V154:Y154"/>
    <mergeCell ref="JV153:JY153"/>
    <mergeCell ref="JZ153:KC153"/>
    <mergeCell ref="KD153:KG153"/>
    <mergeCell ref="KH153:KK153"/>
    <mergeCell ref="KL153:KO153"/>
    <mergeCell ref="KP153:KS153"/>
    <mergeCell ref="IX153:JA153"/>
    <mergeCell ref="JB153:JE153"/>
    <mergeCell ref="JF153:JI153"/>
    <mergeCell ref="JJ153:JM153"/>
    <mergeCell ref="JN153:JQ153"/>
    <mergeCell ref="JR153:JU153"/>
    <mergeCell ref="HZ153:IC153"/>
    <mergeCell ref="ID153:IG153"/>
    <mergeCell ref="IH153:IK153"/>
    <mergeCell ref="IL153:IO153"/>
    <mergeCell ref="IP153:IS153"/>
    <mergeCell ref="IT153:IW153"/>
    <mergeCell ref="HB153:HE153"/>
    <mergeCell ref="HF153:HI153"/>
    <mergeCell ref="HJ153:HM153"/>
    <mergeCell ref="HN153:HQ153"/>
    <mergeCell ref="HR153:HU153"/>
    <mergeCell ref="HV153:HY153"/>
    <mergeCell ref="GD153:GG153"/>
    <mergeCell ref="GH153:GK153"/>
    <mergeCell ref="GL153:GO153"/>
    <mergeCell ref="AX154:BA154"/>
    <mergeCell ref="BB154:BE154"/>
    <mergeCell ref="BF154:BI154"/>
    <mergeCell ref="BJ154:BM154"/>
    <mergeCell ref="BN154:BQ154"/>
    <mergeCell ref="BR154:BU154"/>
    <mergeCell ref="Z154:AC154"/>
    <mergeCell ref="AD154:AG154"/>
    <mergeCell ref="AH154:AK154"/>
    <mergeCell ref="AL154:AO154"/>
    <mergeCell ref="AP154:AS154"/>
    <mergeCell ref="AT154:AW154"/>
    <mergeCell ref="KT153:KW153"/>
    <mergeCell ref="KX153:LA153"/>
    <mergeCell ref="LB153:LE153"/>
    <mergeCell ref="LF153:LI153"/>
    <mergeCell ref="LJ153:LM153"/>
    <mergeCell ref="GP153:GS153"/>
    <mergeCell ref="GT153:GW153"/>
    <mergeCell ref="GX153:HA153"/>
    <mergeCell ref="FF153:FI153"/>
    <mergeCell ref="FJ153:FM153"/>
    <mergeCell ref="FN153:FQ153"/>
    <mergeCell ref="FR153:FU153"/>
    <mergeCell ref="FV153:FY153"/>
    <mergeCell ref="FZ153:GC153"/>
    <mergeCell ref="EH153:EK153"/>
    <mergeCell ref="EL153:EO153"/>
    <mergeCell ref="EP153:ES153"/>
    <mergeCell ref="ET153:EW153"/>
    <mergeCell ref="EX153:FA153"/>
    <mergeCell ref="FB153:FE153"/>
    <mergeCell ref="DR154:DU154"/>
    <mergeCell ref="DV154:DY154"/>
    <mergeCell ref="DZ154:EC154"/>
    <mergeCell ref="ED154:EG154"/>
    <mergeCell ref="EH154:EK154"/>
    <mergeCell ref="EL154:EO154"/>
    <mergeCell ref="CT154:CW154"/>
    <mergeCell ref="CX154:DA154"/>
    <mergeCell ref="DB154:DE154"/>
    <mergeCell ref="DF154:DI154"/>
    <mergeCell ref="DJ154:DM154"/>
    <mergeCell ref="DN154:DQ154"/>
    <mergeCell ref="BV154:BY154"/>
    <mergeCell ref="BZ154:CC154"/>
    <mergeCell ref="CD154:CG154"/>
    <mergeCell ref="CH154:CK154"/>
    <mergeCell ref="CL154:CO154"/>
    <mergeCell ref="CP154:CS154"/>
    <mergeCell ref="HZ154:IC154"/>
    <mergeCell ref="ID154:IG154"/>
    <mergeCell ref="GL154:GO154"/>
    <mergeCell ref="GP154:GS154"/>
    <mergeCell ref="GT154:GW154"/>
    <mergeCell ref="GX154:HA154"/>
    <mergeCell ref="HB154:HE154"/>
    <mergeCell ref="HF154:HI154"/>
    <mergeCell ref="FN154:FQ154"/>
    <mergeCell ref="FR154:FU154"/>
    <mergeCell ref="FV154:FY154"/>
    <mergeCell ref="FZ154:GC154"/>
    <mergeCell ref="GD154:GG154"/>
    <mergeCell ref="GH154:GK154"/>
    <mergeCell ref="EP154:ES154"/>
    <mergeCell ref="ET154:EW154"/>
    <mergeCell ref="EX154:FA154"/>
    <mergeCell ref="FB154:FE154"/>
    <mergeCell ref="FF154:FI154"/>
    <mergeCell ref="FJ154:FM154"/>
    <mergeCell ref="LB154:LE154"/>
    <mergeCell ref="LF154:LI154"/>
    <mergeCell ref="LJ154:LM154"/>
    <mergeCell ref="F155:I155"/>
    <mergeCell ref="J155:M155"/>
    <mergeCell ref="N155:Q155"/>
    <mergeCell ref="R155:U155"/>
    <mergeCell ref="V155:Y155"/>
    <mergeCell ref="Z155:AC155"/>
    <mergeCell ref="AD155:AG155"/>
    <mergeCell ref="KD154:KG154"/>
    <mergeCell ref="KH154:KK154"/>
    <mergeCell ref="KL154:KO154"/>
    <mergeCell ref="KP154:KS154"/>
    <mergeCell ref="KT154:KW154"/>
    <mergeCell ref="KX154:LA154"/>
    <mergeCell ref="JF154:JI154"/>
    <mergeCell ref="JJ154:JM154"/>
    <mergeCell ref="JN154:JQ154"/>
    <mergeCell ref="JR154:JU154"/>
    <mergeCell ref="JV154:JY154"/>
    <mergeCell ref="JZ154:KC154"/>
    <mergeCell ref="IH154:IK154"/>
    <mergeCell ref="IL154:IO154"/>
    <mergeCell ref="IP154:IS154"/>
    <mergeCell ref="IT154:IW154"/>
    <mergeCell ref="IX154:JA154"/>
    <mergeCell ref="JB154:JE154"/>
    <mergeCell ref="HJ154:HM154"/>
    <mergeCell ref="HN154:HQ154"/>
    <mergeCell ref="HR154:HU154"/>
    <mergeCell ref="HV154:HY154"/>
    <mergeCell ref="CD155:CG155"/>
    <mergeCell ref="CH155:CK155"/>
    <mergeCell ref="CL155:CO155"/>
    <mergeCell ref="CP155:CS155"/>
    <mergeCell ref="CT155:CW155"/>
    <mergeCell ref="CX155:DA155"/>
    <mergeCell ref="BF155:BI155"/>
    <mergeCell ref="BJ155:BM155"/>
    <mergeCell ref="BN155:BQ155"/>
    <mergeCell ref="BR155:BU155"/>
    <mergeCell ref="BV155:BY155"/>
    <mergeCell ref="BZ155:CC155"/>
    <mergeCell ref="AH155:AK155"/>
    <mergeCell ref="AL155:AO155"/>
    <mergeCell ref="AP155:AS155"/>
    <mergeCell ref="AT155:AW155"/>
    <mergeCell ref="AX155:BA155"/>
    <mergeCell ref="BB155:BE155"/>
    <mergeCell ref="EX155:FA155"/>
    <mergeCell ref="FB155:FE155"/>
    <mergeCell ref="FF155:FI155"/>
    <mergeCell ref="FJ155:FM155"/>
    <mergeCell ref="FN155:FQ155"/>
    <mergeCell ref="FR155:FU155"/>
    <mergeCell ref="DZ155:EC155"/>
    <mergeCell ref="ED155:EG155"/>
    <mergeCell ref="EH155:EK155"/>
    <mergeCell ref="EL155:EO155"/>
    <mergeCell ref="EP155:ES155"/>
    <mergeCell ref="ET155:EW155"/>
    <mergeCell ref="DB155:DE155"/>
    <mergeCell ref="DF155:DI155"/>
    <mergeCell ref="DJ155:DM155"/>
    <mergeCell ref="DN155:DQ155"/>
    <mergeCell ref="DR155:DU155"/>
    <mergeCell ref="DV155:DY155"/>
    <mergeCell ref="JF155:JI155"/>
    <mergeCell ref="JJ155:JM155"/>
    <mergeCell ref="HR155:HU155"/>
    <mergeCell ref="HV155:HY155"/>
    <mergeCell ref="HZ155:IC155"/>
    <mergeCell ref="ID155:IG155"/>
    <mergeCell ref="IH155:IK155"/>
    <mergeCell ref="IL155:IO155"/>
    <mergeCell ref="GT155:GW155"/>
    <mergeCell ref="GX155:HA155"/>
    <mergeCell ref="HB155:HE155"/>
    <mergeCell ref="HF155:HI155"/>
    <mergeCell ref="HJ155:HM155"/>
    <mergeCell ref="HN155:HQ155"/>
    <mergeCell ref="FV155:FY155"/>
    <mergeCell ref="FZ155:GC155"/>
    <mergeCell ref="GD155:GG155"/>
    <mergeCell ref="GH155:GK155"/>
    <mergeCell ref="GL155:GO155"/>
    <mergeCell ref="GP155:GS155"/>
    <mergeCell ref="AP156:AS156"/>
    <mergeCell ref="AT156:AW156"/>
    <mergeCell ref="AX156:BA156"/>
    <mergeCell ref="BB156:BE156"/>
    <mergeCell ref="BF156:BI156"/>
    <mergeCell ref="BJ156:BM156"/>
    <mergeCell ref="LJ155:LM155"/>
    <mergeCell ref="F156:I156"/>
    <mergeCell ref="J156:M156"/>
    <mergeCell ref="N156:Q156"/>
    <mergeCell ref="R156:U156"/>
    <mergeCell ref="V156:Y156"/>
    <mergeCell ref="Z156:AC156"/>
    <mergeCell ref="AD156:AG156"/>
    <mergeCell ref="AH156:AK156"/>
    <mergeCell ref="AL156:AO156"/>
    <mergeCell ref="KL155:KO155"/>
    <mergeCell ref="KP155:KS155"/>
    <mergeCell ref="KT155:KW155"/>
    <mergeCell ref="KX155:LA155"/>
    <mergeCell ref="LB155:LE155"/>
    <mergeCell ref="LF155:LI155"/>
    <mergeCell ref="JN155:JQ155"/>
    <mergeCell ref="JR155:JU155"/>
    <mergeCell ref="JV155:JY155"/>
    <mergeCell ref="JZ155:KC155"/>
    <mergeCell ref="KD155:KG155"/>
    <mergeCell ref="KH155:KK155"/>
    <mergeCell ref="IP155:IS155"/>
    <mergeCell ref="IT155:IW155"/>
    <mergeCell ref="IX155:JA155"/>
    <mergeCell ref="JB155:JE155"/>
    <mergeCell ref="DJ156:DM156"/>
    <mergeCell ref="DN156:DQ156"/>
    <mergeCell ref="DR156:DU156"/>
    <mergeCell ref="DV156:DY156"/>
    <mergeCell ref="DZ156:EC156"/>
    <mergeCell ref="ED156:EG156"/>
    <mergeCell ref="CL156:CO156"/>
    <mergeCell ref="CP156:CS156"/>
    <mergeCell ref="CT156:CW156"/>
    <mergeCell ref="CX156:DA156"/>
    <mergeCell ref="DB156:DE156"/>
    <mergeCell ref="DF156:DI156"/>
    <mergeCell ref="BN156:BQ156"/>
    <mergeCell ref="BR156:BU156"/>
    <mergeCell ref="BV156:BY156"/>
    <mergeCell ref="BZ156:CC156"/>
    <mergeCell ref="CD156:CG156"/>
    <mergeCell ref="CH156:CK156"/>
    <mergeCell ref="F157:I157"/>
    <mergeCell ref="J157:M157"/>
    <mergeCell ref="N157:Q157"/>
    <mergeCell ref="R157:U157"/>
    <mergeCell ref="V157:Y157"/>
    <mergeCell ref="JV156:JY156"/>
    <mergeCell ref="JZ156:KC156"/>
    <mergeCell ref="KD156:KG156"/>
    <mergeCell ref="KH156:KK156"/>
    <mergeCell ref="KL156:KO156"/>
    <mergeCell ref="KP156:KS156"/>
    <mergeCell ref="IX156:JA156"/>
    <mergeCell ref="JB156:JE156"/>
    <mergeCell ref="JF156:JI156"/>
    <mergeCell ref="JJ156:JM156"/>
    <mergeCell ref="JN156:JQ156"/>
    <mergeCell ref="JR156:JU156"/>
    <mergeCell ref="HZ156:IC156"/>
    <mergeCell ref="ID156:IG156"/>
    <mergeCell ref="IH156:IK156"/>
    <mergeCell ref="IL156:IO156"/>
    <mergeCell ref="IP156:IS156"/>
    <mergeCell ref="IT156:IW156"/>
    <mergeCell ref="HB156:HE156"/>
    <mergeCell ref="HF156:HI156"/>
    <mergeCell ref="HJ156:HM156"/>
    <mergeCell ref="HN156:HQ156"/>
    <mergeCell ref="HR156:HU156"/>
    <mergeCell ref="HV156:HY156"/>
    <mergeCell ref="GD156:GG156"/>
    <mergeCell ref="GH156:GK156"/>
    <mergeCell ref="GL156:GO156"/>
    <mergeCell ref="AX157:BA157"/>
    <mergeCell ref="BB157:BE157"/>
    <mergeCell ref="BF157:BI157"/>
    <mergeCell ref="BJ157:BM157"/>
    <mergeCell ref="BN157:BQ157"/>
    <mergeCell ref="BR157:BU157"/>
    <mergeCell ref="Z157:AC157"/>
    <mergeCell ref="AD157:AG157"/>
    <mergeCell ref="AH157:AK157"/>
    <mergeCell ref="AL157:AO157"/>
    <mergeCell ref="AP157:AS157"/>
    <mergeCell ref="AT157:AW157"/>
    <mergeCell ref="KT156:KW156"/>
    <mergeCell ref="KX156:LA156"/>
    <mergeCell ref="LB156:LE156"/>
    <mergeCell ref="LF156:LI156"/>
    <mergeCell ref="LJ156:LM156"/>
    <mergeCell ref="GP156:GS156"/>
    <mergeCell ref="GT156:GW156"/>
    <mergeCell ref="GX156:HA156"/>
    <mergeCell ref="FF156:FI156"/>
    <mergeCell ref="FJ156:FM156"/>
    <mergeCell ref="FN156:FQ156"/>
    <mergeCell ref="FR156:FU156"/>
    <mergeCell ref="FV156:FY156"/>
    <mergeCell ref="FZ156:GC156"/>
    <mergeCell ref="EH156:EK156"/>
    <mergeCell ref="EL156:EO156"/>
    <mergeCell ref="EP156:ES156"/>
    <mergeCell ref="ET156:EW156"/>
    <mergeCell ref="EX156:FA156"/>
    <mergeCell ref="FB156:FE156"/>
    <mergeCell ref="DR157:DU157"/>
    <mergeCell ref="DV157:DY157"/>
    <mergeCell ref="DZ157:EC157"/>
    <mergeCell ref="ED157:EG157"/>
    <mergeCell ref="EH157:EK157"/>
    <mergeCell ref="EL157:EO157"/>
    <mergeCell ref="CT157:CW157"/>
    <mergeCell ref="CX157:DA157"/>
    <mergeCell ref="DB157:DE157"/>
    <mergeCell ref="DF157:DI157"/>
    <mergeCell ref="DJ157:DM157"/>
    <mergeCell ref="DN157:DQ157"/>
    <mergeCell ref="BV157:BY157"/>
    <mergeCell ref="BZ157:CC157"/>
    <mergeCell ref="CD157:CG157"/>
    <mergeCell ref="CH157:CK157"/>
    <mergeCell ref="CL157:CO157"/>
    <mergeCell ref="CP157:CS157"/>
    <mergeCell ref="HZ157:IC157"/>
    <mergeCell ref="ID157:IG157"/>
    <mergeCell ref="GL157:GO157"/>
    <mergeCell ref="GP157:GS157"/>
    <mergeCell ref="GT157:GW157"/>
    <mergeCell ref="GX157:HA157"/>
    <mergeCell ref="HB157:HE157"/>
    <mergeCell ref="HF157:HI157"/>
    <mergeCell ref="FN157:FQ157"/>
    <mergeCell ref="FR157:FU157"/>
    <mergeCell ref="FV157:FY157"/>
    <mergeCell ref="FZ157:GC157"/>
    <mergeCell ref="GD157:GG157"/>
    <mergeCell ref="GH157:GK157"/>
    <mergeCell ref="EP157:ES157"/>
    <mergeCell ref="ET157:EW157"/>
    <mergeCell ref="EX157:FA157"/>
    <mergeCell ref="FB157:FE157"/>
    <mergeCell ref="FF157:FI157"/>
    <mergeCell ref="FJ157:FM157"/>
    <mergeCell ref="LB157:LE157"/>
    <mergeCell ref="LF157:LI157"/>
    <mergeCell ref="LJ157:LM157"/>
    <mergeCell ref="F158:I158"/>
    <mergeCell ref="J158:M158"/>
    <mergeCell ref="N158:Q158"/>
    <mergeCell ref="R158:U158"/>
    <mergeCell ref="V158:Y158"/>
    <mergeCell ref="Z158:AC158"/>
    <mergeCell ref="AD158:AG158"/>
    <mergeCell ref="KD157:KG157"/>
    <mergeCell ref="KH157:KK157"/>
    <mergeCell ref="KL157:KO157"/>
    <mergeCell ref="KP157:KS157"/>
    <mergeCell ref="KT157:KW157"/>
    <mergeCell ref="KX157:LA157"/>
    <mergeCell ref="JF157:JI157"/>
    <mergeCell ref="JJ157:JM157"/>
    <mergeCell ref="JN157:JQ157"/>
    <mergeCell ref="JR157:JU157"/>
    <mergeCell ref="JV157:JY157"/>
    <mergeCell ref="JZ157:KC157"/>
    <mergeCell ref="IH157:IK157"/>
    <mergeCell ref="IL157:IO157"/>
    <mergeCell ref="IP157:IS157"/>
    <mergeCell ref="IT157:IW157"/>
    <mergeCell ref="IX157:JA157"/>
    <mergeCell ref="JB157:JE157"/>
    <mergeCell ref="HJ157:HM157"/>
    <mergeCell ref="HN157:HQ157"/>
    <mergeCell ref="HR157:HU157"/>
    <mergeCell ref="HV157:HY157"/>
    <mergeCell ref="CD158:CG158"/>
    <mergeCell ref="CH158:CK158"/>
    <mergeCell ref="CL158:CO158"/>
    <mergeCell ref="CP158:CS158"/>
    <mergeCell ref="CT158:CW158"/>
    <mergeCell ref="CX158:DA158"/>
    <mergeCell ref="BF158:BI158"/>
    <mergeCell ref="BJ158:BM158"/>
    <mergeCell ref="BN158:BQ158"/>
    <mergeCell ref="BR158:BU158"/>
    <mergeCell ref="BV158:BY158"/>
    <mergeCell ref="BZ158:CC158"/>
    <mergeCell ref="AH158:AK158"/>
    <mergeCell ref="AL158:AO158"/>
    <mergeCell ref="AP158:AS158"/>
    <mergeCell ref="AT158:AW158"/>
    <mergeCell ref="AX158:BA158"/>
    <mergeCell ref="BB158:BE158"/>
    <mergeCell ref="EX158:FA158"/>
    <mergeCell ref="FB158:FE158"/>
    <mergeCell ref="FF158:FI158"/>
    <mergeCell ref="FJ158:FM158"/>
    <mergeCell ref="FN158:FQ158"/>
    <mergeCell ref="FR158:FU158"/>
    <mergeCell ref="DZ158:EC158"/>
    <mergeCell ref="ED158:EG158"/>
    <mergeCell ref="EH158:EK158"/>
    <mergeCell ref="EL158:EO158"/>
    <mergeCell ref="EP158:ES158"/>
    <mergeCell ref="ET158:EW158"/>
    <mergeCell ref="DB158:DE158"/>
    <mergeCell ref="DF158:DI158"/>
    <mergeCell ref="DJ158:DM158"/>
    <mergeCell ref="DN158:DQ158"/>
    <mergeCell ref="DR158:DU158"/>
    <mergeCell ref="DV158:DY158"/>
    <mergeCell ref="JF158:JI158"/>
    <mergeCell ref="JJ158:JM158"/>
    <mergeCell ref="HR158:HU158"/>
    <mergeCell ref="HV158:HY158"/>
    <mergeCell ref="HZ158:IC158"/>
    <mergeCell ref="ID158:IG158"/>
    <mergeCell ref="IH158:IK158"/>
    <mergeCell ref="IL158:IO158"/>
    <mergeCell ref="GT158:GW158"/>
    <mergeCell ref="GX158:HA158"/>
    <mergeCell ref="HB158:HE158"/>
    <mergeCell ref="HF158:HI158"/>
    <mergeCell ref="HJ158:HM158"/>
    <mergeCell ref="HN158:HQ158"/>
    <mergeCell ref="FV158:FY158"/>
    <mergeCell ref="FZ158:GC158"/>
    <mergeCell ref="GD158:GG158"/>
    <mergeCell ref="GH158:GK158"/>
    <mergeCell ref="GL158:GO158"/>
    <mergeCell ref="GP158:GS158"/>
    <mergeCell ref="AP159:AS159"/>
    <mergeCell ref="AT159:AW159"/>
    <mergeCell ref="AX159:BA159"/>
    <mergeCell ref="BB159:BE159"/>
    <mergeCell ref="BF159:BI159"/>
    <mergeCell ref="BJ159:BM159"/>
    <mergeCell ref="LJ158:LM158"/>
    <mergeCell ref="F159:I159"/>
    <mergeCell ref="J159:M159"/>
    <mergeCell ref="N159:Q159"/>
    <mergeCell ref="R159:U159"/>
    <mergeCell ref="V159:Y159"/>
    <mergeCell ref="Z159:AC159"/>
    <mergeCell ref="AD159:AG159"/>
    <mergeCell ref="AH159:AK159"/>
    <mergeCell ref="AL159:AO159"/>
    <mergeCell ref="KL158:KO158"/>
    <mergeCell ref="KP158:KS158"/>
    <mergeCell ref="KT158:KW158"/>
    <mergeCell ref="KX158:LA158"/>
    <mergeCell ref="LB158:LE158"/>
    <mergeCell ref="LF158:LI158"/>
    <mergeCell ref="JN158:JQ158"/>
    <mergeCell ref="JR158:JU158"/>
    <mergeCell ref="JV158:JY158"/>
    <mergeCell ref="JZ158:KC158"/>
    <mergeCell ref="KD158:KG158"/>
    <mergeCell ref="KH158:KK158"/>
    <mergeCell ref="IP158:IS158"/>
    <mergeCell ref="IT158:IW158"/>
    <mergeCell ref="IX158:JA158"/>
    <mergeCell ref="JB158:JE158"/>
    <mergeCell ref="DJ159:DM159"/>
    <mergeCell ref="DN159:DQ159"/>
    <mergeCell ref="DR159:DU159"/>
    <mergeCell ref="DV159:DY159"/>
    <mergeCell ref="DZ159:EC159"/>
    <mergeCell ref="ED159:EG159"/>
    <mergeCell ref="CL159:CO159"/>
    <mergeCell ref="CP159:CS159"/>
    <mergeCell ref="CT159:CW159"/>
    <mergeCell ref="CX159:DA159"/>
    <mergeCell ref="DB159:DE159"/>
    <mergeCell ref="DF159:DI159"/>
    <mergeCell ref="BN159:BQ159"/>
    <mergeCell ref="BR159:BU159"/>
    <mergeCell ref="BV159:BY159"/>
    <mergeCell ref="BZ159:CC159"/>
    <mergeCell ref="CD159:CG159"/>
    <mergeCell ref="CH159:CK159"/>
    <mergeCell ref="HR159:HU159"/>
    <mergeCell ref="HV159:HY159"/>
    <mergeCell ref="GD159:GG159"/>
    <mergeCell ref="GH159:GK159"/>
    <mergeCell ref="GL159:GO159"/>
    <mergeCell ref="GP159:GS159"/>
    <mergeCell ref="GT159:GW159"/>
    <mergeCell ref="GX159:HA159"/>
    <mergeCell ref="FF159:FI159"/>
    <mergeCell ref="FJ159:FM159"/>
    <mergeCell ref="FN159:FQ159"/>
    <mergeCell ref="FR159:FU159"/>
    <mergeCell ref="FV159:FY159"/>
    <mergeCell ref="FZ159:GC159"/>
    <mergeCell ref="EH159:EK159"/>
    <mergeCell ref="EL159:EO159"/>
    <mergeCell ref="EP159:ES159"/>
    <mergeCell ref="ET159:EW159"/>
    <mergeCell ref="EX159:FA159"/>
    <mergeCell ref="FB159:FE159"/>
    <mergeCell ref="KT159:KW159"/>
    <mergeCell ref="KX159:LA159"/>
    <mergeCell ref="LB159:LE159"/>
    <mergeCell ref="LF159:LI159"/>
    <mergeCell ref="LJ159:LM159"/>
    <mergeCell ref="F160:I160"/>
    <mergeCell ref="J160:M160"/>
    <mergeCell ref="N160:Q160"/>
    <mergeCell ref="R160:U160"/>
    <mergeCell ref="V160:Y160"/>
    <mergeCell ref="JV159:JY159"/>
    <mergeCell ref="JZ159:KC159"/>
    <mergeCell ref="KD159:KG159"/>
    <mergeCell ref="KH159:KK159"/>
    <mergeCell ref="KL159:KO159"/>
    <mergeCell ref="KP159:KS159"/>
    <mergeCell ref="IX159:JA159"/>
    <mergeCell ref="JB159:JE159"/>
    <mergeCell ref="JF159:JI159"/>
    <mergeCell ref="JJ159:JM159"/>
    <mergeCell ref="JN159:JQ159"/>
    <mergeCell ref="JR159:JU159"/>
    <mergeCell ref="HZ159:IC159"/>
    <mergeCell ref="ID159:IG159"/>
    <mergeCell ref="IH159:IK159"/>
    <mergeCell ref="IL159:IO159"/>
    <mergeCell ref="IP159:IS159"/>
    <mergeCell ref="IT159:IW159"/>
    <mergeCell ref="HB159:HE159"/>
    <mergeCell ref="HF159:HI159"/>
    <mergeCell ref="HJ159:HM159"/>
    <mergeCell ref="HN159:HQ159"/>
    <mergeCell ref="BV160:BY160"/>
    <mergeCell ref="BZ160:CC160"/>
    <mergeCell ref="CD160:CG160"/>
    <mergeCell ref="CH160:CK160"/>
    <mergeCell ref="CL160:CO160"/>
    <mergeCell ref="CP160:CS160"/>
    <mergeCell ref="AX160:BA160"/>
    <mergeCell ref="BB160:BE160"/>
    <mergeCell ref="BF160:BI160"/>
    <mergeCell ref="BJ160:BM160"/>
    <mergeCell ref="BN160:BQ160"/>
    <mergeCell ref="BR160:BU160"/>
    <mergeCell ref="Z160:AC160"/>
    <mergeCell ref="AD160:AG160"/>
    <mergeCell ref="AH160:AK160"/>
    <mergeCell ref="AL160:AO160"/>
    <mergeCell ref="AP160:AS160"/>
    <mergeCell ref="AT160:AW160"/>
    <mergeCell ref="EP160:ES160"/>
    <mergeCell ref="ET160:EW160"/>
    <mergeCell ref="EX160:FA160"/>
    <mergeCell ref="FB160:FE160"/>
    <mergeCell ref="FF160:FI160"/>
    <mergeCell ref="FJ160:FM160"/>
    <mergeCell ref="DR160:DU160"/>
    <mergeCell ref="DV160:DY160"/>
    <mergeCell ref="DZ160:EC160"/>
    <mergeCell ref="ED160:EG160"/>
    <mergeCell ref="EH160:EK160"/>
    <mergeCell ref="EL160:EO160"/>
    <mergeCell ref="CT160:CW160"/>
    <mergeCell ref="CX160:DA160"/>
    <mergeCell ref="DB160:DE160"/>
    <mergeCell ref="DF160:DI160"/>
    <mergeCell ref="DJ160:DM160"/>
    <mergeCell ref="DN160:DQ160"/>
    <mergeCell ref="HJ160:HM160"/>
    <mergeCell ref="HN160:HQ160"/>
    <mergeCell ref="HR160:HU160"/>
    <mergeCell ref="HV160:HY160"/>
    <mergeCell ref="HZ160:IC160"/>
    <mergeCell ref="ID160:IG160"/>
    <mergeCell ref="GL160:GO160"/>
    <mergeCell ref="GP160:GS160"/>
    <mergeCell ref="GT160:GW160"/>
    <mergeCell ref="GX160:HA160"/>
    <mergeCell ref="HB160:HE160"/>
    <mergeCell ref="HF160:HI160"/>
    <mergeCell ref="FN160:FQ160"/>
    <mergeCell ref="FR160:FU160"/>
    <mergeCell ref="FV160:FY160"/>
    <mergeCell ref="FZ160:GC160"/>
    <mergeCell ref="GD160:GG160"/>
    <mergeCell ref="GH160:GK160"/>
    <mergeCell ref="LB160:LE160"/>
    <mergeCell ref="LF160:LI160"/>
    <mergeCell ref="LJ160:LM160"/>
    <mergeCell ref="KD160:KG160"/>
    <mergeCell ref="KH160:KK160"/>
    <mergeCell ref="KL160:KO160"/>
    <mergeCell ref="KP160:KS160"/>
    <mergeCell ref="KT160:KW160"/>
    <mergeCell ref="KX160:LA160"/>
    <mergeCell ref="JF160:JI160"/>
    <mergeCell ref="JJ160:JM160"/>
    <mergeCell ref="JN160:JQ160"/>
    <mergeCell ref="JR160:JU160"/>
    <mergeCell ref="JV160:JY160"/>
    <mergeCell ref="JZ160:KC160"/>
    <mergeCell ref="IH160:IK160"/>
    <mergeCell ref="IL160:IO160"/>
    <mergeCell ref="IP160:IS160"/>
    <mergeCell ref="IT160:IW160"/>
    <mergeCell ref="IX160:JA160"/>
    <mergeCell ref="JB160:JE160"/>
    <mergeCell ref="F139:I139"/>
    <mergeCell ref="J139:M139"/>
    <mergeCell ref="N139:Q139"/>
    <mergeCell ref="R139:U139"/>
    <mergeCell ref="V139:Y139"/>
    <mergeCell ref="Z139:AC139"/>
    <mergeCell ref="F140:I140"/>
    <mergeCell ref="F141:I141"/>
    <mergeCell ref="J140:M140"/>
    <mergeCell ref="N140:Q140"/>
    <mergeCell ref="R140:U140"/>
    <mergeCell ref="V140:Y140"/>
    <mergeCell ref="Z140:AC140"/>
    <mergeCell ref="J141:M141"/>
    <mergeCell ref="N141:Q141"/>
    <mergeCell ref="R141:U141"/>
    <mergeCell ref="V141:Y141"/>
    <mergeCell ref="Z141:AC141"/>
    <mergeCell ref="AD139:AG139"/>
    <mergeCell ref="AH139:AK139"/>
    <mergeCell ref="AL139:AO139"/>
    <mergeCell ref="AP139:AS139"/>
    <mergeCell ref="AT139:AW139"/>
    <mergeCell ref="AX139:BA139"/>
    <mergeCell ref="BB139:BE139"/>
    <mergeCell ref="BF139:BI139"/>
    <mergeCell ref="BJ139:BM139"/>
    <mergeCell ref="BN139:BQ139"/>
    <mergeCell ref="BR139:BU139"/>
    <mergeCell ref="BV139:BY139"/>
    <mergeCell ref="BZ139:CC139"/>
    <mergeCell ref="CD139:CG139"/>
    <mergeCell ref="CH139:CK139"/>
    <mergeCell ref="CL139:CO139"/>
    <mergeCell ref="CP139:CS139"/>
    <mergeCell ref="CT139:CW139"/>
    <mergeCell ref="CX139:DA139"/>
    <mergeCell ref="DB139:DE139"/>
    <mergeCell ref="DF139:DI139"/>
    <mergeCell ref="DJ139:DM139"/>
    <mergeCell ref="DN139:DQ139"/>
    <mergeCell ref="DR139:DU139"/>
    <mergeCell ref="DV139:DY139"/>
    <mergeCell ref="DZ139:EC139"/>
    <mergeCell ref="ED139:EG139"/>
    <mergeCell ref="EH139:EK139"/>
    <mergeCell ref="EL139:EO139"/>
    <mergeCell ref="EP139:ES139"/>
    <mergeCell ref="ET139:EW139"/>
    <mergeCell ref="EX139:FA139"/>
    <mergeCell ref="FB139:FE139"/>
    <mergeCell ref="FF139:FI139"/>
    <mergeCell ref="FJ139:FM139"/>
    <mergeCell ref="FN139:FQ139"/>
    <mergeCell ref="FR139:FU139"/>
    <mergeCell ref="FV139:FY139"/>
    <mergeCell ref="FZ139:GC139"/>
    <mergeCell ref="GD139:GG139"/>
    <mergeCell ref="GH139:GK139"/>
    <mergeCell ref="GL139:GO139"/>
    <mergeCell ref="GP139:GS139"/>
    <mergeCell ref="GT139:GW139"/>
    <mergeCell ref="GX139:HA139"/>
    <mergeCell ref="HB139:HE139"/>
    <mergeCell ref="HF139:HI139"/>
    <mergeCell ref="HJ139:HM139"/>
    <mergeCell ref="HN139:HQ139"/>
    <mergeCell ref="HR139:HU139"/>
    <mergeCell ref="HV139:HY139"/>
    <mergeCell ref="HZ139:IC139"/>
    <mergeCell ref="ID139:IG139"/>
    <mergeCell ref="IH139:IK139"/>
    <mergeCell ref="IL139:IO139"/>
    <mergeCell ref="IP139:IS139"/>
    <mergeCell ref="IT139:IW139"/>
    <mergeCell ref="IX139:JA139"/>
    <mergeCell ref="JB139:JE139"/>
    <mergeCell ref="JF139:JI139"/>
    <mergeCell ref="JJ139:JM139"/>
    <mergeCell ref="JN139:JQ139"/>
    <mergeCell ref="JR139:JU139"/>
    <mergeCell ref="JV139:JY139"/>
    <mergeCell ref="JZ139:KC139"/>
    <mergeCell ref="KD139:KG139"/>
    <mergeCell ref="KH139:KK139"/>
    <mergeCell ref="KL139:KO139"/>
    <mergeCell ref="KP139:KS139"/>
    <mergeCell ref="KT139:KW139"/>
    <mergeCell ref="KX139:LA139"/>
    <mergeCell ref="LB139:LE139"/>
    <mergeCell ref="LF139:LI139"/>
    <mergeCell ref="LJ139:LM139"/>
    <mergeCell ref="AD140:AG140"/>
    <mergeCell ref="AH140:AK140"/>
    <mergeCell ref="AL140:AO140"/>
    <mergeCell ref="AP140:AS140"/>
    <mergeCell ref="AT140:AW140"/>
    <mergeCell ref="AX140:BA140"/>
    <mergeCell ref="BB140:BE140"/>
    <mergeCell ref="BF140:BI140"/>
    <mergeCell ref="BJ140:BM140"/>
    <mergeCell ref="BN140:BQ140"/>
    <mergeCell ref="BR140:BU140"/>
    <mergeCell ref="BV140:BY140"/>
    <mergeCell ref="BZ140:CC140"/>
    <mergeCell ref="CD140:CG140"/>
    <mergeCell ref="CH140:CK140"/>
    <mergeCell ref="CL140:CO140"/>
    <mergeCell ref="CP140:CS140"/>
    <mergeCell ref="CT140:CW140"/>
    <mergeCell ref="CX140:DA140"/>
    <mergeCell ref="DB140:DE140"/>
    <mergeCell ref="DF140:DI140"/>
    <mergeCell ref="DJ140:DM140"/>
    <mergeCell ref="DN140:DQ140"/>
    <mergeCell ref="DR140:DU140"/>
    <mergeCell ref="DV140:DY140"/>
    <mergeCell ref="DZ140:EC140"/>
    <mergeCell ref="ED140:EG140"/>
    <mergeCell ref="EH140:EK140"/>
    <mergeCell ref="EL140:EO140"/>
    <mergeCell ref="EP140:ES140"/>
    <mergeCell ref="ET140:EW140"/>
    <mergeCell ref="EX140:FA140"/>
    <mergeCell ref="FB140:FE140"/>
    <mergeCell ref="FF140:FI140"/>
    <mergeCell ref="FJ140:FM140"/>
    <mergeCell ref="FN140:FQ140"/>
    <mergeCell ref="FR140:FU140"/>
    <mergeCell ref="FV140:FY140"/>
    <mergeCell ref="FZ140:GC140"/>
    <mergeCell ref="GD140:GG140"/>
    <mergeCell ref="GH140:GK140"/>
    <mergeCell ref="GL140:GO140"/>
    <mergeCell ref="GP140:GS140"/>
    <mergeCell ref="GT140:GW140"/>
    <mergeCell ref="GX140:HA140"/>
    <mergeCell ref="HB140:HE140"/>
    <mergeCell ref="HF140:HI140"/>
    <mergeCell ref="HJ140:HM140"/>
    <mergeCell ref="HN140:HQ140"/>
    <mergeCell ref="HR140:HU140"/>
    <mergeCell ref="HV140:HY140"/>
    <mergeCell ref="HZ140:IC140"/>
    <mergeCell ref="ID140:IG140"/>
    <mergeCell ref="IH140:IK140"/>
    <mergeCell ref="IL140:IO140"/>
    <mergeCell ref="IP140:IS140"/>
    <mergeCell ref="IT140:IW140"/>
    <mergeCell ref="IX140:JA140"/>
    <mergeCell ref="JB140:JE140"/>
    <mergeCell ref="JF140:JI140"/>
    <mergeCell ref="JJ140:JM140"/>
    <mergeCell ref="JN140:JQ140"/>
    <mergeCell ref="JR140:JU140"/>
    <mergeCell ref="JV140:JY140"/>
    <mergeCell ref="JZ140:KC140"/>
    <mergeCell ref="KD140:KG140"/>
    <mergeCell ref="KH140:KK140"/>
    <mergeCell ref="KL140:KO140"/>
    <mergeCell ref="KP140:KS140"/>
    <mergeCell ref="KT140:KW140"/>
    <mergeCell ref="KX140:LA140"/>
    <mergeCell ref="LB140:LE140"/>
    <mergeCell ref="LF140:LI140"/>
    <mergeCell ref="LJ140:LM140"/>
    <mergeCell ref="AD141:AG141"/>
    <mergeCell ref="AH141:AK141"/>
    <mergeCell ref="AL141:AO141"/>
    <mergeCell ref="AP141:AS141"/>
    <mergeCell ref="AT141:AW141"/>
    <mergeCell ref="AX141:BA141"/>
    <mergeCell ref="BB141:BE141"/>
    <mergeCell ref="BF141:BI141"/>
    <mergeCell ref="BJ141:BM141"/>
    <mergeCell ref="BN141:BQ141"/>
    <mergeCell ref="BR141:BU141"/>
    <mergeCell ref="BV141:BY141"/>
    <mergeCell ref="BZ141:CC141"/>
    <mergeCell ref="CD141:CG141"/>
    <mergeCell ref="CH141:CK141"/>
    <mergeCell ref="CL141:CO141"/>
    <mergeCell ref="CP141:CS141"/>
    <mergeCell ref="CT141:CW141"/>
    <mergeCell ref="GH141:GK141"/>
    <mergeCell ref="GL141:GO141"/>
    <mergeCell ref="GP141:GS141"/>
    <mergeCell ref="GT141:GW141"/>
    <mergeCell ref="GX141:HA141"/>
    <mergeCell ref="HB141:HE141"/>
    <mergeCell ref="HF141:HI141"/>
    <mergeCell ref="HJ141:HM141"/>
    <mergeCell ref="HN141:HQ141"/>
    <mergeCell ref="HR141:HU141"/>
    <mergeCell ref="HV141:HY141"/>
    <mergeCell ref="HZ141:IC141"/>
    <mergeCell ref="CX141:DA141"/>
    <mergeCell ref="DB141:DE141"/>
    <mergeCell ref="DF141:DI141"/>
    <mergeCell ref="DJ141:DM141"/>
    <mergeCell ref="DN141:DQ141"/>
    <mergeCell ref="DR141:DU141"/>
    <mergeCell ref="DV141:DY141"/>
    <mergeCell ref="DZ141:EC141"/>
    <mergeCell ref="ED141:EG141"/>
    <mergeCell ref="EH141:EK141"/>
    <mergeCell ref="EL141:EO141"/>
    <mergeCell ref="EP141:ES141"/>
    <mergeCell ref="ET141:EW141"/>
    <mergeCell ref="EX141:FA141"/>
    <mergeCell ref="FB141:FE141"/>
    <mergeCell ref="FF141:FI141"/>
    <mergeCell ref="FJ141:FM141"/>
    <mergeCell ref="F126:LM126"/>
    <mergeCell ref="KT141:KW141"/>
    <mergeCell ref="KX141:LA141"/>
    <mergeCell ref="LB141:LE141"/>
    <mergeCell ref="LF141:LI141"/>
    <mergeCell ref="LJ141:LM141"/>
    <mergeCell ref="F9:LM9"/>
    <mergeCell ref="F10:LM10"/>
    <mergeCell ref="F42:LM42"/>
    <mergeCell ref="F99:LM99"/>
    <mergeCell ref="ID141:IG141"/>
    <mergeCell ref="IH141:IK141"/>
    <mergeCell ref="IL141:IO141"/>
    <mergeCell ref="IP141:IS141"/>
    <mergeCell ref="IT141:IW141"/>
    <mergeCell ref="IX141:JA141"/>
    <mergeCell ref="JB141:JE141"/>
    <mergeCell ref="JF141:JI141"/>
    <mergeCell ref="JJ141:JM141"/>
    <mergeCell ref="JN141:JQ141"/>
    <mergeCell ref="JR141:JU141"/>
    <mergeCell ref="JV141:JY141"/>
    <mergeCell ref="JZ141:KC141"/>
    <mergeCell ref="KD141:KG141"/>
    <mergeCell ref="KH141:KK141"/>
    <mergeCell ref="KL141:KO141"/>
    <mergeCell ref="KP141:KS141"/>
    <mergeCell ref="FN141:FQ141"/>
    <mergeCell ref="FR141:FU141"/>
    <mergeCell ref="FV141:FY141"/>
    <mergeCell ref="FZ141:GC141"/>
    <mergeCell ref="GD141:GG141"/>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phoneticPr fontId="55" type="noConversion"/>
  <conditionalFormatting sqref="F139 J139 N139 R139 V139 Z139 AD139 AH139 AL139 AP139 AT139 AX139 BB139 BF139 BJ139 BN139 BR139 BV139 BZ139 CD139 CH139 CL139 CP139 CT139 CX139 DB139 DF139 DJ139 DN139 DR139 DV139 DZ139 ED139 EH139 EL139 EP139 ET139 EX139 FB139 FF139 FJ139 FN139 FR139 FV139 FZ139 GD139 GH139 GL139 GP139 GT139 GX139 HB139 HF139 HJ139 HN139 HR139 HV139 HZ139 ID139 IH139 IL139 IP139 IT139 IX139 JB139 JF139 JJ139 JN139 JR139 JV139 JZ139 KD139 KH139 KL139 KP139 KT139 KX139 LB139 LF139 LJ139">
    <cfRule type="cellIs" dxfId="1" priority="9" operator="notEqual">
      <formula>F$136</formula>
    </cfRule>
  </conditionalFormatting>
  <conditionalFormatting sqref="F144 J144 N144 R144 V144 Z144 AD144 AH144 AL144 AP144 AT144 AX144 BB144 BF144 BJ144 BN144 BR144 BV144 BZ144 CD144 CH144 CL144 CP144 CT144 CX144 DB144 DF144 DJ144 DN144 DR144 DV144 DZ144 ED144 EH144 EL144 EP144 ET144 EX144 FB144 FF144 FJ144 FN144 FR144 FV144 FZ144 GD144 GH144 GL144 GP144 GT144 GX144 HB144 HF144 HJ144 HN144 HR144 HV144 HZ144 ID144 IH144 IL144 IP144 IT144 IX144 JB144 JF144 JJ144 JN144 JR144 JV144 JZ144 KD144 KH144 KL144 KP144 KT144 KX144 LB144 LF144 LJ144">
    <cfRule type="cellIs" dxfId="0" priority="12" operator="notEqual">
      <formula>F$143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66675</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66675</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66675</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66675</xdr:colOff>
                    <xdr:row>41</xdr:row>
                    <xdr:rowOff>190500</xdr:rowOff>
                  </from>
                  <to>
                    <xdr:col>4</xdr:col>
                    <xdr:colOff>495300</xdr:colOff>
                    <xdr:row>43</xdr:row>
                    <xdr:rowOff>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129</xdr:row>
                    <xdr:rowOff>9525</xdr:rowOff>
                  </from>
                  <to>
                    <xdr:col>4</xdr:col>
                    <xdr:colOff>504825</xdr:colOff>
                    <xdr:row>130</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5629275</xdr:colOff>
                    <xdr:row>141</xdr:row>
                    <xdr:rowOff>76200</xdr:rowOff>
                  </from>
                  <to>
                    <xdr:col>2</xdr:col>
                    <xdr:colOff>5905500</xdr:colOff>
                    <xdr:row>141</xdr:row>
                    <xdr:rowOff>333375</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138</xdr:row>
                    <xdr:rowOff>9525</xdr:rowOff>
                  </from>
                  <to>
                    <xdr:col>4</xdr:col>
                    <xdr:colOff>523875</xdr:colOff>
                    <xdr:row>138</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45"/>
  <sheetViews>
    <sheetView showGridLines="0" showRowColHeaders="0" workbookViewId="0"/>
  </sheetViews>
  <sheetFormatPr defaultRowHeight="15"/>
  <cols>
    <col min="1" max="1" width="3.5703125" customWidth="1"/>
    <col min="2" max="2" width="12.5703125" bestFit="1" customWidth="1"/>
    <col min="3" max="3" width="17.42578125" bestFit="1" customWidth="1"/>
    <col min="4" max="4" width="13.140625" bestFit="1" customWidth="1"/>
    <col min="5" max="5" width="11.5703125" bestFit="1" customWidth="1"/>
    <col min="6" max="6" width="12.5703125" bestFit="1" customWidth="1"/>
    <col min="7" max="7" width="17.42578125" bestFit="1" customWidth="1"/>
    <col min="8" max="53" width="11.5703125" bestFit="1" customWidth="1"/>
  </cols>
  <sheetData>
    <row r="1" spans="1:7" ht="9" customHeight="1">
      <c r="A1" t="s">
        <v>944</v>
      </c>
    </row>
    <row r="2" spans="1:7">
      <c r="B2" s="79" t="s">
        <v>541</v>
      </c>
      <c r="C2" t="s">
        <v>125</v>
      </c>
      <c r="F2" s="79" t="s">
        <v>541</v>
      </c>
      <c r="G2" t="s">
        <v>125</v>
      </c>
    </row>
    <row r="4" spans="1:7">
      <c r="B4" s="79" t="s">
        <v>12</v>
      </c>
      <c r="F4" s="79" t="s">
        <v>12</v>
      </c>
      <c r="G4" s="79"/>
    </row>
    <row r="5" spans="1:7">
      <c r="B5" s="40" t="s">
        <v>570</v>
      </c>
      <c r="F5" s="40" t="s">
        <v>661</v>
      </c>
    </row>
    <row r="6" spans="1:7">
      <c r="B6" s="40" t="s">
        <v>572</v>
      </c>
      <c r="F6" s="40" t="s">
        <v>662</v>
      </c>
    </row>
    <row r="7" spans="1:7">
      <c r="B7" s="40" t="s">
        <v>573</v>
      </c>
      <c r="F7" s="40" t="s">
        <v>663</v>
      </c>
    </row>
    <row r="8" spans="1:7">
      <c r="B8" s="40" t="s">
        <v>574</v>
      </c>
      <c r="F8" s="40" t="s">
        <v>664</v>
      </c>
    </row>
    <row r="9" spans="1:7">
      <c r="B9" s="40" t="s">
        <v>575</v>
      </c>
      <c r="F9" s="40" t="s">
        <v>127</v>
      </c>
    </row>
    <row r="10" spans="1:7">
      <c r="B10" s="40" t="s">
        <v>576</v>
      </c>
    </row>
    <row r="11" spans="1:7">
      <c r="B11" s="40" t="s">
        <v>577</v>
      </c>
    </row>
    <row r="12" spans="1:7">
      <c r="B12" s="40" t="s">
        <v>578</v>
      </c>
    </row>
    <row r="13" spans="1:7">
      <c r="B13" s="40" t="s">
        <v>591</v>
      </c>
    </row>
    <row r="14" spans="1:7">
      <c r="B14" s="40" t="s">
        <v>592</v>
      </c>
    </row>
    <row r="15" spans="1:7">
      <c r="B15" s="40" t="s">
        <v>593</v>
      </c>
    </row>
    <row r="16" spans="1:7">
      <c r="B16" s="40" t="s">
        <v>594</v>
      </c>
    </row>
    <row r="17" spans="2:2">
      <c r="B17" s="40" t="s">
        <v>595</v>
      </c>
    </row>
    <row r="18" spans="2:2">
      <c r="B18" s="40" t="s">
        <v>596</v>
      </c>
    </row>
    <row r="19" spans="2:2">
      <c r="B19" s="40" t="s">
        <v>597</v>
      </c>
    </row>
    <row r="20" spans="2:2">
      <c r="B20" s="40" t="s">
        <v>598</v>
      </c>
    </row>
    <row r="21" spans="2:2">
      <c r="B21" s="40" t="s">
        <v>601</v>
      </c>
    </row>
    <row r="22" spans="2:2">
      <c r="B22" s="40" t="s">
        <v>602</v>
      </c>
    </row>
    <row r="23" spans="2:2">
      <c r="B23" s="40" t="s">
        <v>603</v>
      </c>
    </row>
    <row r="24" spans="2:2">
      <c r="B24" s="40" t="s">
        <v>604</v>
      </c>
    </row>
    <row r="25" spans="2:2">
      <c r="B25" s="40" t="s">
        <v>605</v>
      </c>
    </row>
    <row r="26" spans="2:2">
      <c r="B26" s="40" t="s">
        <v>606</v>
      </c>
    </row>
    <row r="27" spans="2:2">
      <c r="B27" s="40" t="s">
        <v>607</v>
      </c>
    </row>
    <row r="28" spans="2:2">
      <c r="B28" s="40" t="s">
        <v>608</v>
      </c>
    </row>
    <row r="29" spans="2:2">
      <c r="B29" s="40" t="s">
        <v>611</v>
      </c>
    </row>
    <row r="30" spans="2:2">
      <c r="B30" s="40" t="s">
        <v>612</v>
      </c>
    </row>
    <row r="31" spans="2:2">
      <c r="B31" s="40" t="s">
        <v>613</v>
      </c>
    </row>
    <row r="32" spans="2:2">
      <c r="B32" s="40" t="s">
        <v>614</v>
      </c>
    </row>
    <row r="33" spans="2:2">
      <c r="B33" s="40" t="s">
        <v>615</v>
      </c>
    </row>
    <row r="34" spans="2:2">
      <c r="B34" s="40" t="s">
        <v>616</v>
      </c>
    </row>
    <row r="35" spans="2:2">
      <c r="B35" s="40" t="s">
        <v>617</v>
      </c>
    </row>
    <row r="36" spans="2:2">
      <c r="B36" s="40" t="s">
        <v>618</v>
      </c>
    </row>
    <row r="37" spans="2:2">
      <c r="B37" s="40" t="s">
        <v>621</v>
      </c>
    </row>
    <row r="38" spans="2:2">
      <c r="B38" s="40" t="s">
        <v>622</v>
      </c>
    </row>
    <row r="39" spans="2:2">
      <c r="B39" s="40" t="s">
        <v>623</v>
      </c>
    </row>
    <row r="40" spans="2:2">
      <c r="B40" s="40" t="s">
        <v>624</v>
      </c>
    </row>
    <row r="41" spans="2:2">
      <c r="B41" s="40" t="s">
        <v>625</v>
      </c>
    </row>
    <row r="42" spans="2:2">
      <c r="B42" s="40" t="s">
        <v>626</v>
      </c>
    </row>
    <row r="43" spans="2:2">
      <c r="B43" s="40" t="s">
        <v>627</v>
      </c>
    </row>
    <row r="44" spans="2:2">
      <c r="B44" s="40" t="s">
        <v>628</v>
      </c>
    </row>
    <row r="45" spans="2:2">
      <c r="B45" s="40" t="s">
        <v>127</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40625" defaultRowHeight="15"/>
  <cols>
    <col min="1" max="1" width="90" bestFit="1" customWidth="1"/>
    <col min="2" max="2" width="17.140625" bestFit="1" customWidth="1"/>
    <col min="3" max="3" width="10.85546875" customWidth="1"/>
    <col min="4" max="4" width="15.140625" bestFit="1" customWidth="1"/>
    <col min="5" max="5" width="6.140625" customWidth="1"/>
    <col min="6" max="6" width="68.85546875" bestFit="1" customWidth="1"/>
    <col min="7" max="7" width="17.140625" bestFit="1" customWidth="1"/>
  </cols>
  <sheetData>
    <row r="1" spans="1:7" ht="9" customHeight="1">
      <c r="A1" s="79" t="s">
        <v>2</v>
      </c>
      <c r="B1" t="s">
        <v>125</v>
      </c>
      <c r="D1" s="9" t="s">
        <v>126</v>
      </c>
      <c r="F1" s="79" t="s">
        <v>2</v>
      </c>
      <c r="G1" t="s">
        <v>125</v>
      </c>
    </row>
    <row r="2" spans="1:7">
      <c r="A2" s="79" t="s">
        <v>5</v>
      </c>
      <c r="B2" t="s">
        <v>18</v>
      </c>
      <c r="D2" t="str">
        <f>IF(Data1!$H2&lt;&gt;"",CONCATENATE("[",Data1!$H2,"]"),"")</f>
        <v>[13]</v>
      </c>
      <c r="F2" s="79" t="s">
        <v>5</v>
      </c>
      <c r="G2" t="s">
        <v>66</v>
      </c>
    </row>
    <row r="3" spans="1:7">
      <c r="D3" t="str">
        <f>IF(Data1!$H3&lt;&gt;"",CONCATENATE("[",Data1!$H3,"]"),"")</f>
        <v>[1]</v>
      </c>
    </row>
    <row r="4" spans="1:7">
      <c r="A4" s="79" t="s">
        <v>12</v>
      </c>
      <c r="D4" t="str">
        <f>IF(Data1!$H4&lt;&gt;"",CONCATENATE("[",Data1!$H4,"]"),"")</f>
        <v>[2]</v>
      </c>
      <c r="F4" s="79" t="s">
        <v>12</v>
      </c>
    </row>
    <row r="5" spans="1:7">
      <c r="A5" s="40" t="s">
        <v>44</v>
      </c>
      <c r="D5" t="str">
        <f>IF(Data1!$H5&lt;&gt;"",CONCATENATE("[",Data1!$H5,"]"),"")</f>
        <v>[15]</v>
      </c>
      <c r="F5" s="40" t="s">
        <v>70</v>
      </c>
    </row>
    <row r="6" spans="1:7">
      <c r="A6" s="40" t="s">
        <v>62</v>
      </c>
      <c r="D6" t="str">
        <f>IF(Data1!$H6&lt;&gt;"",CONCATENATE("[",Data1!$H6,"]"),"")</f>
        <v/>
      </c>
      <c r="F6" s="40" t="s">
        <v>90</v>
      </c>
    </row>
    <row r="7" spans="1:7">
      <c r="A7" s="40" t="s">
        <v>59</v>
      </c>
      <c r="D7" t="str">
        <f>IF(Data1!$H7&lt;&gt;"",CONCATENATE("[",Data1!$H7,"]"),"")</f>
        <v/>
      </c>
      <c r="F7" s="40" t="s">
        <v>71</v>
      </c>
    </row>
    <row r="8" spans="1:7">
      <c r="A8" s="40" t="s">
        <v>61</v>
      </c>
      <c r="D8" t="str">
        <f>IF(Data1!$H8&lt;&gt;"",CONCATENATE("[",Data1!$H8,"]"),"")</f>
        <v/>
      </c>
      <c r="F8" s="40" t="s">
        <v>72</v>
      </c>
    </row>
    <row r="9" spans="1:7">
      <c r="A9" s="40" t="s">
        <v>73</v>
      </c>
      <c r="D9" t="str">
        <f>IF(Data1!$H9&lt;&gt;"",CONCATENATE("[",Data1!$H9,"]"),"")</f>
        <v/>
      </c>
      <c r="F9" s="40" t="s">
        <v>65</v>
      </c>
    </row>
    <row r="10" spans="1:7">
      <c r="A10" s="40" t="s">
        <v>63</v>
      </c>
      <c r="D10" t="str">
        <f>IF(Data1!$H10&lt;&gt;"",CONCATENATE("[",Data1!$H10,"]"),"")</f>
        <v/>
      </c>
      <c r="F10" s="40" t="s">
        <v>91</v>
      </c>
    </row>
    <row r="11" spans="1:7">
      <c r="A11" s="40" t="s">
        <v>23</v>
      </c>
      <c r="D11" t="str">
        <f>IF(Data1!$H11&lt;&gt;"",CONCATENATE("[",Data1!$H11,"]"),"")</f>
        <v/>
      </c>
      <c r="F11" s="40" t="s">
        <v>127</v>
      </c>
    </row>
    <row r="12" spans="1:7">
      <c r="A12" s="40" t="s">
        <v>48</v>
      </c>
      <c r="D12" t="str">
        <f>IF(Data1!$H12&lt;&gt;"",CONCATENATE("[",Data1!$H12,"]"),"")</f>
        <v/>
      </c>
    </row>
    <row r="13" spans="1:7">
      <c r="A13" s="40" t="s">
        <v>69</v>
      </c>
      <c r="D13" t="str">
        <f>IF(Data1!$H13&lt;&gt;"",CONCATENATE("[",Data1!$H13,"]"),"")</f>
        <v/>
      </c>
    </row>
    <row r="14" spans="1:7">
      <c r="A14" s="40" t="s">
        <v>36</v>
      </c>
      <c r="D14" t="str">
        <f>IF(Data1!$H14&lt;&gt;"",CONCATENATE("[",Data1!$H14,"]"),"")</f>
        <v/>
      </c>
    </row>
    <row r="15" spans="1:7">
      <c r="A15" s="40" t="s">
        <v>46</v>
      </c>
      <c r="D15" t="str">
        <f>IF(Data1!$H15&lt;&gt;"",CONCATENATE("[",Data1!$H15,"]"),"")</f>
        <v/>
      </c>
    </row>
    <row r="16" spans="1:7">
      <c r="A16" s="40" t="s">
        <v>64</v>
      </c>
      <c r="D16" t="str">
        <f>IF(Data1!$H16&lt;&gt;"",CONCATENATE("[",Data1!$H16,"]"),"")</f>
        <v/>
      </c>
    </row>
    <row r="17" spans="1:4">
      <c r="A17" s="40" t="s">
        <v>55</v>
      </c>
      <c r="D17" t="str">
        <f>IF(Data1!$H17&lt;&gt;"",CONCATENATE("[",Data1!$H17,"]"),"")</f>
        <v/>
      </c>
    </row>
    <row r="18" spans="1:4">
      <c r="A18" s="40" t="s">
        <v>57</v>
      </c>
      <c r="D18" t="str">
        <f>IF(Data1!$H18&lt;&gt;"",CONCATENATE("[",Data1!$H18,"]"),"")</f>
        <v/>
      </c>
    </row>
    <row r="19" spans="1:4" ht="15.75">
      <c r="A19" s="40" t="s">
        <v>17</v>
      </c>
      <c r="C19" s="10"/>
      <c r="D19" t="str">
        <f>IF(Data1!$H19&lt;&gt;"",CONCATENATE("[",Data1!$H19,"]"),"")</f>
        <v/>
      </c>
    </row>
    <row r="20" spans="1:4" ht="15.75">
      <c r="A20" s="40" t="s">
        <v>28</v>
      </c>
      <c r="C20" s="10"/>
      <c r="D20" t="str">
        <f>IF(Data1!$H20&lt;&gt;"",CONCATENATE("[",Data1!$H20,"]"),"")</f>
        <v/>
      </c>
    </row>
    <row r="21" spans="1:4" ht="15.75">
      <c r="A21" s="40" t="s">
        <v>51</v>
      </c>
      <c r="C21" s="10"/>
      <c r="D21" t="str">
        <f>IF(Data1!$H21&lt;&gt;"",CONCATENATE("[",Data1!$H21,"]"),"")</f>
        <v/>
      </c>
    </row>
    <row r="22" spans="1:4" ht="15.75">
      <c r="A22" s="40" t="s">
        <v>32</v>
      </c>
      <c r="C22" s="10"/>
      <c r="D22" t="str">
        <f>IF(Data1!$H22&lt;&gt;"",CONCATENATE("[",Data1!$H22,"]"),"")</f>
        <v/>
      </c>
    </row>
    <row r="23" spans="1:4" ht="15.75">
      <c r="A23" s="40" t="s">
        <v>67</v>
      </c>
      <c r="C23" s="10"/>
      <c r="D23" t="str">
        <f>IF(Data1!$H23&lt;&gt;"",CONCATENATE("[",Data1!$H23,"]"),"")</f>
        <v/>
      </c>
    </row>
    <row r="24" spans="1:4" ht="15.75">
      <c r="A24" s="40" t="s">
        <v>68</v>
      </c>
      <c r="C24" s="10"/>
      <c r="D24" t="str">
        <f>IF(Data1!$H24&lt;&gt;"",CONCATENATE("[",Data1!$H24,"]"),"")</f>
        <v/>
      </c>
    </row>
    <row r="25" spans="1:4" ht="15.75">
      <c r="A25" s="40" t="s">
        <v>53</v>
      </c>
      <c r="C25" s="10"/>
      <c r="D25" t="str">
        <f>IF(Data1!$H25&lt;&gt;"",CONCATENATE("[",Data1!$H25,"]"),"")</f>
        <v/>
      </c>
    </row>
    <row r="26" spans="1:4" ht="15.75">
      <c r="A26" s="40" t="s">
        <v>122</v>
      </c>
      <c r="C26" s="10"/>
      <c r="D26" t="str">
        <f>IF(Data1!$H26&lt;&gt;"",CONCATENATE("[",Data1!$H26,"]"),"")</f>
        <v/>
      </c>
    </row>
    <row r="27" spans="1:4" ht="15.75">
      <c r="A27" s="40" t="s">
        <v>123</v>
      </c>
      <c r="C27" s="10"/>
      <c r="D27" t="str">
        <f>IF(Data1!$H27&lt;&gt;"",CONCATENATE("[",Data1!$H27,"]"),"")</f>
        <v/>
      </c>
    </row>
    <row r="28" spans="1:4" ht="15.75">
      <c r="A28" s="40" t="s">
        <v>42</v>
      </c>
      <c r="C28" s="10"/>
      <c r="D28" t="str">
        <f>IF(Data1!$H28&lt;&gt;"",CONCATENATE("[",Data1!$H28,"]"),"")</f>
        <v/>
      </c>
    </row>
    <row r="29" spans="1:4" ht="15.75">
      <c r="A29" s="40" t="s">
        <v>127</v>
      </c>
      <c r="C29" s="10"/>
      <c r="D29" t="str">
        <f>IF(Data1!$H29&lt;&gt;"",CONCATENATE("[",Data1!$H29,"]"),"")</f>
        <v/>
      </c>
    </row>
    <row r="30" spans="1:4" ht="15.75">
      <c r="C30" s="10"/>
      <c r="D30" t="str">
        <f>IF(Data1!$H30&lt;&gt;"",CONCATENATE("[",Data1!$H30,"]"),"")</f>
        <v/>
      </c>
    </row>
    <row r="31" spans="1:4" ht="15.75">
      <c r="C31" s="10"/>
      <c r="D31" t="str">
        <f>IF(Data1!$H31&lt;&gt;"",CONCATENATE("[",Data1!$H31,"]"),"")</f>
        <v/>
      </c>
    </row>
    <row r="32" spans="1:4" ht="15.75">
      <c r="C32" s="10"/>
      <c r="D32" t="str">
        <f>IF(Data1!$H32&lt;&gt;"",CONCATENATE("[",Data1!$H32,"]"),"")</f>
        <v/>
      </c>
    </row>
    <row r="33" spans="3:4" ht="15.75">
      <c r="C33" s="10"/>
      <c r="D33" t="str">
        <f>IF(Data1!H34&lt;&gt;"",CONCATENATE("[",Data1!H34,"]"),"")</f>
        <v/>
      </c>
    </row>
    <row r="34" spans="3:4" ht="15.75">
      <c r="C34" s="10"/>
      <c r="D34" t="str">
        <f>IF(Data1!H35&lt;&gt;"",CONCATENATE("[",Data1!H35,"]"),"")</f>
        <v/>
      </c>
    </row>
    <row r="35" spans="3:4" ht="15.75">
      <c r="C35" s="10"/>
      <c r="D35" t="str">
        <f>IF(Data1!H36&lt;&gt;"",CONCATENATE("[",Data1!H36,"]"),"")</f>
        <v/>
      </c>
    </row>
    <row r="36" spans="3:4" ht="15.75">
      <c r="C36" s="10"/>
      <c r="D36" t="str">
        <f>IF(Data1!H37&lt;&gt;"",CONCATENATE("[",Data1!H37,"]"),"")</f>
        <v/>
      </c>
    </row>
    <row r="37" spans="3:4" ht="15.75">
      <c r="C37" s="10"/>
    </row>
    <row r="38" spans="3:4" ht="15.75">
      <c r="C38" s="10"/>
    </row>
    <row r="39" spans="3:4" ht="15.75">
      <c r="C39" s="10"/>
    </row>
    <row r="40" spans="3:4" ht="15.75">
      <c r="C40" s="10"/>
    </row>
    <row r="41" spans="3:4" ht="15.75">
      <c r="C41" s="10"/>
    </row>
    <row r="42" spans="3:4" ht="15.75">
      <c r="C42" s="10"/>
    </row>
    <row r="43" spans="3:4" ht="15.75">
      <c r="C43" s="10"/>
    </row>
    <row r="44" spans="3:4" ht="15.75">
      <c r="C44" s="10"/>
    </row>
    <row r="45" spans="3:4" ht="15.75">
      <c r="C45" s="10"/>
    </row>
    <row r="46" spans="3:4" ht="15.75">
      <c r="C46" s="10"/>
    </row>
    <row r="47" spans="3:4" ht="15.75">
      <c r="C47" s="10"/>
    </row>
    <row r="48" spans="3:4" ht="15.75">
      <c r="C48" s="10"/>
    </row>
    <row r="49" spans="3:3" ht="15.75">
      <c r="C49" s="10"/>
    </row>
    <row r="50" spans="3:3" ht="15.75">
      <c r="C50" s="10"/>
    </row>
    <row r="51" spans="3:3" ht="15.75">
      <c r="C51" s="10"/>
    </row>
    <row r="52" spans="3:3" ht="15.75">
      <c r="C52" s="10"/>
    </row>
    <row r="53" spans="3:3" ht="15.75">
      <c r="C53" s="10"/>
    </row>
    <row r="54" spans="3:3" ht="15.75">
      <c r="C54" s="10"/>
    </row>
    <row r="55" spans="3:3" ht="15.75">
      <c r="C55" s="10"/>
    </row>
    <row r="56" spans="3:3" ht="15.75">
      <c r="C56" s="10"/>
    </row>
    <row r="57" spans="3:3" ht="15.75">
      <c r="C57" s="10"/>
    </row>
    <row r="58" spans="3:3" ht="15.75">
      <c r="C58" s="10"/>
    </row>
    <row r="59" spans="3:3" ht="15.75">
      <c r="C59" s="10"/>
    </row>
    <row r="60" spans="3:3" ht="15.75">
      <c r="C60" s="10"/>
    </row>
    <row r="61" spans="3:3" ht="15.75">
      <c r="C61" s="10"/>
    </row>
    <row r="62" spans="3:3" ht="15.75">
      <c r="C62" s="10"/>
    </row>
    <row r="63" spans="3:3" ht="15.75">
      <c r="C63" s="10"/>
    </row>
    <row r="64" spans="3:3" ht="15.75">
      <c r="C64" s="10"/>
    </row>
    <row r="65" spans="3:3" ht="15.75">
      <c r="C65" s="10"/>
    </row>
    <row r="66" spans="3:3" ht="15.75">
      <c r="C66" s="10"/>
    </row>
    <row r="67" spans="3:3" ht="15.75">
      <c r="C67" s="10"/>
    </row>
    <row r="68" spans="3:3" ht="15.75">
      <c r="C68" s="10"/>
    </row>
    <row r="69" spans="3:3" ht="15.75">
      <c r="C69" s="10"/>
    </row>
    <row r="70" spans="3:3" ht="15.75">
      <c r="C70" s="10"/>
    </row>
    <row r="71" spans="3:3" ht="15.75">
      <c r="C71" s="10"/>
    </row>
    <row r="72" spans="3:3" ht="15.75">
      <c r="C72" s="10"/>
    </row>
    <row r="73" spans="3:3" ht="15.75">
      <c r="C73" s="10"/>
    </row>
    <row r="74" spans="3:3" ht="15.75">
      <c r="C74" s="10"/>
    </row>
    <row r="75" spans="3:3" ht="15.75">
      <c r="C75" s="10"/>
    </row>
    <row r="76" spans="3:3" ht="15.75">
      <c r="C76" s="10"/>
    </row>
    <row r="77" spans="3:3" ht="15.75">
      <c r="C77" s="10"/>
    </row>
    <row r="78" spans="3:3" ht="15.75">
      <c r="C78" s="10"/>
    </row>
    <row r="79" spans="3:3" ht="15.75">
      <c r="C79" s="10"/>
    </row>
    <row r="80" spans="3:3" ht="15.75">
      <c r="C80" s="10"/>
    </row>
    <row r="81" spans="2:3" ht="15.75">
      <c r="C81" s="10"/>
    </row>
    <row r="82" spans="2:3" ht="15.75">
      <c r="C82" s="10"/>
    </row>
    <row r="83" spans="2:3" ht="15.75">
      <c r="C83" s="10"/>
    </row>
    <row r="84" spans="2:3" ht="15.75">
      <c r="C84" s="10"/>
    </row>
    <row r="85" spans="2:3" ht="15.75">
      <c r="C85" s="10"/>
    </row>
    <row r="86" spans="2:3" ht="15.75">
      <c r="B86" s="10"/>
      <c r="C86" s="10"/>
    </row>
    <row r="87" spans="2:3" ht="15.75">
      <c r="B87" s="10"/>
      <c r="C87" s="10"/>
    </row>
    <row r="88" spans="2:3" ht="15.75">
      <c r="B88" s="10"/>
      <c r="C88" s="10"/>
    </row>
    <row r="89" spans="2:3" ht="15.75">
      <c r="B89" s="10"/>
      <c r="C89" s="10"/>
    </row>
    <row r="90" spans="2:3" ht="15.75">
      <c r="B90" s="10"/>
      <c r="C90" s="10"/>
    </row>
    <row r="91" spans="2:3" ht="15.75">
      <c r="B91" s="10"/>
      <c r="C91" s="10"/>
    </row>
    <row r="92" spans="2:3" ht="15.75">
      <c r="B92" s="10"/>
      <c r="C92" s="10"/>
    </row>
    <row r="93" spans="2:3" ht="15.75">
      <c r="B93" s="10"/>
      <c r="C93" s="10"/>
    </row>
    <row r="94" spans="2:3" ht="15.75">
      <c r="B94" s="10"/>
      <c r="C94" s="10"/>
    </row>
    <row r="95" spans="2:3" ht="15.75">
      <c r="B95" s="10"/>
      <c r="C95" s="10"/>
    </row>
    <row r="96" spans="2:3" ht="15.75">
      <c r="B96" s="10"/>
      <c r="C96" s="10"/>
    </row>
    <row r="97" spans="2:3" ht="15.75">
      <c r="B97" s="10"/>
      <c r="C97" s="10"/>
    </row>
    <row r="98" spans="2:3" ht="15.75">
      <c r="B98" s="10"/>
      <c r="C98" s="10"/>
    </row>
    <row r="99" spans="2:3" ht="15.75">
      <c r="B99" s="10"/>
      <c r="C99" s="10"/>
    </row>
    <row r="100" spans="2:3" ht="15.75">
      <c r="B100" s="10"/>
      <c r="C100" s="10"/>
    </row>
    <row r="101" spans="2:3" ht="15.75">
      <c r="B101" s="10"/>
      <c r="C101" s="10"/>
    </row>
    <row r="102" spans="2:3" ht="15.75">
      <c r="B102" s="10"/>
      <c r="C102" s="10"/>
    </row>
    <row r="103" spans="2:3" ht="15.75">
      <c r="B103" s="10"/>
      <c r="C103" s="10"/>
    </row>
    <row r="188" spans="1:1" ht="15.75">
      <c r="A188" s="10"/>
    </row>
    <row r="189" spans="1:1" ht="15.75">
      <c r="A189" s="10"/>
    </row>
    <row r="190" spans="1:1" ht="15.75">
      <c r="A190" s="10"/>
    </row>
    <row r="191" spans="1:1" ht="15.75">
      <c r="A191" s="10"/>
    </row>
    <row r="192" spans="1:1" ht="15.75">
      <c r="A192" s="10"/>
    </row>
    <row r="193" spans="1:1" ht="15.7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abSelected="1" topLeftCell="A22" zoomScale="85" zoomScaleNormal="85" workbookViewId="0">
      <selection activeCell="D29" sqref="D29"/>
    </sheetView>
  </sheetViews>
  <sheetFormatPr defaultColWidth="0" defaultRowHeight="15" zeroHeight="1"/>
  <cols>
    <col min="1" max="2" width="3.5703125" customWidth="1"/>
    <col min="3" max="3" width="30.42578125" customWidth="1"/>
    <col min="4" max="4" width="36.140625" customWidth="1"/>
    <col min="5" max="5" width="14" customWidth="1"/>
    <col min="6" max="6" width="61.85546875" customWidth="1"/>
    <col min="7" max="7" width="8.5703125" customWidth="1"/>
    <col min="8" max="8" width="6.5703125" customWidth="1"/>
    <col min="9" max="9" width="6.42578125" customWidth="1"/>
    <col min="10" max="10" width="16.140625" customWidth="1"/>
    <col min="11" max="11" width="3.140625" customWidth="1"/>
    <col min="12" max="20" width="9.140625" hidden="1" customWidth="1"/>
    <col min="21" max="111" width="0" hidden="1" customWidth="1"/>
  </cols>
  <sheetData>
    <row r="1" spans="2:14" ht="9" customHeight="1" thickBot="1"/>
    <row r="2" spans="2:14" ht="66" customHeight="1" thickBot="1">
      <c r="B2" s="674" t="s">
        <v>128</v>
      </c>
      <c r="C2" s="675"/>
      <c r="D2" s="675"/>
      <c r="E2" s="675"/>
      <c r="F2" s="675"/>
      <c r="G2" s="675"/>
      <c r="H2" s="675"/>
      <c r="I2" s="675"/>
      <c r="J2" s="676"/>
      <c r="K2" s="48"/>
      <c r="L2" s="49" t="s">
        <v>129</v>
      </c>
      <c r="M2" s="49"/>
    </row>
    <row r="3" spans="2:14" ht="14.25" customHeight="1">
      <c r="B3" s="51"/>
      <c r="D3" s="50"/>
      <c r="E3" s="50"/>
      <c r="F3" s="50"/>
      <c r="G3" s="50"/>
      <c r="H3" s="50"/>
      <c r="I3" s="50"/>
      <c r="J3" s="52"/>
      <c r="K3" s="50"/>
      <c r="L3" s="50"/>
      <c r="M3" s="50"/>
    </row>
    <row r="4" spans="2:14" ht="19.5" customHeight="1">
      <c r="B4" s="51"/>
      <c r="C4" s="667" t="s">
        <v>130</v>
      </c>
      <c r="D4" s="668"/>
      <c r="E4" s="681" t="s">
        <v>131</v>
      </c>
      <c r="F4" s="681"/>
      <c r="G4" s="53"/>
      <c r="J4" s="54"/>
      <c r="N4" s="8"/>
    </row>
    <row r="5" spans="2:14" ht="14.25" customHeight="1">
      <c r="B5" s="51"/>
      <c r="C5" s="40"/>
      <c r="D5" s="40"/>
      <c r="E5" s="1"/>
      <c r="F5" s="1"/>
      <c r="G5" s="1"/>
      <c r="H5" s="1"/>
      <c r="I5" s="1"/>
      <c r="J5" s="55"/>
      <c r="K5" s="1"/>
      <c r="L5" s="1"/>
      <c r="M5" s="1"/>
      <c r="N5" s="8"/>
    </row>
    <row r="6" spans="2:14" ht="19.5" customHeight="1">
      <c r="B6" s="51"/>
      <c r="C6" s="667" t="s">
        <v>132</v>
      </c>
      <c r="D6" s="668"/>
      <c r="E6" s="682" t="s">
        <v>133</v>
      </c>
      <c r="F6" s="683"/>
      <c r="G6" s="683"/>
      <c r="H6" s="683"/>
      <c r="I6" s="684"/>
      <c r="J6" s="49"/>
      <c r="K6" s="48"/>
      <c r="L6" s="49"/>
      <c r="M6" s="49"/>
      <c r="N6" s="8"/>
    </row>
    <row r="7" spans="2:14" ht="14.25" customHeight="1">
      <c r="B7" s="51"/>
      <c r="C7" s="40"/>
      <c r="D7" s="40"/>
      <c r="J7" s="54"/>
    </row>
    <row r="8" spans="2:14" ht="19.5" customHeight="1">
      <c r="B8" s="51"/>
      <c r="C8" s="677" t="s">
        <v>134</v>
      </c>
      <c r="D8" s="678"/>
      <c r="E8" s="330">
        <v>44680</v>
      </c>
      <c r="J8" s="54"/>
    </row>
    <row r="9" spans="2:14" ht="14.25" customHeight="1">
      <c r="B9" s="51"/>
      <c r="C9" s="40"/>
      <c r="D9" s="40"/>
      <c r="J9" s="54"/>
    </row>
    <row r="10" spans="2:14" ht="19.5" customHeight="1">
      <c r="B10" s="51"/>
      <c r="C10" s="679" t="s">
        <v>135</v>
      </c>
      <c r="D10" s="680"/>
      <c r="E10" s="330">
        <v>44743</v>
      </c>
      <c r="F10" s="8"/>
      <c r="J10" s="54"/>
    </row>
    <row r="11" spans="2:14" ht="14.25" customHeight="1">
      <c r="B11" s="51"/>
      <c r="C11" s="40"/>
      <c r="D11" s="40"/>
      <c r="E11" s="40"/>
      <c r="J11" s="54"/>
    </row>
    <row r="12" spans="2:14" ht="19.5" customHeight="1">
      <c r="B12" s="51"/>
      <c r="C12" s="679" t="s">
        <v>136</v>
      </c>
      <c r="D12" s="680"/>
      <c r="E12" s="331">
        <v>20</v>
      </c>
      <c r="G12" s="8"/>
      <c r="J12" s="54"/>
    </row>
    <row r="13" spans="2:14" ht="14.25" customHeight="1">
      <c r="B13" s="51"/>
      <c r="C13" s="40"/>
      <c r="D13" s="40"/>
      <c r="F13" s="8"/>
      <c r="J13" s="54"/>
    </row>
    <row r="14" spans="2:14" ht="19.5" customHeight="1">
      <c r="B14" s="51"/>
      <c r="C14" s="667" t="s">
        <v>137</v>
      </c>
      <c r="D14" s="685"/>
      <c r="F14" s="8"/>
      <c r="J14" s="54"/>
    </row>
    <row r="15" spans="2:14" ht="14.25" customHeight="1">
      <c r="B15" s="51"/>
      <c r="C15" s="40"/>
      <c r="D15" s="40"/>
      <c r="F15" s="8"/>
      <c r="J15" s="54"/>
    </row>
    <row r="16" spans="2:14" ht="14.25" customHeight="1">
      <c r="B16" s="51"/>
      <c r="C16" s="685" t="s">
        <v>138</v>
      </c>
      <c r="D16" s="685"/>
      <c r="F16" s="8"/>
      <c r="J16" s="54"/>
    </row>
    <row r="17" spans="2:10" ht="14.25" customHeight="1">
      <c r="B17" s="51"/>
      <c r="C17" s="40"/>
      <c r="D17" s="40"/>
      <c r="F17" s="8"/>
      <c r="J17" s="54"/>
    </row>
    <row r="18" spans="2:10" ht="19.5" customHeight="1">
      <c r="B18" s="51"/>
      <c r="C18" s="679" t="s">
        <v>139</v>
      </c>
      <c r="D18" s="686"/>
      <c r="E18" s="56"/>
      <c r="F18" s="8"/>
      <c r="J18" s="54"/>
    </row>
    <row r="19" spans="2:10" ht="14.25" customHeight="1">
      <c r="B19" s="51"/>
      <c r="C19" s="40"/>
      <c r="D19" s="40"/>
      <c r="F19" s="8"/>
      <c r="J19" s="54"/>
    </row>
    <row r="20" spans="2:10" ht="19.5" customHeight="1">
      <c r="B20" s="51"/>
      <c r="C20" s="679" t="s">
        <v>140</v>
      </c>
      <c r="D20" s="686"/>
      <c r="E20" s="3"/>
      <c r="F20" s="8"/>
      <c r="H20" t="s">
        <v>141</v>
      </c>
      <c r="J20" s="54"/>
    </row>
    <row r="21" spans="2:10" ht="14.25" customHeight="1">
      <c r="B21" s="51"/>
      <c r="C21" s="40"/>
      <c r="D21" s="46"/>
      <c r="E21" s="3"/>
      <c r="F21" s="57"/>
      <c r="J21" s="54"/>
    </row>
    <row r="22" spans="2:10" ht="82.5" customHeight="1">
      <c r="B22" s="51"/>
      <c r="C22" s="687" t="s">
        <v>142</v>
      </c>
      <c r="D22" s="687"/>
      <c r="E22" s="3"/>
      <c r="F22" s="8"/>
      <c r="J22" s="54"/>
    </row>
    <row r="23" spans="2:10" ht="14.25" customHeight="1">
      <c r="B23" s="51"/>
      <c r="C23" s="40"/>
      <c r="D23" s="46"/>
      <c r="E23" s="58"/>
      <c r="F23" s="8"/>
      <c r="J23" s="54"/>
    </row>
    <row r="24" spans="2:10" ht="19.5" customHeight="1">
      <c r="B24" s="51"/>
      <c r="C24" s="667" t="s">
        <v>143</v>
      </c>
      <c r="D24" s="668"/>
      <c r="E24" s="688" t="s">
        <v>144</v>
      </c>
      <c r="F24" s="688"/>
      <c r="J24" s="54"/>
    </row>
    <row r="25" spans="2:10" ht="14.25" customHeight="1">
      <c r="B25" s="51"/>
      <c r="C25" s="40"/>
      <c r="D25" s="40"/>
      <c r="J25" s="54"/>
    </row>
    <row r="26" spans="2:10" ht="19.5" customHeight="1">
      <c r="B26" s="51"/>
      <c r="C26" s="667" t="s">
        <v>145</v>
      </c>
      <c r="D26" s="668"/>
      <c r="E26" s="671" t="s">
        <v>146</v>
      </c>
      <c r="F26" s="672"/>
      <c r="J26" s="54"/>
    </row>
    <row r="27" spans="2:10" ht="14.25" customHeight="1">
      <c r="B27" s="51"/>
      <c r="E27" s="8"/>
      <c r="F27" s="8"/>
      <c r="G27" s="5"/>
      <c r="J27" s="54"/>
    </row>
    <row r="28" spans="2:10" ht="42" customHeight="1">
      <c r="B28" s="51"/>
      <c r="C28" s="332" t="s">
        <v>147</v>
      </c>
      <c r="D28" s="669" t="s">
        <v>148</v>
      </c>
      <c r="E28" s="670"/>
      <c r="F28" s="670"/>
      <c r="G28" s="673" t="s">
        <v>149</v>
      </c>
      <c r="H28" s="673"/>
      <c r="J28" s="54"/>
    </row>
    <row r="29" spans="2:10" ht="21.75" customHeight="1">
      <c r="B29" s="51"/>
      <c r="C29" s="333"/>
      <c r="D29" s="334" t="s">
        <v>150</v>
      </c>
      <c r="E29" s="541"/>
      <c r="F29" s="335"/>
      <c r="G29" s="336">
        <v>8</v>
      </c>
      <c r="H29" s="337"/>
      <c r="I29" s="66" t="b">
        <v>1</v>
      </c>
      <c r="J29" s="54"/>
    </row>
    <row r="30" spans="2:10" ht="14.25" customHeight="1">
      <c r="B30" s="51"/>
      <c r="C30" s="323"/>
      <c r="D30" s="50"/>
      <c r="E30" s="45"/>
      <c r="F30" s="44"/>
      <c r="G30" s="338"/>
      <c r="H30" s="337"/>
      <c r="I30" s="43"/>
      <c r="J30" s="54"/>
    </row>
    <row r="31" spans="2:10" ht="21.75" customHeight="1">
      <c r="B31" s="51"/>
      <c r="C31" s="333"/>
      <c r="D31" s="339" t="s">
        <v>151</v>
      </c>
      <c r="E31" s="542"/>
      <c r="F31" s="340"/>
      <c r="G31" s="341">
        <v>10</v>
      </c>
      <c r="H31" s="337"/>
      <c r="I31" s="66" t="b">
        <v>0</v>
      </c>
      <c r="J31" s="54"/>
    </row>
    <row r="32" spans="2:10" ht="14.25" customHeight="1">
      <c r="B32" s="51"/>
      <c r="C32" s="342"/>
      <c r="D32" s="50"/>
      <c r="E32" s="45"/>
      <c r="F32" s="46"/>
      <c r="G32" s="338"/>
      <c r="H32" s="337"/>
      <c r="I32" s="43"/>
      <c r="J32" s="54"/>
    </row>
    <row r="33" spans="2:11" ht="21.75" customHeight="1">
      <c r="B33" s="51"/>
      <c r="C33" s="333"/>
      <c r="D33" s="339" t="s">
        <v>151</v>
      </c>
      <c r="E33" s="542"/>
      <c r="F33" s="340"/>
      <c r="G33" s="341">
        <v>10</v>
      </c>
      <c r="H33" s="337"/>
      <c r="I33" s="66" t="b">
        <v>0</v>
      </c>
      <c r="J33" s="54"/>
    </row>
    <row r="34" spans="2:11" ht="14.25" customHeight="1">
      <c r="B34" s="51"/>
      <c r="C34" s="342"/>
      <c r="D34" s="50"/>
      <c r="E34" s="45"/>
      <c r="F34" s="46"/>
      <c r="G34" s="338"/>
      <c r="H34" s="337"/>
      <c r="I34" s="43"/>
      <c r="J34" s="54"/>
    </row>
    <row r="35" spans="2:11" ht="21.75" customHeight="1">
      <c r="B35" s="51"/>
      <c r="C35" s="333"/>
      <c r="D35" s="339" t="s">
        <v>151</v>
      </c>
      <c r="E35" s="542"/>
      <c r="F35" s="340"/>
      <c r="G35" s="341">
        <v>10</v>
      </c>
      <c r="H35" s="337"/>
      <c r="I35" s="66" t="b">
        <v>0</v>
      </c>
      <c r="J35" s="54"/>
    </row>
    <row r="36" spans="2:11" ht="14.25" customHeight="1">
      <c r="B36" s="51"/>
      <c r="C36" s="342"/>
      <c r="D36" s="50"/>
      <c r="E36" s="47"/>
      <c r="F36" s="46"/>
      <c r="G36" s="338"/>
      <c r="H36" s="337"/>
      <c r="I36" s="43"/>
      <c r="J36" s="54"/>
    </row>
    <row r="37" spans="2:11" ht="21.75" customHeight="1">
      <c r="B37" s="51"/>
      <c r="C37" s="333"/>
      <c r="D37" s="339" t="s">
        <v>151</v>
      </c>
      <c r="E37" s="542"/>
      <c r="F37" s="340"/>
      <c r="G37" s="341">
        <v>10</v>
      </c>
      <c r="H37" s="337"/>
      <c r="I37" s="66" t="b">
        <v>0</v>
      </c>
      <c r="J37" s="54"/>
    </row>
    <row r="38" spans="2:11" ht="14.25" customHeight="1">
      <c r="B38" s="51"/>
      <c r="D38" s="1"/>
      <c r="E38" s="59"/>
      <c r="F38" s="8"/>
      <c r="J38" s="54"/>
    </row>
    <row r="39" spans="2:11" ht="15.75" customHeight="1">
      <c r="B39" s="51"/>
      <c r="C39" s="664" t="s">
        <v>152</v>
      </c>
      <c r="D39" s="665"/>
      <c r="E39" s="343">
        <v>0.04</v>
      </c>
      <c r="F39" s="8"/>
      <c r="J39" s="54"/>
    </row>
    <row r="40" spans="2:11" ht="14.25" customHeight="1">
      <c r="B40" s="51"/>
      <c r="F40" s="8"/>
      <c r="J40" s="54"/>
    </row>
    <row r="41" spans="2:11">
      <c r="B41" s="51"/>
      <c r="C41" s="664" t="s">
        <v>153</v>
      </c>
      <c r="D41" s="665"/>
      <c r="E41" s="343">
        <v>0.05</v>
      </c>
      <c r="F41" s="8"/>
      <c r="J41" s="54"/>
    </row>
    <row r="42" spans="2:11" ht="14.25" customHeight="1">
      <c r="B42" s="51"/>
      <c r="D42" s="1"/>
      <c r="E42" s="58"/>
      <c r="F42" s="8"/>
      <c r="J42" s="54"/>
    </row>
    <row r="43" spans="2:11">
      <c r="B43" s="51"/>
      <c r="C43" s="664" t="s">
        <v>154</v>
      </c>
      <c r="D43" s="665"/>
      <c r="E43" s="343">
        <v>0.03</v>
      </c>
      <c r="F43" s="8"/>
      <c r="J43" s="54"/>
    </row>
    <row r="44" spans="2:11" ht="14.25" customHeight="1">
      <c r="B44" s="51"/>
      <c r="J44" s="54"/>
    </row>
    <row r="45" spans="2:11">
      <c r="B45" s="51"/>
      <c r="C45" s="666" t="s">
        <v>155</v>
      </c>
      <c r="D45" s="666"/>
      <c r="J45" s="54"/>
    </row>
    <row r="46" spans="2:11">
      <c r="B46" s="51"/>
      <c r="J46" s="54"/>
    </row>
    <row r="47" spans="2:11">
      <c r="B47" s="51"/>
      <c r="J47" s="54"/>
    </row>
    <row r="48" spans="2:11" ht="15.75" thickBot="1">
      <c r="B48" s="51"/>
      <c r="K48" s="51"/>
    </row>
    <row r="49" spans="2:11">
      <c r="B49" s="60"/>
      <c r="C49" s="61"/>
      <c r="D49" s="61"/>
      <c r="E49" s="61"/>
      <c r="F49" s="61"/>
      <c r="G49" s="61"/>
      <c r="H49" s="61"/>
      <c r="I49" s="61"/>
      <c r="J49" s="62"/>
    </row>
    <row r="50" spans="2:11">
      <c r="B50" s="51"/>
      <c r="J50" s="54"/>
    </row>
    <row r="51" spans="2:11">
      <c r="B51" s="51"/>
      <c r="J51" s="54"/>
      <c r="K51" s="51"/>
    </row>
    <row r="52" spans="2:11" ht="15.75" thickBot="1">
      <c r="B52" s="63"/>
      <c r="C52" s="64"/>
      <c r="D52" s="64"/>
      <c r="E52" s="34" t="str">
        <f>"Copyright " &amp; "©"</f>
        <v>Copyright ©</v>
      </c>
      <c r="F52" s="33" t="str">
        <f ca="1">YEAR(TODAY()) &amp; " Všį Centrinė projektų valdymo agentūra." &amp; " Visos teisės saugomos. "</f>
        <v xml:space="preserve">2026 Všį Centrinė projektų valdymo agentūra. Visos teisės saugomos. </v>
      </c>
      <c r="G52" s="33"/>
      <c r="H52" s="33"/>
      <c r="I52" s="33"/>
      <c r="J52" s="65"/>
      <c r="K52" s="51"/>
    </row>
    <row r="53" spans="2:11">
      <c r="D53" s="61"/>
      <c r="E53" s="61"/>
      <c r="G53" s="61"/>
      <c r="H53" s="61"/>
      <c r="I53" s="61"/>
    </row>
    <row r="106" spans="111:111" hidden="1">
      <c r="DG106" s="35">
        <v>0.05</v>
      </c>
    </row>
  </sheetData>
  <sheetProtection algorithmName="SHA-512" hashValue="6H636ygiK5Z6dHxz/rF6Yie9T3bqYj77/jpa6AAnjOIE5hh2ug7Bz5GDInY9vggdeap2gbg3oYtCPUoL/5clBw==" saltValue="xQJcnMPJQpE+6mGxwgfoXA=="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180975</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28575</xdr:rowOff>
                  </from>
                  <to>
                    <xdr:col>5</xdr:col>
                    <xdr:colOff>1000125</xdr:colOff>
                    <xdr:row>21</xdr:row>
                    <xdr:rowOff>1019175</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28575</xdr:rowOff>
                  </from>
                  <to>
                    <xdr:col>5</xdr:col>
                    <xdr:colOff>142875</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142875</xdr:colOff>
                    <xdr:row>10</xdr:row>
                    <xdr:rowOff>180975</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28575</xdr:colOff>
                    <xdr:row>47</xdr:row>
                    <xdr:rowOff>28575</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1209675</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1209675</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257175</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752475</xdr:colOff>
                    <xdr:row>51</xdr:row>
                    <xdr:rowOff>142875</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371475</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85" zoomScaleNormal="85" workbookViewId="0">
      <pane xSplit="7" ySplit="6" topLeftCell="H34" activePane="bottomRight" state="frozenSplit"/>
      <selection pane="topRight" activeCell="G1" sqref="G1"/>
      <selection pane="bottomLeft" activeCell="A18" sqref="A18"/>
      <selection pane="bottomRight" activeCell="C38" sqref="C38"/>
    </sheetView>
  </sheetViews>
  <sheetFormatPr defaultColWidth="0" defaultRowHeight="0" customHeight="1" zeroHeight="1"/>
  <cols>
    <col min="1" max="1" width="3.5703125" style="43" customWidth="1"/>
    <col min="2" max="2" width="6.5703125" customWidth="1"/>
    <col min="3" max="3" width="65.85546875" style="1" customWidth="1"/>
    <col min="4" max="4" width="4.5703125" customWidth="1"/>
    <col min="5" max="5" width="16" customWidth="1"/>
    <col min="6" max="6" width="16.42578125" bestFit="1" customWidth="1"/>
    <col min="7" max="7" width="16.42578125" customWidth="1"/>
    <col min="8" max="28" width="13.5703125" customWidth="1"/>
    <col min="29" max="107" width="13.5703125" hidden="1" customWidth="1"/>
    <col min="108" max="108" width="9.140625" customWidth="1"/>
    <col min="109" max="109" width="9.140625" style="23" hidden="1" customWidth="1"/>
    <col min="110" max="111" width="9.140625" hidden="1" customWidth="1"/>
    <col min="112" max="112" width="13.5703125" hidden="1" customWidth="1"/>
    <col min="113" max="114" width="0" hidden="1" customWidth="1"/>
  </cols>
  <sheetData>
    <row r="1" spans="1:112" ht="9" customHeight="1"/>
    <row r="2" spans="1:112" ht="15">
      <c r="B2" s="6" t="s">
        <v>156</v>
      </c>
      <c r="C2"/>
    </row>
    <row r="3" spans="1:112" ht="15">
      <c r="B3" s="344" t="str">
        <f>IF(INDEX(A1_pav,1,1)=0,"",INDEX(A1_pav,1,1))</f>
        <v>Inovacinės veiklos skatinimo sistema</v>
      </c>
      <c r="C3" s="543"/>
      <c r="D3" s="543"/>
      <c r="E3" s="345"/>
      <c r="F3" s="82"/>
      <c r="G3" s="1"/>
    </row>
    <row r="4" spans="1:112" ht="15" customHeight="1">
      <c r="B4" s="70"/>
      <c r="C4" s="70"/>
      <c r="D4" s="3"/>
      <c r="E4" s="87"/>
      <c r="F4" s="3"/>
    </row>
    <row r="5" spans="1:112" ht="15">
      <c r="B5" s="6" t="s">
        <v>157</v>
      </c>
      <c r="C5" s="70"/>
      <c r="F5" s="689" t="s">
        <v>158</v>
      </c>
      <c r="G5" s="690"/>
      <c r="H5" s="346">
        <v>0</v>
      </c>
      <c r="I5" s="346">
        <v>1</v>
      </c>
      <c r="J5" s="346">
        <v>2</v>
      </c>
      <c r="K5" s="346">
        <v>3</v>
      </c>
      <c r="L5" s="346">
        <v>4</v>
      </c>
      <c r="M5" s="346">
        <v>5</v>
      </c>
      <c r="N5" s="346">
        <v>6</v>
      </c>
      <c r="O5" s="346">
        <v>7</v>
      </c>
      <c r="P5" s="346">
        <v>8</v>
      </c>
      <c r="Q5" s="346">
        <v>9</v>
      </c>
      <c r="R5" s="346">
        <v>10</v>
      </c>
      <c r="S5" s="346">
        <v>11</v>
      </c>
      <c r="T5" s="346">
        <v>12</v>
      </c>
      <c r="U5" s="346">
        <v>13</v>
      </c>
      <c r="V5" s="346">
        <v>14</v>
      </c>
      <c r="W5" s="346">
        <v>15</v>
      </c>
      <c r="X5" s="346">
        <v>16</v>
      </c>
      <c r="Y5" s="346">
        <v>17</v>
      </c>
      <c r="Z5" s="346">
        <v>18</v>
      </c>
      <c r="AA5" s="346">
        <v>19</v>
      </c>
      <c r="AB5" s="346">
        <v>20</v>
      </c>
      <c r="AC5" s="346">
        <v>21</v>
      </c>
      <c r="AD5" s="346">
        <v>22</v>
      </c>
      <c r="AE5" s="346">
        <v>23</v>
      </c>
      <c r="AF5" s="346">
        <v>24</v>
      </c>
      <c r="AG5" s="346">
        <v>25</v>
      </c>
      <c r="AH5" s="346">
        <v>26</v>
      </c>
      <c r="AI5" s="346">
        <v>27</v>
      </c>
      <c r="AJ5" s="346">
        <v>28</v>
      </c>
      <c r="AK5" s="346">
        <v>29</v>
      </c>
      <c r="AL5" s="346">
        <v>30</v>
      </c>
      <c r="AM5" s="346">
        <v>31</v>
      </c>
      <c r="AN5" s="346">
        <v>32</v>
      </c>
      <c r="AO5" s="346">
        <v>33</v>
      </c>
      <c r="AP5" s="346">
        <v>34</v>
      </c>
      <c r="AQ5" s="346">
        <v>35</v>
      </c>
      <c r="AR5" s="346">
        <v>36</v>
      </c>
      <c r="AS5" s="346">
        <v>37</v>
      </c>
      <c r="AT5" s="346">
        <v>38</v>
      </c>
      <c r="AU5" s="346">
        <v>39</v>
      </c>
      <c r="AV5" s="346">
        <v>40</v>
      </c>
      <c r="AW5" s="346">
        <v>41</v>
      </c>
      <c r="AX5" s="346">
        <v>42</v>
      </c>
      <c r="AY5" s="346">
        <v>43</v>
      </c>
      <c r="AZ5" s="346">
        <v>44</v>
      </c>
      <c r="BA5" s="346">
        <v>45</v>
      </c>
      <c r="BB5" s="346">
        <v>46</v>
      </c>
      <c r="BC5" s="346">
        <v>47</v>
      </c>
      <c r="BD5" s="346">
        <v>48</v>
      </c>
      <c r="BE5" s="346">
        <v>49</v>
      </c>
      <c r="BF5" s="346">
        <v>50</v>
      </c>
      <c r="BG5" s="346">
        <v>51</v>
      </c>
      <c r="BH5" s="346">
        <v>52</v>
      </c>
      <c r="BI5" s="346">
        <v>53</v>
      </c>
      <c r="BJ5" s="346">
        <v>54</v>
      </c>
      <c r="BK5" s="346">
        <v>55</v>
      </c>
      <c r="BL5" s="346">
        <v>56</v>
      </c>
      <c r="BM5" s="346">
        <v>57</v>
      </c>
      <c r="BN5" s="346">
        <v>58</v>
      </c>
      <c r="BO5" s="346">
        <v>59</v>
      </c>
      <c r="BP5" s="346">
        <v>60</v>
      </c>
      <c r="BQ5" s="346">
        <v>61</v>
      </c>
      <c r="BR5" s="346">
        <v>62</v>
      </c>
      <c r="BS5" s="346">
        <v>63</v>
      </c>
      <c r="BT5" s="346">
        <v>64</v>
      </c>
      <c r="BU5" s="346">
        <v>65</v>
      </c>
      <c r="BV5" s="346">
        <v>66</v>
      </c>
      <c r="BW5" s="346">
        <v>67</v>
      </c>
      <c r="BX5" s="346">
        <v>68</v>
      </c>
      <c r="BY5" s="346">
        <v>69</v>
      </c>
      <c r="BZ5" s="346">
        <v>70</v>
      </c>
      <c r="CA5" s="346">
        <v>71</v>
      </c>
      <c r="CB5" s="346">
        <v>72</v>
      </c>
      <c r="CC5" s="346">
        <v>73</v>
      </c>
      <c r="CD5" s="346">
        <v>74</v>
      </c>
      <c r="CE5" s="346">
        <v>75</v>
      </c>
      <c r="CF5" s="346">
        <v>76</v>
      </c>
      <c r="CG5" s="346">
        <v>77</v>
      </c>
      <c r="CH5" s="346">
        <v>78</v>
      </c>
      <c r="CI5" s="346">
        <v>79</v>
      </c>
      <c r="CJ5" s="346">
        <v>80</v>
      </c>
      <c r="CK5" s="346">
        <v>81</v>
      </c>
      <c r="CL5" s="346">
        <v>82</v>
      </c>
      <c r="CM5" s="346">
        <v>83</v>
      </c>
      <c r="CN5" s="346">
        <v>84</v>
      </c>
      <c r="CO5" s="346">
        <v>85</v>
      </c>
      <c r="CP5" s="346">
        <v>86</v>
      </c>
      <c r="CQ5" s="346">
        <v>87</v>
      </c>
      <c r="CR5" s="346">
        <v>88</v>
      </c>
      <c r="CS5" s="346">
        <v>89</v>
      </c>
      <c r="CT5" s="346">
        <v>90</v>
      </c>
      <c r="CU5" s="346">
        <v>91</v>
      </c>
      <c r="CV5" s="346">
        <v>92</v>
      </c>
      <c r="CW5" s="346">
        <v>93</v>
      </c>
      <c r="CX5" s="346">
        <v>94</v>
      </c>
      <c r="CY5" s="346">
        <v>95</v>
      </c>
      <c r="CZ5" s="346">
        <v>96</v>
      </c>
      <c r="DA5" s="346">
        <v>97</v>
      </c>
      <c r="DB5" s="346">
        <v>98</v>
      </c>
      <c r="DC5" s="346">
        <v>99</v>
      </c>
    </row>
    <row r="6" spans="1:112" s="12" customFormat="1" ht="32.25" customHeight="1">
      <c r="A6" s="80"/>
      <c r="B6" s="347" t="s">
        <v>159</v>
      </c>
      <c r="C6" s="348" t="s">
        <v>160</v>
      </c>
      <c r="D6" s="348"/>
      <c r="E6" s="347" t="s">
        <v>161</v>
      </c>
      <c r="F6" s="348" t="s">
        <v>162</v>
      </c>
      <c r="G6" s="347" t="s">
        <v>163</v>
      </c>
      <c r="H6" s="347" t="str">
        <f ca="1">IF(PVP="",TEXT(TODAY(),"yyyy"),TEXT(PVP,"yyyy"))</f>
        <v>2022</v>
      </c>
      <c r="I6" s="347">
        <f ca="1">$H$6+I5</f>
        <v>2023</v>
      </c>
      <c r="J6" s="347">
        <f t="shared" ref="J6:AF6" ca="1" si="0">$H$6+J5</f>
        <v>2024</v>
      </c>
      <c r="K6" s="347">
        <f t="shared" ca="1" si="0"/>
        <v>2025</v>
      </c>
      <c r="L6" s="347">
        <f t="shared" ca="1" si="0"/>
        <v>2026</v>
      </c>
      <c r="M6" s="347">
        <f t="shared" ca="1" si="0"/>
        <v>2027</v>
      </c>
      <c r="N6" s="347">
        <f t="shared" ca="1" si="0"/>
        <v>2028</v>
      </c>
      <c r="O6" s="347">
        <f t="shared" ca="1" si="0"/>
        <v>2029</v>
      </c>
      <c r="P6" s="347">
        <f t="shared" ca="1" si="0"/>
        <v>2030</v>
      </c>
      <c r="Q6" s="347">
        <f t="shared" ca="1" si="0"/>
        <v>2031</v>
      </c>
      <c r="R6" s="347">
        <f t="shared" ca="1" si="0"/>
        <v>2032</v>
      </c>
      <c r="S6" s="347">
        <f t="shared" ca="1" si="0"/>
        <v>2033</v>
      </c>
      <c r="T6" s="347">
        <f t="shared" ca="1" si="0"/>
        <v>2034</v>
      </c>
      <c r="U6" s="347">
        <f t="shared" ca="1" si="0"/>
        <v>2035</v>
      </c>
      <c r="V6" s="347">
        <f t="shared" ca="1" si="0"/>
        <v>2036</v>
      </c>
      <c r="W6" s="347">
        <f t="shared" ca="1" si="0"/>
        <v>2037</v>
      </c>
      <c r="X6" s="347">
        <f t="shared" ca="1" si="0"/>
        <v>2038</v>
      </c>
      <c r="Y6" s="347">
        <f t="shared" ca="1" si="0"/>
        <v>2039</v>
      </c>
      <c r="Z6" s="347">
        <f t="shared" ca="1" si="0"/>
        <v>2040</v>
      </c>
      <c r="AA6" s="347">
        <f t="shared" ca="1" si="0"/>
        <v>2041</v>
      </c>
      <c r="AB6" s="347">
        <f t="shared" ca="1" si="0"/>
        <v>2042</v>
      </c>
      <c r="AC6" s="347">
        <f t="shared" ca="1" si="0"/>
        <v>2043</v>
      </c>
      <c r="AD6" s="347">
        <f t="shared" ca="1" si="0"/>
        <v>2044</v>
      </c>
      <c r="AE6" s="347">
        <f t="shared" ca="1" si="0"/>
        <v>2045</v>
      </c>
      <c r="AF6" s="347">
        <f t="shared" ca="1" si="0"/>
        <v>2046</v>
      </c>
      <c r="AG6" s="347">
        <f t="shared" ref="AG6:BL6" ca="1" si="1">$H$6+AG5</f>
        <v>2047</v>
      </c>
      <c r="AH6" s="347">
        <f t="shared" ca="1" si="1"/>
        <v>2048</v>
      </c>
      <c r="AI6" s="347">
        <f t="shared" ca="1" si="1"/>
        <v>2049</v>
      </c>
      <c r="AJ6" s="347">
        <f t="shared" ca="1" si="1"/>
        <v>2050</v>
      </c>
      <c r="AK6" s="347">
        <f t="shared" ca="1" si="1"/>
        <v>2051</v>
      </c>
      <c r="AL6" s="347">
        <f t="shared" ca="1" si="1"/>
        <v>2052</v>
      </c>
      <c r="AM6" s="347">
        <f t="shared" ca="1" si="1"/>
        <v>2053</v>
      </c>
      <c r="AN6" s="347">
        <f t="shared" ca="1" si="1"/>
        <v>2054</v>
      </c>
      <c r="AO6" s="347">
        <f t="shared" ca="1" si="1"/>
        <v>2055</v>
      </c>
      <c r="AP6" s="347">
        <f t="shared" ca="1" si="1"/>
        <v>2056</v>
      </c>
      <c r="AQ6" s="347">
        <f t="shared" ca="1" si="1"/>
        <v>2057</v>
      </c>
      <c r="AR6" s="347">
        <f t="shared" ca="1" si="1"/>
        <v>2058</v>
      </c>
      <c r="AS6" s="347">
        <f t="shared" ca="1" si="1"/>
        <v>2059</v>
      </c>
      <c r="AT6" s="347">
        <f t="shared" ca="1" si="1"/>
        <v>2060</v>
      </c>
      <c r="AU6" s="347">
        <f t="shared" ca="1" si="1"/>
        <v>2061</v>
      </c>
      <c r="AV6" s="347">
        <f t="shared" ca="1" si="1"/>
        <v>2062</v>
      </c>
      <c r="AW6" s="347">
        <f t="shared" ca="1" si="1"/>
        <v>2063</v>
      </c>
      <c r="AX6" s="347">
        <f t="shared" ca="1" si="1"/>
        <v>2064</v>
      </c>
      <c r="AY6" s="347">
        <f t="shared" ca="1" si="1"/>
        <v>2065</v>
      </c>
      <c r="AZ6" s="347">
        <f t="shared" ca="1" si="1"/>
        <v>2066</v>
      </c>
      <c r="BA6" s="347">
        <f t="shared" ca="1" si="1"/>
        <v>2067</v>
      </c>
      <c r="BB6" s="347">
        <f t="shared" ca="1" si="1"/>
        <v>2068</v>
      </c>
      <c r="BC6" s="347">
        <f t="shared" ca="1" si="1"/>
        <v>2069</v>
      </c>
      <c r="BD6" s="347">
        <f t="shared" ca="1" si="1"/>
        <v>2070</v>
      </c>
      <c r="BE6" s="347">
        <f t="shared" ca="1" si="1"/>
        <v>2071</v>
      </c>
      <c r="BF6" s="347">
        <f t="shared" ca="1" si="1"/>
        <v>2072</v>
      </c>
      <c r="BG6" s="347">
        <f t="shared" ca="1" si="1"/>
        <v>2073</v>
      </c>
      <c r="BH6" s="347">
        <f t="shared" ca="1" si="1"/>
        <v>2074</v>
      </c>
      <c r="BI6" s="347">
        <f t="shared" ca="1" si="1"/>
        <v>2075</v>
      </c>
      <c r="BJ6" s="347">
        <f t="shared" ca="1" si="1"/>
        <v>2076</v>
      </c>
      <c r="BK6" s="347">
        <f t="shared" ca="1" si="1"/>
        <v>2077</v>
      </c>
      <c r="BL6" s="347">
        <f t="shared" ca="1" si="1"/>
        <v>2078</v>
      </c>
      <c r="BM6" s="347">
        <f t="shared" ref="BM6:CR6" ca="1" si="2">$H$6+BM5</f>
        <v>2079</v>
      </c>
      <c r="BN6" s="347">
        <f t="shared" ca="1" si="2"/>
        <v>2080</v>
      </c>
      <c r="BO6" s="347">
        <f t="shared" ca="1" si="2"/>
        <v>2081</v>
      </c>
      <c r="BP6" s="347">
        <f t="shared" ca="1" si="2"/>
        <v>2082</v>
      </c>
      <c r="BQ6" s="347">
        <f t="shared" ca="1" si="2"/>
        <v>2083</v>
      </c>
      <c r="BR6" s="347">
        <f t="shared" ca="1" si="2"/>
        <v>2084</v>
      </c>
      <c r="BS6" s="347">
        <f t="shared" ca="1" si="2"/>
        <v>2085</v>
      </c>
      <c r="BT6" s="347">
        <f t="shared" ca="1" si="2"/>
        <v>2086</v>
      </c>
      <c r="BU6" s="347">
        <f t="shared" ca="1" si="2"/>
        <v>2087</v>
      </c>
      <c r="BV6" s="347">
        <f t="shared" ca="1" si="2"/>
        <v>2088</v>
      </c>
      <c r="BW6" s="347">
        <f t="shared" ca="1" si="2"/>
        <v>2089</v>
      </c>
      <c r="BX6" s="347">
        <f t="shared" ca="1" si="2"/>
        <v>2090</v>
      </c>
      <c r="BY6" s="347">
        <f t="shared" ca="1" si="2"/>
        <v>2091</v>
      </c>
      <c r="BZ6" s="347">
        <f t="shared" ca="1" si="2"/>
        <v>2092</v>
      </c>
      <c r="CA6" s="347">
        <f t="shared" ca="1" si="2"/>
        <v>2093</v>
      </c>
      <c r="CB6" s="347">
        <f t="shared" ca="1" si="2"/>
        <v>2094</v>
      </c>
      <c r="CC6" s="347">
        <f t="shared" ca="1" si="2"/>
        <v>2095</v>
      </c>
      <c r="CD6" s="347">
        <f t="shared" ca="1" si="2"/>
        <v>2096</v>
      </c>
      <c r="CE6" s="347">
        <f t="shared" ca="1" si="2"/>
        <v>2097</v>
      </c>
      <c r="CF6" s="347">
        <f t="shared" ca="1" si="2"/>
        <v>2098</v>
      </c>
      <c r="CG6" s="347">
        <f t="shared" ca="1" si="2"/>
        <v>2099</v>
      </c>
      <c r="CH6" s="347">
        <f t="shared" ca="1" si="2"/>
        <v>2100</v>
      </c>
      <c r="CI6" s="347">
        <f t="shared" ca="1" si="2"/>
        <v>2101</v>
      </c>
      <c r="CJ6" s="347">
        <f t="shared" ca="1" si="2"/>
        <v>2102</v>
      </c>
      <c r="CK6" s="347">
        <f t="shared" ca="1" si="2"/>
        <v>2103</v>
      </c>
      <c r="CL6" s="347">
        <f t="shared" ca="1" si="2"/>
        <v>2104</v>
      </c>
      <c r="CM6" s="347">
        <f t="shared" ca="1" si="2"/>
        <v>2105</v>
      </c>
      <c r="CN6" s="347">
        <f t="shared" ca="1" si="2"/>
        <v>2106</v>
      </c>
      <c r="CO6" s="347">
        <f t="shared" ca="1" si="2"/>
        <v>2107</v>
      </c>
      <c r="CP6" s="347">
        <f t="shared" ca="1" si="2"/>
        <v>2108</v>
      </c>
      <c r="CQ6" s="347">
        <f t="shared" ca="1" si="2"/>
        <v>2109</v>
      </c>
      <c r="CR6" s="347">
        <f t="shared" ca="1" si="2"/>
        <v>2110</v>
      </c>
      <c r="CS6" s="347">
        <f t="shared" ref="CS6:DC6" ca="1" si="3">$H$6+CS5</f>
        <v>2111</v>
      </c>
      <c r="CT6" s="347">
        <f t="shared" ca="1" si="3"/>
        <v>2112</v>
      </c>
      <c r="CU6" s="347">
        <f t="shared" ca="1" si="3"/>
        <v>2113</v>
      </c>
      <c r="CV6" s="347">
        <f t="shared" ca="1" si="3"/>
        <v>2114</v>
      </c>
      <c r="CW6" s="347">
        <f t="shared" ca="1" si="3"/>
        <v>2115</v>
      </c>
      <c r="CX6" s="347">
        <f t="shared" ca="1" si="3"/>
        <v>2116</v>
      </c>
      <c r="CY6" s="347">
        <f t="shared" ca="1" si="3"/>
        <v>2117</v>
      </c>
      <c r="CZ6" s="347">
        <f t="shared" ca="1" si="3"/>
        <v>2118</v>
      </c>
      <c r="DA6" s="347">
        <f t="shared" ca="1" si="3"/>
        <v>2119</v>
      </c>
      <c r="DB6" s="347">
        <f t="shared" ca="1" si="3"/>
        <v>2120</v>
      </c>
      <c r="DC6" s="347">
        <f t="shared" ca="1" si="3"/>
        <v>2121</v>
      </c>
      <c r="DE6" s="24">
        <f>SUM(DE7:DE117)</f>
        <v>0</v>
      </c>
      <c r="DF6" s="24">
        <f>SUM(DF7:DF117)</f>
        <v>408</v>
      </c>
      <c r="DG6" s="12" t="s">
        <v>164</v>
      </c>
      <c r="DH6" s="12" t="s">
        <v>165</v>
      </c>
    </row>
    <row r="7" spans="1:112" ht="15" customHeight="1">
      <c r="B7" s="323" t="s">
        <v>166</v>
      </c>
      <c r="C7" s="349" t="s">
        <v>167</v>
      </c>
      <c r="D7" s="323"/>
      <c r="E7" s="323"/>
      <c r="F7" s="350">
        <f>F8+F9+F89-F100+F111</f>
        <v>644677007.53495538</v>
      </c>
      <c r="G7" s="350">
        <f>SUMIF($H$5:$DC$5,"&lt;="&amp;PAL,$H7:$DC7)</f>
        <v>719774347.04470599</v>
      </c>
      <c r="H7" s="350">
        <f>H8+H9+H89-H100-H111</f>
        <v>18306112.880511656</v>
      </c>
      <c r="I7" s="350">
        <f t="shared" ref="I7:BT7" si="4">I8+I9+I89-I100-I111</f>
        <v>118773224.9727744</v>
      </c>
      <c r="J7" s="350">
        <f t="shared" si="4"/>
        <v>139260411.32697952</v>
      </c>
      <c r="K7" s="350">
        <f t="shared" si="4"/>
        <v>74739483.740389854</v>
      </c>
      <c r="L7" s="350">
        <f t="shared" si="4"/>
        <v>107489656.52028114</v>
      </c>
      <c r="M7" s="350">
        <f t="shared" si="4"/>
        <v>125880050.6778167</v>
      </c>
      <c r="N7" s="350">
        <f t="shared" si="4"/>
        <v>163801578.92992091</v>
      </c>
      <c r="O7" s="350">
        <f t="shared" si="4"/>
        <v>71798658.087881982</v>
      </c>
      <c r="P7" s="350">
        <f t="shared" si="4"/>
        <v>-11842124.527910318</v>
      </c>
      <c r="Q7" s="350">
        <f t="shared" si="4"/>
        <v>-12332396.600821763</v>
      </c>
      <c r="R7" s="350">
        <f t="shared" si="4"/>
        <v>-12332396.600821763</v>
      </c>
      <c r="S7" s="350">
        <f t="shared" si="4"/>
        <v>-12332396.600821763</v>
      </c>
      <c r="T7" s="350">
        <f t="shared" si="4"/>
        <v>-10434536.500648007</v>
      </c>
      <c r="U7" s="350">
        <f t="shared" si="4"/>
        <v>-8944954.6956746429</v>
      </c>
      <c r="V7" s="350">
        <f t="shared" si="4"/>
        <v>-7565599.5774386106</v>
      </c>
      <c r="W7" s="350">
        <f t="shared" si="4"/>
        <v>-6815990.4838905577</v>
      </c>
      <c r="X7" s="350">
        <f t="shared" si="4"/>
        <v>-5588619.7082570745</v>
      </c>
      <c r="Y7" s="350">
        <f t="shared" si="4"/>
        <v>-4843068.0387607021</v>
      </c>
      <c r="Z7" s="350">
        <f t="shared" si="4"/>
        <v>-3642746.7568050921</v>
      </c>
      <c r="AA7" s="350">
        <f t="shared" si="4"/>
        <v>-1800000</v>
      </c>
      <c r="AB7" s="350">
        <f t="shared" si="4"/>
        <v>-1800000</v>
      </c>
      <c r="AC7" s="350">
        <f t="shared" si="4"/>
        <v>0</v>
      </c>
      <c r="AD7" s="350">
        <f t="shared" si="4"/>
        <v>0</v>
      </c>
      <c r="AE7" s="350">
        <f t="shared" si="4"/>
        <v>0</v>
      </c>
      <c r="AF7" s="350">
        <f t="shared" si="4"/>
        <v>0</v>
      </c>
      <c r="AG7" s="350">
        <f t="shared" si="4"/>
        <v>0</v>
      </c>
      <c r="AH7" s="350">
        <f t="shared" si="4"/>
        <v>0</v>
      </c>
      <c r="AI7" s="350">
        <f t="shared" si="4"/>
        <v>0</v>
      </c>
      <c r="AJ7" s="350">
        <f t="shared" si="4"/>
        <v>0</v>
      </c>
      <c r="AK7" s="350">
        <f t="shared" si="4"/>
        <v>0</v>
      </c>
      <c r="AL7" s="350">
        <f t="shared" si="4"/>
        <v>0</v>
      </c>
      <c r="AM7" s="350">
        <f t="shared" si="4"/>
        <v>0</v>
      </c>
      <c r="AN7" s="350">
        <f t="shared" si="4"/>
        <v>0</v>
      </c>
      <c r="AO7" s="350">
        <f t="shared" si="4"/>
        <v>0</v>
      </c>
      <c r="AP7" s="350">
        <f t="shared" si="4"/>
        <v>0</v>
      </c>
      <c r="AQ7" s="350">
        <f t="shared" si="4"/>
        <v>0</v>
      </c>
      <c r="AR7" s="350">
        <f t="shared" si="4"/>
        <v>0</v>
      </c>
      <c r="AS7" s="350">
        <f t="shared" si="4"/>
        <v>0</v>
      </c>
      <c r="AT7" s="350">
        <f t="shared" si="4"/>
        <v>0</v>
      </c>
      <c r="AU7" s="350">
        <f t="shared" si="4"/>
        <v>0</v>
      </c>
      <c r="AV7" s="350">
        <f t="shared" si="4"/>
        <v>0</v>
      </c>
      <c r="AW7" s="350">
        <f t="shared" si="4"/>
        <v>0</v>
      </c>
      <c r="AX7" s="350">
        <f t="shared" si="4"/>
        <v>0</v>
      </c>
      <c r="AY7" s="350">
        <f t="shared" si="4"/>
        <v>0</v>
      </c>
      <c r="AZ7" s="350">
        <f t="shared" si="4"/>
        <v>0</v>
      </c>
      <c r="BA7" s="350">
        <f t="shared" si="4"/>
        <v>0</v>
      </c>
      <c r="BB7" s="350">
        <f t="shared" si="4"/>
        <v>0</v>
      </c>
      <c r="BC7" s="350">
        <f t="shared" si="4"/>
        <v>0</v>
      </c>
      <c r="BD7" s="350">
        <f t="shared" si="4"/>
        <v>0</v>
      </c>
      <c r="BE7" s="350">
        <f t="shared" si="4"/>
        <v>0</v>
      </c>
      <c r="BF7" s="350">
        <f t="shared" si="4"/>
        <v>0</v>
      </c>
      <c r="BG7" s="350">
        <f t="shared" si="4"/>
        <v>0</v>
      </c>
      <c r="BH7" s="350">
        <f t="shared" si="4"/>
        <v>0</v>
      </c>
      <c r="BI7" s="350">
        <f t="shared" si="4"/>
        <v>0</v>
      </c>
      <c r="BJ7" s="350">
        <f t="shared" si="4"/>
        <v>0</v>
      </c>
      <c r="BK7" s="350">
        <f t="shared" si="4"/>
        <v>0</v>
      </c>
      <c r="BL7" s="350">
        <f t="shared" si="4"/>
        <v>0</v>
      </c>
      <c r="BM7" s="350">
        <f t="shared" si="4"/>
        <v>0</v>
      </c>
      <c r="BN7" s="350">
        <f t="shared" si="4"/>
        <v>0</v>
      </c>
      <c r="BO7" s="350">
        <f t="shared" si="4"/>
        <v>0</v>
      </c>
      <c r="BP7" s="350">
        <f t="shared" si="4"/>
        <v>0</v>
      </c>
      <c r="BQ7" s="350">
        <f t="shared" si="4"/>
        <v>0</v>
      </c>
      <c r="BR7" s="350">
        <f t="shared" si="4"/>
        <v>0</v>
      </c>
      <c r="BS7" s="350">
        <f t="shared" si="4"/>
        <v>0</v>
      </c>
      <c r="BT7" s="350">
        <f t="shared" si="4"/>
        <v>0</v>
      </c>
      <c r="BU7" s="350">
        <f t="shared" ref="BU7:DC7" si="5">BU8+BU9+BU89-BU100-BU111</f>
        <v>0</v>
      </c>
      <c r="BV7" s="350">
        <f t="shared" si="5"/>
        <v>0</v>
      </c>
      <c r="BW7" s="350">
        <f t="shared" si="5"/>
        <v>0</v>
      </c>
      <c r="BX7" s="350">
        <f t="shared" si="5"/>
        <v>0</v>
      </c>
      <c r="BY7" s="350">
        <f t="shared" si="5"/>
        <v>0</v>
      </c>
      <c r="BZ7" s="350">
        <f t="shared" si="5"/>
        <v>0</v>
      </c>
      <c r="CA7" s="350">
        <f t="shared" si="5"/>
        <v>0</v>
      </c>
      <c r="CB7" s="350">
        <f t="shared" si="5"/>
        <v>0</v>
      </c>
      <c r="CC7" s="350">
        <f t="shared" si="5"/>
        <v>0</v>
      </c>
      <c r="CD7" s="350">
        <f t="shared" si="5"/>
        <v>0</v>
      </c>
      <c r="CE7" s="350">
        <f t="shared" si="5"/>
        <v>0</v>
      </c>
      <c r="CF7" s="350">
        <f t="shared" si="5"/>
        <v>0</v>
      </c>
      <c r="CG7" s="350">
        <f t="shared" si="5"/>
        <v>0</v>
      </c>
      <c r="CH7" s="350">
        <f t="shared" si="5"/>
        <v>0</v>
      </c>
      <c r="CI7" s="350">
        <f t="shared" si="5"/>
        <v>0</v>
      </c>
      <c r="CJ7" s="350">
        <f t="shared" si="5"/>
        <v>0</v>
      </c>
      <c r="CK7" s="350">
        <f t="shared" si="5"/>
        <v>0</v>
      </c>
      <c r="CL7" s="350">
        <f t="shared" si="5"/>
        <v>0</v>
      </c>
      <c r="CM7" s="350">
        <f t="shared" si="5"/>
        <v>0</v>
      </c>
      <c r="CN7" s="350">
        <f t="shared" si="5"/>
        <v>0</v>
      </c>
      <c r="CO7" s="350">
        <f t="shared" si="5"/>
        <v>0</v>
      </c>
      <c r="CP7" s="350">
        <f t="shared" si="5"/>
        <v>0</v>
      </c>
      <c r="CQ7" s="350">
        <f t="shared" si="5"/>
        <v>0</v>
      </c>
      <c r="CR7" s="350">
        <f t="shared" si="5"/>
        <v>0</v>
      </c>
      <c r="CS7" s="350">
        <f t="shared" si="5"/>
        <v>0</v>
      </c>
      <c r="CT7" s="350">
        <f t="shared" si="5"/>
        <v>0</v>
      </c>
      <c r="CU7" s="350">
        <f t="shared" si="5"/>
        <v>0</v>
      </c>
      <c r="CV7" s="350">
        <f t="shared" si="5"/>
        <v>0</v>
      </c>
      <c r="CW7" s="350">
        <f t="shared" si="5"/>
        <v>0</v>
      </c>
      <c r="CX7" s="350">
        <f t="shared" si="5"/>
        <v>0</v>
      </c>
      <c r="CY7" s="350">
        <f t="shared" si="5"/>
        <v>0</v>
      </c>
      <c r="CZ7" s="350">
        <f t="shared" si="5"/>
        <v>0</v>
      </c>
      <c r="DA7" s="350">
        <f t="shared" si="5"/>
        <v>0</v>
      </c>
      <c r="DB7" s="350">
        <f t="shared" si="5"/>
        <v>0</v>
      </c>
      <c r="DC7" s="350">
        <f t="shared" si="5"/>
        <v>0</v>
      </c>
      <c r="DF7" s="23">
        <f t="shared" ref="DF7:DF11" si="6">COUNTIF($H7:$DC7,"&lt;&gt;0")</f>
        <v>21</v>
      </c>
    </row>
    <row r="8" spans="1:112" ht="15" customHeight="1">
      <c r="B8" s="323" t="s">
        <v>168</v>
      </c>
      <c r="C8" s="349" t="s">
        <v>169</v>
      </c>
      <c r="D8" s="349"/>
      <c r="E8" s="351"/>
      <c r="F8" s="352">
        <f>SUM(F20,F31,F42,F54,F65,F76,F87)</f>
        <v>0</v>
      </c>
      <c r="G8" s="350">
        <f>SUMIF($H$5:$DC$5,"&lt;="&amp;PAL,$H8:$DC8)</f>
        <v>0</v>
      </c>
      <c r="H8" s="352">
        <f>SUM(H20,H31,H42,H54,H65,H76,H87)</f>
        <v>0</v>
      </c>
      <c r="I8" s="352">
        <f t="shared" ref="I8:BT8" si="7">SUM(I20,I31,I42,I54,I65,I76,I87)</f>
        <v>0</v>
      </c>
      <c r="J8" s="352">
        <f t="shared" si="7"/>
        <v>0</v>
      </c>
      <c r="K8" s="352">
        <f t="shared" si="7"/>
        <v>0</v>
      </c>
      <c r="L8" s="352">
        <f t="shared" si="7"/>
        <v>0</v>
      </c>
      <c r="M8" s="352">
        <f t="shared" si="7"/>
        <v>0</v>
      </c>
      <c r="N8" s="352">
        <f t="shared" si="7"/>
        <v>0</v>
      </c>
      <c r="O8" s="352">
        <f t="shared" si="7"/>
        <v>0</v>
      </c>
      <c r="P8" s="352">
        <f t="shared" si="7"/>
        <v>0</v>
      </c>
      <c r="Q8" s="352">
        <f t="shared" si="7"/>
        <v>0</v>
      </c>
      <c r="R8" s="352">
        <f t="shared" si="7"/>
        <v>0</v>
      </c>
      <c r="S8" s="352">
        <f t="shared" si="7"/>
        <v>0</v>
      </c>
      <c r="T8" s="352">
        <f t="shared" si="7"/>
        <v>0</v>
      </c>
      <c r="U8" s="352">
        <f t="shared" si="7"/>
        <v>0</v>
      </c>
      <c r="V8" s="352">
        <f t="shared" si="7"/>
        <v>0</v>
      </c>
      <c r="W8" s="352">
        <f t="shared" si="7"/>
        <v>0</v>
      </c>
      <c r="X8" s="352">
        <f t="shared" si="7"/>
        <v>0</v>
      </c>
      <c r="Y8" s="352">
        <f t="shared" si="7"/>
        <v>0</v>
      </c>
      <c r="Z8" s="352">
        <f t="shared" si="7"/>
        <v>0</v>
      </c>
      <c r="AA8" s="352">
        <f t="shared" si="7"/>
        <v>0</v>
      </c>
      <c r="AB8" s="352">
        <f t="shared" si="7"/>
        <v>0</v>
      </c>
      <c r="AC8" s="352">
        <f t="shared" si="7"/>
        <v>0</v>
      </c>
      <c r="AD8" s="352">
        <f t="shared" si="7"/>
        <v>0</v>
      </c>
      <c r="AE8" s="352">
        <f t="shared" si="7"/>
        <v>0</v>
      </c>
      <c r="AF8" s="352">
        <f t="shared" si="7"/>
        <v>0</v>
      </c>
      <c r="AG8" s="352">
        <f t="shared" si="7"/>
        <v>0</v>
      </c>
      <c r="AH8" s="352">
        <f t="shared" si="7"/>
        <v>0</v>
      </c>
      <c r="AI8" s="352">
        <f t="shared" si="7"/>
        <v>0</v>
      </c>
      <c r="AJ8" s="352">
        <f t="shared" si="7"/>
        <v>0</v>
      </c>
      <c r="AK8" s="352">
        <f t="shared" si="7"/>
        <v>0</v>
      </c>
      <c r="AL8" s="352">
        <f t="shared" si="7"/>
        <v>0</v>
      </c>
      <c r="AM8" s="352">
        <f t="shared" si="7"/>
        <v>0</v>
      </c>
      <c r="AN8" s="352">
        <f t="shared" si="7"/>
        <v>0</v>
      </c>
      <c r="AO8" s="352">
        <f t="shared" si="7"/>
        <v>0</v>
      </c>
      <c r="AP8" s="352">
        <f t="shared" si="7"/>
        <v>0</v>
      </c>
      <c r="AQ8" s="352">
        <f t="shared" si="7"/>
        <v>0</v>
      </c>
      <c r="AR8" s="352">
        <f t="shared" si="7"/>
        <v>0</v>
      </c>
      <c r="AS8" s="352">
        <f t="shared" si="7"/>
        <v>0</v>
      </c>
      <c r="AT8" s="352">
        <f t="shared" si="7"/>
        <v>0</v>
      </c>
      <c r="AU8" s="352">
        <f t="shared" si="7"/>
        <v>0</v>
      </c>
      <c r="AV8" s="352">
        <f t="shared" si="7"/>
        <v>0</v>
      </c>
      <c r="AW8" s="352">
        <f t="shared" si="7"/>
        <v>0</v>
      </c>
      <c r="AX8" s="352">
        <f t="shared" si="7"/>
        <v>0</v>
      </c>
      <c r="AY8" s="352">
        <f t="shared" si="7"/>
        <v>0</v>
      </c>
      <c r="AZ8" s="352">
        <f t="shared" si="7"/>
        <v>0</v>
      </c>
      <c r="BA8" s="352">
        <f t="shared" si="7"/>
        <v>0</v>
      </c>
      <c r="BB8" s="352">
        <f t="shared" si="7"/>
        <v>0</v>
      </c>
      <c r="BC8" s="352">
        <f t="shared" si="7"/>
        <v>0</v>
      </c>
      <c r="BD8" s="352">
        <f t="shared" si="7"/>
        <v>0</v>
      </c>
      <c r="BE8" s="352">
        <f t="shared" si="7"/>
        <v>0</v>
      </c>
      <c r="BF8" s="352">
        <f t="shared" si="7"/>
        <v>0</v>
      </c>
      <c r="BG8" s="352">
        <f t="shared" si="7"/>
        <v>0</v>
      </c>
      <c r="BH8" s="352">
        <f t="shared" si="7"/>
        <v>0</v>
      </c>
      <c r="BI8" s="352">
        <f t="shared" si="7"/>
        <v>0</v>
      </c>
      <c r="BJ8" s="352">
        <f t="shared" si="7"/>
        <v>0</v>
      </c>
      <c r="BK8" s="352">
        <f t="shared" si="7"/>
        <v>0</v>
      </c>
      <c r="BL8" s="352">
        <f t="shared" si="7"/>
        <v>0</v>
      </c>
      <c r="BM8" s="352">
        <f t="shared" si="7"/>
        <v>0</v>
      </c>
      <c r="BN8" s="352">
        <f t="shared" si="7"/>
        <v>0</v>
      </c>
      <c r="BO8" s="352">
        <f t="shared" si="7"/>
        <v>0</v>
      </c>
      <c r="BP8" s="352">
        <f t="shared" si="7"/>
        <v>0</v>
      </c>
      <c r="BQ8" s="352">
        <f t="shared" si="7"/>
        <v>0</v>
      </c>
      <c r="BR8" s="352">
        <f t="shared" si="7"/>
        <v>0</v>
      </c>
      <c r="BS8" s="352">
        <f t="shared" si="7"/>
        <v>0</v>
      </c>
      <c r="BT8" s="352">
        <f t="shared" si="7"/>
        <v>0</v>
      </c>
      <c r="BU8" s="352">
        <f t="shared" ref="BU8:DC8" si="8">SUM(BU20,BU31,BU42,BU54,BU65,BU76,BU87)</f>
        <v>0</v>
      </c>
      <c r="BV8" s="352">
        <f t="shared" si="8"/>
        <v>0</v>
      </c>
      <c r="BW8" s="352">
        <f t="shared" si="8"/>
        <v>0</v>
      </c>
      <c r="BX8" s="352">
        <f t="shared" si="8"/>
        <v>0</v>
      </c>
      <c r="BY8" s="352">
        <f t="shared" si="8"/>
        <v>0</v>
      </c>
      <c r="BZ8" s="352">
        <f t="shared" si="8"/>
        <v>0</v>
      </c>
      <c r="CA8" s="352">
        <f t="shared" si="8"/>
        <v>0</v>
      </c>
      <c r="CB8" s="352">
        <f t="shared" si="8"/>
        <v>0</v>
      </c>
      <c r="CC8" s="352">
        <f t="shared" si="8"/>
        <v>0</v>
      </c>
      <c r="CD8" s="352">
        <f t="shared" si="8"/>
        <v>0</v>
      </c>
      <c r="CE8" s="352">
        <f t="shared" si="8"/>
        <v>0</v>
      </c>
      <c r="CF8" s="352">
        <f t="shared" si="8"/>
        <v>0</v>
      </c>
      <c r="CG8" s="352">
        <f t="shared" si="8"/>
        <v>0</v>
      </c>
      <c r="CH8" s="352">
        <f t="shared" si="8"/>
        <v>0</v>
      </c>
      <c r="CI8" s="352">
        <f t="shared" si="8"/>
        <v>0</v>
      </c>
      <c r="CJ8" s="352">
        <f t="shared" si="8"/>
        <v>0</v>
      </c>
      <c r="CK8" s="352">
        <f t="shared" si="8"/>
        <v>0</v>
      </c>
      <c r="CL8" s="352">
        <f t="shared" si="8"/>
        <v>0</v>
      </c>
      <c r="CM8" s="352">
        <f t="shared" si="8"/>
        <v>0</v>
      </c>
      <c r="CN8" s="352">
        <f t="shared" si="8"/>
        <v>0</v>
      </c>
      <c r="CO8" s="352">
        <f t="shared" si="8"/>
        <v>0</v>
      </c>
      <c r="CP8" s="352">
        <f t="shared" si="8"/>
        <v>0</v>
      </c>
      <c r="CQ8" s="352">
        <f t="shared" si="8"/>
        <v>0</v>
      </c>
      <c r="CR8" s="352">
        <f t="shared" si="8"/>
        <v>0</v>
      </c>
      <c r="CS8" s="352">
        <f t="shared" si="8"/>
        <v>0</v>
      </c>
      <c r="CT8" s="352">
        <f t="shared" si="8"/>
        <v>0</v>
      </c>
      <c r="CU8" s="352">
        <f t="shared" si="8"/>
        <v>0</v>
      </c>
      <c r="CV8" s="352">
        <f t="shared" si="8"/>
        <v>0</v>
      </c>
      <c r="CW8" s="352">
        <f t="shared" si="8"/>
        <v>0</v>
      </c>
      <c r="CX8" s="352">
        <f t="shared" si="8"/>
        <v>0</v>
      </c>
      <c r="CY8" s="352">
        <f t="shared" si="8"/>
        <v>0</v>
      </c>
      <c r="CZ8" s="352">
        <f t="shared" si="8"/>
        <v>0</v>
      </c>
      <c r="DA8" s="352">
        <f t="shared" si="8"/>
        <v>0</v>
      </c>
      <c r="DB8" s="352">
        <f t="shared" si="8"/>
        <v>0</v>
      </c>
      <c r="DC8" s="352">
        <f t="shared" si="8"/>
        <v>0</v>
      </c>
      <c r="DF8" s="23">
        <f t="shared" si="6"/>
        <v>0</v>
      </c>
    </row>
    <row r="9" spans="1:112" ht="15" customHeight="1">
      <c r="B9" s="353" t="s">
        <v>170</v>
      </c>
      <c r="C9" s="354" t="s">
        <v>171</v>
      </c>
      <c r="D9" s="355"/>
      <c r="E9" s="355"/>
      <c r="F9" s="356">
        <f>F10+F44+F78-F8</f>
        <v>395902576.74692667</v>
      </c>
      <c r="G9" s="350">
        <f>SUMIF($H$5:$DC$5,"&lt;="&amp;PAL,$H9:$DC9)</f>
        <v>447044305.57999998</v>
      </c>
      <c r="H9" s="356">
        <f t="shared" ref="H9:AM9" si="9">H10+H44+H78-H8</f>
        <v>10828209</v>
      </c>
      <c r="I9" s="356">
        <f t="shared" si="9"/>
        <v>71318324.200000003</v>
      </c>
      <c r="J9" s="356">
        <f t="shared" si="9"/>
        <v>83437658.689999998</v>
      </c>
      <c r="K9" s="356">
        <f t="shared" si="9"/>
        <v>45273739.849999994</v>
      </c>
      <c r="L9" s="356">
        <f t="shared" si="9"/>
        <v>64645738.850000001</v>
      </c>
      <c r="M9" s="356">
        <f t="shared" si="9"/>
        <v>75523809.620000005</v>
      </c>
      <c r="N9" s="356">
        <f t="shared" si="9"/>
        <v>97954708.299999997</v>
      </c>
      <c r="O9" s="356">
        <f t="shared" si="9"/>
        <v>43534217.07</v>
      </c>
      <c r="P9" s="356">
        <f t="shared" si="9"/>
        <v>-5940000</v>
      </c>
      <c r="Q9" s="356">
        <f t="shared" si="9"/>
        <v>-6230000</v>
      </c>
      <c r="R9" s="356">
        <f t="shared" si="9"/>
        <v>-6230000</v>
      </c>
      <c r="S9" s="356">
        <f t="shared" si="9"/>
        <v>-6230000</v>
      </c>
      <c r="T9" s="356">
        <f t="shared" si="9"/>
        <v>-5107400</v>
      </c>
      <c r="U9" s="356">
        <f t="shared" si="9"/>
        <v>-4226300</v>
      </c>
      <c r="V9" s="356">
        <f t="shared" si="9"/>
        <v>-3410400</v>
      </c>
      <c r="W9" s="356">
        <f t="shared" si="9"/>
        <v>-2967000</v>
      </c>
      <c r="X9" s="356">
        <f t="shared" si="9"/>
        <v>-2241000</v>
      </c>
      <c r="Y9" s="356">
        <f t="shared" si="9"/>
        <v>-1800000</v>
      </c>
      <c r="Z9" s="356">
        <f t="shared" si="9"/>
        <v>-1090000</v>
      </c>
      <c r="AA9" s="356">
        <f t="shared" si="9"/>
        <v>0</v>
      </c>
      <c r="AB9" s="356">
        <f t="shared" si="9"/>
        <v>0</v>
      </c>
      <c r="AC9" s="356">
        <f t="shared" si="9"/>
        <v>0</v>
      </c>
      <c r="AD9" s="356">
        <f t="shared" si="9"/>
        <v>0</v>
      </c>
      <c r="AE9" s="356">
        <f t="shared" si="9"/>
        <v>0</v>
      </c>
      <c r="AF9" s="356">
        <f t="shared" si="9"/>
        <v>0</v>
      </c>
      <c r="AG9" s="356">
        <f t="shared" si="9"/>
        <v>0</v>
      </c>
      <c r="AH9" s="356">
        <f t="shared" si="9"/>
        <v>0</v>
      </c>
      <c r="AI9" s="356">
        <f t="shared" si="9"/>
        <v>0</v>
      </c>
      <c r="AJ9" s="356">
        <f t="shared" si="9"/>
        <v>0</v>
      </c>
      <c r="AK9" s="356">
        <f t="shared" si="9"/>
        <v>0</v>
      </c>
      <c r="AL9" s="356">
        <f t="shared" si="9"/>
        <v>0</v>
      </c>
      <c r="AM9" s="356">
        <f t="shared" si="9"/>
        <v>0</v>
      </c>
      <c r="AN9" s="356">
        <f t="shared" ref="AN9:BS9" si="10">AN10+AN44+AN78-AN8</f>
        <v>0</v>
      </c>
      <c r="AO9" s="356">
        <f t="shared" si="10"/>
        <v>0</v>
      </c>
      <c r="AP9" s="356">
        <f t="shared" si="10"/>
        <v>0</v>
      </c>
      <c r="AQ9" s="356">
        <f t="shared" si="10"/>
        <v>0</v>
      </c>
      <c r="AR9" s="356">
        <f t="shared" si="10"/>
        <v>0</v>
      </c>
      <c r="AS9" s="356">
        <f t="shared" si="10"/>
        <v>0</v>
      </c>
      <c r="AT9" s="356">
        <f t="shared" si="10"/>
        <v>0</v>
      </c>
      <c r="AU9" s="356">
        <f t="shared" si="10"/>
        <v>0</v>
      </c>
      <c r="AV9" s="356">
        <f t="shared" si="10"/>
        <v>0</v>
      </c>
      <c r="AW9" s="356">
        <f t="shared" si="10"/>
        <v>0</v>
      </c>
      <c r="AX9" s="356">
        <f t="shared" si="10"/>
        <v>0</v>
      </c>
      <c r="AY9" s="356">
        <f t="shared" si="10"/>
        <v>0</v>
      </c>
      <c r="AZ9" s="356">
        <f t="shared" si="10"/>
        <v>0</v>
      </c>
      <c r="BA9" s="356">
        <f t="shared" si="10"/>
        <v>0</v>
      </c>
      <c r="BB9" s="356">
        <f t="shared" si="10"/>
        <v>0</v>
      </c>
      <c r="BC9" s="356">
        <f t="shared" si="10"/>
        <v>0</v>
      </c>
      <c r="BD9" s="356">
        <f t="shared" si="10"/>
        <v>0</v>
      </c>
      <c r="BE9" s="356">
        <f t="shared" si="10"/>
        <v>0</v>
      </c>
      <c r="BF9" s="356">
        <f t="shared" si="10"/>
        <v>0</v>
      </c>
      <c r="BG9" s="356">
        <f t="shared" si="10"/>
        <v>0</v>
      </c>
      <c r="BH9" s="356">
        <f t="shared" si="10"/>
        <v>0</v>
      </c>
      <c r="BI9" s="356">
        <f t="shared" si="10"/>
        <v>0</v>
      </c>
      <c r="BJ9" s="356">
        <f t="shared" si="10"/>
        <v>0</v>
      </c>
      <c r="BK9" s="356">
        <f t="shared" si="10"/>
        <v>0</v>
      </c>
      <c r="BL9" s="356">
        <f t="shared" si="10"/>
        <v>0</v>
      </c>
      <c r="BM9" s="356">
        <f t="shared" si="10"/>
        <v>0</v>
      </c>
      <c r="BN9" s="356">
        <f t="shared" si="10"/>
        <v>0</v>
      </c>
      <c r="BO9" s="356">
        <f t="shared" si="10"/>
        <v>0</v>
      </c>
      <c r="BP9" s="356">
        <f t="shared" si="10"/>
        <v>0</v>
      </c>
      <c r="BQ9" s="356">
        <f t="shared" si="10"/>
        <v>0</v>
      </c>
      <c r="BR9" s="356">
        <f t="shared" si="10"/>
        <v>0</v>
      </c>
      <c r="BS9" s="356">
        <f t="shared" si="10"/>
        <v>0</v>
      </c>
      <c r="BT9" s="356">
        <f t="shared" ref="BT9:CY9" si="11">BT10+BT44+BT78-BT8</f>
        <v>0</v>
      </c>
      <c r="BU9" s="356">
        <f t="shared" si="11"/>
        <v>0</v>
      </c>
      <c r="BV9" s="356">
        <f t="shared" si="11"/>
        <v>0</v>
      </c>
      <c r="BW9" s="356">
        <f t="shared" si="11"/>
        <v>0</v>
      </c>
      <c r="BX9" s="356">
        <f t="shared" si="11"/>
        <v>0</v>
      </c>
      <c r="BY9" s="356">
        <f t="shared" si="11"/>
        <v>0</v>
      </c>
      <c r="BZ9" s="356">
        <f t="shared" si="11"/>
        <v>0</v>
      </c>
      <c r="CA9" s="356">
        <f t="shared" si="11"/>
        <v>0</v>
      </c>
      <c r="CB9" s="356">
        <f t="shared" si="11"/>
        <v>0</v>
      </c>
      <c r="CC9" s="356">
        <f t="shared" si="11"/>
        <v>0</v>
      </c>
      <c r="CD9" s="356">
        <f t="shared" si="11"/>
        <v>0</v>
      </c>
      <c r="CE9" s="356">
        <f t="shared" si="11"/>
        <v>0</v>
      </c>
      <c r="CF9" s="356">
        <f t="shared" si="11"/>
        <v>0</v>
      </c>
      <c r="CG9" s="356">
        <f t="shared" si="11"/>
        <v>0</v>
      </c>
      <c r="CH9" s="356">
        <f t="shared" si="11"/>
        <v>0</v>
      </c>
      <c r="CI9" s="356">
        <f t="shared" si="11"/>
        <v>0</v>
      </c>
      <c r="CJ9" s="356">
        <f t="shared" si="11"/>
        <v>0</v>
      </c>
      <c r="CK9" s="356">
        <f t="shared" si="11"/>
        <v>0</v>
      </c>
      <c r="CL9" s="356">
        <f t="shared" si="11"/>
        <v>0</v>
      </c>
      <c r="CM9" s="356">
        <f t="shared" si="11"/>
        <v>0</v>
      </c>
      <c r="CN9" s="356">
        <f t="shared" si="11"/>
        <v>0</v>
      </c>
      <c r="CO9" s="356">
        <f t="shared" si="11"/>
        <v>0</v>
      </c>
      <c r="CP9" s="356">
        <f t="shared" si="11"/>
        <v>0</v>
      </c>
      <c r="CQ9" s="356">
        <f t="shared" si="11"/>
        <v>0</v>
      </c>
      <c r="CR9" s="356">
        <f t="shared" si="11"/>
        <v>0</v>
      </c>
      <c r="CS9" s="356">
        <f t="shared" si="11"/>
        <v>0</v>
      </c>
      <c r="CT9" s="356">
        <f t="shared" si="11"/>
        <v>0</v>
      </c>
      <c r="CU9" s="356">
        <f t="shared" si="11"/>
        <v>0</v>
      </c>
      <c r="CV9" s="356">
        <f t="shared" si="11"/>
        <v>0</v>
      </c>
      <c r="CW9" s="356">
        <f t="shared" si="11"/>
        <v>0</v>
      </c>
      <c r="CX9" s="356">
        <f t="shared" si="11"/>
        <v>0</v>
      </c>
      <c r="CY9" s="356">
        <f t="shared" si="11"/>
        <v>0</v>
      </c>
      <c r="CZ9" s="356">
        <f t="shared" ref="CZ9:DC9" si="12">CZ10+CZ44+CZ78-CZ8</f>
        <v>0</v>
      </c>
      <c r="DA9" s="356">
        <f t="shared" si="12"/>
        <v>0</v>
      </c>
      <c r="DB9" s="356">
        <f t="shared" si="12"/>
        <v>0</v>
      </c>
      <c r="DC9" s="356">
        <f t="shared" si="12"/>
        <v>0</v>
      </c>
      <c r="DF9" s="23">
        <f t="shared" si="6"/>
        <v>19</v>
      </c>
    </row>
    <row r="10" spans="1:112" ht="15">
      <c r="B10" s="323" t="s">
        <v>172</v>
      </c>
      <c r="C10" s="349" t="s">
        <v>173</v>
      </c>
      <c r="D10" s="351"/>
      <c r="E10" s="351"/>
      <c r="F10" s="352">
        <f>F11+F22+F33</f>
        <v>87331782.403221101</v>
      </c>
      <c r="G10" s="350">
        <f>SUMIF($H$5:$DC$5,"&lt;="&amp;PAL,$H10:$DC10)</f>
        <v>104934894</v>
      </c>
      <c r="H10" s="352">
        <f>H11+H22+H33</f>
        <v>1000210</v>
      </c>
      <c r="I10" s="352">
        <f t="shared" ref="I10:BT10" si="13">I11+I22+I33</f>
        <v>5934420</v>
      </c>
      <c r="J10" s="352">
        <f t="shared" si="13"/>
        <v>11539379.529999999</v>
      </c>
      <c r="K10" s="352">
        <f t="shared" si="13"/>
        <v>12102453.969999999</v>
      </c>
      <c r="L10" s="352">
        <f t="shared" si="13"/>
        <v>7806396.9900000002</v>
      </c>
      <c r="M10" s="352">
        <f t="shared" si="13"/>
        <v>13239692.76</v>
      </c>
      <c r="N10" s="352">
        <f t="shared" si="13"/>
        <v>37160470.829999998</v>
      </c>
      <c r="O10" s="352">
        <f t="shared" si="13"/>
        <v>16151869.92</v>
      </c>
      <c r="P10" s="352">
        <f t="shared" si="13"/>
        <v>0</v>
      </c>
      <c r="Q10" s="352">
        <f t="shared" si="13"/>
        <v>0</v>
      </c>
      <c r="R10" s="352">
        <f t="shared" si="13"/>
        <v>0</v>
      </c>
      <c r="S10" s="352">
        <f t="shared" si="13"/>
        <v>0</v>
      </c>
      <c r="T10" s="352">
        <f t="shared" si="13"/>
        <v>0</v>
      </c>
      <c r="U10" s="352">
        <f t="shared" si="13"/>
        <v>0</v>
      </c>
      <c r="V10" s="352">
        <f t="shared" si="13"/>
        <v>0</v>
      </c>
      <c r="W10" s="352">
        <f t="shared" si="13"/>
        <v>0</v>
      </c>
      <c r="X10" s="352">
        <f t="shared" si="13"/>
        <v>0</v>
      </c>
      <c r="Y10" s="352">
        <f t="shared" si="13"/>
        <v>0</v>
      </c>
      <c r="Z10" s="352">
        <f t="shared" si="13"/>
        <v>0</v>
      </c>
      <c r="AA10" s="352">
        <f t="shared" si="13"/>
        <v>0</v>
      </c>
      <c r="AB10" s="352">
        <f t="shared" si="13"/>
        <v>0</v>
      </c>
      <c r="AC10" s="352">
        <f t="shared" si="13"/>
        <v>0</v>
      </c>
      <c r="AD10" s="352">
        <f t="shared" si="13"/>
        <v>0</v>
      </c>
      <c r="AE10" s="352">
        <f t="shared" si="13"/>
        <v>0</v>
      </c>
      <c r="AF10" s="352">
        <f t="shared" si="13"/>
        <v>0</v>
      </c>
      <c r="AG10" s="352">
        <f t="shared" si="13"/>
        <v>0</v>
      </c>
      <c r="AH10" s="352">
        <f t="shared" si="13"/>
        <v>0</v>
      </c>
      <c r="AI10" s="352">
        <f t="shared" si="13"/>
        <v>0</v>
      </c>
      <c r="AJ10" s="352">
        <f t="shared" si="13"/>
        <v>0</v>
      </c>
      <c r="AK10" s="352">
        <f t="shared" si="13"/>
        <v>0</v>
      </c>
      <c r="AL10" s="352">
        <f t="shared" si="13"/>
        <v>0</v>
      </c>
      <c r="AM10" s="352">
        <f t="shared" si="13"/>
        <v>0</v>
      </c>
      <c r="AN10" s="352">
        <f t="shared" si="13"/>
        <v>0</v>
      </c>
      <c r="AO10" s="352">
        <f t="shared" si="13"/>
        <v>0</v>
      </c>
      <c r="AP10" s="352">
        <f t="shared" si="13"/>
        <v>0</v>
      </c>
      <c r="AQ10" s="352">
        <f t="shared" si="13"/>
        <v>0</v>
      </c>
      <c r="AR10" s="352">
        <f t="shared" si="13"/>
        <v>0</v>
      </c>
      <c r="AS10" s="352">
        <f t="shared" si="13"/>
        <v>0</v>
      </c>
      <c r="AT10" s="352">
        <f t="shared" si="13"/>
        <v>0</v>
      </c>
      <c r="AU10" s="352">
        <f t="shared" si="13"/>
        <v>0</v>
      </c>
      <c r="AV10" s="352">
        <f t="shared" si="13"/>
        <v>0</v>
      </c>
      <c r="AW10" s="352">
        <f t="shared" si="13"/>
        <v>0</v>
      </c>
      <c r="AX10" s="352">
        <f t="shared" si="13"/>
        <v>0</v>
      </c>
      <c r="AY10" s="352">
        <f t="shared" si="13"/>
        <v>0</v>
      </c>
      <c r="AZ10" s="352">
        <f t="shared" si="13"/>
        <v>0</v>
      </c>
      <c r="BA10" s="352">
        <f t="shared" si="13"/>
        <v>0</v>
      </c>
      <c r="BB10" s="352">
        <f t="shared" si="13"/>
        <v>0</v>
      </c>
      <c r="BC10" s="352">
        <f t="shared" si="13"/>
        <v>0</v>
      </c>
      <c r="BD10" s="352">
        <f t="shared" si="13"/>
        <v>0</v>
      </c>
      <c r="BE10" s="352">
        <f t="shared" si="13"/>
        <v>0</v>
      </c>
      <c r="BF10" s="352">
        <f t="shared" si="13"/>
        <v>0</v>
      </c>
      <c r="BG10" s="352">
        <f t="shared" si="13"/>
        <v>0</v>
      </c>
      <c r="BH10" s="352">
        <f t="shared" si="13"/>
        <v>0</v>
      </c>
      <c r="BI10" s="352">
        <f t="shared" si="13"/>
        <v>0</v>
      </c>
      <c r="BJ10" s="352">
        <f t="shared" si="13"/>
        <v>0</v>
      </c>
      <c r="BK10" s="352">
        <f t="shared" si="13"/>
        <v>0</v>
      </c>
      <c r="BL10" s="352">
        <f t="shared" si="13"/>
        <v>0</v>
      </c>
      <c r="BM10" s="352">
        <f t="shared" si="13"/>
        <v>0</v>
      </c>
      <c r="BN10" s="352">
        <f t="shared" si="13"/>
        <v>0</v>
      </c>
      <c r="BO10" s="352">
        <f t="shared" si="13"/>
        <v>0</v>
      </c>
      <c r="BP10" s="352">
        <f t="shared" si="13"/>
        <v>0</v>
      </c>
      <c r="BQ10" s="352">
        <f t="shared" si="13"/>
        <v>0</v>
      </c>
      <c r="BR10" s="352">
        <f t="shared" si="13"/>
        <v>0</v>
      </c>
      <c r="BS10" s="352">
        <f t="shared" si="13"/>
        <v>0</v>
      </c>
      <c r="BT10" s="352">
        <f t="shared" si="13"/>
        <v>0</v>
      </c>
      <c r="BU10" s="352">
        <f t="shared" ref="BU10:DC10" si="14">BU11+BU22+BU33</f>
        <v>0</v>
      </c>
      <c r="BV10" s="352">
        <f t="shared" si="14"/>
        <v>0</v>
      </c>
      <c r="BW10" s="352">
        <f t="shared" si="14"/>
        <v>0</v>
      </c>
      <c r="BX10" s="352">
        <f t="shared" si="14"/>
        <v>0</v>
      </c>
      <c r="BY10" s="352">
        <f t="shared" si="14"/>
        <v>0</v>
      </c>
      <c r="BZ10" s="352">
        <f t="shared" si="14"/>
        <v>0</v>
      </c>
      <c r="CA10" s="352">
        <f t="shared" si="14"/>
        <v>0</v>
      </c>
      <c r="CB10" s="352">
        <f t="shared" si="14"/>
        <v>0</v>
      </c>
      <c r="CC10" s="352">
        <f t="shared" si="14"/>
        <v>0</v>
      </c>
      <c r="CD10" s="352">
        <f t="shared" si="14"/>
        <v>0</v>
      </c>
      <c r="CE10" s="352">
        <f t="shared" si="14"/>
        <v>0</v>
      </c>
      <c r="CF10" s="352">
        <f t="shared" si="14"/>
        <v>0</v>
      </c>
      <c r="CG10" s="352">
        <f t="shared" si="14"/>
        <v>0</v>
      </c>
      <c r="CH10" s="352">
        <f t="shared" si="14"/>
        <v>0</v>
      </c>
      <c r="CI10" s="352">
        <f t="shared" si="14"/>
        <v>0</v>
      </c>
      <c r="CJ10" s="352">
        <f t="shared" si="14"/>
        <v>0</v>
      </c>
      <c r="CK10" s="352">
        <f t="shared" si="14"/>
        <v>0</v>
      </c>
      <c r="CL10" s="352">
        <f t="shared" si="14"/>
        <v>0</v>
      </c>
      <c r="CM10" s="352">
        <f t="shared" si="14"/>
        <v>0</v>
      </c>
      <c r="CN10" s="352">
        <f t="shared" si="14"/>
        <v>0</v>
      </c>
      <c r="CO10" s="352">
        <f t="shared" si="14"/>
        <v>0</v>
      </c>
      <c r="CP10" s="352">
        <f t="shared" si="14"/>
        <v>0</v>
      </c>
      <c r="CQ10" s="352">
        <f t="shared" si="14"/>
        <v>0</v>
      </c>
      <c r="CR10" s="352">
        <f t="shared" si="14"/>
        <v>0</v>
      </c>
      <c r="CS10" s="352">
        <f t="shared" si="14"/>
        <v>0</v>
      </c>
      <c r="CT10" s="352">
        <f t="shared" si="14"/>
        <v>0</v>
      </c>
      <c r="CU10" s="352">
        <f t="shared" si="14"/>
        <v>0</v>
      </c>
      <c r="CV10" s="352">
        <f t="shared" si="14"/>
        <v>0</v>
      </c>
      <c r="CW10" s="352">
        <f t="shared" si="14"/>
        <v>0</v>
      </c>
      <c r="CX10" s="352">
        <f t="shared" si="14"/>
        <v>0</v>
      </c>
      <c r="CY10" s="352">
        <f t="shared" si="14"/>
        <v>0</v>
      </c>
      <c r="CZ10" s="352">
        <f t="shared" si="14"/>
        <v>0</v>
      </c>
      <c r="DA10" s="352">
        <f t="shared" si="14"/>
        <v>0</v>
      </c>
      <c r="DB10" s="352">
        <f t="shared" si="14"/>
        <v>0</v>
      </c>
      <c r="DC10" s="352">
        <f t="shared" si="14"/>
        <v>0</v>
      </c>
      <c r="DF10" s="23">
        <f t="shared" si="6"/>
        <v>8</v>
      </c>
    </row>
    <row r="11" spans="1:112" ht="15">
      <c r="B11" s="323" t="s">
        <v>174</v>
      </c>
      <c r="C11" s="349" t="s">
        <v>175</v>
      </c>
      <c r="D11" s="351"/>
      <c r="E11" s="351"/>
      <c r="F11" s="352">
        <f>SUM(F12:F19)+F20</f>
        <v>0</v>
      </c>
      <c r="G11" s="350">
        <f>SUMIF($H$5:$DC$5,"&lt;="&amp;PAL,$H11:$DC11)</f>
        <v>0</v>
      </c>
      <c r="H11" s="352">
        <f>SUM(H12:H19)+H20</f>
        <v>0</v>
      </c>
      <c r="I11" s="352">
        <f t="shared" ref="I11:BT11" si="15">SUM(I12:I19)+I20</f>
        <v>0</v>
      </c>
      <c r="J11" s="352">
        <f t="shared" si="15"/>
        <v>0</v>
      </c>
      <c r="K11" s="352">
        <f t="shared" si="15"/>
        <v>0</v>
      </c>
      <c r="L11" s="352">
        <f t="shared" si="15"/>
        <v>0</v>
      </c>
      <c r="M11" s="352">
        <f t="shared" si="15"/>
        <v>0</v>
      </c>
      <c r="N11" s="352">
        <f t="shared" si="15"/>
        <v>0</v>
      </c>
      <c r="O11" s="352">
        <f t="shared" si="15"/>
        <v>0</v>
      </c>
      <c r="P11" s="352">
        <f t="shared" si="15"/>
        <v>0</v>
      </c>
      <c r="Q11" s="352">
        <f t="shared" si="15"/>
        <v>0</v>
      </c>
      <c r="R11" s="352">
        <f t="shared" si="15"/>
        <v>0</v>
      </c>
      <c r="S11" s="352">
        <f t="shared" si="15"/>
        <v>0</v>
      </c>
      <c r="T11" s="352">
        <f t="shared" si="15"/>
        <v>0</v>
      </c>
      <c r="U11" s="352">
        <f t="shared" si="15"/>
        <v>0</v>
      </c>
      <c r="V11" s="352">
        <f t="shared" si="15"/>
        <v>0</v>
      </c>
      <c r="W11" s="352">
        <f t="shared" si="15"/>
        <v>0</v>
      </c>
      <c r="X11" s="352">
        <f t="shared" si="15"/>
        <v>0</v>
      </c>
      <c r="Y11" s="352">
        <f t="shared" si="15"/>
        <v>0</v>
      </c>
      <c r="Z11" s="352">
        <f t="shared" si="15"/>
        <v>0</v>
      </c>
      <c r="AA11" s="352">
        <f t="shared" si="15"/>
        <v>0</v>
      </c>
      <c r="AB11" s="352">
        <f t="shared" si="15"/>
        <v>0</v>
      </c>
      <c r="AC11" s="352">
        <f t="shared" si="15"/>
        <v>0</v>
      </c>
      <c r="AD11" s="352">
        <f t="shared" si="15"/>
        <v>0</v>
      </c>
      <c r="AE11" s="352">
        <f t="shared" si="15"/>
        <v>0</v>
      </c>
      <c r="AF11" s="352">
        <f t="shared" si="15"/>
        <v>0</v>
      </c>
      <c r="AG11" s="352">
        <f t="shared" si="15"/>
        <v>0</v>
      </c>
      <c r="AH11" s="352">
        <f t="shared" si="15"/>
        <v>0</v>
      </c>
      <c r="AI11" s="352">
        <f t="shared" si="15"/>
        <v>0</v>
      </c>
      <c r="AJ11" s="352">
        <f t="shared" si="15"/>
        <v>0</v>
      </c>
      <c r="AK11" s="352">
        <f t="shared" si="15"/>
        <v>0</v>
      </c>
      <c r="AL11" s="352">
        <f t="shared" si="15"/>
        <v>0</v>
      </c>
      <c r="AM11" s="352">
        <f t="shared" si="15"/>
        <v>0</v>
      </c>
      <c r="AN11" s="352">
        <f t="shared" si="15"/>
        <v>0</v>
      </c>
      <c r="AO11" s="352">
        <f t="shared" si="15"/>
        <v>0</v>
      </c>
      <c r="AP11" s="352">
        <f t="shared" si="15"/>
        <v>0</v>
      </c>
      <c r="AQ11" s="352">
        <f t="shared" si="15"/>
        <v>0</v>
      </c>
      <c r="AR11" s="352">
        <f t="shared" si="15"/>
        <v>0</v>
      </c>
      <c r="AS11" s="352">
        <f t="shared" si="15"/>
        <v>0</v>
      </c>
      <c r="AT11" s="352">
        <f t="shared" si="15"/>
        <v>0</v>
      </c>
      <c r="AU11" s="352">
        <f t="shared" si="15"/>
        <v>0</v>
      </c>
      <c r="AV11" s="352">
        <f t="shared" si="15"/>
        <v>0</v>
      </c>
      <c r="AW11" s="352">
        <f t="shared" si="15"/>
        <v>0</v>
      </c>
      <c r="AX11" s="352">
        <f t="shared" si="15"/>
        <v>0</v>
      </c>
      <c r="AY11" s="352">
        <f t="shared" si="15"/>
        <v>0</v>
      </c>
      <c r="AZ11" s="352">
        <f t="shared" si="15"/>
        <v>0</v>
      </c>
      <c r="BA11" s="352">
        <f t="shared" si="15"/>
        <v>0</v>
      </c>
      <c r="BB11" s="352">
        <f t="shared" si="15"/>
        <v>0</v>
      </c>
      <c r="BC11" s="352">
        <f t="shared" si="15"/>
        <v>0</v>
      </c>
      <c r="BD11" s="352">
        <f t="shared" si="15"/>
        <v>0</v>
      </c>
      <c r="BE11" s="352">
        <f t="shared" si="15"/>
        <v>0</v>
      </c>
      <c r="BF11" s="352">
        <f t="shared" si="15"/>
        <v>0</v>
      </c>
      <c r="BG11" s="352">
        <f t="shared" si="15"/>
        <v>0</v>
      </c>
      <c r="BH11" s="352">
        <f t="shared" si="15"/>
        <v>0</v>
      </c>
      <c r="BI11" s="352">
        <f t="shared" si="15"/>
        <v>0</v>
      </c>
      <c r="BJ11" s="352">
        <f t="shared" si="15"/>
        <v>0</v>
      </c>
      <c r="BK11" s="352">
        <f t="shared" si="15"/>
        <v>0</v>
      </c>
      <c r="BL11" s="352">
        <f t="shared" si="15"/>
        <v>0</v>
      </c>
      <c r="BM11" s="352">
        <f t="shared" si="15"/>
        <v>0</v>
      </c>
      <c r="BN11" s="352">
        <f t="shared" si="15"/>
        <v>0</v>
      </c>
      <c r="BO11" s="352">
        <f t="shared" si="15"/>
        <v>0</v>
      </c>
      <c r="BP11" s="352">
        <f t="shared" si="15"/>
        <v>0</v>
      </c>
      <c r="BQ11" s="352">
        <f t="shared" si="15"/>
        <v>0</v>
      </c>
      <c r="BR11" s="352">
        <f t="shared" si="15"/>
        <v>0</v>
      </c>
      <c r="BS11" s="352">
        <f t="shared" si="15"/>
        <v>0</v>
      </c>
      <c r="BT11" s="352">
        <f t="shared" si="15"/>
        <v>0</v>
      </c>
      <c r="BU11" s="352">
        <f t="shared" ref="BU11:DC11" si="16">SUM(BU12:BU19)+BU20</f>
        <v>0</v>
      </c>
      <c r="BV11" s="352">
        <f t="shared" si="16"/>
        <v>0</v>
      </c>
      <c r="BW11" s="352">
        <f t="shared" si="16"/>
        <v>0</v>
      </c>
      <c r="BX11" s="352">
        <f t="shared" si="16"/>
        <v>0</v>
      </c>
      <c r="BY11" s="352">
        <f t="shared" si="16"/>
        <v>0</v>
      </c>
      <c r="BZ11" s="352">
        <f t="shared" si="16"/>
        <v>0</v>
      </c>
      <c r="CA11" s="352">
        <f t="shared" si="16"/>
        <v>0</v>
      </c>
      <c r="CB11" s="352">
        <f t="shared" si="16"/>
        <v>0</v>
      </c>
      <c r="CC11" s="352">
        <f t="shared" si="16"/>
        <v>0</v>
      </c>
      <c r="CD11" s="352">
        <f t="shared" si="16"/>
        <v>0</v>
      </c>
      <c r="CE11" s="352">
        <f t="shared" si="16"/>
        <v>0</v>
      </c>
      <c r="CF11" s="352">
        <f t="shared" si="16"/>
        <v>0</v>
      </c>
      <c r="CG11" s="352">
        <f t="shared" si="16"/>
        <v>0</v>
      </c>
      <c r="CH11" s="352">
        <f t="shared" si="16"/>
        <v>0</v>
      </c>
      <c r="CI11" s="352">
        <f t="shared" si="16"/>
        <v>0</v>
      </c>
      <c r="CJ11" s="352">
        <f t="shared" si="16"/>
        <v>0</v>
      </c>
      <c r="CK11" s="352">
        <f t="shared" si="16"/>
        <v>0</v>
      </c>
      <c r="CL11" s="352">
        <f t="shared" si="16"/>
        <v>0</v>
      </c>
      <c r="CM11" s="352">
        <f t="shared" si="16"/>
        <v>0</v>
      </c>
      <c r="CN11" s="352">
        <f t="shared" si="16"/>
        <v>0</v>
      </c>
      <c r="CO11" s="352">
        <f t="shared" si="16"/>
        <v>0</v>
      </c>
      <c r="CP11" s="352">
        <f t="shared" si="16"/>
        <v>0</v>
      </c>
      <c r="CQ11" s="352">
        <f t="shared" si="16"/>
        <v>0</v>
      </c>
      <c r="CR11" s="352">
        <f t="shared" si="16"/>
        <v>0</v>
      </c>
      <c r="CS11" s="352">
        <f t="shared" si="16"/>
        <v>0</v>
      </c>
      <c r="CT11" s="352">
        <f t="shared" si="16"/>
        <v>0</v>
      </c>
      <c r="CU11" s="352">
        <f t="shared" si="16"/>
        <v>0</v>
      </c>
      <c r="CV11" s="352">
        <f t="shared" si="16"/>
        <v>0</v>
      </c>
      <c r="CW11" s="352">
        <f t="shared" si="16"/>
        <v>0</v>
      </c>
      <c r="CX11" s="352">
        <f t="shared" si="16"/>
        <v>0</v>
      </c>
      <c r="CY11" s="352">
        <f t="shared" si="16"/>
        <v>0</v>
      </c>
      <c r="CZ11" s="352">
        <f t="shared" si="16"/>
        <v>0</v>
      </c>
      <c r="DA11" s="352">
        <f t="shared" si="16"/>
        <v>0</v>
      </c>
      <c r="DB11" s="352">
        <f t="shared" si="16"/>
        <v>0</v>
      </c>
      <c r="DC11" s="352">
        <f t="shared" si="16"/>
        <v>0</v>
      </c>
      <c r="DF11" s="23">
        <f t="shared" si="6"/>
        <v>0</v>
      </c>
    </row>
    <row r="12" spans="1:112" ht="15">
      <c r="A12" s="67">
        <v>0</v>
      </c>
      <c r="B12" s="323" t="str">
        <f>$B$11&amp;"1."</f>
        <v>D.1.1.</v>
      </c>
      <c r="C12" s="357" t="s">
        <v>176</v>
      </c>
      <c r="D12" s="304"/>
      <c r="E12" s="358" t="s">
        <v>37</v>
      </c>
      <c r="F12" s="350">
        <f>H12+NPV(FD,I12:INDEX(I12:DC12,PAL))</f>
        <v>0</v>
      </c>
      <c r="G12" s="350">
        <f>SUMIF($H$5:$DC$5,"&lt;="&amp;PAL,$H12:$DC12)</f>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0</v>
      </c>
      <c r="BG12" s="359">
        <v>0</v>
      </c>
      <c r="BH12" s="359">
        <v>0</v>
      </c>
      <c r="BI12" s="359">
        <v>0</v>
      </c>
      <c r="BJ12" s="359">
        <v>0</v>
      </c>
      <c r="BK12" s="359">
        <v>0</v>
      </c>
      <c r="BL12" s="359">
        <v>0</v>
      </c>
      <c r="BM12" s="359">
        <v>0</v>
      </c>
      <c r="BN12" s="359">
        <v>0</v>
      </c>
      <c r="BO12" s="359">
        <v>0</v>
      </c>
      <c r="BP12" s="359">
        <v>0</v>
      </c>
      <c r="BQ12" s="359">
        <v>0</v>
      </c>
      <c r="BR12" s="359">
        <v>0</v>
      </c>
      <c r="BS12" s="359">
        <v>0</v>
      </c>
      <c r="BT12" s="359">
        <v>0</v>
      </c>
      <c r="BU12" s="359">
        <v>0</v>
      </c>
      <c r="BV12" s="359">
        <v>0</v>
      </c>
      <c r="BW12" s="359">
        <v>0</v>
      </c>
      <c r="BX12" s="359">
        <v>0</v>
      </c>
      <c r="BY12" s="359">
        <v>0</v>
      </c>
      <c r="BZ12" s="359">
        <v>0</v>
      </c>
      <c r="CA12" s="359">
        <v>0</v>
      </c>
      <c r="CB12" s="359">
        <v>0</v>
      </c>
      <c r="CC12" s="359">
        <v>0</v>
      </c>
      <c r="CD12" s="359">
        <v>0</v>
      </c>
      <c r="CE12" s="359">
        <v>0</v>
      </c>
      <c r="CF12" s="359">
        <v>0</v>
      </c>
      <c r="CG12" s="359">
        <v>0</v>
      </c>
      <c r="CH12" s="359">
        <v>0</v>
      </c>
      <c r="CI12" s="359">
        <v>0</v>
      </c>
      <c r="CJ12" s="359">
        <v>0</v>
      </c>
      <c r="CK12" s="359">
        <v>0</v>
      </c>
      <c r="CL12" s="359">
        <v>0</v>
      </c>
      <c r="CM12" s="359">
        <v>0</v>
      </c>
      <c r="CN12" s="359">
        <v>0</v>
      </c>
      <c r="CO12" s="359">
        <v>0</v>
      </c>
      <c r="CP12" s="359">
        <v>0</v>
      </c>
      <c r="CQ12" s="359">
        <v>0</v>
      </c>
      <c r="CR12" s="359">
        <v>0</v>
      </c>
      <c r="CS12" s="359">
        <v>0</v>
      </c>
      <c r="CT12" s="359">
        <v>0</v>
      </c>
      <c r="CU12" s="359">
        <v>0</v>
      </c>
      <c r="CV12" s="359">
        <v>0</v>
      </c>
      <c r="CW12" s="359">
        <v>0</v>
      </c>
      <c r="CX12" s="359">
        <v>0</v>
      </c>
      <c r="CY12" s="359">
        <v>0</v>
      </c>
      <c r="CZ12" s="359">
        <v>0</v>
      </c>
      <c r="DA12" s="359">
        <v>0</v>
      </c>
      <c r="DB12" s="359">
        <v>0</v>
      </c>
      <c r="DC12" s="359">
        <v>0</v>
      </c>
      <c r="DE12" s="23">
        <f>COUNTBLANK($H12:$DC12)</f>
        <v>0</v>
      </c>
      <c r="DF12" s="23">
        <f>COUNTIF($H12:$DC12,"&lt;&gt;0")</f>
        <v>0</v>
      </c>
      <c r="DG12">
        <f t="shared" ref="DG12:DG21" si="17">IF(ISNUMBER(E12),E12*100,0)</f>
        <v>0</v>
      </c>
      <c r="DH12">
        <v>0</v>
      </c>
    </row>
    <row r="13" spans="1:112" ht="45">
      <c r="A13" s="67">
        <v>1</v>
      </c>
      <c r="B13" s="323" t="str">
        <f>$B$11&amp;"2."</f>
        <v>D.1.2.</v>
      </c>
      <c r="C13" s="357" t="s">
        <v>177</v>
      </c>
      <c r="D13" s="304"/>
      <c r="E13" s="358" t="s">
        <v>37</v>
      </c>
      <c r="F13" s="350">
        <f>H13+NPV(FD,I13:INDEX(I13:DC13,PAL))</f>
        <v>0</v>
      </c>
      <c r="G13" s="350">
        <f>SUMIF($H$5:$DC$5,"&lt;="&amp;PAL,$H13:$DC13)</f>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0</v>
      </c>
      <c r="BG13" s="359">
        <v>0</v>
      </c>
      <c r="BH13" s="359">
        <v>0</v>
      </c>
      <c r="BI13" s="359">
        <v>0</v>
      </c>
      <c r="BJ13" s="359">
        <v>0</v>
      </c>
      <c r="BK13" s="359">
        <v>0</v>
      </c>
      <c r="BL13" s="359">
        <v>0</v>
      </c>
      <c r="BM13" s="359">
        <v>0</v>
      </c>
      <c r="BN13" s="359">
        <v>0</v>
      </c>
      <c r="BO13" s="359">
        <v>0</v>
      </c>
      <c r="BP13" s="359">
        <v>0</v>
      </c>
      <c r="BQ13" s="359">
        <v>0</v>
      </c>
      <c r="BR13" s="359">
        <v>0</v>
      </c>
      <c r="BS13" s="359">
        <v>0</v>
      </c>
      <c r="BT13" s="359">
        <v>0</v>
      </c>
      <c r="BU13" s="359">
        <v>0</v>
      </c>
      <c r="BV13" s="359">
        <v>0</v>
      </c>
      <c r="BW13" s="359">
        <v>0</v>
      </c>
      <c r="BX13" s="359">
        <v>0</v>
      </c>
      <c r="BY13" s="359">
        <v>0</v>
      </c>
      <c r="BZ13" s="359">
        <v>0</v>
      </c>
      <c r="CA13" s="359">
        <v>0</v>
      </c>
      <c r="CB13" s="359">
        <v>0</v>
      </c>
      <c r="CC13" s="359">
        <v>0</v>
      </c>
      <c r="CD13" s="359">
        <v>0</v>
      </c>
      <c r="CE13" s="359">
        <v>0</v>
      </c>
      <c r="CF13" s="359">
        <v>0</v>
      </c>
      <c r="CG13" s="359">
        <v>0</v>
      </c>
      <c r="CH13" s="359">
        <v>0</v>
      </c>
      <c r="CI13" s="359">
        <v>0</v>
      </c>
      <c r="CJ13" s="359">
        <v>0</v>
      </c>
      <c r="CK13" s="359">
        <v>0</v>
      </c>
      <c r="CL13" s="359">
        <v>0</v>
      </c>
      <c r="CM13" s="359">
        <v>0</v>
      </c>
      <c r="CN13" s="359">
        <v>0</v>
      </c>
      <c r="CO13" s="359">
        <v>0</v>
      </c>
      <c r="CP13" s="359">
        <v>0</v>
      </c>
      <c r="CQ13" s="359">
        <v>0</v>
      </c>
      <c r="CR13" s="359">
        <v>0</v>
      </c>
      <c r="CS13" s="359">
        <v>0</v>
      </c>
      <c r="CT13" s="359">
        <v>0</v>
      </c>
      <c r="CU13" s="359">
        <v>0</v>
      </c>
      <c r="CV13" s="359">
        <v>0</v>
      </c>
      <c r="CW13" s="359">
        <v>0</v>
      </c>
      <c r="CX13" s="359">
        <v>0</v>
      </c>
      <c r="CY13" s="359">
        <v>0</v>
      </c>
      <c r="CZ13" s="359">
        <v>0</v>
      </c>
      <c r="DA13" s="359">
        <v>0</v>
      </c>
      <c r="DB13" s="359">
        <v>0</v>
      </c>
      <c r="DC13" s="359">
        <v>0</v>
      </c>
      <c r="DE13" s="23">
        <f t="shared" ref="DE13:DE21" si="18">COUNTBLANK(H13:DC13)</f>
        <v>0</v>
      </c>
      <c r="DF13" s="23">
        <f t="shared" ref="DF13:DF76" si="19">COUNTIF($H13:$DC13,"&lt;&gt;0")</f>
        <v>0</v>
      </c>
      <c r="DG13">
        <f t="shared" si="17"/>
        <v>0</v>
      </c>
      <c r="DH13">
        <v>0</v>
      </c>
    </row>
    <row r="14" spans="1:112" ht="15">
      <c r="A14" s="67">
        <v>2</v>
      </c>
      <c r="B14" s="323" t="str">
        <f>$B$11&amp;"3."</f>
        <v>D.1.3.</v>
      </c>
      <c r="C14" s="357"/>
      <c r="D14" s="304"/>
      <c r="E14" s="358">
        <v>0.21</v>
      </c>
      <c r="F14" s="350">
        <f>H14+NPV(FD,I14:INDEX(I14:DC14,PAL))</f>
        <v>0</v>
      </c>
      <c r="G14" s="350">
        <f>SUMIF($H$5:$DC$5,"&lt;="&amp;PAL,$H14:$DC14)</f>
        <v>0</v>
      </c>
      <c r="H14" s="359">
        <v>0</v>
      </c>
      <c r="I14" s="359">
        <v>0</v>
      </c>
      <c r="J14" s="359">
        <v>0</v>
      </c>
      <c r="K14" s="359">
        <v>0</v>
      </c>
      <c r="L14" s="359">
        <v>0</v>
      </c>
      <c r="M14" s="359">
        <v>0</v>
      </c>
      <c r="N14" s="359">
        <v>0</v>
      </c>
      <c r="O14" s="359">
        <v>0</v>
      </c>
      <c r="P14" s="359">
        <v>0</v>
      </c>
      <c r="Q14" s="359">
        <v>0</v>
      </c>
      <c r="R14" s="359">
        <v>0</v>
      </c>
      <c r="S14" s="359">
        <v>0</v>
      </c>
      <c r="T14" s="359">
        <v>0</v>
      </c>
      <c r="U14" s="359">
        <v>0</v>
      </c>
      <c r="V14" s="359">
        <v>0</v>
      </c>
      <c r="W14" s="359">
        <v>0</v>
      </c>
      <c r="X14" s="359">
        <v>0</v>
      </c>
      <c r="Y14" s="359">
        <v>0</v>
      </c>
      <c r="Z14" s="359">
        <v>0</v>
      </c>
      <c r="AA14" s="359">
        <v>0</v>
      </c>
      <c r="AB14" s="359">
        <v>0</v>
      </c>
      <c r="AC14" s="359">
        <v>0</v>
      </c>
      <c r="AD14" s="359">
        <v>0</v>
      </c>
      <c r="AE14" s="359">
        <v>0</v>
      </c>
      <c r="AF14" s="359">
        <v>0</v>
      </c>
      <c r="AG14" s="359">
        <v>0</v>
      </c>
      <c r="AH14" s="359">
        <v>0</v>
      </c>
      <c r="AI14" s="359">
        <v>0</v>
      </c>
      <c r="AJ14" s="359">
        <v>0</v>
      </c>
      <c r="AK14" s="359">
        <v>0</v>
      </c>
      <c r="AL14" s="359">
        <v>0</v>
      </c>
      <c r="AM14" s="359">
        <v>0</v>
      </c>
      <c r="AN14" s="359">
        <v>0</v>
      </c>
      <c r="AO14" s="359">
        <v>0</v>
      </c>
      <c r="AP14" s="359">
        <v>0</v>
      </c>
      <c r="AQ14" s="359">
        <v>0</v>
      </c>
      <c r="AR14" s="359">
        <v>0</v>
      </c>
      <c r="AS14" s="359">
        <v>0</v>
      </c>
      <c r="AT14" s="359">
        <v>0</v>
      </c>
      <c r="AU14" s="359">
        <v>0</v>
      </c>
      <c r="AV14" s="359">
        <v>0</v>
      </c>
      <c r="AW14" s="359">
        <v>0</v>
      </c>
      <c r="AX14" s="359">
        <v>0</v>
      </c>
      <c r="AY14" s="359">
        <v>0</v>
      </c>
      <c r="AZ14" s="359">
        <v>0</v>
      </c>
      <c r="BA14" s="359">
        <v>0</v>
      </c>
      <c r="BB14" s="359">
        <v>0</v>
      </c>
      <c r="BC14" s="359">
        <v>0</v>
      </c>
      <c r="BD14" s="359">
        <v>0</v>
      </c>
      <c r="BE14" s="359">
        <v>0</v>
      </c>
      <c r="BF14" s="359">
        <v>0</v>
      </c>
      <c r="BG14" s="359">
        <v>0</v>
      </c>
      <c r="BH14" s="359">
        <v>0</v>
      </c>
      <c r="BI14" s="359">
        <v>0</v>
      </c>
      <c r="BJ14" s="359">
        <v>0</v>
      </c>
      <c r="BK14" s="359">
        <v>0</v>
      </c>
      <c r="BL14" s="359">
        <v>0</v>
      </c>
      <c r="BM14" s="359">
        <v>0</v>
      </c>
      <c r="BN14" s="359">
        <v>0</v>
      </c>
      <c r="BO14" s="359">
        <v>0</v>
      </c>
      <c r="BP14" s="359">
        <v>0</v>
      </c>
      <c r="BQ14" s="359">
        <v>0</v>
      </c>
      <c r="BR14" s="359">
        <v>0</v>
      </c>
      <c r="BS14" s="359">
        <v>0</v>
      </c>
      <c r="BT14" s="359">
        <v>0</v>
      </c>
      <c r="BU14" s="359">
        <v>0</v>
      </c>
      <c r="BV14" s="359">
        <v>0</v>
      </c>
      <c r="BW14" s="359">
        <v>0</v>
      </c>
      <c r="BX14" s="359">
        <v>0</v>
      </c>
      <c r="BY14" s="359">
        <v>0</v>
      </c>
      <c r="BZ14" s="359">
        <v>0</v>
      </c>
      <c r="CA14" s="359">
        <v>0</v>
      </c>
      <c r="CB14" s="359">
        <v>0</v>
      </c>
      <c r="CC14" s="359">
        <v>0</v>
      </c>
      <c r="CD14" s="359">
        <v>0</v>
      </c>
      <c r="CE14" s="359">
        <v>0</v>
      </c>
      <c r="CF14" s="359">
        <v>0</v>
      </c>
      <c r="CG14" s="359">
        <v>0</v>
      </c>
      <c r="CH14" s="359">
        <v>0</v>
      </c>
      <c r="CI14" s="359">
        <v>0</v>
      </c>
      <c r="CJ14" s="359">
        <v>0</v>
      </c>
      <c r="CK14" s="359">
        <v>0</v>
      </c>
      <c r="CL14" s="359">
        <v>0</v>
      </c>
      <c r="CM14" s="359">
        <v>0</v>
      </c>
      <c r="CN14" s="359">
        <v>0</v>
      </c>
      <c r="CO14" s="359">
        <v>0</v>
      </c>
      <c r="CP14" s="359">
        <v>0</v>
      </c>
      <c r="CQ14" s="359">
        <v>0</v>
      </c>
      <c r="CR14" s="359">
        <v>0</v>
      </c>
      <c r="CS14" s="359">
        <v>0</v>
      </c>
      <c r="CT14" s="359">
        <v>0</v>
      </c>
      <c r="CU14" s="359">
        <v>0</v>
      </c>
      <c r="CV14" s="359">
        <v>0</v>
      </c>
      <c r="CW14" s="359">
        <v>0</v>
      </c>
      <c r="CX14" s="359">
        <v>0</v>
      </c>
      <c r="CY14" s="359">
        <v>0</v>
      </c>
      <c r="CZ14" s="359">
        <v>0</v>
      </c>
      <c r="DA14" s="359">
        <v>0</v>
      </c>
      <c r="DB14" s="359">
        <v>0</v>
      </c>
      <c r="DC14" s="359">
        <v>0</v>
      </c>
      <c r="DE14" s="23">
        <f t="shared" si="18"/>
        <v>0</v>
      </c>
      <c r="DF14" s="23">
        <f t="shared" si="19"/>
        <v>0</v>
      </c>
      <c r="DG14">
        <f t="shared" si="17"/>
        <v>21</v>
      </c>
      <c r="DH14">
        <v>0</v>
      </c>
    </row>
    <row r="15" spans="1:112" ht="15">
      <c r="A15" s="67">
        <v>3</v>
      </c>
      <c r="B15" s="323" t="str">
        <f>$B$11&amp;"4."</f>
        <v>D.1.4.</v>
      </c>
      <c r="C15" s="357"/>
      <c r="D15" s="304"/>
      <c r="E15" s="358">
        <v>0.21</v>
      </c>
      <c r="F15" s="350">
        <f>H15+NPV(FD,I15:INDEX(I15:DC15,PAL))</f>
        <v>0</v>
      </c>
      <c r="G15" s="350">
        <f>SUMIF($H$5:$DC$5,"&lt;="&amp;PAL,$H15:$DC15)</f>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v>0</v>
      </c>
      <c r="AH15" s="359">
        <v>0</v>
      </c>
      <c r="AI15" s="359">
        <v>0</v>
      </c>
      <c r="AJ15" s="359">
        <v>0</v>
      </c>
      <c r="AK15" s="359">
        <v>0</v>
      </c>
      <c r="AL15" s="359">
        <v>0</v>
      </c>
      <c r="AM15" s="359">
        <v>0</v>
      </c>
      <c r="AN15" s="359">
        <v>0</v>
      </c>
      <c r="AO15" s="359">
        <v>0</v>
      </c>
      <c r="AP15" s="359">
        <v>0</v>
      </c>
      <c r="AQ15" s="359">
        <v>0</v>
      </c>
      <c r="AR15" s="359">
        <v>0</v>
      </c>
      <c r="AS15" s="359">
        <v>0</v>
      </c>
      <c r="AT15" s="359">
        <v>0</v>
      </c>
      <c r="AU15" s="359">
        <v>0</v>
      </c>
      <c r="AV15" s="359">
        <v>0</v>
      </c>
      <c r="AW15" s="359">
        <v>0</v>
      </c>
      <c r="AX15" s="359">
        <v>0</v>
      </c>
      <c r="AY15" s="359">
        <v>0</v>
      </c>
      <c r="AZ15" s="359">
        <v>0</v>
      </c>
      <c r="BA15" s="359">
        <v>0</v>
      </c>
      <c r="BB15" s="359">
        <v>0</v>
      </c>
      <c r="BC15" s="359">
        <v>0</v>
      </c>
      <c r="BD15" s="359">
        <v>0</v>
      </c>
      <c r="BE15" s="359">
        <v>0</v>
      </c>
      <c r="BF15" s="359">
        <v>0</v>
      </c>
      <c r="BG15" s="359">
        <v>0</v>
      </c>
      <c r="BH15" s="359">
        <v>0</v>
      </c>
      <c r="BI15" s="359">
        <v>0</v>
      </c>
      <c r="BJ15" s="359">
        <v>0</v>
      </c>
      <c r="BK15" s="359">
        <v>0</v>
      </c>
      <c r="BL15" s="359">
        <v>0</v>
      </c>
      <c r="BM15" s="359">
        <v>0</v>
      </c>
      <c r="BN15" s="359">
        <v>0</v>
      </c>
      <c r="BO15" s="359">
        <v>0</v>
      </c>
      <c r="BP15" s="359">
        <v>0</v>
      </c>
      <c r="BQ15" s="359">
        <v>0</v>
      </c>
      <c r="BR15" s="359">
        <v>0</v>
      </c>
      <c r="BS15" s="359">
        <v>0</v>
      </c>
      <c r="BT15" s="359">
        <v>0</v>
      </c>
      <c r="BU15" s="359">
        <v>0</v>
      </c>
      <c r="BV15" s="359">
        <v>0</v>
      </c>
      <c r="BW15" s="359">
        <v>0</v>
      </c>
      <c r="BX15" s="359">
        <v>0</v>
      </c>
      <c r="BY15" s="359">
        <v>0</v>
      </c>
      <c r="BZ15" s="359">
        <v>0</v>
      </c>
      <c r="CA15" s="359">
        <v>0</v>
      </c>
      <c r="CB15" s="359">
        <v>0</v>
      </c>
      <c r="CC15" s="359">
        <v>0</v>
      </c>
      <c r="CD15" s="359">
        <v>0</v>
      </c>
      <c r="CE15" s="359">
        <v>0</v>
      </c>
      <c r="CF15" s="359">
        <v>0</v>
      </c>
      <c r="CG15" s="359">
        <v>0</v>
      </c>
      <c r="CH15" s="359">
        <v>0</v>
      </c>
      <c r="CI15" s="359">
        <v>0</v>
      </c>
      <c r="CJ15" s="359">
        <v>0</v>
      </c>
      <c r="CK15" s="359">
        <v>0</v>
      </c>
      <c r="CL15" s="359">
        <v>0</v>
      </c>
      <c r="CM15" s="359">
        <v>0</v>
      </c>
      <c r="CN15" s="359">
        <v>0</v>
      </c>
      <c r="CO15" s="359">
        <v>0</v>
      </c>
      <c r="CP15" s="359">
        <v>0</v>
      </c>
      <c r="CQ15" s="359">
        <v>0</v>
      </c>
      <c r="CR15" s="359">
        <v>0</v>
      </c>
      <c r="CS15" s="359">
        <v>0</v>
      </c>
      <c r="CT15" s="359">
        <v>0</v>
      </c>
      <c r="CU15" s="359">
        <v>0</v>
      </c>
      <c r="CV15" s="359">
        <v>0</v>
      </c>
      <c r="CW15" s="359">
        <v>0</v>
      </c>
      <c r="CX15" s="359">
        <v>0</v>
      </c>
      <c r="CY15" s="359">
        <v>0</v>
      </c>
      <c r="CZ15" s="359">
        <v>0</v>
      </c>
      <c r="DA15" s="359">
        <v>0</v>
      </c>
      <c r="DB15" s="359">
        <v>0</v>
      </c>
      <c r="DC15" s="359">
        <v>0</v>
      </c>
      <c r="DE15" s="23">
        <f t="shared" si="18"/>
        <v>0</v>
      </c>
      <c r="DF15" s="23">
        <f t="shared" si="19"/>
        <v>0</v>
      </c>
      <c r="DG15">
        <f t="shared" si="17"/>
        <v>21</v>
      </c>
      <c r="DH15">
        <v>0</v>
      </c>
    </row>
    <row r="16" spans="1:112" ht="15">
      <c r="A16" s="67">
        <v>4</v>
      </c>
      <c r="B16" s="323" t="str">
        <f>$B$11&amp;"5."</f>
        <v>D.1.5.</v>
      </c>
      <c r="C16" s="357"/>
      <c r="D16" s="304"/>
      <c r="E16" s="358">
        <v>0.21</v>
      </c>
      <c r="F16" s="350">
        <f>H16+NPV(FD,I16:INDEX(I16:DC16,PAL))</f>
        <v>0</v>
      </c>
      <c r="G16" s="350">
        <f>SUMIF($H$5:$DC$5,"&lt;="&amp;PAL,$H16:$DC16)</f>
        <v>0</v>
      </c>
      <c r="H16" s="359">
        <v>0</v>
      </c>
      <c r="I16" s="359">
        <v>0</v>
      </c>
      <c r="J16" s="359">
        <v>0</v>
      </c>
      <c r="K16" s="359">
        <v>0</v>
      </c>
      <c r="L16" s="359">
        <v>0</v>
      </c>
      <c r="M16" s="359">
        <v>0</v>
      </c>
      <c r="N16" s="359">
        <v>0</v>
      </c>
      <c r="O16" s="359">
        <v>0</v>
      </c>
      <c r="P16" s="359">
        <v>0</v>
      </c>
      <c r="Q16" s="359">
        <v>0</v>
      </c>
      <c r="R16" s="359">
        <v>0</v>
      </c>
      <c r="S16" s="359">
        <v>0</v>
      </c>
      <c r="T16" s="359">
        <v>0</v>
      </c>
      <c r="U16" s="359">
        <v>0</v>
      </c>
      <c r="V16" s="359">
        <v>0</v>
      </c>
      <c r="W16" s="359">
        <v>0</v>
      </c>
      <c r="X16" s="359">
        <v>0</v>
      </c>
      <c r="Y16" s="359">
        <v>0</v>
      </c>
      <c r="Z16" s="359">
        <v>0</v>
      </c>
      <c r="AA16" s="359">
        <v>0</v>
      </c>
      <c r="AB16" s="359">
        <v>0</v>
      </c>
      <c r="AC16" s="359">
        <v>0</v>
      </c>
      <c r="AD16" s="359">
        <v>0</v>
      </c>
      <c r="AE16" s="359">
        <v>0</v>
      </c>
      <c r="AF16" s="359">
        <v>0</v>
      </c>
      <c r="AG16" s="359">
        <v>0</v>
      </c>
      <c r="AH16" s="359">
        <v>0</v>
      </c>
      <c r="AI16" s="359">
        <v>0</v>
      </c>
      <c r="AJ16" s="359">
        <v>0</v>
      </c>
      <c r="AK16" s="359">
        <v>0</v>
      </c>
      <c r="AL16" s="359">
        <v>0</v>
      </c>
      <c r="AM16" s="359">
        <v>0</v>
      </c>
      <c r="AN16" s="359">
        <v>0</v>
      </c>
      <c r="AO16" s="359">
        <v>0</v>
      </c>
      <c r="AP16" s="359">
        <v>0</v>
      </c>
      <c r="AQ16" s="359">
        <v>0</v>
      </c>
      <c r="AR16" s="359">
        <v>0</v>
      </c>
      <c r="AS16" s="359">
        <v>0</v>
      </c>
      <c r="AT16" s="359">
        <v>0</v>
      </c>
      <c r="AU16" s="359">
        <v>0</v>
      </c>
      <c r="AV16" s="359">
        <v>0</v>
      </c>
      <c r="AW16" s="359">
        <v>0</v>
      </c>
      <c r="AX16" s="359">
        <v>0</v>
      </c>
      <c r="AY16" s="359">
        <v>0</v>
      </c>
      <c r="AZ16" s="359">
        <v>0</v>
      </c>
      <c r="BA16" s="359">
        <v>0</v>
      </c>
      <c r="BB16" s="359">
        <v>0</v>
      </c>
      <c r="BC16" s="359">
        <v>0</v>
      </c>
      <c r="BD16" s="359">
        <v>0</v>
      </c>
      <c r="BE16" s="359">
        <v>0</v>
      </c>
      <c r="BF16" s="359">
        <v>0</v>
      </c>
      <c r="BG16" s="359">
        <v>0</v>
      </c>
      <c r="BH16" s="359">
        <v>0</v>
      </c>
      <c r="BI16" s="359">
        <v>0</v>
      </c>
      <c r="BJ16" s="359">
        <v>0</v>
      </c>
      <c r="BK16" s="359">
        <v>0</v>
      </c>
      <c r="BL16" s="359">
        <v>0</v>
      </c>
      <c r="BM16" s="359">
        <v>0</v>
      </c>
      <c r="BN16" s="359">
        <v>0</v>
      </c>
      <c r="BO16" s="359">
        <v>0</v>
      </c>
      <c r="BP16" s="359">
        <v>0</v>
      </c>
      <c r="BQ16" s="359">
        <v>0</v>
      </c>
      <c r="BR16" s="359">
        <v>0</v>
      </c>
      <c r="BS16" s="359">
        <v>0</v>
      </c>
      <c r="BT16" s="359">
        <v>0</v>
      </c>
      <c r="BU16" s="359">
        <v>0</v>
      </c>
      <c r="BV16" s="359">
        <v>0</v>
      </c>
      <c r="BW16" s="359">
        <v>0</v>
      </c>
      <c r="BX16" s="359">
        <v>0</v>
      </c>
      <c r="BY16" s="359">
        <v>0</v>
      </c>
      <c r="BZ16" s="359">
        <v>0</v>
      </c>
      <c r="CA16" s="359">
        <v>0</v>
      </c>
      <c r="CB16" s="359">
        <v>0</v>
      </c>
      <c r="CC16" s="359">
        <v>0</v>
      </c>
      <c r="CD16" s="359">
        <v>0</v>
      </c>
      <c r="CE16" s="359">
        <v>0</v>
      </c>
      <c r="CF16" s="359">
        <v>0</v>
      </c>
      <c r="CG16" s="359">
        <v>0</v>
      </c>
      <c r="CH16" s="359">
        <v>0</v>
      </c>
      <c r="CI16" s="359">
        <v>0</v>
      </c>
      <c r="CJ16" s="359">
        <v>0</v>
      </c>
      <c r="CK16" s="359">
        <v>0</v>
      </c>
      <c r="CL16" s="359">
        <v>0</v>
      </c>
      <c r="CM16" s="359">
        <v>0</v>
      </c>
      <c r="CN16" s="359">
        <v>0</v>
      </c>
      <c r="CO16" s="359">
        <v>0</v>
      </c>
      <c r="CP16" s="359">
        <v>0</v>
      </c>
      <c r="CQ16" s="359">
        <v>0</v>
      </c>
      <c r="CR16" s="359">
        <v>0</v>
      </c>
      <c r="CS16" s="359">
        <v>0</v>
      </c>
      <c r="CT16" s="359">
        <v>0</v>
      </c>
      <c r="CU16" s="359">
        <v>0</v>
      </c>
      <c r="CV16" s="359">
        <v>0</v>
      </c>
      <c r="CW16" s="359">
        <v>0</v>
      </c>
      <c r="CX16" s="359">
        <v>0</v>
      </c>
      <c r="CY16" s="359">
        <v>0</v>
      </c>
      <c r="CZ16" s="359">
        <v>0</v>
      </c>
      <c r="DA16" s="359">
        <v>0</v>
      </c>
      <c r="DB16" s="359">
        <v>0</v>
      </c>
      <c r="DC16" s="359">
        <v>0</v>
      </c>
      <c r="DE16" s="23">
        <f t="shared" si="18"/>
        <v>0</v>
      </c>
      <c r="DF16" s="23">
        <f t="shared" si="19"/>
        <v>0</v>
      </c>
      <c r="DG16">
        <f t="shared" si="17"/>
        <v>21</v>
      </c>
      <c r="DH16">
        <v>0</v>
      </c>
    </row>
    <row r="17" spans="1:112" ht="15">
      <c r="A17" s="67">
        <v>5</v>
      </c>
      <c r="B17" s="323" t="str">
        <f>$B$11&amp;"6."</f>
        <v>D.1.6.</v>
      </c>
      <c r="C17" s="357"/>
      <c r="D17" s="304"/>
      <c r="E17" s="358">
        <v>0.21</v>
      </c>
      <c r="F17" s="350">
        <f>H17+NPV(FD,I17:INDEX(I17:DC17,PAL))</f>
        <v>0</v>
      </c>
      <c r="G17" s="350">
        <f>SUMIF($H$5:$DC$5,"&lt;="&amp;PAL,$H17:$DC17)</f>
        <v>0</v>
      </c>
      <c r="H17" s="359">
        <v>0</v>
      </c>
      <c r="I17" s="359">
        <v>0</v>
      </c>
      <c r="J17" s="359">
        <v>0</v>
      </c>
      <c r="K17" s="359">
        <v>0</v>
      </c>
      <c r="L17" s="359">
        <v>0</v>
      </c>
      <c r="M17" s="359">
        <v>0</v>
      </c>
      <c r="N17" s="359">
        <v>0</v>
      </c>
      <c r="O17" s="359">
        <v>0</v>
      </c>
      <c r="P17" s="359">
        <v>0</v>
      </c>
      <c r="Q17" s="359">
        <v>0</v>
      </c>
      <c r="R17" s="359">
        <v>0</v>
      </c>
      <c r="S17" s="359">
        <v>0</v>
      </c>
      <c r="T17" s="359">
        <v>0</v>
      </c>
      <c r="U17" s="359">
        <v>0</v>
      </c>
      <c r="V17" s="359">
        <v>0</v>
      </c>
      <c r="W17" s="359">
        <v>0</v>
      </c>
      <c r="X17" s="359">
        <v>0</v>
      </c>
      <c r="Y17" s="359">
        <v>0</v>
      </c>
      <c r="Z17" s="359">
        <v>0</v>
      </c>
      <c r="AA17" s="359">
        <v>0</v>
      </c>
      <c r="AB17" s="359">
        <v>0</v>
      </c>
      <c r="AC17" s="359">
        <v>0</v>
      </c>
      <c r="AD17" s="359">
        <v>0</v>
      </c>
      <c r="AE17" s="359">
        <v>0</v>
      </c>
      <c r="AF17" s="359">
        <v>0</v>
      </c>
      <c r="AG17" s="359">
        <v>0</v>
      </c>
      <c r="AH17" s="359">
        <v>0</v>
      </c>
      <c r="AI17" s="359">
        <v>0</v>
      </c>
      <c r="AJ17" s="359">
        <v>0</v>
      </c>
      <c r="AK17" s="359">
        <v>0</v>
      </c>
      <c r="AL17" s="359">
        <v>0</v>
      </c>
      <c r="AM17" s="359">
        <v>0</v>
      </c>
      <c r="AN17" s="359">
        <v>0</v>
      </c>
      <c r="AO17" s="359">
        <v>0</v>
      </c>
      <c r="AP17" s="359">
        <v>0</v>
      </c>
      <c r="AQ17" s="359">
        <v>0</v>
      </c>
      <c r="AR17" s="359">
        <v>0</v>
      </c>
      <c r="AS17" s="359">
        <v>0</v>
      </c>
      <c r="AT17" s="359">
        <v>0</v>
      </c>
      <c r="AU17" s="359">
        <v>0</v>
      </c>
      <c r="AV17" s="359">
        <v>0</v>
      </c>
      <c r="AW17" s="359">
        <v>0</v>
      </c>
      <c r="AX17" s="359">
        <v>0</v>
      </c>
      <c r="AY17" s="359">
        <v>0</v>
      </c>
      <c r="AZ17" s="359">
        <v>0</v>
      </c>
      <c r="BA17" s="359">
        <v>0</v>
      </c>
      <c r="BB17" s="359">
        <v>0</v>
      </c>
      <c r="BC17" s="359">
        <v>0</v>
      </c>
      <c r="BD17" s="359">
        <v>0</v>
      </c>
      <c r="BE17" s="359">
        <v>0</v>
      </c>
      <c r="BF17" s="359">
        <v>0</v>
      </c>
      <c r="BG17" s="359">
        <v>0</v>
      </c>
      <c r="BH17" s="359">
        <v>0</v>
      </c>
      <c r="BI17" s="359">
        <v>0</v>
      </c>
      <c r="BJ17" s="359">
        <v>0</v>
      </c>
      <c r="BK17" s="359">
        <v>0</v>
      </c>
      <c r="BL17" s="359">
        <v>0</v>
      </c>
      <c r="BM17" s="359">
        <v>0</v>
      </c>
      <c r="BN17" s="359">
        <v>0</v>
      </c>
      <c r="BO17" s="359">
        <v>0</v>
      </c>
      <c r="BP17" s="359">
        <v>0</v>
      </c>
      <c r="BQ17" s="359">
        <v>0</v>
      </c>
      <c r="BR17" s="359">
        <v>0</v>
      </c>
      <c r="BS17" s="359">
        <v>0</v>
      </c>
      <c r="BT17" s="359">
        <v>0</v>
      </c>
      <c r="BU17" s="359">
        <v>0</v>
      </c>
      <c r="BV17" s="359">
        <v>0</v>
      </c>
      <c r="BW17" s="359">
        <v>0</v>
      </c>
      <c r="BX17" s="359">
        <v>0</v>
      </c>
      <c r="BY17" s="359">
        <v>0</v>
      </c>
      <c r="BZ17" s="359">
        <v>0</v>
      </c>
      <c r="CA17" s="359">
        <v>0</v>
      </c>
      <c r="CB17" s="359">
        <v>0</v>
      </c>
      <c r="CC17" s="359">
        <v>0</v>
      </c>
      <c r="CD17" s="359">
        <v>0</v>
      </c>
      <c r="CE17" s="359">
        <v>0</v>
      </c>
      <c r="CF17" s="359">
        <v>0</v>
      </c>
      <c r="CG17" s="359">
        <v>0</v>
      </c>
      <c r="CH17" s="359">
        <v>0</v>
      </c>
      <c r="CI17" s="359">
        <v>0</v>
      </c>
      <c r="CJ17" s="359">
        <v>0</v>
      </c>
      <c r="CK17" s="359">
        <v>0</v>
      </c>
      <c r="CL17" s="359">
        <v>0</v>
      </c>
      <c r="CM17" s="359">
        <v>0</v>
      </c>
      <c r="CN17" s="359">
        <v>0</v>
      </c>
      <c r="CO17" s="359">
        <v>0</v>
      </c>
      <c r="CP17" s="359">
        <v>0</v>
      </c>
      <c r="CQ17" s="359">
        <v>0</v>
      </c>
      <c r="CR17" s="359">
        <v>0</v>
      </c>
      <c r="CS17" s="359">
        <v>0</v>
      </c>
      <c r="CT17" s="359">
        <v>0</v>
      </c>
      <c r="CU17" s="359">
        <v>0</v>
      </c>
      <c r="CV17" s="359">
        <v>0</v>
      </c>
      <c r="CW17" s="359">
        <v>0</v>
      </c>
      <c r="CX17" s="359">
        <v>0</v>
      </c>
      <c r="CY17" s="359">
        <v>0</v>
      </c>
      <c r="CZ17" s="359">
        <v>0</v>
      </c>
      <c r="DA17" s="359">
        <v>0</v>
      </c>
      <c r="DB17" s="359">
        <v>0</v>
      </c>
      <c r="DC17" s="359">
        <v>0</v>
      </c>
      <c r="DE17" s="23">
        <f t="shared" si="18"/>
        <v>0</v>
      </c>
      <c r="DF17" s="23">
        <f t="shared" si="19"/>
        <v>0</v>
      </c>
      <c r="DG17">
        <f t="shared" si="17"/>
        <v>21</v>
      </c>
      <c r="DH17">
        <v>0</v>
      </c>
    </row>
    <row r="18" spans="1:112" ht="15">
      <c r="A18" s="67">
        <v>6</v>
      </c>
      <c r="B18" s="323" t="str">
        <f>$B$11&amp;"7."</f>
        <v>D.1.7.</v>
      </c>
      <c r="C18" s="357"/>
      <c r="D18" s="304"/>
      <c r="E18" s="358">
        <v>0.21</v>
      </c>
      <c r="F18" s="350">
        <f>H18+NPV(FD,I18:INDEX(I18:DC18,PAL))</f>
        <v>0</v>
      </c>
      <c r="G18" s="350">
        <f>SUMIF($H$5:$DC$5,"&lt;="&amp;PAL,$H18:$DC18)</f>
        <v>0</v>
      </c>
      <c r="H18" s="359">
        <v>0</v>
      </c>
      <c r="I18" s="359">
        <v>0</v>
      </c>
      <c r="J18" s="359">
        <v>0</v>
      </c>
      <c r="K18" s="359">
        <v>0</v>
      </c>
      <c r="L18" s="359">
        <v>0</v>
      </c>
      <c r="M18" s="359">
        <v>0</v>
      </c>
      <c r="N18" s="359">
        <v>0</v>
      </c>
      <c r="O18" s="359">
        <v>0</v>
      </c>
      <c r="P18" s="359">
        <v>0</v>
      </c>
      <c r="Q18" s="359">
        <v>0</v>
      </c>
      <c r="R18" s="359">
        <v>0</v>
      </c>
      <c r="S18" s="359">
        <v>0</v>
      </c>
      <c r="T18" s="359">
        <v>0</v>
      </c>
      <c r="U18" s="359">
        <v>0</v>
      </c>
      <c r="V18" s="359">
        <v>0</v>
      </c>
      <c r="W18" s="359">
        <v>0</v>
      </c>
      <c r="X18" s="359">
        <v>0</v>
      </c>
      <c r="Y18" s="359">
        <v>0</v>
      </c>
      <c r="Z18" s="359">
        <v>0</v>
      </c>
      <c r="AA18" s="359">
        <v>0</v>
      </c>
      <c r="AB18" s="359">
        <v>0</v>
      </c>
      <c r="AC18" s="359">
        <v>0</v>
      </c>
      <c r="AD18" s="359">
        <v>0</v>
      </c>
      <c r="AE18" s="359">
        <v>0</v>
      </c>
      <c r="AF18" s="359">
        <v>0</v>
      </c>
      <c r="AG18" s="359">
        <v>0</v>
      </c>
      <c r="AH18" s="359">
        <v>0</v>
      </c>
      <c r="AI18" s="359">
        <v>0</v>
      </c>
      <c r="AJ18" s="359">
        <v>0</v>
      </c>
      <c r="AK18" s="359">
        <v>0</v>
      </c>
      <c r="AL18" s="359">
        <v>0</v>
      </c>
      <c r="AM18" s="359">
        <v>0</v>
      </c>
      <c r="AN18" s="359">
        <v>0</v>
      </c>
      <c r="AO18" s="359">
        <v>0</v>
      </c>
      <c r="AP18" s="359">
        <v>0</v>
      </c>
      <c r="AQ18" s="359">
        <v>0</v>
      </c>
      <c r="AR18" s="359">
        <v>0</v>
      </c>
      <c r="AS18" s="359">
        <v>0</v>
      </c>
      <c r="AT18" s="359">
        <v>0</v>
      </c>
      <c r="AU18" s="359">
        <v>0</v>
      </c>
      <c r="AV18" s="359">
        <v>0</v>
      </c>
      <c r="AW18" s="359">
        <v>0</v>
      </c>
      <c r="AX18" s="359">
        <v>0</v>
      </c>
      <c r="AY18" s="359">
        <v>0</v>
      </c>
      <c r="AZ18" s="359">
        <v>0</v>
      </c>
      <c r="BA18" s="359">
        <v>0</v>
      </c>
      <c r="BB18" s="359">
        <v>0</v>
      </c>
      <c r="BC18" s="359">
        <v>0</v>
      </c>
      <c r="BD18" s="359">
        <v>0</v>
      </c>
      <c r="BE18" s="359">
        <v>0</v>
      </c>
      <c r="BF18" s="359">
        <v>0</v>
      </c>
      <c r="BG18" s="359">
        <v>0</v>
      </c>
      <c r="BH18" s="359">
        <v>0</v>
      </c>
      <c r="BI18" s="359">
        <v>0</v>
      </c>
      <c r="BJ18" s="359">
        <v>0</v>
      </c>
      <c r="BK18" s="359">
        <v>0</v>
      </c>
      <c r="BL18" s="359">
        <v>0</v>
      </c>
      <c r="BM18" s="359">
        <v>0</v>
      </c>
      <c r="BN18" s="359">
        <v>0</v>
      </c>
      <c r="BO18" s="359">
        <v>0</v>
      </c>
      <c r="BP18" s="359">
        <v>0</v>
      </c>
      <c r="BQ18" s="359">
        <v>0</v>
      </c>
      <c r="BR18" s="359">
        <v>0</v>
      </c>
      <c r="BS18" s="359">
        <v>0</v>
      </c>
      <c r="BT18" s="359">
        <v>0</v>
      </c>
      <c r="BU18" s="359">
        <v>0</v>
      </c>
      <c r="BV18" s="359">
        <v>0</v>
      </c>
      <c r="BW18" s="359">
        <v>0</v>
      </c>
      <c r="BX18" s="359">
        <v>0</v>
      </c>
      <c r="BY18" s="359">
        <v>0</v>
      </c>
      <c r="BZ18" s="359">
        <v>0</v>
      </c>
      <c r="CA18" s="359">
        <v>0</v>
      </c>
      <c r="CB18" s="359">
        <v>0</v>
      </c>
      <c r="CC18" s="359">
        <v>0</v>
      </c>
      <c r="CD18" s="359">
        <v>0</v>
      </c>
      <c r="CE18" s="359">
        <v>0</v>
      </c>
      <c r="CF18" s="359">
        <v>0</v>
      </c>
      <c r="CG18" s="359">
        <v>0</v>
      </c>
      <c r="CH18" s="359">
        <v>0</v>
      </c>
      <c r="CI18" s="359">
        <v>0</v>
      </c>
      <c r="CJ18" s="359">
        <v>0</v>
      </c>
      <c r="CK18" s="359">
        <v>0</v>
      </c>
      <c r="CL18" s="359">
        <v>0</v>
      </c>
      <c r="CM18" s="359">
        <v>0</v>
      </c>
      <c r="CN18" s="359">
        <v>0</v>
      </c>
      <c r="CO18" s="359">
        <v>0</v>
      </c>
      <c r="CP18" s="359">
        <v>0</v>
      </c>
      <c r="CQ18" s="359">
        <v>0</v>
      </c>
      <c r="CR18" s="359">
        <v>0</v>
      </c>
      <c r="CS18" s="359">
        <v>0</v>
      </c>
      <c r="CT18" s="359">
        <v>0</v>
      </c>
      <c r="CU18" s="359">
        <v>0</v>
      </c>
      <c r="CV18" s="359">
        <v>0</v>
      </c>
      <c r="CW18" s="359">
        <v>0</v>
      </c>
      <c r="CX18" s="359">
        <v>0</v>
      </c>
      <c r="CY18" s="359">
        <v>0</v>
      </c>
      <c r="CZ18" s="359">
        <v>0</v>
      </c>
      <c r="DA18" s="359">
        <v>0</v>
      </c>
      <c r="DB18" s="359">
        <v>0</v>
      </c>
      <c r="DC18" s="359">
        <v>0</v>
      </c>
      <c r="DE18" s="23">
        <f t="shared" si="18"/>
        <v>0</v>
      </c>
      <c r="DF18" s="23">
        <f t="shared" si="19"/>
        <v>0</v>
      </c>
      <c r="DG18">
        <f t="shared" si="17"/>
        <v>21</v>
      </c>
      <c r="DH18">
        <v>0</v>
      </c>
    </row>
    <row r="19" spans="1:112" ht="15">
      <c r="A19" s="67">
        <v>7</v>
      </c>
      <c r="B19" s="323" t="str">
        <f>$B$11&amp;"8."</f>
        <v>D.1.8.</v>
      </c>
      <c r="C19" s="357"/>
      <c r="D19" s="304"/>
      <c r="E19" s="358">
        <v>0.21</v>
      </c>
      <c r="F19" s="350">
        <f>H19+NPV(FD,I19:INDEX(I19:DC19,PAL))</f>
        <v>0</v>
      </c>
      <c r="G19" s="350">
        <f>SUMIF($H$5:$DC$5,"&lt;="&amp;PAL,$H19:$DC19)</f>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0</v>
      </c>
      <c r="AI19" s="359">
        <v>0</v>
      </c>
      <c r="AJ19" s="359">
        <v>0</v>
      </c>
      <c r="AK19" s="359">
        <v>0</v>
      </c>
      <c r="AL19" s="359">
        <v>0</v>
      </c>
      <c r="AM19" s="359">
        <v>0</v>
      </c>
      <c r="AN19" s="359">
        <v>0</v>
      </c>
      <c r="AO19" s="359">
        <v>0</v>
      </c>
      <c r="AP19" s="359">
        <v>0</v>
      </c>
      <c r="AQ19" s="359">
        <v>0</v>
      </c>
      <c r="AR19" s="359">
        <v>0</v>
      </c>
      <c r="AS19" s="359">
        <v>0</v>
      </c>
      <c r="AT19" s="359">
        <v>0</v>
      </c>
      <c r="AU19" s="359">
        <v>0</v>
      </c>
      <c r="AV19" s="359">
        <v>0</v>
      </c>
      <c r="AW19" s="359">
        <v>0</v>
      </c>
      <c r="AX19" s="359">
        <v>0</v>
      </c>
      <c r="AY19" s="359">
        <v>0</v>
      </c>
      <c r="AZ19" s="359">
        <v>0</v>
      </c>
      <c r="BA19" s="359">
        <v>0</v>
      </c>
      <c r="BB19" s="359">
        <v>0</v>
      </c>
      <c r="BC19" s="359">
        <v>0</v>
      </c>
      <c r="BD19" s="359">
        <v>0</v>
      </c>
      <c r="BE19" s="359">
        <v>0</v>
      </c>
      <c r="BF19" s="359">
        <v>0</v>
      </c>
      <c r="BG19" s="359">
        <v>0</v>
      </c>
      <c r="BH19" s="359">
        <v>0</v>
      </c>
      <c r="BI19" s="359">
        <v>0</v>
      </c>
      <c r="BJ19" s="359">
        <v>0</v>
      </c>
      <c r="BK19" s="359">
        <v>0</v>
      </c>
      <c r="BL19" s="359">
        <v>0</v>
      </c>
      <c r="BM19" s="359">
        <v>0</v>
      </c>
      <c r="BN19" s="359">
        <v>0</v>
      </c>
      <c r="BO19" s="359">
        <v>0</v>
      </c>
      <c r="BP19" s="359">
        <v>0</v>
      </c>
      <c r="BQ19" s="359">
        <v>0</v>
      </c>
      <c r="BR19" s="359">
        <v>0</v>
      </c>
      <c r="BS19" s="359">
        <v>0</v>
      </c>
      <c r="BT19" s="359">
        <v>0</v>
      </c>
      <c r="BU19" s="359">
        <v>0</v>
      </c>
      <c r="BV19" s="359">
        <v>0</v>
      </c>
      <c r="BW19" s="359">
        <v>0</v>
      </c>
      <c r="BX19" s="359">
        <v>0</v>
      </c>
      <c r="BY19" s="359">
        <v>0</v>
      </c>
      <c r="BZ19" s="359">
        <v>0</v>
      </c>
      <c r="CA19" s="359">
        <v>0</v>
      </c>
      <c r="CB19" s="359">
        <v>0</v>
      </c>
      <c r="CC19" s="359">
        <v>0</v>
      </c>
      <c r="CD19" s="359">
        <v>0</v>
      </c>
      <c r="CE19" s="359">
        <v>0</v>
      </c>
      <c r="CF19" s="359">
        <v>0</v>
      </c>
      <c r="CG19" s="359">
        <v>0</v>
      </c>
      <c r="CH19" s="359">
        <v>0</v>
      </c>
      <c r="CI19" s="359">
        <v>0</v>
      </c>
      <c r="CJ19" s="359">
        <v>0</v>
      </c>
      <c r="CK19" s="359">
        <v>0</v>
      </c>
      <c r="CL19" s="359">
        <v>0</v>
      </c>
      <c r="CM19" s="359">
        <v>0</v>
      </c>
      <c r="CN19" s="359">
        <v>0</v>
      </c>
      <c r="CO19" s="359">
        <v>0</v>
      </c>
      <c r="CP19" s="359">
        <v>0</v>
      </c>
      <c r="CQ19" s="359">
        <v>0</v>
      </c>
      <c r="CR19" s="359">
        <v>0</v>
      </c>
      <c r="CS19" s="359">
        <v>0</v>
      </c>
      <c r="CT19" s="359">
        <v>0</v>
      </c>
      <c r="CU19" s="359">
        <v>0</v>
      </c>
      <c r="CV19" s="359">
        <v>0</v>
      </c>
      <c r="CW19" s="359">
        <v>0</v>
      </c>
      <c r="CX19" s="359">
        <v>0</v>
      </c>
      <c r="CY19" s="359">
        <v>0</v>
      </c>
      <c r="CZ19" s="359">
        <v>0</v>
      </c>
      <c r="DA19" s="359">
        <v>0</v>
      </c>
      <c r="DB19" s="359">
        <v>0</v>
      </c>
      <c r="DC19" s="359">
        <v>0</v>
      </c>
      <c r="DE19" s="23">
        <f t="shared" si="18"/>
        <v>0</v>
      </c>
      <c r="DF19" s="23">
        <f t="shared" si="19"/>
        <v>0</v>
      </c>
      <c r="DG19">
        <f t="shared" si="17"/>
        <v>21</v>
      </c>
      <c r="DH19">
        <v>0</v>
      </c>
    </row>
    <row r="20" spans="1:112" ht="15" customHeight="1">
      <c r="A20" s="67">
        <v>8</v>
      </c>
      <c r="B20" s="323" t="str">
        <f>$B$11&amp;"9."</f>
        <v>D.1.9.</v>
      </c>
      <c r="C20" s="360" t="s">
        <v>178</v>
      </c>
      <c r="D20" s="304"/>
      <c r="E20" s="358">
        <v>0.21</v>
      </c>
      <c r="F20" s="350">
        <f>H20+NPV(FD,I20:INDEX(I20:DC20,PAL))</f>
        <v>0</v>
      </c>
      <c r="G20" s="350">
        <f>SUMIF($H$5:$DC$5,"&lt;="&amp;PAL,$H20:$DC20)</f>
        <v>0</v>
      </c>
      <c r="H20" s="361">
        <v>0</v>
      </c>
      <c r="I20" s="361">
        <v>0</v>
      </c>
      <c r="J20" s="361">
        <v>0</v>
      </c>
      <c r="K20" s="361">
        <v>0</v>
      </c>
      <c r="L20" s="361">
        <v>0</v>
      </c>
      <c r="M20" s="361">
        <v>0</v>
      </c>
      <c r="N20" s="361">
        <v>0</v>
      </c>
      <c r="O20" s="361">
        <v>0</v>
      </c>
      <c r="P20" s="361">
        <v>0</v>
      </c>
      <c r="Q20" s="362">
        <v>0</v>
      </c>
      <c r="R20" s="362">
        <v>0</v>
      </c>
      <c r="S20" s="362">
        <v>0</v>
      </c>
      <c r="T20" s="362">
        <v>0</v>
      </c>
      <c r="U20" s="362">
        <v>0</v>
      </c>
      <c r="V20" s="362">
        <v>0</v>
      </c>
      <c r="W20" s="362">
        <v>0</v>
      </c>
      <c r="X20" s="362">
        <v>0</v>
      </c>
      <c r="Y20" s="362">
        <v>0</v>
      </c>
      <c r="Z20" s="362">
        <v>0</v>
      </c>
      <c r="AA20" s="362">
        <v>0</v>
      </c>
      <c r="AB20" s="362">
        <v>0</v>
      </c>
      <c r="AC20" s="362">
        <v>0</v>
      </c>
      <c r="AD20" s="362">
        <v>0</v>
      </c>
      <c r="AE20" s="362">
        <v>0</v>
      </c>
      <c r="AF20" s="362">
        <v>0</v>
      </c>
      <c r="AG20" s="362">
        <v>0</v>
      </c>
      <c r="AH20" s="362">
        <v>0</v>
      </c>
      <c r="AI20" s="362">
        <v>0</v>
      </c>
      <c r="AJ20" s="362">
        <v>0</v>
      </c>
      <c r="AK20" s="362">
        <v>0</v>
      </c>
      <c r="AL20" s="362">
        <v>0</v>
      </c>
      <c r="AM20" s="362">
        <v>0</v>
      </c>
      <c r="AN20" s="362">
        <v>0</v>
      </c>
      <c r="AO20" s="362">
        <v>0</v>
      </c>
      <c r="AP20" s="362">
        <v>0</v>
      </c>
      <c r="AQ20" s="362">
        <v>0</v>
      </c>
      <c r="AR20" s="362">
        <v>0</v>
      </c>
      <c r="AS20" s="362">
        <v>0</v>
      </c>
      <c r="AT20" s="362">
        <v>0</v>
      </c>
      <c r="AU20" s="362">
        <v>0</v>
      </c>
      <c r="AV20" s="362">
        <v>0</v>
      </c>
      <c r="AW20" s="362">
        <v>0</v>
      </c>
      <c r="AX20" s="362">
        <v>0</v>
      </c>
      <c r="AY20" s="362">
        <v>0</v>
      </c>
      <c r="AZ20" s="362">
        <v>0</v>
      </c>
      <c r="BA20" s="362">
        <v>0</v>
      </c>
      <c r="BB20" s="362">
        <v>0</v>
      </c>
      <c r="BC20" s="362">
        <v>0</v>
      </c>
      <c r="BD20" s="362">
        <v>0</v>
      </c>
      <c r="BE20" s="362">
        <v>0</v>
      </c>
      <c r="BF20" s="362">
        <v>0</v>
      </c>
      <c r="BG20" s="362">
        <v>0</v>
      </c>
      <c r="BH20" s="362">
        <v>0</v>
      </c>
      <c r="BI20" s="362">
        <v>0</v>
      </c>
      <c r="BJ20" s="362">
        <v>0</v>
      </c>
      <c r="BK20" s="362">
        <v>0</v>
      </c>
      <c r="BL20" s="362">
        <v>0</v>
      </c>
      <c r="BM20" s="362">
        <v>0</v>
      </c>
      <c r="BN20" s="362">
        <v>0</v>
      </c>
      <c r="BO20" s="362">
        <v>0</v>
      </c>
      <c r="BP20" s="362">
        <v>0</v>
      </c>
      <c r="BQ20" s="362">
        <v>0</v>
      </c>
      <c r="BR20" s="362">
        <v>0</v>
      </c>
      <c r="BS20" s="362">
        <v>0</v>
      </c>
      <c r="BT20" s="362">
        <v>0</v>
      </c>
      <c r="BU20" s="362">
        <v>0</v>
      </c>
      <c r="BV20" s="362">
        <v>0</v>
      </c>
      <c r="BW20" s="362">
        <v>0</v>
      </c>
      <c r="BX20" s="362">
        <v>0</v>
      </c>
      <c r="BY20" s="362">
        <v>0</v>
      </c>
      <c r="BZ20" s="362">
        <v>0</v>
      </c>
      <c r="CA20" s="362">
        <v>0</v>
      </c>
      <c r="CB20" s="362">
        <v>0</v>
      </c>
      <c r="CC20" s="362">
        <v>0</v>
      </c>
      <c r="CD20" s="362">
        <v>0</v>
      </c>
      <c r="CE20" s="362">
        <v>0</v>
      </c>
      <c r="CF20" s="362">
        <v>0</v>
      </c>
      <c r="CG20" s="362">
        <v>0</v>
      </c>
      <c r="CH20" s="362">
        <v>0</v>
      </c>
      <c r="CI20" s="362">
        <v>0</v>
      </c>
      <c r="CJ20" s="362">
        <v>0</v>
      </c>
      <c r="CK20" s="362">
        <v>0</v>
      </c>
      <c r="CL20" s="362">
        <v>0</v>
      </c>
      <c r="CM20" s="362">
        <v>0</v>
      </c>
      <c r="CN20" s="362">
        <v>0</v>
      </c>
      <c r="CO20" s="362">
        <v>0</v>
      </c>
      <c r="CP20" s="362">
        <v>0</v>
      </c>
      <c r="CQ20" s="362">
        <v>0</v>
      </c>
      <c r="CR20" s="362">
        <v>0</v>
      </c>
      <c r="CS20" s="362">
        <v>0</v>
      </c>
      <c r="CT20" s="362">
        <v>0</v>
      </c>
      <c r="CU20" s="362">
        <v>0</v>
      </c>
      <c r="CV20" s="362">
        <v>0</v>
      </c>
      <c r="CW20" s="362">
        <v>0</v>
      </c>
      <c r="CX20" s="362">
        <v>0</v>
      </c>
      <c r="CY20" s="362">
        <v>0</v>
      </c>
      <c r="CZ20" s="362">
        <v>0</v>
      </c>
      <c r="DA20" s="362">
        <v>0</v>
      </c>
      <c r="DB20" s="362">
        <v>0</v>
      </c>
      <c r="DC20" s="362">
        <v>0</v>
      </c>
      <c r="DE20" s="23">
        <f t="shared" si="18"/>
        <v>0</v>
      </c>
      <c r="DF20" s="23">
        <f t="shared" si="19"/>
        <v>0</v>
      </c>
      <c r="DG20">
        <f t="shared" si="17"/>
        <v>21</v>
      </c>
      <c r="DH20">
        <v>0</v>
      </c>
    </row>
    <row r="21" spans="1:112" ht="15" customHeight="1">
      <c r="A21" s="67">
        <v>9</v>
      </c>
      <c r="B21" s="323" t="str">
        <f>$B$11&amp;"L."</f>
        <v>D.1.L.</v>
      </c>
      <c r="C21" s="360" t="s">
        <v>179</v>
      </c>
      <c r="D21" s="304"/>
      <c r="E21" s="358">
        <v>0.21</v>
      </c>
      <c r="F21" s="350">
        <f>H21+NPV(FD,I21:INDEX(I21:DC21,PAL))</f>
        <v>0</v>
      </c>
      <c r="G21" s="350">
        <f>SUMIF($H$5:$DC$5,"&lt;="&amp;PAL,$H21:$DC21)</f>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2">
        <v>0</v>
      </c>
      <c r="AC21" s="361">
        <v>0</v>
      </c>
      <c r="AD21" s="361">
        <v>0</v>
      </c>
      <c r="AE21" s="361">
        <v>0</v>
      </c>
      <c r="AF21" s="361">
        <v>0</v>
      </c>
      <c r="AG21" s="361">
        <v>0</v>
      </c>
      <c r="AH21" s="361">
        <v>0</v>
      </c>
      <c r="AI21" s="361">
        <v>0</v>
      </c>
      <c r="AJ21" s="361">
        <v>0</v>
      </c>
      <c r="AK21" s="361">
        <v>0</v>
      </c>
      <c r="AL21" s="361">
        <v>0</v>
      </c>
      <c r="AM21" s="361">
        <v>0</v>
      </c>
      <c r="AN21" s="361">
        <v>0</v>
      </c>
      <c r="AO21" s="361">
        <v>0</v>
      </c>
      <c r="AP21" s="361">
        <v>0</v>
      </c>
      <c r="AQ21" s="361">
        <v>0</v>
      </c>
      <c r="AR21" s="361">
        <v>0</v>
      </c>
      <c r="AS21" s="361">
        <v>0</v>
      </c>
      <c r="AT21" s="361">
        <v>0</v>
      </c>
      <c r="AU21" s="361">
        <v>0</v>
      </c>
      <c r="AV21" s="361">
        <v>0</v>
      </c>
      <c r="AW21" s="361">
        <v>0</v>
      </c>
      <c r="AX21" s="361">
        <v>0</v>
      </c>
      <c r="AY21" s="361">
        <v>0</v>
      </c>
      <c r="AZ21" s="361">
        <v>0</v>
      </c>
      <c r="BA21" s="361">
        <v>0</v>
      </c>
      <c r="BB21" s="361">
        <v>0</v>
      </c>
      <c r="BC21" s="361">
        <v>0</v>
      </c>
      <c r="BD21" s="361">
        <v>0</v>
      </c>
      <c r="BE21" s="361">
        <v>0</v>
      </c>
      <c r="BF21" s="361">
        <v>0</v>
      </c>
      <c r="BG21" s="361">
        <v>0</v>
      </c>
      <c r="BH21" s="361">
        <v>0</v>
      </c>
      <c r="BI21" s="361">
        <v>0</v>
      </c>
      <c r="BJ21" s="361">
        <v>0</v>
      </c>
      <c r="BK21" s="361">
        <v>0</v>
      </c>
      <c r="BL21" s="361">
        <v>0</v>
      </c>
      <c r="BM21" s="361">
        <v>0</v>
      </c>
      <c r="BN21" s="361">
        <v>0</v>
      </c>
      <c r="BO21" s="361">
        <v>0</v>
      </c>
      <c r="BP21" s="361">
        <v>0</v>
      </c>
      <c r="BQ21" s="361">
        <v>0</v>
      </c>
      <c r="BR21" s="361">
        <v>0</v>
      </c>
      <c r="BS21" s="361">
        <v>0</v>
      </c>
      <c r="BT21" s="361">
        <v>0</v>
      </c>
      <c r="BU21" s="361">
        <v>0</v>
      </c>
      <c r="BV21" s="361">
        <v>0</v>
      </c>
      <c r="BW21" s="361">
        <v>0</v>
      </c>
      <c r="BX21" s="361">
        <v>0</v>
      </c>
      <c r="BY21" s="361">
        <v>0</v>
      </c>
      <c r="BZ21" s="361">
        <v>0</v>
      </c>
      <c r="CA21" s="361">
        <v>0</v>
      </c>
      <c r="CB21" s="361">
        <v>0</v>
      </c>
      <c r="CC21" s="361">
        <v>0</v>
      </c>
      <c r="CD21" s="361">
        <v>0</v>
      </c>
      <c r="CE21" s="361">
        <v>0</v>
      </c>
      <c r="CF21" s="361">
        <v>0</v>
      </c>
      <c r="CG21" s="361">
        <v>0</v>
      </c>
      <c r="CH21" s="361">
        <v>0</v>
      </c>
      <c r="CI21" s="361">
        <v>0</v>
      </c>
      <c r="CJ21" s="361">
        <v>0</v>
      </c>
      <c r="CK21" s="361">
        <v>0</v>
      </c>
      <c r="CL21" s="361">
        <v>0</v>
      </c>
      <c r="CM21" s="361">
        <v>0</v>
      </c>
      <c r="CN21" s="361">
        <v>0</v>
      </c>
      <c r="CO21" s="361">
        <v>0</v>
      </c>
      <c r="CP21" s="361">
        <v>0</v>
      </c>
      <c r="CQ21" s="361">
        <v>0</v>
      </c>
      <c r="CR21" s="361">
        <v>0</v>
      </c>
      <c r="CS21" s="361">
        <v>0</v>
      </c>
      <c r="CT21" s="361">
        <v>0</v>
      </c>
      <c r="CU21" s="361">
        <v>0</v>
      </c>
      <c r="CV21" s="361">
        <v>0</v>
      </c>
      <c r="CW21" s="361">
        <v>0</v>
      </c>
      <c r="CX21" s="361">
        <v>0</v>
      </c>
      <c r="CY21" s="361">
        <v>0</v>
      </c>
      <c r="CZ21" s="361">
        <v>0</v>
      </c>
      <c r="DA21" s="361">
        <v>0</v>
      </c>
      <c r="DB21" s="361">
        <v>0</v>
      </c>
      <c r="DC21" s="362">
        <v>0</v>
      </c>
      <c r="DE21" s="23">
        <f t="shared" si="18"/>
        <v>0</v>
      </c>
      <c r="DF21" s="23">
        <f t="shared" si="19"/>
        <v>0</v>
      </c>
      <c r="DG21">
        <f t="shared" si="17"/>
        <v>21</v>
      </c>
      <c r="DH21">
        <f>DG21/(100+DG21)</f>
        <v>0.17355371900826447</v>
      </c>
    </row>
    <row r="22" spans="1:112" ht="15">
      <c r="A22" s="67">
        <v>10</v>
      </c>
      <c r="B22" s="323" t="s">
        <v>180</v>
      </c>
      <c r="C22" s="349" t="s">
        <v>181</v>
      </c>
      <c r="D22" s="351"/>
      <c r="E22" s="351"/>
      <c r="F22" s="352">
        <f>SUM(F23:F30)+F31</f>
        <v>0</v>
      </c>
      <c r="G22" s="350">
        <f>SUMIF($H$5:$DC$5,"&lt;="&amp;PAL,$H22:$DC22)</f>
        <v>0</v>
      </c>
      <c r="H22" s="352">
        <f>SUM(H23:H30)+H31</f>
        <v>0</v>
      </c>
      <c r="I22" s="352">
        <f t="shared" ref="I22:BT22" si="20">SUM(I23:I30)+I31</f>
        <v>0</v>
      </c>
      <c r="J22" s="352">
        <f t="shared" si="20"/>
        <v>0</v>
      </c>
      <c r="K22" s="352">
        <f t="shared" si="20"/>
        <v>0</v>
      </c>
      <c r="L22" s="352">
        <f t="shared" si="20"/>
        <v>0</v>
      </c>
      <c r="M22" s="352">
        <f t="shared" si="20"/>
        <v>0</v>
      </c>
      <c r="N22" s="352">
        <f t="shared" si="20"/>
        <v>0</v>
      </c>
      <c r="O22" s="352">
        <f t="shared" si="20"/>
        <v>0</v>
      </c>
      <c r="P22" s="352">
        <f t="shared" si="20"/>
        <v>0</v>
      </c>
      <c r="Q22" s="352">
        <f t="shared" si="20"/>
        <v>0</v>
      </c>
      <c r="R22" s="352">
        <f t="shared" si="20"/>
        <v>0</v>
      </c>
      <c r="S22" s="352">
        <f t="shared" si="20"/>
        <v>0</v>
      </c>
      <c r="T22" s="352">
        <f t="shared" si="20"/>
        <v>0</v>
      </c>
      <c r="U22" s="352">
        <f t="shared" si="20"/>
        <v>0</v>
      </c>
      <c r="V22" s="352">
        <f t="shared" si="20"/>
        <v>0</v>
      </c>
      <c r="W22" s="352">
        <f t="shared" si="20"/>
        <v>0</v>
      </c>
      <c r="X22" s="352">
        <f t="shared" si="20"/>
        <v>0</v>
      </c>
      <c r="Y22" s="352">
        <f t="shared" si="20"/>
        <v>0</v>
      </c>
      <c r="Z22" s="352">
        <f t="shared" si="20"/>
        <v>0</v>
      </c>
      <c r="AA22" s="352">
        <f t="shared" si="20"/>
        <v>0</v>
      </c>
      <c r="AB22" s="352">
        <f t="shared" si="20"/>
        <v>0</v>
      </c>
      <c r="AC22" s="352">
        <f t="shared" si="20"/>
        <v>0</v>
      </c>
      <c r="AD22" s="352">
        <f t="shared" si="20"/>
        <v>0</v>
      </c>
      <c r="AE22" s="352">
        <f t="shared" si="20"/>
        <v>0</v>
      </c>
      <c r="AF22" s="352">
        <f t="shared" si="20"/>
        <v>0</v>
      </c>
      <c r="AG22" s="352">
        <f t="shared" si="20"/>
        <v>0</v>
      </c>
      <c r="AH22" s="352">
        <f t="shared" si="20"/>
        <v>0</v>
      </c>
      <c r="AI22" s="352">
        <f t="shared" si="20"/>
        <v>0</v>
      </c>
      <c r="AJ22" s="352">
        <f t="shared" si="20"/>
        <v>0</v>
      </c>
      <c r="AK22" s="352">
        <f t="shared" si="20"/>
        <v>0</v>
      </c>
      <c r="AL22" s="352">
        <f t="shared" si="20"/>
        <v>0</v>
      </c>
      <c r="AM22" s="352">
        <f t="shared" si="20"/>
        <v>0</v>
      </c>
      <c r="AN22" s="352">
        <f t="shared" si="20"/>
        <v>0</v>
      </c>
      <c r="AO22" s="352">
        <f t="shared" si="20"/>
        <v>0</v>
      </c>
      <c r="AP22" s="352">
        <f t="shared" si="20"/>
        <v>0</v>
      </c>
      <c r="AQ22" s="352">
        <f t="shared" si="20"/>
        <v>0</v>
      </c>
      <c r="AR22" s="352">
        <f t="shared" si="20"/>
        <v>0</v>
      </c>
      <c r="AS22" s="352">
        <f t="shared" si="20"/>
        <v>0</v>
      </c>
      <c r="AT22" s="352">
        <f t="shared" si="20"/>
        <v>0</v>
      </c>
      <c r="AU22" s="352">
        <f t="shared" si="20"/>
        <v>0</v>
      </c>
      <c r="AV22" s="352">
        <f t="shared" si="20"/>
        <v>0</v>
      </c>
      <c r="AW22" s="352">
        <f t="shared" si="20"/>
        <v>0</v>
      </c>
      <c r="AX22" s="352">
        <f t="shared" si="20"/>
        <v>0</v>
      </c>
      <c r="AY22" s="352">
        <f t="shared" si="20"/>
        <v>0</v>
      </c>
      <c r="AZ22" s="352">
        <f t="shared" si="20"/>
        <v>0</v>
      </c>
      <c r="BA22" s="352">
        <f t="shared" si="20"/>
        <v>0</v>
      </c>
      <c r="BB22" s="352">
        <f t="shared" si="20"/>
        <v>0</v>
      </c>
      <c r="BC22" s="352">
        <f t="shared" si="20"/>
        <v>0</v>
      </c>
      <c r="BD22" s="352">
        <f t="shared" si="20"/>
        <v>0</v>
      </c>
      <c r="BE22" s="352">
        <f t="shared" si="20"/>
        <v>0</v>
      </c>
      <c r="BF22" s="352">
        <f t="shared" si="20"/>
        <v>0</v>
      </c>
      <c r="BG22" s="352">
        <f t="shared" si="20"/>
        <v>0</v>
      </c>
      <c r="BH22" s="352">
        <f t="shared" si="20"/>
        <v>0</v>
      </c>
      <c r="BI22" s="352">
        <f t="shared" si="20"/>
        <v>0</v>
      </c>
      <c r="BJ22" s="352">
        <f t="shared" si="20"/>
        <v>0</v>
      </c>
      <c r="BK22" s="352">
        <f t="shared" si="20"/>
        <v>0</v>
      </c>
      <c r="BL22" s="352">
        <f t="shared" si="20"/>
        <v>0</v>
      </c>
      <c r="BM22" s="352">
        <f t="shared" si="20"/>
        <v>0</v>
      </c>
      <c r="BN22" s="352">
        <f t="shared" si="20"/>
        <v>0</v>
      </c>
      <c r="BO22" s="352">
        <f t="shared" si="20"/>
        <v>0</v>
      </c>
      <c r="BP22" s="352">
        <f t="shared" si="20"/>
        <v>0</v>
      </c>
      <c r="BQ22" s="352">
        <f t="shared" si="20"/>
        <v>0</v>
      </c>
      <c r="BR22" s="352">
        <f t="shared" si="20"/>
        <v>0</v>
      </c>
      <c r="BS22" s="352">
        <f t="shared" si="20"/>
        <v>0</v>
      </c>
      <c r="BT22" s="352">
        <f t="shared" si="20"/>
        <v>0</v>
      </c>
      <c r="BU22" s="352">
        <f t="shared" ref="BU22:DC22" si="21">SUM(BU23:BU30)+BU31</f>
        <v>0</v>
      </c>
      <c r="BV22" s="352">
        <f t="shared" si="21"/>
        <v>0</v>
      </c>
      <c r="BW22" s="352">
        <f t="shared" si="21"/>
        <v>0</v>
      </c>
      <c r="BX22" s="352">
        <f t="shared" si="21"/>
        <v>0</v>
      </c>
      <c r="BY22" s="352">
        <f t="shared" si="21"/>
        <v>0</v>
      </c>
      <c r="BZ22" s="352">
        <f t="shared" si="21"/>
        <v>0</v>
      </c>
      <c r="CA22" s="352">
        <f t="shared" si="21"/>
        <v>0</v>
      </c>
      <c r="CB22" s="352">
        <f t="shared" si="21"/>
        <v>0</v>
      </c>
      <c r="CC22" s="352">
        <f t="shared" si="21"/>
        <v>0</v>
      </c>
      <c r="CD22" s="352">
        <f t="shared" si="21"/>
        <v>0</v>
      </c>
      <c r="CE22" s="352">
        <f t="shared" si="21"/>
        <v>0</v>
      </c>
      <c r="CF22" s="352">
        <f t="shared" si="21"/>
        <v>0</v>
      </c>
      <c r="CG22" s="352">
        <f t="shared" si="21"/>
        <v>0</v>
      </c>
      <c r="CH22" s="352">
        <f t="shared" si="21"/>
        <v>0</v>
      </c>
      <c r="CI22" s="352">
        <f t="shared" si="21"/>
        <v>0</v>
      </c>
      <c r="CJ22" s="352">
        <f t="shared" si="21"/>
        <v>0</v>
      </c>
      <c r="CK22" s="352">
        <f t="shared" si="21"/>
        <v>0</v>
      </c>
      <c r="CL22" s="352">
        <f t="shared" si="21"/>
        <v>0</v>
      </c>
      <c r="CM22" s="352">
        <f t="shared" si="21"/>
        <v>0</v>
      </c>
      <c r="CN22" s="352">
        <f t="shared" si="21"/>
        <v>0</v>
      </c>
      <c r="CO22" s="352">
        <f t="shared" si="21"/>
        <v>0</v>
      </c>
      <c r="CP22" s="352">
        <f t="shared" si="21"/>
        <v>0</v>
      </c>
      <c r="CQ22" s="352">
        <f t="shared" si="21"/>
        <v>0</v>
      </c>
      <c r="CR22" s="352">
        <f t="shared" si="21"/>
        <v>0</v>
      </c>
      <c r="CS22" s="352">
        <f t="shared" si="21"/>
        <v>0</v>
      </c>
      <c r="CT22" s="352">
        <f t="shared" si="21"/>
        <v>0</v>
      </c>
      <c r="CU22" s="352">
        <f t="shared" si="21"/>
        <v>0</v>
      </c>
      <c r="CV22" s="352">
        <f t="shared" si="21"/>
        <v>0</v>
      </c>
      <c r="CW22" s="352">
        <f t="shared" si="21"/>
        <v>0</v>
      </c>
      <c r="CX22" s="352">
        <f t="shared" si="21"/>
        <v>0</v>
      </c>
      <c r="CY22" s="352">
        <f t="shared" si="21"/>
        <v>0</v>
      </c>
      <c r="CZ22" s="352">
        <f t="shared" si="21"/>
        <v>0</v>
      </c>
      <c r="DA22" s="352">
        <f t="shared" si="21"/>
        <v>0</v>
      </c>
      <c r="DB22" s="352">
        <f t="shared" si="21"/>
        <v>0</v>
      </c>
      <c r="DC22" s="352">
        <f t="shared" si="21"/>
        <v>0</v>
      </c>
      <c r="DF22" s="23">
        <f t="shared" si="19"/>
        <v>0</v>
      </c>
    </row>
    <row r="23" spans="1:112" ht="15" hidden="1">
      <c r="A23" s="67">
        <v>11</v>
      </c>
      <c r="B23" s="323" t="str">
        <f>$B$22&amp;"1."</f>
        <v>D.2.1.</v>
      </c>
      <c r="C23" s="357" t="s">
        <v>182</v>
      </c>
      <c r="D23" s="363"/>
      <c r="E23" s="358">
        <v>0.21</v>
      </c>
      <c r="F23" s="350">
        <f>H23+NPV(FD,I23:INDEX(I23:DC23,PAL))</f>
        <v>0</v>
      </c>
      <c r="G23" s="350">
        <f>SUMIF($H$5:$DC$5,"&lt;="&amp;PAL,$H23:$DC23)</f>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0</v>
      </c>
      <c r="AI23" s="359">
        <v>0</v>
      </c>
      <c r="AJ23" s="359">
        <v>0</v>
      </c>
      <c r="AK23" s="359">
        <v>0</v>
      </c>
      <c r="AL23" s="359">
        <v>0</v>
      </c>
      <c r="AM23" s="359">
        <v>0</v>
      </c>
      <c r="AN23" s="359">
        <v>0</v>
      </c>
      <c r="AO23" s="359">
        <v>0</v>
      </c>
      <c r="AP23" s="359">
        <v>0</v>
      </c>
      <c r="AQ23" s="359">
        <v>0</v>
      </c>
      <c r="AR23" s="359">
        <v>0</v>
      </c>
      <c r="AS23" s="359">
        <v>0</v>
      </c>
      <c r="AT23" s="359">
        <v>0</v>
      </c>
      <c r="AU23" s="359">
        <v>0</v>
      </c>
      <c r="AV23" s="359">
        <v>0</v>
      </c>
      <c r="AW23" s="359">
        <v>0</v>
      </c>
      <c r="AX23" s="359">
        <v>0</v>
      </c>
      <c r="AY23" s="359">
        <v>0</v>
      </c>
      <c r="AZ23" s="359">
        <v>0</v>
      </c>
      <c r="BA23" s="359">
        <v>0</v>
      </c>
      <c r="BB23" s="359">
        <v>0</v>
      </c>
      <c r="BC23" s="359">
        <v>0</v>
      </c>
      <c r="BD23" s="359">
        <v>0</v>
      </c>
      <c r="BE23" s="359">
        <v>0</v>
      </c>
      <c r="BF23" s="359">
        <v>0</v>
      </c>
      <c r="BG23" s="359">
        <v>0</v>
      </c>
      <c r="BH23" s="359">
        <v>0</v>
      </c>
      <c r="BI23" s="359">
        <v>0</v>
      </c>
      <c r="BJ23" s="359">
        <v>0</v>
      </c>
      <c r="BK23" s="359">
        <v>0</v>
      </c>
      <c r="BL23" s="359">
        <v>0</v>
      </c>
      <c r="BM23" s="359">
        <v>0</v>
      </c>
      <c r="BN23" s="359">
        <v>0</v>
      </c>
      <c r="BO23" s="359">
        <v>0</v>
      </c>
      <c r="BP23" s="359">
        <v>0</v>
      </c>
      <c r="BQ23" s="359">
        <v>0</v>
      </c>
      <c r="BR23" s="359">
        <v>0</v>
      </c>
      <c r="BS23" s="359">
        <v>0</v>
      </c>
      <c r="BT23" s="359">
        <v>0</v>
      </c>
      <c r="BU23" s="359">
        <v>0</v>
      </c>
      <c r="BV23" s="359">
        <v>0</v>
      </c>
      <c r="BW23" s="359">
        <v>0</v>
      </c>
      <c r="BX23" s="359">
        <v>0</v>
      </c>
      <c r="BY23" s="359">
        <v>0</v>
      </c>
      <c r="BZ23" s="359">
        <v>0</v>
      </c>
      <c r="CA23" s="359">
        <v>0</v>
      </c>
      <c r="CB23" s="359">
        <v>0</v>
      </c>
      <c r="CC23" s="359">
        <v>0</v>
      </c>
      <c r="CD23" s="359">
        <v>0</v>
      </c>
      <c r="CE23" s="359">
        <v>0</v>
      </c>
      <c r="CF23" s="359">
        <v>0</v>
      </c>
      <c r="CG23" s="359">
        <v>0</v>
      </c>
      <c r="CH23" s="359">
        <v>0</v>
      </c>
      <c r="CI23" s="359">
        <v>0</v>
      </c>
      <c r="CJ23" s="359">
        <v>0</v>
      </c>
      <c r="CK23" s="359">
        <v>0</v>
      </c>
      <c r="CL23" s="359">
        <v>0</v>
      </c>
      <c r="CM23" s="359">
        <v>0</v>
      </c>
      <c r="CN23" s="359">
        <v>0</v>
      </c>
      <c r="CO23" s="359">
        <v>0</v>
      </c>
      <c r="CP23" s="359">
        <v>0</v>
      </c>
      <c r="CQ23" s="359">
        <v>0</v>
      </c>
      <c r="CR23" s="359">
        <v>0</v>
      </c>
      <c r="CS23" s="359">
        <v>0</v>
      </c>
      <c r="CT23" s="359">
        <v>0</v>
      </c>
      <c r="CU23" s="359">
        <v>0</v>
      </c>
      <c r="CV23" s="359">
        <v>0</v>
      </c>
      <c r="CW23" s="359">
        <v>0</v>
      </c>
      <c r="CX23" s="359">
        <v>0</v>
      </c>
      <c r="CY23" s="359">
        <v>0</v>
      </c>
      <c r="CZ23" s="359">
        <v>0</v>
      </c>
      <c r="DA23" s="359">
        <v>0</v>
      </c>
      <c r="DB23" s="359">
        <v>0</v>
      </c>
      <c r="DC23" s="359">
        <v>0</v>
      </c>
      <c r="DE23" s="23">
        <f>COUNTBLANK(H23:DC23)</f>
        <v>0</v>
      </c>
      <c r="DF23" s="23">
        <f t="shared" si="19"/>
        <v>0</v>
      </c>
      <c r="DG23">
        <f t="shared" ref="DG23:DG32" si="22">IF(ISNUMBER(E23),E23*100,0)</f>
        <v>21</v>
      </c>
      <c r="DH23">
        <v>0</v>
      </c>
    </row>
    <row r="24" spans="1:112" ht="15" hidden="1" customHeight="1">
      <c r="A24" s="67">
        <v>12</v>
      </c>
      <c r="B24" s="323" t="str">
        <f>$B$22&amp;"2."</f>
        <v>D.2.2.</v>
      </c>
      <c r="C24" s="357" t="s">
        <v>182</v>
      </c>
      <c r="D24" s="363"/>
      <c r="E24" s="358">
        <v>0.21</v>
      </c>
      <c r="F24" s="350">
        <f>H24+NPV(FD,I24:INDEX(I24:DC24,PAL))</f>
        <v>0</v>
      </c>
      <c r="G24" s="350">
        <f>SUMIF($H$5:$DC$5,"&lt;="&amp;PAL,$H24:$DC24)</f>
        <v>0</v>
      </c>
      <c r="H24" s="359">
        <v>0</v>
      </c>
      <c r="I24" s="359">
        <v>0</v>
      </c>
      <c r="J24" s="359">
        <v>0</v>
      </c>
      <c r="K24" s="359">
        <v>0</v>
      </c>
      <c r="L24" s="359">
        <v>0</v>
      </c>
      <c r="M24" s="359">
        <v>0</v>
      </c>
      <c r="N24" s="359">
        <v>0</v>
      </c>
      <c r="O24" s="359">
        <v>0</v>
      </c>
      <c r="P24" s="359">
        <v>0</v>
      </c>
      <c r="Q24" s="359">
        <v>0</v>
      </c>
      <c r="R24" s="359">
        <v>0</v>
      </c>
      <c r="S24" s="359">
        <v>0</v>
      </c>
      <c r="T24" s="359">
        <v>0</v>
      </c>
      <c r="U24" s="359">
        <v>0</v>
      </c>
      <c r="V24" s="359">
        <v>0</v>
      </c>
      <c r="W24" s="359">
        <v>0</v>
      </c>
      <c r="X24" s="359">
        <v>0</v>
      </c>
      <c r="Y24" s="359">
        <v>0</v>
      </c>
      <c r="Z24" s="359">
        <v>0</v>
      </c>
      <c r="AA24" s="359">
        <v>0</v>
      </c>
      <c r="AB24" s="359">
        <v>0</v>
      </c>
      <c r="AC24" s="359">
        <v>0</v>
      </c>
      <c r="AD24" s="359">
        <v>0</v>
      </c>
      <c r="AE24" s="359">
        <v>0</v>
      </c>
      <c r="AF24" s="359">
        <v>0</v>
      </c>
      <c r="AG24" s="359">
        <v>0</v>
      </c>
      <c r="AH24" s="359">
        <v>0</v>
      </c>
      <c r="AI24" s="359">
        <v>0</v>
      </c>
      <c r="AJ24" s="359">
        <v>0</v>
      </c>
      <c r="AK24" s="359">
        <v>0</v>
      </c>
      <c r="AL24" s="359">
        <v>0</v>
      </c>
      <c r="AM24" s="359">
        <v>0</v>
      </c>
      <c r="AN24" s="359">
        <v>0</v>
      </c>
      <c r="AO24" s="359">
        <v>0</v>
      </c>
      <c r="AP24" s="359">
        <v>0</v>
      </c>
      <c r="AQ24" s="359">
        <v>0</v>
      </c>
      <c r="AR24" s="359">
        <v>0</v>
      </c>
      <c r="AS24" s="359">
        <v>0</v>
      </c>
      <c r="AT24" s="359">
        <v>0</v>
      </c>
      <c r="AU24" s="359">
        <v>0</v>
      </c>
      <c r="AV24" s="359">
        <v>0</v>
      </c>
      <c r="AW24" s="359">
        <v>0</v>
      </c>
      <c r="AX24" s="359">
        <v>0</v>
      </c>
      <c r="AY24" s="359">
        <v>0</v>
      </c>
      <c r="AZ24" s="359">
        <v>0</v>
      </c>
      <c r="BA24" s="359">
        <v>0</v>
      </c>
      <c r="BB24" s="359">
        <v>0</v>
      </c>
      <c r="BC24" s="359">
        <v>0</v>
      </c>
      <c r="BD24" s="359">
        <v>0</v>
      </c>
      <c r="BE24" s="359">
        <v>0</v>
      </c>
      <c r="BF24" s="359">
        <v>0</v>
      </c>
      <c r="BG24" s="359">
        <v>0</v>
      </c>
      <c r="BH24" s="359">
        <v>0</v>
      </c>
      <c r="BI24" s="359">
        <v>0</v>
      </c>
      <c r="BJ24" s="359">
        <v>0</v>
      </c>
      <c r="BK24" s="359">
        <v>0</v>
      </c>
      <c r="BL24" s="359">
        <v>0</v>
      </c>
      <c r="BM24" s="359">
        <v>0</v>
      </c>
      <c r="BN24" s="359">
        <v>0</v>
      </c>
      <c r="BO24" s="359">
        <v>0</v>
      </c>
      <c r="BP24" s="359">
        <v>0</v>
      </c>
      <c r="BQ24" s="359">
        <v>0</v>
      </c>
      <c r="BR24" s="359">
        <v>0</v>
      </c>
      <c r="BS24" s="359">
        <v>0</v>
      </c>
      <c r="BT24" s="359">
        <v>0</v>
      </c>
      <c r="BU24" s="359">
        <v>0</v>
      </c>
      <c r="BV24" s="359">
        <v>0</v>
      </c>
      <c r="BW24" s="359">
        <v>0</v>
      </c>
      <c r="BX24" s="359">
        <v>0</v>
      </c>
      <c r="BY24" s="359">
        <v>0</v>
      </c>
      <c r="BZ24" s="359">
        <v>0</v>
      </c>
      <c r="CA24" s="359">
        <v>0</v>
      </c>
      <c r="CB24" s="359">
        <v>0</v>
      </c>
      <c r="CC24" s="359">
        <v>0</v>
      </c>
      <c r="CD24" s="359">
        <v>0</v>
      </c>
      <c r="CE24" s="359">
        <v>0</v>
      </c>
      <c r="CF24" s="359">
        <v>0</v>
      </c>
      <c r="CG24" s="359">
        <v>0</v>
      </c>
      <c r="CH24" s="359">
        <v>0</v>
      </c>
      <c r="CI24" s="359">
        <v>0</v>
      </c>
      <c r="CJ24" s="359">
        <v>0</v>
      </c>
      <c r="CK24" s="359">
        <v>0</v>
      </c>
      <c r="CL24" s="359">
        <v>0</v>
      </c>
      <c r="CM24" s="359">
        <v>0</v>
      </c>
      <c r="CN24" s="359">
        <v>0</v>
      </c>
      <c r="CO24" s="359">
        <v>0</v>
      </c>
      <c r="CP24" s="359">
        <v>0</v>
      </c>
      <c r="CQ24" s="359">
        <v>0</v>
      </c>
      <c r="CR24" s="359">
        <v>0</v>
      </c>
      <c r="CS24" s="359">
        <v>0</v>
      </c>
      <c r="CT24" s="359">
        <v>0</v>
      </c>
      <c r="CU24" s="359">
        <v>0</v>
      </c>
      <c r="CV24" s="359">
        <v>0</v>
      </c>
      <c r="CW24" s="359">
        <v>0</v>
      </c>
      <c r="CX24" s="359">
        <v>0</v>
      </c>
      <c r="CY24" s="359">
        <v>0</v>
      </c>
      <c r="CZ24" s="359">
        <v>0</v>
      </c>
      <c r="DA24" s="359">
        <v>0</v>
      </c>
      <c r="DB24" s="359">
        <v>0</v>
      </c>
      <c r="DC24" s="359">
        <v>0</v>
      </c>
      <c r="DE24" s="23">
        <f t="shared" ref="DE24:DE32" si="23">COUNTBLANK(H24:DC24)</f>
        <v>0</v>
      </c>
      <c r="DF24" s="23">
        <f t="shared" si="19"/>
        <v>0</v>
      </c>
      <c r="DG24">
        <f t="shared" si="22"/>
        <v>21</v>
      </c>
      <c r="DH24">
        <v>0</v>
      </c>
    </row>
    <row r="25" spans="1:112" ht="15" hidden="1">
      <c r="A25" s="67">
        <v>13</v>
      </c>
      <c r="B25" s="323" t="str">
        <f>$B$22&amp;"3."</f>
        <v>D.2.3.</v>
      </c>
      <c r="C25" s="357" t="s">
        <v>182</v>
      </c>
      <c r="D25" s="363"/>
      <c r="E25" s="358">
        <v>0.21</v>
      </c>
      <c r="F25" s="350">
        <f>H25+NPV(FD,I25:INDEX(I25:DC25,PAL))</f>
        <v>0</v>
      </c>
      <c r="G25" s="350">
        <f>SUMIF($H$5:$DC$5,"&lt;="&amp;PAL,$H25:$DC25)</f>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0</v>
      </c>
      <c r="AI25" s="359">
        <v>0</v>
      </c>
      <c r="AJ25" s="359">
        <v>0</v>
      </c>
      <c r="AK25" s="359">
        <v>0</v>
      </c>
      <c r="AL25" s="359">
        <v>0</v>
      </c>
      <c r="AM25" s="359">
        <v>0</v>
      </c>
      <c r="AN25" s="359">
        <v>0</v>
      </c>
      <c r="AO25" s="359">
        <v>0</v>
      </c>
      <c r="AP25" s="359">
        <v>0</v>
      </c>
      <c r="AQ25" s="359">
        <v>0</v>
      </c>
      <c r="AR25" s="359">
        <v>0</v>
      </c>
      <c r="AS25" s="359">
        <v>0</v>
      </c>
      <c r="AT25" s="359">
        <v>0</v>
      </c>
      <c r="AU25" s="359">
        <v>0</v>
      </c>
      <c r="AV25" s="359">
        <v>0</v>
      </c>
      <c r="AW25" s="359">
        <v>0</v>
      </c>
      <c r="AX25" s="359">
        <v>0</v>
      </c>
      <c r="AY25" s="359">
        <v>0</v>
      </c>
      <c r="AZ25" s="359">
        <v>0</v>
      </c>
      <c r="BA25" s="359">
        <v>0</v>
      </c>
      <c r="BB25" s="359">
        <v>0</v>
      </c>
      <c r="BC25" s="359">
        <v>0</v>
      </c>
      <c r="BD25" s="359">
        <v>0</v>
      </c>
      <c r="BE25" s="359">
        <v>0</v>
      </c>
      <c r="BF25" s="359">
        <v>0</v>
      </c>
      <c r="BG25" s="359">
        <v>0</v>
      </c>
      <c r="BH25" s="359">
        <v>0</v>
      </c>
      <c r="BI25" s="359">
        <v>0</v>
      </c>
      <c r="BJ25" s="359">
        <v>0</v>
      </c>
      <c r="BK25" s="359">
        <v>0</v>
      </c>
      <c r="BL25" s="359">
        <v>0</v>
      </c>
      <c r="BM25" s="359">
        <v>0</v>
      </c>
      <c r="BN25" s="359">
        <v>0</v>
      </c>
      <c r="BO25" s="359">
        <v>0</v>
      </c>
      <c r="BP25" s="359">
        <v>0</v>
      </c>
      <c r="BQ25" s="359">
        <v>0</v>
      </c>
      <c r="BR25" s="359">
        <v>0</v>
      </c>
      <c r="BS25" s="359">
        <v>0</v>
      </c>
      <c r="BT25" s="359">
        <v>0</v>
      </c>
      <c r="BU25" s="359">
        <v>0</v>
      </c>
      <c r="BV25" s="359">
        <v>0</v>
      </c>
      <c r="BW25" s="359">
        <v>0</v>
      </c>
      <c r="BX25" s="359">
        <v>0</v>
      </c>
      <c r="BY25" s="359">
        <v>0</v>
      </c>
      <c r="BZ25" s="359">
        <v>0</v>
      </c>
      <c r="CA25" s="359">
        <v>0</v>
      </c>
      <c r="CB25" s="359">
        <v>0</v>
      </c>
      <c r="CC25" s="359">
        <v>0</v>
      </c>
      <c r="CD25" s="359">
        <v>0</v>
      </c>
      <c r="CE25" s="359">
        <v>0</v>
      </c>
      <c r="CF25" s="359">
        <v>0</v>
      </c>
      <c r="CG25" s="359">
        <v>0</v>
      </c>
      <c r="CH25" s="359">
        <v>0</v>
      </c>
      <c r="CI25" s="359">
        <v>0</v>
      </c>
      <c r="CJ25" s="359">
        <v>0</v>
      </c>
      <c r="CK25" s="359">
        <v>0</v>
      </c>
      <c r="CL25" s="359">
        <v>0</v>
      </c>
      <c r="CM25" s="359">
        <v>0</v>
      </c>
      <c r="CN25" s="359">
        <v>0</v>
      </c>
      <c r="CO25" s="359">
        <v>0</v>
      </c>
      <c r="CP25" s="359">
        <v>0</v>
      </c>
      <c r="CQ25" s="359">
        <v>0</v>
      </c>
      <c r="CR25" s="359">
        <v>0</v>
      </c>
      <c r="CS25" s="359">
        <v>0</v>
      </c>
      <c r="CT25" s="359">
        <v>0</v>
      </c>
      <c r="CU25" s="359">
        <v>0</v>
      </c>
      <c r="CV25" s="359">
        <v>0</v>
      </c>
      <c r="CW25" s="359">
        <v>0</v>
      </c>
      <c r="CX25" s="359">
        <v>0</v>
      </c>
      <c r="CY25" s="359">
        <v>0</v>
      </c>
      <c r="CZ25" s="359">
        <v>0</v>
      </c>
      <c r="DA25" s="359">
        <v>0</v>
      </c>
      <c r="DB25" s="359">
        <v>0</v>
      </c>
      <c r="DC25" s="359">
        <v>0</v>
      </c>
      <c r="DE25" s="23">
        <f t="shared" si="23"/>
        <v>0</v>
      </c>
      <c r="DF25" s="23">
        <f t="shared" si="19"/>
        <v>0</v>
      </c>
      <c r="DG25">
        <f t="shared" si="22"/>
        <v>21</v>
      </c>
      <c r="DH25">
        <v>0</v>
      </c>
    </row>
    <row r="26" spans="1:112" ht="15" hidden="1">
      <c r="A26" s="67">
        <v>14</v>
      </c>
      <c r="B26" s="323" t="str">
        <f>$B$22&amp;"4."</f>
        <v>D.2.4.</v>
      </c>
      <c r="C26" s="357" t="s">
        <v>182</v>
      </c>
      <c r="D26" s="363"/>
      <c r="E26" s="358">
        <v>0.21</v>
      </c>
      <c r="F26" s="350">
        <f>H26+NPV(FD,I26:INDEX(I26:DC26,PAL))</f>
        <v>0</v>
      </c>
      <c r="G26" s="350">
        <f>SUMIF($H$5:$DC$5,"&lt;="&amp;PAL,$H26:$DC26)</f>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0</v>
      </c>
      <c r="AI26" s="359">
        <v>0</v>
      </c>
      <c r="AJ26" s="359">
        <v>0</v>
      </c>
      <c r="AK26" s="359">
        <v>0</v>
      </c>
      <c r="AL26" s="359">
        <v>0</v>
      </c>
      <c r="AM26" s="359">
        <v>0</v>
      </c>
      <c r="AN26" s="359">
        <v>0</v>
      </c>
      <c r="AO26" s="359">
        <v>0</v>
      </c>
      <c r="AP26" s="359">
        <v>0</v>
      </c>
      <c r="AQ26" s="359">
        <v>0</v>
      </c>
      <c r="AR26" s="359">
        <v>0</v>
      </c>
      <c r="AS26" s="359">
        <v>0</v>
      </c>
      <c r="AT26" s="359">
        <v>0</v>
      </c>
      <c r="AU26" s="359">
        <v>0</v>
      </c>
      <c r="AV26" s="359">
        <v>0</v>
      </c>
      <c r="AW26" s="359">
        <v>0</v>
      </c>
      <c r="AX26" s="359">
        <v>0</v>
      </c>
      <c r="AY26" s="359">
        <v>0</v>
      </c>
      <c r="AZ26" s="359">
        <v>0</v>
      </c>
      <c r="BA26" s="359">
        <v>0</v>
      </c>
      <c r="BB26" s="359">
        <v>0</v>
      </c>
      <c r="BC26" s="359">
        <v>0</v>
      </c>
      <c r="BD26" s="359">
        <v>0</v>
      </c>
      <c r="BE26" s="359">
        <v>0</v>
      </c>
      <c r="BF26" s="359">
        <v>0</v>
      </c>
      <c r="BG26" s="359">
        <v>0</v>
      </c>
      <c r="BH26" s="359">
        <v>0</v>
      </c>
      <c r="BI26" s="359">
        <v>0</v>
      </c>
      <c r="BJ26" s="359">
        <v>0</v>
      </c>
      <c r="BK26" s="359">
        <v>0</v>
      </c>
      <c r="BL26" s="359">
        <v>0</v>
      </c>
      <c r="BM26" s="359">
        <v>0</v>
      </c>
      <c r="BN26" s="359">
        <v>0</v>
      </c>
      <c r="BO26" s="359">
        <v>0</v>
      </c>
      <c r="BP26" s="359">
        <v>0</v>
      </c>
      <c r="BQ26" s="359">
        <v>0</v>
      </c>
      <c r="BR26" s="359">
        <v>0</v>
      </c>
      <c r="BS26" s="359">
        <v>0</v>
      </c>
      <c r="BT26" s="359">
        <v>0</v>
      </c>
      <c r="BU26" s="359">
        <v>0</v>
      </c>
      <c r="BV26" s="359">
        <v>0</v>
      </c>
      <c r="BW26" s="359">
        <v>0</v>
      </c>
      <c r="BX26" s="359">
        <v>0</v>
      </c>
      <c r="BY26" s="359">
        <v>0</v>
      </c>
      <c r="BZ26" s="359">
        <v>0</v>
      </c>
      <c r="CA26" s="359">
        <v>0</v>
      </c>
      <c r="CB26" s="359">
        <v>0</v>
      </c>
      <c r="CC26" s="359">
        <v>0</v>
      </c>
      <c r="CD26" s="359">
        <v>0</v>
      </c>
      <c r="CE26" s="359">
        <v>0</v>
      </c>
      <c r="CF26" s="359">
        <v>0</v>
      </c>
      <c r="CG26" s="359">
        <v>0</v>
      </c>
      <c r="CH26" s="359">
        <v>0</v>
      </c>
      <c r="CI26" s="359">
        <v>0</v>
      </c>
      <c r="CJ26" s="359">
        <v>0</v>
      </c>
      <c r="CK26" s="359">
        <v>0</v>
      </c>
      <c r="CL26" s="359">
        <v>0</v>
      </c>
      <c r="CM26" s="359">
        <v>0</v>
      </c>
      <c r="CN26" s="359">
        <v>0</v>
      </c>
      <c r="CO26" s="359">
        <v>0</v>
      </c>
      <c r="CP26" s="359">
        <v>0</v>
      </c>
      <c r="CQ26" s="359">
        <v>0</v>
      </c>
      <c r="CR26" s="359">
        <v>0</v>
      </c>
      <c r="CS26" s="359">
        <v>0</v>
      </c>
      <c r="CT26" s="359">
        <v>0</v>
      </c>
      <c r="CU26" s="359">
        <v>0</v>
      </c>
      <c r="CV26" s="359">
        <v>0</v>
      </c>
      <c r="CW26" s="359">
        <v>0</v>
      </c>
      <c r="CX26" s="359">
        <v>0</v>
      </c>
      <c r="CY26" s="359">
        <v>0</v>
      </c>
      <c r="CZ26" s="359">
        <v>0</v>
      </c>
      <c r="DA26" s="359">
        <v>0</v>
      </c>
      <c r="DB26" s="359">
        <v>0</v>
      </c>
      <c r="DC26" s="359">
        <v>0</v>
      </c>
      <c r="DE26" s="23">
        <f t="shared" si="23"/>
        <v>0</v>
      </c>
      <c r="DF26" s="23">
        <f t="shared" si="19"/>
        <v>0</v>
      </c>
      <c r="DG26">
        <f t="shared" si="22"/>
        <v>21</v>
      </c>
      <c r="DH26">
        <v>0</v>
      </c>
    </row>
    <row r="27" spans="1:112" ht="15" hidden="1" customHeight="1">
      <c r="A27" s="67">
        <v>15</v>
      </c>
      <c r="B27" s="323" t="str">
        <f>$B$22&amp;"5."</f>
        <v>D.2.5.</v>
      </c>
      <c r="C27" s="357" t="s">
        <v>182</v>
      </c>
      <c r="D27" s="363"/>
      <c r="E27" s="358">
        <v>0.21</v>
      </c>
      <c r="F27" s="350">
        <f>H27+NPV(FD,I27:INDEX(I27:DC27,PAL))</f>
        <v>0</v>
      </c>
      <c r="G27" s="350">
        <f>SUMIF($H$5:$DC$5,"&lt;="&amp;PAL,$H27:$DC27)</f>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0</v>
      </c>
      <c r="AI27" s="359">
        <v>0</v>
      </c>
      <c r="AJ27" s="359">
        <v>0</v>
      </c>
      <c r="AK27" s="359">
        <v>0</v>
      </c>
      <c r="AL27" s="359">
        <v>0</v>
      </c>
      <c r="AM27" s="359">
        <v>0</v>
      </c>
      <c r="AN27" s="359">
        <v>0</v>
      </c>
      <c r="AO27" s="359">
        <v>0</v>
      </c>
      <c r="AP27" s="359">
        <v>0</v>
      </c>
      <c r="AQ27" s="359">
        <v>0</v>
      </c>
      <c r="AR27" s="359">
        <v>0</v>
      </c>
      <c r="AS27" s="359">
        <v>0</v>
      </c>
      <c r="AT27" s="359">
        <v>0</v>
      </c>
      <c r="AU27" s="359">
        <v>0</v>
      </c>
      <c r="AV27" s="359">
        <v>0</v>
      </c>
      <c r="AW27" s="359">
        <v>0</v>
      </c>
      <c r="AX27" s="359">
        <v>0</v>
      </c>
      <c r="AY27" s="359">
        <v>0</v>
      </c>
      <c r="AZ27" s="359">
        <v>0</v>
      </c>
      <c r="BA27" s="359">
        <v>0</v>
      </c>
      <c r="BB27" s="359">
        <v>0</v>
      </c>
      <c r="BC27" s="359">
        <v>0</v>
      </c>
      <c r="BD27" s="359">
        <v>0</v>
      </c>
      <c r="BE27" s="359">
        <v>0</v>
      </c>
      <c r="BF27" s="359">
        <v>0</v>
      </c>
      <c r="BG27" s="359">
        <v>0</v>
      </c>
      <c r="BH27" s="359">
        <v>0</v>
      </c>
      <c r="BI27" s="359">
        <v>0</v>
      </c>
      <c r="BJ27" s="359">
        <v>0</v>
      </c>
      <c r="BK27" s="359">
        <v>0</v>
      </c>
      <c r="BL27" s="359">
        <v>0</v>
      </c>
      <c r="BM27" s="359">
        <v>0</v>
      </c>
      <c r="BN27" s="359">
        <v>0</v>
      </c>
      <c r="BO27" s="359">
        <v>0</v>
      </c>
      <c r="BP27" s="359">
        <v>0</v>
      </c>
      <c r="BQ27" s="359">
        <v>0</v>
      </c>
      <c r="BR27" s="359">
        <v>0</v>
      </c>
      <c r="BS27" s="359">
        <v>0</v>
      </c>
      <c r="BT27" s="359">
        <v>0</v>
      </c>
      <c r="BU27" s="359">
        <v>0</v>
      </c>
      <c r="BV27" s="359">
        <v>0</v>
      </c>
      <c r="BW27" s="359">
        <v>0</v>
      </c>
      <c r="BX27" s="359">
        <v>0</v>
      </c>
      <c r="BY27" s="359">
        <v>0</v>
      </c>
      <c r="BZ27" s="359">
        <v>0</v>
      </c>
      <c r="CA27" s="359">
        <v>0</v>
      </c>
      <c r="CB27" s="359">
        <v>0</v>
      </c>
      <c r="CC27" s="359">
        <v>0</v>
      </c>
      <c r="CD27" s="359">
        <v>0</v>
      </c>
      <c r="CE27" s="359">
        <v>0</v>
      </c>
      <c r="CF27" s="359">
        <v>0</v>
      </c>
      <c r="CG27" s="359">
        <v>0</v>
      </c>
      <c r="CH27" s="359">
        <v>0</v>
      </c>
      <c r="CI27" s="359">
        <v>0</v>
      </c>
      <c r="CJ27" s="359">
        <v>0</v>
      </c>
      <c r="CK27" s="359">
        <v>0</v>
      </c>
      <c r="CL27" s="359">
        <v>0</v>
      </c>
      <c r="CM27" s="359">
        <v>0</v>
      </c>
      <c r="CN27" s="359">
        <v>0</v>
      </c>
      <c r="CO27" s="359">
        <v>0</v>
      </c>
      <c r="CP27" s="359">
        <v>0</v>
      </c>
      <c r="CQ27" s="359">
        <v>0</v>
      </c>
      <c r="CR27" s="359">
        <v>0</v>
      </c>
      <c r="CS27" s="359">
        <v>0</v>
      </c>
      <c r="CT27" s="359">
        <v>0</v>
      </c>
      <c r="CU27" s="359">
        <v>0</v>
      </c>
      <c r="CV27" s="359">
        <v>0</v>
      </c>
      <c r="CW27" s="359">
        <v>0</v>
      </c>
      <c r="CX27" s="359">
        <v>0</v>
      </c>
      <c r="CY27" s="359">
        <v>0</v>
      </c>
      <c r="CZ27" s="359">
        <v>0</v>
      </c>
      <c r="DA27" s="359">
        <v>0</v>
      </c>
      <c r="DB27" s="359">
        <v>0</v>
      </c>
      <c r="DC27" s="359">
        <v>0</v>
      </c>
      <c r="DE27" s="23">
        <f t="shared" si="23"/>
        <v>0</v>
      </c>
      <c r="DF27" s="23">
        <f t="shared" si="19"/>
        <v>0</v>
      </c>
      <c r="DG27">
        <f t="shared" si="22"/>
        <v>21</v>
      </c>
      <c r="DH27">
        <v>0</v>
      </c>
    </row>
    <row r="28" spans="1:112" ht="15" hidden="1" customHeight="1">
      <c r="A28" s="67">
        <v>16</v>
      </c>
      <c r="B28" s="323" t="str">
        <f>$B$22&amp;"6."</f>
        <v>D.2.6.</v>
      </c>
      <c r="C28" s="357" t="s">
        <v>182</v>
      </c>
      <c r="D28" s="363"/>
      <c r="E28" s="358">
        <v>0.21</v>
      </c>
      <c r="F28" s="350">
        <f>H28+NPV(FD,I28:INDEX(I28:DC28,PAL))</f>
        <v>0</v>
      </c>
      <c r="G28" s="350">
        <f>SUMIF($H$5:$DC$5,"&lt;="&amp;PAL,$H28:$DC28)</f>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0</v>
      </c>
      <c r="AI28" s="359">
        <v>0</v>
      </c>
      <c r="AJ28" s="359">
        <v>0</v>
      </c>
      <c r="AK28" s="359">
        <v>0</v>
      </c>
      <c r="AL28" s="359">
        <v>0</v>
      </c>
      <c r="AM28" s="359">
        <v>0</v>
      </c>
      <c r="AN28" s="359">
        <v>0</v>
      </c>
      <c r="AO28" s="359">
        <v>0</v>
      </c>
      <c r="AP28" s="359">
        <v>0</v>
      </c>
      <c r="AQ28" s="359">
        <v>0</v>
      </c>
      <c r="AR28" s="359">
        <v>0</v>
      </c>
      <c r="AS28" s="359">
        <v>0</v>
      </c>
      <c r="AT28" s="359">
        <v>0</v>
      </c>
      <c r="AU28" s="359">
        <v>0</v>
      </c>
      <c r="AV28" s="359">
        <v>0</v>
      </c>
      <c r="AW28" s="359">
        <v>0</v>
      </c>
      <c r="AX28" s="359">
        <v>0</v>
      </c>
      <c r="AY28" s="359">
        <v>0</v>
      </c>
      <c r="AZ28" s="359">
        <v>0</v>
      </c>
      <c r="BA28" s="359">
        <v>0</v>
      </c>
      <c r="BB28" s="359">
        <v>0</v>
      </c>
      <c r="BC28" s="359">
        <v>0</v>
      </c>
      <c r="BD28" s="359">
        <v>0</v>
      </c>
      <c r="BE28" s="359">
        <v>0</v>
      </c>
      <c r="BF28" s="359">
        <v>0</v>
      </c>
      <c r="BG28" s="359">
        <v>0</v>
      </c>
      <c r="BH28" s="359">
        <v>0</v>
      </c>
      <c r="BI28" s="359">
        <v>0</v>
      </c>
      <c r="BJ28" s="359">
        <v>0</v>
      </c>
      <c r="BK28" s="359">
        <v>0</v>
      </c>
      <c r="BL28" s="359">
        <v>0</v>
      </c>
      <c r="BM28" s="359">
        <v>0</v>
      </c>
      <c r="BN28" s="359">
        <v>0</v>
      </c>
      <c r="BO28" s="359">
        <v>0</v>
      </c>
      <c r="BP28" s="359">
        <v>0</v>
      </c>
      <c r="BQ28" s="359">
        <v>0</v>
      </c>
      <c r="BR28" s="359">
        <v>0</v>
      </c>
      <c r="BS28" s="359">
        <v>0</v>
      </c>
      <c r="BT28" s="359">
        <v>0</v>
      </c>
      <c r="BU28" s="359">
        <v>0</v>
      </c>
      <c r="BV28" s="359">
        <v>0</v>
      </c>
      <c r="BW28" s="359">
        <v>0</v>
      </c>
      <c r="BX28" s="359">
        <v>0</v>
      </c>
      <c r="BY28" s="359">
        <v>0</v>
      </c>
      <c r="BZ28" s="359">
        <v>0</v>
      </c>
      <c r="CA28" s="359">
        <v>0</v>
      </c>
      <c r="CB28" s="359">
        <v>0</v>
      </c>
      <c r="CC28" s="359">
        <v>0</v>
      </c>
      <c r="CD28" s="359">
        <v>0</v>
      </c>
      <c r="CE28" s="359">
        <v>0</v>
      </c>
      <c r="CF28" s="359">
        <v>0</v>
      </c>
      <c r="CG28" s="359">
        <v>0</v>
      </c>
      <c r="CH28" s="359">
        <v>0</v>
      </c>
      <c r="CI28" s="359">
        <v>0</v>
      </c>
      <c r="CJ28" s="359">
        <v>0</v>
      </c>
      <c r="CK28" s="359">
        <v>0</v>
      </c>
      <c r="CL28" s="359">
        <v>0</v>
      </c>
      <c r="CM28" s="359">
        <v>0</v>
      </c>
      <c r="CN28" s="359">
        <v>0</v>
      </c>
      <c r="CO28" s="359">
        <v>0</v>
      </c>
      <c r="CP28" s="359">
        <v>0</v>
      </c>
      <c r="CQ28" s="359">
        <v>0</v>
      </c>
      <c r="CR28" s="359">
        <v>0</v>
      </c>
      <c r="CS28" s="359">
        <v>0</v>
      </c>
      <c r="CT28" s="359">
        <v>0</v>
      </c>
      <c r="CU28" s="359">
        <v>0</v>
      </c>
      <c r="CV28" s="359">
        <v>0</v>
      </c>
      <c r="CW28" s="359">
        <v>0</v>
      </c>
      <c r="CX28" s="359">
        <v>0</v>
      </c>
      <c r="CY28" s="359">
        <v>0</v>
      </c>
      <c r="CZ28" s="359">
        <v>0</v>
      </c>
      <c r="DA28" s="359">
        <v>0</v>
      </c>
      <c r="DB28" s="359">
        <v>0</v>
      </c>
      <c r="DC28" s="359">
        <v>0</v>
      </c>
      <c r="DE28" s="23">
        <f t="shared" si="23"/>
        <v>0</v>
      </c>
      <c r="DF28" s="23">
        <f t="shared" si="19"/>
        <v>0</v>
      </c>
      <c r="DG28">
        <f t="shared" si="22"/>
        <v>21</v>
      </c>
      <c r="DH28">
        <v>0</v>
      </c>
    </row>
    <row r="29" spans="1:112" ht="15" hidden="1" customHeight="1">
      <c r="A29" s="67">
        <v>17</v>
      </c>
      <c r="B29" s="323" t="str">
        <f>$B$22&amp;"7."</f>
        <v>D.2.7.</v>
      </c>
      <c r="C29" s="357" t="s">
        <v>182</v>
      </c>
      <c r="D29" s="363"/>
      <c r="E29" s="358">
        <v>0.21</v>
      </c>
      <c r="F29" s="350">
        <f>H29+NPV(FD,I29:INDEX(I29:DC29,PAL))</f>
        <v>0</v>
      </c>
      <c r="G29" s="350">
        <f>SUMIF($H$5:$DC$5,"&lt;="&amp;PAL,$H29:$DC29)</f>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0</v>
      </c>
      <c r="AI29" s="359">
        <v>0</v>
      </c>
      <c r="AJ29" s="359">
        <v>0</v>
      </c>
      <c r="AK29" s="359">
        <v>0</v>
      </c>
      <c r="AL29" s="359">
        <v>0</v>
      </c>
      <c r="AM29" s="359">
        <v>0</v>
      </c>
      <c r="AN29" s="359">
        <v>0</v>
      </c>
      <c r="AO29" s="359">
        <v>0</v>
      </c>
      <c r="AP29" s="359">
        <v>0</v>
      </c>
      <c r="AQ29" s="359">
        <v>0</v>
      </c>
      <c r="AR29" s="359">
        <v>0</v>
      </c>
      <c r="AS29" s="359">
        <v>0</v>
      </c>
      <c r="AT29" s="359">
        <v>0</v>
      </c>
      <c r="AU29" s="359">
        <v>0</v>
      </c>
      <c r="AV29" s="359">
        <v>0</v>
      </c>
      <c r="AW29" s="359">
        <v>0</v>
      </c>
      <c r="AX29" s="359">
        <v>0</v>
      </c>
      <c r="AY29" s="359">
        <v>0</v>
      </c>
      <c r="AZ29" s="359">
        <v>0</v>
      </c>
      <c r="BA29" s="359">
        <v>0</v>
      </c>
      <c r="BB29" s="359">
        <v>0</v>
      </c>
      <c r="BC29" s="359">
        <v>0</v>
      </c>
      <c r="BD29" s="359">
        <v>0</v>
      </c>
      <c r="BE29" s="359">
        <v>0</v>
      </c>
      <c r="BF29" s="359">
        <v>0</v>
      </c>
      <c r="BG29" s="359">
        <v>0</v>
      </c>
      <c r="BH29" s="359">
        <v>0</v>
      </c>
      <c r="BI29" s="359">
        <v>0</v>
      </c>
      <c r="BJ29" s="359">
        <v>0</v>
      </c>
      <c r="BK29" s="359">
        <v>0</v>
      </c>
      <c r="BL29" s="359">
        <v>0</v>
      </c>
      <c r="BM29" s="359">
        <v>0</v>
      </c>
      <c r="BN29" s="359">
        <v>0</v>
      </c>
      <c r="BO29" s="359">
        <v>0</v>
      </c>
      <c r="BP29" s="359">
        <v>0</v>
      </c>
      <c r="BQ29" s="359">
        <v>0</v>
      </c>
      <c r="BR29" s="359">
        <v>0</v>
      </c>
      <c r="BS29" s="359">
        <v>0</v>
      </c>
      <c r="BT29" s="359">
        <v>0</v>
      </c>
      <c r="BU29" s="359">
        <v>0</v>
      </c>
      <c r="BV29" s="359">
        <v>0</v>
      </c>
      <c r="BW29" s="359">
        <v>0</v>
      </c>
      <c r="BX29" s="359">
        <v>0</v>
      </c>
      <c r="BY29" s="359">
        <v>0</v>
      </c>
      <c r="BZ29" s="359">
        <v>0</v>
      </c>
      <c r="CA29" s="359">
        <v>0</v>
      </c>
      <c r="CB29" s="359">
        <v>0</v>
      </c>
      <c r="CC29" s="359">
        <v>0</v>
      </c>
      <c r="CD29" s="359">
        <v>0</v>
      </c>
      <c r="CE29" s="359">
        <v>0</v>
      </c>
      <c r="CF29" s="359">
        <v>0</v>
      </c>
      <c r="CG29" s="359">
        <v>0</v>
      </c>
      <c r="CH29" s="359">
        <v>0</v>
      </c>
      <c r="CI29" s="359">
        <v>0</v>
      </c>
      <c r="CJ29" s="359">
        <v>0</v>
      </c>
      <c r="CK29" s="359">
        <v>0</v>
      </c>
      <c r="CL29" s="359">
        <v>0</v>
      </c>
      <c r="CM29" s="359">
        <v>0</v>
      </c>
      <c r="CN29" s="359">
        <v>0</v>
      </c>
      <c r="CO29" s="359">
        <v>0</v>
      </c>
      <c r="CP29" s="359">
        <v>0</v>
      </c>
      <c r="CQ29" s="359">
        <v>0</v>
      </c>
      <c r="CR29" s="359">
        <v>0</v>
      </c>
      <c r="CS29" s="359">
        <v>0</v>
      </c>
      <c r="CT29" s="359">
        <v>0</v>
      </c>
      <c r="CU29" s="359">
        <v>0</v>
      </c>
      <c r="CV29" s="359">
        <v>0</v>
      </c>
      <c r="CW29" s="359">
        <v>0</v>
      </c>
      <c r="CX29" s="359">
        <v>0</v>
      </c>
      <c r="CY29" s="359">
        <v>0</v>
      </c>
      <c r="CZ29" s="359">
        <v>0</v>
      </c>
      <c r="DA29" s="359">
        <v>0</v>
      </c>
      <c r="DB29" s="359">
        <v>0</v>
      </c>
      <c r="DC29" s="359">
        <v>0</v>
      </c>
      <c r="DE29" s="23">
        <f t="shared" si="23"/>
        <v>0</v>
      </c>
      <c r="DF29" s="23">
        <f t="shared" si="19"/>
        <v>0</v>
      </c>
      <c r="DG29">
        <f t="shared" si="22"/>
        <v>21</v>
      </c>
      <c r="DH29">
        <v>0</v>
      </c>
    </row>
    <row r="30" spans="1:112" ht="15" hidden="1" customHeight="1">
      <c r="A30" s="67">
        <v>18</v>
      </c>
      <c r="B30" s="323" t="str">
        <f>$B$22&amp;"8."</f>
        <v>D.2.8.</v>
      </c>
      <c r="C30" s="357" t="s">
        <v>182</v>
      </c>
      <c r="D30" s="360"/>
      <c r="E30" s="358">
        <v>0.21</v>
      </c>
      <c r="F30" s="350">
        <f>H30+NPV(FD,I30:INDEX(I30:DC30,PAL))</f>
        <v>0</v>
      </c>
      <c r="G30" s="350">
        <f>SUMIF($H$5:$DC$5,"&lt;="&amp;PAL,$H30:$DC30)</f>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0</v>
      </c>
      <c r="AI30" s="359">
        <v>0</v>
      </c>
      <c r="AJ30" s="359">
        <v>0</v>
      </c>
      <c r="AK30" s="359">
        <v>0</v>
      </c>
      <c r="AL30" s="359">
        <v>0</v>
      </c>
      <c r="AM30" s="359">
        <v>0</v>
      </c>
      <c r="AN30" s="359">
        <v>0</v>
      </c>
      <c r="AO30" s="359">
        <v>0</v>
      </c>
      <c r="AP30" s="359">
        <v>0</v>
      </c>
      <c r="AQ30" s="359">
        <v>0</v>
      </c>
      <c r="AR30" s="359">
        <v>0</v>
      </c>
      <c r="AS30" s="359">
        <v>0</v>
      </c>
      <c r="AT30" s="359">
        <v>0</v>
      </c>
      <c r="AU30" s="359">
        <v>0</v>
      </c>
      <c r="AV30" s="359">
        <v>0</v>
      </c>
      <c r="AW30" s="359">
        <v>0</v>
      </c>
      <c r="AX30" s="359">
        <v>0</v>
      </c>
      <c r="AY30" s="359">
        <v>0</v>
      </c>
      <c r="AZ30" s="359">
        <v>0</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59">
        <v>0</v>
      </c>
      <c r="BY30" s="359">
        <v>0</v>
      </c>
      <c r="BZ30" s="359">
        <v>0</v>
      </c>
      <c r="CA30" s="359">
        <v>0</v>
      </c>
      <c r="CB30" s="359">
        <v>0</v>
      </c>
      <c r="CC30" s="359">
        <v>0</v>
      </c>
      <c r="CD30" s="359">
        <v>0</v>
      </c>
      <c r="CE30" s="359">
        <v>0</v>
      </c>
      <c r="CF30" s="359">
        <v>0</v>
      </c>
      <c r="CG30" s="359">
        <v>0</v>
      </c>
      <c r="CH30" s="359">
        <v>0</v>
      </c>
      <c r="CI30" s="359">
        <v>0</v>
      </c>
      <c r="CJ30" s="359">
        <v>0</v>
      </c>
      <c r="CK30" s="359">
        <v>0</v>
      </c>
      <c r="CL30" s="359">
        <v>0</v>
      </c>
      <c r="CM30" s="359">
        <v>0</v>
      </c>
      <c r="CN30" s="359">
        <v>0</v>
      </c>
      <c r="CO30" s="359">
        <v>0</v>
      </c>
      <c r="CP30" s="359">
        <v>0</v>
      </c>
      <c r="CQ30" s="359">
        <v>0</v>
      </c>
      <c r="CR30" s="359">
        <v>0</v>
      </c>
      <c r="CS30" s="359">
        <v>0</v>
      </c>
      <c r="CT30" s="359">
        <v>0</v>
      </c>
      <c r="CU30" s="359">
        <v>0</v>
      </c>
      <c r="CV30" s="359">
        <v>0</v>
      </c>
      <c r="CW30" s="359">
        <v>0</v>
      </c>
      <c r="CX30" s="359">
        <v>0</v>
      </c>
      <c r="CY30" s="359">
        <v>0</v>
      </c>
      <c r="CZ30" s="359">
        <v>0</v>
      </c>
      <c r="DA30" s="359">
        <v>0</v>
      </c>
      <c r="DB30" s="359">
        <v>0</v>
      </c>
      <c r="DC30" s="359">
        <v>0</v>
      </c>
      <c r="DE30" s="23">
        <f t="shared" si="23"/>
        <v>0</v>
      </c>
      <c r="DF30" s="23">
        <f t="shared" si="19"/>
        <v>0</v>
      </c>
      <c r="DG30">
        <f t="shared" si="22"/>
        <v>21</v>
      </c>
      <c r="DH30">
        <v>0</v>
      </c>
    </row>
    <row r="31" spans="1:112" ht="15" hidden="1" customHeight="1">
      <c r="A31" s="67">
        <v>19</v>
      </c>
      <c r="B31" s="323" t="str">
        <f>$B$22&amp;"9."</f>
        <v>D.2.9.</v>
      </c>
      <c r="C31" s="360" t="s">
        <v>178</v>
      </c>
      <c r="D31" s="360"/>
      <c r="E31" s="358">
        <v>0.21</v>
      </c>
      <c r="F31" s="350">
        <f>H31+NPV(FD,I31:INDEX(I31:DC31,PAL))</f>
        <v>0</v>
      </c>
      <c r="G31" s="350">
        <f>SUMIF($H$5:$DC$5,"&lt;="&amp;PAL,$H31:$DC31)</f>
        <v>0</v>
      </c>
      <c r="H31" s="361">
        <v>0</v>
      </c>
      <c r="I31" s="361">
        <v>0</v>
      </c>
      <c r="J31" s="361">
        <v>0</v>
      </c>
      <c r="K31" s="361">
        <v>0</v>
      </c>
      <c r="L31" s="361">
        <v>0</v>
      </c>
      <c r="M31" s="361">
        <v>0</v>
      </c>
      <c r="N31" s="361">
        <v>0</v>
      </c>
      <c r="O31" s="361">
        <v>0</v>
      </c>
      <c r="P31" s="361">
        <v>0</v>
      </c>
      <c r="Q31" s="362">
        <v>0</v>
      </c>
      <c r="R31" s="362">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362">
        <v>0</v>
      </c>
      <c r="BA31" s="362">
        <v>0</v>
      </c>
      <c r="BB31" s="362">
        <v>0</v>
      </c>
      <c r="BC31" s="362">
        <v>0</v>
      </c>
      <c r="BD31" s="362">
        <v>0</v>
      </c>
      <c r="BE31" s="362">
        <v>0</v>
      </c>
      <c r="BF31" s="362">
        <v>0</v>
      </c>
      <c r="BG31" s="362">
        <v>0</v>
      </c>
      <c r="BH31" s="362">
        <v>0</v>
      </c>
      <c r="BI31" s="362">
        <v>0</v>
      </c>
      <c r="BJ31" s="362">
        <v>0</v>
      </c>
      <c r="BK31" s="362">
        <v>0</v>
      </c>
      <c r="BL31" s="362">
        <v>0</v>
      </c>
      <c r="BM31" s="362">
        <v>0</v>
      </c>
      <c r="BN31" s="362">
        <v>0</v>
      </c>
      <c r="BO31" s="362">
        <v>0</v>
      </c>
      <c r="BP31" s="362">
        <v>0</v>
      </c>
      <c r="BQ31" s="362">
        <v>0</v>
      </c>
      <c r="BR31" s="362">
        <v>0</v>
      </c>
      <c r="BS31" s="362">
        <v>0</v>
      </c>
      <c r="BT31" s="362">
        <v>0</v>
      </c>
      <c r="BU31" s="362">
        <v>0</v>
      </c>
      <c r="BV31" s="362">
        <v>0</v>
      </c>
      <c r="BW31" s="362">
        <v>0</v>
      </c>
      <c r="BX31" s="362">
        <v>0</v>
      </c>
      <c r="BY31" s="362">
        <v>0</v>
      </c>
      <c r="BZ31" s="362">
        <v>0</v>
      </c>
      <c r="CA31" s="362">
        <v>0</v>
      </c>
      <c r="CB31" s="362">
        <v>0</v>
      </c>
      <c r="CC31" s="362">
        <v>0</v>
      </c>
      <c r="CD31" s="362">
        <v>0</v>
      </c>
      <c r="CE31" s="362">
        <v>0</v>
      </c>
      <c r="CF31" s="362">
        <v>0</v>
      </c>
      <c r="CG31" s="362">
        <v>0</v>
      </c>
      <c r="CH31" s="362">
        <v>0</v>
      </c>
      <c r="CI31" s="362">
        <v>0</v>
      </c>
      <c r="CJ31" s="362">
        <v>0</v>
      </c>
      <c r="CK31" s="362">
        <v>0</v>
      </c>
      <c r="CL31" s="362">
        <v>0</v>
      </c>
      <c r="CM31" s="362">
        <v>0</v>
      </c>
      <c r="CN31" s="362">
        <v>0</v>
      </c>
      <c r="CO31" s="362">
        <v>0</v>
      </c>
      <c r="CP31" s="362">
        <v>0</v>
      </c>
      <c r="CQ31" s="362">
        <v>0</v>
      </c>
      <c r="CR31" s="362">
        <v>0</v>
      </c>
      <c r="CS31" s="362">
        <v>0</v>
      </c>
      <c r="CT31" s="362">
        <v>0</v>
      </c>
      <c r="CU31" s="362">
        <v>0</v>
      </c>
      <c r="CV31" s="362">
        <v>0</v>
      </c>
      <c r="CW31" s="362">
        <v>0</v>
      </c>
      <c r="CX31" s="362">
        <v>0</v>
      </c>
      <c r="CY31" s="362">
        <v>0</v>
      </c>
      <c r="CZ31" s="362">
        <v>0</v>
      </c>
      <c r="DA31" s="362">
        <v>0</v>
      </c>
      <c r="DB31" s="362">
        <v>0</v>
      </c>
      <c r="DC31" s="362">
        <v>0</v>
      </c>
      <c r="DE31" s="23">
        <f t="shared" si="23"/>
        <v>0</v>
      </c>
      <c r="DF31" s="23">
        <f t="shared" si="19"/>
        <v>0</v>
      </c>
      <c r="DG31">
        <f t="shared" si="22"/>
        <v>21</v>
      </c>
      <c r="DH31">
        <v>0</v>
      </c>
    </row>
    <row r="32" spans="1:112" ht="15" hidden="1" customHeight="1">
      <c r="A32" s="67">
        <v>20</v>
      </c>
      <c r="B32" s="323" t="str">
        <f>$B$22&amp;"L."</f>
        <v>D.2.L.</v>
      </c>
      <c r="C32" s="360" t="s">
        <v>179</v>
      </c>
      <c r="D32" s="360"/>
      <c r="E32" s="358">
        <v>0.21</v>
      </c>
      <c r="F32" s="350">
        <f>H32+NPV(FD,I32:INDEX(I32:DC32,PAL))</f>
        <v>0</v>
      </c>
      <c r="G32" s="350">
        <f>SUMIF($H$5:$DC$5,"&lt;="&amp;PAL,$H32:$DC32)</f>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2">
        <v>0</v>
      </c>
      <c r="AC32" s="361">
        <v>0</v>
      </c>
      <c r="AD32" s="361">
        <v>0</v>
      </c>
      <c r="AE32" s="361">
        <v>0</v>
      </c>
      <c r="AF32" s="361">
        <v>0</v>
      </c>
      <c r="AG32" s="361">
        <v>0</v>
      </c>
      <c r="AH32" s="361">
        <v>0</v>
      </c>
      <c r="AI32" s="361">
        <v>0</v>
      </c>
      <c r="AJ32" s="361">
        <v>0</v>
      </c>
      <c r="AK32" s="361">
        <v>0</v>
      </c>
      <c r="AL32" s="361">
        <v>0</v>
      </c>
      <c r="AM32" s="361">
        <v>0</v>
      </c>
      <c r="AN32" s="361">
        <v>0</v>
      </c>
      <c r="AO32" s="361">
        <v>0</v>
      </c>
      <c r="AP32" s="361">
        <v>0</v>
      </c>
      <c r="AQ32" s="361">
        <v>0</v>
      </c>
      <c r="AR32" s="361">
        <v>0</v>
      </c>
      <c r="AS32" s="361">
        <v>0</v>
      </c>
      <c r="AT32" s="361">
        <v>0</v>
      </c>
      <c r="AU32" s="361">
        <v>0</v>
      </c>
      <c r="AV32" s="361">
        <v>0</v>
      </c>
      <c r="AW32" s="361">
        <v>0</v>
      </c>
      <c r="AX32" s="361">
        <v>0</v>
      </c>
      <c r="AY32" s="361">
        <v>0</v>
      </c>
      <c r="AZ32" s="361">
        <v>0</v>
      </c>
      <c r="BA32" s="361">
        <v>0</v>
      </c>
      <c r="BB32" s="361">
        <v>0</v>
      </c>
      <c r="BC32" s="361">
        <v>0</v>
      </c>
      <c r="BD32" s="361">
        <v>0</v>
      </c>
      <c r="BE32" s="361">
        <v>0</v>
      </c>
      <c r="BF32" s="361">
        <v>0</v>
      </c>
      <c r="BG32" s="361">
        <v>0</v>
      </c>
      <c r="BH32" s="361">
        <v>0</v>
      </c>
      <c r="BI32" s="361">
        <v>0</v>
      </c>
      <c r="BJ32" s="361">
        <v>0</v>
      </c>
      <c r="BK32" s="361">
        <v>0</v>
      </c>
      <c r="BL32" s="361">
        <v>0</v>
      </c>
      <c r="BM32" s="361">
        <v>0</v>
      </c>
      <c r="BN32" s="361">
        <v>0</v>
      </c>
      <c r="BO32" s="361">
        <v>0</v>
      </c>
      <c r="BP32" s="361">
        <v>0</v>
      </c>
      <c r="BQ32" s="361">
        <v>0</v>
      </c>
      <c r="BR32" s="361">
        <v>0</v>
      </c>
      <c r="BS32" s="361">
        <v>0</v>
      </c>
      <c r="BT32" s="361">
        <v>0</v>
      </c>
      <c r="BU32" s="361">
        <v>0</v>
      </c>
      <c r="BV32" s="361">
        <v>0</v>
      </c>
      <c r="BW32" s="361">
        <v>0</v>
      </c>
      <c r="BX32" s="361">
        <v>0</v>
      </c>
      <c r="BY32" s="361">
        <v>0</v>
      </c>
      <c r="BZ32" s="361">
        <v>0</v>
      </c>
      <c r="CA32" s="361">
        <v>0</v>
      </c>
      <c r="CB32" s="361">
        <v>0</v>
      </c>
      <c r="CC32" s="361">
        <v>0</v>
      </c>
      <c r="CD32" s="361">
        <v>0</v>
      </c>
      <c r="CE32" s="361">
        <v>0</v>
      </c>
      <c r="CF32" s="361">
        <v>0</v>
      </c>
      <c r="CG32" s="361">
        <v>0</v>
      </c>
      <c r="CH32" s="361">
        <v>0</v>
      </c>
      <c r="CI32" s="361">
        <v>0</v>
      </c>
      <c r="CJ32" s="361">
        <v>0</v>
      </c>
      <c r="CK32" s="361">
        <v>0</v>
      </c>
      <c r="CL32" s="361">
        <v>0</v>
      </c>
      <c r="CM32" s="361">
        <v>0</v>
      </c>
      <c r="CN32" s="361">
        <v>0</v>
      </c>
      <c r="CO32" s="361">
        <v>0</v>
      </c>
      <c r="CP32" s="361">
        <v>0</v>
      </c>
      <c r="CQ32" s="361">
        <v>0</v>
      </c>
      <c r="CR32" s="361">
        <v>0</v>
      </c>
      <c r="CS32" s="361">
        <v>0</v>
      </c>
      <c r="CT32" s="361">
        <v>0</v>
      </c>
      <c r="CU32" s="361">
        <v>0</v>
      </c>
      <c r="CV32" s="361">
        <v>0</v>
      </c>
      <c r="CW32" s="361">
        <v>0</v>
      </c>
      <c r="CX32" s="361">
        <v>0</v>
      </c>
      <c r="CY32" s="361">
        <v>0</v>
      </c>
      <c r="CZ32" s="361">
        <v>0</v>
      </c>
      <c r="DA32" s="361">
        <v>0</v>
      </c>
      <c r="DB32" s="361">
        <v>0</v>
      </c>
      <c r="DC32" s="362">
        <v>0</v>
      </c>
      <c r="DE32" s="23">
        <f t="shared" si="23"/>
        <v>0</v>
      </c>
      <c r="DF32" s="23">
        <f t="shared" si="19"/>
        <v>0</v>
      </c>
      <c r="DG32">
        <f t="shared" si="22"/>
        <v>21</v>
      </c>
      <c r="DH32">
        <f>DG32/(100+DG32)</f>
        <v>0.17355371900826447</v>
      </c>
    </row>
    <row r="33" spans="1:112" ht="15" customHeight="1">
      <c r="A33" s="67">
        <v>21</v>
      </c>
      <c r="B33" s="323" t="s">
        <v>183</v>
      </c>
      <c r="C33" s="349" t="s">
        <v>184</v>
      </c>
      <c r="D33" s="351"/>
      <c r="E33" s="351"/>
      <c r="F33" s="352">
        <f>SUM(F34:F41)+F42</f>
        <v>87331782.403221101</v>
      </c>
      <c r="G33" s="350">
        <f>SUMIF($H$5:$DC$5,"&lt;="&amp;PAL,$H33:$DC33)</f>
        <v>104934894</v>
      </c>
      <c r="H33" s="352">
        <f>SUM(H34:H41)+H42</f>
        <v>1000210</v>
      </c>
      <c r="I33" s="352">
        <f t="shared" ref="I33:BT33" si="24">SUM(I34:I41)+I42</f>
        <v>5934420</v>
      </c>
      <c r="J33" s="352">
        <f t="shared" si="24"/>
        <v>11539379.529999999</v>
      </c>
      <c r="K33" s="352">
        <f t="shared" si="24"/>
        <v>12102453.969999999</v>
      </c>
      <c r="L33" s="352">
        <f t="shared" si="24"/>
        <v>7806396.9900000002</v>
      </c>
      <c r="M33" s="352">
        <f t="shared" si="24"/>
        <v>13239692.76</v>
      </c>
      <c r="N33" s="352">
        <f t="shared" si="24"/>
        <v>37160470.829999998</v>
      </c>
      <c r="O33" s="352">
        <f t="shared" si="24"/>
        <v>16151869.92</v>
      </c>
      <c r="P33" s="352">
        <f t="shared" si="24"/>
        <v>0</v>
      </c>
      <c r="Q33" s="352">
        <f t="shared" si="24"/>
        <v>0</v>
      </c>
      <c r="R33" s="352">
        <f t="shared" si="24"/>
        <v>0</v>
      </c>
      <c r="S33" s="352">
        <f t="shared" si="24"/>
        <v>0</v>
      </c>
      <c r="T33" s="352">
        <f t="shared" si="24"/>
        <v>0</v>
      </c>
      <c r="U33" s="352">
        <f t="shared" si="24"/>
        <v>0</v>
      </c>
      <c r="V33" s="352">
        <f t="shared" si="24"/>
        <v>0</v>
      </c>
      <c r="W33" s="352">
        <f t="shared" si="24"/>
        <v>0</v>
      </c>
      <c r="X33" s="352">
        <f t="shared" si="24"/>
        <v>0</v>
      </c>
      <c r="Y33" s="352">
        <f t="shared" si="24"/>
        <v>0</v>
      </c>
      <c r="Z33" s="352">
        <f t="shared" si="24"/>
        <v>0</v>
      </c>
      <c r="AA33" s="352">
        <f t="shared" si="24"/>
        <v>0</v>
      </c>
      <c r="AB33" s="352">
        <f t="shared" si="24"/>
        <v>0</v>
      </c>
      <c r="AC33" s="352">
        <f t="shared" si="24"/>
        <v>0</v>
      </c>
      <c r="AD33" s="352">
        <f t="shared" si="24"/>
        <v>0</v>
      </c>
      <c r="AE33" s="352">
        <f t="shared" si="24"/>
        <v>0</v>
      </c>
      <c r="AF33" s="352">
        <f t="shared" si="24"/>
        <v>0</v>
      </c>
      <c r="AG33" s="352">
        <f t="shared" si="24"/>
        <v>0</v>
      </c>
      <c r="AH33" s="352">
        <f t="shared" si="24"/>
        <v>0</v>
      </c>
      <c r="AI33" s="352">
        <f t="shared" si="24"/>
        <v>0</v>
      </c>
      <c r="AJ33" s="352">
        <f t="shared" si="24"/>
        <v>0</v>
      </c>
      <c r="AK33" s="352">
        <f t="shared" si="24"/>
        <v>0</v>
      </c>
      <c r="AL33" s="352">
        <f t="shared" si="24"/>
        <v>0</v>
      </c>
      <c r="AM33" s="352">
        <f t="shared" si="24"/>
        <v>0</v>
      </c>
      <c r="AN33" s="352">
        <f t="shared" si="24"/>
        <v>0</v>
      </c>
      <c r="AO33" s="352">
        <f t="shared" si="24"/>
        <v>0</v>
      </c>
      <c r="AP33" s="352">
        <f t="shared" si="24"/>
        <v>0</v>
      </c>
      <c r="AQ33" s="352">
        <f t="shared" si="24"/>
        <v>0</v>
      </c>
      <c r="AR33" s="352">
        <f t="shared" si="24"/>
        <v>0</v>
      </c>
      <c r="AS33" s="352">
        <f t="shared" si="24"/>
        <v>0</v>
      </c>
      <c r="AT33" s="352">
        <f t="shared" si="24"/>
        <v>0</v>
      </c>
      <c r="AU33" s="352">
        <f t="shared" si="24"/>
        <v>0</v>
      </c>
      <c r="AV33" s="352">
        <f t="shared" si="24"/>
        <v>0</v>
      </c>
      <c r="AW33" s="352">
        <f t="shared" si="24"/>
        <v>0</v>
      </c>
      <c r="AX33" s="352">
        <f t="shared" si="24"/>
        <v>0</v>
      </c>
      <c r="AY33" s="352">
        <f t="shared" si="24"/>
        <v>0</v>
      </c>
      <c r="AZ33" s="352">
        <f t="shared" si="24"/>
        <v>0</v>
      </c>
      <c r="BA33" s="352">
        <f t="shared" si="24"/>
        <v>0</v>
      </c>
      <c r="BB33" s="352">
        <f t="shared" si="24"/>
        <v>0</v>
      </c>
      <c r="BC33" s="352">
        <f t="shared" si="24"/>
        <v>0</v>
      </c>
      <c r="BD33" s="352">
        <f t="shared" si="24"/>
        <v>0</v>
      </c>
      <c r="BE33" s="352">
        <f t="shared" si="24"/>
        <v>0</v>
      </c>
      <c r="BF33" s="352">
        <f t="shared" si="24"/>
        <v>0</v>
      </c>
      <c r="BG33" s="352">
        <f t="shared" si="24"/>
        <v>0</v>
      </c>
      <c r="BH33" s="352">
        <f t="shared" si="24"/>
        <v>0</v>
      </c>
      <c r="BI33" s="352">
        <f t="shared" si="24"/>
        <v>0</v>
      </c>
      <c r="BJ33" s="352">
        <f t="shared" si="24"/>
        <v>0</v>
      </c>
      <c r="BK33" s="352">
        <f t="shared" si="24"/>
        <v>0</v>
      </c>
      <c r="BL33" s="352">
        <f t="shared" si="24"/>
        <v>0</v>
      </c>
      <c r="BM33" s="352">
        <f t="shared" si="24"/>
        <v>0</v>
      </c>
      <c r="BN33" s="352">
        <f t="shared" si="24"/>
        <v>0</v>
      </c>
      <c r="BO33" s="352">
        <f t="shared" si="24"/>
        <v>0</v>
      </c>
      <c r="BP33" s="352">
        <f t="shared" si="24"/>
        <v>0</v>
      </c>
      <c r="BQ33" s="352">
        <f t="shared" si="24"/>
        <v>0</v>
      </c>
      <c r="BR33" s="352">
        <f t="shared" si="24"/>
        <v>0</v>
      </c>
      <c r="BS33" s="352">
        <f t="shared" si="24"/>
        <v>0</v>
      </c>
      <c r="BT33" s="352">
        <f t="shared" si="24"/>
        <v>0</v>
      </c>
      <c r="BU33" s="352">
        <f t="shared" ref="BU33:DC33" si="25">SUM(BU34:BU41)+BU42</f>
        <v>0</v>
      </c>
      <c r="BV33" s="352">
        <f t="shared" si="25"/>
        <v>0</v>
      </c>
      <c r="BW33" s="352">
        <f t="shared" si="25"/>
        <v>0</v>
      </c>
      <c r="BX33" s="352">
        <f t="shared" si="25"/>
        <v>0</v>
      </c>
      <c r="BY33" s="352">
        <f t="shared" si="25"/>
        <v>0</v>
      </c>
      <c r="BZ33" s="352">
        <f t="shared" si="25"/>
        <v>0</v>
      </c>
      <c r="CA33" s="352">
        <f t="shared" si="25"/>
        <v>0</v>
      </c>
      <c r="CB33" s="352">
        <f t="shared" si="25"/>
        <v>0</v>
      </c>
      <c r="CC33" s="352">
        <f t="shared" si="25"/>
        <v>0</v>
      </c>
      <c r="CD33" s="352">
        <f t="shared" si="25"/>
        <v>0</v>
      </c>
      <c r="CE33" s="352">
        <f t="shared" si="25"/>
        <v>0</v>
      </c>
      <c r="CF33" s="352">
        <f t="shared" si="25"/>
        <v>0</v>
      </c>
      <c r="CG33" s="352">
        <f t="shared" si="25"/>
        <v>0</v>
      </c>
      <c r="CH33" s="352">
        <f t="shared" si="25"/>
        <v>0</v>
      </c>
      <c r="CI33" s="352">
        <f t="shared" si="25"/>
        <v>0</v>
      </c>
      <c r="CJ33" s="352">
        <f t="shared" si="25"/>
        <v>0</v>
      </c>
      <c r="CK33" s="352">
        <f t="shared" si="25"/>
        <v>0</v>
      </c>
      <c r="CL33" s="352">
        <f t="shared" si="25"/>
        <v>0</v>
      </c>
      <c r="CM33" s="352">
        <f t="shared" si="25"/>
        <v>0</v>
      </c>
      <c r="CN33" s="352">
        <f t="shared" si="25"/>
        <v>0</v>
      </c>
      <c r="CO33" s="352">
        <f t="shared" si="25"/>
        <v>0</v>
      </c>
      <c r="CP33" s="352">
        <f t="shared" si="25"/>
        <v>0</v>
      </c>
      <c r="CQ33" s="352">
        <f t="shared" si="25"/>
        <v>0</v>
      </c>
      <c r="CR33" s="352">
        <f t="shared" si="25"/>
        <v>0</v>
      </c>
      <c r="CS33" s="352">
        <f t="shared" si="25"/>
        <v>0</v>
      </c>
      <c r="CT33" s="352">
        <f t="shared" si="25"/>
        <v>0</v>
      </c>
      <c r="CU33" s="352">
        <f t="shared" si="25"/>
        <v>0</v>
      </c>
      <c r="CV33" s="352">
        <f t="shared" si="25"/>
        <v>0</v>
      </c>
      <c r="CW33" s="352">
        <f t="shared" si="25"/>
        <v>0</v>
      </c>
      <c r="CX33" s="352">
        <f t="shared" si="25"/>
        <v>0</v>
      </c>
      <c r="CY33" s="352">
        <f t="shared" si="25"/>
        <v>0</v>
      </c>
      <c r="CZ33" s="352">
        <f t="shared" si="25"/>
        <v>0</v>
      </c>
      <c r="DA33" s="352">
        <f t="shared" si="25"/>
        <v>0</v>
      </c>
      <c r="DB33" s="352">
        <f t="shared" si="25"/>
        <v>0</v>
      </c>
      <c r="DC33" s="352">
        <f t="shared" si="25"/>
        <v>0</v>
      </c>
      <c r="DF33" s="23">
        <f t="shared" si="19"/>
        <v>8</v>
      </c>
    </row>
    <row r="34" spans="1:112" ht="15">
      <c r="A34" s="67">
        <v>22</v>
      </c>
      <c r="B34" s="323" t="str">
        <f>$B$33&amp;"1."</f>
        <v>D.3.1.</v>
      </c>
      <c r="C34" s="357" t="s">
        <v>185</v>
      </c>
      <c r="D34" s="363"/>
      <c r="E34" s="358" t="s">
        <v>37</v>
      </c>
      <c r="F34" s="350">
        <f>H34+NPV(FD,I34:INDEX(I34:DC34,PAL))</f>
        <v>4736629.494765589</v>
      </c>
      <c r="G34" s="350">
        <f>SUMIF($H$5:$DC$5,"&lt;="&amp;PAL,$H34:$DC34)</f>
        <v>5000000</v>
      </c>
      <c r="H34" s="359">
        <v>1000000</v>
      </c>
      <c r="I34" s="359">
        <v>2000000</v>
      </c>
      <c r="J34" s="359">
        <v>1000000</v>
      </c>
      <c r="K34" s="359">
        <v>1000000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0</v>
      </c>
      <c r="AI34" s="359">
        <v>0</v>
      </c>
      <c r="AJ34" s="359">
        <v>0</v>
      </c>
      <c r="AK34" s="359">
        <v>0</v>
      </c>
      <c r="AL34" s="359">
        <v>0</v>
      </c>
      <c r="AM34" s="359">
        <v>0</v>
      </c>
      <c r="AN34" s="359">
        <v>0</v>
      </c>
      <c r="AO34" s="359">
        <v>0</v>
      </c>
      <c r="AP34" s="359">
        <v>0</v>
      </c>
      <c r="AQ34" s="359">
        <v>0</v>
      </c>
      <c r="AR34" s="359">
        <v>0</v>
      </c>
      <c r="AS34" s="359">
        <v>0</v>
      </c>
      <c r="AT34" s="359">
        <v>0</v>
      </c>
      <c r="AU34" s="359">
        <v>0</v>
      </c>
      <c r="AV34" s="359">
        <v>0</v>
      </c>
      <c r="AW34" s="359">
        <v>0</v>
      </c>
      <c r="AX34" s="359">
        <v>0</v>
      </c>
      <c r="AY34" s="359">
        <v>0</v>
      </c>
      <c r="AZ34" s="359">
        <v>0</v>
      </c>
      <c r="BA34" s="359">
        <v>0</v>
      </c>
      <c r="BB34" s="359">
        <v>0</v>
      </c>
      <c r="BC34" s="359">
        <v>0</v>
      </c>
      <c r="BD34" s="359">
        <v>0</v>
      </c>
      <c r="BE34" s="359">
        <v>0</v>
      </c>
      <c r="BF34" s="359">
        <v>0</v>
      </c>
      <c r="BG34" s="359">
        <v>0</v>
      </c>
      <c r="BH34" s="359">
        <v>0</v>
      </c>
      <c r="BI34" s="359">
        <v>0</v>
      </c>
      <c r="BJ34" s="359">
        <v>0</v>
      </c>
      <c r="BK34" s="359">
        <v>0</v>
      </c>
      <c r="BL34" s="359">
        <v>0</v>
      </c>
      <c r="BM34" s="359">
        <v>0</v>
      </c>
      <c r="BN34" s="359">
        <v>0</v>
      </c>
      <c r="BO34" s="359">
        <v>0</v>
      </c>
      <c r="BP34" s="359">
        <v>0</v>
      </c>
      <c r="BQ34" s="359">
        <v>0</v>
      </c>
      <c r="BR34" s="359">
        <v>0</v>
      </c>
      <c r="BS34" s="359">
        <v>0</v>
      </c>
      <c r="BT34" s="359">
        <v>0</v>
      </c>
      <c r="BU34" s="359">
        <v>0</v>
      </c>
      <c r="BV34" s="359">
        <v>0</v>
      </c>
      <c r="BW34" s="359">
        <v>0</v>
      </c>
      <c r="BX34" s="359">
        <v>0</v>
      </c>
      <c r="BY34" s="359">
        <v>0</v>
      </c>
      <c r="BZ34" s="359">
        <v>0</v>
      </c>
      <c r="CA34" s="359">
        <v>0</v>
      </c>
      <c r="CB34" s="359">
        <v>0</v>
      </c>
      <c r="CC34" s="359">
        <v>0</v>
      </c>
      <c r="CD34" s="359">
        <v>0</v>
      </c>
      <c r="CE34" s="359">
        <v>0</v>
      </c>
      <c r="CF34" s="359">
        <v>0</v>
      </c>
      <c r="CG34" s="359">
        <v>0</v>
      </c>
      <c r="CH34" s="359">
        <v>0</v>
      </c>
      <c r="CI34" s="359">
        <v>0</v>
      </c>
      <c r="CJ34" s="359">
        <v>0</v>
      </c>
      <c r="CK34" s="359">
        <v>0</v>
      </c>
      <c r="CL34" s="359">
        <v>0</v>
      </c>
      <c r="CM34" s="359">
        <v>0</v>
      </c>
      <c r="CN34" s="359">
        <v>0</v>
      </c>
      <c r="CO34" s="359">
        <v>0</v>
      </c>
      <c r="CP34" s="359">
        <v>0</v>
      </c>
      <c r="CQ34" s="359">
        <v>0</v>
      </c>
      <c r="CR34" s="359">
        <v>0</v>
      </c>
      <c r="CS34" s="359">
        <v>0</v>
      </c>
      <c r="CT34" s="359">
        <v>0</v>
      </c>
      <c r="CU34" s="359">
        <v>0</v>
      </c>
      <c r="CV34" s="359">
        <v>0</v>
      </c>
      <c r="CW34" s="359">
        <v>0</v>
      </c>
      <c r="CX34" s="359">
        <v>0</v>
      </c>
      <c r="CY34" s="359">
        <v>0</v>
      </c>
      <c r="CZ34" s="359">
        <v>0</v>
      </c>
      <c r="DA34" s="359">
        <v>0</v>
      </c>
      <c r="DB34" s="359">
        <v>0</v>
      </c>
      <c r="DC34" s="359">
        <v>0</v>
      </c>
      <c r="DE34" s="23">
        <f>COUNTBLANK(H34:DC34)</f>
        <v>0</v>
      </c>
      <c r="DF34" s="23">
        <f t="shared" si="19"/>
        <v>4</v>
      </c>
      <c r="DG34">
        <f t="shared" ref="DG34:DG43" si="26">IF(ISNUMBER(E34),E34*100,0)</f>
        <v>0</v>
      </c>
      <c r="DH34">
        <v>0</v>
      </c>
    </row>
    <row r="35" spans="1:112" ht="60">
      <c r="A35" s="67">
        <v>23</v>
      </c>
      <c r="B35" s="323" t="str">
        <f>$B$33&amp;"2."</f>
        <v>D.3.2.</v>
      </c>
      <c r="C35" s="357" t="s">
        <v>186</v>
      </c>
      <c r="D35" s="363"/>
      <c r="E35" s="358" t="s">
        <v>37</v>
      </c>
      <c r="F35" s="350">
        <f>H35+NPV(FD,I35:INDEX(I35:DC35,PAL))</f>
        <v>874221.13398313441</v>
      </c>
      <c r="G35" s="350">
        <f>SUMIF($H$5:$DC$5,"&lt;="&amp;PAL,$H35:$DC35)</f>
        <v>1000000</v>
      </c>
      <c r="H35" s="359">
        <v>0</v>
      </c>
      <c r="I35" s="359">
        <v>0</v>
      </c>
      <c r="J35" s="359">
        <f>Prielaidos!E206*12%</f>
        <v>120000</v>
      </c>
      <c r="K35" s="359">
        <f>Prielaidos!E206*40%</f>
        <v>400000</v>
      </c>
      <c r="L35" s="359">
        <f>Prielaidos!E206*40%</f>
        <v>400000</v>
      </c>
      <c r="M35" s="359">
        <f>Prielaidos!E206*8%</f>
        <v>80000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0</v>
      </c>
      <c r="AI35" s="359">
        <v>0</v>
      </c>
      <c r="AJ35" s="359">
        <v>0</v>
      </c>
      <c r="AK35" s="359">
        <v>0</v>
      </c>
      <c r="AL35" s="359">
        <v>0</v>
      </c>
      <c r="AM35" s="359">
        <v>0</v>
      </c>
      <c r="AN35" s="359">
        <v>0</v>
      </c>
      <c r="AO35" s="359">
        <v>0</v>
      </c>
      <c r="AP35" s="359">
        <v>0</v>
      </c>
      <c r="AQ35" s="359">
        <v>0</v>
      </c>
      <c r="AR35" s="359">
        <v>0</v>
      </c>
      <c r="AS35" s="359">
        <v>0</v>
      </c>
      <c r="AT35" s="359">
        <v>0</v>
      </c>
      <c r="AU35" s="359">
        <v>0</v>
      </c>
      <c r="AV35" s="359">
        <v>0</v>
      </c>
      <c r="AW35" s="359">
        <v>0</v>
      </c>
      <c r="AX35" s="359">
        <v>0</v>
      </c>
      <c r="AY35" s="359">
        <v>0</v>
      </c>
      <c r="AZ35" s="359">
        <v>0</v>
      </c>
      <c r="BA35" s="359">
        <v>0</v>
      </c>
      <c r="BB35" s="359">
        <v>0</v>
      </c>
      <c r="BC35" s="359">
        <v>0</v>
      </c>
      <c r="BD35" s="359">
        <v>0</v>
      </c>
      <c r="BE35" s="359">
        <v>0</v>
      </c>
      <c r="BF35" s="359">
        <v>0</v>
      </c>
      <c r="BG35" s="359">
        <v>0</v>
      </c>
      <c r="BH35" s="359">
        <v>0</v>
      </c>
      <c r="BI35" s="359">
        <v>0</v>
      </c>
      <c r="BJ35" s="359">
        <v>0</v>
      </c>
      <c r="BK35" s="359">
        <v>0</v>
      </c>
      <c r="BL35" s="359">
        <v>0</v>
      </c>
      <c r="BM35" s="359">
        <v>0</v>
      </c>
      <c r="BN35" s="359">
        <v>0</v>
      </c>
      <c r="BO35" s="359">
        <v>0</v>
      </c>
      <c r="BP35" s="359">
        <v>0</v>
      </c>
      <c r="BQ35" s="359">
        <v>0</v>
      </c>
      <c r="BR35" s="359">
        <v>0</v>
      </c>
      <c r="BS35" s="359">
        <v>0</v>
      </c>
      <c r="BT35" s="359">
        <v>0</v>
      </c>
      <c r="BU35" s="359">
        <v>0</v>
      </c>
      <c r="BV35" s="359">
        <v>0</v>
      </c>
      <c r="BW35" s="359">
        <v>0</v>
      </c>
      <c r="BX35" s="359">
        <v>0</v>
      </c>
      <c r="BY35" s="359">
        <v>0</v>
      </c>
      <c r="BZ35" s="359">
        <v>0</v>
      </c>
      <c r="CA35" s="359">
        <v>0</v>
      </c>
      <c r="CB35" s="359">
        <v>0</v>
      </c>
      <c r="CC35" s="359">
        <v>0</v>
      </c>
      <c r="CD35" s="359">
        <v>0</v>
      </c>
      <c r="CE35" s="359">
        <v>0</v>
      </c>
      <c r="CF35" s="359">
        <v>0</v>
      </c>
      <c r="CG35" s="359">
        <v>0</v>
      </c>
      <c r="CH35" s="359">
        <v>0</v>
      </c>
      <c r="CI35" s="359">
        <v>0</v>
      </c>
      <c r="CJ35" s="359">
        <v>0</v>
      </c>
      <c r="CK35" s="359">
        <v>0</v>
      </c>
      <c r="CL35" s="359">
        <v>0</v>
      </c>
      <c r="CM35" s="359">
        <v>0</v>
      </c>
      <c r="CN35" s="359">
        <v>0</v>
      </c>
      <c r="CO35" s="359">
        <v>0</v>
      </c>
      <c r="CP35" s="359">
        <v>0</v>
      </c>
      <c r="CQ35" s="359">
        <v>0</v>
      </c>
      <c r="CR35" s="359">
        <v>0</v>
      </c>
      <c r="CS35" s="359">
        <v>0</v>
      </c>
      <c r="CT35" s="359">
        <v>0</v>
      </c>
      <c r="CU35" s="359">
        <v>0</v>
      </c>
      <c r="CV35" s="359">
        <v>0</v>
      </c>
      <c r="CW35" s="359">
        <v>0</v>
      </c>
      <c r="CX35" s="359">
        <v>0</v>
      </c>
      <c r="CY35" s="359">
        <v>0</v>
      </c>
      <c r="CZ35" s="359">
        <v>0</v>
      </c>
      <c r="DA35" s="359">
        <v>0</v>
      </c>
      <c r="DB35" s="359">
        <v>0</v>
      </c>
      <c r="DC35" s="359">
        <v>0</v>
      </c>
      <c r="DE35" s="23">
        <f t="shared" ref="DE35:DE43" si="27">COUNTBLANK(H35:DC35)</f>
        <v>0</v>
      </c>
      <c r="DF35" s="23">
        <f t="shared" si="19"/>
        <v>4</v>
      </c>
      <c r="DG35">
        <f t="shared" si="26"/>
        <v>0</v>
      </c>
      <c r="DH35">
        <v>0</v>
      </c>
    </row>
    <row r="36" spans="1:112" ht="45">
      <c r="A36" s="67">
        <v>24</v>
      </c>
      <c r="B36" s="323" t="str">
        <f>$B$33&amp;"3."</f>
        <v>D.3.3.</v>
      </c>
      <c r="C36" s="357" t="s">
        <v>187</v>
      </c>
      <c r="D36" s="363"/>
      <c r="E36" s="358" t="s">
        <v>37</v>
      </c>
      <c r="F36" s="350">
        <f>H36+NPV(FD,I36:INDEX(I36:DC36,PAL))</f>
        <v>4306804.660718116</v>
      </c>
      <c r="G36" s="350">
        <f>SUMIF($H$5:$DC$5,"&lt;="&amp;PAL,$H36:$DC36)</f>
        <v>5000000</v>
      </c>
      <c r="H36" s="359">
        <v>0</v>
      </c>
      <c r="I36" s="359">
        <v>0</v>
      </c>
      <c r="J36" s="359">
        <v>0</v>
      </c>
      <c r="K36" s="359">
        <f>Prielaidos!E207*40%</f>
        <v>2000000</v>
      </c>
      <c r="L36" s="359">
        <f>Prielaidos!E207*45%</f>
        <v>2250000</v>
      </c>
      <c r="M36" s="359">
        <f>Prielaidos!E207*10%</f>
        <v>500000</v>
      </c>
      <c r="N36" s="359">
        <f>Prielaidos!E207*3%</f>
        <v>150000</v>
      </c>
      <c r="O36" s="359">
        <f>Prielaidos!E207*2%</f>
        <v>100000</v>
      </c>
      <c r="P36" s="359">
        <v>0</v>
      </c>
      <c r="Q36" s="359">
        <v>0</v>
      </c>
      <c r="R36" s="359">
        <v>0</v>
      </c>
      <c r="S36" s="359">
        <v>0</v>
      </c>
      <c r="T36" s="359">
        <v>0</v>
      </c>
      <c r="U36" s="359">
        <v>0</v>
      </c>
      <c r="V36" s="359">
        <v>0</v>
      </c>
      <c r="W36" s="359">
        <v>0</v>
      </c>
      <c r="X36" s="359">
        <v>0</v>
      </c>
      <c r="Y36" s="359">
        <v>0</v>
      </c>
      <c r="Z36" s="359">
        <v>0</v>
      </c>
      <c r="AA36" s="359">
        <v>0</v>
      </c>
      <c r="AB36" s="359">
        <v>0</v>
      </c>
      <c r="AC36" s="359">
        <v>0</v>
      </c>
      <c r="AD36" s="359">
        <v>0</v>
      </c>
      <c r="AE36" s="359">
        <v>0</v>
      </c>
      <c r="AF36" s="359">
        <v>0</v>
      </c>
      <c r="AG36" s="359">
        <v>0</v>
      </c>
      <c r="AH36" s="359">
        <v>0</v>
      </c>
      <c r="AI36" s="359">
        <v>0</v>
      </c>
      <c r="AJ36" s="359">
        <v>0</v>
      </c>
      <c r="AK36" s="359">
        <v>0</v>
      </c>
      <c r="AL36" s="359">
        <v>0</v>
      </c>
      <c r="AM36" s="359">
        <v>0</v>
      </c>
      <c r="AN36" s="359">
        <v>0</v>
      </c>
      <c r="AO36" s="359">
        <v>0</v>
      </c>
      <c r="AP36" s="359">
        <v>0</v>
      </c>
      <c r="AQ36" s="359">
        <v>0</v>
      </c>
      <c r="AR36" s="359">
        <v>0</v>
      </c>
      <c r="AS36" s="359">
        <v>0</v>
      </c>
      <c r="AT36" s="359">
        <v>0</v>
      </c>
      <c r="AU36" s="359">
        <v>0</v>
      </c>
      <c r="AV36" s="359">
        <v>0</v>
      </c>
      <c r="AW36" s="359">
        <v>0</v>
      </c>
      <c r="AX36" s="359">
        <v>0</v>
      </c>
      <c r="AY36" s="359">
        <v>0</v>
      </c>
      <c r="AZ36" s="359">
        <v>0</v>
      </c>
      <c r="BA36" s="359">
        <v>0</v>
      </c>
      <c r="BB36" s="359">
        <v>0</v>
      </c>
      <c r="BC36" s="359">
        <v>0</v>
      </c>
      <c r="BD36" s="359">
        <v>0</v>
      </c>
      <c r="BE36" s="359">
        <v>0</v>
      </c>
      <c r="BF36" s="359">
        <v>0</v>
      </c>
      <c r="BG36" s="359">
        <v>0</v>
      </c>
      <c r="BH36" s="359">
        <v>0</v>
      </c>
      <c r="BI36" s="359">
        <v>0</v>
      </c>
      <c r="BJ36" s="359">
        <v>0</v>
      </c>
      <c r="BK36" s="359">
        <v>0</v>
      </c>
      <c r="BL36" s="359">
        <v>0</v>
      </c>
      <c r="BM36" s="359">
        <v>0</v>
      </c>
      <c r="BN36" s="359">
        <v>0</v>
      </c>
      <c r="BO36" s="359">
        <v>0</v>
      </c>
      <c r="BP36" s="359">
        <v>0</v>
      </c>
      <c r="BQ36" s="359">
        <v>0</v>
      </c>
      <c r="BR36" s="359">
        <v>0</v>
      </c>
      <c r="BS36" s="359">
        <v>0</v>
      </c>
      <c r="BT36" s="359">
        <v>0</v>
      </c>
      <c r="BU36" s="359">
        <v>0</v>
      </c>
      <c r="BV36" s="359">
        <v>0</v>
      </c>
      <c r="BW36" s="359">
        <v>0</v>
      </c>
      <c r="BX36" s="359">
        <v>0</v>
      </c>
      <c r="BY36" s="359">
        <v>0</v>
      </c>
      <c r="BZ36" s="359">
        <v>0</v>
      </c>
      <c r="CA36" s="359">
        <v>0</v>
      </c>
      <c r="CB36" s="359">
        <v>0</v>
      </c>
      <c r="CC36" s="359">
        <v>0</v>
      </c>
      <c r="CD36" s="359">
        <v>0</v>
      </c>
      <c r="CE36" s="359">
        <v>0</v>
      </c>
      <c r="CF36" s="359">
        <v>0</v>
      </c>
      <c r="CG36" s="359">
        <v>0</v>
      </c>
      <c r="CH36" s="359">
        <v>0</v>
      </c>
      <c r="CI36" s="359">
        <v>0</v>
      </c>
      <c r="CJ36" s="359">
        <v>0</v>
      </c>
      <c r="CK36" s="359">
        <v>0</v>
      </c>
      <c r="CL36" s="359">
        <v>0</v>
      </c>
      <c r="CM36" s="359">
        <v>0</v>
      </c>
      <c r="CN36" s="359">
        <v>0</v>
      </c>
      <c r="CO36" s="359">
        <v>0</v>
      </c>
      <c r="CP36" s="359">
        <v>0</v>
      </c>
      <c r="CQ36" s="359">
        <v>0</v>
      </c>
      <c r="CR36" s="359">
        <v>0</v>
      </c>
      <c r="CS36" s="359">
        <v>0</v>
      </c>
      <c r="CT36" s="359">
        <v>0</v>
      </c>
      <c r="CU36" s="359">
        <v>0</v>
      </c>
      <c r="CV36" s="359">
        <v>0</v>
      </c>
      <c r="CW36" s="359">
        <v>0</v>
      </c>
      <c r="CX36" s="359">
        <v>0</v>
      </c>
      <c r="CY36" s="359">
        <v>0</v>
      </c>
      <c r="CZ36" s="359">
        <v>0</v>
      </c>
      <c r="DA36" s="359">
        <v>0</v>
      </c>
      <c r="DB36" s="359">
        <v>0</v>
      </c>
      <c r="DC36" s="359">
        <v>0</v>
      </c>
      <c r="DE36" s="23">
        <f t="shared" si="27"/>
        <v>0</v>
      </c>
      <c r="DF36" s="23">
        <f t="shared" si="19"/>
        <v>5</v>
      </c>
      <c r="DG36">
        <f t="shared" si="26"/>
        <v>0</v>
      </c>
      <c r="DH36">
        <v>0</v>
      </c>
    </row>
    <row r="37" spans="1:112" ht="45">
      <c r="A37" s="67">
        <v>25</v>
      </c>
      <c r="B37" s="323" t="str">
        <f>$B$33&amp;"4."</f>
        <v>D.3.4.</v>
      </c>
      <c r="C37" s="357" t="s">
        <v>956</v>
      </c>
      <c r="D37" s="363"/>
      <c r="E37" s="358">
        <v>0.21</v>
      </c>
      <c r="F37" s="350">
        <f>H37+NPV(FD,I37:INDEX(I37:DC37,PAL))</f>
        <v>25711737.660411261</v>
      </c>
      <c r="G37" s="350">
        <f>SUMIF($H$5:$DC$5,"&lt;="&amp;PAL,$H37:$DC37)</f>
        <v>30000000</v>
      </c>
      <c r="H37" s="359">
        <v>0</v>
      </c>
      <c r="I37" s="359">
        <f>Prielaidos!E228*11%</f>
        <v>660000</v>
      </c>
      <c r="J37" s="359">
        <f>Prielaidos!E228*70%+2945169.53</f>
        <v>7145169.5299999993</v>
      </c>
      <c r="K37" s="359">
        <f>Prielaidos!E228*15%+4528243.97</f>
        <v>5428243.9699999997</v>
      </c>
      <c r="L37" s="359">
        <f>Prielaidos!E228*3%+4902396.99</f>
        <v>5082396.99</v>
      </c>
      <c r="M37" s="359">
        <f>Prielaidos!E228*1%+4494016.16</f>
        <v>4554016.16</v>
      </c>
      <c r="N37" s="359">
        <v>4587764.43</v>
      </c>
      <c r="O37" s="359">
        <v>2542408.92</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0</v>
      </c>
      <c r="AJ37" s="359">
        <v>0</v>
      </c>
      <c r="AK37" s="359">
        <v>0</v>
      </c>
      <c r="AL37" s="359">
        <v>0</v>
      </c>
      <c r="AM37" s="359">
        <v>0</v>
      </c>
      <c r="AN37" s="359">
        <v>0</v>
      </c>
      <c r="AO37" s="359">
        <v>0</v>
      </c>
      <c r="AP37" s="359">
        <v>0</v>
      </c>
      <c r="AQ37" s="359">
        <v>0</v>
      </c>
      <c r="AR37" s="359">
        <v>0</v>
      </c>
      <c r="AS37" s="359">
        <v>0</v>
      </c>
      <c r="AT37" s="359">
        <v>0</v>
      </c>
      <c r="AU37" s="359">
        <v>0</v>
      </c>
      <c r="AV37" s="359">
        <v>0</v>
      </c>
      <c r="AW37" s="359">
        <v>0</v>
      </c>
      <c r="AX37" s="359">
        <v>0</v>
      </c>
      <c r="AY37" s="359">
        <v>0</v>
      </c>
      <c r="AZ37" s="359">
        <v>0</v>
      </c>
      <c r="BA37" s="359">
        <v>0</v>
      </c>
      <c r="BB37" s="359">
        <v>0</v>
      </c>
      <c r="BC37" s="359">
        <v>0</v>
      </c>
      <c r="BD37" s="359">
        <v>0</v>
      </c>
      <c r="BE37" s="359">
        <v>0</v>
      </c>
      <c r="BF37" s="359">
        <v>0</v>
      </c>
      <c r="BG37" s="359">
        <v>0</v>
      </c>
      <c r="BH37" s="359">
        <v>0</v>
      </c>
      <c r="BI37" s="359">
        <v>0</v>
      </c>
      <c r="BJ37" s="359">
        <v>0</v>
      </c>
      <c r="BK37" s="359">
        <v>0</v>
      </c>
      <c r="BL37" s="359">
        <v>0</v>
      </c>
      <c r="BM37" s="359">
        <v>0</v>
      </c>
      <c r="BN37" s="359">
        <v>0</v>
      </c>
      <c r="BO37" s="359">
        <v>0</v>
      </c>
      <c r="BP37" s="359">
        <v>0</v>
      </c>
      <c r="BQ37" s="359">
        <v>0</v>
      </c>
      <c r="BR37" s="359">
        <v>0</v>
      </c>
      <c r="BS37" s="359">
        <v>0</v>
      </c>
      <c r="BT37" s="359">
        <v>0</v>
      </c>
      <c r="BU37" s="359">
        <v>0</v>
      </c>
      <c r="BV37" s="359">
        <v>0</v>
      </c>
      <c r="BW37" s="359">
        <v>0</v>
      </c>
      <c r="BX37" s="359">
        <v>0</v>
      </c>
      <c r="BY37" s="359">
        <v>0</v>
      </c>
      <c r="BZ37" s="359">
        <v>0</v>
      </c>
      <c r="CA37" s="359">
        <v>0</v>
      </c>
      <c r="CB37" s="359">
        <v>0</v>
      </c>
      <c r="CC37" s="359">
        <v>0</v>
      </c>
      <c r="CD37" s="359">
        <v>0</v>
      </c>
      <c r="CE37" s="359">
        <v>0</v>
      </c>
      <c r="CF37" s="359">
        <v>0</v>
      </c>
      <c r="CG37" s="359">
        <v>0</v>
      </c>
      <c r="CH37" s="359">
        <v>0</v>
      </c>
      <c r="CI37" s="359">
        <v>0</v>
      </c>
      <c r="CJ37" s="359">
        <v>0</v>
      </c>
      <c r="CK37" s="359">
        <v>0</v>
      </c>
      <c r="CL37" s="359">
        <v>0</v>
      </c>
      <c r="CM37" s="359">
        <v>0</v>
      </c>
      <c r="CN37" s="359">
        <v>0</v>
      </c>
      <c r="CO37" s="359">
        <v>0</v>
      </c>
      <c r="CP37" s="359">
        <v>0</v>
      </c>
      <c r="CQ37" s="359">
        <v>0</v>
      </c>
      <c r="CR37" s="359">
        <v>0</v>
      </c>
      <c r="CS37" s="359">
        <v>0</v>
      </c>
      <c r="CT37" s="359">
        <v>0</v>
      </c>
      <c r="CU37" s="359">
        <v>0</v>
      </c>
      <c r="CV37" s="359">
        <v>0</v>
      </c>
      <c r="CW37" s="359">
        <v>0</v>
      </c>
      <c r="CX37" s="359">
        <v>0</v>
      </c>
      <c r="CY37" s="359">
        <v>0</v>
      </c>
      <c r="CZ37" s="359">
        <v>0</v>
      </c>
      <c r="DA37" s="359">
        <v>0</v>
      </c>
      <c r="DB37" s="359">
        <v>0</v>
      </c>
      <c r="DC37" s="359">
        <v>0</v>
      </c>
      <c r="DE37" s="23">
        <f t="shared" si="27"/>
        <v>0</v>
      </c>
      <c r="DF37" s="23">
        <f t="shared" si="19"/>
        <v>7</v>
      </c>
      <c r="DG37">
        <f t="shared" si="26"/>
        <v>21</v>
      </c>
      <c r="DH37">
        <v>0</v>
      </c>
    </row>
    <row r="38" spans="1:112" ht="90">
      <c r="A38" s="67">
        <v>26</v>
      </c>
      <c r="B38" s="323" t="str">
        <f>$B$33&amp;"5."</f>
        <v>D.3.5.</v>
      </c>
      <c r="C38" s="357" t="s">
        <v>957</v>
      </c>
      <c r="D38" s="363"/>
      <c r="E38" s="358" t="s">
        <v>37</v>
      </c>
      <c r="F38" s="350">
        <f>H38+NPV(FD,I38:INDEX(I38:DC38,PAL))</f>
        <v>42552491.208227292</v>
      </c>
      <c r="G38" s="350">
        <f>SUMIF($H$5:$DC$5,"&lt;="&amp;PAL,$H38:$DC38)</f>
        <v>54037844</v>
      </c>
      <c r="H38" s="359">
        <v>0</v>
      </c>
      <c r="I38" s="359">
        <v>0</v>
      </c>
      <c r="J38" s="359">
        <v>0</v>
      </c>
      <c r="K38" s="359">
        <v>0</v>
      </c>
      <c r="L38" s="359">
        <v>0</v>
      </c>
      <c r="M38" s="359">
        <v>8105676.5999999996</v>
      </c>
      <c r="N38" s="359">
        <v>32422706.399999999</v>
      </c>
      <c r="O38" s="359">
        <v>13509461</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0</v>
      </c>
      <c r="AJ38" s="359">
        <v>0</v>
      </c>
      <c r="AK38" s="359">
        <v>0</v>
      </c>
      <c r="AL38" s="359">
        <v>0</v>
      </c>
      <c r="AM38" s="359">
        <v>0</v>
      </c>
      <c r="AN38" s="359">
        <v>0</v>
      </c>
      <c r="AO38" s="359">
        <v>0</v>
      </c>
      <c r="AP38" s="359">
        <v>0</v>
      </c>
      <c r="AQ38" s="359">
        <v>0</v>
      </c>
      <c r="AR38" s="359">
        <v>0</v>
      </c>
      <c r="AS38" s="359">
        <v>0</v>
      </c>
      <c r="AT38" s="359">
        <v>0</v>
      </c>
      <c r="AU38" s="359">
        <v>0</v>
      </c>
      <c r="AV38" s="359">
        <v>0</v>
      </c>
      <c r="AW38" s="359">
        <v>0</v>
      </c>
      <c r="AX38" s="359">
        <v>0</v>
      </c>
      <c r="AY38" s="359">
        <v>0</v>
      </c>
      <c r="AZ38" s="359">
        <v>0</v>
      </c>
      <c r="BA38" s="359">
        <v>0</v>
      </c>
      <c r="BB38" s="359">
        <v>0</v>
      </c>
      <c r="BC38" s="359">
        <v>0</v>
      </c>
      <c r="BD38" s="359">
        <v>0</v>
      </c>
      <c r="BE38" s="359">
        <v>0</v>
      </c>
      <c r="BF38" s="359">
        <v>0</v>
      </c>
      <c r="BG38" s="359">
        <v>0</v>
      </c>
      <c r="BH38" s="359">
        <v>0</v>
      </c>
      <c r="BI38" s="359">
        <v>0</v>
      </c>
      <c r="BJ38" s="359">
        <v>0</v>
      </c>
      <c r="BK38" s="359">
        <v>0</v>
      </c>
      <c r="BL38" s="359">
        <v>0</v>
      </c>
      <c r="BM38" s="359">
        <v>0</v>
      </c>
      <c r="BN38" s="359">
        <v>0</v>
      </c>
      <c r="BO38" s="359">
        <v>0</v>
      </c>
      <c r="BP38" s="359">
        <v>0</v>
      </c>
      <c r="BQ38" s="359">
        <v>0</v>
      </c>
      <c r="BR38" s="359">
        <v>0</v>
      </c>
      <c r="BS38" s="359">
        <v>0</v>
      </c>
      <c r="BT38" s="359">
        <v>0</v>
      </c>
      <c r="BU38" s="359">
        <v>0</v>
      </c>
      <c r="BV38" s="359">
        <v>0</v>
      </c>
      <c r="BW38" s="359">
        <v>0</v>
      </c>
      <c r="BX38" s="359">
        <v>0</v>
      </c>
      <c r="BY38" s="359">
        <v>0</v>
      </c>
      <c r="BZ38" s="359">
        <v>0</v>
      </c>
      <c r="CA38" s="359">
        <v>0</v>
      </c>
      <c r="CB38" s="359">
        <v>0</v>
      </c>
      <c r="CC38" s="359">
        <v>0</v>
      </c>
      <c r="CD38" s="359">
        <v>0</v>
      </c>
      <c r="CE38" s="359">
        <v>0</v>
      </c>
      <c r="CF38" s="359">
        <v>0</v>
      </c>
      <c r="CG38" s="359">
        <v>0</v>
      </c>
      <c r="CH38" s="359">
        <v>0</v>
      </c>
      <c r="CI38" s="359">
        <v>0</v>
      </c>
      <c r="CJ38" s="359">
        <v>0</v>
      </c>
      <c r="CK38" s="359">
        <v>0</v>
      </c>
      <c r="CL38" s="359">
        <v>0</v>
      </c>
      <c r="CM38" s="359">
        <v>0</v>
      </c>
      <c r="CN38" s="359">
        <v>0</v>
      </c>
      <c r="CO38" s="359">
        <v>0</v>
      </c>
      <c r="CP38" s="359">
        <v>0</v>
      </c>
      <c r="CQ38" s="359">
        <v>0</v>
      </c>
      <c r="CR38" s="359">
        <v>0</v>
      </c>
      <c r="CS38" s="359">
        <v>0</v>
      </c>
      <c r="CT38" s="359">
        <v>0</v>
      </c>
      <c r="CU38" s="359">
        <v>0</v>
      </c>
      <c r="CV38" s="359">
        <v>0</v>
      </c>
      <c r="CW38" s="359">
        <v>0</v>
      </c>
      <c r="CX38" s="359">
        <v>0</v>
      </c>
      <c r="CY38" s="359">
        <v>0</v>
      </c>
      <c r="CZ38" s="359">
        <v>0</v>
      </c>
      <c r="DA38" s="359">
        <v>0</v>
      </c>
      <c r="DB38" s="359">
        <v>0</v>
      </c>
      <c r="DC38" s="359">
        <v>0</v>
      </c>
      <c r="DE38" s="23">
        <f t="shared" si="27"/>
        <v>0</v>
      </c>
      <c r="DF38" s="23">
        <f t="shared" si="19"/>
        <v>3</v>
      </c>
      <c r="DG38">
        <f t="shared" si="26"/>
        <v>0</v>
      </c>
      <c r="DH38">
        <v>0</v>
      </c>
    </row>
    <row r="39" spans="1:112" ht="15">
      <c r="A39" s="67">
        <v>27</v>
      </c>
      <c r="B39" s="323" t="str">
        <f>$B$33&amp;"6."</f>
        <v>D.3.6.</v>
      </c>
      <c r="C39" s="357" t="s">
        <v>190</v>
      </c>
      <c r="D39" s="363"/>
      <c r="E39" s="358">
        <v>0.21</v>
      </c>
      <c r="F39" s="350">
        <f>H39+NPV(FD,I39:INDEX(I39:DC39,PAL))</f>
        <v>994.69219390077365</v>
      </c>
      <c r="G39" s="350">
        <f>SUMIF($H$5:$DC$5,"&lt;="&amp;PAL,$H39:$DC39)</f>
        <v>1050</v>
      </c>
      <c r="H39" s="359">
        <v>210</v>
      </c>
      <c r="I39" s="359">
        <v>420</v>
      </c>
      <c r="J39" s="359">
        <v>210</v>
      </c>
      <c r="K39" s="359">
        <v>210</v>
      </c>
      <c r="L39" s="359">
        <v>0</v>
      </c>
      <c r="M39" s="359">
        <v>0</v>
      </c>
      <c r="N39" s="359">
        <v>0</v>
      </c>
      <c r="O39" s="359">
        <v>0</v>
      </c>
      <c r="P39" s="359">
        <v>0</v>
      </c>
      <c r="Q39" s="359">
        <v>0</v>
      </c>
      <c r="R39" s="359">
        <v>0</v>
      </c>
      <c r="S39" s="359">
        <v>0</v>
      </c>
      <c r="T39" s="359">
        <v>0</v>
      </c>
      <c r="U39" s="359">
        <v>0</v>
      </c>
      <c r="V39" s="359">
        <v>0</v>
      </c>
      <c r="W39" s="359">
        <v>0</v>
      </c>
      <c r="X39" s="359">
        <v>0</v>
      </c>
      <c r="Y39" s="359">
        <v>0</v>
      </c>
      <c r="Z39" s="359">
        <v>0</v>
      </c>
      <c r="AA39" s="359">
        <v>0</v>
      </c>
      <c r="AB39" s="359">
        <v>0</v>
      </c>
      <c r="AC39" s="359">
        <v>0</v>
      </c>
      <c r="AD39" s="359">
        <v>0</v>
      </c>
      <c r="AE39" s="359">
        <v>0</v>
      </c>
      <c r="AF39" s="359">
        <v>0</v>
      </c>
      <c r="AG39" s="359">
        <v>0</v>
      </c>
      <c r="AH39" s="359">
        <v>0</v>
      </c>
      <c r="AI39" s="359">
        <v>0</v>
      </c>
      <c r="AJ39" s="359">
        <v>0</v>
      </c>
      <c r="AK39" s="359">
        <v>0</v>
      </c>
      <c r="AL39" s="359">
        <v>0</v>
      </c>
      <c r="AM39" s="359">
        <v>0</v>
      </c>
      <c r="AN39" s="359">
        <v>0</v>
      </c>
      <c r="AO39" s="359">
        <v>0</v>
      </c>
      <c r="AP39" s="359">
        <v>0</v>
      </c>
      <c r="AQ39" s="359">
        <v>0</v>
      </c>
      <c r="AR39" s="359">
        <v>0</v>
      </c>
      <c r="AS39" s="359">
        <v>0</v>
      </c>
      <c r="AT39" s="359">
        <v>0</v>
      </c>
      <c r="AU39" s="359">
        <v>0</v>
      </c>
      <c r="AV39" s="359">
        <v>0</v>
      </c>
      <c r="AW39" s="359">
        <v>0</v>
      </c>
      <c r="AX39" s="359">
        <v>0</v>
      </c>
      <c r="AY39" s="359">
        <v>0</v>
      </c>
      <c r="AZ39" s="359">
        <v>0</v>
      </c>
      <c r="BA39" s="359">
        <v>0</v>
      </c>
      <c r="BB39" s="359">
        <v>0</v>
      </c>
      <c r="BC39" s="359">
        <v>0</v>
      </c>
      <c r="BD39" s="359">
        <v>0</v>
      </c>
      <c r="BE39" s="359">
        <v>0</v>
      </c>
      <c r="BF39" s="359">
        <v>0</v>
      </c>
      <c r="BG39" s="359">
        <v>0</v>
      </c>
      <c r="BH39" s="359">
        <v>0</v>
      </c>
      <c r="BI39" s="359">
        <v>0</v>
      </c>
      <c r="BJ39" s="359">
        <v>0</v>
      </c>
      <c r="BK39" s="359">
        <v>0</v>
      </c>
      <c r="BL39" s="359">
        <v>0</v>
      </c>
      <c r="BM39" s="359">
        <v>0</v>
      </c>
      <c r="BN39" s="359">
        <v>0</v>
      </c>
      <c r="BO39" s="359">
        <v>0</v>
      </c>
      <c r="BP39" s="359">
        <v>0</v>
      </c>
      <c r="BQ39" s="359">
        <v>0</v>
      </c>
      <c r="BR39" s="359">
        <v>0</v>
      </c>
      <c r="BS39" s="359">
        <v>0</v>
      </c>
      <c r="BT39" s="359">
        <v>0</v>
      </c>
      <c r="BU39" s="359">
        <v>0</v>
      </c>
      <c r="BV39" s="359">
        <v>0</v>
      </c>
      <c r="BW39" s="359">
        <v>0</v>
      </c>
      <c r="BX39" s="359">
        <v>0</v>
      </c>
      <c r="BY39" s="359">
        <v>0</v>
      </c>
      <c r="BZ39" s="359">
        <v>0</v>
      </c>
      <c r="CA39" s="359">
        <v>0</v>
      </c>
      <c r="CB39" s="359">
        <v>0</v>
      </c>
      <c r="CC39" s="359">
        <v>0</v>
      </c>
      <c r="CD39" s="359">
        <v>0</v>
      </c>
      <c r="CE39" s="359">
        <v>0</v>
      </c>
      <c r="CF39" s="359">
        <v>0</v>
      </c>
      <c r="CG39" s="359">
        <v>0</v>
      </c>
      <c r="CH39" s="359">
        <v>0</v>
      </c>
      <c r="CI39" s="359">
        <v>0</v>
      </c>
      <c r="CJ39" s="359">
        <v>0</v>
      </c>
      <c r="CK39" s="359">
        <v>0</v>
      </c>
      <c r="CL39" s="359">
        <v>0</v>
      </c>
      <c r="CM39" s="359">
        <v>0</v>
      </c>
      <c r="CN39" s="359">
        <v>0</v>
      </c>
      <c r="CO39" s="359">
        <v>0</v>
      </c>
      <c r="CP39" s="359">
        <v>0</v>
      </c>
      <c r="CQ39" s="359">
        <v>0</v>
      </c>
      <c r="CR39" s="359">
        <v>0</v>
      </c>
      <c r="CS39" s="359">
        <v>0</v>
      </c>
      <c r="CT39" s="359">
        <v>0</v>
      </c>
      <c r="CU39" s="359">
        <v>0</v>
      </c>
      <c r="CV39" s="359">
        <v>0</v>
      </c>
      <c r="CW39" s="359">
        <v>0</v>
      </c>
      <c r="CX39" s="359">
        <v>0</v>
      </c>
      <c r="CY39" s="359">
        <v>0</v>
      </c>
      <c r="CZ39" s="359">
        <v>0</v>
      </c>
      <c r="DA39" s="359">
        <v>0</v>
      </c>
      <c r="DB39" s="359">
        <v>0</v>
      </c>
      <c r="DC39" s="359">
        <v>0</v>
      </c>
      <c r="DE39" s="23">
        <f t="shared" si="27"/>
        <v>0</v>
      </c>
      <c r="DF39" s="23">
        <f t="shared" si="19"/>
        <v>4</v>
      </c>
      <c r="DG39">
        <f t="shared" si="26"/>
        <v>21</v>
      </c>
      <c r="DH39">
        <v>0</v>
      </c>
    </row>
    <row r="40" spans="1:112" ht="30">
      <c r="A40" s="67">
        <v>28</v>
      </c>
      <c r="B40" s="323" t="str">
        <f>$B$33&amp;"7."</f>
        <v>D.3.7.</v>
      </c>
      <c r="C40" s="357" t="s">
        <v>191</v>
      </c>
      <c r="D40" s="363"/>
      <c r="E40" s="358" t="s">
        <v>37</v>
      </c>
      <c r="F40" s="350">
        <f>H40+NPV(FD,I40:INDEX(I40:DC40,PAL))</f>
        <v>8769287.6649977248</v>
      </c>
      <c r="G40" s="350">
        <f>SUMIF($H$5:$DC$5,"&lt;="&amp;PAL,$H40:$DC40)</f>
        <v>9480000</v>
      </c>
      <c r="H40" s="359">
        <v>0</v>
      </c>
      <c r="I40" s="359">
        <v>3160000</v>
      </c>
      <c r="J40" s="359">
        <v>3160000</v>
      </c>
      <c r="K40" s="359">
        <v>3160000</v>
      </c>
      <c r="L40" s="359">
        <v>0</v>
      </c>
      <c r="M40" s="359">
        <v>0</v>
      </c>
      <c r="N40" s="359">
        <v>0</v>
      </c>
      <c r="O40" s="359">
        <v>0</v>
      </c>
      <c r="P40" s="359">
        <v>0</v>
      </c>
      <c r="Q40" s="359">
        <v>0</v>
      </c>
      <c r="R40" s="359">
        <v>0</v>
      </c>
      <c r="S40" s="359">
        <v>0</v>
      </c>
      <c r="T40" s="359">
        <v>0</v>
      </c>
      <c r="U40" s="359">
        <v>0</v>
      </c>
      <c r="V40" s="359">
        <v>0</v>
      </c>
      <c r="W40" s="359">
        <v>0</v>
      </c>
      <c r="X40" s="359">
        <v>0</v>
      </c>
      <c r="Y40" s="359">
        <v>0</v>
      </c>
      <c r="Z40" s="359">
        <v>0</v>
      </c>
      <c r="AA40" s="359">
        <v>0</v>
      </c>
      <c r="AB40" s="359">
        <v>0</v>
      </c>
      <c r="AC40" s="359">
        <v>0</v>
      </c>
      <c r="AD40" s="359">
        <v>0</v>
      </c>
      <c r="AE40" s="359">
        <v>0</v>
      </c>
      <c r="AF40" s="359">
        <v>0</v>
      </c>
      <c r="AG40" s="359">
        <v>0</v>
      </c>
      <c r="AH40" s="359">
        <v>0</v>
      </c>
      <c r="AI40" s="359">
        <v>0</v>
      </c>
      <c r="AJ40" s="359">
        <v>0</v>
      </c>
      <c r="AK40" s="359">
        <v>0</v>
      </c>
      <c r="AL40" s="359">
        <v>0</v>
      </c>
      <c r="AM40" s="359">
        <v>0</v>
      </c>
      <c r="AN40" s="359">
        <v>0</v>
      </c>
      <c r="AO40" s="359">
        <v>0</v>
      </c>
      <c r="AP40" s="359">
        <v>0</v>
      </c>
      <c r="AQ40" s="359">
        <v>0</v>
      </c>
      <c r="AR40" s="359">
        <v>0</v>
      </c>
      <c r="AS40" s="359">
        <v>0</v>
      </c>
      <c r="AT40" s="359">
        <v>0</v>
      </c>
      <c r="AU40" s="359">
        <v>0</v>
      </c>
      <c r="AV40" s="359">
        <v>0</v>
      </c>
      <c r="AW40" s="359">
        <v>0</v>
      </c>
      <c r="AX40" s="359">
        <v>0</v>
      </c>
      <c r="AY40" s="359">
        <v>0</v>
      </c>
      <c r="AZ40" s="359">
        <v>0</v>
      </c>
      <c r="BA40" s="359">
        <v>0</v>
      </c>
      <c r="BB40" s="359">
        <v>0</v>
      </c>
      <c r="BC40" s="359">
        <v>0</v>
      </c>
      <c r="BD40" s="359">
        <v>0</v>
      </c>
      <c r="BE40" s="359">
        <v>0</v>
      </c>
      <c r="BF40" s="359">
        <v>0</v>
      </c>
      <c r="BG40" s="359">
        <v>0</v>
      </c>
      <c r="BH40" s="359">
        <v>0</v>
      </c>
      <c r="BI40" s="359">
        <v>0</v>
      </c>
      <c r="BJ40" s="359">
        <v>0</v>
      </c>
      <c r="BK40" s="359">
        <v>0</v>
      </c>
      <c r="BL40" s="359">
        <v>0</v>
      </c>
      <c r="BM40" s="359">
        <v>0</v>
      </c>
      <c r="BN40" s="359">
        <v>0</v>
      </c>
      <c r="BO40" s="359">
        <v>0</v>
      </c>
      <c r="BP40" s="359">
        <v>0</v>
      </c>
      <c r="BQ40" s="359">
        <v>0</v>
      </c>
      <c r="BR40" s="359">
        <v>0</v>
      </c>
      <c r="BS40" s="359">
        <v>0</v>
      </c>
      <c r="BT40" s="359">
        <v>0</v>
      </c>
      <c r="BU40" s="359">
        <v>0</v>
      </c>
      <c r="BV40" s="359">
        <v>0</v>
      </c>
      <c r="BW40" s="359">
        <v>0</v>
      </c>
      <c r="BX40" s="359">
        <v>0</v>
      </c>
      <c r="BY40" s="359">
        <v>0</v>
      </c>
      <c r="BZ40" s="359">
        <v>0</v>
      </c>
      <c r="CA40" s="359">
        <v>0</v>
      </c>
      <c r="CB40" s="359">
        <v>0</v>
      </c>
      <c r="CC40" s="359">
        <v>0</v>
      </c>
      <c r="CD40" s="359">
        <v>0</v>
      </c>
      <c r="CE40" s="359">
        <v>0</v>
      </c>
      <c r="CF40" s="359">
        <v>0</v>
      </c>
      <c r="CG40" s="359">
        <v>0</v>
      </c>
      <c r="CH40" s="359">
        <v>0</v>
      </c>
      <c r="CI40" s="359">
        <v>0</v>
      </c>
      <c r="CJ40" s="359">
        <v>0</v>
      </c>
      <c r="CK40" s="359">
        <v>0</v>
      </c>
      <c r="CL40" s="359">
        <v>0</v>
      </c>
      <c r="CM40" s="359">
        <v>0</v>
      </c>
      <c r="CN40" s="359">
        <v>0</v>
      </c>
      <c r="CO40" s="359">
        <v>0</v>
      </c>
      <c r="CP40" s="359">
        <v>0</v>
      </c>
      <c r="CQ40" s="359">
        <v>0</v>
      </c>
      <c r="CR40" s="359">
        <v>0</v>
      </c>
      <c r="CS40" s="359">
        <v>0</v>
      </c>
      <c r="CT40" s="359">
        <v>0</v>
      </c>
      <c r="CU40" s="359">
        <v>0</v>
      </c>
      <c r="CV40" s="359">
        <v>0</v>
      </c>
      <c r="CW40" s="359">
        <v>0</v>
      </c>
      <c r="CX40" s="359">
        <v>0</v>
      </c>
      <c r="CY40" s="359">
        <v>0</v>
      </c>
      <c r="CZ40" s="359">
        <v>0</v>
      </c>
      <c r="DA40" s="359">
        <v>0</v>
      </c>
      <c r="DB40" s="359">
        <v>0</v>
      </c>
      <c r="DC40" s="359">
        <v>0</v>
      </c>
      <c r="DE40" s="23">
        <f t="shared" si="27"/>
        <v>0</v>
      </c>
      <c r="DF40" s="23">
        <f t="shared" si="19"/>
        <v>3</v>
      </c>
      <c r="DG40">
        <f t="shared" si="26"/>
        <v>0</v>
      </c>
      <c r="DH40">
        <v>0</v>
      </c>
    </row>
    <row r="41" spans="1:112" ht="15">
      <c r="A41" s="67">
        <v>29</v>
      </c>
      <c r="B41" s="323" t="str">
        <f>$B$33&amp;"8."</f>
        <v>D.3.8.</v>
      </c>
      <c r="C41" s="357" t="s">
        <v>192</v>
      </c>
      <c r="D41" s="360"/>
      <c r="E41" s="358">
        <v>0.21</v>
      </c>
      <c r="F41" s="350">
        <f>H41+NPV(FD,I41:INDEX(I41:DC41,PAL))</f>
        <v>379615.88792409224</v>
      </c>
      <c r="G41" s="350">
        <f>SUMIF($H$5:$DC$5,"&lt;="&amp;PAL,$H41:$DC41)</f>
        <v>416000</v>
      </c>
      <c r="H41" s="359">
        <v>0</v>
      </c>
      <c r="I41" s="359">
        <v>114000</v>
      </c>
      <c r="J41" s="359">
        <v>114000</v>
      </c>
      <c r="K41" s="359">
        <v>114000</v>
      </c>
      <c r="L41" s="359">
        <v>74000</v>
      </c>
      <c r="M41" s="359">
        <v>0</v>
      </c>
      <c r="N41" s="359">
        <v>0</v>
      </c>
      <c r="O41" s="359">
        <v>0</v>
      </c>
      <c r="P41" s="359">
        <v>0</v>
      </c>
      <c r="Q41" s="359">
        <v>0</v>
      </c>
      <c r="R41" s="359">
        <v>0</v>
      </c>
      <c r="S41" s="359">
        <v>0</v>
      </c>
      <c r="T41" s="359">
        <v>0</v>
      </c>
      <c r="U41" s="359">
        <v>0</v>
      </c>
      <c r="V41" s="359">
        <v>0</v>
      </c>
      <c r="W41" s="359">
        <v>0</v>
      </c>
      <c r="X41" s="359">
        <v>0</v>
      </c>
      <c r="Y41" s="359">
        <v>0</v>
      </c>
      <c r="Z41" s="359">
        <v>0</v>
      </c>
      <c r="AA41" s="359">
        <v>0</v>
      </c>
      <c r="AB41" s="359">
        <v>0</v>
      </c>
      <c r="AC41" s="359">
        <v>0</v>
      </c>
      <c r="AD41" s="359">
        <v>0</v>
      </c>
      <c r="AE41" s="359">
        <v>0</v>
      </c>
      <c r="AF41" s="359">
        <v>0</v>
      </c>
      <c r="AG41" s="359">
        <v>0</v>
      </c>
      <c r="AH41" s="359">
        <v>0</v>
      </c>
      <c r="AI41" s="359">
        <v>0</v>
      </c>
      <c r="AJ41" s="359">
        <v>0</v>
      </c>
      <c r="AK41" s="359">
        <v>0</v>
      </c>
      <c r="AL41" s="359">
        <v>0</v>
      </c>
      <c r="AM41" s="359">
        <v>0</v>
      </c>
      <c r="AN41" s="359">
        <v>0</v>
      </c>
      <c r="AO41" s="359">
        <v>0</v>
      </c>
      <c r="AP41" s="359">
        <v>0</v>
      </c>
      <c r="AQ41" s="359">
        <v>0</v>
      </c>
      <c r="AR41" s="359">
        <v>0</v>
      </c>
      <c r="AS41" s="359">
        <v>0</v>
      </c>
      <c r="AT41" s="359">
        <v>0</v>
      </c>
      <c r="AU41" s="359">
        <v>0</v>
      </c>
      <c r="AV41" s="359">
        <v>0</v>
      </c>
      <c r="AW41" s="359">
        <v>0</v>
      </c>
      <c r="AX41" s="359">
        <v>0</v>
      </c>
      <c r="AY41" s="359">
        <v>0</v>
      </c>
      <c r="AZ41" s="359">
        <v>0</v>
      </c>
      <c r="BA41" s="359">
        <v>0</v>
      </c>
      <c r="BB41" s="359">
        <v>0</v>
      </c>
      <c r="BC41" s="359">
        <v>0</v>
      </c>
      <c r="BD41" s="359">
        <v>0</v>
      </c>
      <c r="BE41" s="359">
        <v>0</v>
      </c>
      <c r="BF41" s="359">
        <v>0</v>
      </c>
      <c r="BG41" s="359">
        <v>0</v>
      </c>
      <c r="BH41" s="359">
        <v>0</v>
      </c>
      <c r="BI41" s="359">
        <v>0</v>
      </c>
      <c r="BJ41" s="359">
        <v>0</v>
      </c>
      <c r="BK41" s="359">
        <v>0</v>
      </c>
      <c r="BL41" s="359">
        <v>0</v>
      </c>
      <c r="BM41" s="359">
        <v>0</v>
      </c>
      <c r="BN41" s="359">
        <v>0</v>
      </c>
      <c r="BO41" s="359">
        <v>0</v>
      </c>
      <c r="BP41" s="359">
        <v>0</v>
      </c>
      <c r="BQ41" s="359">
        <v>0</v>
      </c>
      <c r="BR41" s="359">
        <v>0</v>
      </c>
      <c r="BS41" s="359">
        <v>0</v>
      </c>
      <c r="BT41" s="359">
        <v>0</v>
      </c>
      <c r="BU41" s="359">
        <v>0</v>
      </c>
      <c r="BV41" s="359">
        <v>0</v>
      </c>
      <c r="BW41" s="359">
        <v>0</v>
      </c>
      <c r="BX41" s="359">
        <v>0</v>
      </c>
      <c r="BY41" s="359">
        <v>0</v>
      </c>
      <c r="BZ41" s="359">
        <v>0</v>
      </c>
      <c r="CA41" s="359">
        <v>0</v>
      </c>
      <c r="CB41" s="359">
        <v>0</v>
      </c>
      <c r="CC41" s="359">
        <v>0</v>
      </c>
      <c r="CD41" s="359">
        <v>0</v>
      </c>
      <c r="CE41" s="359">
        <v>0</v>
      </c>
      <c r="CF41" s="359">
        <v>0</v>
      </c>
      <c r="CG41" s="359">
        <v>0</v>
      </c>
      <c r="CH41" s="359">
        <v>0</v>
      </c>
      <c r="CI41" s="359">
        <v>0</v>
      </c>
      <c r="CJ41" s="359">
        <v>0</v>
      </c>
      <c r="CK41" s="359">
        <v>0</v>
      </c>
      <c r="CL41" s="359">
        <v>0</v>
      </c>
      <c r="CM41" s="359">
        <v>0</v>
      </c>
      <c r="CN41" s="359">
        <v>0</v>
      </c>
      <c r="CO41" s="359">
        <v>0</v>
      </c>
      <c r="CP41" s="359">
        <v>0</v>
      </c>
      <c r="CQ41" s="359">
        <v>0</v>
      </c>
      <c r="CR41" s="359">
        <v>0</v>
      </c>
      <c r="CS41" s="359">
        <v>0</v>
      </c>
      <c r="CT41" s="359">
        <v>0</v>
      </c>
      <c r="CU41" s="359">
        <v>0</v>
      </c>
      <c r="CV41" s="359">
        <v>0</v>
      </c>
      <c r="CW41" s="359">
        <v>0</v>
      </c>
      <c r="CX41" s="359">
        <v>0</v>
      </c>
      <c r="CY41" s="359">
        <v>0</v>
      </c>
      <c r="CZ41" s="359">
        <v>0</v>
      </c>
      <c r="DA41" s="359">
        <v>0</v>
      </c>
      <c r="DB41" s="359">
        <v>0</v>
      </c>
      <c r="DC41" s="359">
        <v>0</v>
      </c>
      <c r="DE41" s="23">
        <f t="shared" si="27"/>
        <v>0</v>
      </c>
      <c r="DF41" s="23">
        <f t="shared" si="19"/>
        <v>4</v>
      </c>
      <c r="DG41">
        <f t="shared" si="26"/>
        <v>21</v>
      </c>
      <c r="DH41">
        <v>0</v>
      </c>
    </row>
    <row r="42" spans="1:112" ht="15" customHeight="1">
      <c r="A42" s="67">
        <v>30</v>
      </c>
      <c r="B42" s="323" t="str">
        <f>$B$33&amp;"9."</f>
        <v>D.3.9.</v>
      </c>
      <c r="C42" s="360" t="s">
        <v>178</v>
      </c>
      <c r="D42" s="360"/>
      <c r="E42" s="358">
        <v>0.21</v>
      </c>
      <c r="F42" s="350">
        <f>H42+NPV(FD,I42:INDEX(I42:DC42,PAL))</f>
        <v>0</v>
      </c>
      <c r="G42" s="350">
        <f>SUMIF($H$5:$DC$5,"&lt;="&amp;PAL,$H42:$DC42)</f>
        <v>0</v>
      </c>
      <c r="H42" s="361">
        <v>0</v>
      </c>
      <c r="I42" s="361">
        <v>0</v>
      </c>
      <c r="J42" s="361">
        <v>0</v>
      </c>
      <c r="K42" s="361">
        <v>0</v>
      </c>
      <c r="L42" s="361">
        <v>0</v>
      </c>
      <c r="M42" s="361">
        <v>0</v>
      </c>
      <c r="N42" s="361">
        <v>0</v>
      </c>
      <c r="O42" s="361">
        <v>0</v>
      </c>
      <c r="P42" s="361">
        <v>0</v>
      </c>
      <c r="Q42" s="362">
        <v>0</v>
      </c>
      <c r="R42" s="362">
        <v>0</v>
      </c>
      <c r="S42" s="362">
        <v>0</v>
      </c>
      <c r="T42" s="362">
        <v>0</v>
      </c>
      <c r="U42" s="362">
        <v>0</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0</v>
      </c>
      <c r="AW42" s="362">
        <v>0</v>
      </c>
      <c r="AX42" s="362">
        <v>0</v>
      </c>
      <c r="AY42" s="362">
        <v>0</v>
      </c>
      <c r="AZ42" s="362">
        <v>0</v>
      </c>
      <c r="BA42" s="362">
        <v>0</v>
      </c>
      <c r="BB42" s="362">
        <v>0</v>
      </c>
      <c r="BC42" s="362">
        <v>0</v>
      </c>
      <c r="BD42" s="362">
        <v>0</v>
      </c>
      <c r="BE42" s="362">
        <v>0</v>
      </c>
      <c r="BF42" s="362">
        <v>0</v>
      </c>
      <c r="BG42" s="362">
        <v>0</v>
      </c>
      <c r="BH42" s="362">
        <v>0</v>
      </c>
      <c r="BI42" s="362">
        <v>0</v>
      </c>
      <c r="BJ42" s="362">
        <v>0</v>
      </c>
      <c r="BK42" s="362">
        <v>0</v>
      </c>
      <c r="BL42" s="362">
        <v>0</v>
      </c>
      <c r="BM42" s="362">
        <v>0</v>
      </c>
      <c r="BN42" s="362">
        <v>0</v>
      </c>
      <c r="BO42" s="362">
        <v>0</v>
      </c>
      <c r="BP42" s="362">
        <v>0</v>
      </c>
      <c r="BQ42" s="362">
        <v>0</v>
      </c>
      <c r="BR42" s="362">
        <v>0</v>
      </c>
      <c r="BS42" s="362">
        <v>0</v>
      </c>
      <c r="BT42" s="362">
        <v>0</v>
      </c>
      <c r="BU42" s="362">
        <v>0</v>
      </c>
      <c r="BV42" s="362">
        <v>0</v>
      </c>
      <c r="BW42" s="362">
        <v>0</v>
      </c>
      <c r="BX42" s="362">
        <v>0</v>
      </c>
      <c r="BY42" s="362">
        <v>0</v>
      </c>
      <c r="BZ42" s="362">
        <v>0</v>
      </c>
      <c r="CA42" s="362">
        <v>0</v>
      </c>
      <c r="CB42" s="362">
        <v>0</v>
      </c>
      <c r="CC42" s="362">
        <v>0</v>
      </c>
      <c r="CD42" s="362">
        <v>0</v>
      </c>
      <c r="CE42" s="362">
        <v>0</v>
      </c>
      <c r="CF42" s="362">
        <v>0</v>
      </c>
      <c r="CG42" s="362">
        <v>0</v>
      </c>
      <c r="CH42" s="362">
        <v>0</v>
      </c>
      <c r="CI42" s="362">
        <v>0</v>
      </c>
      <c r="CJ42" s="362">
        <v>0</v>
      </c>
      <c r="CK42" s="362">
        <v>0</v>
      </c>
      <c r="CL42" s="362">
        <v>0</v>
      </c>
      <c r="CM42" s="362">
        <v>0</v>
      </c>
      <c r="CN42" s="362">
        <v>0</v>
      </c>
      <c r="CO42" s="362">
        <v>0</v>
      </c>
      <c r="CP42" s="362">
        <v>0</v>
      </c>
      <c r="CQ42" s="362">
        <v>0</v>
      </c>
      <c r="CR42" s="362">
        <v>0</v>
      </c>
      <c r="CS42" s="362">
        <v>0</v>
      </c>
      <c r="CT42" s="362">
        <v>0</v>
      </c>
      <c r="CU42" s="362">
        <v>0</v>
      </c>
      <c r="CV42" s="362">
        <v>0</v>
      </c>
      <c r="CW42" s="362">
        <v>0</v>
      </c>
      <c r="CX42" s="362">
        <v>0</v>
      </c>
      <c r="CY42" s="362">
        <v>0</v>
      </c>
      <c r="CZ42" s="362">
        <v>0</v>
      </c>
      <c r="DA42" s="362">
        <v>0</v>
      </c>
      <c r="DB42" s="362">
        <v>0</v>
      </c>
      <c r="DC42" s="362">
        <v>0</v>
      </c>
      <c r="DE42" s="23">
        <f t="shared" si="27"/>
        <v>0</v>
      </c>
      <c r="DF42" s="23">
        <f t="shared" si="19"/>
        <v>0</v>
      </c>
      <c r="DG42">
        <f t="shared" si="26"/>
        <v>21</v>
      </c>
      <c r="DH42">
        <v>0</v>
      </c>
    </row>
    <row r="43" spans="1:112" ht="15" customHeight="1">
      <c r="A43" s="67">
        <v>31</v>
      </c>
      <c r="B43" s="323" t="str">
        <f>$B$33&amp;"L."</f>
        <v>D.3.L.</v>
      </c>
      <c r="C43" s="360" t="s">
        <v>179</v>
      </c>
      <c r="D43" s="360"/>
      <c r="E43" s="358">
        <v>0.21</v>
      </c>
      <c r="F43" s="350">
        <f>H43+NPV(FD,I43:INDEX(I43:DC43,PAL))</f>
        <v>0</v>
      </c>
      <c r="G43" s="350">
        <f>SUMIF($H$5:$DC$5,"&lt;="&amp;PAL,$H43:$DC43)</f>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0</v>
      </c>
      <c r="AA43" s="361">
        <v>0</v>
      </c>
      <c r="AB43" s="362">
        <v>0</v>
      </c>
      <c r="AC43" s="361">
        <v>0</v>
      </c>
      <c r="AD43" s="361">
        <v>0</v>
      </c>
      <c r="AE43" s="361">
        <v>0</v>
      </c>
      <c r="AF43" s="361">
        <v>0</v>
      </c>
      <c r="AG43" s="361">
        <v>0</v>
      </c>
      <c r="AH43" s="361">
        <v>0</v>
      </c>
      <c r="AI43" s="361">
        <v>0</v>
      </c>
      <c r="AJ43" s="361">
        <v>0</v>
      </c>
      <c r="AK43" s="361">
        <v>0</v>
      </c>
      <c r="AL43" s="361">
        <v>0</v>
      </c>
      <c r="AM43" s="361">
        <v>0</v>
      </c>
      <c r="AN43" s="361">
        <v>0</v>
      </c>
      <c r="AO43" s="361">
        <v>0</v>
      </c>
      <c r="AP43" s="361">
        <v>0</v>
      </c>
      <c r="AQ43" s="361">
        <v>0</v>
      </c>
      <c r="AR43" s="361">
        <v>0</v>
      </c>
      <c r="AS43" s="361">
        <v>0</v>
      </c>
      <c r="AT43" s="361">
        <v>0</v>
      </c>
      <c r="AU43" s="361">
        <v>0</v>
      </c>
      <c r="AV43" s="361">
        <v>0</v>
      </c>
      <c r="AW43" s="361">
        <v>0</v>
      </c>
      <c r="AX43" s="361">
        <v>0</v>
      </c>
      <c r="AY43" s="361">
        <v>0</v>
      </c>
      <c r="AZ43" s="361">
        <v>0</v>
      </c>
      <c r="BA43" s="361">
        <v>0</v>
      </c>
      <c r="BB43" s="361">
        <v>0</v>
      </c>
      <c r="BC43" s="361">
        <v>0</v>
      </c>
      <c r="BD43" s="361">
        <v>0</v>
      </c>
      <c r="BE43" s="361">
        <v>0</v>
      </c>
      <c r="BF43" s="361">
        <v>0</v>
      </c>
      <c r="BG43" s="361">
        <v>0</v>
      </c>
      <c r="BH43" s="361">
        <v>0</v>
      </c>
      <c r="BI43" s="361">
        <v>0</v>
      </c>
      <c r="BJ43" s="361">
        <v>0</v>
      </c>
      <c r="BK43" s="361">
        <v>0</v>
      </c>
      <c r="BL43" s="361">
        <v>0</v>
      </c>
      <c r="BM43" s="361">
        <v>0</v>
      </c>
      <c r="BN43" s="361">
        <v>0</v>
      </c>
      <c r="BO43" s="361">
        <v>0</v>
      </c>
      <c r="BP43" s="361">
        <v>0</v>
      </c>
      <c r="BQ43" s="361">
        <v>0</v>
      </c>
      <c r="BR43" s="361">
        <v>0</v>
      </c>
      <c r="BS43" s="361">
        <v>0</v>
      </c>
      <c r="BT43" s="361">
        <v>0</v>
      </c>
      <c r="BU43" s="361">
        <v>0</v>
      </c>
      <c r="BV43" s="361">
        <v>0</v>
      </c>
      <c r="BW43" s="361">
        <v>0</v>
      </c>
      <c r="BX43" s="361">
        <v>0</v>
      </c>
      <c r="BY43" s="361">
        <v>0</v>
      </c>
      <c r="BZ43" s="361">
        <v>0</v>
      </c>
      <c r="CA43" s="361">
        <v>0</v>
      </c>
      <c r="CB43" s="361">
        <v>0</v>
      </c>
      <c r="CC43" s="361">
        <v>0</v>
      </c>
      <c r="CD43" s="361">
        <v>0</v>
      </c>
      <c r="CE43" s="361">
        <v>0</v>
      </c>
      <c r="CF43" s="361">
        <v>0</v>
      </c>
      <c r="CG43" s="361">
        <v>0</v>
      </c>
      <c r="CH43" s="361">
        <v>0</v>
      </c>
      <c r="CI43" s="361">
        <v>0</v>
      </c>
      <c r="CJ43" s="361">
        <v>0</v>
      </c>
      <c r="CK43" s="361">
        <v>0</v>
      </c>
      <c r="CL43" s="361">
        <v>0</v>
      </c>
      <c r="CM43" s="361">
        <v>0</v>
      </c>
      <c r="CN43" s="361">
        <v>0</v>
      </c>
      <c r="CO43" s="361">
        <v>0</v>
      </c>
      <c r="CP43" s="361">
        <v>0</v>
      </c>
      <c r="CQ43" s="361">
        <v>0</v>
      </c>
      <c r="CR43" s="361">
        <v>0</v>
      </c>
      <c r="CS43" s="361">
        <v>0</v>
      </c>
      <c r="CT43" s="361">
        <v>0</v>
      </c>
      <c r="CU43" s="361">
        <v>0</v>
      </c>
      <c r="CV43" s="361">
        <v>0</v>
      </c>
      <c r="CW43" s="361">
        <v>0</v>
      </c>
      <c r="CX43" s="361">
        <v>0</v>
      </c>
      <c r="CY43" s="361">
        <v>0</v>
      </c>
      <c r="CZ43" s="361">
        <v>0</v>
      </c>
      <c r="DA43" s="361">
        <v>0</v>
      </c>
      <c r="DB43" s="361">
        <v>0</v>
      </c>
      <c r="DC43" s="362">
        <v>0</v>
      </c>
      <c r="DE43" s="23">
        <f t="shared" si="27"/>
        <v>0</v>
      </c>
      <c r="DF43" s="23">
        <f t="shared" si="19"/>
        <v>0</v>
      </c>
      <c r="DG43">
        <f t="shared" si="26"/>
        <v>21</v>
      </c>
      <c r="DH43">
        <f>DG43/(100+DG43)</f>
        <v>0.17355371900826447</v>
      </c>
    </row>
    <row r="44" spans="1:112" ht="15">
      <c r="A44" s="67">
        <v>32</v>
      </c>
      <c r="B44" s="323" t="s">
        <v>193</v>
      </c>
      <c r="C44" s="349" t="s">
        <v>194</v>
      </c>
      <c r="D44" s="351"/>
      <c r="E44" s="351"/>
      <c r="F44" s="352">
        <f>F45+F56+F67</f>
        <v>308570794.34370553</v>
      </c>
      <c r="G44" s="350">
        <f>SUMIF($H$5:$DC$5,"&lt;="&amp;PAL,$H44:$DC44)</f>
        <v>342109411.58000004</v>
      </c>
      <c r="H44" s="352">
        <f>H45+H56+H67</f>
        <v>9827999</v>
      </c>
      <c r="I44" s="352">
        <f t="shared" ref="I44:BT44" si="28">I45+I56+I67</f>
        <v>65383904.200000003</v>
      </c>
      <c r="J44" s="352">
        <f t="shared" si="28"/>
        <v>71898279.159999996</v>
      </c>
      <c r="K44" s="352">
        <f t="shared" si="28"/>
        <v>33171285.879999995</v>
      </c>
      <c r="L44" s="352">
        <f t="shared" si="28"/>
        <v>56839341.859999999</v>
      </c>
      <c r="M44" s="352">
        <f t="shared" si="28"/>
        <v>62284116.859999999</v>
      </c>
      <c r="N44" s="352">
        <f t="shared" si="28"/>
        <v>60794237.469999999</v>
      </c>
      <c r="O44" s="352">
        <f t="shared" si="28"/>
        <v>27382347.149999999</v>
      </c>
      <c r="P44" s="352">
        <f t="shared" si="28"/>
        <v>-5940000</v>
      </c>
      <c r="Q44" s="352">
        <f t="shared" si="28"/>
        <v>-6230000</v>
      </c>
      <c r="R44" s="352">
        <f t="shared" si="28"/>
        <v>-6230000</v>
      </c>
      <c r="S44" s="352">
        <f t="shared" si="28"/>
        <v>-6230000</v>
      </c>
      <c r="T44" s="352">
        <f t="shared" si="28"/>
        <v>-5107400</v>
      </c>
      <c r="U44" s="352">
        <f t="shared" si="28"/>
        <v>-4226300</v>
      </c>
      <c r="V44" s="352">
        <f t="shared" si="28"/>
        <v>-3410400</v>
      </c>
      <c r="W44" s="352">
        <f t="shared" si="28"/>
        <v>-2967000</v>
      </c>
      <c r="X44" s="352">
        <f t="shared" si="28"/>
        <v>-2241000</v>
      </c>
      <c r="Y44" s="352">
        <f t="shared" si="28"/>
        <v>-1800000</v>
      </c>
      <c r="Z44" s="352">
        <f t="shared" si="28"/>
        <v>-1090000</v>
      </c>
      <c r="AA44" s="352">
        <f t="shared" si="28"/>
        <v>0</v>
      </c>
      <c r="AB44" s="352">
        <f t="shared" si="28"/>
        <v>0</v>
      </c>
      <c r="AC44" s="352">
        <f t="shared" si="28"/>
        <v>0</v>
      </c>
      <c r="AD44" s="352">
        <f t="shared" si="28"/>
        <v>0</v>
      </c>
      <c r="AE44" s="352">
        <f t="shared" si="28"/>
        <v>0</v>
      </c>
      <c r="AF44" s="352">
        <f t="shared" si="28"/>
        <v>0</v>
      </c>
      <c r="AG44" s="352">
        <f t="shared" si="28"/>
        <v>0</v>
      </c>
      <c r="AH44" s="352">
        <f t="shared" si="28"/>
        <v>0</v>
      </c>
      <c r="AI44" s="352">
        <f t="shared" si="28"/>
        <v>0</v>
      </c>
      <c r="AJ44" s="352">
        <f t="shared" si="28"/>
        <v>0</v>
      </c>
      <c r="AK44" s="352">
        <f t="shared" si="28"/>
        <v>0</v>
      </c>
      <c r="AL44" s="352">
        <f t="shared" si="28"/>
        <v>0</v>
      </c>
      <c r="AM44" s="352">
        <f t="shared" si="28"/>
        <v>0</v>
      </c>
      <c r="AN44" s="352">
        <f t="shared" si="28"/>
        <v>0</v>
      </c>
      <c r="AO44" s="352">
        <f t="shared" si="28"/>
        <v>0</v>
      </c>
      <c r="AP44" s="352">
        <f t="shared" si="28"/>
        <v>0</v>
      </c>
      <c r="AQ44" s="352">
        <f t="shared" si="28"/>
        <v>0</v>
      </c>
      <c r="AR44" s="352">
        <f t="shared" si="28"/>
        <v>0</v>
      </c>
      <c r="AS44" s="352">
        <f t="shared" si="28"/>
        <v>0</v>
      </c>
      <c r="AT44" s="352">
        <f t="shared" si="28"/>
        <v>0</v>
      </c>
      <c r="AU44" s="352">
        <f t="shared" si="28"/>
        <v>0</v>
      </c>
      <c r="AV44" s="352">
        <f t="shared" si="28"/>
        <v>0</v>
      </c>
      <c r="AW44" s="352">
        <f t="shared" si="28"/>
        <v>0</v>
      </c>
      <c r="AX44" s="352">
        <f t="shared" si="28"/>
        <v>0</v>
      </c>
      <c r="AY44" s="352">
        <f t="shared" si="28"/>
        <v>0</v>
      </c>
      <c r="AZ44" s="352">
        <f t="shared" si="28"/>
        <v>0</v>
      </c>
      <c r="BA44" s="352">
        <f t="shared" si="28"/>
        <v>0</v>
      </c>
      <c r="BB44" s="352">
        <f t="shared" si="28"/>
        <v>0</v>
      </c>
      <c r="BC44" s="352">
        <f t="shared" si="28"/>
        <v>0</v>
      </c>
      <c r="BD44" s="352">
        <f t="shared" si="28"/>
        <v>0</v>
      </c>
      <c r="BE44" s="352">
        <f t="shared" si="28"/>
        <v>0</v>
      </c>
      <c r="BF44" s="352">
        <f t="shared" si="28"/>
        <v>0</v>
      </c>
      <c r="BG44" s="352">
        <f t="shared" si="28"/>
        <v>0</v>
      </c>
      <c r="BH44" s="352">
        <f t="shared" si="28"/>
        <v>0</v>
      </c>
      <c r="BI44" s="352">
        <f t="shared" si="28"/>
        <v>0</v>
      </c>
      <c r="BJ44" s="352">
        <f t="shared" si="28"/>
        <v>0</v>
      </c>
      <c r="BK44" s="352">
        <f t="shared" si="28"/>
        <v>0</v>
      </c>
      <c r="BL44" s="352">
        <f t="shared" si="28"/>
        <v>0</v>
      </c>
      <c r="BM44" s="352">
        <f t="shared" si="28"/>
        <v>0</v>
      </c>
      <c r="BN44" s="352">
        <f t="shared" si="28"/>
        <v>0</v>
      </c>
      <c r="BO44" s="352">
        <f t="shared" si="28"/>
        <v>0</v>
      </c>
      <c r="BP44" s="352">
        <f t="shared" si="28"/>
        <v>0</v>
      </c>
      <c r="BQ44" s="352">
        <f t="shared" si="28"/>
        <v>0</v>
      </c>
      <c r="BR44" s="352">
        <f t="shared" si="28"/>
        <v>0</v>
      </c>
      <c r="BS44" s="352">
        <f t="shared" si="28"/>
        <v>0</v>
      </c>
      <c r="BT44" s="352">
        <f t="shared" si="28"/>
        <v>0</v>
      </c>
      <c r="BU44" s="352">
        <f t="shared" ref="BU44:DC44" si="29">BU45+BU56+BU67</f>
        <v>0</v>
      </c>
      <c r="BV44" s="352">
        <f t="shared" si="29"/>
        <v>0</v>
      </c>
      <c r="BW44" s="352">
        <f t="shared" si="29"/>
        <v>0</v>
      </c>
      <c r="BX44" s="352">
        <f t="shared" si="29"/>
        <v>0</v>
      </c>
      <c r="BY44" s="352">
        <f t="shared" si="29"/>
        <v>0</v>
      </c>
      <c r="BZ44" s="352">
        <f t="shared" si="29"/>
        <v>0</v>
      </c>
      <c r="CA44" s="352">
        <f t="shared" si="29"/>
        <v>0</v>
      </c>
      <c r="CB44" s="352">
        <f t="shared" si="29"/>
        <v>0</v>
      </c>
      <c r="CC44" s="352">
        <f t="shared" si="29"/>
        <v>0</v>
      </c>
      <c r="CD44" s="352">
        <f t="shared" si="29"/>
        <v>0</v>
      </c>
      <c r="CE44" s="352">
        <f t="shared" si="29"/>
        <v>0</v>
      </c>
      <c r="CF44" s="352">
        <f t="shared" si="29"/>
        <v>0</v>
      </c>
      <c r="CG44" s="352">
        <f t="shared" si="29"/>
        <v>0</v>
      </c>
      <c r="CH44" s="352">
        <f t="shared" si="29"/>
        <v>0</v>
      </c>
      <c r="CI44" s="352">
        <f t="shared" si="29"/>
        <v>0</v>
      </c>
      <c r="CJ44" s="352">
        <f t="shared" si="29"/>
        <v>0</v>
      </c>
      <c r="CK44" s="352">
        <f t="shared" si="29"/>
        <v>0</v>
      </c>
      <c r="CL44" s="352">
        <f t="shared" si="29"/>
        <v>0</v>
      </c>
      <c r="CM44" s="352">
        <f t="shared" si="29"/>
        <v>0</v>
      </c>
      <c r="CN44" s="352">
        <f t="shared" si="29"/>
        <v>0</v>
      </c>
      <c r="CO44" s="352">
        <f t="shared" si="29"/>
        <v>0</v>
      </c>
      <c r="CP44" s="352">
        <f t="shared" si="29"/>
        <v>0</v>
      </c>
      <c r="CQ44" s="352">
        <f t="shared" si="29"/>
        <v>0</v>
      </c>
      <c r="CR44" s="352">
        <f t="shared" si="29"/>
        <v>0</v>
      </c>
      <c r="CS44" s="352">
        <f t="shared" si="29"/>
        <v>0</v>
      </c>
      <c r="CT44" s="352">
        <f t="shared" si="29"/>
        <v>0</v>
      </c>
      <c r="CU44" s="352">
        <f t="shared" si="29"/>
        <v>0</v>
      </c>
      <c r="CV44" s="352">
        <f t="shared" si="29"/>
        <v>0</v>
      </c>
      <c r="CW44" s="352">
        <f t="shared" si="29"/>
        <v>0</v>
      </c>
      <c r="CX44" s="352">
        <f t="shared" si="29"/>
        <v>0</v>
      </c>
      <c r="CY44" s="352">
        <f t="shared" si="29"/>
        <v>0</v>
      </c>
      <c r="CZ44" s="352">
        <f t="shared" si="29"/>
        <v>0</v>
      </c>
      <c r="DA44" s="352">
        <f t="shared" si="29"/>
        <v>0</v>
      </c>
      <c r="DB44" s="352">
        <f t="shared" si="29"/>
        <v>0</v>
      </c>
      <c r="DC44" s="352">
        <f t="shared" si="29"/>
        <v>0</v>
      </c>
      <c r="DF44" s="23">
        <f t="shared" si="19"/>
        <v>19</v>
      </c>
    </row>
    <row r="45" spans="1:112" ht="15" customHeight="1">
      <c r="A45" s="67">
        <v>33</v>
      </c>
      <c r="B45" s="323" t="s">
        <v>195</v>
      </c>
      <c r="C45" s="349" t="s">
        <v>196</v>
      </c>
      <c r="D45" s="351"/>
      <c r="E45" s="351"/>
      <c r="F45" s="352">
        <f>SUM(F46:F53)+F54</f>
        <v>221606059.58701965</v>
      </c>
      <c r="G45" s="350">
        <f>SUMIF($H$5:$DC$5,"&lt;="&amp;PAL,$H45:$DC45)</f>
        <v>247131849.03999996</v>
      </c>
      <c r="H45" s="352">
        <f>SUM(H46:H53)+H54</f>
        <v>0</v>
      </c>
      <c r="I45" s="352">
        <f t="shared" ref="I45:BT45" si="30">SUM(I46:I53)+I54</f>
        <v>38239687.670000002</v>
      </c>
      <c r="J45" s="352">
        <f t="shared" si="30"/>
        <v>42667998.520000003</v>
      </c>
      <c r="K45" s="352">
        <f t="shared" si="30"/>
        <v>26373095.979999997</v>
      </c>
      <c r="L45" s="352">
        <f t="shared" si="30"/>
        <v>48179301.189999998</v>
      </c>
      <c r="M45" s="352">
        <f t="shared" si="30"/>
        <v>58609638.549999997</v>
      </c>
      <c r="N45" s="352">
        <f t="shared" si="30"/>
        <v>53631215.789999999</v>
      </c>
      <c r="O45" s="352">
        <f t="shared" si="30"/>
        <v>24903011.34</v>
      </c>
      <c r="P45" s="352">
        <f t="shared" si="30"/>
        <v>-5940000</v>
      </c>
      <c r="Q45" s="352">
        <f t="shared" si="30"/>
        <v>-6230000</v>
      </c>
      <c r="R45" s="352">
        <f t="shared" si="30"/>
        <v>-6230000</v>
      </c>
      <c r="S45" s="352">
        <f t="shared" si="30"/>
        <v>-6230000</v>
      </c>
      <c r="T45" s="352">
        <f t="shared" si="30"/>
        <v>-5107400</v>
      </c>
      <c r="U45" s="352">
        <f t="shared" si="30"/>
        <v>-4226300</v>
      </c>
      <c r="V45" s="352">
        <f t="shared" si="30"/>
        <v>-3410400</v>
      </c>
      <c r="W45" s="352">
        <f t="shared" si="30"/>
        <v>-2967000</v>
      </c>
      <c r="X45" s="352">
        <f t="shared" si="30"/>
        <v>-2241000</v>
      </c>
      <c r="Y45" s="352">
        <f t="shared" si="30"/>
        <v>-1800000</v>
      </c>
      <c r="Z45" s="352">
        <f t="shared" si="30"/>
        <v>-1090000</v>
      </c>
      <c r="AA45" s="352">
        <f t="shared" si="30"/>
        <v>0</v>
      </c>
      <c r="AB45" s="352">
        <f t="shared" si="30"/>
        <v>0</v>
      </c>
      <c r="AC45" s="352">
        <f t="shared" si="30"/>
        <v>0</v>
      </c>
      <c r="AD45" s="352">
        <f t="shared" si="30"/>
        <v>0</v>
      </c>
      <c r="AE45" s="352">
        <f t="shared" si="30"/>
        <v>0</v>
      </c>
      <c r="AF45" s="352">
        <f t="shared" si="30"/>
        <v>0</v>
      </c>
      <c r="AG45" s="352">
        <f t="shared" si="30"/>
        <v>0</v>
      </c>
      <c r="AH45" s="352">
        <f t="shared" si="30"/>
        <v>0</v>
      </c>
      <c r="AI45" s="352">
        <f t="shared" si="30"/>
        <v>0</v>
      </c>
      <c r="AJ45" s="352">
        <f t="shared" si="30"/>
        <v>0</v>
      </c>
      <c r="AK45" s="352">
        <f t="shared" si="30"/>
        <v>0</v>
      </c>
      <c r="AL45" s="352">
        <f t="shared" si="30"/>
        <v>0</v>
      </c>
      <c r="AM45" s="352">
        <f t="shared" si="30"/>
        <v>0</v>
      </c>
      <c r="AN45" s="352">
        <f t="shared" si="30"/>
        <v>0</v>
      </c>
      <c r="AO45" s="352">
        <f t="shared" si="30"/>
        <v>0</v>
      </c>
      <c r="AP45" s="352">
        <f t="shared" si="30"/>
        <v>0</v>
      </c>
      <c r="AQ45" s="352">
        <f t="shared" si="30"/>
        <v>0</v>
      </c>
      <c r="AR45" s="352">
        <f t="shared" si="30"/>
        <v>0</v>
      </c>
      <c r="AS45" s="352">
        <f t="shared" si="30"/>
        <v>0</v>
      </c>
      <c r="AT45" s="352">
        <f t="shared" si="30"/>
        <v>0</v>
      </c>
      <c r="AU45" s="352">
        <f t="shared" si="30"/>
        <v>0</v>
      </c>
      <c r="AV45" s="352">
        <f t="shared" si="30"/>
        <v>0</v>
      </c>
      <c r="AW45" s="352">
        <f t="shared" si="30"/>
        <v>0</v>
      </c>
      <c r="AX45" s="352">
        <f t="shared" si="30"/>
        <v>0</v>
      </c>
      <c r="AY45" s="352">
        <f t="shared" si="30"/>
        <v>0</v>
      </c>
      <c r="AZ45" s="352">
        <f t="shared" si="30"/>
        <v>0</v>
      </c>
      <c r="BA45" s="352">
        <f t="shared" si="30"/>
        <v>0</v>
      </c>
      <c r="BB45" s="352">
        <f t="shared" si="30"/>
        <v>0</v>
      </c>
      <c r="BC45" s="352">
        <f t="shared" si="30"/>
        <v>0</v>
      </c>
      <c r="BD45" s="352">
        <f t="shared" si="30"/>
        <v>0</v>
      </c>
      <c r="BE45" s="352">
        <f t="shared" si="30"/>
        <v>0</v>
      </c>
      <c r="BF45" s="352">
        <f t="shared" si="30"/>
        <v>0</v>
      </c>
      <c r="BG45" s="352">
        <f t="shared" si="30"/>
        <v>0</v>
      </c>
      <c r="BH45" s="352">
        <f t="shared" si="30"/>
        <v>0</v>
      </c>
      <c r="BI45" s="352">
        <f t="shared" si="30"/>
        <v>0</v>
      </c>
      <c r="BJ45" s="352">
        <f t="shared" si="30"/>
        <v>0</v>
      </c>
      <c r="BK45" s="352">
        <f t="shared" si="30"/>
        <v>0</v>
      </c>
      <c r="BL45" s="352">
        <f t="shared" si="30"/>
        <v>0</v>
      </c>
      <c r="BM45" s="352">
        <f t="shared" si="30"/>
        <v>0</v>
      </c>
      <c r="BN45" s="352">
        <f t="shared" si="30"/>
        <v>0</v>
      </c>
      <c r="BO45" s="352">
        <f t="shared" si="30"/>
        <v>0</v>
      </c>
      <c r="BP45" s="352">
        <f t="shared" si="30"/>
        <v>0</v>
      </c>
      <c r="BQ45" s="352">
        <f t="shared" si="30"/>
        <v>0</v>
      </c>
      <c r="BR45" s="352">
        <f t="shared" si="30"/>
        <v>0</v>
      </c>
      <c r="BS45" s="352">
        <f t="shared" si="30"/>
        <v>0</v>
      </c>
      <c r="BT45" s="352">
        <f t="shared" si="30"/>
        <v>0</v>
      </c>
      <c r="BU45" s="352">
        <f t="shared" ref="BU45:DC45" si="31">SUM(BU46:BU53)+BU54</f>
        <v>0</v>
      </c>
      <c r="BV45" s="352">
        <f t="shared" si="31"/>
        <v>0</v>
      </c>
      <c r="BW45" s="352">
        <f t="shared" si="31"/>
        <v>0</v>
      </c>
      <c r="BX45" s="352">
        <f t="shared" si="31"/>
        <v>0</v>
      </c>
      <c r="BY45" s="352">
        <f t="shared" si="31"/>
        <v>0</v>
      </c>
      <c r="BZ45" s="352">
        <f t="shared" si="31"/>
        <v>0</v>
      </c>
      <c r="CA45" s="352">
        <f t="shared" si="31"/>
        <v>0</v>
      </c>
      <c r="CB45" s="352">
        <f t="shared" si="31"/>
        <v>0</v>
      </c>
      <c r="CC45" s="352">
        <f t="shared" si="31"/>
        <v>0</v>
      </c>
      <c r="CD45" s="352">
        <f t="shared" si="31"/>
        <v>0</v>
      </c>
      <c r="CE45" s="352">
        <f t="shared" si="31"/>
        <v>0</v>
      </c>
      <c r="CF45" s="352">
        <f t="shared" si="31"/>
        <v>0</v>
      </c>
      <c r="CG45" s="352">
        <f t="shared" si="31"/>
        <v>0</v>
      </c>
      <c r="CH45" s="352">
        <f t="shared" si="31"/>
        <v>0</v>
      </c>
      <c r="CI45" s="352">
        <f t="shared" si="31"/>
        <v>0</v>
      </c>
      <c r="CJ45" s="352">
        <f t="shared" si="31"/>
        <v>0</v>
      </c>
      <c r="CK45" s="352">
        <f t="shared" si="31"/>
        <v>0</v>
      </c>
      <c r="CL45" s="352">
        <f t="shared" si="31"/>
        <v>0</v>
      </c>
      <c r="CM45" s="352">
        <f t="shared" si="31"/>
        <v>0</v>
      </c>
      <c r="CN45" s="352">
        <f t="shared" si="31"/>
        <v>0</v>
      </c>
      <c r="CO45" s="352">
        <f t="shared" si="31"/>
        <v>0</v>
      </c>
      <c r="CP45" s="352">
        <f t="shared" si="31"/>
        <v>0</v>
      </c>
      <c r="CQ45" s="352">
        <f t="shared" si="31"/>
        <v>0</v>
      </c>
      <c r="CR45" s="352">
        <f t="shared" si="31"/>
        <v>0</v>
      </c>
      <c r="CS45" s="352">
        <f t="shared" si="31"/>
        <v>0</v>
      </c>
      <c r="CT45" s="352">
        <f t="shared" si="31"/>
        <v>0</v>
      </c>
      <c r="CU45" s="352">
        <f t="shared" si="31"/>
        <v>0</v>
      </c>
      <c r="CV45" s="352">
        <f t="shared" si="31"/>
        <v>0</v>
      </c>
      <c r="CW45" s="352">
        <f t="shared" si="31"/>
        <v>0</v>
      </c>
      <c r="CX45" s="352">
        <f t="shared" si="31"/>
        <v>0</v>
      </c>
      <c r="CY45" s="352">
        <f t="shared" si="31"/>
        <v>0</v>
      </c>
      <c r="CZ45" s="352">
        <f t="shared" si="31"/>
        <v>0</v>
      </c>
      <c r="DA45" s="352">
        <f t="shared" si="31"/>
        <v>0</v>
      </c>
      <c r="DB45" s="352">
        <f t="shared" si="31"/>
        <v>0</v>
      </c>
      <c r="DC45" s="352">
        <f t="shared" si="31"/>
        <v>0</v>
      </c>
      <c r="DF45" s="23">
        <f t="shared" si="19"/>
        <v>18</v>
      </c>
    </row>
    <row r="46" spans="1:112" ht="30">
      <c r="A46" s="67">
        <v>34</v>
      </c>
      <c r="B46" s="323" t="str">
        <f>$B$45&amp;"1."</f>
        <v>E.1.1.</v>
      </c>
      <c r="C46" s="357" t="s">
        <v>197</v>
      </c>
      <c r="D46" s="363"/>
      <c r="E46" s="358" t="s">
        <v>37</v>
      </c>
      <c r="F46" s="350">
        <f>H46+NPV(FD,I46:INDEX(I46:DC46,PAL))</f>
        <v>19806242.508882757</v>
      </c>
      <c r="G46" s="350">
        <f>SUMIF($H$5:$DC$5,"&lt;="&amp;PAL,$H46:$DC46)</f>
        <v>19662900</v>
      </c>
      <c r="H46" s="359">
        <v>0</v>
      </c>
      <c r="I46" s="359">
        <v>9900000</v>
      </c>
      <c r="J46" s="359">
        <v>0</v>
      </c>
      <c r="K46" s="359">
        <f>4600000-450000</f>
        <v>4150000</v>
      </c>
      <c r="L46" s="359">
        <f>4600000-450000</f>
        <v>4150000</v>
      </c>
      <c r="M46" s="359">
        <f>4600000-450000</f>
        <v>4150000</v>
      </c>
      <c r="N46" s="359">
        <f>4600000-450000</f>
        <v>4150000</v>
      </c>
      <c r="O46" s="359">
        <f>4700000-450000</f>
        <v>4250000</v>
      </c>
      <c r="P46" s="359">
        <v>-1250000</v>
      </c>
      <c r="Q46" s="359">
        <v>-1250000</v>
      </c>
      <c r="R46" s="359">
        <v>-1250000</v>
      </c>
      <c r="S46" s="359">
        <v>-1250000</v>
      </c>
      <c r="T46" s="359">
        <v>-1257400</v>
      </c>
      <c r="U46" s="359">
        <v>-817300</v>
      </c>
      <c r="V46" s="359">
        <v>-807400</v>
      </c>
      <c r="W46" s="359">
        <v>-805000</v>
      </c>
      <c r="X46" s="359">
        <v>-800000</v>
      </c>
      <c r="Y46" s="359">
        <v>-800000</v>
      </c>
      <c r="Z46" s="359">
        <v>-800000</v>
      </c>
      <c r="AA46" s="359">
        <v>0</v>
      </c>
      <c r="AB46" s="359">
        <v>0</v>
      </c>
      <c r="AC46" s="359">
        <v>0</v>
      </c>
      <c r="AD46" s="359">
        <v>0</v>
      </c>
      <c r="AE46" s="359">
        <v>0</v>
      </c>
      <c r="AF46" s="359">
        <v>0</v>
      </c>
      <c r="AG46" s="359">
        <v>0</v>
      </c>
      <c r="AH46" s="359">
        <v>0</v>
      </c>
      <c r="AI46" s="359">
        <v>0</v>
      </c>
      <c r="AJ46" s="359">
        <v>0</v>
      </c>
      <c r="AK46" s="359">
        <v>0</v>
      </c>
      <c r="AL46" s="359">
        <v>0</v>
      </c>
      <c r="AM46" s="359">
        <v>0</v>
      </c>
      <c r="AN46" s="359">
        <v>0</v>
      </c>
      <c r="AO46" s="359">
        <v>0</v>
      </c>
      <c r="AP46" s="359">
        <v>0</v>
      </c>
      <c r="AQ46" s="359">
        <v>0</v>
      </c>
      <c r="AR46" s="359">
        <v>0</v>
      </c>
      <c r="AS46" s="359">
        <v>0</v>
      </c>
      <c r="AT46" s="359">
        <v>0</v>
      </c>
      <c r="AU46" s="359">
        <v>0</v>
      </c>
      <c r="AV46" s="359">
        <v>0</v>
      </c>
      <c r="AW46" s="359">
        <v>0</v>
      </c>
      <c r="AX46" s="359">
        <v>0</v>
      </c>
      <c r="AY46" s="359">
        <v>0</v>
      </c>
      <c r="AZ46" s="359">
        <v>0</v>
      </c>
      <c r="BA46" s="359">
        <v>0</v>
      </c>
      <c r="BB46" s="359">
        <v>0</v>
      </c>
      <c r="BC46" s="359">
        <v>0</v>
      </c>
      <c r="BD46" s="359">
        <v>0</v>
      </c>
      <c r="BE46" s="359">
        <v>0</v>
      </c>
      <c r="BF46" s="359">
        <v>0</v>
      </c>
      <c r="BG46" s="359">
        <v>0</v>
      </c>
      <c r="BH46" s="359">
        <v>0</v>
      </c>
      <c r="BI46" s="359">
        <v>0</v>
      </c>
      <c r="BJ46" s="359">
        <v>0</v>
      </c>
      <c r="BK46" s="359">
        <v>0</v>
      </c>
      <c r="BL46" s="359">
        <v>0</v>
      </c>
      <c r="BM46" s="359">
        <v>0</v>
      </c>
      <c r="BN46" s="359">
        <v>0</v>
      </c>
      <c r="BO46" s="359">
        <v>0</v>
      </c>
      <c r="BP46" s="359">
        <v>0</v>
      </c>
      <c r="BQ46" s="359">
        <v>0</v>
      </c>
      <c r="BR46" s="359">
        <v>0</v>
      </c>
      <c r="BS46" s="359">
        <v>0</v>
      </c>
      <c r="BT46" s="359">
        <v>0</v>
      </c>
      <c r="BU46" s="359">
        <v>0</v>
      </c>
      <c r="BV46" s="359">
        <v>0</v>
      </c>
      <c r="BW46" s="359">
        <v>0</v>
      </c>
      <c r="BX46" s="359">
        <v>0</v>
      </c>
      <c r="BY46" s="359">
        <v>0</v>
      </c>
      <c r="BZ46" s="359">
        <v>0</v>
      </c>
      <c r="CA46" s="359">
        <v>0</v>
      </c>
      <c r="CB46" s="359">
        <v>0</v>
      </c>
      <c r="CC46" s="359">
        <v>0</v>
      </c>
      <c r="CD46" s="359">
        <v>0</v>
      </c>
      <c r="CE46" s="359">
        <v>0</v>
      </c>
      <c r="CF46" s="359">
        <v>0</v>
      </c>
      <c r="CG46" s="359">
        <v>0</v>
      </c>
      <c r="CH46" s="359">
        <v>0</v>
      </c>
      <c r="CI46" s="359">
        <v>0</v>
      </c>
      <c r="CJ46" s="359">
        <v>0</v>
      </c>
      <c r="CK46" s="359">
        <v>0</v>
      </c>
      <c r="CL46" s="359">
        <v>0</v>
      </c>
      <c r="CM46" s="359">
        <v>0</v>
      </c>
      <c r="CN46" s="359">
        <v>0</v>
      </c>
      <c r="CO46" s="359">
        <v>0</v>
      </c>
      <c r="CP46" s="359">
        <v>0</v>
      </c>
      <c r="CQ46" s="359">
        <v>0</v>
      </c>
      <c r="CR46" s="359">
        <v>0</v>
      </c>
      <c r="CS46" s="359">
        <v>0</v>
      </c>
      <c r="CT46" s="359">
        <v>0</v>
      </c>
      <c r="CU46" s="359">
        <v>0</v>
      </c>
      <c r="CV46" s="359">
        <v>0</v>
      </c>
      <c r="CW46" s="359">
        <v>0</v>
      </c>
      <c r="CX46" s="359">
        <v>0</v>
      </c>
      <c r="CY46" s="359">
        <v>0</v>
      </c>
      <c r="CZ46" s="359">
        <v>0</v>
      </c>
      <c r="DA46" s="359">
        <v>0</v>
      </c>
      <c r="DB46" s="359">
        <v>0</v>
      </c>
      <c r="DC46" s="359">
        <v>0</v>
      </c>
      <c r="DE46" s="23">
        <f>COUNTBLANK(H46:DC46)</f>
        <v>0</v>
      </c>
      <c r="DF46" s="23">
        <f t="shared" si="19"/>
        <v>17</v>
      </c>
      <c r="DG46">
        <f t="shared" ref="DG46:DG55" si="32">IF(ISNUMBER(E46),E46*100,0)</f>
        <v>0</v>
      </c>
      <c r="DH46">
        <v>0</v>
      </c>
    </row>
    <row r="47" spans="1:112" ht="15">
      <c r="A47" s="67">
        <v>35</v>
      </c>
      <c r="B47" s="323" t="str">
        <f>$B$45&amp;"2."</f>
        <v>E.1.2.</v>
      </c>
      <c r="C47" s="357" t="s">
        <v>198</v>
      </c>
      <c r="D47" s="363"/>
      <c r="E47" s="358" t="s">
        <v>37</v>
      </c>
      <c r="F47" s="350">
        <f>H47+NPV(FD,I47:INDEX(I47:DC47,PAL))</f>
        <v>15245368.568549521</v>
      </c>
      <c r="G47" s="350">
        <f>SUMIF($H$5:$DC$5,"&lt;="&amp;PAL,$H47:$DC47)</f>
        <v>17000000.039999999</v>
      </c>
      <c r="H47" s="359">
        <v>0</v>
      </c>
      <c r="I47" s="359">
        <v>2830635.83</v>
      </c>
      <c r="J47" s="359">
        <v>4701000.4000000004</v>
      </c>
      <c r="K47" s="359">
        <v>3613149.7</v>
      </c>
      <c r="L47" s="359">
        <v>4852679.88</v>
      </c>
      <c r="M47" s="359">
        <v>816684.31</v>
      </c>
      <c r="N47" s="359">
        <v>151679.48000000001</v>
      </c>
      <c r="O47" s="359">
        <v>34170.44</v>
      </c>
      <c r="P47" s="359">
        <v>0</v>
      </c>
      <c r="Q47" s="359">
        <v>0</v>
      </c>
      <c r="R47" s="359">
        <v>0</v>
      </c>
      <c r="S47" s="359">
        <v>0</v>
      </c>
      <c r="T47" s="359">
        <v>0</v>
      </c>
      <c r="U47" s="359">
        <v>0</v>
      </c>
      <c r="V47" s="359">
        <v>0</v>
      </c>
      <c r="W47" s="359">
        <v>0</v>
      </c>
      <c r="X47" s="359">
        <v>0</v>
      </c>
      <c r="Y47" s="359">
        <v>0</v>
      </c>
      <c r="Z47" s="359">
        <v>0</v>
      </c>
      <c r="AA47" s="359">
        <v>0</v>
      </c>
      <c r="AB47" s="359">
        <v>0</v>
      </c>
      <c r="AC47" s="359">
        <v>0</v>
      </c>
      <c r="AD47" s="359">
        <v>0</v>
      </c>
      <c r="AE47" s="359">
        <v>0</v>
      </c>
      <c r="AF47" s="359">
        <v>0</v>
      </c>
      <c r="AG47" s="359">
        <v>0</v>
      </c>
      <c r="AH47" s="359">
        <v>0</v>
      </c>
      <c r="AI47" s="359">
        <v>0</v>
      </c>
      <c r="AJ47" s="359">
        <v>0</v>
      </c>
      <c r="AK47" s="359">
        <v>0</v>
      </c>
      <c r="AL47" s="359">
        <v>0</v>
      </c>
      <c r="AM47" s="359">
        <v>0</v>
      </c>
      <c r="AN47" s="359">
        <v>0</v>
      </c>
      <c r="AO47" s="359">
        <v>0</v>
      </c>
      <c r="AP47" s="359">
        <v>0</v>
      </c>
      <c r="AQ47" s="359">
        <v>0</v>
      </c>
      <c r="AR47" s="359">
        <v>0</v>
      </c>
      <c r="AS47" s="359">
        <v>0</v>
      </c>
      <c r="AT47" s="359">
        <v>0</v>
      </c>
      <c r="AU47" s="359">
        <v>0</v>
      </c>
      <c r="AV47" s="359">
        <v>0</v>
      </c>
      <c r="AW47" s="359">
        <v>0</v>
      </c>
      <c r="AX47" s="359">
        <v>0</v>
      </c>
      <c r="AY47" s="359">
        <v>0</v>
      </c>
      <c r="AZ47" s="359">
        <v>0</v>
      </c>
      <c r="BA47" s="359">
        <v>0</v>
      </c>
      <c r="BB47" s="359">
        <v>0</v>
      </c>
      <c r="BC47" s="359">
        <v>0</v>
      </c>
      <c r="BD47" s="359">
        <v>0</v>
      </c>
      <c r="BE47" s="359">
        <v>0</v>
      </c>
      <c r="BF47" s="359">
        <v>0</v>
      </c>
      <c r="BG47" s="359">
        <v>0</v>
      </c>
      <c r="BH47" s="359">
        <v>0</v>
      </c>
      <c r="BI47" s="359">
        <v>0</v>
      </c>
      <c r="BJ47" s="359">
        <v>0</v>
      </c>
      <c r="BK47" s="359">
        <v>0</v>
      </c>
      <c r="BL47" s="359">
        <v>0</v>
      </c>
      <c r="BM47" s="359">
        <v>0</v>
      </c>
      <c r="BN47" s="359">
        <v>0</v>
      </c>
      <c r="BO47" s="359">
        <v>0</v>
      </c>
      <c r="BP47" s="359">
        <v>0</v>
      </c>
      <c r="BQ47" s="359">
        <v>0</v>
      </c>
      <c r="BR47" s="359">
        <v>0</v>
      </c>
      <c r="BS47" s="359">
        <v>0</v>
      </c>
      <c r="BT47" s="359">
        <v>0</v>
      </c>
      <c r="BU47" s="359">
        <v>0</v>
      </c>
      <c r="BV47" s="359">
        <v>0</v>
      </c>
      <c r="BW47" s="359">
        <v>0</v>
      </c>
      <c r="BX47" s="359">
        <v>0</v>
      </c>
      <c r="BY47" s="359">
        <v>0</v>
      </c>
      <c r="BZ47" s="359">
        <v>0</v>
      </c>
      <c r="CA47" s="359">
        <v>0</v>
      </c>
      <c r="CB47" s="359">
        <v>0</v>
      </c>
      <c r="CC47" s="359">
        <v>0</v>
      </c>
      <c r="CD47" s="359">
        <v>0</v>
      </c>
      <c r="CE47" s="359">
        <v>0</v>
      </c>
      <c r="CF47" s="359">
        <v>0</v>
      </c>
      <c r="CG47" s="359">
        <v>0</v>
      </c>
      <c r="CH47" s="359">
        <v>0</v>
      </c>
      <c r="CI47" s="359">
        <v>0</v>
      </c>
      <c r="CJ47" s="359">
        <v>0</v>
      </c>
      <c r="CK47" s="359">
        <v>0</v>
      </c>
      <c r="CL47" s="359">
        <v>0</v>
      </c>
      <c r="CM47" s="359">
        <v>0</v>
      </c>
      <c r="CN47" s="359">
        <v>0</v>
      </c>
      <c r="CO47" s="359">
        <v>0</v>
      </c>
      <c r="CP47" s="359">
        <v>0</v>
      </c>
      <c r="CQ47" s="359">
        <v>0</v>
      </c>
      <c r="CR47" s="359">
        <v>0</v>
      </c>
      <c r="CS47" s="359">
        <v>0</v>
      </c>
      <c r="CT47" s="359">
        <v>0</v>
      </c>
      <c r="CU47" s="359">
        <v>0</v>
      </c>
      <c r="CV47" s="359">
        <v>0</v>
      </c>
      <c r="CW47" s="359">
        <v>0</v>
      </c>
      <c r="CX47" s="359">
        <v>0</v>
      </c>
      <c r="CY47" s="359">
        <v>0</v>
      </c>
      <c r="CZ47" s="359">
        <v>0</v>
      </c>
      <c r="DA47" s="359">
        <v>0</v>
      </c>
      <c r="DB47" s="359">
        <v>0</v>
      </c>
      <c r="DC47" s="359">
        <v>0</v>
      </c>
      <c r="DE47" s="23">
        <f t="shared" ref="DE47:DE55" si="33">COUNTBLANK(H47:DC47)</f>
        <v>0</v>
      </c>
      <c r="DF47" s="23">
        <f t="shared" si="19"/>
        <v>7</v>
      </c>
      <c r="DG47">
        <f t="shared" si="32"/>
        <v>0</v>
      </c>
      <c r="DH47">
        <v>0</v>
      </c>
    </row>
    <row r="48" spans="1:112" ht="15">
      <c r="A48" s="67">
        <v>36</v>
      </c>
      <c r="B48" s="323" t="str">
        <f>$B$45&amp;"3."</f>
        <v>E.1.3.</v>
      </c>
      <c r="C48" s="357" t="s">
        <v>199</v>
      </c>
      <c r="D48" s="363"/>
      <c r="E48" s="358" t="s">
        <v>37</v>
      </c>
      <c r="F48" s="350">
        <f>H48+NPV(FD,I48:INDEX(I48:DC48,PAL))</f>
        <v>20468615.739679661</v>
      </c>
      <c r="G48" s="350">
        <f>SUMIF($H$5:$DC$5,"&lt;="&amp;PAL,$H48:$DC48)</f>
        <v>16241226</v>
      </c>
      <c r="H48" s="359">
        <v>0</v>
      </c>
      <c r="I48" s="359">
        <v>16168000</v>
      </c>
      <c r="J48" s="359">
        <f>6300000-1130000</f>
        <v>5170000</v>
      </c>
      <c r="K48" s="359">
        <f>6300000-1130000-441000</f>
        <v>4729000</v>
      </c>
      <c r="L48" s="359">
        <f>6300000-1130000-441000-441000</f>
        <v>4288000</v>
      </c>
      <c r="M48" s="359">
        <f>6300000-1130000-441000-441000-441000</f>
        <v>3847000</v>
      </c>
      <c r="N48" s="359">
        <f>6300000-1130000-441000-441000-441000-441000</f>
        <v>3406000</v>
      </c>
      <c r="O48" s="359">
        <f>6223226-1130000-441000-441000-441000-441000-441000</f>
        <v>2888226</v>
      </c>
      <c r="P48" s="359">
        <v>-3765000</v>
      </c>
      <c r="Q48" s="359">
        <v>-3765000</v>
      </c>
      <c r="R48" s="359">
        <v>-3765000</v>
      </c>
      <c r="S48" s="359">
        <v>-3765000</v>
      </c>
      <c r="T48" s="359">
        <v>-2635000</v>
      </c>
      <c r="U48" s="359">
        <v>-2194000</v>
      </c>
      <c r="V48" s="359">
        <v>-1753000</v>
      </c>
      <c r="W48" s="359">
        <v>-1312000</v>
      </c>
      <c r="X48" s="359">
        <v>-871000</v>
      </c>
      <c r="Y48" s="359">
        <v>-430000</v>
      </c>
      <c r="Z48" s="359">
        <v>0</v>
      </c>
      <c r="AA48" s="359">
        <v>0</v>
      </c>
      <c r="AB48" s="359">
        <v>0</v>
      </c>
      <c r="AC48" s="359">
        <v>0</v>
      </c>
      <c r="AD48" s="359">
        <v>0</v>
      </c>
      <c r="AE48" s="359">
        <v>0</v>
      </c>
      <c r="AF48" s="359">
        <v>0</v>
      </c>
      <c r="AG48" s="359">
        <v>0</v>
      </c>
      <c r="AH48" s="359">
        <v>0</v>
      </c>
      <c r="AI48" s="359">
        <v>0</v>
      </c>
      <c r="AJ48" s="359">
        <v>0</v>
      </c>
      <c r="AK48" s="359">
        <v>0</v>
      </c>
      <c r="AL48" s="359">
        <v>0</v>
      </c>
      <c r="AM48" s="359">
        <v>0</v>
      </c>
      <c r="AN48" s="359">
        <v>0</v>
      </c>
      <c r="AO48" s="359">
        <v>0</v>
      </c>
      <c r="AP48" s="359">
        <v>0</v>
      </c>
      <c r="AQ48" s="359">
        <v>0</v>
      </c>
      <c r="AR48" s="359">
        <v>0</v>
      </c>
      <c r="AS48" s="359">
        <v>0</v>
      </c>
      <c r="AT48" s="359">
        <v>0</v>
      </c>
      <c r="AU48" s="359">
        <v>0</v>
      </c>
      <c r="AV48" s="359">
        <v>0</v>
      </c>
      <c r="AW48" s="359">
        <v>0</v>
      </c>
      <c r="AX48" s="359">
        <v>0</v>
      </c>
      <c r="AY48" s="359">
        <v>0</v>
      </c>
      <c r="AZ48" s="359">
        <v>0</v>
      </c>
      <c r="BA48" s="359">
        <v>0</v>
      </c>
      <c r="BB48" s="359">
        <v>0</v>
      </c>
      <c r="BC48" s="359">
        <v>0</v>
      </c>
      <c r="BD48" s="359">
        <v>0</v>
      </c>
      <c r="BE48" s="359">
        <v>0</v>
      </c>
      <c r="BF48" s="359">
        <v>0</v>
      </c>
      <c r="BG48" s="359">
        <v>0</v>
      </c>
      <c r="BH48" s="359">
        <v>0</v>
      </c>
      <c r="BI48" s="359">
        <v>0</v>
      </c>
      <c r="BJ48" s="359">
        <v>0</v>
      </c>
      <c r="BK48" s="359">
        <v>0</v>
      </c>
      <c r="BL48" s="359">
        <v>0</v>
      </c>
      <c r="BM48" s="359">
        <v>0</v>
      </c>
      <c r="BN48" s="359">
        <v>0</v>
      </c>
      <c r="BO48" s="359">
        <v>0</v>
      </c>
      <c r="BP48" s="359">
        <v>0</v>
      </c>
      <c r="BQ48" s="359">
        <v>0</v>
      </c>
      <c r="BR48" s="359">
        <v>0</v>
      </c>
      <c r="BS48" s="359">
        <v>0</v>
      </c>
      <c r="BT48" s="359">
        <v>0</v>
      </c>
      <c r="BU48" s="359">
        <v>0</v>
      </c>
      <c r="BV48" s="359">
        <v>0</v>
      </c>
      <c r="BW48" s="359">
        <v>0</v>
      </c>
      <c r="BX48" s="359">
        <v>0</v>
      </c>
      <c r="BY48" s="359">
        <v>0</v>
      </c>
      <c r="BZ48" s="359">
        <v>0</v>
      </c>
      <c r="CA48" s="359">
        <v>0</v>
      </c>
      <c r="CB48" s="359">
        <v>0</v>
      </c>
      <c r="CC48" s="359">
        <v>0</v>
      </c>
      <c r="CD48" s="359">
        <v>0</v>
      </c>
      <c r="CE48" s="359">
        <v>0</v>
      </c>
      <c r="CF48" s="359">
        <v>0</v>
      </c>
      <c r="CG48" s="359">
        <v>0</v>
      </c>
      <c r="CH48" s="359">
        <v>0</v>
      </c>
      <c r="CI48" s="359">
        <v>0</v>
      </c>
      <c r="CJ48" s="359">
        <v>0</v>
      </c>
      <c r="CK48" s="359">
        <v>0</v>
      </c>
      <c r="CL48" s="359">
        <v>0</v>
      </c>
      <c r="CM48" s="359">
        <v>0</v>
      </c>
      <c r="CN48" s="359">
        <v>0</v>
      </c>
      <c r="CO48" s="359">
        <v>0</v>
      </c>
      <c r="CP48" s="359">
        <v>0</v>
      </c>
      <c r="CQ48" s="359">
        <v>0</v>
      </c>
      <c r="CR48" s="359">
        <v>0</v>
      </c>
      <c r="CS48" s="359">
        <v>0</v>
      </c>
      <c r="CT48" s="359">
        <v>0</v>
      </c>
      <c r="CU48" s="359">
        <v>0</v>
      </c>
      <c r="CV48" s="359">
        <v>0</v>
      </c>
      <c r="CW48" s="359">
        <v>0</v>
      </c>
      <c r="CX48" s="359">
        <v>0</v>
      </c>
      <c r="CY48" s="359">
        <v>0</v>
      </c>
      <c r="CZ48" s="359">
        <v>0</v>
      </c>
      <c r="DA48" s="359">
        <v>0</v>
      </c>
      <c r="DB48" s="359">
        <v>0</v>
      </c>
      <c r="DC48" s="359">
        <v>0</v>
      </c>
      <c r="DE48" s="23">
        <f t="shared" si="33"/>
        <v>0</v>
      </c>
      <c r="DF48" s="23">
        <f t="shared" si="19"/>
        <v>17</v>
      </c>
      <c r="DG48">
        <f t="shared" si="32"/>
        <v>0</v>
      </c>
      <c r="DH48">
        <v>0</v>
      </c>
    </row>
    <row r="49" spans="1:112" ht="15">
      <c r="A49" s="67">
        <v>37</v>
      </c>
      <c r="B49" s="323" t="str">
        <f>$B$45&amp;"4."</f>
        <v>E.1.4.</v>
      </c>
      <c r="C49" s="357" t="s">
        <v>200</v>
      </c>
      <c r="D49" s="363"/>
      <c r="E49" s="358" t="s">
        <v>37</v>
      </c>
      <c r="F49" s="350">
        <f>H49+NPV(FD,I49:INDEX(I49:DC49,PAL))</f>
        <v>100083636.11954069</v>
      </c>
      <c r="G49" s="350">
        <f>SUMIF($H$5:$DC$5,"&lt;="&amp;PAL,$H49:$DC49)</f>
        <v>116763148</v>
      </c>
      <c r="H49" s="359">
        <v>0</v>
      </c>
      <c r="I49" s="359">
        <f>Prielaidos!D182*8%</f>
        <v>9341051.8399999999</v>
      </c>
      <c r="J49" s="359">
        <f>Prielaidos!D182*19%</f>
        <v>22184998.120000001</v>
      </c>
      <c r="K49" s="359">
        <f>Prielaidos!D182*11%</f>
        <v>12843946.279999999</v>
      </c>
      <c r="L49" s="359">
        <f>Prielaidos!D182*22%</f>
        <v>25687892.559999999</v>
      </c>
      <c r="M49" s="359">
        <f>Prielaidos!D182*13%</f>
        <v>15179209.24</v>
      </c>
      <c r="N49" s="359">
        <f>Prielaidos!D182*22%</f>
        <v>25687892.559999999</v>
      </c>
      <c r="O49" s="359">
        <f>Prielaidos!D182*5%</f>
        <v>5838157.4000000004</v>
      </c>
      <c r="P49" s="359">
        <v>0</v>
      </c>
      <c r="Q49" s="359">
        <v>0</v>
      </c>
      <c r="R49" s="359">
        <v>0</v>
      </c>
      <c r="S49" s="359">
        <v>0</v>
      </c>
      <c r="T49" s="359">
        <v>0</v>
      </c>
      <c r="U49" s="359">
        <v>0</v>
      </c>
      <c r="V49" s="359">
        <v>0</v>
      </c>
      <c r="W49" s="359">
        <v>0</v>
      </c>
      <c r="X49" s="359">
        <v>0</v>
      </c>
      <c r="Y49" s="359">
        <v>0</v>
      </c>
      <c r="Z49" s="359">
        <v>0</v>
      </c>
      <c r="AA49" s="359">
        <v>0</v>
      </c>
      <c r="AB49" s="359">
        <v>0</v>
      </c>
      <c r="AC49" s="359">
        <v>0</v>
      </c>
      <c r="AD49" s="359">
        <v>0</v>
      </c>
      <c r="AE49" s="359">
        <v>0</v>
      </c>
      <c r="AF49" s="359">
        <v>0</v>
      </c>
      <c r="AG49" s="359">
        <v>0</v>
      </c>
      <c r="AH49" s="359">
        <v>0</v>
      </c>
      <c r="AI49" s="359">
        <v>0</v>
      </c>
      <c r="AJ49" s="359">
        <v>0</v>
      </c>
      <c r="AK49" s="359">
        <v>0</v>
      </c>
      <c r="AL49" s="359">
        <v>0</v>
      </c>
      <c r="AM49" s="359">
        <v>0</v>
      </c>
      <c r="AN49" s="359">
        <v>0</v>
      </c>
      <c r="AO49" s="359">
        <v>0</v>
      </c>
      <c r="AP49" s="359">
        <v>0</v>
      </c>
      <c r="AQ49" s="359">
        <v>0</v>
      </c>
      <c r="AR49" s="359">
        <v>0</v>
      </c>
      <c r="AS49" s="359">
        <v>0</v>
      </c>
      <c r="AT49" s="359">
        <v>0</v>
      </c>
      <c r="AU49" s="359">
        <v>0</v>
      </c>
      <c r="AV49" s="359">
        <v>0</v>
      </c>
      <c r="AW49" s="359">
        <v>0</v>
      </c>
      <c r="AX49" s="359">
        <v>0</v>
      </c>
      <c r="AY49" s="359">
        <v>0</v>
      </c>
      <c r="AZ49" s="359">
        <v>0</v>
      </c>
      <c r="BA49" s="359">
        <v>0</v>
      </c>
      <c r="BB49" s="359">
        <v>0</v>
      </c>
      <c r="BC49" s="359">
        <v>0</v>
      </c>
      <c r="BD49" s="359">
        <v>0</v>
      </c>
      <c r="BE49" s="359">
        <v>0</v>
      </c>
      <c r="BF49" s="359">
        <v>0</v>
      </c>
      <c r="BG49" s="359">
        <v>0</v>
      </c>
      <c r="BH49" s="359">
        <v>0</v>
      </c>
      <c r="BI49" s="359">
        <v>0</v>
      </c>
      <c r="BJ49" s="359">
        <v>0</v>
      </c>
      <c r="BK49" s="359">
        <v>0</v>
      </c>
      <c r="BL49" s="359">
        <v>0</v>
      </c>
      <c r="BM49" s="359">
        <v>0</v>
      </c>
      <c r="BN49" s="359">
        <v>0</v>
      </c>
      <c r="BO49" s="359">
        <v>0</v>
      </c>
      <c r="BP49" s="359">
        <v>0</v>
      </c>
      <c r="BQ49" s="359">
        <v>0</v>
      </c>
      <c r="BR49" s="359">
        <v>0</v>
      </c>
      <c r="BS49" s="359">
        <v>0</v>
      </c>
      <c r="BT49" s="359">
        <v>0</v>
      </c>
      <c r="BU49" s="359">
        <v>0</v>
      </c>
      <c r="BV49" s="359">
        <v>0</v>
      </c>
      <c r="BW49" s="359">
        <v>0</v>
      </c>
      <c r="BX49" s="359">
        <v>0</v>
      </c>
      <c r="BY49" s="359">
        <v>0</v>
      </c>
      <c r="BZ49" s="359">
        <v>0</v>
      </c>
      <c r="CA49" s="359">
        <v>0</v>
      </c>
      <c r="CB49" s="359">
        <v>0</v>
      </c>
      <c r="CC49" s="359">
        <v>0</v>
      </c>
      <c r="CD49" s="359">
        <v>0</v>
      </c>
      <c r="CE49" s="359">
        <v>0</v>
      </c>
      <c r="CF49" s="359">
        <v>0</v>
      </c>
      <c r="CG49" s="359">
        <v>0</v>
      </c>
      <c r="CH49" s="359">
        <v>0</v>
      </c>
      <c r="CI49" s="359">
        <v>0</v>
      </c>
      <c r="CJ49" s="359">
        <v>0</v>
      </c>
      <c r="CK49" s="359">
        <v>0</v>
      </c>
      <c r="CL49" s="359">
        <v>0</v>
      </c>
      <c r="CM49" s="359">
        <v>0</v>
      </c>
      <c r="CN49" s="359">
        <v>0</v>
      </c>
      <c r="CO49" s="359">
        <v>0</v>
      </c>
      <c r="CP49" s="359">
        <v>0</v>
      </c>
      <c r="CQ49" s="359">
        <v>0</v>
      </c>
      <c r="CR49" s="359">
        <v>0</v>
      </c>
      <c r="CS49" s="359">
        <v>0</v>
      </c>
      <c r="CT49" s="359">
        <v>0</v>
      </c>
      <c r="CU49" s="359">
        <v>0</v>
      </c>
      <c r="CV49" s="359">
        <v>0</v>
      </c>
      <c r="CW49" s="359">
        <v>0</v>
      </c>
      <c r="CX49" s="359">
        <v>0</v>
      </c>
      <c r="CY49" s="359">
        <v>0</v>
      </c>
      <c r="CZ49" s="359">
        <v>0</v>
      </c>
      <c r="DA49" s="359">
        <v>0</v>
      </c>
      <c r="DB49" s="359">
        <v>0</v>
      </c>
      <c r="DC49" s="359">
        <v>0</v>
      </c>
      <c r="DE49" s="23">
        <f t="shared" si="33"/>
        <v>0</v>
      </c>
      <c r="DF49" s="23">
        <f t="shared" si="19"/>
        <v>7</v>
      </c>
      <c r="DG49">
        <f t="shared" si="32"/>
        <v>0</v>
      </c>
      <c r="DH49">
        <v>0</v>
      </c>
    </row>
    <row r="50" spans="1:112" ht="30">
      <c r="A50" s="67">
        <v>38</v>
      </c>
      <c r="B50" s="323" t="str">
        <f>$B$45&amp;"5."</f>
        <v>E.1.5.</v>
      </c>
      <c r="C50" s="357" t="s">
        <v>201</v>
      </c>
      <c r="D50" s="363"/>
      <c r="E50" s="358" t="s">
        <v>37</v>
      </c>
      <c r="F50" s="350">
        <f>H50+NPV(FD,I50:INDEX(I50:DC50,PAL))</f>
        <v>45795245.072381251</v>
      </c>
      <c r="G50" s="350">
        <f>SUMIF($H$5:$DC$5,"&lt;="&amp;PAL,$H50:$DC50)</f>
        <v>56574575</v>
      </c>
      <c r="H50" s="359">
        <v>0</v>
      </c>
      <c r="I50" s="359">
        <v>0</v>
      </c>
      <c r="J50" s="359">
        <v>0</v>
      </c>
      <c r="K50" s="359">
        <v>0</v>
      </c>
      <c r="L50" s="359">
        <f>(5000000+5000000+46574575)*5%</f>
        <v>2828728.75</v>
      </c>
      <c r="M50" s="359">
        <f>(5000000+5000000+46574575)*60%</f>
        <v>33944745</v>
      </c>
      <c r="N50" s="359">
        <f>(5000000+5000000+46574575)*25%</f>
        <v>14143643.75</v>
      </c>
      <c r="O50" s="359">
        <f>(5000000+5000000+46574575)*10%</f>
        <v>5657457.5</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59">
        <v>0</v>
      </c>
      <c r="BD50" s="359">
        <v>0</v>
      </c>
      <c r="BE50" s="359">
        <v>0</v>
      </c>
      <c r="BF50" s="359">
        <v>0</v>
      </c>
      <c r="BG50" s="359">
        <v>0</v>
      </c>
      <c r="BH50" s="359">
        <v>0</v>
      </c>
      <c r="BI50" s="359">
        <v>0</v>
      </c>
      <c r="BJ50" s="359">
        <v>0</v>
      </c>
      <c r="BK50" s="359">
        <v>0</v>
      </c>
      <c r="BL50" s="359">
        <v>0</v>
      </c>
      <c r="BM50" s="359">
        <v>0</v>
      </c>
      <c r="BN50" s="359">
        <v>0</v>
      </c>
      <c r="BO50" s="359">
        <v>0</v>
      </c>
      <c r="BP50" s="359">
        <v>0</v>
      </c>
      <c r="BQ50" s="359">
        <v>0</v>
      </c>
      <c r="BR50" s="359">
        <v>0</v>
      </c>
      <c r="BS50" s="359">
        <v>0</v>
      </c>
      <c r="BT50" s="359">
        <v>0</v>
      </c>
      <c r="BU50" s="359">
        <v>0</v>
      </c>
      <c r="BV50" s="359">
        <v>0</v>
      </c>
      <c r="BW50" s="359">
        <v>0</v>
      </c>
      <c r="BX50" s="359">
        <v>0</v>
      </c>
      <c r="BY50" s="359">
        <v>0</v>
      </c>
      <c r="BZ50" s="359">
        <v>0</v>
      </c>
      <c r="CA50" s="359">
        <v>0</v>
      </c>
      <c r="CB50" s="359">
        <v>0</v>
      </c>
      <c r="CC50" s="359">
        <v>0</v>
      </c>
      <c r="CD50" s="359">
        <v>0</v>
      </c>
      <c r="CE50" s="359">
        <v>0</v>
      </c>
      <c r="CF50" s="359">
        <v>0</v>
      </c>
      <c r="CG50" s="359">
        <v>0</v>
      </c>
      <c r="CH50" s="359">
        <v>0</v>
      </c>
      <c r="CI50" s="359">
        <v>0</v>
      </c>
      <c r="CJ50" s="359">
        <v>0</v>
      </c>
      <c r="CK50" s="359">
        <v>0</v>
      </c>
      <c r="CL50" s="359">
        <v>0</v>
      </c>
      <c r="CM50" s="359">
        <v>0</v>
      </c>
      <c r="CN50" s="359">
        <v>0</v>
      </c>
      <c r="CO50" s="359">
        <v>0</v>
      </c>
      <c r="CP50" s="359">
        <v>0</v>
      </c>
      <c r="CQ50" s="359">
        <v>0</v>
      </c>
      <c r="CR50" s="359">
        <v>0</v>
      </c>
      <c r="CS50" s="359">
        <v>0</v>
      </c>
      <c r="CT50" s="359">
        <v>0</v>
      </c>
      <c r="CU50" s="359">
        <v>0</v>
      </c>
      <c r="CV50" s="359">
        <v>0</v>
      </c>
      <c r="CW50" s="359">
        <v>0</v>
      </c>
      <c r="CX50" s="359">
        <v>0</v>
      </c>
      <c r="CY50" s="359">
        <v>0</v>
      </c>
      <c r="CZ50" s="359">
        <v>0</v>
      </c>
      <c r="DA50" s="359">
        <v>0</v>
      </c>
      <c r="DB50" s="359">
        <v>0</v>
      </c>
      <c r="DC50" s="359">
        <v>0</v>
      </c>
      <c r="DE50" s="23">
        <f t="shared" si="33"/>
        <v>0</v>
      </c>
      <c r="DF50" s="23">
        <f t="shared" si="19"/>
        <v>4</v>
      </c>
      <c r="DG50">
        <f t="shared" si="32"/>
        <v>0</v>
      </c>
      <c r="DH50">
        <v>0</v>
      </c>
    </row>
    <row r="51" spans="1:112" ht="30">
      <c r="A51" s="67">
        <v>39</v>
      </c>
      <c r="B51" s="323" t="str">
        <f>$B$45&amp;"6."</f>
        <v>E.1.6.</v>
      </c>
      <c r="C51" s="357" t="s">
        <v>202</v>
      </c>
      <c r="D51" s="363"/>
      <c r="E51" s="358">
        <v>0.21</v>
      </c>
      <c r="F51" s="350">
        <f>H51+NPV(FD,I51:INDEX(I51:DC51,PAL))</f>
        <v>12706017.563498905</v>
      </c>
      <c r="G51" s="350">
        <f>SUMIF($H$5:$DC$5,"&lt;="&amp;PAL,$H51:$DC51)</f>
        <v>12482000</v>
      </c>
      <c r="H51" s="359">
        <v>0</v>
      </c>
      <c r="I51" s="359">
        <v>0</v>
      </c>
      <c r="J51" s="359">
        <v>7389600</v>
      </c>
      <c r="K51" s="359">
        <v>0</v>
      </c>
      <c r="L51" s="359">
        <f>5700000-365000</f>
        <v>5335000</v>
      </c>
      <c r="M51" s="359">
        <v>-365000</v>
      </c>
      <c r="N51" s="359">
        <f>5700000-365000-280000</f>
        <v>5055000</v>
      </c>
      <c r="O51" s="359">
        <f>5842400-365000-280000</f>
        <v>5197400</v>
      </c>
      <c r="P51" s="359">
        <v>-925000</v>
      </c>
      <c r="Q51" s="359">
        <v>-1215000</v>
      </c>
      <c r="R51" s="359">
        <v>-1215000</v>
      </c>
      <c r="S51" s="359">
        <v>-1215000</v>
      </c>
      <c r="T51" s="359">
        <v>-1215000</v>
      </c>
      <c r="U51" s="359">
        <v>-1215000</v>
      </c>
      <c r="V51" s="359">
        <v>-850000</v>
      </c>
      <c r="W51" s="359">
        <v>-850000</v>
      </c>
      <c r="X51" s="359">
        <v>-570000</v>
      </c>
      <c r="Y51" s="359">
        <v>-570000</v>
      </c>
      <c r="Z51" s="359">
        <v>-290000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59">
        <v>0</v>
      </c>
      <c r="BD51" s="359">
        <v>0</v>
      </c>
      <c r="BE51" s="359">
        <v>0</v>
      </c>
      <c r="BF51" s="359">
        <v>0</v>
      </c>
      <c r="BG51" s="359">
        <v>0</v>
      </c>
      <c r="BH51" s="359">
        <v>0</v>
      </c>
      <c r="BI51" s="359">
        <v>0</v>
      </c>
      <c r="BJ51" s="359">
        <v>0</v>
      </c>
      <c r="BK51" s="359">
        <v>0</v>
      </c>
      <c r="BL51" s="359">
        <v>0</v>
      </c>
      <c r="BM51" s="359">
        <v>0</v>
      </c>
      <c r="BN51" s="359">
        <v>0</v>
      </c>
      <c r="BO51" s="359">
        <v>0</v>
      </c>
      <c r="BP51" s="359">
        <v>0</v>
      </c>
      <c r="BQ51" s="359">
        <v>0</v>
      </c>
      <c r="BR51" s="359">
        <v>0</v>
      </c>
      <c r="BS51" s="359">
        <v>0</v>
      </c>
      <c r="BT51" s="359">
        <v>0</v>
      </c>
      <c r="BU51" s="359">
        <v>0</v>
      </c>
      <c r="BV51" s="359">
        <v>0</v>
      </c>
      <c r="BW51" s="359">
        <v>0</v>
      </c>
      <c r="BX51" s="359">
        <v>0</v>
      </c>
      <c r="BY51" s="359">
        <v>0</v>
      </c>
      <c r="BZ51" s="359">
        <v>0</v>
      </c>
      <c r="CA51" s="359">
        <v>0</v>
      </c>
      <c r="CB51" s="359">
        <v>0</v>
      </c>
      <c r="CC51" s="359">
        <v>0</v>
      </c>
      <c r="CD51" s="359">
        <v>0</v>
      </c>
      <c r="CE51" s="359">
        <v>0</v>
      </c>
      <c r="CF51" s="359">
        <v>0</v>
      </c>
      <c r="CG51" s="359">
        <v>0</v>
      </c>
      <c r="CH51" s="359">
        <v>0</v>
      </c>
      <c r="CI51" s="359">
        <v>0</v>
      </c>
      <c r="CJ51" s="359">
        <v>0</v>
      </c>
      <c r="CK51" s="359">
        <v>0</v>
      </c>
      <c r="CL51" s="359">
        <v>0</v>
      </c>
      <c r="CM51" s="359">
        <v>0</v>
      </c>
      <c r="CN51" s="359">
        <v>0</v>
      </c>
      <c r="CO51" s="359">
        <v>0</v>
      </c>
      <c r="CP51" s="359">
        <v>0</v>
      </c>
      <c r="CQ51" s="359">
        <v>0</v>
      </c>
      <c r="CR51" s="359">
        <v>0</v>
      </c>
      <c r="CS51" s="359">
        <v>0</v>
      </c>
      <c r="CT51" s="359">
        <v>0</v>
      </c>
      <c r="CU51" s="359">
        <v>0</v>
      </c>
      <c r="CV51" s="359">
        <v>0</v>
      </c>
      <c r="CW51" s="359">
        <v>0</v>
      </c>
      <c r="CX51" s="359">
        <v>0</v>
      </c>
      <c r="CY51" s="359">
        <v>0</v>
      </c>
      <c r="CZ51" s="359">
        <v>0</v>
      </c>
      <c r="DA51" s="359">
        <v>0</v>
      </c>
      <c r="DB51" s="359">
        <v>0</v>
      </c>
      <c r="DC51" s="359">
        <v>0</v>
      </c>
      <c r="DE51" s="23">
        <f t="shared" si="33"/>
        <v>0</v>
      </c>
      <c r="DF51" s="23">
        <f t="shared" si="19"/>
        <v>16</v>
      </c>
      <c r="DG51">
        <f t="shared" si="32"/>
        <v>21</v>
      </c>
      <c r="DH51">
        <v>0</v>
      </c>
    </row>
    <row r="52" spans="1:112" ht="45">
      <c r="A52" s="67">
        <v>40</v>
      </c>
      <c r="B52" s="323" t="str">
        <f>$B$45&amp;"7."</f>
        <v>E.1.7.</v>
      </c>
      <c r="C52" s="357" t="s">
        <v>203</v>
      </c>
      <c r="D52" s="363"/>
      <c r="E52" s="358">
        <v>0.21</v>
      </c>
      <c r="F52" s="350">
        <f>H52+NPV(FD,J52:INDEX(J52:DC52,PAL))</f>
        <v>6576377.801469096</v>
      </c>
      <c r="G52" s="350">
        <f>SUMIF($H$5:$DC$5,"&lt;="&amp;PAL,$H52:$DC52)</f>
        <v>7408000</v>
      </c>
      <c r="H52" s="359">
        <v>0</v>
      </c>
      <c r="I52" s="359">
        <v>0</v>
      </c>
      <c r="J52" s="359">
        <v>2222400</v>
      </c>
      <c r="K52" s="359">
        <v>1037000</v>
      </c>
      <c r="L52" s="359">
        <v>1037000</v>
      </c>
      <c r="M52" s="359">
        <v>1037000</v>
      </c>
      <c r="N52" s="359">
        <v>1037000</v>
      </c>
      <c r="O52" s="359">
        <v>1037600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59">
        <v>0</v>
      </c>
      <c r="BD52" s="359">
        <v>0</v>
      </c>
      <c r="BE52" s="359">
        <v>0</v>
      </c>
      <c r="BF52" s="359">
        <v>0</v>
      </c>
      <c r="BG52" s="359">
        <v>0</v>
      </c>
      <c r="BH52" s="359">
        <v>0</v>
      </c>
      <c r="BI52" s="359">
        <v>0</v>
      </c>
      <c r="BJ52" s="359">
        <v>0</v>
      </c>
      <c r="BK52" s="359">
        <v>0</v>
      </c>
      <c r="BL52" s="359">
        <v>0</v>
      </c>
      <c r="BM52" s="359">
        <v>0</v>
      </c>
      <c r="BN52" s="359">
        <v>0</v>
      </c>
      <c r="BO52" s="359">
        <v>0</v>
      </c>
      <c r="BP52" s="359">
        <v>0</v>
      </c>
      <c r="BQ52" s="359">
        <v>0</v>
      </c>
      <c r="BR52" s="359">
        <v>0</v>
      </c>
      <c r="BS52" s="359">
        <v>0</v>
      </c>
      <c r="BT52" s="359">
        <v>0</v>
      </c>
      <c r="BU52" s="359">
        <v>0</v>
      </c>
      <c r="BV52" s="359">
        <v>0</v>
      </c>
      <c r="BW52" s="359">
        <v>0</v>
      </c>
      <c r="BX52" s="359">
        <v>0</v>
      </c>
      <c r="BY52" s="359">
        <v>0</v>
      </c>
      <c r="BZ52" s="359">
        <v>0</v>
      </c>
      <c r="CA52" s="359">
        <v>0</v>
      </c>
      <c r="CB52" s="359">
        <v>0</v>
      </c>
      <c r="CC52" s="359">
        <v>0</v>
      </c>
      <c r="CD52" s="359">
        <v>0</v>
      </c>
      <c r="CE52" s="359">
        <v>0</v>
      </c>
      <c r="CF52" s="359">
        <v>0</v>
      </c>
      <c r="CG52" s="359">
        <v>0</v>
      </c>
      <c r="CH52" s="359">
        <v>0</v>
      </c>
      <c r="CI52" s="359">
        <v>0</v>
      </c>
      <c r="CJ52" s="359">
        <v>0</v>
      </c>
      <c r="CK52" s="359">
        <v>0</v>
      </c>
      <c r="CL52" s="359">
        <v>0</v>
      </c>
      <c r="CM52" s="359">
        <v>0</v>
      </c>
      <c r="CN52" s="359">
        <v>0</v>
      </c>
      <c r="CO52" s="359">
        <v>0</v>
      </c>
      <c r="CP52" s="359">
        <v>0</v>
      </c>
      <c r="CQ52" s="359">
        <v>0</v>
      </c>
      <c r="CR52" s="359">
        <v>0</v>
      </c>
      <c r="CS52" s="359">
        <v>0</v>
      </c>
      <c r="CT52" s="359">
        <v>0</v>
      </c>
      <c r="CU52" s="359">
        <v>0</v>
      </c>
      <c r="CV52" s="359">
        <v>0</v>
      </c>
      <c r="CW52" s="359">
        <v>0</v>
      </c>
      <c r="CX52" s="359">
        <v>0</v>
      </c>
      <c r="CY52" s="359">
        <v>0</v>
      </c>
      <c r="CZ52" s="359">
        <v>0</v>
      </c>
      <c r="DA52" s="359">
        <v>0</v>
      </c>
      <c r="DB52" s="359">
        <v>0</v>
      </c>
      <c r="DC52" s="359">
        <v>0</v>
      </c>
      <c r="DE52" s="23">
        <f t="shared" si="33"/>
        <v>0</v>
      </c>
      <c r="DF52" s="23">
        <f t="shared" si="19"/>
        <v>6</v>
      </c>
      <c r="DG52">
        <f t="shared" si="32"/>
        <v>21</v>
      </c>
      <c r="DH52">
        <v>0</v>
      </c>
    </row>
    <row r="53" spans="1:112" ht="15">
      <c r="A53" s="67">
        <v>41</v>
      </c>
      <c r="B53" s="323" t="str">
        <f>$B$45&amp;"8."</f>
        <v>E.1.8.</v>
      </c>
      <c r="C53" s="357" t="s">
        <v>204</v>
      </c>
      <c r="D53" s="363"/>
      <c r="E53" s="358" t="s">
        <v>37</v>
      </c>
      <c r="F53" s="350">
        <f>H53+NPV(FD,I53:INDEX(I53:DC53,PAL))</f>
        <v>924556.21301775146</v>
      </c>
      <c r="G53" s="350">
        <f>SUMIF($H$5:$DC$5,"&lt;="&amp;PAL,$H53:$DC53)</f>
        <v>1000000</v>
      </c>
      <c r="H53" s="359">
        <v>0</v>
      </c>
      <c r="I53" s="359">
        <v>0</v>
      </c>
      <c r="J53" s="359">
        <v>1000000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59">
        <v>0</v>
      </c>
      <c r="BD53" s="359">
        <v>0</v>
      </c>
      <c r="BE53" s="359">
        <v>0</v>
      </c>
      <c r="BF53" s="359">
        <v>0</v>
      </c>
      <c r="BG53" s="359">
        <v>0</v>
      </c>
      <c r="BH53" s="359">
        <v>0</v>
      </c>
      <c r="BI53" s="359">
        <v>0</v>
      </c>
      <c r="BJ53" s="359">
        <v>0</v>
      </c>
      <c r="BK53" s="359">
        <v>0</v>
      </c>
      <c r="BL53" s="359">
        <v>0</v>
      </c>
      <c r="BM53" s="359">
        <v>0</v>
      </c>
      <c r="BN53" s="359">
        <v>0</v>
      </c>
      <c r="BO53" s="359">
        <v>0</v>
      </c>
      <c r="BP53" s="359">
        <v>0</v>
      </c>
      <c r="BQ53" s="359">
        <v>0</v>
      </c>
      <c r="BR53" s="359">
        <v>0</v>
      </c>
      <c r="BS53" s="359">
        <v>0</v>
      </c>
      <c r="BT53" s="359">
        <v>0</v>
      </c>
      <c r="BU53" s="359">
        <v>0</v>
      </c>
      <c r="BV53" s="359">
        <v>0</v>
      </c>
      <c r="BW53" s="359">
        <v>0</v>
      </c>
      <c r="BX53" s="359">
        <v>0</v>
      </c>
      <c r="BY53" s="359">
        <v>0</v>
      </c>
      <c r="BZ53" s="359">
        <v>0</v>
      </c>
      <c r="CA53" s="359">
        <v>0</v>
      </c>
      <c r="CB53" s="359">
        <v>0</v>
      </c>
      <c r="CC53" s="359">
        <v>0</v>
      </c>
      <c r="CD53" s="359">
        <v>0</v>
      </c>
      <c r="CE53" s="359">
        <v>0</v>
      </c>
      <c r="CF53" s="359">
        <v>0</v>
      </c>
      <c r="CG53" s="359">
        <v>0</v>
      </c>
      <c r="CH53" s="359">
        <v>0</v>
      </c>
      <c r="CI53" s="359">
        <v>0</v>
      </c>
      <c r="CJ53" s="359">
        <v>0</v>
      </c>
      <c r="CK53" s="359">
        <v>0</v>
      </c>
      <c r="CL53" s="359">
        <v>0</v>
      </c>
      <c r="CM53" s="359">
        <v>0</v>
      </c>
      <c r="CN53" s="359">
        <v>0</v>
      </c>
      <c r="CO53" s="359">
        <v>0</v>
      </c>
      <c r="CP53" s="359">
        <v>0</v>
      </c>
      <c r="CQ53" s="359">
        <v>0</v>
      </c>
      <c r="CR53" s="359">
        <v>0</v>
      </c>
      <c r="CS53" s="359">
        <v>0</v>
      </c>
      <c r="CT53" s="359">
        <v>0</v>
      </c>
      <c r="CU53" s="359">
        <v>0</v>
      </c>
      <c r="CV53" s="359">
        <v>0</v>
      </c>
      <c r="CW53" s="359">
        <v>0</v>
      </c>
      <c r="CX53" s="359">
        <v>0</v>
      </c>
      <c r="CY53" s="359">
        <v>0</v>
      </c>
      <c r="CZ53" s="359">
        <v>0</v>
      </c>
      <c r="DA53" s="359">
        <v>0</v>
      </c>
      <c r="DB53" s="359">
        <v>0</v>
      </c>
      <c r="DC53" s="359">
        <v>0</v>
      </c>
      <c r="DE53" s="23">
        <f t="shared" si="33"/>
        <v>0</v>
      </c>
      <c r="DF53" s="23">
        <f t="shared" si="19"/>
        <v>1</v>
      </c>
      <c r="DG53">
        <f t="shared" si="32"/>
        <v>0</v>
      </c>
      <c r="DH53">
        <v>0</v>
      </c>
    </row>
    <row r="54" spans="1:112" ht="15" customHeight="1">
      <c r="A54" s="67">
        <v>42</v>
      </c>
      <c r="B54" s="323" t="str">
        <f>$B$45&amp;"9."</f>
        <v>E.1.9.</v>
      </c>
      <c r="C54" s="360" t="s">
        <v>178</v>
      </c>
      <c r="D54" s="323"/>
      <c r="E54" s="358">
        <v>0.21</v>
      </c>
      <c r="F54" s="350">
        <f>H54+NPV(FD,I54:INDEX(I54:DC54,PAL))</f>
        <v>0</v>
      </c>
      <c r="G54" s="350">
        <f>SUMIF($H$5:$DC$5,"&lt;="&amp;PAL,$H54:$DC54)</f>
        <v>0</v>
      </c>
      <c r="H54" s="361">
        <v>0</v>
      </c>
      <c r="I54" s="361">
        <v>0</v>
      </c>
      <c r="J54" s="361">
        <v>0</v>
      </c>
      <c r="K54" s="361">
        <v>0</v>
      </c>
      <c r="L54" s="361">
        <v>0</v>
      </c>
      <c r="M54" s="361">
        <v>0</v>
      </c>
      <c r="N54" s="361">
        <v>0</v>
      </c>
      <c r="O54" s="361">
        <v>0</v>
      </c>
      <c r="P54" s="361">
        <v>0</v>
      </c>
      <c r="Q54" s="362">
        <v>0</v>
      </c>
      <c r="R54" s="362">
        <v>0</v>
      </c>
      <c r="S54" s="362">
        <v>0</v>
      </c>
      <c r="T54" s="362">
        <v>0</v>
      </c>
      <c r="U54" s="362">
        <v>0</v>
      </c>
      <c r="V54" s="362">
        <v>0</v>
      </c>
      <c r="W54" s="362">
        <v>0</v>
      </c>
      <c r="X54" s="362">
        <v>0</v>
      </c>
      <c r="Y54" s="362">
        <v>0</v>
      </c>
      <c r="Z54" s="362">
        <v>0</v>
      </c>
      <c r="AA54" s="362">
        <v>0</v>
      </c>
      <c r="AB54" s="362">
        <v>0</v>
      </c>
      <c r="AC54" s="362">
        <v>0</v>
      </c>
      <c r="AD54" s="362">
        <v>0</v>
      </c>
      <c r="AE54" s="362">
        <v>0</v>
      </c>
      <c r="AF54" s="362">
        <v>0</v>
      </c>
      <c r="AG54" s="362">
        <v>0</v>
      </c>
      <c r="AH54" s="362">
        <v>0</v>
      </c>
      <c r="AI54" s="362">
        <v>0</v>
      </c>
      <c r="AJ54" s="362">
        <v>0</v>
      </c>
      <c r="AK54" s="362">
        <v>0</v>
      </c>
      <c r="AL54" s="362">
        <v>0</v>
      </c>
      <c r="AM54" s="362">
        <v>0</v>
      </c>
      <c r="AN54" s="362">
        <v>0</v>
      </c>
      <c r="AO54" s="362">
        <v>0</v>
      </c>
      <c r="AP54" s="362">
        <v>0</v>
      </c>
      <c r="AQ54" s="362">
        <v>0</v>
      </c>
      <c r="AR54" s="362">
        <v>0</v>
      </c>
      <c r="AS54" s="362">
        <v>0</v>
      </c>
      <c r="AT54" s="362">
        <v>0</v>
      </c>
      <c r="AU54" s="362">
        <v>0</v>
      </c>
      <c r="AV54" s="362">
        <v>0</v>
      </c>
      <c r="AW54" s="362">
        <v>0</v>
      </c>
      <c r="AX54" s="362">
        <v>0</v>
      </c>
      <c r="AY54" s="362">
        <v>0</v>
      </c>
      <c r="AZ54" s="362">
        <v>0</v>
      </c>
      <c r="BA54" s="362">
        <v>0</v>
      </c>
      <c r="BB54" s="362">
        <v>0</v>
      </c>
      <c r="BC54" s="362">
        <v>0</v>
      </c>
      <c r="BD54" s="362">
        <v>0</v>
      </c>
      <c r="BE54" s="362">
        <v>0</v>
      </c>
      <c r="BF54" s="362">
        <v>0</v>
      </c>
      <c r="BG54" s="362">
        <v>0</v>
      </c>
      <c r="BH54" s="362">
        <v>0</v>
      </c>
      <c r="BI54" s="362">
        <v>0</v>
      </c>
      <c r="BJ54" s="362">
        <v>0</v>
      </c>
      <c r="BK54" s="362">
        <v>0</v>
      </c>
      <c r="BL54" s="362">
        <v>0</v>
      </c>
      <c r="BM54" s="362">
        <v>0</v>
      </c>
      <c r="BN54" s="362">
        <v>0</v>
      </c>
      <c r="BO54" s="362">
        <v>0</v>
      </c>
      <c r="BP54" s="362">
        <v>0</v>
      </c>
      <c r="BQ54" s="362">
        <v>0</v>
      </c>
      <c r="BR54" s="362">
        <v>0</v>
      </c>
      <c r="BS54" s="362">
        <v>0</v>
      </c>
      <c r="BT54" s="362">
        <v>0</v>
      </c>
      <c r="BU54" s="362">
        <v>0</v>
      </c>
      <c r="BV54" s="362">
        <v>0</v>
      </c>
      <c r="BW54" s="362">
        <v>0</v>
      </c>
      <c r="BX54" s="362">
        <v>0</v>
      </c>
      <c r="BY54" s="362">
        <v>0</v>
      </c>
      <c r="BZ54" s="362">
        <v>0</v>
      </c>
      <c r="CA54" s="362">
        <v>0</v>
      </c>
      <c r="CB54" s="362">
        <v>0</v>
      </c>
      <c r="CC54" s="362">
        <v>0</v>
      </c>
      <c r="CD54" s="362">
        <v>0</v>
      </c>
      <c r="CE54" s="362">
        <v>0</v>
      </c>
      <c r="CF54" s="362">
        <v>0</v>
      </c>
      <c r="CG54" s="362">
        <v>0</v>
      </c>
      <c r="CH54" s="362">
        <v>0</v>
      </c>
      <c r="CI54" s="362">
        <v>0</v>
      </c>
      <c r="CJ54" s="362">
        <v>0</v>
      </c>
      <c r="CK54" s="362">
        <v>0</v>
      </c>
      <c r="CL54" s="362">
        <v>0</v>
      </c>
      <c r="CM54" s="362">
        <v>0</v>
      </c>
      <c r="CN54" s="362">
        <v>0</v>
      </c>
      <c r="CO54" s="362">
        <v>0</v>
      </c>
      <c r="CP54" s="362">
        <v>0</v>
      </c>
      <c r="CQ54" s="362">
        <v>0</v>
      </c>
      <c r="CR54" s="362">
        <v>0</v>
      </c>
      <c r="CS54" s="362">
        <v>0</v>
      </c>
      <c r="CT54" s="362">
        <v>0</v>
      </c>
      <c r="CU54" s="362">
        <v>0</v>
      </c>
      <c r="CV54" s="362">
        <v>0</v>
      </c>
      <c r="CW54" s="362">
        <v>0</v>
      </c>
      <c r="CX54" s="362">
        <v>0</v>
      </c>
      <c r="CY54" s="362">
        <v>0</v>
      </c>
      <c r="CZ54" s="362">
        <v>0</v>
      </c>
      <c r="DA54" s="362">
        <v>0</v>
      </c>
      <c r="DB54" s="362">
        <v>0</v>
      </c>
      <c r="DC54" s="362">
        <v>0</v>
      </c>
      <c r="DE54" s="23">
        <f t="shared" si="33"/>
        <v>0</v>
      </c>
      <c r="DF54" s="23">
        <f t="shared" si="19"/>
        <v>0</v>
      </c>
      <c r="DG54">
        <f t="shared" si="32"/>
        <v>21</v>
      </c>
      <c r="DH54">
        <v>0</v>
      </c>
    </row>
    <row r="55" spans="1:112" ht="15" customHeight="1">
      <c r="A55" s="67">
        <v>43</v>
      </c>
      <c r="B55" s="323" t="str">
        <f>$B$45&amp;"L."</f>
        <v>E.1.L.</v>
      </c>
      <c r="C55" s="360" t="s">
        <v>179</v>
      </c>
      <c r="D55" s="323"/>
      <c r="E55" s="358">
        <v>0.21</v>
      </c>
      <c r="F55" s="350">
        <f>H55+NPV(FD,I55:INDEX(I55:DC55,PAL))</f>
        <v>0</v>
      </c>
      <c r="G55" s="350">
        <f>SUMIF($H$5:$DC$5,"&lt;="&amp;PAL,$H55:$DC55)</f>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2">
        <v>0</v>
      </c>
      <c r="AC55" s="361">
        <v>0</v>
      </c>
      <c r="AD55" s="361">
        <v>0</v>
      </c>
      <c r="AE55" s="361">
        <v>0</v>
      </c>
      <c r="AF55" s="361">
        <v>0</v>
      </c>
      <c r="AG55" s="361">
        <v>0</v>
      </c>
      <c r="AH55" s="361">
        <v>0</v>
      </c>
      <c r="AI55" s="361">
        <v>0</v>
      </c>
      <c r="AJ55" s="361">
        <v>0</v>
      </c>
      <c r="AK55" s="361">
        <v>0</v>
      </c>
      <c r="AL55" s="361">
        <v>0</v>
      </c>
      <c r="AM55" s="361">
        <v>0</v>
      </c>
      <c r="AN55" s="361">
        <v>0</v>
      </c>
      <c r="AO55" s="361">
        <v>0</v>
      </c>
      <c r="AP55" s="361">
        <v>0</v>
      </c>
      <c r="AQ55" s="361">
        <v>0</v>
      </c>
      <c r="AR55" s="361">
        <v>0</v>
      </c>
      <c r="AS55" s="361">
        <v>0</v>
      </c>
      <c r="AT55" s="361">
        <v>0</v>
      </c>
      <c r="AU55" s="361">
        <v>0</v>
      </c>
      <c r="AV55" s="361">
        <v>0</v>
      </c>
      <c r="AW55" s="361">
        <v>0</v>
      </c>
      <c r="AX55" s="361">
        <v>0</v>
      </c>
      <c r="AY55" s="361">
        <v>0</v>
      </c>
      <c r="AZ55" s="361">
        <v>0</v>
      </c>
      <c r="BA55" s="361">
        <v>0</v>
      </c>
      <c r="BB55" s="361">
        <v>0</v>
      </c>
      <c r="BC55" s="361">
        <v>0</v>
      </c>
      <c r="BD55" s="361">
        <v>0</v>
      </c>
      <c r="BE55" s="361">
        <v>0</v>
      </c>
      <c r="BF55" s="361">
        <v>0</v>
      </c>
      <c r="BG55" s="361">
        <v>0</v>
      </c>
      <c r="BH55" s="361">
        <v>0</v>
      </c>
      <c r="BI55" s="361">
        <v>0</v>
      </c>
      <c r="BJ55" s="361">
        <v>0</v>
      </c>
      <c r="BK55" s="361">
        <v>0</v>
      </c>
      <c r="BL55" s="361">
        <v>0</v>
      </c>
      <c r="BM55" s="361">
        <v>0</v>
      </c>
      <c r="BN55" s="361">
        <v>0</v>
      </c>
      <c r="BO55" s="361">
        <v>0</v>
      </c>
      <c r="BP55" s="361">
        <v>0</v>
      </c>
      <c r="BQ55" s="361">
        <v>0</v>
      </c>
      <c r="BR55" s="361">
        <v>0</v>
      </c>
      <c r="BS55" s="361">
        <v>0</v>
      </c>
      <c r="BT55" s="361">
        <v>0</v>
      </c>
      <c r="BU55" s="361">
        <v>0</v>
      </c>
      <c r="BV55" s="361">
        <v>0</v>
      </c>
      <c r="BW55" s="361">
        <v>0</v>
      </c>
      <c r="BX55" s="361">
        <v>0</v>
      </c>
      <c r="BY55" s="361">
        <v>0</v>
      </c>
      <c r="BZ55" s="361">
        <v>0</v>
      </c>
      <c r="CA55" s="361">
        <v>0</v>
      </c>
      <c r="CB55" s="361">
        <v>0</v>
      </c>
      <c r="CC55" s="361">
        <v>0</v>
      </c>
      <c r="CD55" s="361">
        <v>0</v>
      </c>
      <c r="CE55" s="361">
        <v>0</v>
      </c>
      <c r="CF55" s="361">
        <v>0</v>
      </c>
      <c r="CG55" s="361">
        <v>0</v>
      </c>
      <c r="CH55" s="361">
        <v>0</v>
      </c>
      <c r="CI55" s="361">
        <v>0</v>
      </c>
      <c r="CJ55" s="361">
        <v>0</v>
      </c>
      <c r="CK55" s="361">
        <v>0</v>
      </c>
      <c r="CL55" s="361">
        <v>0</v>
      </c>
      <c r="CM55" s="361">
        <v>0</v>
      </c>
      <c r="CN55" s="361">
        <v>0</v>
      </c>
      <c r="CO55" s="361">
        <v>0</v>
      </c>
      <c r="CP55" s="361">
        <v>0</v>
      </c>
      <c r="CQ55" s="361">
        <v>0</v>
      </c>
      <c r="CR55" s="361">
        <v>0</v>
      </c>
      <c r="CS55" s="361">
        <v>0</v>
      </c>
      <c r="CT55" s="361">
        <v>0</v>
      </c>
      <c r="CU55" s="361">
        <v>0</v>
      </c>
      <c r="CV55" s="361">
        <v>0</v>
      </c>
      <c r="CW55" s="361">
        <v>0</v>
      </c>
      <c r="CX55" s="361">
        <v>0</v>
      </c>
      <c r="CY55" s="361">
        <v>0</v>
      </c>
      <c r="CZ55" s="361">
        <v>0</v>
      </c>
      <c r="DA55" s="361">
        <v>0</v>
      </c>
      <c r="DB55" s="361">
        <v>0</v>
      </c>
      <c r="DC55" s="362">
        <v>0</v>
      </c>
      <c r="DE55" s="23">
        <f t="shared" si="33"/>
        <v>0</v>
      </c>
      <c r="DF55" s="23">
        <f t="shared" si="19"/>
        <v>0</v>
      </c>
      <c r="DG55">
        <f t="shared" si="32"/>
        <v>21</v>
      </c>
      <c r="DH55">
        <f>DG55/(100+DG55)</f>
        <v>0.17355371900826447</v>
      </c>
    </row>
    <row r="56" spans="1:112" ht="15" customHeight="1">
      <c r="A56" s="67">
        <v>44</v>
      </c>
      <c r="B56" s="323" t="s">
        <v>205</v>
      </c>
      <c r="C56" s="349" t="s">
        <v>206</v>
      </c>
      <c r="D56" s="351"/>
      <c r="E56" s="351"/>
      <c r="F56" s="352">
        <f>SUM(F57:F64)+F65</f>
        <v>8045522.886322258</v>
      </c>
      <c r="G56" s="350">
        <f>SUMIF($H$5:$DC$5,"&lt;="&amp;PAL,$H56:$DC56)</f>
        <v>8221389.4500000002</v>
      </c>
      <c r="H56" s="352">
        <f>SUM(H57:H64)+H65</f>
        <v>5557999</v>
      </c>
      <c r="I56" s="352">
        <f t="shared" ref="I56:BT56" si="34">SUM(I57:I64)+I65</f>
        <v>1334005.79</v>
      </c>
      <c r="J56" s="352">
        <f t="shared" si="34"/>
        <v>647018.66</v>
      </c>
      <c r="K56" s="352">
        <f t="shared" si="34"/>
        <v>682366</v>
      </c>
      <c r="L56" s="352">
        <f t="shared" si="34"/>
        <v>0</v>
      </c>
      <c r="M56" s="352">
        <f t="shared" si="34"/>
        <v>0</v>
      </c>
      <c r="N56" s="352">
        <f t="shared" si="34"/>
        <v>0</v>
      </c>
      <c r="O56" s="352">
        <f t="shared" si="34"/>
        <v>0</v>
      </c>
      <c r="P56" s="352">
        <f t="shared" si="34"/>
        <v>0</v>
      </c>
      <c r="Q56" s="352">
        <f t="shared" si="34"/>
        <v>0</v>
      </c>
      <c r="R56" s="352">
        <f t="shared" si="34"/>
        <v>0</v>
      </c>
      <c r="S56" s="352">
        <f t="shared" si="34"/>
        <v>0</v>
      </c>
      <c r="T56" s="352">
        <f t="shared" si="34"/>
        <v>0</v>
      </c>
      <c r="U56" s="352">
        <f t="shared" si="34"/>
        <v>0</v>
      </c>
      <c r="V56" s="352">
        <f t="shared" si="34"/>
        <v>0</v>
      </c>
      <c r="W56" s="352">
        <f t="shared" si="34"/>
        <v>0</v>
      </c>
      <c r="X56" s="352">
        <f t="shared" si="34"/>
        <v>0</v>
      </c>
      <c r="Y56" s="352">
        <f t="shared" si="34"/>
        <v>0</v>
      </c>
      <c r="Z56" s="352">
        <f t="shared" si="34"/>
        <v>0</v>
      </c>
      <c r="AA56" s="352">
        <f t="shared" si="34"/>
        <v>0</v>
      </c>
      <c r="AB56" s="352">
        <f t="shared" si="34"/>
        <v>0</v>
      </c>
      <c r="AC56" s="352">
        <f t="shared" si="34"/>
        <v>0</v>
      </c>
      <c r="AD56" s="352">
        <f t="shared" si="34"/>
        <v>0</v>
      </c>
      <c r="AE56" s="352">
        <f t="shared" si="34"/>
        <v>0</v>
      </c>
      <c r="AF56" s="352">
        <f t="shared" si="34"/>
        <v>0</v>
      </c>
      <c r="AG56" s="352">
        <f t="shared" si="34"/>
        <v>0</v>
      </c>
      <c r="AH56" s="352">
        <f t="shared" si="34"/>
        <v>0</v>
      </c>
      <c r="AI56" s="352">
        <f t="shared" si="34"/>
        <v>0</v>
      </c>
      <c r="AJ56" s="352">
        <f t="shared" si="34"/>
        <v>0</v>
      </c>
      <c r="AK56" s="352">
        <f t="shared" si="34"/>
        <v>0</v>
      </c>
      <c r="AL56" s="352">
        <f t="shared" si="34"/>
        <v>0</v>
      </c>
      <c r="AM56" s="352">
        <f t="shared" si="34"/>
        <v>0</v>
      </c>
      <c r="AN56" s="352">
        <f t="shared" si="34"/>
        <v>0</v>
      </c>
      <c r="AO56" s="352">
        <f t="shared" si="34"/>
        <v>0</v>
      </c>
      <c r="AP56" s="352">
        <f t="shared" si="34"/>
        <v>0</v>
      </c>
      <c r="AQ56" s="352">
        <f t="shared" si="34"/>
        <v>0</v>
      </c>
      <c r="AR56" s="352">
        <f t="shared" si="34"/>
        <v>0</v>
      </c>
      <c r="AS56" s="352">
        <f t="shared" si="34"/>
        <v>0</v>
      </c>
      <c r="AT56" s="352">
        <f t="shared" si="34"/>
        <v>0</v>
      </c>
      <c r="AU56" s="352">
        <f t="shared" si="34"/>
        <v>0</v>
      </c>
      <c r="AV56" s="352">
        <f t="shared" si="34"/>
        <v>0</v>
      </c>
      <c r="AW56" s="352">
        <f t="shared" si="34"/>
        <v>0</v>
      </c>
      <c r="AX56" s="352">
        <f t="shared" si="34"/>
        <v>0</v>
      </c>
      <c r="AY56" s="352">
        <f t="shared" si="34"/>
        <v>0</v>
      </c>
      <c r="AZ56" s="352">
        <f t="shared" si="34"/>
        <v>0</v>
      </c>
      <c r="BA56" s="352">
        <f t="shared" si="34"/>
        <v>0</v>
      </c>
      <c r="BB56" s="352">
        <f t="shared" si="34"/>
        <v>0</v>
      </c>
      <c r="BC56" s="352">
        <f t="shared" si="34"/>
        <v>0</v>
      </c>
      <c r="BD56" s="352">
        <f t="shared" si="34"/>
        <v>0</v>
      </c>
      <c r="BE56" s="352">
        <f t="shared" si="34"/>
        <v>0</v>
      </c>
      <c r="BF56" s="352">
        <f t="shared" si="34"/>
        <v>0</v>
      </c>
      <c r="BG56" s="352">
        <f t="shared" si="34"/>
        <v>0</v>
      </c>
      <c r="BH56" s="352">
        <f t="shared" si="34"/>
        <v>0</v>
      </c>
      <c r="BI56" s="352">
        <f t="shared" si="34"/>
        <v>0</v>
      </c>
      <c r="BJ56" s="352">
        <f t="shared" si="34"/>
        <v>0</v>
      </c>
      <c r="BK56" s="352">
        <f t="shared" si="34"/>
        <v>0</v>
      </c>
      <c r="BL56" s="352">
        <f t="shared" si="34"/>
        <v>0</v>
      </c>
      <c r="BM56" s="352">
        <f t="shared" si="34"/>
        <v>0</v>
      </c>
      <c r="BN56" s="352">
        <f t="shared" si="34"/>
        <v>0</v>
      </c>
      <c r="BO56" s="352">
        <f t="shared" si="34"/>
        <v>0</v>
      </c>
      <c r="BP56" s="352">
        <f t="shared" si="34"/>
        <v>0</v>
      </c>
      <c r="BQ56" s="352">
        <f t="shared" si="34"/>
        <v>0</v>
      </c>
      <c r="BR56" s="352">
        <f t="shared" si="34"/>
        <v>0</v>
      </c>
      <c r="BS56" s="352">
        <f t="shared" si="34"/>
        <v>0</v>
      </c>
      <c r="BT56" s="352">
        <f t="shared" si="34"/>
        <v>0</v>
      </c>
      <c r="BU56" s="352">
        <f t="shared" ref="BU56:DC56" si="35">SUM(BU57:BU64)+BU65</f>
        <v>0</v>
      </c>
      <c r="BV56" s="352">
        <f t="shared" si="35"/>
        <v>0</v>
      </c>
      <c r="BW56" s="352">
        <f t="shared" si="35"/>
        <v>0</v>
      </c>
      <c r="BX56" s="352">
        <f t="shared" si="35"/>
        <v>0</v>
      </c>
      <c r="BY56" s="352">
        <f t="shared" si="35"/>
        <v>0</v>
      </c>
      <c r="BZ56" s="352">
        <f t="shared" si="35"/>
        <v>0</v>
      </c>
      <c r="CA56" s="352">
        <f t="shared" si="35"/>
        <v>0</v>
      </c>
      <c r="CB56" s="352">
        <f t="shared" si="35"/>
        <v>0</v>
      </c>
      <c r="CC56" s="352">
        <f t="shared" si="35"/>
        <v>0</v>
      </c>
      <c r="CD56" s="352">
        <f t="shared" si="35"/>
        <v>0</v>
      </c>
      <c r="CE56" s="352">
        <f t="shared" si="35"/>
        <v>0</v>
      </c>
      <c r="CF56" s="352">
        <f t="shared" si="35"/>
        <v>0</v>
      </c>
      <c r="CG56" s="352">
        <f t="shared" si="35"/>
        <v>0</v>
      </c>
      <c r="CH56" s="352">
        <f t="shared" si="35"/>
        <v>0</v>
      </c>
      <c r="CI56" s="352">
        <f t="shared" si="35"/>
        <v>0</v>
      </c>
      <c r="CJ56" s="352">
        <f t="shared" si="35"/>
        <v>0</v>
      </c>
      <c r="CK56" s="352">
        <f t="shared" si="35"/>
        <v>0</v>
      </c>
      <c r="CL56" s="352">
        <f t="shared" si="35"/>
        <v>0</v>
      </c>
      <c r="CM56" s="352">
        <f t="shared" si="35"/>
        <v>0</v>
      </c>
      <c r="CN56" s="352">
        <f t="shared" si="35"/>
        <v>0</v>
      </c>
      <c r="CO56" s="352">
        <f t="shared" si="35"/>
        <v>0</v>
      </c>
      <c r="CP56" s="352">
        <f t="shared" si="35"/>
        <v>0</v>
      </c>
      <c r="CQ56" s="352">
        <f t="shared" si="35"/>
        <v>0</v>
      </c>
      <c r="CR56" s="352">
        <f t="shared" si="35"/>
        <v>0</v>
      </c>
      <c r="CS56" s="352">
        <f t="shared" si="35"/>
        <v>0</v>
      </c>
      <c r="CT56" s="352">
        <f t="shared" si="35"/>
        <v>0</v>
      </c>
      <c r="CU56" s="352">
        <f t="shared" si="35"/>
        <v>0</v>
      </c>
      <c r="CV56" s="352">
        <f t="shared" si="35"/>
        <v>0</v>
      </c>
      <c r="CW56" s="352">
        <f t="shared" si="35"/>
        <v>0</v>
      </c>
      <c r="CX56" s="352">
        <f t="shared" si="35"/>
        <v>0</v>
      </c>
      <c r="CY56" s="352">
        <f t="shared" si="35"/>
        <v>0</v>
      </c>
      <c r="CZ56" s="352">
        <f t="shared" si="35"/>
        <v>0</v>
      </c>
      <c r="DA56" s="352">
        <f t="shared" si="35"/>
        <v>0</v>
      </c>
      <c r="DB56" s="352">
        <f t="shared" si="35"/>
        <v>0</v>
      </c>
      <c r="DC56" s="352">
        <f t="shared" si="35"/>
        <v>0</v>
      </c>
      <c r="DF56" s="23">
        <f t="shared" si="19"/>
        <v>4</v>
      </c>
    </row>
    <row r="57" spans="1:112" ht="15">
      <c r="A57" s="67">
        <v>45</v>
      </c>
      <c r="B57" s="323" t="str">
        <f>$B$56&amp;"1."</f>
        <v>E.2.1.</v>
      </c>
      <c r="C57" s="357" t="s">
        <v>207</v>
      </c>
      <c r="D57" s="363"/>
      <c r="E57" s="358" t="s">
        <v>37</v>
      </c>
      <c r="F57" s="350">
        <f>H57+NPV(FD,I57:INDEX(I57:DC57,PAL))</f>
        <v>5000000</v>
      </c>
      <c r="G57" s="350">
        <f>SUMIF($H$5:$DC$5,"&lt;="&amp;PAL,$H57:$DC57)</f>
        <v>5000000</v>
      </c>
      <c r="H57" s="359">
        <v>5000000</v>
      </c>
      <c r="I57" s="359">
        <v>0</v>
      </c>
      <c r="J57" s="359">
        <v>0</v>
      </c>
      <c r="K57" s="359">
        <v>0</v>
      </c>
      <c r="L57" s="359">
        <v>0</v>
      </c>
      <c r="M57" s="359">
        <v>0</v>
      </c>
      <c r="N57" s="359">
        <v>0</v>
      </c>
      <c r="O57" s="359">
        <v>0</v>
      </c>
      <c r="P57" s="359">
        <v>0</v>
      </c>
      <c r="Q57" s="359">
        <v>0</v>
      </c>
      <c r="R57" s="359">
        <v>0</v>
      </c>
      <c r="S57" s="359">
        <v>0</v>
      </c>
      <c r="T57" s="359">
        <v>0</v>
      </c>
      <c r="U57" s="359">
        <v>0</v>
      </c>
      <c r="V57" s="359">
        <v>0</v>
      </c>
      <c r="W57" s="359">
        <v>0</v>
      </c>
      <c r="X57" s="359">
        <v>0</v>
      </c>
      <c r="Y57" s="359">
        <v>0</v>
      </c>
      <c r="Z57" s="359">
        <v>0</v>
      </c>
      <c r="AA57" s="359">
        <v>0</v>
      </c>
      <c r="AB57" s="359">
        <v>0</v>
      </c>
      <c r="AC57" s="359">
        <v>0</v>
      </c>
      <c r="AD57" s="359">
        <v>0</v>
      </c>
      <c r="AE57" s="359">
        <v>0</v>
      </c>
      <c r="AF57" s="359">
        <v>0</v>
      </c>
      <c r="AG57" s="359">
        <v>0</v>
      </c>
      <c r="AH57" s="359">
        <v>0</v>
      </c>
      <c r="AI57" s="359">
        <v>0</v>
      </c>
      <c r="AJ57" s="359">
        <v>0</v>
      </c>
      <c r="AK57" s="359">
        <v>0</v>
      </c>
      <c r="AL57" s="359">
        <v>0</v>
      </c>
      <c r="AM57" s="359">
        <v>0</v>
      </c>
      <c r="AN57" s="359">
        <v>0</v>
      </c>
      <c r="AO57" s="359">
        <v>0</v>
      </c>
      <c r="AP57" s="359">
        <v>0</v>
      </c>
      <c r="AQ57" s="359">
        <v>0</v>
      </c>
      <c r="AR57" s="359">
        <v>0</v>
      </c>
      <c r="AS57" s="359">
        <v>0</v>
      </c>
      <c r="AT57" s="359">
        <v>0</v>
      </c>
      <c r="AU57" s="359">
        <v>0</v>
      </c>
      <c r="AV57" s="359">
        <v>0</v>
      </c>
      <c r="AW57" s="359">
        <v>0</v>
      </c>
      <c r="AX57" s="359">
        <v>0</v>
      </c>
      <c r="AY57" s="359">
        <v>0</v>
      </c>
      <c r="AZ57" s="359">
        <v>0</v>
      </c>
      <c r="BA57" s="359">
        <v>0</v>
      </c>
      <c r="BB57" s="359">
        <v>0</v>
      </c>
      <c r="BC57" s="359">
        <v>0</v>
      </c>
      <c r="BD57" s="359">
        <v>0</v>
      </c>
      <c r="BE57" s="359">
        <v>0</v>
      </c>
      <c r="BF57" s="359">
        <v>0</v>
      </c>
      <c r="BG57" s="359">
        <v>0</v>
      </c>
      <c r="BH57" s="359">
        <v>0</v>
      </c>
      <c r="BI57" s="359">
        <v>0</v>
      </c>
      <c r="BJ57" s="359">
        <v>0</v>
      </c>
      <c r="BK57" s="359">
        <v>0</v>
      </c>
      <c r="BL57" s="359">
        <v>0</v>
      </c>
      <c r="BM57" s="359">
        <v>0</v>
      </c>
      <c r="BN57" s="359">
        <v>0</v>
      </c>
      <c r="BO57" s="359">
        <v>0</v>
      </c>
      <c r="BP57" s="359">
        <v>0</v>
      </c>
      <c r="BQ57" s="359">
        <v>0</v>
      </c>
      <c r="BR57" s="359">
        <v>0</v>
      </c>
      <c r="BS57" s="359">
        <v>0</v>
      </c>
      <c r="BT57" s="359">
        <v>0</v>
      </c>
      <c r="BU57" s="359">
        <v>0</v>
      </c>
      <c r="BV57" s="359">
        <v>0</v>
      </c>
      <c r="BW57" s="359">
        <v>0</v>
      </c>
      <c r="BX57" s="359">
        <v>0</v>
      </c>
      <c r="BY57" s="359">
        <v>0</v>
      </c>
      <c r="BZ57" s="359">
        <v>0</v>
      </c>
      <c r="CA57" s="359">
        <v>0</v>
      </c>
      <c r="CB57" s="359">
        <v>0</v>
      </c>
      <c r="CC57" s="359">
        <v>0</v>
      </c>
      <c r="CD57" s="359">
        <v>0</v>
      </c>
      <c r="CE57" s="359">
        <v>0</v>
      </c>
      <c r="CF57" s="359">
        <v>0</v>
      </c>
      <c r="CG57" s="359">
        <v>0</v>
      </c>
      <c r="CH57" s="359">
        <v>0</v>
      </c>
      <c r="CI57" s="359">
        <v>0</v>
      </c>
      <c r="CJ57" s="359">
        <v>0</v>
      </c>
      <c r="CK57" s="359">
        <v>0</v>
      </c>
      <c r="CL57" s="359">
        <v>0</v>
      </c>
      <c r="CM57" s="359">
        <v>0</v>
      </c>
      <c r="CN57" s="359">
        <v>0</v>
      </c>
      <c r="CO57" s="359">
        <v>0</v>
      </c>
      <c r="CP57" s="359">
        <v>0</v>
      </c>
      <c r="CQ57" s="359">
        <v>0</v>
      </c>
      <c r="CR57" s="359">
        <v>0</v>
      </c>
      <c r="CS57" s="359">
        <v>0</v>
      </c>
      <c r="CT57" s="359">
        <v>0</v>
      </c>
      <c r="CU57" s="359">
        <v>0</v>
      </c>
      <c r="CV57" s="359">
        <v>0</v>
      </c>
      <c r="CW57" s="359">
        <v>0</v>
      </c>
      <c r="CX57" s="359">
        <v>0</v>
      </c>
      <c r="CY57" s="359">
        <v>0</v>
      </c>
      <c r="CZ57" s="359">
        <v>0</v>
      </c>
      <c r="DA57" s="359">
        <v>0</v>
      </c>
      <c r="DB57" s="359">
        <v>0</v>
      </c>
      <c r="DC57" s="359">
        <v>0</v>
      </c>
      <c r="DE57" s="23">
        <f>COUNTBLANK(H57:DC57)</f>
        <v>0</v>
      </c>
      <c r="DF57" s="23">
        <f t="shared" si="19"/>
        <v>1</v>
      </c>
      <c r="DG57">
        <f t="shared" ref="DG57:DG66" si="36">IF(ISNUMBER(E57),E57*100,0)</f>
        <v>0</v>
      </c>
      <c r="DH57">
        <v>0</v>
      </c>
    </row>
    <row r="58" spans="1:112" ht="30">
      <c r="A58" s="67">
        <v>46</v>
      </c>
      <c r="B58" s="323" t="str">
        <f>$B$56&amp;"2."</f>
        <v>E.2.2.</v>
      </c>
      <c r="C58" s="357" t="s">
        <v>208</v>
      </c>
      <c r="D58" s="363"/>
      <c r="E58" s="358" t="s">
        <v>37</v>
      </c>
      <c r="F58" s="350">
        <f>H58+NPV(FD,I58:INDEX(I58:DC58,PAL))</f>
        <v>471886.379153391</v>
      </c>
      <c r="G58" s="350">
        <f>SUMIF($H$5:$DC$5,"&lt;="&amp;PAL,$H58:$DC58)</f>
        <v>500000</v>
      </c>
      <c r="H58" s="359">
        <v>125000</v>
      </c>
      <c r="I58" s="359">
        <v>125000</v>
      </c>
      <c r="J58" s="359">
        <v>125000</v>
      </c>
      <c r="K58" s="359">
        <v>125000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0</v>
      </c>
      <c r="AI58" s="359">
        <v>0</v>
      </c>
      <c r="AJ58" s="359">
        <v>0</v>
      </c>
      <c r="AK58" s="359">
        <v>0</v>
      </c>
      <c r="AL58" s="359">
        <v>0</v>
      </c>
      <c r="AM58" s="359">
        <v>0</v>
      </c>
      <c r="AN58" s="359">
        <v>0</v>
      </c>
      <c r="AO58" s="359">
        <v>0</v>
      </c>
      <c r="AP58" s="359">
        <v>0</v>
      </c>
      <c r="AQ58" s="359">
        <v>0</v>
      </c>
      <c r="AR58" s="359">
        <v>0</v>
      </c>
      <c r="AS58" s="359">
        <v>0</v>
      </c>
      <c r="AT58" s="359">
        <v>0</v>
      </c>
      <c r="AU58" s="359">
        <v>0</v>
      </c>
      <c r="AV58" s="359">
        <v>0</v>
      </c>
      <c r="AW58" s="359">
        <v>0</v>
      </c>
      <c r="AX58" s="359">
        <v>0</v>
      </c>
      <c r="AY58" s="359">
        <v>0</v>
      </c>
      <c r="AZ58" s="359">
        <v>0</v>
      </c>
      <c r="BA58" s="359">
        <v>0</v>
      </c>
      <c r="BB58" s="359">
        <v>0</v>
      </c>
      <c r="BC58" s="359">
        <v>0</v>
      </c>
      <c r="BD58" s="359">
        <v>0</v>
      </c>
      <c r="BE58" s="359">
        <v>0</v>
      </c>
      <c r="BF58" s="359">
        <v>0</v>
      </c>
      <c r="BG58" s="359">
        <v>0</v>
      </c>
      <c r="BH58" s="359">
        <v>0</v>
      </c>
      <c r="BI58" s="359">
        <v>0</v>
      </c>
      <c r="BJ58" s="359">
        <v>0</v>
      </c>
      <c r="BK58" s="359">
        <v>0</v>
      </c>
      <c r="BL58" s="359">
        <v>0</v>
      </c>
      <c r="BM58" s="359">
        <v>0</v>
      </c>
      <c r="BN58" s="359">
        <v>0</v>
      </c>
      <c r="BO58" s="359">
        <v>0</v>
      </c>
      <c r="BP58" s="359">
        <v>0</v>
      </c>
      <c r="BQ58" s="359">
        <v>0</v>
      </c>
      <c r="BR58" s="359">
        <v>0</v>
      </c>
      <c r="BS58" s="359">
        <v>0</v>
      </c>
      <c r="BT58" s="359">
        <v>0</v>
      </c>
      <c r="BU58" s="359">
        <v>0</v>
      </c>
      <c r="BV58" s="359">
        <v>0</v>
      </c>
      <c r="BW58" s="359">
        <v>0</v>
      </c>
      <c r="BX58" s="359">
        <v>0</v>
      </c>
      <c r="BY58" s="359">
        <v>0</v>
      </c>
      <c r="BZ58" s="359">
        <v>0</v>
      </c>
      <c r="CA58" s="359">
        <v>0</v>
      </c>
      <c r="CB58" s="359">
        <v>0</v>
      </c>
      <c r="CC58" s="359">
        <v>0</v>
      </c>
      <c r="CD58" s="359">
        <v>0</v>
      </c>
      <c r="CE58" s="359">
        <v>0</v>
      </c>
      <c r="CF58" s="359">
        <v>0</v>
      </c>
      <c r="CG58" s="359">
        <v>0</v>
      </c>
      <c r="CH58" s="359">
        <v>0</v>
      </c>
      <c r="CI58" s="359">
        <v>0</v>
      </c>
      <c r="CJ58" s="359">
        <v>0</v>
      </c>
      <c r="CK58" s="359">
        <v>0</v>
      </c>
      <c r="CL58" s="359">
        <v>0</v>
      </c>
      <c r="CM58" s="359">
        <v>0</v>
      </c>
      <c r="CN58" s="359">
        <v>0</v>
      </c>
      <c r="CO58" s="359">
        <v>0</v>
      </c>
      <c r="CP58" s="359">
        <v>0</v>
      </c>
      <c r="CQ58" s="359">
        <v>0</v>
      </c>
      <c r="CR58" s="359">
        <v>0</v>
      </c>
      <c r="CS58" s="359">
        <v>0</v>
      </c>
      <c r="CT58" s="359">
        <v>0</v>
      </c>
      <c r="CU58" s="359">
        <v>0</v>
      </c>
      <c r="CV58" s="359">
        <v>0</v>
      </c>
      <c r="CW58" s="359">
        <v>0</v>
      </c>
      <c r="CX58" s="359">
        <v>0</v>
      </c>
      <c r="CY58" s="359">
        <v>0</v>
      </c>
      <c r="CZ58" s="359">
        <v>0</v>
      </c>
      <c r="DA58" s="359">
        <v>0</v>
      </c>
      <c r="DB58" s="359">
        <v>0</v>
      </c>
      <c r="DC58" s="359">
        <v>0</v>
      </c>
      <c r="DE58" s="23">
        <f t="shared" ref="DE58:DE66" si="37">COUNTBLANK(H58:DC58)</f>
        <v>0</v>
      </c>
      <c r="DF58" s="23">
        <f t="shared" si="19"/>
        <v>4</v>
      </c>
      <c r="DG58">
        <f t="shared" si="36"/>
        <v>0</v>
      </c>
      <c r="DH58">
        <v>0</v>
      </c>
    </row>
    <row r="59" spans="1:112" ht="15">
      <c r="A59" s="67">
        <v>47</v>
      </c>
      <c r="B59" s="323" t="str">
        <f>$B$56&amp;"3."</f>
        <v>E.2.3.</v>
      </c>
      <c r="C59" s="357" t="s">
        <v>209</v>
      </c>
      <c r="D59" s="363"/>
      <c r="E59" s="358" t="s">
        <v>37</v>
      </c>
      <c r="F59" s="350">
        <f>H59+NPV(FD,I59:INDEX(I59:DC59,PAL))</f>
        <v>1419932.4078288574</v>
      </c>
      <c r="G59" s="350">
        <f>SUMIF($H$5:$DC$5,"&lt;="&amp;PAL,$H59:$DC59)</f>
        <v>1500000</v>
      </c>
      <c r="H59" s="359">
        <v>432000</v>
      </c>
      <c r="I59" s="359">
        <v>356000</v>
      </c>
      <c r="J59" s="359">
        <v>356000</v>
      </c>
      <c r="K59" s="359">
        <v>356000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0</v>
      </c>
      <c r="AI59" s="359">
        <v>0</v>
      </c>
      <c r="AJ59" s="359">
        <v>0</v>
      </c>
      <c r="AK59" s="359">
        <v>0</v>
      </c>
      <c r="AL59" s="359">
        <v>0</v>
      </c>
      <c r="AM59" s="359">
        <v>0</v>
      </c>
      <c r="AN59" s="359">
        <v>0</v>
      </c>
      <c r="AO59" s="359">
        <v>0</v>
      </c>
      <c r="AP59" s="359">
        <v>0</v>
      </c>
      <c r="AQ59" s="359">
        <v>0</v>
      </c>
      <c r="AR59" s="359">
        <v>0</v>
      </c>
      <c r="AS59" s="359">
        <v>0</v>
      </c>
      <c r="AT59" s="359">
        <v>0</v>
      </c>
      <c r="AU59" s="359">
        <v>0</v>
      </c>
      <c r="AV59" s="359">
        <v>0</v>
      </c>
      <c r="AW59" s="359">
        <v>0</v>
      </c>
      <c r="AX59" s="359">
        <v>0</v>
      </c>
      <c r="AY59" s="359">
        <v>0</v>
      </c>
      <c r="AZ59" s="359">
        <v>0</v>
      </c>
      <c r="BA59" s="359">
        <v>0</v>
      </c>
      <c r="BB59" s="359">
        <v>0</v>
      </c>
      <c r="BC59" s="359">
        <v>0</v>
      </c>
      <c r="BD59" s="359">
        <v>0</v>
      </c>
      <c r="BE59" s="359">
        <v>0</v>
      </c>
      <c r="BF59" s="359">
        <v>0</v>
      </c>
      <c r="BG59" s="359">
        <v>0</v>
      </c>
      <c r="BH59" s="359">
        <v>0</v>
      </c>
      <c r="BI59" s="359">
        <v>0</v>
      </c>
      <c r="BJ59" s="359">
        <v>0</v>
      </c>
      <c r="BK59" s="359">
        <v>0</v>
      </c>
      <c r="BL59" s="359">
        <v>0</v>
      </c>
      <c r="BM59" s="359">
        <v>0</v>
      </c>
      <c r="BN59" s="359">
        <v>0</v>
      </c>
      <c r="BO59" s="359">
        <v>0</v>
      </c>
      <c r="BP59" s="359">
        <v>0</v>
      </c>
      <c r="BQ59" s="359">
        <v>0</v>
      </c>
      <c r="BR59" s="359">
        <v>0</v>
      </c>
      <c r="BS59" s="359">
        <v>0</v>
      </c>
      <c r="BT59" s="359">
        <v>0</v>
      </c>
      <c r="BU59" s="359">
        <v>0</v>
      </c>
      <c r="BV59" s="359">
        <v>0</v>
      </c>
      <c r="BW59" s="359">
        <v>0</v>
      </c>
      <c r="BX59" s="359">
        <v>0</v>
      </c>
      <c r="BY59" s="359">
        <v>0</v>
      </c>
      <c r="BZ59" s="359">
        <v>0</v>
      </c>
      <c r="CA59" s="359">
        <v>0</v>
      </c>
      <c r="CB59" s="359">
        <v>0</v>
      </c>
      <c r="CC59" s="359">
        <v>0</v>
      </c>
      <c r="CD59" s="359">
        <v>0</v>
      </c>
      <c r="CE59" s="359">
        <v>0</v>
      </c>
      <c r="CF59" s="359">
        <v>0</v>
      </c>
      <c r="CG59" s="359">
        <v>0</v>
      </c>
      <c r="CH59" s="359">
        <v>0</v>
      </c>
      <c r="CI59" s="359">
        <v>0</v>
      </c>
      <c r="CJ59" s="359">
        <v>0</v>
      </c>
      <c r="CK59" s="359">
        <v>0</v>
      </c>
      <c r="CL59" s="359">
        <v>0</v>
      </c>
      <c r="CM59" s="359">
        <v>0</v>
      </c>
      <c r="CN59" s="359">
        <v>0</v>
      </c>
      <c r="CO59" s="359">
        <v>0</v>
      </c>
      <c r="CP59" s="359">
        <v>0</v>
      </c>
      <c r="CQ59" s="359">
        <v>0</v>
      </c>
      <c r="CR59" s="359">
        <v>0</v>
      </c>
      <c r="CS59" s="359">
        <v>0</v>
      </c>
      <c r="CT59" s="359">
        <v>0</v>
      </c>
      <c r="CU59" s="359">
        <v>0</v>
      </c>
      <c r="CV59" s="359">
        <v>0</v>
      </c>
      <c r="CW59" s="359">
        <v>0</v>
      </c>
      <c r="CX59" s="359">
        <v>0</v>
      </c>
      <c r="CY59" s="359">
        <v>0</v>
      </c>
      <c r="CZ59" s="359">
        <v>0</v>
      </c>
      <c r="DA59" s="359">
        <v>0</v>
      </c>
      <c r="DB59" s="359">
        <v>0</v>
      </c>
      <c r="DC59" s="359">
        <v>0</v>
      </c>
      <c r="DE59" s="23">
        <f t="shared" si="37"/>
        <v>0</v>
      </c>
      <c r="DF59" s="23">
        <f t="shared" si="19"/>
        <v>4</v>
      </c>
      <c r="DG59">
        <f t="shared" si="36"/>
        <v>0</v>
      </c>
      <c r="DH59">
        <v>0</v>
      </c>
    </row>
    <row r="60" spans="1:112" ht="30">
      <c r="A60" s="67">
        <v>48</v>
      </c>
      <c r="B60" s="323" t="str">
        <f>$B$56&amp;"4."</f>
        <v>E.2.4.</v>
      </c>
      <c r="C60" s="357" t="s">
        <v>210</v>
      </c>
      <c r="D60" s="363"/>
      <c r="E60" s="358">
        <v>0.21</v>
      </c>
      <c r="F60" s="350">
        <f>H60+NPV(FD,I60:INDEX(I60:DC60,PAL))</f>
        <v>57692.307692307688</v>
      </c>
      <c r="G60" s="350">
        <f>SUMIF($H$5:$DC$5,"&lt;="&amp;PAL,$H60:$DC60)</f>
        <v>60000</v>
      </c>
      <c r="H60" s="359">
        <v>0</v>
      </c>
      <c r="I60" s="359">
        <v>60000</v>
      </c>
      <c r="J60" s="359">
        <v>0</v>
      </c>
      <c r="K60" s="359">
        <v>0</v>
      </c>
      <c r="L60" s="359">
        <v>0</v>
      </c>
      <c r="M60" s="359">
        <v>0</v>
      </c>
      <c r="N60" s="359">
        <v>0</v>
      </c>
      <c r="O60" s="359">
        <v>0</v>
      </c>
      <c r="P60" s="359">
        <v>0</v>
      </c>
      <c r="Q60" s="359">
        <v>0</v>
      </c>
      <c r="R60" s="359">
        <v>0</v>
      </c>
      <c r="S60" s="359">
        <v>0</v>
      </c>
      <c r="T60" s="359">
        <v>0</v>
      </c>
      <c r="U60" s="359">
        <v>0</v>
      </c>
      <c r="V60" s="359">
        <v>0</v>
      </c>
      <c r="W60" s="359">
        <v>0</v>
      </c>
      <c r="X60" s="359">
        <v>0</v>
      </c>
      <c r="Y60" s="359">
        <v>0</v>
      </c>
      <c r="Z60" s="359">
        <v>0</v>
      </c>
      <c r="AA60" s="359">
        <v>0</v>
      </c>
      <c r="AB60" s="359">
        <v>0</v>
      </c>
      <c r="AC60" s="359">
        <v>0</v>
      </c>
      <c r="AD60" s="359">
        <v>0</v>
      </c>
      <c r="AE60" s="359">
        <v>0</v>
      </c>
      <c r="AF60" s="359">
        <v>0</v>
      </c>
      <c r="AG60" s="359">
        <v>0</v>
      </c>
      <c r="AH60" s="359">
        <v>0</v>
      </c>
      <c r="AI60" s="359">
        <v>0</v>
      </c>
      <c r="AJ60" s="359">
        <v>0</v>
      </c>
      <c r="AK60" s="359">
        <v>0</v>
      </c>
      <c r="AL60" s="359">
        <v>0</v>
      </c>
      <c r="AM60" s="359">
        <v>0</v>
      </c>
      <c r="AN60" s="359">
        <v>0</v>
      </c>
      <c r="AO60" s="359">
        <v>0</v>
      </c>
      <c r="AP60" s="359">
        <v>0</v>
      </c>
      <c r="AQ60" s="359">
        <v>0</v>
      </c>
      <c r="AR60" s="359">
        <v>0</v>
      </c>
      <c r="AS60" s="359">
        <v>0</v>
      </c>
      <c r="AT60" s="359">
        <v>0</v>
      </c>
      <c r="AU60" s="359">
        <v>0</v>
      </c>
      <c r="AV60" s="359">
        <v>0</v>
      </c>
      <c r="AW60" s="359">
        <v>0</v>
      </c>
      <c r="AX60" s="359">
        <v>0</v>
      </c>
      <c r="AY60" s="359">
        <v>0</v>
      </c>
      <c r="AZ60" s="359">
        <v>0</v>
      </c>
      <c r="BA60" s="359">
        <v>0</v>
      </c>
      <c r="BB60" s="359">
        <v>0</v>
      </c>
      <c r="BC60" s="359">
        <v>0</v>
      </c>
      <c r="BD60" s="359">
        <v>0</v>
      </c>
      <c r="BE60" s="359">
        <v>0</v>
      </c>
      <c r="BF60" s="359">
        <v>0</v>
      </c>
      <c r="BG60" s="359">
        <v>0</v>
      </c>
      <c r="BH60" s="359">
        <v>0</v>
      </c>
      <c r="BI60" s="359">
        <v>0</v>
      </c>
      <c r="BJ60" s="359">
        <v>0</v>
      </c>
      <c r="BK60" s="359">
        <v>0</v>
      </c>
      <c r="BL60" s="359">
        <v>0</v>
      </c>
      <c r="BM60" s="359">
        <v>0</v>
      </c>
      <c r="BN60" s="359">
        <v>0</v>
      </c>
      <c r="BO60" s="359">
        <v>0</v>
      </c>
      <c r="BP60" s="359">
        <v>0</v>
      </c>
      <c r="BQ60" s="359">
        <v>0</v>
      </c>
      <c r="BR60" s="359">
        <v>0</v>
      </c>
      <c r="BS60" s="359">
        <v>0</v>
      </c>
      <c r="BT60" s="359">
        <v>0</v>
      </c>
      <c r="BU60" s="359">
        <v>0</v>
      </c>
      <c r="BV60" s="359">
        <v>0</v>
      </c>
      <c r="BW60" s="359">
        <v>0</v>
      </c>
      <c r="BX60" s="359">
        <v>0</v>
      </c>
      <c r="BY60" s="359">
        <v>0</v>
      </c>
      <c r="BZ60" s="359">
        <v>0</v>
      </c>
      <c r="CA60" s="359">
        <v>0</v>
      </c>
      <c r="CB60" s="359">
        <v>0</v>
      </c>
      <c r="CC60" s="359">
        <v>0</v>
      </c>
      <c r="CD60" s="359">
        <v>0</v>
      </c>
      <c r="CE60" s="359">
        <v>0</v>
      </c>
      <c r="CF60" s="359">
        <v>0</v>
      </c>
      <c r="CG60" s="359">
        <v>0</v>
      </c>
      <c r="CH60" s="359">
        <v>0</v>
      </c>
      <c r="CI60" s="359">
        <v>0</v>
      </c>
      <c r="CJ60" s="359">
        <v>0</v>
      </c>
      <c r="CK60" s="359">
        <v>0</v>
      </c>
      <c r="CL60" s="359">
        <v>0</v>
      </c>
      <c r="CM60" s="359">
        <v>0</v>
      </c>
      <c r="CN60" s="359">
        <v>0</v>
      </c>
      <c r="CO60" s="359">
        <v>0</v>
      </c>
      <c r="CP60" s="359">
        <v>0</v>
      </c>
      <c r="CQ60" s="359">
        <v>0</v>
      </c>
      <c r="CR60" s="359">
        <v>0</v>
      </c>
      <c r="CS60" s="359">
        <v>0</v>
      </c>
      <c r="CT60" s="359">
        <v>0</v>
      </c>
      <c r="CU60" s="359">
        <v>0</v>
      </c>
      <c r="CV60" s="359">
        <v>0</v>
      </c>
      <c r="CW60" s="359">
        <v>0</v>
      </c>
      <c r="CX60" s="359">
        <v>0</v>
      </c>
      <c r="CY60" s="359">
        <v>0</v>
      </c>
      <c r="CZ60" s="359">
        <v>0</v>
      </c>
      <c r="DA60" s="359">
        <v>0</v>
      </c>
      <c r="DB60" s="359">
        <v>0</v>
      </c>
      <c r="DC60" s="359">
        <v>0</v>
      </c>
      <c r="DE60" s="23">
        <f t="shared" si="37"/>
        <v>0</v>
      </c>
      <c r="DF60" s="23">
        <f t="shared" si="19"/>
        <v>1</v>
      </c>
      <c r="DG60">
        <f t="shared" si="36"/>
        <v>21</v>
      </c>
      <c r="DH60">
        <v>0</v>
      </c>
    </row>
    <row r="61" spans="1:112" ht="30">
      <c r="A61" s="67">
        <v>49</v>
      </c>
      <c r="B61" s="323" t="str">
        <f>$B$56&amp;"5."</f>
        <v>E.2.5.</v>
      </c>
      <c r="C61" s="357" t="s">
        <v>211</v>
      </c>
      <c r="D61" s="363"/>
      <c r="E61" s="358">
        <v>0.21</v>
      </c>
      <c r="F61" s="350">
        <f>H61+NPV(FD,I61:INDEX(I61:DC61,PAL))</f>
        <v>428386.35360719159</v>
      </c>
      <c r="G61" s="350">
        <f>SUMIF($H$5:$DC$5,"&lt;="&amp;PAL,$H61:$DC61)</f>
        <v>467087.45</v>
      </c>
      <c r="H61" s="359">
        <v>0</v>
      </c>
      <c r="I61" s="359">
        <v>99904.79</v>
      </c>
      <c r="J61" s="359">
        <v>165917.66</v>
      </c>
      <c r="K61" s="359">
        <v>201265</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0</v>
      </c>
      <c r="AG61" s="359">
        <v>0</v>
      </c>
      <c r="AH61" s="359">
        <v>0</v>
      </c>
      <c r="AI61" s="359">
        <v>0</v>
      </c>
      <c r="AJ61" s="359">
        <v>0</v>
      </c>
      <c r="AK61" s="359">
        <v>0</v>
      </c>
      <c r="AL61" s="359">
        <v>0</v>
      </c>
      <c r="AM61" s="359">
        <v>0</v>
      </c>
      <c r="AN61" s="359">
        <v>0</v>
      </c>
      <c r="AO61" s="359">
        <v>0</v>
      </c>
      <c r="AP61" s="359">
        <v>0</v>
      </c>
      <c r="AQ61" s="359">
        <v>0</v>
      </c>
      <c r="AR61" s="359">
        <v>0</v>
      </c>
      <c r="AS61" s="359">
        <v>0</v>
      </c>
      <c r="AT61" s="359">
        <v>0</v>
      </c>
      <c r="AU61" s="359">
        <v>0</v>
      </c>
      <c r="AV61" s="359">
        <v>0</v>
      </c>
      <c r="AW61" s="359">
        <v>0</v>
      </c>
      <c r="AX61" s="359">
        <v>0</v>
      </c>
      <c r="AY61" s="359">
        <v>0</v>
      </c>
      <c r="AZ61" s="359">
        <v>0</v>
      </c>
      <c r="BA61" s="359">
        <v>0</v>
      </c>
      <c r="BB61" s="359">
        <v>0</v>
      </c>
      <c r="BC61" s="359">
        <v>0</v>
      </c>
      <c r="BD61" s="359">
        <v>0</v>
      </c>
      <c r="BE61" s="359">
        <v>0</v>
      </c>
      <c r="BF61" s="359">
        <v>0</v>
      </c>
      <c r="BG61" s="359">
        <v>0</v>
      </c>
      <c r="BH61" s="359">
        <v>0</v>
      </c>
      <c r="BI61" s="359">
        <v>0</v>
      </c>
      <c r="BJ61" s="359">
        <v>0</v>
      </c>
      <c r="BK61" s="359">
        <v>0</v>
      </c>
      <c r="BL61" s="359">
        <v>0</v>
      </c>
      <c r="BM61" s="359">
        <v>0</v>
      </c>
      <c r="BN61" s="359">
        <v>0</v>
      </c>
      <c r="BO61" s="359">
        <v>0</v>
      </c>
      <c r="BP61" s="359">
        <v>0</v>
      </c>
      <c r="BQ61" s="359">
        <v>0</v>
      </c>
      <c r="BR61" s="359">
        <v>0</v>
      </c>
      <c r="BS61" s="359">
        <v>0</v>
      </c>
      <c r="BT61" s="359">
        <v>0</v>
      </c>
      <c r="BU61" s="359">
        <v>0</v>
      </c>
      <c r="BV61" s="359">
        <v>0</v>
      </c>
      <c r="BW61" s="359">
        <v>0</v>
      </c>
      <c r="BX61" s="359">
        <v>0</v>
      </c>
      <c r="BY61" s="359">
        <v>0</v>
      </c>
      <c r="BZ61" s="359">
        <v>0</v>
      </c>
      <c r="CA61" s="359">
        <v>0</v>
      </c>
      <c r="CB61" s="359">
        <v>0</v>
      </c>
      <c r="CC61" s="359">
        <v>0</v>
      </c>
      <c r="CD61" s="359">
        <v>0</v>
      </c>
      <c r="CE61" s="359">
        <v>0</v>
      </c>
      <c r="CF61" s="359">
        <v>0</v>
      </c>
      <c r="CG61" s="359">
        <v>0</v>
      </c>
      <c r="CH61" s="359">
        <v>0</v>
      </c>
      <c r="CI61" s="359">
        <v>0</v>
      </c>
      <c r="CJ61" s="359">
        <v>0</v>
      </c>
      <c r="CK61" s="359">
        <v>0</v>
      </c>
      <c r="CL61" s="359">
        <v>0</v>
      </c>
      <c r="CM61" s="359">
        <v>0</v>
      </c>
      <c r="CN61" s="359">
        <v>0</v>
      </c>
      <c r="CO61" s="359">
        <v>0</v>
      </c>
      <c r="CP61" s="359">
        <v>0</v>
      </c>
      <c r="CQ61" s="359">
        <v>0</v>
      </c>
      <c r="CR61" s="359">
        <v>0</v>
      </c>
      <c r="CS61" s="359">
        <v>0</v>
      </c>
      <c r="CT61" s="359">
        <v>0</v>
      </c>
      <c r="CU61" s="359">
        <v>0</v>
      </c>
      <c r="CV61" s="359">
        <v>0</v>
      </c>
      <c r="CW61" s="359">
        <v>0</v>
      </c>
      <c r="CX61" s="359">
        <v>0</v>
      </c>
      <c r="CY61" s="359">
        <v>0</v>
      </c>
      <c r="CZ61" s="359">
        <v>0</v>
      </c>
      <c r="DA61" s="359">
        <v>0</v>
      </c>
      <c r="DB61" s="359">
        <v>0</v>
      </c>
      <c r="DC61" s="359">
        <v>0</v>
      </c>
      <c r="DE61" s="23">
        <f t="shared" si="37"/>
        <v>0</v>
      </c>
      <c r="DF61" s="23">
        <f t="shared" si="19"/>
        <v>3</v>
      </c>
      <c r="DG61">
        <f t="shared" si="36"/>
        <v>21</v>
      </c>
      <c r="DH61">
        <v>0</v>
      </c>
    </row>
    <row r="62" spans="1:112" ht="15">
      <c r="A62" s="67">
        <v>50</v>
      </c>
      <c r="B62" s="323" t="str">
        <f>$B$56&amp;"6."</f>
        <v>E.2.6.</v>
      </c>
      <c r="C62" s="357" t="s">
        <v>212</v>
      </c>
      <c r="D62" s="363"/>
      <c r="E62" s="358">
        <v>0.21</v>
      </c>
      <c r="F62" s="350">
        <f>H62+NPV(FD,I62:INDEX(I62:DC62,PAL))</f>
        <v>882</v>
      </c>
      <c r="G62" s="350">
        <f>SUMIF($H$5:$DC$5,"&lt;="&amp;PAL,$H62:$DC62)</f>
        <v>882</v>
      </c>
      <c r="H62" s="359">
        <v>882</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0</v>
      </c>
      <c r="AI62" s="359">
        <v>0</v>
      </c>
      <c r="AJ62" s="359">
        <v>0</v>
      </c>
      <c r="AK62" s="359">
        <v>0</v>
      </c>
      <c r="AL62" s="359">
        <v>0</v>
      </c>
      <c r="AM62" s="359">
        <v>0</v>
      </c>
      <c r="AN62" s="359">
        <v>0</v>
      </c>
      <c r="AO62" s="359">
        <v>0</v>
      </c>
      <c r="AP62" s="359">
        <v>0</v>
      </c>
      <c r="AQ62" s="359">
        <v>0</v>
      </c>
      <c r="AR62" s="359">
        <v>0</v>
      </c>
      <c r="AS62" s="359">
        <v>0</v>
      </c>
      <c r="AT62" s="359">
        <v>0</v>
      </c>
      <c r="AU62" s="359">
        <v>0</v>
      </c>
      <c r="AV62" s="359">
        <v>0</v>
      </c>
      <c r="AW62" s="359">
        <v>0</v>
      </c>
      <c r="AX62" s="359">
        <v>0</v>
      </c>
      <c r="AY62" s="359">
        <v>0</v>
      </c>
      <c r="AZ62" s="359">
        <v>0</v>
      </c>
      <c r="BA62" s="359">
        <v>0</v>
      </c>
      <c r="BB62" s="359">
        <v>0</v>
      </c>
      <c r="BC62" s="359">
        <v>0</v>
      </c>
      <c r="BD62" s="359">
        <v>0</v>
      </c>
      <c r="BE62" s="359">
        <v>0</v>
      </c>
      <c r="BF62" s="359">
        <v>0</v>
      </c>
      <c r="BG62" s="359">
        <v>0</v>
      </c>
      <c r="BH62" s="359">
        <v>0</v>
      </c>
      <c r="BI62" s="359">
        <v>0</v>
      </c>
      <c r="BJ62" s="359">
        <v>0</v>
      </c>
      <c r="BK62" s="359">
        <v>0</v>
      </c>
      <c r="BL62" s="359">
        <v>0</v>
      </c>
      <c r="BM62" s="359">
        <v>0</v>
      </c>
      <c r="BN62" s="359">
        <v>0</v>
      </c>
      <c r="BO62" s="359">
        <v>0</v>
      </c>
      <c r="BP62" s="359">
        <v>0</v>
      </c>
      <c r="BQ62" s="359">
        <v>0</v>
      </c>
      <c r="BR62" s="359">
        <v>0</v>
      </c>
      <c r="BS62" s="359">
        <v>0</v>
      </c>
      <c r="BT62" s="359">
        <v>0</v>
      </c>
      <c r="BU62" s="359">
        <v>0</v>
      </c>
      <c r="BV62" s="359">
        <v>0</v>
      </c>
      <c r="BW62" s="359">
        <v>0</v>
      </c>
      <c r="BX62" s="359">
        <v>0</v>
      </c>
      <c r="BY62" s="359">
        <v>0</v>
      </c>
      <c r="BZ62" s="359">
        <v>0</v>
      </c>
      <c r="CA62" s="359">
        <v>0</v>
      </c>
      <c r="CB62" s="359">
        <v>0</v>
      </c>
      <c r="CC62" s="359">
        <v>0</v>
      </c>
      <c r="CD62" s="359">
        <v>0</v>
      </c>
      <c r="CE62" s="359">
        <v>0</v>
      </c>
      <c r="CF62" s="359">
        <v>0</v>
      </c>
      <c r="CG62" s="359">
        <v>0</v>
      </c>
      <c r="CH62" s="359">
        <v>0</v>
      </c>
      <c r="CI62" s="359">
        <v>0</v>
      </c>
      <c r="CJ62" s="359">
        <v>0</v>
      </c>
      <c r="CK62" s="359">
        <v>0</v>
      </c>
      <c r="CL62" s="359">
        <v>0</v>
      </c>
      <c r="CM62" s="359">
        <v>0</v>
      </c>
      <c r="CN62" s="359">
        <v>0</v>
      </c>
      <c r="CO62" s="359">
        <v>0</v>
      </c>
      <c r="CP62" s="359">
        <v>0</v>
      </c>
      <c r="CQ62" s="359">
        <v>0</v>
      </c>
      <c r="CR62" s="359">
        <v>0</v>
      </c>
      <c r="CS62" s="359">
        <v>0</v>
      </c>
      <c r="CT62" s="359">
        <v>0</v>
      </c>
      <c r="CU62" s="359">
        <v>0</v>
      </c>
      <c r="CV62" s="359">
        <v>0</v>
      </c>
      <c r="CW62" s="359">
        <v>0</v>
      </c>
      <c r="CX62" s="359">
        <v>0</v>
      </c>
      <c r="CY62" s="359">
        <v>0</v>
      </c>
      <c r="CZ62" s="359">
        <v>0</v>
      </c>
      <c r="DA62" s="359">
        <v>0</v>
      </c>
      <c r="DB62" s="359">
        <v>0</v>
      </c>
      <c r="DC62" s="359">
        <v>0</v>
      </c>
      <c r="DE62" s="23">
        <f t="shared" si="37"/>
        <v>0</v>
      </c>
      <c r="DF62" s="23">
        <f t="shared" si="19"/>
        <v>1</v>
      </c>
      <c r="DG62">
        <f t="shared" si="36"/>
        <v>21</v>
      </c>
      <c r="DH62">
        <v>0</v>
      </c>
    </row>
    <row r="63" spans="1:112" ht="30">
      <c r="A63" s="67">
        <v>51</v>
      </c>
      <c r="B63" s="323" t="str">
        <f>$B$56&amp;"7."</f>
        <v>E.2.7.</v>
      </c>
      <c r="C63" s="357" t="s">
        <v>213</v>
      </c>
      <c r="D63" s="363"/>
      <c r="E63" s="358">
        <v>0.21</v>
      </c>
      <c r="F63" s="350">
        <f>H63+NPV(FD,I63:INDEX(I63:DC63,PAL))</f>
        <v>397.28419435593992</v>
      </c>
      <c r="G63" s="350">
        <f>SUMIF($H$5:$DC$5,"&lt;="&amp;PAL,$H63:$DC63)</f>
        <v>420</v>
      </c>
      <c r="H63" s="359">
        <v>117</v>
      </c>
      <c r="I63" s="359">
        <v>101</v>
      </c>
      <c r="J63" s="359">
        <v>101</v>
      </c>
      <c r="K63" s="359">
        <v>101</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0</v>
      </c>
      <c r="AG63" s="359">
        <v>0</v>
      </c>
      <c r="AH63" s="359">
        <v>0</v>
      </c>
      <c r="AI63" s="359">
        <v>0</v>
      </c>
      <c r="AJ63" s="359">
        <v>0</v>
      </c>
      <c r="AK63" s="359">
        <v>0</v>
      </c>
      <c r="AL63" s="359">
        <v>0</v>
      </c>
      <c r="AM63" s="359">
        <v>0</v>
      </c>
      <c r="AN63" s="359">
        <v>0</v>
      </c>
      <c r="AO63" s="359">
        <v>0</v>
      </c>
      <c r="AP63" s="359">
        <v>0</v>
      </c>
      <c r="AQ63" s="359">
        <v>0</v>
      </c>
      <c r="AR63" s="359">
        <v>0</v>
      </c>
      <c r="AS63" s="359">
        <v>0</v>
      </c>
      <c r="AT63" s="359">
        <v>0</v>
      </c>
      <c r="AU63" s="359">
        <v>0</v>
      </c>
      <c r="AV63" s="359">
        <v>0</v>
      </c>
      <c r="AW63" s="359">
        <v>0</v>
      </c>
      <c r="AX63" s="359">
        <v>0</v>
      </c>
      <c r="AY63" s="359">
        <v>0</v>
      </c>
      <c r="AZ63" s="359">
        <v>0</v>
      </c>
      <c r="BA63" s="359">
        <v>0</v>
      </c>
      <c r="BB63" s="359">
        <v>0</v>
      </c>
      <c r="BC63" s="359">
        <v>0</v>
      </c>
      <c r="BD63" s="359">
        <v>0</v>
      </c>
      <c r="BE63" s="359">
        <v>0</v>
      </c>
      <c r="BF63" s="359">
        <v>0</v>
      </c>
      <c r="BG63" s="359">
        <v>0</v>
      </c>
      <c r="BH63" s="359">
        <v>0</v>
      </c>
      <c r="BI63" s="359">
        <v>0</v>
      </c>
      <c r="BJ63" s="359">
        <v>0</v>
      </c>
      <c r="BK63" s="359">
        <v>0</v>
      </c>
      <c r="BL63" s="359">
        <v>0</v>
      </c>
      <c r="BM63" s="359">
        <v>0</v>
      </c>
      <c r="BN63" s="359">
        <v>0</v>
      </c>
      <c r="BO63" s="359">
        <v>0</v>
      </c>
      <c r="BP63" s="359">
        <v>0</v>
      </c>
      <c r="BQ63" s="359">
        <v>0</v>
      </c>
      <c r="BR63" s="359">
        <v>0</v>
      </c>
      <c r="BS63" s="359">
        <v>0</v>
      </c>
      <c r="BT63" s="359">
        <v>0</v>
      </c>
      <c r="BU63" s="359">
        <v>0</v>
      </c>
      <c r="BV63" s="359">
        <v>0</v>
      </c>
      <c r="BW63" s="359">
        <v>0</v>
      </c>
      <c r="BX63" s="359">
        <v>0</v>
      </c>
      <c r="BY63" s="359">
        <v>0</v>
      </c>
      <c r="BZ63" s="359">
        <v>0</v>
      </c>
      <c r="CA63" s="359">
        <v>0</v>
      </c>
      <c r="CB63" s="359">
        <v>0</v>
      </c>
      <c r="CC63" s="359">
        <v>0</v>
      </c>
      <c r="CD63" s="359">
        <v>0</v>
      </c>
      <c r="CE63" s="359">
        <v>0</v>
      </c>
      <c r="CF63" s="359">
        <v>0</v>
      </c>
      <c r="CG63" s="359">
        <v>0</v>
      </c>
      <c r="CH63" s="359">
        <v>0</v>
      </c>
      <c r="CI63" s="359">
        <v>0</v>
      </c>
      <c r="CJ63" s="359">
        <v>0</v>
      </c>
      <c r="CK63" s="359">
        <v>0</v>
      </c>
      <c r="CL63" s="359">
        <v>0</v>
      </c>
      <c r="CM63" s="359">
        <v>0</v>
      </c>
      <c r="CN63" s="359">
        <v>0</v>
      </c>
      <c r="CO63" s="359">
        <v>0</v>
      </c>
      <c r="CP63" s="359">
        <v>0</v>
      </c>
      <c r="CQ63" s="359">
        <v>0</v>
      </c>
      <c r="CR63" s="359">
        <v>0</v>
      </c>
      <c r="CS63" s="359">
        <v>0</v>
      </c>
      <c r="CT63" s="359">
        <v>0</v>
      </c>
      <c r="CU63" s="359">
        <v>0</v>
      </c>
      <c r="CV63" s="359">
        <v>0</v>
      </c>
      <c r="CW63" s="359">
        <v>0</v>
      </c>
      <c r="CX63" s="359">
        <v>0</v>
      </c>
      <c r="CY63" s="359">
        <v>0</v>
      </c>
      <c r="CZ63" s="359">
        <v>0</v>
      </c>
      <c r="DA63" s="359">
        <v>0</v>
      </c>
      <c r="DB63" s="359">
        <v>0</v>
      </c>
      <c r="DC63" s="359">
        <v>0</v>
      </c>
      <c r="DE63" s="23">
        <f t="shared" si="37"/>
        <v>0</v>
      </c>
      <c r="DF63" s="23">
        <f t="shared" si="19"/>
        <v>4</v>
      </c>
      <c r="DG63">
        <f t="shared" si="36"/>
        <v>21</v>
      </c>
      <c r="DH63">
        <v>0</v>
      </c>
    </row>
    <row r="64" spans="1:112" ht="30">
      <c r="A64" s="67">
        <v>52</v>
      </c>
      <c r="B64" s="323" t="str">
        <f>$B$56&amp;"8."</f>
        <v>E.2.8.</v>
      </c>
      <c r="C64" s="357" t="s">
        <v>214</v>
      </c>
      <c r="D64" s="363"/>
      <c r="E64" s="358" t="s">
        <v>37</v>
      </c>
      <c r="F64" s="350">
        <f>H64+NPV(FD,I64:INDEX(I64:DC64,PAL))</f>
        <v>666346.15384615387</v>
      </c>
      <c r="G64" s="350">
        <f>SUMIF($H$5:$DC$5,"&lt;="&amp;PAL,$H64:$DC64)</f>
        <v>693000</v>
      </c>
      <c r="H64" s="359">
        <v>0</v>
      </c>
      <c r="I64" s="359">
        <v>693000</v>
      </c>
      <c r="J64" s="359">
        <v>0</v>
      </c>
      <c r="K64" s="359">
        <v>0</v>
      </c>
      <c r="L64" s="359">
        <v>0</v>
      </c>
      <c r="M64" s="359">
        <v>0</v>
      </c>
      <c r="N64" s="359">
        <v>0</v>
      </c>
      <c r="O64" s="359">
        <v>0</v>
      </c>
      <c r="P64" s="359">
        <v>0</v>
      </c>
      <c r="Q64" s="359">
        <v>0</v>
      </c>
      <c r="R64" s="359">
        <v>0</v>
      </c>
      <c r="S64" s="359">
        <v>0</v>
      </c>
      <c r="T64" s="359">
        <v>0</v>
      </c>
      <c r="U64" s="359">
        <v>0</v>
      </c>
      <c r="V64" s="359">
        <v>0</v>
      </c>
      <c r="W64" s="359">
        <v>0</v>
      </c>
      <c r="X64" s="359">
        <v>0</v>
      </c>
      <c r="Y64" s="359">
        <v>0</v>
      </c>
      <c r="Z64" s="359">
        <v>0</v>
      </c>
      <c r="AA64" s="359">
        <v>0</v>
      </c>
      <c r="AB64" s="359">
        <v>0</v>
      </c>
      <c r="AC64" s="359">
        <v>0</v>
      </c>
      <c r="AD64" s="359">
        <v>0</v>
      </c>
      <c r="AE64" s="359">
        <v>0</v>
      </c>
      <c r="AF64" s="359">
        <v>0</v>
      </c>
      <c r="AG64" s="359">
        <v>0</v>
      </c>
      <c r="AH64" s="359">
        <v>0</v>
      </c>
      <c r="AI64" s="359">
        <v>0</v>
      </c>
      <c r="AJ64" s="359">
        <v>0</v>
      </c>
      <c r="AK64" s="359">
        <v>0</v>
      </c>
      <c r="AL64" s="359">
        <v>0</v>
      </c>
      <c r="AM64" s="359">
        <v>0</v>
      </c>
      <c r="AN64" s="359">
        <v>0</v>
      </c>
      <c r="AO64" s="359">
        <v>0</v>
      </c>
      <c r="AP64" s="359">
        <v>0</v>
      </c>
      <c r="AQ64" s="359">
        <v>0</v>
      </c>
      <c r="AR64" s="359">
        <v>0</v>
      </c>
      <c r="AS64" s="359">
        <v>0</v>
      </c>
      <c r="AT64" s="359">
        <v>0</v>
      </c>
      <c r="AU64" s="359">
        <v>0</v>
      </c>
      <c r="AV64" s="359">
        <v>0</v>
      </c>
      <c r="AW64" s="359">
        <v>0</v>
      </c>
      <c r="AX64" s="359">
        <v>0</v>
      </c>
      <c r="AY64" s="359">
        <v>0</v>
      </c>
      <c r="AZ64" s="359">
        <v>0</v>
      </c>
      <c r="BA64" s="359">
        <v>0</v>
      </c>
      <c r="BB64" s="359">
        <v>0</v>
      </c>
      <c r="BC64" s="359">
        <v>0</v>
      </c>
      <c r="BD64" s="359">
        <v>0</v>
      </c>
      <c r="BE64" s="359">
        <v>0</v>
      </c>
      <c r="BF64" s="359">
        <v>0</v>
      </c>
      <c r="BG64" s="359">
        <v>0</v>
      </c>
      <c r="BH64" s="359">
        <v>0</v>
      </c>
      <c r="BI64" s="359">
        <v>0</v>
      </c>
      <c r="BJ64" s="359">
        <v>0</v>
      </c>
      <c r="BK64" s="359">
        <v>0</v>
      </c>
      <c r="BL64" s="359">
        <v>0</v>
      </c>
      <c r="BM64" s="359">
        <v>0</v>
      </c>
      <c r="BN64" s="359">
        <v>0</v>
      </c>
      <c r="BO64" s="359">
        <v>0</v>
      </c>
      <c r="BP64" s="359">
        <v>0</v>
      </c>
      <c r="BQ64" s="359">
        <v>0</v>
      </c>
      <c r="BR64" s="359">
        <v>0</v>
      </c>
      <c r="BS64" s="359">
        <v>0</v>
      </c>
      <c r="BT64" s="359">
        <v>0</v>
      </c>
      <c r="BU64" s="359">
        <v>0</v>
      </c>
      <c r="BV64" s="359">
        <v>0</v>
      </c>
      <c r="BW64" s="359">
        <v>0</v>
      </c>
      <c r="BX64" s="359">
        <v>0</v>
      </c>
      <c r="BY64" s="359">
        <v>0</v>
      </c>
      <c r="BZ64" s="359">
        <v>0</v>
      </c>
      <c r="CA64" s="359">
        <v>0</v>
      </c>
      <c r="CB64" s="359">
        <v>0</v>
      </c>
      <c r="CC64" s="359">
        <v>0</v>
      </c>
      <c r="CD64" s="359">
        <v>0</v>
      </c>
      <c r="CE64" s="359">
        <v>0</v>
      </c>
      <c r="CF64" s="359">
        <v>0</v>
      </c>
      <c r="CG64" s="359">
        <v>0</v>
      </c>
      <c r="CH64" s="359">
        <v>0</v>
      </c>
      <c r="CI64" s="359">
        <v>0</v>
      </c>
      <c r="CJ64" s="359">
        <v>0</v>
      </c>
      <c r="CK64" s="359">
        <v>0</v>
      </c>
      <c r="CL64" s="359">
        <v>0</v>
      </c>
      <c r="CM64" s="359">
        <v>0</v>
      </c>
      <c r="CN64" s="359">
        <v>0</v>
      </c>
      <c r="CO64" s="359">
        <v>0</v>
      </c>
      <c r="CP64" s="359">
        <v>0</v>
      </c>
      <c r="CQ64" s="359">
        <v>0</v>
      </c>
      <c r="CR64" s="359">
        <v>0</v>
      </c>
      <c r="CS64" s="359">
        <v>0</v>
      </c>
      <c r="CT64" s="359">
        <v>0</v>
      </c>
      <c r="CU64" s="359">
        <v>0</v>
      </c>
      <c r="CV64" s="359">
        <v>0</v>
      </c>
      <c r="CW64" s="359">
        <v>0</v>
      </c>
      <c r="CX64" s="359">
        <v>0</v>
      </c>
      <c r="CY64" s="359">
        <v>0</v>
      </c>
      <c r="CZ64" s="359">
        <v>0</v>
      </c>
      <c r="DA64" s="359">
        <v>0</v>
      </c>
      <c r="DB64" s="359">
        <v>0</v>
      </c>
      <c r="DC64" s="359">
        <v>0</v>
      </c>
      <c r="DE64" s="23">
        <f t="shared" si="37"/>
        <v>0</v>
      </c>
      <c r="DF64" s="23">
        <f t="shared" si="19"/>
        <v>1</v>
      </c>
      <c r="DG64">
        <f t="shared" si="36"/>
        <v>0</v>
      </c>
      <c r="DH64">
        <v>0</v>
      </c>
    </row>
    <row r="65" spans="1:112" ht="15" customHeight="1">
      <c r="A65" s="67">
        <v>53</v>
      </c>
      <c r="B65" s="323" t="str">
        <f>$B$56&amp;"9."</f>
        <v>E.2.9.</v>
      </c>
      <c r="C65" s="360" t="s">
        <v>178</v>
      </c>
      <c r="D65" s="323"/>
      <c r="E65" s="358">
        <v>0.21</v>
      </c>
      <c r="F65" s="350">
        <f>H65+NPV(FD,I65:INDEX(I65:DC65,PAL))</f>
        <v>0</v>
      </c>
      <c r="G65" s="350">
        <f>SUMIF($H$5:$DC$5,"&lt;="&amp;PAL,$H65:$DC65)</f>
        <v>0</v>
      </c>
      <c r="H65" s="361">
        <v>0</v>
      </c>
      <c r="I65" s="361">
        <v>0</v>
      </c>
      <c r="J65" s="361">
        <v>0</v>
      </c>
      <c r="K65" s="361">
        <v>0</v>
      </c>
      <c r="L65" s="361">
        <v>0</v>
      </c>
      <c r="M65" s="361">
        <v>0</v>
      </c>
      <c r="N65" s="361">
        <v>0</v>
      </c>
      <c r="O65" s="361">
        <v>0</v>
      </c>
      <c r="P65" s="361">
        <v>0</v>
      </c>
      <c r="Q65" s="362">
        <v>0</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362">
        <v>0</v>
      </c>
      <c r="BA65" s="362">
        <v>0</v>
      </c>
      <c r="BB65" s="362">
        <v>0</v>
      </c>
      <c r="BC65" s="362">
        <v>0</v>
      </c>
      <c r="BD65" s="362">
        <v>0</v>
      </c>
      <c r="BE65" s="362">
        <v>0</v>
      </c>
      <c r="BF65" s="362">
        <v>0</v>
      </c>
      <c r="BG65" s="362">
        <v>0</v>
      </c>
      <c r="BH65" s="362">
        <v>0</v>
      </c>
      <c r="BI65" s="362">
        <v>0</v>
      </c>
      <c r="BJ65" s="362">
        <v>0</v>
      </c>
      <c r="BK65" s="362">
        <v>0</v>
      </c>
      <c r="BL65" s="362">
        <v>0</v>
      </c>
      <c r="BM65" s="362">
        <v>0</v>
      </c>
      <c r="BN65" s="362">
        <v>0</v>
      </c>
      <c r="BO65" s="362">
        <v>0</v>
      </c>
      <c r="BP65" s="362">
        <v>0</v>
      </c>
      <c r="BQ65" s="362">
        <v>0</v>
      </c>
      <c r="BR65" s="362">
        <v>0</v>
      </c>
      <c r="BS65" s="362">
        <v>0</v>
      </c>
      <c r="BT65" s="362">
        <v>0</v>
      </c>
      <c r="BU65" s="362">
        <v>0</v>
      </c>
      <c r="BV65" s="362">
        <v>0</v>
      </c>
      <c r="BW65" s="362">
        <v>0</v>
      </c>
      <c r="BX65" s="362">
        <v>0</v>
      </c>
      <c r="BY65" s="362">
        <v>0</v>
      </c>
      <c r="BZ65" s="362">
        <v>0</v>
      </c>
      <c r="CA65" s="362">
        <v>0</v>
      </c>
      <c r="CB65" s="362">
        <v>0</v>
      </c>
      <c r="CC65" s="362">
        <v>0</v>
      </c>
      <c r="CD65" s="362">
        <v>0</v>
      </c>
      <c r="CE65" s="362">
        <v>0</v>
      </c>
      <c r="CF65" s="362">
        <v>0</v>
      </c>
      <c r="CG65" s="362">
        <v>0</v>
      </c>
      <c r="CH65" s="362">
        <v>0</v>
      </c>
      <c r="CI65" s="362">
        <v>0</v>
      </c>
      <c r="CJ65" s="362">
        <v>0</v>
      </c>
      <c r="CK65" s="362">
        <v>0</v>
      </c>
      <c r="CL65" s="362">
        <v>0</v>
      </c>
      <c r="CM65" s="362">
        <v>0</v>
      </c>
      <c r="CN65" s="362">
        <v>0</v>
      </c>
      <c r="CO65" s="362">
        <v>0</v>
      </c>
      <c r="CP65" s="362">
        <v>0</v>
      </c>
      <c r="CQ65" s="362">
        <v>0</v>
      </c>
      <c r="CR65" s="362">
        <v>0</v>
      </c>
      <c r="CS65" s="362">
        <v>0</v>
      </c>
      <c r="CT65" s="362">
        <v>0</v>
      </c>
      <c r="CU65" s="362">
        <v>0</v>
      </c>
      <c r="CV65" s="362">
        <v>0</v>
      </c>
      <c r="CW65" s="362">
        <v>0</v>
      </c>
      <c r="CX65" s="362">
        <v>0</v>
      </c>
      <c r="CY65" s="362">
        <v>0</v>
      </c>
      <c r="CZ65" s="362">
        <v>0</v>
      </c>
      <c r="DA65" s="362">
        <v>0</v>
      </c>
      <c r="DB65" s="362">
        <v>0</v>
      </c>
      <c r="DC65" s="362">
        <v>0</v>
      </c>
      <c r="DE65" s="23">
        <f t="shared" si="37"/>
        <v>0</v>
      </c>
      <c r="DF65" s="23">
        <f t="shared" si="19"/>
        <v>0</v>
      </c>
      <c r="DG65">
        <f t="shared" si="36"/>
        <v>21</v>
      </c>
      <c r="DH65">
        <v>0</v>
      </c>
    </row>
    <row r="66" spans="1:112" ht="15" customHeight="1">
      <c r="A66" s="67">
        <v>54</v>
      </c>
      <c r="B66" s="323" t="str">
        <f>$B$56&amp;"L."</f>
        <v>E.2.L.</v>
      </c>
      <c r="C66" s="360" t="s">
        <v>179</v>
      </c>
      <c r="D66" s="323"/>
      <c r="E66" s="358">
        <v>0.21</v>
      </c>
      <c r="F66" s="350">
        <f>H66+NPV(FD,I66:INDEX(I66:DC66,PAL))</f>
        <v>0</v>
      </c>
      <c r="G66" s="350">
        <f>SUMIF($H$5:$DC$5,"&lt;="&amp;PAL,$H66:$DC66)</f>
        <v>0</v>
      </c>
      <c r="H66" s="361">
        <v>0</v>
      </c>
      <c r="I66" s="361">
        <v>0</v>
      </c>
      <c r="J66" s="361">
        <v>0</v>
      </c>
      <c r="K66" s="361">
        <v>0</v>
      </c>
      <c r="L66" s="361">
        <v>0</v>
      </c>
      <c r="M66" s="361">
        <v>0</v>
      </c>
      <c r="N66" s="361">
        <v>0</v>
      </c>
      <c r="O66" s="361">
        <v>0</v>
      </c>
      <c r="P66" s="361">
        <v>0</v>
      </c>
      <c r="Q66" s="361">
        <v>0</v>
      </c>
      <c r="R66" s="361">
        <v>0</v>
      </c>
      <c r="S66" s="361">
        <v>0</v>
      </c>
      <c r="T66" s="361">
        <v>0</v>
      </c>
      <c r="U66" s="361">
        <v>0</v>
      </c>
      <c r="V66" s="361">
        <v>0</v>
      </c>
      <c r="W66" s="361">
        <v>0</v>
      </c>
      <c r="X66" s="361">
        <v>0</v>
      </c>
      <c r="Y66" s="361">
        <v>0</v>
      </c>
      <c r="Z66" s="361">
        <v>0</v>
      </c>
      <c r="AA66" s="361">
        <v>0</v>
      </c>
      <c r="AB66" s="362">
        <v>0</v>
      </c>
      <c r="AC66" s="361">
        <v>0</v>
      </c>
      <c r="AD66" s="361">
        <v>0</v>
      </c>
      <c r="AE66" s="361">
        <v>0</v>
      </c>
      <c r="AF66" s="361">
        <v>0</v>
      </c>
      <c r="AG66" s="361">
        <v>0</v>
      </c>
      <c r="AH66" s="361">
        <v>0</v>
      </c>
      <c r="AI66" s="361">
        <v>0</v>
      </c>
      <c r="AJ66" s="361">
        <v>0</v>
      </c>
      <c r="AK66" s="361">
        <v>0</v>
      </c>
      <c r="AL66" s="361">
        <v>0</v>
      </c>
      <c r="AM66" s="361">
        <v>0</v>
      </c>
      <c r="AN66" s="361">
        <v>0</v>
      </c>
      <c r="AO66" s="361">
        <v>0</v>
      </c>
      <c r="AP66" s="361">
        <v>0</v>
      </c>
      <c r="AQ66" s="361">
        <v>0</v>
      </c>
      <c r="AR66" s="361">
        <v>0</v>
      </c>
      <c r="AS66" s="361">
        <v>0</v>
      </c>
      <c r="AT66" s="361">
        <v>0</v>
      </c>
      <c r="AU66" s="361">
        <v>0</v>
      </c>
      <c r="AV66" s="361">
        <v>0</v>
      </c>
      <c r="AW66" s="361">
        <v>0</v>
      </c>
      <c r="AX66" s="361">
        <v>0</v>
      </c>
      <c r="AY66" s="361">
        <v>0</v>
      </c>
      <c r="AZ66" s="361">
        <v>0</v>
      </c>
      <c r="BA66" s="361">
        <v>0</v>
      </c>
      <c r="BB66" s="361">
        <v>0</v>
      </c>
      <c r="BC66" s="361">
        <v>0</v>
      </c>
      <c r="BD66" s="361">
        <v>0</v>
      </c>
      <c r="BE66" s="361">
        <v>0</v>
      </c>
      <c r="BF66" s="361">
        <v>0</v>
      </c>
      <c r="BG66" s="361">
        <v>0</v>
      </c>
      <c r="BH66" s="361">
        <v>0</v>
      </c>
      <c r="BI66" s="361">
        <v>0</v>
      </c>
      <c r="BJ66" s="361">
        <v>0</v>
      </c>
      <c r="BK66" s="361">
        <v>0</v>
      </c>
      <c r="BL66" s="361">
        <v>0</v>
      </c>
      <c r="BM66" s="361">
        <v>0</v>
      </c>
      <c r="BN66" s="361">
        <v>0</v>
      </c>
      <c r="BO66" s="361">
        <v>0</v>
      </c>
      <c r="BP66" s="361">
        <v>0</v>
      </c>
      <c r="BQ66" s="361">
        <v>0</v>
      </c>
      <c r="BR66" s="361">
        <v>0</v>
      </c>
      <c r="BS66" s="361">
        <v>0</v>
      </c>
      <c r="BT66" s="361">
        <v>0</v>
      </c>
      <c r="BU66" s="361">
        <v>0</v>
      </c>
      <c r="BV66" s="361">
        <v>0</v>
      </c>
      <c r="BW66" s="361">
        <v>0</v>
      </c>
      <c r="BX66" s="361">
        <v>0</v>
      </c>
      <c r="BY66" s="361">
        <v>0</v>
      </c>
      <c r="BZ66" s="361">
        <v>0</v>
      </c>
      <c r="CA66" s="361">
        <v>0</v>
      </c>
      <c r="CB66" s="361">
        <v>0</v>
      </c>
      <c r="CC66" s="361">
        <v>0</v>
      </c>
      <c r="CD66" s="361">
        <v>0</v>
      </c>
      <c r="CE66" s="361">
        <v>0</v>
      </c>
      <c r="CF66" s="361">
        <v>0</v>
      </c>
      <c r="CG66" s="361">
        <v>0</v>
      </c>
      <c r="CH66" s="361">
        <v>0</v>
      </c>
      <c r="CI66" s="361">
        <v>0</v>
      </c>
      <c r="CJ66" s="361">
        <v>0</v>
      </c>
      <c r="CK66" s="361">
        <v>0</v>
      </c>
      <c r="CL66" s="361">
        <v>0</v>
      </c>
      <c r="CM66" s="361">
        <v>0</v>
      </c>
      <c r="CN66" s="361">
        <v>0</v>
      </c>
      <c r="CO66" s="361">
        <v>0</v>
      </c>
      <c r="CP66" s="361">
        <v>0</v>
      </c>
      <c r="CQ66" s="361">
        <v>0</v>
      </c>
      <c r="CR66" s="361">
        <v>0</v>
      </c>
      <c r="CS66" s="361">
        <v>0</v>
      </c>
      <c r="CT66" s="361">
        <v>0</v>
      </c>
      <c r="CU66" s="361">
        <v>0</v>
      </c>
      <c r="CV66" s="361">
        <v>0</v>
      </c>
      <c r="CW66" s="361">
        <v>0</v>
      </c>
      <c r="CX66" s="361">
        <v>0</v>
      </c>
      <c r="CY66" s="361">
        <v>0</v>
      </c>
      <c r="CZ66" s="361">
        <v>0</v>
      </c>
      <c r="DA66" s="361">
        <v>0</v>
      </c>
      <c r="DB66" s="361">
        <v>0</v>
      </c>
      <c r="DC66" s="362">
        <v>0</v>
      </c>
      <c r="DE66" s="23">
        <f t="shared" si="37"/>
        <v>0</v>
      </c>
      <c r="DF66" s="23">
        <f t="shared" si="19"/>
        <v>0</v>
      </c>
      <c r="DG66">
        <f t="shared" si="36"/>
        <v>21</v>
      </c>
      <c r="DH66">
        <f>DG66/(100+DG66)</f>
        <v>0.17355371900826447</v>
      </c>
    </row>
    <row r="67" spans="1:112" ht="15" customHeight="1">
      <c r="A67" s="67">
        <v>55</v>
      </c>
      <c r="B67" s="323" t="s">
        <v>215</v>
      </c>
      <c r="C67" s="349" t="s">
        <v>216</v>
      </c>
      <c r="D67" s="351"/>
      <c r="E67" s="351"/>
      <c r="F67" s="352">
        <f>SUM(F68:F75)+F76</f>
        <v>78919211.870363593</v>
      </c>
      <c r="G67" s="350">
        <f>SUMIF($H$5:$DC$5,"&lt;="&amp;PAL,$H67:$DC67)</f>
        <v>86756173.090000004</v>
      </c>
      <c r="H67" s="352">
        <f>SUM(H68:H75)+H76</f>
        <v>4270000</v>
      </c>
      <c r="I67" s="352">
        <f t="shared" ref="I67:BT67" si="38">SUM(I68:I75)+I76</f>
        <v>25810210.739999998</v>
      </c>
      <c r="J67" s="352">
        <f t="shared" si="38"/>
        <v>28583261.98</v>
      </c>
      <c r="K67" s="352">
        <f t="shared" si="38"/>
        <v>6115823.9000000004</v>
      </c>
      <c r="L67" s="352">
        <f t="shared" si="38"/>
        <v>8660040.6699999999</v>
      </c>
      <c r="M67" s="352">
        <f t="shared" si="38"/>
        <v>3674478.31</v>
      </c>
      <c r="N67" s="352">
        <f t="shared" si="38"/>
        <v>7163021.6799999997</v>
      </c>
      <c r="O67" s="352">
        <f t="shared" si="38"/>
        <v>2479335.81</v>
      </c>
      <c r="P67" s="352">
        <f t="shared" si="38"/>
        <v>0</v>
      </c>
      <c r="Q67" s="352">
        <f t="shared" si="38"/>
        <v>0</v>
      </c>
      <c r="R67" s="352">
        <f t="shared" si="38"/>
        <v>0</v>
      </c>
      <c r="S67" s="352">
        <f t="shared" si="38"/>
        <v>0</v>
      </c>
      <c r="T67" s="352">
        <f t="shared" si="38"/>
        <v>0</v>
      </c>
      <c r="U67" s="352">
        <f t="shared" si="38"/>
        <v>0</v>
      </c>
      <c r="V67" s="352">
        <f t="shared" si="38"/>
        <v>0</v>
      </c>
      <c r="W67" s="352">
        <f t="shared" si="38"/>
        <v>0</v>
      </c>
      <c r="X67" s="352">
        <f t="shared" si="38"/>
        <v>0</v>
      </c>
      <c r="Y67" s="352">
        <f t="shared" si="38"/>
        <v>0</v>
      </c>
      <c r="Z67" s="352">
        <f t="shared" si="38"/>
        <v>0</v>
      </c>
      <c r="AA67" s="352">
        <f t="shared" si="38"/>
        <v>0</v>
      </c>
      <c r="AB67" s="352">
        <f t="shared" si="38"/>
        <v>0</v>
      </c>
      <c r="AC67" s="352">
        <f t="shared" si="38"/>
        <v>0</v>
      </c>
      <c r="AD67" s="352">
        <f t="shared" si="38"/>
        <v>0</v>
      </c>
      <c r="AE67" s="352">
        <f t="shared" si="38"/>
        <v>0</v>
      </c>
      <c r="AF67" s="352">
        <f t="shared" si="38"/>
        <v>0</v>
      </c>
      <c r="AG67" s="352">
        <f t="shared" si="38"/>
        <v>0</v>
      </c>
      <c r="AH67" s="352">
        <f t="shared" si="38"/>
        <v>0</v>
      </c>
      <c r="AI67" s="352">
        <f t="shared" si="38"/>
        <v>0</v>
      </c>
      <c r="AJ67" s="352">
        <f t="shared" si="38"/>
        <v>0</v>
      </c>
      <c r="AK67" s="352">
        <f t="shared" si="38"/>
        <v>0</v>
      </c>
      <c r="AL67" s="352">
        <f t="shared" si="38"/>
        <v>0</v>
      </c>
      <c r="AM67" s="352">
        <f t="shared" si="38"/>
        <v>0</v>
      </c>
      <c r="AN67" s="352">
        <f t="shared" si="38"/>
        <v>0</v>
      </c>
      <c r="AO67" s="352">
        <f t="shared" si="38"/>
        <v>0</v>
      </c>
      <c r="AP67" s="352">
        <f t="shared" si="38"/>
        <v>0</v>
      </c>
      <c r="AQ67" s="352">
        <f t="shared" si="38"/>
        <v>0</v>
      </c>
      <c r="AR67" s="352">
        <f t="shared" si="38"/>
        <v>0</v>
      </c>
      <c r="AS67" s="352">
        <f t="shared" si="38"/>
        <v>0</v>
      </c>
      <c r="AT67" s="352">
        <f t="shared" si="38"/>
        <v>0</v>
      </c>
      <c r="AU67" s="352">
        <f t="shared" si="38"/>
        <v>0</v>
      </c>
      <c r="AV67" s="352">
        <f t="shared" si="38"/>
        <v>0</v>
      </c>
      <c r="AW67" s="352">
        <f t="shared" si="38"/>
        <v>0</v>
      </c>
      <c r="AX67" s="352">
        <f t="shared" si="38"/>
        <v>0</v>
      </c>
      <c r="AY67" s="352">
        <f t="shared" si="38"/>
        <v>0</v>
      </c>
      <c r="AZ67" s="352">
        <f t="shared" si="38"/>
        <v>0</v>
      </c>
      <c r="BA67" s="352">
        <f t="shared" si="38"/>
        <v>0</v>
      </c>
      <c r="BB67" s="352">
        <f t="shared" si="38"/>
        <v>0</v>
      </c>
      <c r="BC67" s="352">
        <f t="shared" si="38"/>
        <v>0</v>
      </c>
      <c r="BD67" s="352">
        <f t="shared" si="38"/>
        <v>0</v>
      </c>
      <c r="BE67" s="352">
        <f t="shared" si="38"/>
        <v>0</v>
      </c>
      <c r="BF67" s="352">
        <f t="shared" si="38"/>
        <v>0</v>
      </c>
      <c r="BG67" s="352">
        <f t="shared" si="38"/>
        <v>0</v>
      </c>
      <c r="BH67" s="352">
        <f t="shared" si="38"/>
        <v>0</v>
      </c>
      <c r="BI67" s="352">
        <f t="shared" si="38"/>
        <v>0</v>
      </c>
      <c r="BJ67" s="352">
        <f t="shared" si="38"/>
        <v>0</v>
      </c>
      <c r="BK67" s="352">
        <f t="shared" si="38"/>
        <v>0</v>
      </c>
      <c r="BL67" s="352">
        <f t="shared" si="38"/>
        <v>0</v>
      </c>
      <c r="BM67" s="352">
        <f t="shared" si="38"/>
        <v>0</v>
      </c>
      <c r="BN67" s="352">
        <f t="shared" si="38"/>
        <v>0</v>
      </c>
      <c r="BO67" s="352">
        <f t="shared" si="38"/>
        <v>0</v>
      </c>
      <c r="BP67" s="352">
        <f t="shared" si="38"/>
        <v>0</v>
      </c>
      <c r="BQ67" s="352">
        <f t="shared" si="38"/>
        <v>0</v>
      </c>
      <c r="BR67" s="352">
        <f t="shared" si="38"/>
        <v>0</v>
      </c>
      <c r="BS67" s="352">
        <f t="shared" si="38"/>
        <v>0</v>
      </c>
      <c r="BT67" s="352">
        <f t="shared" si="38"/>
        <v>0</v>
      </c>
      <c r="BU67" s="352">
        <f t="shared" ref="BU67:DC67" si="39">SUM(BU68:BU75)+BU76</f>
        <v>0</v>
      </c>
      <c r="BV67" s="352">
        <f t="shared" si="39"/>
        <v>0</v>
      </c>
      <c r="BW67" s="352">
        <f t="shared" si="39"/>
        <v>0</v>
      </c>
      <c r="BX67" s="352">
        <f t="shared" si="39"/>
        <v>0</v>
      </c>
      <c r="BY67" s="352">
        <f t="shared" si="39"/>
        <v>0</v>
      </c>
      <c r="BZ67" s="352">
        <f t="shared" si="39"/>
        <v>0</v>
      </c>
      <c r="CA67" s="352">
        <f t="shared" si="39"/>
        <v>0</v>
      </c>
      <c r="CB67" s="352">
        <f t="shared" si="39"/>
        <v>0</v>
      </c>
      <c r="CC67" s="352">
        <f t="shared" si="39"/>
        <v>0</v>
      </c>
      <c r="CD67" s="352">
        <f t="shared" si="39"/>
        <v>0</v>
      </c>
      <c r="CE67" s="352">
        <f t="shared" si="39"/>
        <v>0</v>
      </c>
      <c r="CF67" s="352">
        <f t="shared" si="39"/>
        <v>0</v>
      </c>
      <c r="CG67" s="352">
        <f t="shared" si="39"/>
        <v>0</v>
      </c>
      <c r="CH67" s="352">
        <f t="shared" si="39"/>
        <v>0</v>
      </c>
      <c r="CI67" s="352">
        <f t="shared" si="39"/>
        <v>0</v>
      </c>
      <c r="CJ67" s="352">
        <f t="shared" si="39"/>
        <v>0</v>
      </c>
      <c r="CK67" s="352">
        <f t="shared" si="39"/>
        <v>0</v>
      </c>
      <c r="CL67" s="352">
        <f t="shared" si="39"/>
        <v>0</v>
      </c>
      <c r="CM67" s="352">
        <f t="shared" si="39"/>
        <v>0</v>
      </c>
      <c r="CN67" s="352">
        <f t="shared" si="39"/>
        <v>0</v>
      </c>
      <c r="CO67" s="352">
        <f t="shared" si="39"/>
        <v>0</v>
      </c>
      <c r="CP67" s="352">
        <f t="shared" si="39"/>
        <v>0</v>
      </c>
      <c r="CQ67" s="352">
        <f t="shared" si="39"/>
        <v>0</v>
      </c>
      <c r="CR67" s="352">
        <f t="shared" si="39"/>
        <v>0</v>
      </c>
      <c r="CS67" s="352">
        <f t="shared" si="39"/>
        <v>0</v>
      </c>
      <c r="CT67" s="352">
        <f t="shared" si="39"/>
        <v>0</v>
      </c>
      <c r="CU67" s="352">
        <f t="shared" si="39"/>
        <v>0</v>
      </c>
      <c r="CV67" s="352">
        <f t="shared" si="39"/>
        <v>0</v>
      </c>
      <c r="CW67" s="352">
        <f t="shared" si="39"/>
        <v>0</v>
      </c>
      <c r="CX67" s="352">
        <f t="shared" si="39"/>
        <v>0</v>
      </c>
      <c r="CY67" s="352">
        <f t="shared" si="39"/>
        <v>0</v>
      </c>
      <c r="CZ67" s="352">
        <f t="shared" si="39"/>
        <v>0</v>
      </c>
      <c r="DA67" s="352">
        <f t="shared" si="39"/>
        <v>0</v>
      </c>
      <c r="DB67" s="352">
        <f t="shared" si="39"/>
        <v>0</v>
      </c>
      <c r="DC67" s="352">
        <f t="shared" si="39"/>
        <v>0</v>
      </c>
      <c r="DF67" s="23">
        <f t="shared" si="19"/>
        <v>8</v>
      </c>
    </row>
    <row r="68" spans="1:112" ht="15">
      <c r="A68" s="67">
        <v>56</v>
      </c>
      <c r="B68" s="323" t="str">
        <f>$B$67&amp;"1."</f>
        <v>E.3.1.</v>
      </c>
      <c r="C68" s="357" t="s">
        <v>217</v>
      </c>
      <c r="D68" s="363"/>
      <c r="E68" s="358" t="s">
        <v>37</v>
      </c>
      <c r="F68" s="350">
        <f>H68+NPV(FD,I68:INDEX(I68:DC68,PAL))</f>
        <v>19149362.767410103</v>
      </c>
      <c r="G68" s="350">
        <f>SUMIF($H$5:$DC$5,"&lt;="&amp;PAL,$H68:$DC68)</f>
        <v>20000000</v>
      </c>
      <c r="H68" s="359">
        <v>4200000</v>
      </c>
      <c r="I68" s="359">
        <v>10000000</v>
      </c>
      <c r="J68" s="359">
        <v>5000000</v>
      </c>
      <c r="K68" s="359">
        <v>800000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0</v>
      </c>
      <c r="AX68" s="359">
        <v>0</v>
      </c>
      <c r="AY68" s="359">
        <v>0</v>
      </c>
      <c r="AZ68" s="359">
        <v>0</v>
      </c>
      <c r="BA68" s="359">
        <v>0</v>
      </c>
      <c r="BB68" s="359">
        <v>0</v>
      </c>
      <c r="BC68" s="359">
        <v>0</v>
      </c>
      <c r="BD68" s="359">
        <v>0</v>
      </c>
      <c r="BE68" s="359">
        <v>0</v>
      </c>
      <c r="BF68" s="359">
        <v>0</v>
      </c>
      <c r="BG68" s="359">
        <v>0</v>
      </c>
      <c r="BH68" s="359">
        <v>0</v>
      </c>
      <c r="BI68" s="359">
        <v>0</v>
      </c>
      <c r="BJ68" s="359">
        <v>0</v>
      </c>
      <c r="BK68" s="359">
        <v>0</v>
      </c>
      <c r="BL68" s="359">
        <v>0</v>
      </c>
      <c r="BM68" s="359">
        <v>0</v>
      </c>
      <c r="BN68" s="359">
        <v>0</v>
      </c>
      <c r="BO68" s="359">
        <v>0</v>
      </c>
      <c r="BP68" s="359">
        <v>0</v>
      </c>
      <c r="BQ68" s="359">
        <v>0</v>
      </c>
      <c r="BR68" s="359">
        <v>0</v>
      </c>
      <c r="BS68" s="359">
        <v>0</v>
      </c>
      <c r="BT68" s="359">
        <v>0</v>
      </c>
      <c r="BU68" s="359">
        <v>0</v>
      </c>
      <c r="BV68" s="359">
        <v>0</v>
      </c>
      <c r="BW68" s="359">
        <v>0</v>
      </c>
      <c r="BX68" s="359">
        <v>0</v>
      </c>
      <c r="BY68" s="359">
        <v>0</v>
      </c>
      <c r="BZ68" s="359">
        <v>0</v>
      </c>
      <c r="CA68" s="359">
        <v>0</v>
      </c>
      <c r="CB68" s="359">
        <v>0</v>
      </c>
      <c r="CC68" s="359">
        <v>0</v>
      </c>
      <c r="CD68" s="359">
        <v>0</v>
      </c>
      <c r="CE68" s="359">
        <v>0</v>
      </c>
      <c r="CF68" s="359">
        <v>0</v>
      </c>
      <c r="CG68" s="359">
        <v>0</v>
      </c>
      <c r="CH68" s="359">
        <v>0</v>
      </c>
      <c r="CI68" s="359">
        <v>0</v>
      </c>
      <c r="CJ68" s="359">
        <v>0</v>
      </c>
      <c r="CK68" s="359">
        <v>0</v>
      </c>
      <c r="CL68" s="359">
        <v>0</v>
      </c>
      <c r="CM68" s="359">
        <v>0</v>
      </c>
      <c r="CN68" s="359">
        <v>0</v>
      </c>
      <c r="CO68" s="359">
        <v>0</v>
      </c>
      <c r="CP68" s="359">
        <v>0</v>
      </c>
      <c r="CQ68" s="359">
        <v>0</v>
      </c>
      <c r="CR68" s="359">
        <v>0</v>
      </c>
      <c r="CS68" s="359">
        <v>0</v>
      </c>
      <c r="CT68" s="359">
        <v>0</v>
      </c>
      <c r="CU68" s="359">
        <v>0</v>
      </c>
      <c r="CV68" s="359">
        <v>0</v>
      </c>
      <c r="CW68" s="359">
        <v>0</v>
      </c>
      <c r="CX68" s="359">
        <v>0</v>
      </c>
      <c r="CY68" s="359">
        <v>0</v>
      </c>
      <c r="CZ68" s="359">
        <v>0</v>
      </c>
      <c r="DA68" s="359">
        <v>0</v>
      </c>
      <c r="DB68" s="359">
        <v>0</v>
      </c>
      <c r="DC68" s="359">
        <v>0</v>
      </c>
      <c r="DE68" s="23">
        <f>COUNTBLANK(H68:DC68)</f>
        <v>0</v>
      </c>
      <c r="DF68" s="23">
        <f t="shared" si="19"/>
        <v>4</v>
      </c>
      <c r="DG68">
        <f t="shared" ref="DG68:DG77" si="40">IF(ISNUMBER(E68),E68*100,0)</f>
        <v>0</v>
      </c>
      <c r="DH68">
        <v>0</v>
      </c>
    </row>
    <row r="69" spans="1:112" ht="15">
      <c r="A69" s="67">
        <v>57</v>
      </c>
      <c r="B69" s="323" t="str">
        <f>$B$67&amp;"2."</f>
        <v>E.3.2.</v>
      </c>
      <c r="C69" s="357" t="s">
        <v>218</v>
      </c>
      <c r="D69" s="363"/>
      <c r="E69" s="358" t="s">
        <v>37</v>
      </c>
      <c r="F69" s="350">
        <f>H69+NPV(FD,I69:INDEX(I69:DC69,PAL))</f>
        <v>11316568.047337277</v>
      </c>
      <c r="G69" s="350">
        <f>SUMIF($H$5:$DC$5,"&lt;="&amp;PAL,$H69:$DC69)</f>
        <v>12000000</v>
      </c>
      <c r="H69" s="359">
        <v>0</v>
      </c>
      <c r="I69" s="359">
        <v>6000000</v>
      </c>
      <c r="J69" s="359">
        <v>6000000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0</v>
      </c>
      <c r="AT69" s="359">
        <v>0</v>
      </c>
      <c r="AU69" s="359">
        <v>0</v>
      </c>
      <c r="AV69" s="359">
        <v>0</v>
      </c>
      <c r="AW69" s="359">
        <v>0</v>
      </c>
      <c r="AX69" s="359">
        <v>0</v>
      </c>
      <c r="AY69" s="359">
        <v>0</v>
      </c>
      <c r="AZ69" s="359">
        <v>0</v>
      </c>
      <c r="BA69" s="359">
        <v>0</v>
      </c>
      <c r="BB69" s="359">
        <v>0</v>
      </c>
      <c r="BC69" s="359">
        <v>0</v>
      </c>
      <c r="BD69" s="359">
        <v>0</v>
      </c>
      <c r="BE69" s="359">
        <v>0</v>
      </c>
      <c r="BF69" s="359">
        <v>0</v>
      </c>
      <c r="BG69" s="359">
        <v>0</v>
      </c>
      <c r="BH69" s="359">
        <v>0</v>
      </c>
      <c r="BI69" s="359">
        <v>0</v>
      </c>
      <c r="BJ69" s="359">
        <v>0</v>
      </c>
      <c r="BK69" s="359">
        <v>0</v>
      </c>
      <c r="BL69" s="359">
        <v>0</v>
      </c>
      <c r="BM69" s="359">
        <v>0</v>
      </c>
      <c r="BN69" s="359">
        <v>0</v>
      </c>
      <c r="BO69" s="359">
        <v>0</v>
      </c>
      <c r="BP69" s="359">
        <v>0</v>
      </c>
      <c r="BQ69" s="359">
        <v>0</v>
      </c>
      <c r="BR69" s="359">
        <v>0</v>
      </c>
      <c r="BS69" s="359">
        <v>0</v>
      </c>
      <c r="BT69" s="359">
        <v>0</v>
      </c>
      <c r="BU69" s="359">
        <v>0</v>
      </c>
      <c r="BV69" s="359">
        <v>0</v>
      </c>
      <c r="BW69" s="359">
        <v>0</v>
      </c>
      <c r="BX69" s="359">
        <v>0</v>
      </c>
      <c r="BY69" s="359">
        <v>0</v>
      </c>
      <c r="BZ69" s="359">
        <v>0</v>
      </c>
      <c r="CA69" s="359">
        <v>0</v>
      </c>
      <c r="CB69" s="359">
        <v>0</v>
      </c>
      <c r="CC69" s="359">
        <v>0</v>
      </c>
      <c r="CD69" s="359">
        <v>0</v>
      </c>
      <c r="CE69" s="359">
        <v>0</v>
      </c>
      <c r="CF69" s="359">
        <v>0</v>
      </c>
      <c r="CG69" s="359">
        <v>0</v>
      </c>
      <c r="CH69" s="359">
        <v>0</v>
      </c>
      <c r="CI69" s="359">
        <v>0</v>
      </c>
      <c r="CJ69" s="359">
        <v>0</v>
      </c>
      <c r="CK69" s="359">
        <v>0</v>
      </c>
      <c r="CL69" s="359">
        <v>0</v>
      </c>
      <c r="CM69" s="359">
        <v>0</v>
      </c>
      <c r="CN69" s="359">
        <v>0</v>
      </c>
      <c r="CO69" s="359">
        <v>0</v>
      </c>
      <c r="CP69" s="359">
        <v>0</v>
      </c>
      <c r="CQ69" s="359">
        <v>0</v>
      </c>
      <c r="CR69" s="359">
        <v>0</v>
      </c>
      <c r="CS69" s="359">
        <v>0</v>
      </c>
      <c r="CT69" s="359">
        <v>0</v>
      </c>
      <c r="CU69" s="359">
        <v>0</v>
      </c>
      <c r="CV69" s="359">
        <v>0</v>
      </c>
      <c r="CW69" s="359">
        <v>0</v>
      </c>
      <c r="CX69" s="359">
        <v>0</v>
      </c>
      <c r="CY69" s="359">
        <v>0</v>
      </c>
      <c r="CZ69" s="359">
        <v>0</v>
      </c>
      <c r="DA69" s="359">
        <v>0</v>
      </c>
      <c r="DB69" s="359">
        <v>0</v>
      </c>
      <c r="DC69" s="359">
        <v>0</v>
      </c>
      <c r="DE69" s="23">
        <f t="shared" ref="DE69:DE77" si="41">COUNTBLANK(H69:DC69)</f>
        <v>0</v>
      </c>
      <c r="DF69" s="23">
        <f t="shared" si="19"/>
        <v>2</v>
      </c>
      <c r="DG69">
        <f t="shared" si="40"/>
        <v>0</v>
      </c>
      <c r="DH69">
        <v>0</v>
      </c>
    </row>
    <row r="70" spans="1:112" ht="15">
      <c r="A70" s="67">
        <v>58</v>
      </c>
      <c r="B70" s="323" t="str">
        <f>$B$67&amp;"3."</f>
        <v>E.3.3.</v>
      </c>
      <c r="C70" s="357" t="s">
        <v>219</v>
      </c>
      <c r="D70" s="363"/>
      <c r="E70" s="358" t="s">
        <v>37</v>
      </c>
      <c r="F70" s="350">
        <f>H70+NPV(FD,I70:INDEX(I70:DC70,PAL))</f>
        <v>7692307.692307692</v>
      </c>
      <c r="G70" s="350">
        <f>SUMIF($H$5:$DC$5,"&lt;="&amp;PAL,$H70:$DC70)</f>
        <v>8000000</v>
      </c>
      <c r="H70" s="359">
        <v>0</v>
      </c>
      <c r="I70" s="359">
        <v>8000000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0</v>
      </c>
      <c r="AI70" s="359">
        <v>0</v>
      </c>
      <c r="AJ70" s="359">
        <v>0</v>
      </c>
      <c r="AK70" s="359">
        <v>0</v>
      </c>
      <c r="AL70" s="359">
        <v>0</v>
      </c>
      <c r="AM70" s="359">
        <v>0</v>
      </c>
      <c r="AN70" s="359">
        <v>0</v>
      </c>
      <c r="AO70" s="359">
        <v>0</v>
      </c>
      <c r="AP70" s="359">
        <v>0</v>
      </c>
      <c r="AQ70" s="359">
        <v>0</v>
      </c>
      <c r="AR70" s="359">
        <v>0</v>
      </c>
      <c r="AS70" s="359">
        <v>0</v>
      </c>
      <c r="AT70" s="359">
        <v>0</v>
      </c>
      <c r="AU70" s="359">
        <v>0</v>
      </c>
      <c r="AV70" s="359">
        <v>0</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59">
        <v>0</v>
      </c>
      <c r="BY70" s="359">
        <v>0</v>
      </c>
      <c r="BZ70" s="359">
        <v>0</v>
      </c>
      <c r="CA70" s="359">
        <v>0</v>
      </c>
      <c r="CB70" s="359">
        <v>0</v>
      </c>
      <c r="CC70" s="359">
        <v>0</v>
      </c>
      <c r="CD70" s="359">
        <v>0</v>
      </c>
      <c r="CE70" s="359">
        <v>0</v>
      </c>
      <c r="CF70" s="359">
        <v>0</v>
      </c>
      <c r="CG70" s="359">
        <v>0</v>
      </c>
      <c r="CH70" s="359">
        <v>0</v>
      </c>
      <c r="CI70" s="359">
        <v>0</v>
      </c>
      <c r="CJ70" s="359">
        <v>0</v>
      </c>
      <c r="CK70" s="359">
        <v>0</v>
      </c>
      <c r="CL70" s="359">
        <v>0</v>
      </c>
      <c r="CM70" s="359">
        <v>0</v>
      </c>
      <c r="CN70" s="359">
        <v>0</v>
      </c>
      <c r="CO70" s="359">
        <v>0</v>
      </c>
      <c r="CP70" s="359">
        <v>0</v>
      </c>
      <c r="CQ70" s="359">
        <v>0</v>
      </c>
      <c r="CR70" s="359">
        <v>0</v>
      </c>
      <c r="CS70" s="359">
        <v>0</v>
      </c>
      <c r="CT70" s="359">
        <v>0</v>
      </c>
      <c r="CU70" s="359">
        <v>0</v>
      </c>
      <c r="CV70" s="359">
        <v>0</v>
      </c>
      <c r="CW70" s="359">
        <v>0</v>
      </c>
      <c r="CX70" s="359">
        <v>0</v>
      </c>
      <c r="CY70" s="359">
        <v>0</v>
      </c>
      <c r="CZ70" s="359">
        <v>0</v>
      </c>
      <c r="DA70" s="359">
        <v>0</v>
      </c>
      <c r="DB70" s="359">
        <v>0</v>
      </c>
      <c r="DC70" s="359">
        <v>0</v>
      </c>
      <c r="DE70" s="23">
        <f t="shared" si="41"/>
        <v>0</v>
      </c>
      <c r="DF70" s="23">
        <f t="shared" si="19"/>
        <v>1</v>
      </c>
      <c r="DG70">
        <f t="shared" si="40"/>
        <v>0</v>
      </c>
      <c r="DH70">
        <v>0</v>
      </c>
    </row>
    <row r="71" spans="1:112" ht="15">
      <c r="A71" s="67">
        <v>59</v>
      </c>
      <c r="B71" s="323" t="str">
        <f>$B$67&amp;"4."</f>
        <v>E.3.4.</v>
      </c>
      <c r="C71" s="357" t="s">
        <v>220</v>
      </c>
      <c r="D71" s="363"/>
      <c r="E71" s="358" t="s">
        <v>37</v>
      </c>
      <c r="F71" s="350">
        <f>H71+NPV(FD,I71:INDEX(I71:DC71,PAL))</f>
        <v>70000</v>
      </c>
      <c r="G71" s="350">
        <f>SUMIF($H$5:$DC$5,"&lt;="&amp;PAL,$H71:$DC71)</f>
        <v>70000</v>
      </c>
      <c r="H71" s="359">
        <v>70000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0</v>
      </c>
      <c r="AV71" s="359">
        <v>0</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0</v>
      </c>
      <c r="BR71" s="359">
        <v>0</v>
      </c>
      <c r="BS71" s="359">
        <v>0</v>
      </c>
      <c r="BT71" s="359">
        <v>0</v>
      </c>
      <c r="BU71" s="359">
        <v>0</v>
      </c>
      <c r="BV71" s="359">
        <v>0</v>
      </c>
      <c r="BW71" s="359">
        <v>0</v>
      </c>
      <c r="BX71" s="359">
        <v>0</v>
      </c>
      <c r="BY71" s="359">
        <v>0</v>
      </c>
      <c r="BZ71" s="359">
        <v>0</v>
      </c>
      <c r="CA71" s="359">
        <v>0</v>
      </c>
      <c r="CB71" s="359">
        <v>0</v>
      </c>
      <c r="CC71" s="359">
        <v>0</v>
      </c>
      <c r="CD71" s="359">
        <v>0</v>
      </c>
      <c r="CE71" s="359">
        <v>0</v>
      </c>
      <c r="CF71" s="359">
        <v>0</v>
      </c>
      <c r="CG71" s="359">
        <v>0</v>
      </c>
      <c r="CH71" s="359">
        <v>0</v>
      </c>
      <c r="CI71" s="359">
        <v>0</v>
      </c>
      <c r="CJ71" s="359">
        <v>0</v>
      </c>
      <c r="CK71" s="359">
        <v>0</v>
      </c>
      <c r="CL71" s="359">
        <v>0</v>
      </c>
      <c r="CM71" s="359">
        <v>0</v>
      </c>
      <c r="CN71" s="359">
        <v>0</v>
      </c>
      <c r="CO71" s="359">
        <v>0</v>
      </c>
      <c r="CP71" s="359">
        <v>0</v>
      </c>
      <c r="CQ71" s="359">
        <v>0</v>
      </c>
      <c r="CR71" s="359">
        <v>0</v>
      </c>
      <c r="CS71" s="359">
        <v>0</v>
      </c>
      <c r="CT71" s="359">
        <v>0</v>
      </c>
      <c r="CU71" s="359">
        <v>0</v>
      </c>
      <c r="CV71" s="359">
        <v>0</v>
      </c>
      <c r="CW71" s="359">
        <v>0</v>
      </c>
      <c r="CX71" s="359">
        <v>0</v>
      </c>
      <c r="CY71" s="359">
        <v>0</v>
      </c>
      <c r="CZ71" s="359">
        <v>0</v>
      </c>
      <c r="DA71" s="359">
        <v>0</v>
      </c>
      <c r="DB71" s="359">
        <v>0</v>
      </c>
      <c r="DC71" s="359">
        <v>0</v>
      </c>
      <c r="DE71" s="23">
        <f t="shared" si="41"/>
        <v>0</v>
      </c>
      <c r="DF71" s="23">
        <f t="shared" si="19"/>
        <v>1</v>
      </c>
      <c r="DG71">
        <f t="shared" si="40"/>
        <v>0</v>
      </c>
      <c r="DH71">
        <v>0</v>
      </c>
    </row>
    <row r="72" spans="1:112" ht="15">
      <c r="A72" s="67">
        <v>60</v>
      </c>
      <c r="B72" s="323" t="str">
        <f>$B$67&amp;"5."</f>
        <v>E.3.5.</v>
      </c>
      <c r="C72" s="357" t="s">
        <v>221</v>
      </c>
      <c r="D72" s="363"/>
      <c r="E72" s="358" t="s">
        <v>37</v>
      </c>
      <c r="F72" s="350">
        <f>H72+NPV(FD,I72:INDEX(I72:DC72,PAL))</f>
        <v>12710376.484469483</v>
      </c>
      <c r="G72" s="350">
        <f>SUMIF($H$5:$DC$5,"&lt;="&amp;PAL,$H72:$DC72)</f>
        <v>14999999.970000001</v>
      </c>
      <c r="H72" s="359">
        <v>0</v>
      </c>
      <c r="I72" s="359">
        <v>235210.74</v>
      </c>
      <c r="J72" s="359">
        <v>3347230.8600000003</v>
      </c>
      <c r="K72" s="359">
        <v>1378181.9</v>
      </c>
      <c r="L72" s="359">
        <v>3560040.67</v>
      </c>
      <c r="M72" s="359">
        <v>1436978.31</v>
      </c>
      <c r="N72" s="359">
        <v>3563021.68</v>
      </c>
      <c r="O72" s="359">
        <v>1479335.81</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0</v>
      </c>
      <c r="AI72" s="359">
        <v>0</v>
      </c>
      <c r="AJ72" s="359">
        <v>0</v>
      </c>
      <c r="AK72" s="359">
        <v>0</v>
      </c>
      <c r="AL72" s="359">
        <v>0</v>
      </c>
      <c r="AM72" s="359">
        <v>0</v>
      </c>
      <c r="AN72" s="359">
        <v>0</v>
      </c>
      <c r="AO72" s="359">
        <v>0</v>
      </c>
      <c r="AP72" s="359">
        <v>0</v>
      </c>
      <c r="AQ72" s="359">
        <v>0</v>
      </c>
      <c r="AR72" s="359">
        <v>0</v>
      </c>
      <c r="AS72" s="359">
        <v>0</v>
      </c>
      <c r="AT72" s="359">
        <v>0</v>
      </c>
      <c r="AU72" s="359">
        <v>0</v>
      </c>
      <c r="AV72" s="359">
        <v>0</v>
      </c>
      <c r="AW72" s="359">
        <v>0</v>
      </c>
      <c r="AX72" s="359">
        <v>0</v>
      </c>
      <c r="AY72" s="359">
        <v>0</v>
      </c>
      <c r="AZ72" s="359">
        <v>0</v>
      </c>
      <c r="BA72" s="359">
        <v>0</v>
      </c>
      <c r="BB72" s="359">
        <v>0</v>
      </c>
      <c r="BC72" s="359">
        <v>0</v>
      </c>
      <c r="BD72" s="359">
        <v>0</v>
      </c>
      <c r="BE72" s="359">
        <v>0</v>
      </c>
      <c r="BF72" s="359">
        <v>0</v>
      </c>
      <c r="BG72" s="359">
        <v>0</v>
      </c>
      <c r="BH72" s="359">
        <v>0</v>
      </c>
      <c r="BI72" s="359">
        <v>0</v>
      </c>
      <c r="BJ72" s="359">
        <v>0</v>
      </c>
      <c r="BK72" s="359">
        <v>0</v>
      </c>
      <c r="BL72" s="359">
        <v>0</v>
      </c>
      <c r="BM72" s="359">
        <v>0</v>
      </c>
      <c r="BN72" s="359">
        <v>0</v>
      </c>
      <c r="BO72" s="359">
        <v>0</v>
      </c>
      <c r="BP72" s="359">
        <v>0</v>
      </c>
      <c r="BQ72" s="359">
        <v>0</v>
      </c>
      <c r="BR72" s="359">
        <v>0</v>
      </c>
      <c r="BS72" s="359">
        <v>0</v>
      </c>
      <c r="BT72" s="359">
        <v>0</v>
      </c>
      <c r="BU72" s="359">
        <v>0</v>
      </c>
      <c r="BV72" s="359">
        <v>0</v>
      </c>
      <c r="BW72" s="359">
        <v>0</v>
      </c>
      <c r="BX72" s="359">
        <v>0</v>
      </c>
      <c r="BY72" s="359">
        <v>0</v>
      </c>
      <c r="BZ72" s="359">
        <v>0</v>
      </c>
      <c r="CA72" s="359">
        <v>0</v>
      </c>
      <c r="CB72" s="359">
        <v>0</v>
      </c>
      <c r="CC72" s="359">
        <v>0</v>
      </c>
      <c r="CD72" s="359">
        <v>0</v>
      </c>
      <c r="CE72" s="359">
        <v>0</v>
      </c>
      <c r="CF72" s="359">
        <v>0</v>
      </c>
      <c r="CG72" s="359">
        <v>0</v>
      </c>
      <c r="CH72" s="359">
        <v>0</v>
      </c>
      <c r="CI72" s="359">
        <v>0</v>
      </c>
      <c r="CJ72" s="359">
        <v>0</v>
      </c>
      <c r="CK72" s="359">
        <v>0</v>
      </c>
      <c r="CL72" s="359">
        <v>0</v>
      </c>
      <c r="CM72" s="359">
        <v>0</v>
      </c>
      <c r="CN72" s="359">
        <v>0</v>
      </c>
      <c r="CO72" s="359">
        <v>0</v>
      </c>
      <c r="CP72" s="359">
        <v>0</v>
      </c>
      <c r="CQ72" s="359">
        <v>0</v>
      </c>
      <c r="CR72" s="359">
        <v>0</v>
      </c>
      <c r="CS72" s="359">
        <v>0</v>
      </c>
      <c r="CT72" s="359">
        <v>0</v>
      </c>
      <c r="CU72" s="359">
        <v>0</v>
      </c>
      <c r="CV72" s="359">
        <v>0</v>
      </c>
      <c r="CW72" s="359">
        <v>0</v>
      </c>
      <c r="CX72" s="359">
        <v>0</v>
      </c>
      <c r="CY72" s="359">
        <v>0</v>
      </c>
      <c r="CZ72" s="359">
        <v>0</v>
      </c>
      <c r="DA72" s="359">
        <v>0</v>
      </c>
      <c r="DB72" s="359">
        <v>0</v>
      </c>
      <c r="DC72" s="359">
        <v>0</v>
      </c>
      <c r="DE72" s="23">
        <f t="shared" si="41"/>
        <v>0</v>
      </c>
      <c r="DF72" s="23">
        <f t="shared" si="19"/>
        <v>7</v>
      </c>
      <c r="DG72">
        <f t="shared" si="40"/>
        <v>0</v>
      </c>
      <c r="DH72">
        <v>0</v>
      </c>
    </row>
    <row r="73" spans="1:112" ht="45">
      <c r="A73" s="67">
        <v>61</v>
      </c>
      <c r="B73" s="323" t="str">
        <f>$B$67&amp;"6."</f>
        <v>E.3.6.</v>
      </c>
      <c r="C73" s="357" t="s">
        <v>222</v>
      </c>
      <c r="D73" s="363"/>
      <c r="E73" s="358" t="s">
        <v>37</v>
      </c>
      <c r="F73" s="350">
        <f>H73+NPV(FD,I73:INDEX(I73:DC73,PAL))</f>
        <v>3843677.4266044605</v>
      </c>
      <c r="G73" s="350">
        <f>SUMIF($H$5:$DC$5,"&lt;="&amp;PAL,$H73:$DC73)</f>
        <v>4186173.12</v>
      </c>
      <c r="H73" s="359">
        <v>0</v>
      </c>
      <c r="I73" s="359">
        <v>0</v>
      </c>
      <c r="J73" s="359">
        <v>3436031.12</v>
      </c>
      <c r="K73" s="359">
        <v>750142</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0</v>
      </c>
      <c r="AI73" s="359">
        <v>0</v>
      </c>
      <c r="AJ73" s="359">
        <v>0</v>
      </c>
      <c r="AK73" s="359">
        <v>0</v>
      </c>
      <c r="AL73" s="359">
        <v>0</v>
      </c>
      <c r="AM73" s="359">
        <v>0</v>
      </c>
      <c r="AN73" s="359">
        <v>0</v>
      </c>
      <c r="AO73" s="359">
        <v>0</v>
      </c>
      <c r="AP73" s="359">
        <v>0</v>
      </c>
      <c r="AQ73" s="359">
        <v>0</v>
      </c>
      <c r="AR73" s="359">
        <v>0</v>
      </c>
      <c r="AS73" s="359">
        <v>0</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0</v>
      </c>
      <c r="BM73" s="359">
        <v>0</v>
      </c>
      <c r="BN73" s="359">
        <v>0</v>
      </c>
      <c r="BO73" s="359">
        <v>0</v>
      </c>
      <c r="BP73" s="359">
        <v>0</v>
      </c>
      <c r="BQ73" s="359">
        <v>0</v>
      </c>
      <c r="BR73" s="359">
        <v>0</v>
      </c>
      <c r="BS73" s="359">
        <v>0</v>
      </c>
      <c r="BT73" s="359">
        <v>0</v>
      </c>
      <c r="BU73" s="359">
        <v>0</v>
      </c>
      <c r="BV73" s="359">
        <v>0</v>
      </c>
      <c r="BW73" s="359">
        <v>0</v>
      </c>
      <c r="BX73" s="359">
        <v>0</v>
      </c>
      <c r="BY73" s="359">
        <v>0</v>
      </c>
      <c r="BZ73" s="359">
        <v>0</v>
      </c>
      <c r="CA73" s="359">
        <v>0</v>
      </c>
      <c r="CB73" s="359">
        <v>0</v>
      </c>
      <c r="CC73" s="359">
        <v>0</v>
      </c>
      <c r="CD73" s="359">
        <v>0</v>
      </c>
      <c r="CE73" s="359">
        <v>0</v>
      </c>
      <c r="CF73" s="359">
        <v>0</v>
      </c>
      <c r="CG73" s="359">
        <v>0</v>
      </c>
      <c r="CH73" s="359">
        <v>0</v>
      </c>
      <c r="CI73" s="359">
        <v>0</v>
      </c>
      <c r="CJ73" s="359">
        <v>0</v>
      </c>
      <c r="CK73" s="359">
        <v>0</v>
      </c>
      <c r="CL73" s="359">
        <v>0</v>
      </c>
      <c r="CM73" s="359">
        <v>0</v>
      </c>
      <c r="CN73" s="359">
        <v>0</v>
      </c>
      <c r="CO73" s="359">
        <v>0</v>
      </c>
      <c r="CP73" s="359">
        <v>0</v>
      </c>
      <c r="CQ73" s="359">
        <v>0</v>
      </c>
      <c r="CR73" s="359">
        <v>0</v>
      </c>
      <c r="CS73" s="359">
        <v>0</v>
      </c>
      <c r="CT73" s="359">
        <v>0</v>
      </c>
      <c r="CU73" s="359">
        <v>0</v>
      </c>
      <c r="CV73" s="359">
        <v>0</v>
      </c>
      <c r="CW73" s="359">
        <v>0</v>
      </c>
      <c r="CX73" s="359">
        <v>0</v>
      </c>
      <c r="CY73" s="359">
        <v>0</v>
      </c>
      <c r="CZ73" s="359">
        <v>0</v>
      </c>
      <c r="DA73" s="359">
        <v>0</v>
      </c>
      <c r="DB73" s="359">
        <v>0</v>
      </c>
      <c r="DC73" s="359">
        <v>0</v>
      </c>
      <c r="DE73" s="23">
        <f t="shared" si="41"/>
        <v>0</v>
      </c>
      <c r="DF73" s="23">
        <f t="shared" si="19"/>
        <v>2</v>
      </c>
      <c r="DG73">
        <f t="shared" si="40"/>
        <v>0</v>
      </c>
      <c r="DH73">
        <v>0</v>
      </c>
    </row>
    <row r="74" spans="1:112" ht="30">
      <c r="A74" s="67">
        <v>62</v>
      </c>
      <c r="B74" s="323" t="str">
        <f>$B$67&amp;"7."</f>
        <v>E.3.7.</v>
      </c>
      <c r="C74" s="357" t="s">
        <v>223</v>
      </c>
      <c r="D74" s="363"/>
      <c r="E74" s="358" t="s">
        <v>37</v>
      </c>
      <c r="F74" s="350">
        <f>H74+NPV(FD,I74:INDEX(I74:DC74,PAL))</f>
        <v>17241657.0947854</v>
      </c>
      <c r="G74" s="350">
        <f>SUMIF($H$5:$DC$5,"&lt;="&amp;PAL,$H74:$DC74)</f>
        <v>20000000</v>
      </c>
      <c r="H74" s="359">
        <v>0</v>
      </c>
      <c r="I74" s="359">
        <f>Prielaidos!B248*6%</f>
        <v>1200000</v>
      </c>
      <c r="J74" s="359">
        <f>Prielaidos!B248*24%</f>
        <v>4800000</v>
      </c>
      <c r="K74" s="359">
        <f>Prielaidos!B248*12%</f>
        <v>2400000</v>
      </c>
      <c r="L74" s="359">
        <f>Prielaidos!B248*24%</f>
        <v>4800000</v>
      </c>
      <c r="M74" s="359">
        <f>Prielaidos!B248*11%</f>
        <v>2200000</v>
      </c>
      <c r="N74" s="359">
        <f>Prielaidos!B248*18%</f>
        <v>3600000</v>
      </c>
      <c r="O74" s="359">
        <f>Prielaidos!B248*5%</f>
        <v>1000000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0</v>
      </c>
      <c r="AI74" s="359">
        <v>0</v>
      </c>
      <c r="AJ74" s="359">
        <v>0</v>
      </c>
      <c r="AK74" s="359">
        <v>0</v>
      </c>
      <c r="AL74" s="359">
        <v>0</v>
      </c>
      <c r="AM74" s="359">
        <v>0</v>
      </c>
      <c r="AN74" s="359">
        <v>0</v>
      </c>
      <c r="AO74" s="359">
        <v>0</v>
      </c>
      <c r="AP74" s="359">
        <v>0</v>
      </c>
      <c r="AQ74" s="359">
        <v>0</v>
      </c>
      <c r="AR74" s="359">
        <v>0</v>
      </c>
      <c r="AS74" s="359">
        <v>0</v>
      </c>
      <c r="AT74" s="359">
        <v>0</v>
      </c>
      <c r="AU74" s="359">
        <v>0</v>
      </c>
      <c r="AV74" s="359">
        <v>0</v>
      </c>
      <c r="AW74" s="359">
        <v>0</v>
      </c>
      <c r="AX74" s="359">
        <v>0</v>
      </c>
      <c r="AY74" s="359">
        <v>0</v>
      </c>
      <c r="AZ74" s="359">
        <v>0</v>
      </c>
      <c r="BA74" s="359">
        <v>0</v>
      </c>
      <c r="BB74" s="359">
        <v>0</v>
      </c>
      <c r="BC74" s="359">
        <v>0</v>
      </c>
      <c r="BD74" s="359">
        <v>0</v>
      </c>
      <c r="BE74" s="359">
        <v>0</v>
      </c>
      <c r="BF74" s="359">
        <v>0</v>
      </c>
      <c r="BG74" s="359">
        <v>0</v>
      </c>
      <c r="BH74" s="359">
        <v>0</v>
      </c>
      <c r="BI74" s="359">
        <v>0</v>
      </c>
      <c r="BJ74" s="359">
        <v>0</v>
      </c>
      <c r="BK74" s="359">
        <v>0</v>
      </c>
      <c r="BL74" s="359">
        <v>0</v>
      </c>
      <c r="BM74" s="359">
        <v>0</v>
      </c>
      <c r="BN74" s="359">
        <v>0</v>
      </c>
      <c r="BO74" s="359">
        <v>0</v>
      </c>
      <c r="BP74" s="359">
        <v>0</v>
      </c>
      <c r="BQ74" s="359">
        <v>0</v>
      </c>
      <c r="BR74" s="359">
        <v>0</v>
      </c>
      <c r="BS74" s="359">
        <v>0</v>
      </c>
      <c r="BT74" s="359">
        <v>0</v>
      </c>
      <c r="BU74" s="359">
        <v>0</v>
      </c>
      <c r="BV74" s="359">
        <v>0</v>
      </c>
      <c r="BW74" s="359">
        <v>0</v>
      </c>
      <c r="BX74" s="359">
        <v>0</v>
      </c>
      <c r="BY74" s="359">
        <v>0</v>
      </c>
      <c r="BZ74" s="359">
        <v>0</v>
      </c>
      <c r="CA74" s="359">
        <v>0</v>
      </c>
      <c r="CB74" s="359">
        <v>0</v>
      </c>
      <c r="CC74" s="359">
        <v>0</v>
      </c>
      <c r="CD74" s="359">
        <v>0</v>
      </c>
      <c r="CE74" s="359">
        <v>0</v>
      </c>
      <c r="CF74" s="359">
        <v>0</v>
      </c>
      <c r="CG74" s="359">
        <v>0</v>
      </c>
      <c r="CH74" s="359">
        <v>0</v>
      </c>
      <c r="CI74" s="359">
        <v>0</v>
      </c>
      <c r="CJ74" s="359">
        <v>0</v>
      </c>
      <c r="CK74" s="359">
        <v>0</v>
      </c>
      <c r="CL74" s="359">
        <v>0</v>
      </c>
      <c r="CM74" s="359">
        <v>0</v>
      </c>
      <c r="CN74" s="359">
        <v>0</v>
      </c>
      <c r="CO74" s="359">
        <v>0</v>
      </c>
      <c r="CP74" s="359">
        <v>0</v>
      </c>
      <c r="CQ74" s="359">
        <v>0</v>
      </c>
      <c r="CR74" s="359">
        <v>0</v>
      </c>
      <c r="CS74" s="359">
        <v>0</v>
      </c>
      <c r="CT74" s="359">
        <v>0</v>
      </c>
      <c r="CU74" s="359">
        <v>0</v>
      </c>
      <c r="CV74" s="359">
        <v>0</v>
      </c>
      <c r="CW74" s="359">
        <v>0</v>
      </c>
      <c r="CX74" s="359">
        <v>0</v>
      </c>
      <c r="CY74" s="359">
        <v>0</v>
      </c>
      <c r="CZ74" s="359">
        <v>0</v>
      </c>
      <c r="DA74" s="359">
        <v>0</v>
      </c>
      <c r="DB74" s="359">
        <v>0</v>
      </c>
      <c r="DC74" s="359">
        <v>0</v>
      </c>
      <c r="DE74" s="23">
        <f t="shared" si="41"/>
        <v>0</v>
      </c>
      <c r="DF74" s="23">
        <f t="shared" si="19"/>
        <v>7</v>
      </c>
      <c r="DG74">
        <f t="shared" si="40"/>
        <v>0</v>
      </c>
      <c r="DH74">
        <v>0</v>
      </c>
    </row>
    <row r="75" spans="1:112" ht="30">
      <c r="A75" s="67">
        <v>63</v>
      </c>
      <c r="B75" s="323" t="str">
        <f>$B$67&amp;"8."</f>
        <v>E.3.8.</v>
      </c>
      <c r="C75" s="357" t="s">
        <v>224</v>
      </c>
      <c r="D75" s="363"/>
      <c r="E75" s="358" t="s">
        <v>37</v>
      </c>
      <c r="F75" s="350">
        <f>H75+NPV(FD,I75:INDEX(I75:DC75,PAL))</f>
        <v>6895262.3574491702</v>
      </c>
      <c r="G75" s="350">
        <f>SUMIF($H$5:$DC$5,"&lt;="&amp;PAL,$H75:$DC75)</f>
        <v>7500000</v>
      </c>
      <c r="H75" s="359">
        <v>0</v>
      </c>
      <c r="I75" s="359">
        <f>Prielaidos!B263*5%</f>
        <v>375000</v>
      </c>
      <c r="J75" s="359">
        <f>Prielaidos!B263*80%</f>
        <v>6000000</v>
      </c>
      <c r="K75" s="359">
        <f>Prielaidos!B263*10.5%</f>
        <v>787500</v>
      </c>
      <c r="L75" s="359">
        <f>Prielaidos!B263*4%</f>
        <v>300000</v>
      </c>
      <c r="M75" s="359">
        <f>Prielaidos!B263*0.5%</f>
        <v>37500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0</v>
      </c>
      <c r="AI75" s="359">
        <v>0</v>
      </c>
      <c r="AJ75" s="359">
        <v>0</v>
      </c>
      <c r="AK75" s="359">
        <v>0</v>
      </c>
      <c r="AL75" s="359">
        <v>0</v>
      </c>
      <c r="AM75" s="359">
        <v>0</v>
      </c>
      <c r="AN75" s="359">
        <v>0</v>
      </c>
      <c r="AO75" s="359">
        <v>0</v>
      </c>
      <c r="AP75" s="359">
        <v>0</v>
      </c>
      <c r="AQ75" s="359">
        <v>0</v>
      </c>
      <c r="AR75" s="359">
        <v>0</v>
      </c>
      <c r="AS75" s="359">
        <v>0</v>
      </c>
      <c r="AT75" s="359">
        <v>0</v>
      </c>
      <c r="AU75" s="359">
        <v>0</v>
      </c>
      <c r="AV75" s="359">
        <v>0</v>
      </c>
      <c r="AW75" s="359">
        <v>0</v>
      </c>
      <c r="AX75" s="359">
        <v>0</v>
      </c>
      <c r="AY75" s="359">
        <v>0</v>
      </c>
      <c r="AZ75" s="359">
        <v>0</v>
      </c>
      <c r="BA75" s="359">
        <v>0</v>
      </c>
      <c r="BB75" s="359">
        <v>0</v>
      </c>
      <c r="BC75" s="359">
        <v>0</v>
      </c>
      <c r="BD75" s="359">
        <v>0</v>
      </c>
      <c r="BE75" s="359">
        <v>0</v>
      </c>
      <c r="BF75" s="359">
        <v>0</v>
      </c>
      <c r="BG75" s="359">
        <v>0</v>
      </c>
      <c r="BH75" s="359">
        <v>0</v>
      </c>
      <c r="BI75" s="359">
        <v>0</v>
      </c>
      <c r="BJ75" s="359">
        <v>0</v>
      </c>
      <c r="BK75" s="359">
        <v>0</v>
      </c>
      <c r="BL75" s="359">
        <v>0</v>
      </c>
      <c r="BM75" s="359">
        <v>0</v>
      </c>
      <c r="BN75" s="359">
        <v>0</v>
      </c>
      <c r="BO75" s="359">
        <v>0</v>
      </c>
      <c r="BP75" s="359">
        <v>0</v>
      </c>
      <c r="BQ75" s="359">
        <v>0</v>
      </c>
      <c r="BR75" s="359">
        <v>0</v>
      </c>
      <c r="BS75" s="359">
        <v>0</v>
      </c>
      <c r="BT75" s="359">
        <v>0</v>
      </c>
      <c r="BU75" s="359">
        <v>0</v>
      </c>
      <c r="BV75" s="359">
        <v>0</v>
      </c>
      <c r="BW75" s="359">
        <v>0</v>
      </c>
      <c r="BX75" s="359">
        <v>0</v>
      </c>
      <c r="BY75" s="359">
        <v>0</v>
      </c>
      <c r="BZ75" s="359">
        <v>0</v>
      </c>
      <c r="CA75" s="359">
        <v>0</v>
      </c>
      <c r="CB75" s="359">
        <v>0</v>
      </c>
      <c r="CC75" s="359">
        <v>0</v>
      </c>
      <c r="CD75" s="359">
        <v>0</v>
      </c>
      <c r="CE75" s="359">
        <v>0</v>
      </c>
      <c r="CF75" s="359">
        <v>0</v>
      </c>
      <c r="CG75" s="359">
        <v>0</v>
      </c>
      <c r="CH75" s="359">
        <v>0</v>
      </c>
      <c r="CI75" s="359">
        <v>0</v>
      </c>
      <c r="CJ75" s="359">
        <v>0</v>
      </c>
      <c r="CK75" s="359">
        <v>0</v>
      </c>
      <c r="CL75" s="359">
        <v>0</v>
      </c>
      <c r="CM75" s="359">
        <v>0</v>
      </c>
      <c r="CN75" s="359">
        <v>0</v>
      </c>
      <c r="CO75" s="359">
        <v>0</v>
      </c>
      <c r="CP75" s="359">
        <v>0</v>
      </c>
      <c r="CQ75" s="359">
        <v>0</v>
      </c>
      <c r="CR75" s="359">
        <v>0</v>
      </c>
      <c r="CS75" s="359">
        <v>0</v>
      </c>
      <c r="CT75" s="359">
        <v>0</v>
      </c>
      <c r="CU75" s="359">
        <v>0</v>
      </c>
      <c r="CV75" s="359">
        <v>0</v>
      </c>
      <c r="CW75" s="359">
        <v>0</v>
      </c>
      <c r="CX75" s="359">
        <v>0</v>
      </c>
      <c r="CY75" s="359">
        <v>0</v>
      </c>
      <c r="CZ75" s="359">
        <v>0</v>
      </c>
      <c r="DA75" s="359">
        <v>0</v>
      </c>
      <c r="DB75" s="359">
        <v>0</v>
      </c>
      <c r="DC75" s="359">
        <v>0</v>
      </c>
      <c r="DE75" s="23">
        <f t="shared" si="41"/>
        <v>0</v>
      </c>
      <c r="DF75" s="23">
        <f t="shared" si="19"/>
        <v>5</v>
      </c>
      <c r="DG75">
        <f t="shared" si="40"/>
        <v>0</v>
      </c>
      <c r="DH75">
        <v>0</v>
      </c>
    </row>
    <row r="76" spans="1:112" ht="15" customHeight="1">
      <c r="A76" s="67">
        <v>64</v>
      </c>
      <c r="B76" s="323" t="str">
        <f>$B$67&amp;"9."</f>
        <v>E.3.9.</v>
      </c>
      <c r="C76" s="360" t="s">
        <v>178</v>
      </c>
      <c r="D76" s="323"/>
      <c r="E76" s="358">
        <v>0.21</v>
      </c>
      <c r="F76" s="350">
        <f>H76+NPV(FD,I76:INDEX(I76:DC76,PAL))</f>
        <v>0</v>
      </c>
      <c r="G76" s="350">
        <f>SUMIF($H$5:$DC$5,"&lt;="&amp;PAL,$H76:$DC76)</f>
        <v>0</v>
      </c>
      <c r="H76" s="361">
        <v>0</v>
      </c>
      <c r="I76" s="361">
        <v>0</v>
      </c>
      <c r="J76" s="361">
        <v>0</v>
      </c>
      <c r="K76" s="361">
        <v>0</v>
      </c>
      <c r="L76" s="361">
        <v>0</v>
      </c>
      <c r="M76" s="361">
        <v>0</v>
      </c>
      <c r="N76" s="361">
        <v>0</v>
      </c>
      <c r="O76" s="361">
        <v>0</v>
      </c>
      <c r="P76" s="361">
        <v>0</v>
      </c>
      <c r="Q76" s="362">
        <v>0</v>
      </c>
      <c r="R76" s="362">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362">
        <v>0</v>
      </c>
      <c r="BA76" s="362">
        <v>0</v>
      </c>
      <c r="BB76" s="362">
        <v>0</v>
      </c>
      <c r="BC76" s="362">
        <v>0</v>
      </c>
      <c r="BD76" s="362">
        <v>0</v>
      </c>
      <c r="BE76" s="362">
        <v>0</v>
      </c>
      <c r="BF76" s="362">
        <v>0</v>
      </c>
      <c r="BG76" s="362">
        <v>0</v>
      </c>
      <c r="BH76" s="362">
        <v>0</v>
      </c>
      <c r="BI76" s="362">
        <v>0</v>
      </c>
      <c r="BJ76" s="362">
        <v>0</v>
      </c>
      <c r="BK76" s="362">
        <v>0</v>
      </c>
      <c r="BL76" s="362">
        <v>0</v>
      </c>
      <c r="BM76" s="362">
        <v>0</v>
      </c>
      <c r="BN76" s="362">
        <v>0</v>
      </c>
      <c r="BO76" s="362">
        <v>0</v>
      </c>
      <c r="BP76" s="362">
        <v>0</v>
      </c>
      <c r="BQ76" s="362">
        <v>0</v>
      </c>
      <c r="BR76" s="362">
        <v>0</v>
      </c>
      <c r="BS76" s="362">
        <v>0</v>
      </c>
      <c r="BT76" s="362">
        <v>0</v>
      </c>
      <c r="BU76" s="362">
        <v>0</v>
      </c>
      <c r="BV76" s="362">
        <v>0</v>
      </c>
      <c r="BW76" s="362">
        <v>0</v>
      </c>
      <c r="BX76" s="362">
        <v>0</v>
      </c>
      <c r="BY76" s="362">
        <v>0</v>
      </c>
      <c r="BZ76" s="362">
        <v>0</v>
      </c>
      <c r="CA76" s="362">
        <v>0</v>
      </c>
      <c r="CB76" s="362">
        <v>0</v>
      </c>
      <c r="CC76" s="362">
        <v>0</v>
      </c>
      <c r="CD76" s="362">
        <v>0</v>
      </c>
      <c r="CE76" s="362">
        <v>0</v>
      </c>
      <c r="CF76" s="362">
        <v>0</v>
      </c>
      <c r="CG76" s="362">
        <v>0</v>
      </c>
      <c r="CH76" s="362">
        <v>0</v>
      </c>
      <c r="CI76" s="362">
        <v>0</v>
      </c>
      <c r="CJ76" s="362">
        <v>0</v>
      </c>
      <c r="CK76" s="362">
        <v>0</v>
      </c>
      <c r="CL76" s="362">
        <v>0</v>
      </c>
      <c r="CM76" s="362">
        <v>0</v>
      </c>
      <c r="CN76" s="362">
        <v>0</v>
      </c>
      <c r="CO76" s="362">
        <v>0</v>
      </c>
      <c r="CP76" s="362">
        <v>0</v>
      </c>
      <c r="CQ76" s="362">
        <v>0</v>
      </c>
      <c r="CR76" s="362">
        <v>0</v>
      </c>
      <c r="CS76" s="362">
        <v>0</v>
      </c>
      <c r="CT76" s="362">
        <v>0</v>
      </c>
      <c r="CU76" s="362">
        <v>0</v>
      </c>
      <c r="CV76" s="362">
        <v>0</v>
      </c>
      <c r="CW76" s="362">
        <v>0</v>
      </c>
      <c r="CX76" s="362">
        <v>0</v>
      </c>
      <c r="CY76" s="362">
        <v>0</v>
      </c>
      <c r="CZ76" s="362">
        <v>0</v>
      </c>
      <c r="DA76" s="362">
        <v>0</v>
      </c>
      <c r="DB76" s="362">
        <v>0</v>
      </c>
      <c r="DC76" s="362">
        <v>0</v>
      </c>
      <c r="DE76" s="23">
        <f t="shared" si="41"/>
        <v>0</v>
      </c>
      <c r="DF76" s="23">
        <f t="shared" si="19"/>
        <v>0</v>
      </c>
      <c r="DG76">
        <f t="shared" si="40"/>
        <v>21</v>
      </c>
      <c r="DH76">
        <v>0</v>
      </c>
    </row>
    <row r="77" spans="1:112" ht="15" customHeight="1">
      <c r="A77" s="67">
        <v>65</v>
      </c>
      <c r="B77" s="323" t="str">
        <f>$B$67&amp;"L."</f>
        <v>E.3.L.</v>
      </c>
      <c r="C77" s="360" t="s">
        <v>179</v>
      </c>
      <c r="D77" s="323"/>
      <c r="E77" s="358">
        <v>0.21</v>
      </c>
      <c r="F77" s="350">
        <f>H77+NPV(FD,I77:INDEX(I77:DC77,PAL))</f>
        <v>0</v>
      </c>
      <c r="G77" s="350">
        <f>SUMIF($H$5:$DC$5,"&lt;="&amp;PAL,$H77:$DC77)</f>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2">
        <v>0</v>
      </c>
      <c r="AC77" s="361">
        <v>0</v>
      </c>
      <c r="AD77" s="361">
        <v>0</v>
      </c>
      <c r="AE77" s="361">
        <v>0</v>
      </c>
      <c r="AF77" s="361">
        <v>0</v>
      </c>
      <c r="AG77" s="361">
        <v>0</v>
      </c>
      <c r="AH77" s="361">
        <v>0</v>
      </c>
      <c r="AI77" s="361">
        <v>0</v>
      </c>
      <c r="AJ77" s="361">
        <v>0</v>
      </c>
      <c r="AK77" s="361">
        <v>0</v>
      </c>
      <c r="AL77" s="361">
        <v>0</v>
      </c>
      <c r="AM77" s="361">
        <v>0</v>
      </c>
      <c r="AN77" s="361">
        <v>0</v>
      </c>
      <c r="AO77" s="361">
        <v>0</v>
      </c>
      <c r="AP77" s="361">
        <v>0</v>
      </c>
      <c r="AQ77" s="361">
        <v>0</v>
      </c>
      <c r="AR77" s="361">
        <v>0</v>
      </c>
      <c r="AS77" s="361">
        <v>0</v>
      </c>
      <c r="AT77" s="361">
        <v>0</v>
      </c>
      <c r="AU77" s="361">
        <v>0</v>
      </c>
      <c r="AV77" s="361">
        <v>0</v>
      </c>
      <c r="AW77" s="361">
        <v>0</v>
      </c>
      <c r="AX77" s="361">
        <v>0</v>
      </c>
      <c r="AY77" s="361">
        <v>0</v>
      </c>
      <c r="AZ77" s="361">
        <v>0</v>
      </c>
      <c r="BA77" s="361">
        <v>0</v>
      </c>
      <c r="BB77" s="361">
        <v>0</v>
      </c>
      <c r="BC77" s="361">
        <v>0</v>
      </c>
      <c r="BD77" s="361">
        <v>0</v>
      </c>
      <c r="BE77" s="361">
        <v>0</v>
      </c>
      <c r="BF77" s="361">
        <v>0</v>
      </c>
      <c r="BG77" s="361">
        <v>0</v>
      </c>
      <c r="BH77" s="361">
        <v>0</v>
      </c>
      <c r="BI77" s="361">
        <v>0</v>
      </c>
      <c r="BJ77" s="361">
        <v>0</v>
      </c>
      <c r="BK77" s="361">
        <v>0</v>
      </c>
      <c r="BL77" s="361">
        <v>0</v>
      </c>
      <c r="BM77" s="361">
        <v>0</v>
      </c>
      <c r="BN77" s="361">
        <v>0</v>
      </c>
      <c r="BO77" s="361">
        <v>0</v>
      </c>
      <c r="BP77" s="361">
        <v>0</v>
      </c>
      <c r="BQ77" s="361">
        <v>0</v>
      </c>
      <c r="BR77" s="361">
        <v>0</v>
      </c>
      <c r="BS77" s="361">
        <v>0</v>
      </c>
      <c r="BT77" s="361">
        <v>0</v>
      </c>
      <c r="BU77" s="361">
        <v>0</v>
      </c>
      <c r="BV77" s="361">
        <v>0</v>
      </c>
      <c r="BW77" s="361">
        <v>0</v>
      </c>
      <c r="BX77" s="361">
        <v>0</v>
      </c>
      <c r="BY77" s="361">
        <v>0</v>
      </c>
      <c r="BZ77" s="361">
        <v>0</v>
      </c>
      <c r="CA77" s="361">
        <v>0</v>
      </c>
      <c r="CB77" s="361">
        <v>0</v>
      </c>
      <c r="CC77" s="361">
        <v>0</v>
      </c>
      <c r="CD77" s="361">
        <v>0</v>
      </c>
      <c r="CE77" s="361">
        <v>0</v>
      </c>
      <c r="CF77" s="361">
        <v>0</v>
      </c>
      <c r="CG77" s="361">
        <v>0</v>
      </c>
      <c r="CH77" s="361">
        <v>0</v>
      </c>
      <c r="CI77" s="361">
        <v>0</v>
      </c>
      <c r="CJ77" s="361">
        <v>0</v>
      </c>
      <c r="CK77" s="361">
        <v>0</v>
      </c>
      <c r="CL77" s="361">
        <v>0</v>
      </c>
      <c r="CM77" s="361">
        <v>0</v>
      </c>
      <c r="CN77" s="361">
        <v>0</v>
      </c>
      <c r="CO77" s="361">
        <v>0</v>
      </c>
      <c r="CP77" s="361">
        <v>0</v>
      </c>
      <c r="CQ77" s="361">
        <v>0</v>
      </c>
      <c r="CR77" s="361">
        <v>0</v>
      </c>
      <c r="CS77" s="361">
        <v>0</v>
      </c>
      <c r="CT77" s="361">
        <v>0</v>
      </c>
      <c r="CU77" s="361">
        <v>0</v>
      </c>
      <c r="CV77" s="361">
        <v>0</v>
      </c>
      <c r="CW77" s="361">
        <v>0</v>
      </c>
      <c r="CX77" s="361">
        <v>0</v>
      </c>
      <c r="CY77" s="361">
        <v>0</v>
      </c>
      <c r="CZ77" s="361">
        <v>0</v>
      </c>
      <c r="DA77" s="361">
        <v>0</v>
      </c>
      <c r="DB77" s="361">
        <v>0</v>
      </c>
      <c r="DC77" s="362">
        <v>0</v>
      </c>
      <c r="DE77" s="23">
        <f t="shared" si="41"/>
        <v>0</v>
      </c>
      <c r="DF77" s="23">
        <f t="shared" ref="DF77:DF129" si="42">COUNTIF($H77:$DC77,"&lt;&gt;0")</f>
        <v>0</v>
      </c>
      <c r="DG77">
        <f t="shared" si="40"/>
        <v>21</v>
      </c>
      <c r="DH77">
        <f>DG77/(100+DG77)</f>
        <v>0.17355371900826447</v>
      </c>
    </row>
    <row r="78" spans="1:112" ht="15">
      <c r="A78" s="67">
        <v>66</v>
      </c>
      <c r="B78" s="18" t="s">
        <v>225</v>
      </c>
      <c r="C78" s="78" t="s">
        <v>226</v>
      </c>
      <c r="D78" s="2"/>
      <c r="E78" s="2"/>
      <c r="F78" s="350">
        <f>SUM(F79:F87)</f>
        <v>0</v>
      </c>
      <c r="G78" s="350">
        <f>SUMIF($H$5:$DC$5,"&lt;="&amp;PAL,$H78:$DC78)</f>
        <v>0</v>
      </c>
      <c r="H78" s="352">
        <f>SUM(H79:H86)+H87</f>
        <v>0</v>
      </c>
      <c r="I78" s="352">
        <f t="shared" ref="I78:AK78" si="43">SUM(I79:I86)+I87</f>
        <v>0</v>
      </c>
      <c r="J78" s="352">
        <f t="shared" si="43"/>
        <v>0</v>
      </c>
      <c r="K78" s="352">
        <f t="shared" si="43"/>
        <v>0</v>
      </c>
      <c r="L78" s="352">
        <f t="shared" si="43"/>
        <v>0</v>
      </c>
      <c r="M78" s="352">
        <f t="shared" si="43"/>
        <v>0</v>
      </c>
      <c r="N78" s="352">
        <f t="shared" si="43"/>
        <v>0</v>
      </c>
      <c r="O78" s="352">
        <f t="shared" si="43"/>
        <v>0</v>
      </c>
      <c r="P78" s="352">
        <f t="shared" si="43"/>
        <v>0</v>
      </c>
      <c r="Q78" s="352">
        <f t="shared" si="43"/>
        <v>0</v>
      </c>
      <c r="R78" s="352">
        <f t="shared" si="43"/>
        <v>0</v>
      </c>
      <c r="S78" s="352">
        <f t="shared" si="43"/>
        <v>0</v>
      </c>
      <c r="T78" s="352">
        <f t="shared" si="43"/>
        <v>0</v>
      </c>
      <c r="U78" s="352">
        <f t="shared" si="43"/>
        <v>0</v>
      </c>
      <c r="V78" s="352">
        <f t="shared" si="43"/>
        <v>0</v>
      </c>
      <c r="W78" s="352">
        <f t="shared" si="43"/>
        <v>0</v>
      </c>
      <c r="X78" s="352">
        <f t="shared" si="43"/>
        <v>0</v>
      </c>
      <c r="Y78" s="352">
        <f t="shared" si="43"/>
        <v>0</v>
      </c>
      <c r="Z78" s="352">
        <f t="shared" si="43"/>
        <v>0</v>
      </c>
      <c r="AA78" s="352">
        <f t="shared" si="43"/>
        <v>0</v>
      </c>
      <c r="AB78" s="352">
        <f t="shared" si="43"/>
        <v>0</v>
      </c>
      <c r="AC78" s="352">
        <f t="shared" si="43"/>
        <v>0</v>
      </c>
      <c r="AD78" s="352">
        <f t="shared" si="43"/>
        <v>0</v>
      </c>
      <c r="AE78" s="352">
        <f t="shared" si="43"/>
        <v>0</v>
      </c>
      <c r="AF78" s="352">
        <f t="shared" si="43"/>
        <v>0</v>
      </c>
      <c r="AG78" s="352">
        <f t="shared" si="43"/>
        <v>0</v>
      </c>
      <c r="AH78" s="352">
        <f t="shared" si="43"/>
        <v>0</v>
      </c>
      <c r="AI78" s="352">
        <f t="shared" si="43"/>
        <v>0</v>
      </c>
      <c r="AJ78" s="352">
        <f t="shared" si="43"/>
        <v>0</v>
      </c>
      <c r="AK78" s="352">
        <f t="shared" si="43"/>
        <v>0</v>
      </c>
      <c r="AL78" s="352">
        <f t="shared" ref="AL78:BQ78" si="44">SUM(AL79:AL86)+AL87</f>
        <v>0</v>
      </c>
      <c r="AM78" s="352">
        <f t="shared" si="44"/>
        <v>0</v>
      </c>
      <c r="AN78" s="352">
        <f t="shared" si="44"/>
        <v>0</v>
      </c>
      <c r="AO78" s="352">
        <f t="shared" si="44"/>
        <v>0</v>
      </c>
      <c r="AP78" s="352">
        <f t="shared" si="44"/>
        <v>0</v>
      </c>
      <c r="AQ78" s="352">
        <f t="shared" si="44"/>
        <v>0</v>
      </c>
      <c r="AR78" s="352">
        <f t="shared" si="44"/>
        <v>0</v>
      </c>
      <c r="AS78" s="352">
        <f t="shared" si="44"/>
        <v>0</v>
      </c>
      <c r="AT78" s="352">
        <f t="shared" si="44"/>
        <v>0</v>
      </c>
      <c r="AU78" s="352">
        <f t="shared" si="44"/>
        <v>0</v>
      </c>
      <c r="AV78" s="352">
        <f t="shared" si="44"/>
        <v>0</v>
      </c>
      <c r="AW78" s="352">
        <f t="shared" si="44"/>
        <v>0</v>
      </c>
      <c r="AX78" s="352">
        <f t="shared" si="44"/>
        <v>0</v>
      </c>
      <c r="AY78" s="352">
        <f t="shared" si="44"/>
        <v>0</v>
      </c>
      <c r="AZ78" s="352">
        <f t="shared" si="44"/>
        <v>0</v>
      </c>
      <c r="BA78" s="352">
        <f t="shared" si="44"/>
        <v>0</v>
      </c>
      <c r="BB78" s="352">
        <f t="shared" si="44"/>
        <v>0</v>
      </c>
      <c r="BC78" s="352">
        <f t="shared" si="44"/>
        <v>0</v>
      </c>
      <c r="BD78" s="352">
        <f t="shared" si="44"/>
        <v>0</v>
      </c>
      <c r="BE78" s="352">
        <f t="shared" si="44"/>
        <v>0</v>
      </c>
      <c r="BF78" s="352">
        <f t="shared" si="44"/>
        <v>0</v>
      </c>
      <c r="BG78" s="352">
        <f t="shared" si="44"/>
        <v>0</v>
      </c>
      <c r="BH78" s="352">
        <f t="shared" si="44"/>
        <v>0</v>
      </c>
      <c r="BI78" s="352">
        <f t="shared" si="44"/>
        <v>0</v>
      </c>
      <c r="BJ78" s="352">
        <f t="shared" si="44"/>
        <v>0</v>
      </c>
      <c r="BK78" s="352">
        <f t="shared" si="44"/>
        <v>0</v>
      </c>
      <c r="BL78" s="352">
        <f t="shared" si="44"/>
        <v>0</v>
      </c>
      <c r="BM78" s="352">
        <f t="shared" si="44"/>
        <v>0</v>
      </c>
      <c r="BN78" s="352">
        <f t="shared" si="44"/>
        <v>0</v>
      </c>
      <c r="BO78" s="352">
        <f t="shared" si="44"/>
        <v>0</v>
      </c>
      <c r="BP78" s="352">
        <f t="shared" si="44"/>
        <v>0</v>
      </c>
      <c r="BQ78" s="352">
        <f t="shared" si="44"/>
        <v>0</v>
      </c>
      <c r="BR78" s="352">
        <f t="shared" ref="BR78:CW78" si="45">SUM(BR79:BR86)+BR87</f>
        <v>0</v>
      </c>
      <c r="BS78" s="352">
        <f t="shared" si="45"/>
        <v>0</v>
      </c>
      <c r="BT78" s="352">
        <f t="shared" si="45"/>
        <v>0</v>
      </c>
      <c r="BU78" s="352">
        <f t="shared" si="45"/>
        <v>0</v>
      </c>
      <c r="BV78" s="352">
        <f t="shared" si="45"/>
        <v>0</v>
      </c>
      <c r="BW78" s="352">
        <f t="shared" si="45"/>
        <v>0</v>
      </c>
      <c r="BX78" s="352">
        <f t="shared" si="45"/>
        <v>0</v>
      </c>
      <c r="BY78" s="352">
        <f t="shared" si="45"/>
        <v>0</v>
      </c>
      <c r="BZ78" s="352">
        <f t="shared" si="45"/>
        <v>0</v>
      </c>
      <c r="CA78" s="352">
        <f t="shared" si="45"/>
        <v>0</v>
      </c>
      <c r="CB78" s="352">
        <f t="shared" si="45"/>
        <v>0</v>
      </c>
      <c r="CC78" s="352">
        <f t="shared" si="45"/>
        <v>0</v>
      </c>
      <c r="CD78" s="352">
        <f t="shared" si="45"/>
        <v>0</v>
      </c>
      <c r="CE78" s="352">
        <f t="shared" si="45"/>
        <v>0</v>
      </c>
      <c r="CF78" s="352">
        <f t="shared" si="45"/>
        <v>0</v>
      </c>
      <c r="CG78" s="352">
        <f t="shared" si="45"/>
        <v>0</v>
      </c>
      <c r="CH78" s="352">
        <f t="shared" si="45"/>
        <v>0</v>
      </c>
      <c r="CI78" s="352">
        <f t="shared" si="45"/>
        <v>0</v>
      </c>
      <c r="CJ78" s="352">
        <f t="shared" si="45"/>
        <v>0</v>
      </c>
      <c r="CK78" s="352">
        <f t="shared" si="45"/>
        <v>0</v>
      </c>
      <c r="CL78" s="352">
        <f t="shared" si="45"/>
        <v>0</v>
      </c>
      <c r="CM78" s="352">
        <f t="shared" si="45"/>
        <v>0</v>
      </c>
      <c r="CN78" s="352">
        <f t="shared" si="45"/>
        <v>0</v>
      </c>
      <c r="CO78" s="352">
        <f t="shared" si="45"/>
        <v>0</v>
      </c>
      <c r="CP78" s="352">
        <f t="shared" si="45"/>
        <v>0</v>
      </c>
      <c r="CQ78" s="352">
        <f t="shared" si="45"/>
        <v>0</v>
      </c>
      <c r="CR78" s="352">
        <f t="shared" si="45"/>
        <v>0</v>
      </c>
      <c r="CS78" s="352">
        <f t="shared" si="45"/>
        <v>0</v>
      </c>
      <c r="CT78" s="352">
        <f t="shared" si="45"/>
        <v>0</v>
      </c>
      <c r="CU78" s="352">
        <f t="shared" si="45"/>
        <v>0</v>
      </c>
      <c r="CV78" s="352">
        <f t="shared" si="45"/>
        <v>0</v>
      </c>
      <c r="CW78" s="352">
        <f t="shared" si="45"/>
        <v>0</v>
      </c>
      <c r="CX78" s="352">
        <f t="shared" ref="CX78:DB78" si="46">SUM(CX79:CX86)+CX87</f>
        <v>0</v>
      </c>
      <c r="CY78" s="352">
        <f t="shared" si="46"/>
        <v>0</v>
      </c>
      <c r="CZ78" s="352">
        <f t="shared" si="46"/>
        <v>0</v>
      </c>
      <c r="DA78" s="352">
        <f t="shared" si="46"/>
        <v>0</v>
      </c>
      <c r="DB78" s="352">
        <f t="shared" si="46"/>
        <v>0</v>
      </c>
      <c r="DC78" s="352">
        <f>SUM(DC79:DC86)+DC87</f>
        <v>0</v>
      </c>
      <c r="DF78" s="23">
        <f t="shared" si="42"/>
        <v>0</v>
      </c>
    </row>
    <row r="79" spans="1:112" ht="15" hidden="1">
      <c r="A79" s="67">
        <v>67</v>
      </c>
      <c r="B79" s="323" t="str">
        <f>$B$78&amp;"1."</f>
        <v>F.1.</v>
      </c>
      <c r="C79" s="357" t="s">
        <v>182</v>
      </c>
      <c r="D79" s="363"/>
      <c r="E79" s="358">
        <v>0.21</v>
      </c>
      <c r="F79" s="350">
        <f>H79+NPV(FD,I79:INDEX(I79:DC79,PAL))</f>
        <v>0</v>
      </c>
      <c r="G79" s="350">
        <f>SUMIF($H$5:$DC$5,"&lt;="&amp;PAL,$H79:$DC79)</f>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0</v>
      </c>
      <c r="AI79" s="359">
        <v>0</v>
      </c>
      <c r="AJ79" s="359">
        <v>0</v>
      </c>
      <c r="AK79" s="359">
        <v>0</v>
      </c>
      <c r="AL79" s="359">
        <v>0</v>
      </c>
      <c r="AM79" s="359">
        <v>0</v>
      </c>
      <c r="AN79" s="359">
        <v>0</v>
      </c>
      <c r="AO79" s="359">
        <v>0</v>
      </c>
      <c r="AP79" s="359">
        <v>0</v>
      </c>
      <c r="AQ79" s="359">
        <v>0</v>
      </c>
      <c r="AR79" s="359">
        <v>0</v>
      </c>
      <c r="AS79" s="359">
        <v>0</v>
      </c>
      <c r="AT79" s="359">
        <v>0</v>
      </c>
      <c r="AU79" s="359">
        <v>0</v>
      </c>
      <c r="AV79" s="359">
        <v>0</v>
      </c>
      <c r="AW79" s="359">
        <v>0</v>
      </c>
      <c r="AX79" s="359">
        <v>0</v>
      </c>
      <c r="AY79" s="359">
        <v>0</v>
      </c>
      <c r="AZ79" s="359">
        <v>0</v>
      </c>
      <c r="BA79" s="359">
        <v>0</v>
      </c>
      <c r="BB79" s="359">
        <v>0</v>
      </c>
      <c r="BC79" s="359">
        <v>0</v>
      </c>
      <c r="BD79" s="359">
        <v>0</v>
      </c>
      <c r="BE79" s="359">
        <v>0</v>
      </c>
      <c r="BF79" s="359">
        <v>0</v>
      </c>
      <c r="BG79" s="359">
        <v>0</v>
      </c>
      <c r="BH79" s="359">
        <v>0</v>
      </c>
      <c r="BI79" s="359">
        <v>0</v>
      </c>
      <c r="BJ79" s="359">
        <v>0</v>
      </c>
      <c r="BK79" s="359">
        <v>0</v>
      </c>
      <c r="BL79" s="359">
        <v>0</v>
      </c>
      <c r="BM79" s="359">
        <v>0</v>
      </c>
      <c r="BN79" s="359">
        <v>0</v>
      </c>
      <c r="BO79" s="359">
        <v>0</v>
      </c>
      <c r="BP79" s="359">
        <v>0</v>
      </c>
      <c r="BQ79" s="359">
        <v>0</v>
      </c>
      <c r="BR79" s="359">
        <v>0</v>
      </c>
      <c r="BS79" s="359">
        <v>0</v>
      </c>
      <c r="BT79" s="359">
        <v>0</v>
      </c>
      <c r="BU79" s="359">
        <v>0</v>
      </c>
      <c r="BV79" s="359">
        <v>0</v>
      </c>
      <c r="BW79" s="359">
        <v>0</v>
      </c>
      <c r="BX79" s="359">
        <v>0</v>
      </c>
      <c r="BY79" s="359">
        <v>0</v>
      </c>
      <c r="BZ79" s="359">
        <v>0</v>
      </c>
      <c r="CA79" s="359">
        <v>0</v>
      </c>
      <c r="CB79" s="359">
        <v>0</v>
      </c>
      <c r="CC79" s="359">
        <v>0</v>
      </c>
      <c r="CD79" s="359">
        <v>0</v>
      </c>
      <c r="CE79" s="359">
        <v>0</v>
      </c>
      <c r="CF79" s="359">
        <v>0</v>
      </c>
      <c r="CG79" s="359">
        <v>0</v>
      </c>
      <c r="CH79" s="359">
        <v>0</v>
      </c>
      <c r="CI79" s="359">
        <v>0</v>
      </c>
      <c r="CJ79" s="359">
        <v>0</v>
      </c>
      <c r="CK79" s="359">
        <v>0</v>
      </c>
      <c r="CL79" s="359">
        <v>0</v>
      </c>
      <c r="CM79" s="359">
        <v>0</v>
      </c>
      <c r="CN79" s="359">
        <v>0</v>
      </c>
      <c r="CO79" s="359">
        <v>0</v>
      </c>
      <c r="CP79" s="359">
        <v>0</v>
      </c>
      <c r="CQ79" s="359">
        <v>0</v>
      </c>
      <c r="CR79" s="359">
        <v>0</v>
      </c>
      <c r="CS79" s="359">
        <v>0</v>
      </c>
      <c r="CT79" s="359">
        <v>0</v>
      </c>
      <c r="CU79" s="359">
        <v>0</v>
      </c>
      <c r="CV79" s="359">
        <v>0</v>
      </c>
      <c r="CW79" s="359">
        <v>0</v>
      </c>
      <c r="CX79" s="359">
        <v>0</v>
      </c>
      <c r="CY79" s="359">
        <v>0</v>
      </c>
      <c r="CZ79" s="359">
        <v>0</v>
      </c>
      <c r="DA79" s="359">
        <v>0</v>
      </c>
      <c r="DB79" s="359">
        <v>0</v>
      </c>
      <c r="DC79" s="359">
        <v>0</v>
      </c>
      <c r="DE79" s="23">
        <f>COUNTBLANK(H79:DC79)</f>
        <v>0</v>
      </c>
      <c r="DF79" s="23">
        <f t="shared" si="42"/>
        <v>0</v>
      </c>
      <c r="DG79">
        <f t="shared" ref="DG79:DG88" si="47">IF(ISNUMBER(E79),E79*100,0)</f>
        <v>21</v>
      </c>
      <c r="DH79">
        <v>0</v>
      </c>
    </row>
    <row r="80" spans="1:112" ht="15" hidden="1" customHeight="1">
      <c r="A80" s="67">
        <v>68</v>
      </c>
      <c r="B80" s="323" t="str">
        <f>$B$78&amp;"2."</f>
        <v>F.2.</v>
      </c>
      <c r="C80" s="357" t="s">
        <v>182</v>
      </c>
      <c r="D80" s="363"/>
      <c r="E80" s="358">
        <v>0.21</v>
      </c>
      <c r="F80" s="350">
        <f>H80+NPV(FD,I80:INDEX(I80:DC80,PAL))</f>
        <v>0</v>
      </c>
      <c r="G80" s="350">
        <f>SUMIF($H$5:$DC$5,"&lt;="&amp;PAL,$H80:$DC80)</f>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0</v>
      </c>
      <c r="AI80" s="359">
        <v>0</v>
      </c>
      <c r="AJ80" s="359">
        <v>0</v>
      </c>
      <c r="AK80" s="359">
        <v>0</v>
      </c>
      <c r="AL80" s="359">
        <v>0</v>
      </c>
      <c r="AM80" s="359">
        <v>0</v>
      </c>
      <c r="AN80" s="359">
        <v>0</v>
      </c>
      <c r="AO80" s="359">
        <v>0</v>
      </c>
      <c r="AP80" s="359">
        <v>0</v>
      </c>
      <c r="AQ80" s="359">
        <v>0</v>
      </c>
      <c r="AR80" s="359">
        <v>0</v>
      </c>
      <c r="AS80" s="359">
        <v>0</v>
      </c>
      <c r="AT80" s="359">
        <v>0</v>
      </c>
      <c r="AU80" s="359">
        <v>0</v>
      </c>
      <c r="AV80" s="359">
        <v>0</v>
      </c>
      <c r="AW80" s="359">
        <v>0</v>
      </c>
      <c r="AX80" s="359">
        <v>0</v>
      </c>
      <c r="AY80" s="359">
        <v>0</v>
      </c>
      <c r="AZ80" s="359">
        <v>0</v>
      </c>
      <c r="BA80" s="359">
        <v>0</v>
      </c>
      <c r="BB80" s="359">
        <v>0</v>
      </c>
      <c r="BC80" s="359">
        <v>0</v>
      </c>
      <c r="BD80" s="359">
        <v>0</v>
      </c>
      <c r="BE80" s="359">
        <v>0</v>
      </c>
      <c r="BF80" s="359">
        <v>0</v>
      </c>
      <c r="BG80" s="359">
        <v>0</v>
      </c>
      <c r="BH80" s="359">
        <v>0</v>
      </c>
      <c r="BI80" s="359">
        <v>0</v>
      </c>
      <c r="BJ80" s="359">
        <v>0</v>
      </c>
      <c r="BK80" s="359">
        <v>0</v>
      </c>
      <c r="BL80" s="359">
        <v>0</v>
      </c>
      <c r="BM80" s="359">
        <v>0</v>
      </c>
      <c r="BN80" s="359">
        <v>0</v>
      </c>
      <c r="BO80" s="359">
        <v>0</v>
      </c>
      <c r="BP80" s="359">
        <v>0</v>
      </c>
      <c r="BQ80" s="359">
        <v>0</v>
      </c>
      <c r="BR80" s="359">
        <v>0</v>
      </c>
      <c r="BS80" s="359">
        <v>0</v>
      </c>
      <c r="BT80" s="359">
        <v>0</v>
      </c>
      <c r="BU80" s="359">
        <v>0</v>
      </c>
      <c r="BV80" s="359">
        <v>0</v>
      </c>
      <c r="BW80" s="359">
        <v>0</v>
      </c>
      <c r="BX80" s="359">
        <v>0</v>
      </c>
      <c r="BY80" s="359">
        <v>0</v>
      </c>
      <c r="BZ80" s="359">
        <v>0</v>
      </c>
      <c r="CA80" s="359">
        <v>0</v>
      </c>
      <c r="CB80" s="359">
        <v>0</v>
      </c>
      <c r="CC80" s="359">
        <v>0</v>
      </c>
      <c r="CD80" s="359">
        <v>0</v>
      </c>
      <c r="CE80" s="359">
        <v>0</v>
      </c>
      <c r="CF80" s="359">
        <v>0</v>
      </c>
      <c r="CG80" s="359">
        <v>0</v>
      </c>
      <c r="CH80" s="359">
        <v>0</v>
      </c>
      <c r="CI80" s="359">
        <v>0</v>
      </c>
      <c r="CJ80" s="359">
        <v>0</v>
      </c>
      <c r="CK80" s="359">
        <v>0</v>
      </c>
      <c r="CL80" s="359">
        <v>0</v>
      </c>
      <c r="CM80" s="359">
        <v>0</v>
      </c>
      <c r="CN80" s="359">
        <v>0</v>
      </c>
      <c r="CO80" s="359">
        <v>0</v>
      </c>
      <c r="CP80" s="359">
        <v>0</v>
      </c>
      <c r="CQ80" s="359">
        <v>0</v>
      </c>
      <c r="CR80" s="359">
        <v>0</v>
      </c>
      <c r="CS80" s="359">
        <v>0</v>
      </c>
      <c r="CT80" s="359">
        <v>0</v>
      </c>
      <c r="CU80" s="359">
        <v>0</v>
      </c>
      <c r="CV80" s="359">
        <v>0</v>
      </c>
      <c r="CW80" s="359">
        <v>0</v>
      </c>
      <c r="CX80" s="359">
        <v>0</v>
      </c>
      <c r="CY80" s="359">
        <v>0</v>
      </c>
      <c r="CZ80" s="359">
        <v>0</v>
      </c>
      <c r="DA80" s="359">
        <v>0</v>
      </c>
      <c r="DB80" s="359">
        <v>0</v>
      </c>
      <c r="DC80" s="359">
        <v>0</v>
      </c>
      <c r="DE80" s="23">
        <f t="shared" ref="DE80:DE88" si="48">COUNTBLANK(H80:DC80)</f>
        <v>0</v>
      </c>
      <c r="DF80" s="23">
        <f t="shared" si="42"/>
        <v>0</v>
      </c>
      <c r="DG80">
        <f t="shared" si="47"/>
        <v>21</v>
      </c>
      <c r="DH80">
        <v>0</v>
      </c>
    </row>
    <row r="81" spans="1:112" ht="15" hidden="1" customHeight="1">
      <c r="A81" s="67">
        <v>69</v>
      </c>
      <c r="B81" s="323" t="str">
        <f>$B$78&amp;"3."</f>
        <v>F.3.</v>
      </c>
      <c r="C81" s="357" t="s">
        <v>182</v>
      </c>
      <c r="D81" s="363"/>
      <c r="E81" s="358">
        <v>0.21</v>
      </c>
      <c r="F81" s="350">
        <f>H81+NPV(FD,I81:INDEX(I81:DC81,PAL))</f>
        <v>0</v>
      </c>
      <c r="G81" s="350">
        <f>SUMIF($H$5:$DC$5,"&lt;="&amp;PAL,$H81:$DC81)</f>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0</v>
      </c>
      <c r="AI81" s="359">
        <v>0</v>
      </c>
      <c r="AJ81" s="359">
        <v>0</v>
      </c>
      <c r="AK81" s="359">
        <v>0</v>
      </c>
      <c r="AL81" s="359">
        <v>0</v>
      </c>
      <c r="AM81" s="359">
        <v>0</v>
      </c>
      <c r="AN81" s="359">
        <v>0</v>
      </c>
      <c r="AO81" s="359">
        <v>0</v>
      </c>
      <c r="AP81" s="359">
        <v>0</v>
      </c>
      <c r="AQ81" s="359">
        <v>0</v>
      </c>
      <c r="AR81" s="359">
        <v>0</v>
      </c>
      <c r="AS81" s="359">
        <v>0</v>
      </c>
      <c r="AT81" s="359">
        <v>0</v>
      </c>
      <c r="AU81" s="359">
        <v>0</v>
      </c>
      <c r="AV81" s="359">
        <v>0</v>
      </c>
      <c r="AW81" s="359">
        <v>0</v>
      </c>
      <c r="AX81" s="359">
        <v>0</v>
      </c>
      <c r="AY81" s="359">
        <v>0</v>
      </c>
      <c r="AZ81" s="359">
        <v>0</v>
      </c>
      <c r="BA81" s="359">
        <v>0</v>
      </c>
      <c r="BB81" s="359">
        <v>0</v>
      </c>
      <c r="BC81" s="359">
        <v>0</v>
      </c>
      <c r="BD81" s="359">
        <v>0</v>
      </c>
      <c r="BE81" s="359">
        <v>0</v>
      </c>
      <c r="BF81" s="359">
        <v>0</v>
      </c>
      <c r="BG81" s="359">
        <v>0</v>
      </c>
      <c r="BH81" s="359">
        <v>0</v>
      </c>
      <c r="BI81" s="359">
        <v>0</v>
      </c>
      <c r="BJ81" s="359">
        <v>0</v>
      </c>
      <c r="BK81" s="359">
        <v>0</v>
      </c>
      <c r="BL81" s="359">
        <v>0</v>
      </c>
      <c r="BM81" s="359">
        <v>0</v>
      </c>
      <c r="BN81" s="359">
        <v>0</v>
      </c>
      <c r="BO81" s="359">
        <v>0</v>
      </c>
      <c r="BP81" s="359">
        <v>0</v>
      </c>
      <c r="BQ81" s="359">
        <v>0</v>
      </c>
      <c r="BR81" s="359">
        <v>0</v>
      </c>
      <c r="BS81" s="359">
        <v>0</v>
      </c>
      <c r="BT81" s="359">
        <v>0</v>
      </c>
      <c r="BU81" s="359">
        <v>0</v>
      </c>
      <c r="BV81" s="359">
        <v>0</v>
      </c>
      <c r="BW81" s="359">
        <v>0</v>
      </c>
      <c r="BX81" s="359">
        <v>0</v>
      </c>
      <c r="BY81" s="359">
        <v>0</v>
      </c>
      <c r="BZ81" s="359">
        <v>0</v>
      </c>
      <c r="CA81" s="359">
        <v>0</v>
      </c>
      <c r="CB81" s="359">
        <v>0</v>
      </c>
      <c r="CC81" s="359">
        <v>0</v>
      </c>
      <c r="CD81" s="359">
        <v>0</v>
      </c>
      <c r="CE81" s="359">
        <v>0</v>
      </c>
      <c r="CF81" s="359">
        <v>0</v>
      </c>
      <c r="CG81" s="359">
        <v>0</v>
      </c>
      <c r="CH81" s="359">
        <v>0</v>
      </c>
      <c r="CI81" s="359">
        <v>0</v>
      </c>
      <c r="CJ81" s="359">
        <v>0</v>
      </c>
      <c r="CK81" s="359">
        <v>0</v>
      </c>
      <c r="CL81" s="359">
        <v>0</v>
      </c>
      <c r="CM81" s="359">
        <v>0</v>
      </c>
      <c r="CN81" s="359">
        <v>0</v>
      </c>
      <c r="CO81" s="359">
        <v>0</v>
      </c>
      <c r="CP81" s="359">
        <v>0</v>
      </c>
      <c r="CQ81" s="359">
        <v>0</v>
      </c>
      <c r="CR81" s="359">
        <v>0</v>
      </c>
      <c r="CS81" s="359">
        <v>0</v>
      </c>
      <c r="CT81" s="359">
        <v>0</v>
      </c>
      <c r="CU81" s="359">
        <v>0</v>
      </c>
      <c r="CV81" s="359">
        <v>0</v>
      </c>
      <c r="CW81" s="359">
        <v>0</v>
      </c>
      <c r="CX81" s="359">
        <v>0</v>
      </c>
      <c r="CY81" s="359">
        <v>0</v>
      </c>
      <c r="CZ81" s="359">
        <v>0</v>
      </c>
      <c r="DA81" s="359">
        <v>0</v>
      </c>
      <c r="DB81" s="359">
        <v>0</v>
      </c>
      <c r="DC81" s="359">
        <v>0</v>
      </c>
      <c r="DE81" s="23">
        <f t="shared" si="48"/>
        <v>0</v>
      </c>
      <c r="DF81" s="23">
        <f t="shared" si="42"/>
        <v>0</v>
      </c>
      <c r="DG81">
        <f t="shared" si="47"/>
        <v>21</v>
      </c>
      <c r="DH81">
        <v>0</v>
      </c>
    </row>
    <row r="82" spans="1:112" ht="15" hidden="1" customHeight="1">
      <c r="A82" s="67">
        <v>70</v>
      </c>
      <c r="B82" s="323" t="str">
        <f>$B$78&amp;"4."</f>
        <v>F.4.</v>
      </c>
      <c r="C82" s="357" t="s">
        <v>182</v>
      </c>
      <c r="D82" s="363"/>
      <c r="E82" s="358">
        <v>0.21</v>
      </c>
      <c r="F82" s="350">
        <f>H82+NPV(FD,I82:INDEX(I82:DC82,PAL))</f>
        <v>0</v>
      </c>
      <c r="G82" s="350">
        <f>SUMIF($H$5:$DC$5,"&lt;="&amp;PAL,$H82:$DC82)</f>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0</v>
      </c>
      <c r="AI82" s="359">
        <v>0</v>
      </c>
      <c r="AJ82" s="359">
        <v>0</v>
      </c>
      <c r="AK82" s="359">
        <v>0</v>
      </c>
      <c r="AL82" s="359">
        <v>0</v>
      </c>
      <c r="AM82" s="359">
        <v>0</v>
      </c>
      <c r="AN82" s="359">
        <v>0</v>
      </c>
      <c r="AO82" s="359">
        <v>0</v>
      </c>
      <c r="AP82" s="359">
        <v>0</v>
      </c>
      <c r="AQ82" s="359">
        <v>0</v>
      </c>
      <c r="AR82" s="359">
        <v>0</v>
      </c>
      <c r="AS82" s="359">
        <v>0</v>
      </c>
      <c r="AT82" s="359">
        <v>0</v>
      </c>
      <c r="AU82" s="359">
        <v>0</v>
      </c>
      <c r="AV82" s="359">
        <v>0</v>
      </c>
      <c r="AW82" s="359">
        <v>0</v>
      </c>
      <c r="AX82" s="359">
        <v>0</v>
      </c>
      <c r="AY82" s="359">
        <v>0</v>
      </c>
      <c r="AZ82" s="359">
        <v>0</v>
      </c>
      <c r="BA82" s="359">
        <v>0</v>
      </c>
      <c r="BB82" s="359">
        <v>0</v>
      </c>
      <c r="BC82" s="359">
        <v>0</v>
      </c>
      <c r="BD82" s="359">
        <v>0</v>
      </c>
      <c r="BE82" s="359">
        <v>0</v>
      </c>
      <c r="BF82" s="359">
        <v>0</v>
      </c>
      <c r="BG82" s="359">
        <v>0</v>
      </c>
      <c r="BH82" s="359">
        <v>0</v>
      </c>
      <c r="BI82" s="359">
        <v>0</v>
      </c>
      <c r="BJ82" s="359">
        <v>0</v>
      </c>
      <c r="BK82" s="359">
        <v>0</v>
      </c>
      <c r="BL82" s="359">
        <v>0</v>
      </c>
      <c r="BM82" s="359">
        <v>0</v>
      </c>
      <c r="BN82" s="359">
        <v>0</v>
      </c>
      <c r="BO82" s="359">
        <v>0</v>
      </c>
      <c r="BP82" s="359">
        <v>0</v>
      </c>
      <c r="BQ82" s="359">
        <v>0</v>
      </c>
      <c r="BR82" s="359">
        <v>0</v>
      </c>
      <c r="BS82" s="359">
        <v>0</v>
      </c>
      <c r="BT82" s="359">
        <v>0</v>
      </c>
      <c r="BU82" s="359">
        <v>0</v>
      </c>
      <c r="BV82" s="359">
        <v>0</v>
      </c>
      <c r="BW82" s="359">
        <v>0</v>
      </c>
      <c r="BX82" s="359">
        <v>0</v>
      </c>
      <c r="BY82" s="359">
        <v>0</v>
      </c>
      <c r="BZ82" s="359">
        <v>0</v>
      </c>
      <c r="CA82" s="359">
        <v>0</v>
      </c>
      <c r="CB82" s="359">
        <v>0</v>
      </c>
      <c r="CC82" s="359">
        <v>0</v>
      </c>
      <c r="CD82" s="359">
        <v>0</v>
      </c>
      <c r="CE82" s="359">
        <v>0</v>
      </c>
      <c r="CF82" s="359">
        <v>0</v>
      </c>
      <c r="CG82" s="359">
        <v>0</v>
      </c>
      <c r="CH82" s="359">
        <v>0</v>
      </c>
      <c r="CI82" s="359">
        <v>0</v>
      </c>
      <c r="CJ82" s="359">
        <v>0</v>
      </c>
      <c r="CK82" s="359">
        <v>0</v>
      </c>
      <c r="CL82" s="359">
        <v>0</v>
      </c>
      <c r="CM82" s="359">
        <v>0</v>
      </c>
      <c r="CN82" s="359">
        <v>0</v>
      </c>
      <c r="CO82" s="359">
        <v>0</v>
      </c>
      <c r="CP82" s="359">
        <v>0</v>
      </c>
      <c r="CQ82" s="359">
        <v>0</v>
      </c>
      <c r="CR82" s="359">
        <v>0</v>
      </c>
      <c r="CS82" s="359">
        <v>0</v>
      </c>
      <c r="CT82" s="359">
        <v>0</v>
      </c>
      <c r="CU82" s="359">
        <v>0</v>
      </c>
      <c r="CV82" s="359">
        <v>0</v>
      </c>
      <c r="CW82" s="359">
        <v>0</v>
      </c>
      <c r="CX82" s="359">
        <v>0</v>
      </c>
      <c r="CY82" s="359">
        <v>0</v>
      </c>
      <c r="CZ82" s="359">
        <v>0</v>
      </c>
      <c r="DA82" s="359">
        <v>0</v>
      </c>
      <c r="DB82" s="359">
        <v>0</v>
      </c>
      <c r="DC82" s="359">
        <v>0</v>
      </c>
      <c r="DE82" s="23">
        <f t="shared" si="48"/>
        <v>0</v>
      </c>
      <c r="DF82" s="23">
        <f t="shared" si="42"/>
        <v>0</v>
      </c>
      <c r="DG82">
        <f t="shared" si="47"/>
        <v>21</v>
      </c>
      <c r="DH82">
        <v>0</v>
      </c>
    </row>
    <row r="83" spans="1:112" ht="15" hidden="1" customHeight="1">
      <c r="A83" s="67">
        <v>71</v>
      </c>
      <c r="B83" s="323" t="str">
        <f>$B$78&amp;"5."</f>
        <v>F.5.</v>
      </c>
      <c r="C83" s="357" t="s">
        <v>182</v>
      </c>
      <c r="D83" s="363"/>
      <c r="E83" s="358">
        <v>0.21</v>
      </c>
      <c r="F83" s="350">
        <f>H83+NPV(FD,I83:INDEX(I83:DC83,PAL))</f>
        <v>0</v>
      </c>
      <c r="G83" s="350">
        <f>SUMIF($H$5:$DC$5,"&lt;="&amp;PAL,$H83:$DC83)</f>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0</v>
      </c>
      <c r="AI83" s="359">
        <v>0</v>
      </c>
      <c r="AJ83" s="359">
        <v>0</v>
      </c>
      <c r="AK83" s="359">
        <v>0</v>
      </c>
      <c r="AL83" s="359">
        <v>0</v>
      </c>
      <c r="AM83" s="359">
        <v>0</v>
      </c>
      <c r="AN83" s="359">
        <v>0</v>
      </c>
      <c r="AO83" s="359">
        <v>0</v>
      </c>
      <c r="AP83" s="359">
        <v>0</v>
      </c>
      <c r="AQ83" s="359">
        <v>0</v>
      </c>
      <c r="AR83" s="359">
        <v>0</v>
      </c>
      <c r="AS83" s="359">
        <v>0</v>
      </c>
      <c r="AT83" s="359">
        <v>0</v>
      </c>
      <c r="AU83" s="359">
        <v>0</v>
      </c>
      <c r="AV83" s="359">
        <v>0</v>
      </c>
      <c r="AW83" s="359">
        <v>0</v>
      </c>
      <c r="AX83" s="359">
        <v>0</v>
      </c>
      <c r="AY83" s="359">
        <v>0</v>
      </c>
      <c r="AZ83" s="359">
        <v>0</v>
      </c>
      <c r="BA83" s="359">
        <v>0</v>
      </c>
      <c r="BB83" s="359">
        <v>0</v>
      </c>
      <c r="BC83" s="359">
        <v>0</v>
      </c>
      <c r="BD83" s="359">
        <v>0</v>
      </c>
      <c r="BE83" s="359">
        <v>0</v>
      </c>
      <c r="BF83" s="359">
        <v>0</v>
      </c>
      <c r="BG83" s="359">
        <v>0</v>
      </c>
      <c r="BH83" s="359">
        <v>0</v>
      </c>
      <c r="BI83" s="359">
        <v>0</v>
      </c>
      <c r="BJ83" s="359">
        <v>0</v>
      </c>
      <c r="BK83" s="359">
        <v>0</v>
      </c>
      <c r="BL83" s="359">
        <v>0</v>
      </c>
      <c r="BM83" s="359">
        <v>0</v>
      </c>
      <c r="BN83" s="359">
        <v>0</v>
      </c>
      <c r="BO83" s="359">
        <v>0</v>
      </c>
      <c r="BP83" s="359">
        <v>0</v>
      </c>
      <c r="BQ83" s="359">
        <v>0</v>
      </c>
      <c r="BR83" s="359">
        <v>0</v>
      </c>
      <c r="BS83" s="359">
        <v>0</v>
      </c>
      <c r="BT83" s="359">
        <v>0</v>
      </c>
      <c r="BU83" s="359">
        <v>0</v>
      </c>
      <c r="BV83" s="359">
        <v>0</v>
      </c>
      <c r="BW83" s="359">
        <v>0</v>
      </c>
      <c r="BX83" s="359">
        <v>0</v>
      </c>
      <c r="BY83" s="359">
        <v>0</v>
      </c>
      <c r="BZ83" s="359">
        <v>0</v>
      </c>
      <c r="CA83" s="359">
        <v>0</v>
      </c>
      <c r="CB83" s="359">
        <v>0</v>
      </c>
      <c r="CC83" s="359">
        <v>0</v>
      </c>
      <c r="CD83" s="359">
        <v>0</v>
      </c>
      <c r="CE83" s="359">
        <v>0</v>
      </c>
      <c r="CF83" s="359">
        <v>0</v>
      </c>
      <c r="CG83" s="359">
        <v>0</v>
      </c>
      <c r="CH83" s="359">
        <v>0</v>
      </c>
      <c r="CI83" s="359">
        <v>0</v>
      </c>
      <c r="CJ83" s="359">
        <v>0</v>
      </c>
      <c r="CK83" s="359">
        <v>0</v>
      </c>
      <c r="CL83" s="359">
        <v>0</v>
      </c>
      <c r="CM83" s="359">
        <v>0</v>
      </c>
      <c r="CN83" s="359">
        <v>0</v>
      </c>
      <c r="CO83" s="359">
        <v>0</v>
      </c>
      <c r="CP83" s="359">
        <v>0</v>
      </c>
      <c r="CQ83" s="359">
        <v>0</v>
      </c>
      <c r="CR83" s="359">
        <v>0</v>
      </c>
      <c r="CS83" s="359">
        <v>0</v>
      </c>
      <c r="CT83" s="359">
        <v>0</v>
      </c>
      <c r="CU83" s="359">
        <v>0</v>
      </c>
      <c r="CV83" s="359">
        <v>0</v>
      </c>
      <c r="CW83" s="359">
        <v>0</v>
      </c>
      <c r="CX83" s="359">
        <v>0</v>
      </c>
      <c r="CY83" s="359">
        <v>0</v>
      </c>
      <c r="CZ83" s="359">
        <v>0</v>
      </c>
      <c r="DA83" s="359">
        <v>0</v>
      </c>
      <c r="DB83" s="359">
        <v>0</v>
      </c>
      <c r="DC83" s="359">
        <v>0</v>
      </c>
      <c r="DE83" s="23">
        <f t="shared" si="48"/>
        <v>0</v>
      </c>
      <c r="DF83" s="23">
        <f t="shared" si="42"/>
        <v>0</v>
      </c>
      <c r="DG83">
        <f t="shared" si="47"/>
        <v>21</v>
      </c>
      <c r="DH83">
        <v>0</v>
      </c>
    </row>
    <row r="84" spans="1:112" ht="15" hidden="1" customHeight="1">
      <c r="A84" s="67">
        <v>72</v>
      </c>
      <c r="B84" s="323" t="str">
        <f>$B$78&amp;"6."</f>
        <v>F.6.</v>
      </c>
      <c r="C84" s="357" t="s">
        <v>182</v>
      </c>
      <c r="D84" s="363"/>
      <c r="E84" s="358">
        <v>0.21</v>
      </c>
      <c r="F84" s="350">
        <f>H84+NPV(FD,I84:INDEX(I84:DC84,PAL))</f>
        <v>0</v>
      </c>
      <c r="G84" s="350">
        <f>SUMIF($H$5:$DC$5,"&lt;="&amp;PAL,$H84:$DC84)</f>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0</v>
      </c>
      <c r="AI84" s="359">
        <v>0</v>
      </c>
      <c r="AJ84" s="359">
        <v>0</v>
      </c>
      <c r="AK84" s="359">
        <v>0</v>
      </c>
      <c r="AL84" s="359">
        <v>0</v>
      </c>
      <c r="AM84" s="359">
        <v>0</v>
      </c>
      <c r="AN84" s="359">
        <v>0</v>
      </c>
      <c r="AO84" s="359">
        <v>0</v>
      </c>
      <c r="AP84" s="359">
        <v>0</v>
      </c>
      <c r="AQ84" s="359">
        <v>0</v>
      </c>
      <c r="AR84" s="359">
        <v>0</v>
      </c>
      <c r="AS84" s="359">
        <v>0</v>
      </c>
      <c r="AT84" s="359">
        <v>0</v>
      </c>
      <c r="AU84" s="359">
        <v>0</v>
      </c>
      <c r="AV84" s="359">
        <v>0</v>
      </c>
      <c r="AW84" s="359">
        <v>0</v>
      </c>
      <c r="AX84" s="359">
        <v>0</v>
      </c>
      <c r="AY84" s="359">
        <v>0</v>
      </c>
      <c r="AZ84" s="359">
        <v>0</v>
      </c>
      <c r="BA84" s="359">
        <v>0</v>
      </c>
      <c r="BB84" s="359">
        <v>0</v>
      </c>
      <c r="BC84" s="359">
        <v>0</v>
      </c>
      <c r="BD84" s="359">
        <v>0</v>
      </c>
      <c r="BE84" s="359">
        <v>0</v>
      </c>
      <c r="BF84" s="359">
        <v>0</v>
      </c>
      <c r="BG84" s="359">
        <v>0</v>
      </c>
      <c r="BH84" s="359">
        <v>0</v>
      </c>
      <c r="BI84" s="359">
        <v>0</v>
      </c>
      <c r="BJ84" s="359">
        <v>0</v>
      </c>
      <c r="BK84" s="359">
        <v>0</v>
      </c>
      <c r="BL84" s="359">
        <v>0</v>
      </c>
      <c r="BM84" s="359">
        <v>0</v>
      </c>
      <c r="BN84" s="359">
        <v>0</v>
      </c>
      <c r="BO84" s="359">
        <v>0</v>
      </c>
      <c r="BP84" s="359">
        <v>0</v>
      </c>
      <c r="BQ84" s="359">
        <v>0</v>
      </c>
      <c r="BR84" s="359">
        <v>0</v>
      </c>
      <c r="BS84" s="359">
        <v>0</v>
      </c>
      <c r="BT84" s="359">
        <v>0</v>
      </c>
      <c r="BU84" s="359">
        <v>0</v>
      </c>
      <c r="BV84" s="359">
        <v>0</v>
      </c>
      <c r="BW84" s="359">
        <v>0</v>
      </c>
      <c r="BX84" s="359">
        <v>0</v>
      </c>
      <c r="BY84" s="359">
        <v>0</v>
      </c>
      <c r="BZ84" s="359">
        <v>0</v>
      </c>
      <c r="CA84" s="359">
        <v>0</v>
      </c>
      <c r="CB84" s="359">
        <v>0</v>
      </c>
      <c r="CC84" s="359">
        <v>0</v>
      </c>
      <c r="CD84" s="359">
        <v>0</v>
      </c>
      <c r="CE84" s="359">
        <v>0</v>
      </c>
      <c r="CF84" s="359">
        <v>0</v>
      </c>
      <c r="CG84" s="359">
        <v>0</v>
      </c>
      <c r="CH84" s="359">
        <v>0</v>
      </c>
      <c r="CI84" s="359">
        <v>0</v>
      </c>
      <c r="CJ84" s="359">
        <v>0</v>
      </c>
      <c r="CK84" s="359">
        <v>0</v>
      </c>
      <c r="CL84" s="359">
        <v>0</v>
      </c>
      <c r="CM84" s="359">
        <v>0</v>
      </c>
      <c r="CN84" s="359">
        <v>0</v>
      </c>
      <c r="CO84" s="359">
        <v>0</v>
      </c>
      <c r="CP84" s="359">
        <v>0</v>
      </c>
      <c r="CQ84" s="359">
        <v>0</v>
      </c>
      <c r="CR84" s="359">
        <v>0</v>
      </c>
      <c r="CS84" s="359">
        <v>0</v>
      </c>
      <c r="CT84" s="359">
        <v>0</v>
      </c>
      <c r="CU84" s="359">
        <v>0</v>
      </c>
      <c r="CV84" s="359">
        <v>0</v>
      </c>
      <c r="CW84" s="359">
        <v>0</v>
      </c>
      <c r="CX84" s="359">
        <v>0</v>
      </c>
      <c r="CY84" s="359">
        <v>0</v>
      </c>
      <c r="CZ84" s="359">
        <v>0</v>
      </c>
      <c r="DA84" s="359">
        <v>0</v>
      </c>
      <c r="DB84" s="359">
        <v>0</v>
      </c>
      <c r="DC84" s="359">
        <v>0</v>
      </c>
      <c r="DE84" s="23">
        <f t="shared" si="48"/>
        <v>0</v>
      </c>
      <c r="DF84" s="23">
        <f t="shared" si="42"/>
        <v>0</v>
      </c>
      <c r="DG84">
        <f t="shared" si="47"/>
        <v>21</v>
      </c>
      <c r="DH84">
        <v>0</v>
      </c>
    </row>
    <row r="85" spans="1:112" ht="15" hidden="1" customHeight="1">
      <c r="A85" s="67">
        <v>73</v>
      </c>
      <c r="B85" s="323" t="str">
        <f>$B$78&amp;"7."</f>
        <v>F.7.</v>
      </c>
      <c r="C85" s="357" t="s">
        <v>182</v>
      </c>
      <c r="D85" s="363"/>
      <c r="E85" s="358">
        <v>0.21</v>
      </c>
      <c r="F85" s="350">
        <f>H85+NPV(FD,I85:INDEX(I85:DC85,PAL))</f>
        <v>0</v>
      </c>
      <c r="G85" s="350">
        <f>SUMIF($H$5:$DC$5,"&lt;="&amp;PAL,$H85:$DC85)</f>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0</v>
      </c>
      <c r="AI85" s="359">
        <v>0</v>
      </c>
      <c r="AJ85" s="359">
        <v>0</v>
      </c>
      <c r="AK85" s="359">
        <v>0</v>
      </c>
      <c r="AL85" s="359">
        <v>0</v>
      </c>
      <c r="AM85" s="359">
        <v>0</v>
      </c>
      <c r="AN85" s="359">
        <v>0</v>
      </c>
      <c r="AO85" s="359">
        <v>0</v>
      </c>
      <c r="AP85" s="359">
        <v>0</v>
      </c>
      <c r="AQ85" s="359">
        <v>0</v>
      </c>
      <c r="AR85" s="359">
        <v>0</v>
      </c>
      <c r="AS85" s="359">
        <v>0</v>
      </c>
      <c r="AT85" s="359">
        <v>0</v>
      </c>
      <c r="AU85" s="359">
        <v>0</v>
      </c>
      <c r="AV85" s="359">
        <v>0</v>
      </c>
      <c r="AW85" s="359">
        <v>0</v>
      </c>
      <c r="AX85" s="359">
        <v>0</v>
      </c>
      <c r="AY85" s="359">
        <v>0</v>
      </c>
      <c r="AZ85" s="359">
        <v>0</v>
      </c>
      <c r="BA85" s="359">
        <v>0</v>
      </c>
      <c r="BB85" s="359">
        <v>0</v>
      </c>
      <c r="BC85" s="359">
        <v>0</v>
      </c>
      <c r="BD85" s="359">
        <v>0</v>
      </c>
      <c r="BE85" s="359">
        <v>0</v>
      </c>
      <c r="BF85" s="359">
        <v>0</v>
      </c>
      <c r="BG85" s="359">
        <v>0</v>
      </c>
      <c r="BH85" s="359">
        <v>0</v>
      </c>
      <c r="BI85" s="359">
        <v>0</v>
      </c>
      <c r="BJ85" s="359">
        <v>0</v>
      </c>
      <c r="BK85" s="359">
        <v>0</v>
      </c>
      <c r="BL85" s="359">
        <v>0</v>
      </c>
      <c r="BM85" s="359">
        <v>0</v>
      </c>
      <c r="BN85" s="359">
        <v>0</v>
      </c>
      <c r="BO85" s="359">
        <v>0</v>
      </c>
      <c r="BP85" s="359">
        <v>0</v>
      </c>
      <c r="BQ85" s="359">
        <v>0</v>
      </c>
      <c r="BR85" s="359">
        <v>0</v>
      </c>
      <c r="BS85" s="359">
        <v>0</v>
      </c>
      <c r="BT85" s="359">
        <v>0</v>
      </c>
      <c r="BU85" s="359">
        <v>0</v>
      </c>
      <c r="BV85" s="359">
        <v>0</v>
      </c>
      <c r="BW85" s="359">
        <v>0</v>
      </c>
      <c r="BX85" s="359">
        <v>0</v>
      </c>
      <c r="BY85" s="359">
        <v>0</v>
      </c>
      <c r="BZ85" s="359">
        <v>0</v>
      </c>
      <c r="CA85" s="359">
        <v>0</v>
      </c>
      <c r="CB85" s="359">
        <v>0</v>
      </c>
      <c r="CC85" s="359">
        <v>0</v>
      </c>
      <c r="CD85" s="359">
        <v>0</v>
      </c>
      <c r="CE85" s="359">
        <v>0</v>
      </c>
      <c r="CF85" s="359">
        <v>0</v>
      </c>
      <c r="CG85" s="359">
        <v>0</v>
      </c>
      <c r="CH85" s="359">
        <v>0</v>
      </c>
      <c r="CI85" s="359">
        <v>0</v>
      </c>
      <c r="CJ85" s="359">
        <v>0</v>
      </c>
      <c r="CK85" s="359">
        <v>0</v>
      </c>
      <c r="CL85" s="359">
        <v>0</v>
      </c>
      <c r="CM85" s="359">
        <v>0</v>
      </c>
      <c r="CN85" s="359">
        <v>0</v>
      </c>
      <c r="CO85" s="359">
        <v>0</v>
      </c>
      <c r="CP85" s="359">
        <v>0</v>
      </c>
      <c r="CQ85" s="359">
        <v>0</v>
      </c>
      <c r="CR85" s="359">
        <v>0</v>
      </c>
      <c r="CS85" s="359">
        <v>0</v>
      </c>
      <c r="CT85" s="359">
        <v>0</v>
      </c>
      <c r="CU85" s="359">
        <v>0</v>
      </c>
      <c r="CV85" s="359">
        <v>0</v>
      </c>
      <c r="CW85" s="359">
        <v>0</v>
      </c>
      <c r="CX85" s="359">
        <v>0</v>
      </c>
      <c r="CY85" s="359">
        <v>0</v>
      </c>
      <c r="CZ85" s="359">
        <v>0</v>
      </c>
      <c r="DA85" s="359">
        <v>0</v>
      </c>
      <c r="DB85" s="359">
        <v>0</v>
      </c>
      <c r="DC85" s="359">
        <v>0</v>
      </c>
      <c r="DE85" s="23">
        <f t="shared" si="48"/>
        <v>0</v>
      </c>
      <c r="DF85" s="23">
        <f t="shared" si="42"/>
        <v>0</v>
      </c>
      <c r="DG85">
        <f t="shared" si="47"/>
        <v>21</v>
      </c>
      <c r="DH85">
        <v>0</v>
      </c>
    </row>
    <row r="86" spans="1:112" ht="15" hidden="1" customHeight="1">
      <c r="A86" s="67">
        <v>74</v>
      </c>
      <c r="B86" s="323" t="str">
        <f>$B$78&amp;"8."</f>
        <v>F.8.</v>
      </c>
      <c r="C86" s="357" t="s">
        <v>182</v>
      </c>
      <c r="D86" s="363"/>
      <c r="E86" s="358">
        <v>0.21</v>
      </c>
      <c r="F86" s="350">
        <f>H86+NPV(FD,I86:INDEX(I86:DC86,PAL))</f>
        <v>0</v>
      </c>
      <c r="G86" s="350">
        <f>SUMIF($H$5:$DC$5,"&lt;="&amp;PAL,$H86:$DC86)</f>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0</v>
      </c>
      <c r="BE86" s="359">
        <v>0</v>
      </c>
      <c r="BF86" s="359">
        <v>0</v>
      </c>
      <c r="BG86" s="359">
        <v>0</v>
      </c>
      <c r="BH86" s="359">
        <v>0</v>
      </c>
      <c r="BI86" s="359">
        <v>0</v>
      </c>
      <c r="BJ86" s="359">
        <v>0</v>
      </c>
      <c r="BK86" s="359">
        <v>0</v>
      </c>
      <c r="BL86" s="359">
        <v>0</v>
      </c>
      <c r="BM86" s="359">
        <v>0</v>
      </c>
      <c r="BN86" s="359">
        <v>0</v>
      </c>
      <c r="BO86" s="359">
        <v>0</v>
      </c>
      <c r="BP86" s="359">
        <v>0</v>
      </c>
      <c r="BQ86" s="359">
        <v>0</v>
      </c>
      <c r="BR86" s="359">
        <v>0</v>
      </c>
      <c r="BS86" s="359">
        <v>0</v>
      </c>
      <c r="BT86" s="359">
        <v>0</v>
      </c>
      <c r="BU86" s="359">
        <v>0</v>
      </c>
      <c r="BV86" s="359">
        <v>0</v>
      </c>
      <c r="BW86" s="359">
        <v>0</v>
      </c>
      <c r="BX86" s="359">
        <v>0</v>
      </c>
      <c r="BY86" s="359">
        <v>0</v>
      </c>
      <c r="BZ86" s="359">
        <v>0</v>
      </c>
      <c r="CA86" s="359">
        <v>0</v>
      </c>
      <c r="CB86" s="359">
        <v>0</v>
      </c>
      <c r="CC86" s="359">
        <v>0</v>
      </c>
      <c r="CD86" s="359">
        <v>0</v>
      </c>
      <c r="CE86" s="359">
        <v>0</v>
      </c>
      <c r="CF86" s="359">
        <v>0</v>
      </c>
      <c r="CG86" s="359">
        <v>0</v>
      </c>
      <c r="CH86" s="359">
        <v>0</v>
      </c>
      <c r="CI86" s="359">
        <v>0</v>
      </c>
      <c r="CJ86" s="359">
        <v>0</v>
      </c>
      <c r="CK86" s="359">
        <v>0</v>
      </c>
      <c r="CL86" s="359">
        <v>0</v>
      </c>
      <c r="CM86" s="359">
        <v>0</v>
      </c>
      <c r="CN86" s="359">
        <v>0</v>
      </c>
      <c r="CO86" s="359">
        <v>0</v>
      </c>
      <c r="CP86" s="359">
        <v>0</v>
      </c>
      <c r="CQ86" s="359">
        <v>0</v>
      </c>
      <c r="CR86" s="359">
        <v>0</v>
      </c>
      <c r="CS86" s="359">
        <v>0</v>
      </c>
      <c r="CT86" s="359">
        <v>0</v>
      </c>
      <c r="CU86" s="359">
        <v>0</v>
      </c>
      <c r="CV86" s="359">
        <v>0</v>
      </c>
      <c r="CW86" s="359">
        <v>0</v>
      </c>
      <c r="CX86" s="359">
        <v>0</v>
      </c>
      <c r="CY86" s="359">
        <v>0</v>
      </c>
      <c r="CZ86" s="359">
        <v>0</v>
      </c>
      <c r="DA86" s="359">
        <v>0</v>
      </c>
      <c r="DB86" s="359">
        <v>0</v>
      </c>
      <c r="DC86" s="359">
        <v>0</v>
      </c>
      <c r="DE86" s="23">
        <f t="shared" si="48"/>
        <v>0</v>
      </c>
      <c r="DF86" s="23">
        <f t="shared" si="42"/>
        <v>0</v>
      </c>
      <c r="DG86">
        <f t="shared" si="47"/>
        <v>21</v>
      </c>
      <c r="DH86">
        <v>0</v>
      </c>
    </row>
    <row r="87" spans="1:112" ht="15" hidden="1" customHeight="1">
      <c r="A87" s="67">
        <v>75</v>
      </c>
      <c r="B87" s="323" t="str">
        <f>$B$78&amp;"9."</f>
        <v>F.9.</v>
      </c>
      <c r="C87" s="360" t="s">
        <v>178</v>
      </c>
      <c r="D87" s="323"/>
      <c r="E87" s="358">
        <v>0.21</v>
      </c>
      <c r="F87" s="350">
        <f>H87+NPV(FD,I87:INDEX(I87:DC87,PAL))</f>
        <v>0</v>
      </c>
      <c r="G87" s="350">
        <f>SUMIF($H$5:$DC$5,"&lt;="&amp;PAL,$H87:$DC87)</f>
        <v>0</v>
      </c>
      <c r="H87" s="364">
        <v>0</v>
      </c>
      <c r="I87" s="364">
        <v>0</v>
      </c>
      <c r="J87" s="364">
        <v>0</v>
      </c>
      <c r="K87" s="364">
        <v>0</v>
      </c>
      <c r="L87" s="364">
        <v>0</v>
      </c>
      <c r="M87" s="364">
        <v>0</v>
      </c>
      <c r="N87" s="364">
        <v>0</v>
      </c>
      <c r="O87" s="364">
        <v>0</v>
      </c>
      <c r="P87" s="364">
        <v>0</v>
      </c>
      <c r="Q87" s="365">
        <v>0</v>
      </c>
      <c r="R87" s="365">
        <v>0</v>
      </c>
      <c r="S87" s="365">
        <v>0</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0</v>
      </c>
      <c r="BX87" s="365">
        <v>0</v>
      </c>
      <c r="BY87" s="365">
        <v>0</v>
      </c>
      <c r="BZ87" s="365">
        <v>0</v>
      </c>
      <c r="CA87" s="365">
        <v>0</v>
      </c>
      <c r="CB87" s="365">
        <v>0</v>
      </c>
      <c r="CC87" s="365">
        <v>0</v>
      </c>
      <c r="CD87" s="365">
        <v>0</v>
      </c>
      <c r="CE87" s="365">
        <v>0</v>
      </c>
      <c r="CF87" s="365">
        <v>0</v>
      </c>
      <c r="CG87" s="365">
        <v>0</v>
      </c>
      <c r="CH87" s="365">
        <v>0</v>
      </c>
      <c r="CI87" s="365">
        <v>0</v>
      </c>
      <c r="CJ87" s="365">
        <v>0</v>
      </c>
      <c r="CK87" s="365">
        <v>0</v>
      </c>
      <c r="CL87" s="365">
        <v>0</v>
      </c>
      <c r="CM87" s="365">
        <v>0</v>
      </c>
      <c r="CN87" s="365">
        <v>0</v>
      </c>
      <c r="CO87" s="365">
        <v>0</v>
      </c>
      <c r="CP87" s="365">
        <v>0</v>
      </c>
      <c r="CQ87" s="365">
        <v>0</v>
      </c>
      <c r="CR87" s="365">
        <v>0</v>
      </c>
      <c r="CS87" s="365">
        <v>0</v>
      </c>
      <c r="CT87" s="365">
        <v>0</v>
      </c>
      <c r="CU87" s="365">
        <v>0</v>
      </c>
      <c r="CV87" s="365">
        <v>0</v>
      </c>
      <c r="CW87" s="365">
        <v>0</v>
      </c>
      <c r="CX87" s="365">
        <v>0</v>
      </c>
      <c r="CY87" s="365">
        <v>0</v>
      </c>
      <c r="CZ87" s="365">
        <v>0</v>
      </c>
      <c r="DA87" s="365">
        <v>0</v>
      </c>
      <c r="DB87" s="365">
        <v>0</v>
      </c>
      <c r="DC87" s="365">
        <v>0</v>
      </c>
      <c r="DE87" s="23">
        <f t="shared" si="48"/>
        <v>0</v>
      </c>
      <c r="DF87" s="23">
        <f t="shared" si="42"/>
        <v>0</v>
      </c>
      <c r="DG87">
        <f t="shared" si="47"/>
        <v>21</v>
      </c>
      <c r="DH87">
        <v>0</v>
      </c>
    </row>
    <row r="88" spans="1:112" ht="15" hidden="1" customHeight="1">
      <c r="A88" s="67">
        <v>76</v>
      </c>
      <c r="B88" s="323" t="str">
        <f>$B$78&amp;"L."</f>
        <v>F.L.</v>
      </c>
      <c r="C88" s="360" t="s">
        <v>179</v>
      </c>
      <c r="D88" s="323"/>
      <c r="E88" s="358">
        <v>0.21</v>
      </c>
      <c r="F88" s="350">
        <f>H88+NPV(FD,I88:INDEX(I88:DC88,PAL))</f>
        <v>0</v>
      </c>
      <c r="G88" s="350">
        <f>SUMIF($H$5:$DC$5,"&lt;="&amp;PAL,$H88:$DC88)</f>
        <v>0</v>
      </c>
      <c r="H88" s="364">
        <v>0</v>
      </c>
      <c r="I88" s="364">
        <v>0</v>
      </c>
      <c r="J88" s="364">
        <v>0</v>
      </c>
      <c r="K88" s="364">
        <v>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5">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v>0</v>
      </c>
      <c r="CE88" s="364">
        <v>0</v>
      </c>
      <c r="CF88" s="364">
        <v>0</v>
      </c>
      <c r="CG88" s="364">
        <v>0</v>
      </c>
      <c r="CH88" s="364">
        <v>0</v>
      </c>
      <c r="CI88" s="364">
        <v>0</v>
      </c>
      <c r="CJ88" s="364">
        <v>0</v>
      </c>
      <c r="CK88" s="364">
        <v>0</v>
      </c>
      <c r="CL88" s="364">
        <v>0</v>
      </c>
      <c r="CM88" s="364">
        <v>0</v>
      </c>
      <c r="CN88" s="364">
        <v>0</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5">
        <v>0</v>
      </c>
      <c r="DE88" s="23">
        <f t="shared" si="48"/>
        <v>0</v>
      </c>
      <c r="DF88" s="23">
        <f t="shared" si="42"/>
        <v>0</v>
      </c>
      <c r="DG88">
        <f t="shared" si="47"/>
        <v>21</v>
      </c>
      <c r="DH88">
        <f>DG88/(100+DG88)</f>
        <v>0.17355371900826447</v>
      </c>
    </row>
    <row r="89" spans="1:112" ht="14.25" customHeight="1">
      <c r="A89" s="67">
        <v>77</v>
      </c>
      <c r="B89" s="323" t="s">
        <v>227</v>
      </c>
      <c r="C89" s="349" t="s">
        <v>228</v>
      </c>
      <c r="E89" s="323"/>
      <c r="F89" s="352">
        <f>SUM(F90:F99)</f>
        <v>248774430.78802869</v>
      </c>
      <c r="G89" s="352">
        <f t="shared" ref="G89:BR89" si="49">SUM(G90:G99)</f>
        <v>272730041.46470582</v>
      </c>
      <c r="H89" s="352">
        <f t="shared" si="49"/>
        <v>7477903.8805116583</v>
      </c>
      <c r="I89" s="352">
        <f t="shared" si="49"/>
        <v>47454900.772774398</v>
      </c>
      <c r="J89" s="352">
        <f t="shared" si="49"/>
        <v>55822752.636979528</v>
      </c>
      <c r="K89" s="352">
        <f t="shared" si="49"/>
        <v>29465743.890389856</v>
      </c>
      <c r="L89" s="352">
        <f t="shared" si="49"/>
        <v>42843917.670281135</v>
      </c>
      <c r="M89" s="352">
        <f t="shared" si="49"/>
        <v>50356241.057816699</v>
      </c>
      <c r="N89" s="352">
        <f t="shared" si="49"/>
        <v>65846870.62992093</v>
      </c>
      <c r="O89" s="352">
        <f t="shared" si="49"/>
        <v>28264441.017881989</v>
      </c>
      <c r="P89" s="352">
        <f t="shared" si="49"/>
        <v>-5902124.5279103173</v>
      </c>
      <c r="Q89" s="352">
        <f t="shared" si="49"/>
        <v>-6102396.6008217642</v>
      </c>
      <c r="R89" s="352">
        <f t="shared" si="49"/>
        <v>-6102396.6008217642</v>
      </c>
      <c r="S89" s="352">
        <f t="shared" si="49"/>
        <v>-6102396.6008217642</v>
      </c>
      <c r="T89" s="352">
        <f t="shared" si="49"/>
        <v>-5327136.5006480059</v>
      </c>
      <c r="U89" s="352">
        <f t="shared" si="49"/>
        <v>-4718654.695674642</v>
      </c>
      <c r="V89" s="352">
        <f t="shared" si="49"/>
        <v>-4155199.5774386106</v>
      </c>
      <c r="W89" s="352">
        <f t="shared" si="49"/>
        <v>-3848990.4838905577</v>
      </c>
      <c r="X89" s="352">
        <f t="shared" si="49"/>
        <v>-3347619.7082570745</v>
      </c>
      <c r="Y89" s="352">
        <f t="shared" si="49"/>
        <v>-3043068.0387607021</v>
      </c>
      <c r="Z89" s="352">
        <f t="shared" si="49"/>
        <v>-2552746.7568050921</v>
      </c>
      <c r="AA89" s="352">
        <f t="shared" si="49"/>
        <v>-1800000</v>
      </c>
      <c r="AB89" s="352">
        <f t="shared" si="49"/>
        <v>-1800000</v>
      </c>
      <c r="AC89" s="352">
        <f t="shared" si="49"/>
        <v>0</v>
      </c>
      <c r="AD89" s="352">
        <f t="shared" si="49"/>
        <v>0</v>
      </c>
      <c r="AE89" s="352">
        <f t="shared" si="49"/>
        <v>0</v>
      </c>
      <c r="AF89" s="352">
        <f t="shared" si="49"/>
        <v>0</v>
      </c>
      <c r="AG89" s="352">
        <f t="shared" si="49"/>
        <v>0</v>
      </c>
      <c r="AH89" s="352">
        <f t="shared" si="49"/>
        <v>0</v>
      </c>
      <c r="AI89" s="352">
        <f t="shared" si="49"/>
        <v>0</v>
      </c>
      <c r="AJ89" s="352">
        <f t="shared" si="49"/>
        <v>0</v>
      </c>
      <c r="AK89" s="352">
        <f t="shared" si="49"/>
        <v>0</v>
      </c>
      <c r="AL89" s="352">
        <f t="shared" si="49"/>
        <v>0</v>
      </c>
      <c r="AM89" s="352">
        <f t="shared" si="49"/>
        <v>0</v>
      </c>
      <c r="AN89" s="352">
        <f t="shared" si="49"/>
        <v>0</v>
      </c>
      <c r="AO89" s="352">
        <f t="shared" si="49"/>
        <v>0</v>
      </c>
      <c r="AP89" s="352">
        <f t="shared" si="49"/>
        <v>0</v>
      </c>
      <c r="AQ89" s="352">
        <f t="shared" si="49"/>
        <v>0</v>
      </c>
      <c r="AR89" s="352">
        <f t="shared" si="49"/>
        <v>0</v>
      </c>
      <c r="AS89" s="352">
        <f t="shared" si="49"/>
        <v>0</v>
      </c>
      <c r="AT89" s="352">
        <f t="shared" si="49"/>
        <v>0</v>
      </c>
      <c r="AU89" s="352">
        <f t="shared" si="49"/>
        <v>0</v>
      </c>
      <c r="AV89" s="352">
        <f t="shared" si="49"/>
        <v>0</v>
      </c>
      <c r="AW89" s="352">
        <f t="shared" si="49"/>
        <v>0</v>
      </c>
      <c r="AX89" s="352">
        <f t="shared" si="49"/>
        <v>0</v>
      </c>
      <c r="AY89" s="352">
        <f t="shared" si="49"/>
        <v>0</v>
      </c>
      <c r="AZ89" s="352">
        <f t="shared" si="49"/>
        <v>0</v>
      </c>
      <c r="BA89" s="352">
        <f t="shared" si="49"/>
        <v>0</v>
      </c>
      <c r="BB89" s="352">
        <f t="shared" si="49"/>
        <v>0</v>
      </c>
      <c r="BC89" s="352">
        <f t="shared" si="49"/>
        <v>0</v>
      </c>
      <c r="BD89" s="352">
        <f t="shared" si="49"/>
        <v>0</v>
      </c>
      <c r="BE89" s="352">
        <f t="shared" si="49"/>
        <v>0</v>
      </c>
      <c r="BF89" s="352">
        <f t="shared" si="49"/>
        <v>0</v>
      </c>
      <c r="BG89" s="352">
        <f t="shared" si="49"/>
        <v>0</v>
      </c>
      <c r="BH89" s="352">
        <f t="shared" si="49"/>
        <v>0</v>
      </c>
      <c r="BI89" s="352">
        <f t="shared" si="49"/>
        <v>0</v>
      </c>
      <c r="BJ89" s="352">
        <f t="shared" si="49"/>
        <v>0</v>
      </c>
      <c r="BK89" s="352">
        <f t="shared" si="49"/>
        <v>0</v>
      </c>
      <c r="BL89" s="352">
        <f t="shared" si="49"/>
        <v>0</v>
      </c>
      <c r="BM89" s="352">
        <f t="shared" si="49"/>
        <v>0</v>
      </c>
      <c r="BN89" s="352">
        <f t="shared" si="49"/>
        <v>0</v>
      </c>
      <c r="BO89" s="352">
        <f t="shared" si="49"/>
        <v>0</v>
      </c>
      <c r="BP89" s="352">
        <f t="shared" si="49"/>
        <v>0</v>
      </c>
      <c r="BQ89" s="352">
        <f t="shared" si="49"/>
        <v>0</v>
      </c>
      <c r="BR89" s="352">
        <f t="shared" si="49"/>
        <v>0</v>
      </c>
      <c r="BS89" s="352">
        <f t="shared" ref="BS89:DC89" si="50">SUM(BS90:BS99)</f>
        <v>0</v>
      </c>
      <c r="BT89" s="352">
        <f t="shared" si="50"/>
        <v>0</v>
      </c>
      <c r="BU89" s="352">
        <f t="shared" si="50"/>
        <v>0</v>
      </c>
      <c r="BV89" s="352">
        <f t="shared" si="50"/>
        <v>0</v>
      </c>
      <c r="BW89" s="352">
        <f t="shared" si="50"/>
        <v>0</v>
      </c>
      <c r="BX89" s="352">
        <f t="shared" si="50"/>
        <v>0</v>
      </c>
      <c r="BY89" s="352">
        <f t="shared" si="50"/>
        <v>0</v>
      </c>
      <c r="BZ89" s="352">
        <f t="shared" si="50"/>
        <v>0</v>
      </c>
      <c r="CA89" s="352">
        <f t="shared" si="50"/>
        <v>0</v>
      </c>
      <c r="CB89" s="352">
        <f t="shared" si="50"/>
        <v>0</v>
      </c>
      <c r="CC89" s="352">
        <f t="shared" si="50"/>
        <v>0</v>
      </c>
      <c r="CD89" s="352">
        <f t="shared" si="50"/>
        <v>0</v>
      </c>
      <c r="CE89" s="352">
        <f t="shared" si="50"/>
        <v>0</v>
      </c>
      <c r="CF89" s="352">
        <f t="shared" si="50"/>
        <v>0</v>
      </c>
      <c r="CG89" s="352">
        <f t="shared" si="50"/>
        <v>0</v>
      </c>
      <c r="CH89" s="352">
        <f t="shared" si="50"/>
        <v>0</v>
      </c>
      <c r="CI89" s="352">
        <f t="shared" si="50"/>
        <v>0</v>
      </c>
      <c r="CJ89" s="352">
        <f t="shared" si="50"/>
        <v>0</v>
      </c>
      <c r="CK89" s="352">
        <f t="shared" si="50"/>
        <v>0</v>
      </c>
      <c r="CL89" s="352">
        <f t="shared" si="50"/>
        <v>0</v>
      </c>
      <c r="CM89" s="352">
        <f t="shared" si="50"/>
        <v>0</v>
      </c>
      <c r="CN89" s="352">
        <f t="shared" si="50"/>
        <v>0</v>
      </c>
      <c r="CO89" s="352">
        <f t="shared" si="50"/>
        <v>0</v>
      </c>
      <c r="CP89" s="352">
        <f t="shared" si="50"/>
        <v>0</v>
      </c>
      <c r="CQ89" s="352">
        <f t="shared" si="50"/>
        <v>0</v>
      </c>
      <c r="CR89" s="352">
        <f t="shared" si="50"/>
        <v>0</v>
      </c>
      <c r="CS89" s="352">
        <f t="shared" si="50"/>
        <v>0</v>
      </c>
      <c r="CT89" s="352">
        <f t="shared" si="50"/>
        <v>0</v>
      </c>
      <c r="CU89" s="352">
        <f t="shared" si="50"/>
        <v>0</v>
      </c>
      <c r="CV89" s="352">
        <f t="shared" si="50"/>
        <v>0</v>
      </c>
      <c r="CW89" s="352">
        <f t="shared" si="50"/>
        <v>0</v>
      </c>
      <c r="CX89" s="352">
        <f t="shared" si="50"/>
        <v>0</v>
      </c>
      <c r="CY89" s="352">
        <f t="shared" si="50"/>
        <v>0</v>
      </c>
      <c r="CZ89" s="352">
        <f t="shared" si="50"/>
        <v>0</v>
      </c>
      <c r="DA89" s="352">
        <f t="shared" si="50"/>
        <v>0</v>
      </c>
      <c r="DB89" s="352">
        <f t="shared" si="50"/>
        <v>0</v>
      </c>
      <c r="DC89" s="352">
        <f t="shared" si="50"/>
        <v>0</v>
      </c>
      <c r="DF89" s="23">
        <f t="shared" si="42"/>
        <v>21</v>
      </c>
    </row>
    <row r="90" spans="1:112" ht="30">
      <c r="A90" s="67">
        <v>78</v>
      </c>
      <c r="B90" s="323" t="str">
        <f>$B$89&amp;"1."</f>
        <v>G.1.</v>
      </c>
      <c r="C90" s="357" t="s">
        <v>229</v>
      </c>
      <c r="D90" s="323"/>
      <c r="E90" s="366">
        <v>0.21</v>
      </c>
      <c r="F90" s="350">
        <f>H90+NPV(FD,I90:INDEX(I90:DC90,PAL))</f>
        <v>-24462587.420941826</v>
      </c>
      <c r="G90" s="350">
        <f>SUMIF($H$5:$DC$5,"&lt;="&amp;PAL,$H90:$DC90)</f>
        <v>-36000000</v>
      </c>
      <c r="H90" s="359">
        <v>0</v>
      </c>
      <c r="I90" s="359">
        <f>Prielaidos!$B$87</f>
        <v>-1800000</v>
      </c>
      <c r="J90" s="359">
        <f>Prielaidos!$B$87</f>
        <v>-1800000</v>
      </c>
      <c r="K90" s="359">
        <f>Prielaidos!$B$87</f>
        <v>-1800000</v>
      </c>
      <c r="L90" s="359">
        <f>Prielaidos!$B$87</f>
        <v>-1800000</v>
      </c>
      <c r="M90" s="359">
        <f>Prielaidos!$B$87</f>
        <v>-1800000</v>
      </c>
      <c r="N90" s="359">
        <f>Prielaidos!$B$87</f>
        <v>-1800000</v>
      </c>
      <c r="O90" s="359">
        <f>Prielaidos!$B$87</f>
        <v>-1800000</v>
      </c>
      <c r="P90" s="359">
        <f>Prielaidos!$B$87</f>
        <v>-1800000</v>
      </c>
      <c r="Q90" s="359">
        <f>Prielaidos!$B$87</f>
        <v>-1800000</v>
      </c>
      <c r="R90" s="359">
        <f>Prielaidos!$B$87</f>
        <v>-1800000</v>
      </c>
      <c r="S90" s="359">
        <f>Prielaidos!$B$87</f>
        <v>-1800000</v>
      </c>
      <c r="T90" s="359">
        <f>Prielaidos!$B$87</f>
        <v>-1800000</v>
      </c>
      <c r="U90" s="359">
        <f>Prielaidos!$B$87</f>
        <v>-1800000</v>
      </c>
      <c r="V90" s="359">
        <f>Prielaidos!$B$87</f>
        <v>-1800000</v>
      </c>
      <c r="W90" s="359">
        <f>Prielaidos!$B$87</f>
        <v>-1800000</v>
      </c>
      <c r="X90" s="359">
        <f>Prielaidos!$B$87</f>
        <v>-1800000</v>
      </c>
      <c r="Y90" s="359">
        <f>Prielaidos!$B$87</f>
        <v>-1800000</v>
      </c>
      <c r="Z90" s="359">
        <f>Prielaidos!$B$87</f>
        <v>-1800000</v>
      </c>
      <c r="AA90" s="359">
        <f>Prielaidos!$B$87</f>
        <v>-1800000</v>
      </c>
      <c r="AB90" s="359">
        <f>Prielaidos!$B$87</f>
        <v>-1800000</v>
      </c>
      <c r="AC90" s="359">
        <v>0</v>
      </c>
      <c r="AD90" s="359">
        <v>0</v>
      </c>
      <c r="AE90" s="359">
        <v>0</v>
      </c>
      <c r="AF90" s="359">
        <v>0</v>
      </c>
      <c r="AG90" s="359">
        <v>0</v>
      </c>
      <c r="AH90" s="359">
        <v>0</v>
      </c>
      <c r="AI90" s="359">
        <v>0</v>
      </c>
      <c r="AJ90" s="359">
        <v>0</v>
      </c>
      <c r="AK90" s="359">
        <v>0</v>
      </c>
      <c r="AL90" s="359">
        <v>0</v>
      </c>
      <c r="AM90" s="359">
        <v>0</v>
      </c>
      <c r="AN90" s="359">
        <v>0</v>
      </c>
      <c r="AO90" s="359">
        <v>0</v>
      </c>
      <c r="AP90" s="359">
        <v>0</v>
      </c>
      <c r="AQ90" s="359">
        <v>0</v>
      </c>
      <c r="AR90" s="359">
        <v>0</v>
      </c>
      <c r="AS90" s="359">
        <v>0</v>
      </c>
      <c r="AT90" s="359">
        <v>0</v>
      </c>
      <c r="AU90" s="359">
        <v>0</v>
      </c>
      <c r="AV90" s="359">
        <v>0</v>
      </c>
      <c r="AW90" s="359">
        <v>0</v>
      </c>
      <c r="AX90" s="359">
        <v>0</v>
      </c>
      <c r="AY90" s="359">
        <v>0</v>
      </c>
      <c r="AZ90" s="359">
        <v>0</v>
      </c>
      <c r="BA90" s="359">
        <v>0</v>
      </c>
      <c r="BB90" s="359">
        <v>0</v>
      </c>
      <c r="BC90" s="359">
        <v>0</v>
      </c>
      <c r="BD90" s="359">
        <v>0</v>
      </c>
      <c r="BE90" s="359">
        <v>0</v>
      </c>
      <c r="BF90" s="359">
        <v>0</v>
      </c>
      <c r="BG90" s="359">
        <v>0</v>
      </c>
      <c r="BH90" s="359">
        <v>0</v>
      </c>
      <c r="BI90" s="359">
        <v>0</v>
      </c>
      <c r="BJ90" s="359">
        <v>0</v>
      </c>
      <c r="BK90" s="359">
        <v>0</v>
      </c>
      <c r="BL90" s="359">
        <v>0</v>
      </c>
      <c r="BM90" s="359">
        <v>0</v>
      </c>
      <c r="BN90" s="359">
        <v>0</v>
      </c>
      <c r="BO90" s="359">
        <v>0</v>
      </c>
      <c r="BP90" s="359">
        <v>0</v>
      </c>
      <c r="BQ90" s="359">
        <v>0</v>
      </c>
      <c r="BR90" s="359">
        <v>0</v>
      </c>
      <c r="BS90" s="359">
        <v>0</v>
      </c>
      <c r="BT90" s="359">
        <v>0</v>
      </c>
      <c r="BU90" s="359">
        <v>0</v>
      </c>
      <c r="BV90" s="359">
        <v>0</v>
      </c>
      <c r="BW90" s="359">
        <v>0</v>
      </c>
      <c r="BX90" s="359">
        <v>0</v>
      </c>
      <c r="BY90" s="359">
        <v>0</v>
      </c>
      <c r="BZ90" s="359">
        <v>0</v>
      </c>
      <c r="CA90" s="359">
        <v>0</v>
      </c>
      <c r="CB90" s="359">
        <v>0</v>
      </c>
      <c r="CC90" s="359">
        <v>0</v>
      </c>
      <c r="CD90" s="359">
        <v>0</v>
      </c>
      <c r="CE90" s="359">
        <v>0</v>
      </c>
      <c r="CF90" s="359">
        <v>0</v>
      </c>
      <c r="CG90" s="359">
        <v>0</v>
      </c>
      <c r="CH90" s="359">
        <v>0</v>
      </c>
      <c r="CI90" s="359">
        <v>0</v>
      </c>
      <c r="CJ90" s="359">
        <v>0</v>
      </c>
      <c r="CK90" s="359">
        <v>0</v>
      </c>
      <c r="CL90" s="359">
        <v>0</v>
      </c>
      <c r="CM90" s="359">
        <v>0</v>
      </c>
      <c r="CN90" s="359">
        <v>0</v>
      </c>
      <c r="CO90" s="359">
        <v>0</v>
      </c>
      <c r="CP90" s="359">
        <v>0</v>
      </c>
      <c r="CQ90" s="359">
        <v>0</v>
      </c>
      <c r="CR90" s="359">
        <v>0</v>
      </c>
      <c r="CS90" s="359">
        <v>0</v>
      </c>
      <c r="CT90" s="359">
        <v>0</v>
      </c>
      <c r="CU90" s="359">
        <v>0</v>
      </c>
      <c r="CV90" s="359">
        <v>0</v>
      </c>
      <c r="CW90" s="359">
        <v>0</v>
      </c>
      <c r="CX90" s="359">
        <v>0</v>
      </c>
      <c r="CY90" s="359">
        <v>0</v>
      </c>
      <c r="CZ90" s="359">
        <v>0</v>
      </c>
      <c r="DA90" s="359">
        <v>0</v>
      </c>
      <c r="DB90" s="359">
        <v>0</v>
      </c>
      <c r="DC90" s="359">
        <v>0</v>
      </c>
      <c r="DE90" s="23">
        <f t="shared" ref="DE90:DE95" si="51">COUNTBLANK(H90:DC90)</f>
        <v>0</v>
      </c>
      <c r="DF90" s="23">
        <f t="shared" si="42"/>
        <v>20</v>
      </c>
      <c r="DG90">
        <f t="shared" ref="DG90:DG110" si="52">IF(ISNUMBER(E90),E90*100,0)</f>
        <v>21</v>
      </c>
    </row>
    <row r="91" spans="1:112" ht="15">
      <c r="A91" s="67">
        <v>79</v>
      </c>
      <c r="B91" s="323" t="str">
        <f>$B$89&amp;"2."</f>
        <v>G.2.</v>
      </c>
      <c r="C91" s="357" t="s">
        <v>230</v>
      </c>
      <c r="D91" s="323"/>
      <c r="E91" s="366">
        <v>0.21</v>
      </c>
      <c r="F91" s="350">
        <f>H91+NPV(FD,I91:INDEX(I91:DC91,PAL))</f>
        <v>2376.479289940828</v>
      </c>
      <c r="G91" s="350">
        <f>SUMIF($H$5:$DC$5,"&lt;="&amp;PAL,$H91:$DC91)</f>
        <v>2520</v>
      </c>
      <c r="H91" s="359">
        <v>0</v>
      </c>
      <c r="I91" s="359">
        <v>1260</v>
      </c>
      <c r="J91" s="359">
        <v>1260</v>
      </c>
      <c r="K91" s="359">
        <v>0</v>
      </c>
      <c r="L91" s="359">
        <f>Prielaidos!$H$121</f>
        <v>0</v>
      </c>
      <c r="M91" s="359">
        <f>Prielaidos!$H$121</f>
        <v>0</v>
      </c>
      <c r="N91" s="359">
        <f>Prielaidos!$H$121</f>
        <v>0</v>
      </c>
      <c r="O91" s="359">
        <f>Prielaidos!$H$121</f>
        <v>0</v>
      </c>
      <c r="P91" s="359">
        <f>Prielaidos!$H$121</f>
        <v>0</v>
      </c>
      <c r="Q91" s="359">
        <f>Prielaidos!$H$121</f>
        <v>0</v>
      </c>
      <c r="R91" s="359">
        <f>Prielaidos!$H$121</f>
        <v>0</v>
      </c>
      <c r="S91" s="359">
        <f>Prielaidos!$H$121</f>
        <v>0</v>
      </c>
      <c r="T91" s="359">
        <f>Prielaidos!$H$121</f>
        <v>0</v>
      </c>
      <c r="U91" s="359">
        <f>Prielaidos!$H$121</f>
        <v>0</v>
      </c>
      <c r="V91" s="359">
        <f>Prielaidos!$H$121</f>
        <v>0</v>
      </c>
      <c r="W91" s="359">
        <f>Prielaidos!$H$121</f>
        <v>0</v>
      </c>
      <c r="X91" s="359">
        <f>Prielaidos!$H$121</f>
        <v>0</v>
      </c>
      <c r="Y91" s="359">
        <f>Prielaidos!$H$121</f>
        <v>0</v>
      </c>
      <c r="Z91" s="359">
        <f>Prielaidos!$H$121</f>
        <v>0</v>
      </c>
      <c r="AA91" s="359">
        <f>Prielaidos!$H$121</f>
        <v>0</v>
      </c>
      <c r="AB91" s="359">
        <f>Prielaidos!$H$121</f>
        <v>0</v>
      </c>
      <c r="AC91" s="359">
        <f>Prielaidos!$H$121</f>
        <v>0</v>
      </c>
      <c r="AD91" s="359">
        <f>Prielaidos!$H$121</f>
        <v>0</v>
      </c>
      <c r="AE91" s="359">
        <f>Prielaidos!$H$121</f>
        <v>0</v>
      </c>
      <c r="AF91" s="359">
        <f>Prielaidos!$H$121</f>
        <v>0</v>
      </c>
      <c r="AG91" s="359">
        <f>Prielaidos!$H$121</f>
        <v>0</v>
      </c>
      <c r="AH91" s="359">
        <f>Prielaidos!$H$121</f>
        <v>0</v>
      </c>
      <c r="AI91" s="359">
        <f>Prielaidos!$H$121</f>
        <v>0</v>
      </c>
      <c r="AJ91" s="359">
        <f>Prielaidos!$H$121</f>
        <v>0</v>
      </c>
      <c r="AK91" s="359">
        <f>Prielaidos!$H$121</f>
        <v>0</v>
      </c>
      <c r="AL91" s="359">
        <f>Prielaidos!$H$121</f>
        <v>0</v>
      </c>
      <c r="AM91" s="359">
        <f>Prielaidos!$H$121</f>
        <v>0</v>
      </c>
      <c r="AN91" s="359">
        <f>Prielaidos!$H$121</f>
        <v>0</v>
      </c>
      <c r="AO91" s="359">
        <f>Prielaidos!$H$121</f>
        <v>0</v>
      </c>
      <c r="AP91" s="359">
        <f>Prielaidos!$H$121</f>
        <v>0</v>
      </c>
      <c r="AQ91" s="359">
        <f>Prielaidos!$H$121</f>
        <v>0</v>
      </c>
      <c r="AR91" s="359">
        <f>Prielaidos!$H$121</f>
        <v>0</v>
      </c>
      <c r="AS91" s="359">
        <f>Prielaidos!$H$121</f>
        <v>0</v>
      </c>
      <c r="AT91" s="359">
        <f>Prielaidos!$H$121</f>
        <v>0</v>
      </c>
      <c r="AU91" s="359">
        <f>Prielaidos!$H$121</f>
        <v>0</v>
      </c>
      <c r="AV91" s="359">
        <f>Prielaidos!$H$121</f>
        <v>0</v>
      </c>
      <c r="AW91" s="359">
        <f>Prielaidos!$H$121</f>
        <v>0</v>
      </c>
      <c r="AX91" s="359">
        <f>Prielaidos!$H$121</f>
        <v>0</v>
      </c>
      <c r="AY91" s="359">
        <f>Prielaidos!$H$121</f>
        <v>0</v>
      </c>
      <c r="AZ91" s="359">
        <f>Prielaidos!$H$121</f>
        <v>0</v>
      </c>
      <c r="BA91" s="359">
        <f>Prielaidos!$H$121</f>
        <v>0</v>
      </c>
      <c r="BB91" s="359">
        <f>Prielaidos!$H$121</f>
        <v>0</v>
      </c>
      <c r="BC91" s="359">
        <f>Prielaidos!$H$121</f>
        <v>0</v>
      </c>
      <c r="BD91" s="359">
        <f>Prielaidos!$H$121</f>
        <v>0</v>
      </c>
      <c r="BE91" s="359">
        <f>Prielaidos!$H$121</f>
        <v>0</v>
      </c>
      <c r="BF91" s="359">
        <f>Prielaidos!$H$121</f>
        <v>0</v>
      </c>
      <c r="BG91" s="359">
        <f>Prielaidos!$H$121</f>
        <v>0</v>
      </c>
      <c r="BH91" s="359">
        <f>Prielaidos!$H$121</f>
        <v>0</v>
      </c>
      <c r="BI91" s="359">
        <f>Prielaidos!$H$121</f>
        <v>0</v>
      </c>
      <c r="BJ91" s="359">
        <f>Prielaidos!$H$121</f>
        <v>0</v>
      </c>
      <c r="BK91" s="359">
        <f>Prielaidos!$H$121</f>
        <v>0</v>
      </c>
      <c r="BL91" s="359">
        <f>Prielaidos!$H$121</f>
        <v>0</v>
      </c>
      <c r="BM91" s="359">
        <f>Prielaidos!$H$121</f>
        <v>0</v>
      </c>
      <c r="BN91" s="359">
        <f>Prielaidos!$H$121</f>
        <v>0</v>
      </c>
      <c r="BO91" s="359">
        <f>Prielaidos!$H$121</f>
        <v>0</v>
      </c>
      <c r="BP91" s="359">
        <f>Prielaidos!$H$121</f>
        <v>0</v>
      </c>
      <c r="BQ91" s="359">
        <f>Prielaidos!$H$121</f>
        <v>0</v>
      </c>
      <c r="BR91" s="359">
        <f>Prielaidos!$H$121</f>
        <v>0</v>
      </c>
      <c r="BS91" s="359">
        <f>Prielaidos!$H$121</f>
        <v>0</v>
      </c>
      <c r="BT91" s="359">
        <f>Prielaidos!$H$121</f>
        <v>0</v>
      </c>
      <c r="BU91" s="359">
        <f>Prielaidos!$H$121</f>
        <v>0</v>
      </c>
      <c r="BV91" s="359">
        <f>Prielaidos!$H$121</f>
        <v>0</v>
      </c>
      <c r="BW91" s="359">
        <f>Prielaidos!$H$121</f>
        <v>0</v>
      </c>
      <c r="BX91" s="359">
        <f>Prielaidos!$H$121</f>
        <v>0</v>
      </c>
      <c r="BY91" s="359">
        <f>Prielaidos!$H$121</f>
        <v>0</v>
      </c>
      <c r="BZ91" s="359">
        <f>Prielaidos!$H$121</f>
        <v>0</v>
      </c>
      <c r="CA91" s="359">
        <f>Prielaidos!$H$121</f>
        <v>0</v>
      </c>
      <c r="CB91" s="359">
        <f>Prielaidos!$H$121</f>
        <v>0</v>
      </c>
      <c r="CC91" s="359">
        <f>Prielaidos!$H$121</f>
        <v>0</v>
      </c>
      <c r="CD91" s="359">
        <f>Prielaidos!$H$121</f>
        <v>0</v>
      </c>
      <c r="CE91" s="359">
        <f>Prielaidos!$H$121</f>
        <v>0</v>
      </c>
      <c r="CF91" s="359">
        <f>Prielaidos!$H$121</f>
        <v>0</v>
      </c>
      <c r="CG91" s="359">
        <f>Prielaidos!$H$121</f>
        <v>0</v>
      </c>
      <c r="CH91" s="359">
        <f>Prielaidos!$H$121</f>
        <v>0</v>
      </c>
      <c r="CI91" s="359">
        <f>Prielaidos!$H$121</f>
        <v>0</v>
      </c>
      <c r="CJ91" s="359">
        <f>Prielaidos!$H$121</f>
        <v>0</v>
      </c>
      <c r="CK91" s="359">
        <f>Prielaidos!$H$121</f>
        <v>0</v>
      </c>
      <c r="CL91" s="359">
        <f>Prielaidos!$H$121</f>
        <v>0</v>
      </c>
      <c r="CM91" s="359">
        <f>Prielaidos!$H$121</f>
        <v>0</v>
      </c>
      <c r="CN91" s="359">
        <f>Prielaidos!$H$121</f>
        <v>0</v>
      </c>
      <c r="CO91" s="359">
        <f>Prielaidos!$H$121</f>
        <v>0</v>
      </c>
      <c r="CP91" s="359">
        <f>Prielaidos!$H$121</f>
        <v>0</v>
      </c>
      <c r="CQ91" s="359">
        <f>Prielaidos!$H$121</f>
        <v>0</v>
      </c>
      <c r="CR91" s="359">
        <f>Prielaidos!$H$121</f>
        <v>0</v>
      </c>
      <c r="CS91" s="359">
        <f>Prielaidos!$H$121</f>
        <v>0</v>
      </c>
      <c r="CT91" s="359">
        <f>Prielaidos!$H$121</f>
        <v>0</v>
      </c>
      <c r="CU91" s="359">
        <f>Prielaidos!$H$121</f>
        <v>0</v>
      </c>
      <c r="CV91" s="359">
        <f>Prielaidos!$H$121</f>
        <v>0</v>
      </c>
      <c r="CW91" s="359">
        <f>Prielaidos!$H$121</f>
        <v>0</v>
      </c>
      <c r="CX91" s="359">
        <f>Prielaidos!$H$121</f>
        <v>0</v>
      </c>
      <c r="CY91" s="359">
        <f>Prielaidos!$H$121</f>
        <v>0</v>
      </c>
      <c r="CZ91" s="359">
        <f>Prielaidos!$H$121</f>
        <v>0</v>
      </c>
      <c r="DA91" s="359">
        <f>Prielaidos!$H$121</f>
        <v>0</v>
      </c>
      <c r="DB91" s="359">
        <f>Prielaidos!$H$121</f>
        <v>0</v>
      </c>
      <c r="DC91" s="359">
        <f>Prielaidos!$H$121</f>
        <v>0</v>
      </c>
      <c r="DE91" s="23">
        <f t="shared" si="51"/>
        <v>0</v>
      </c>
      <c r="DF91" s="23">
        <f t="shared" si="42"/>
        <v>2</v>
      </c>
      <c r="DG91">
        <f t="shared" si="52"/>
        <v>21</v>
      </c>
    </row>
    <row r="92" spans="1:112" ht="15">
      <c r="A92" s="67">
        <v>80</v>
      </c>
      <c r="B92" s="323" t="str">
        <f>$B$89&amp;"3."</f>
        <v>G.3.</v>
      </c>
      <c r="C92" s="357" t="s">
        <v>231</v>
      </c>
      <c r="D92" s="323"/>
      <c r="E92" s="366">
        <v>0.21</v>
      </c>
      <c r="F92" s="350">
        <f>H92+NPV(FD,I92:INDEX(I92:DC92,PAL))</f>
        <v>1615.3846153846152</v>
      </c>
      <c r="G92" s="350">
        <f>SUMIF($H$5:$DC$5,"&lt;="&amp;PAL,$H92:$DC92)</f>
        <v>1680</v>
      </c>
      <c r="H92" s="359">
        <v>0</v>
      </c>
      <c r="I92" s="359">
        <v>1680</v>
      </c>
      <c r="J92" s="359">
        <v>0</v>
      </c>
      <c r="K92" s="359">
        <v>0</v>
      </c>
      <c r="L92" s="359">
        <v>0</v>
      </c>
      <c r="M92" s="359">
        <v>0</v>
      </c>
      <c r="N92" s="359">
        <v>0</v>
      </c>
      <c r="O92" s="359">
        <v>0</v>
      </c>
      <c r="P92" s="359">
        <v>0</v>
      </c>
      <c r="Q92" s="359">
        <v>0</v>
      </c>
      <c r="R92" s="359">
        <v>0</v>
      </c>
      <c r="S92" s="359">
        <v>0</v>
      </c>
      <c r="T92" s="359">
        <v>0</v>
      </c>
      <c r="U92" s="359">
        <v>0</v>
      </c>
      <c r="V92" s="359">
        <v>0</v>
      </c>
      <c r="W92" s="359">
        <v>0</v>
      </c>
      <c r="X92" s="359">
        <v>0</v>
      </c>
      <c r="Y92" s="359">
        <v>0</v>
      </c>
      <c r="Z92" s="359">
        <v>0</v>
      </c>
      <c r="AA92" s="359">
        <v>0</v>
      </c>
      <c r="AB92" s="359">
        <v>0</v>
      </c>
      <c r="AC92" s="359">
        <v>0</v>
      </c>
      <c r="AD92" s="359">
        <v>0</v>
      </c>
      <c r="AE92" s="359">
        <v>0</v>
      </c>
      <c r="AF92" s="359">
        <v>0</v>
      </c>
      <c r="AG92" s="359">
        <v>0</v>
      </c>
      <c r="AH92" s="359">
        <v>0</v>
      </c>
      <c r="AI92" s="359">
        <v>0</v>
      </c>
      <c r="AJ92" s="359">
        <v>0</v>
      </c>
      <c r="AK92" s="359">
        <v>0</v>
      </c>
      <c r="AL92" s="359">
        <v>0</v>
      </c>
      <c r="AM92" s="359">
        <v>0</v>
      </c>
      <c r="AN92" s="359">
        <v>0</v>
      </c>
      <c r="AO92" s="359">
        <v>0</v>
      </c>
      <c r="AP92" s="359">
        <v>0</v>
      </c>
      <c r="AQ92" s="359">
        <v>0</v>
      </c>
      <c r="AR92" s="359">
        <v>0</v>
      </c>
      <c r="AS92" s="359">
        <v>0</v>
      </c>
      <c r="AT92" s="359">
        <v>0</v>
      </c>
      <c r="AU92" s="359">
        <v>0</v>
      </c>
      <c r="AV92" s="359">
        <v>0</v>
      </c>
      <c r="AW92" s="359">
        <v>0</v>
      </c>
      <c r="AX92" s="359">
        <v>0</v>
      </c>
      <c r="AY92" s="359">
        <v>0</v>
      </c>
      <c r="AZ92" s="359">
        <v>0</v>
      </c>
      <c r="BA92" s="359">
        <v>0</v>
      </c>
      <c r="BB92" s="359">
        <v>0</v>
      </c>
      <c r="BC92" s="359">
        <v>0</v>
      </c>
      <c r="BD92" s="359">
        <v>0</v>
      </c>
      <c r="BE92" s="359">
        <v>0</v>
      </c>
      <c r="BF92" s="359">
        <v>0</v>
      </c>
      <c r="BG92" s="359">
        <v>0</v>
      </c>
      <c r="BH92" s="359">
        <v>0</v>
      </c>
      <c r="BI92" s="359">
        <v>0</v>
      </c>
      <c r="BJ92" s="359">
        <v>0</v>
      </c>
      <c r="BK92" s="359">
        <v>0</v>
      </c>
      <c r="BL92" s="359">
        <v>0</v>
      </c>
      <c r="BM92" s="359">
        <v>0</v>
      </c>
      <c r="BN92" s="359">
        <v>0</v>
      </c>
      <c r="BO92" s="359">
        <v>0</v>
      </c>
      <c r="BP92" s="359">
        <v>0</v>
      </c>
      <c r="BQ92" s="359">
        <v>0</v>
      </c>
      <c r="BR92" s="359">
        <v>0</v>
      </c>
      <c r="BS92" s="359">
        <v>0</v>
      </c>
      <c r="BT92" s="359">
        <v>0</v>
      </c>
      <c r="BU92" s="359">
        <v>0</v>
      </c>
      <c r="BV92" s="359">
        <v>0</v>
      </c>
      <c r="BW92" s="359">
        <v>0</v>
      </c>
      <c r="BX92" s="359">
        <v>0</v>
      </c>
      <c r="BY92" s="359">
        <v>0</v>
      </c>
      <c r="BZ92" s="359">
        <v>0</v>
      </c>
      <c r="CA92" s="359">
        <v>0</v>
      </c>
      <c r="CB92" s="359">
        <v>0</v>
      </c>
      <c r="CC92" s="359">
        <v>0</v>
      </c>
      <c r="CD92" s="359">
        <v>0</v>
      </c>
      <c r="CE92" s="359">
        <v>0</v>
      </c>
      <c r="CF92" s="359">
        <v>0</v>
      </c>
      <c r="CG92" s="359">
        <v>0</v>
      </c>
      <c r="CH92" s="359">
        <v>0</v>
      </c>
      <c r="CI92" s="359">
        <v>0</v>
      </c>
      <c r="CJ92" s="359">
        <v>0</v>
      </c>
      <c r="CK92" s="359">
        <v>0</v>
      </c>
      <c r="CL92" s="359">
        <v>0</v>
      </c>
      <c r="CM92" s="359">
        <v>0</v>
      </c>
      <c r="CN92" s="359">
        <v>0</v>
      </c>
      <c r="CO92" s="359">
        <v>0</v>
      </c>
      <c r="CP92" s="359">
        <v>0</v>
      </c>
      <c r="CQ92" s="359">
        <v>0</v>
      </c>
      <c r="CR92" s="359">
        <v>0</v>
      </c>
      <c r="CS92" s="359">
        <v>0</v>
      </c>
      <c r="CT92" s="359">
        <v>0</v>
      </c>
      <c r="CU92" s="359">
        <v>0</v>
      </c>
      <c r="CV92" s="359">
        <v>0</v>
      </c>
      <c r="CW92" s="359">
        <v>0</v>
      </c>
      <c r="CX92" s="359">
        <v>0</v>
      </c>
      <c r="CY92" s="359">
        <v>0</v>
      </c>
      <c r="CZ92" s="359">
        <v>0</v>
      </c>
      <c r="DA92" s="359">
        <v>0</v>
      </c>
      <c r="DB92" s="359">
        <v>0</v>
      </c>
      <c r="DC92" s="359">
        <v>0</v>
      </c>
      <c r="DE92" s="23">
        <f t="shared" si="51"/>
        <v>0</v>
      </c>
      <c r="DF92" s="23">
        <f t="shared" si="42"/>
        <v>1</v>
      </c>
      <c r="DG92">
        <f t="shared" si="52"/>
        <v>21</v>
      </c>
    </row>
    <row r="93" spans="1:112" ht="15">
      <c r="A93" s="67">
        <v>81</v>
      </c>
      <c r="B93" s="323" t="str">
        <f>$B$89&amp;"4."</f>
        <v>G.4.</v>
      </c>
      <c r="C93" s="357" t="s">
        <v>232</v>
      </c>
      <c r="D93" s="323"/>
      <c r="E93" s="366">
        <v>0.21</v>
      </c>
      <c r="F93" s="350">
        <f>H93+NPV(FD,I93:INDEX(I93:DC93,PAL))</f>
        <v>14.7</v>
      </c>
      <c r="G93" s="350">
        <f>SUMIF($H$5:$DC$5,"&lt;="&amp;PAL,$H93:$DC93)</f>
        <v>14.7</v>
      </c>
      <c r="H93" s="359">
        <v>14.7</v>
      </c>
      <c r="I93" s="359">
        <v>0</v>
      </c>
      <c r="J93" s="359">
        <v>0</v>
      </c>
      <c r="K93" s="359">
        <v>0</v>
      </c>
      <c r="L93" s="359">
        <v>0</v>
      </c>
      <c r="M93" s="359">
        <v>0</v>
      </c>
      <c r="N93" s="359">
        <v>0</v>
      </c>
      <c r="O93" s="359">
        <v>0</v>
      </c>
      <c r="P93" s="359">
        <v>0</v>
      </c>
      <c r="Q93" s="359">
        <v>0</v>
      </c>
      <c r="R93" s="359">
        <v>0</v>
      </c>
      <c r="S93" s="359">
        <v>0</v>
      </c>
      <c r="T93" s="359">
        <v>0</v>
      </c>
      <c r="U93" s="359">
        <v>0</v>
      </c>
      <c r="V93" s="359">
        <v>0</v>
      </c>
      <c r="W93" s="359">
        <v>0</v>
      </c>
      <c r="X93" s="359">
        <v>0</v>
      </c>
      <c r="Y93" s="359">
        <v>0</v>
      </c>
      <c r="Z93" s="359">
        <v>0</v>
      </c>
      <c r="AA93" s="359">
        <v>0</v>
      </c>
      <c r="AB93" s="359">
        <v>0</v>
      </c>
      <c r="AC93" s="359">
        <v>0</v>
      </c>
      <c r="AD93" s="359">
        <v>0</v>
      </c>
      <c r="AE93" s="359">
        <v>0</v>
      </c>
      <c r="AF93" s="359">
        <v>0</v>
      </c>
      <c r="AG93" s="359">
        <v>0</v>
      </c>
      <c r="AH93" s="359">
        <v>0</v>
      </c>
      <c r="AI93" s="359">
        <v>0</v>
      </c>
      <c r="AJ93" s="359">
        <v>0</v>
      </c>
      <c r="AK93" s="359">
        <v>0</v>
      </c>
      <c r="AL93" s="359">
        <v>0</v>
      </c>
      <c r="AM93" s="359">
        <v>0</v>
      </c>
      <c r="AN93" s="359">
        <v>0</v>
      </c>
      <c r="AO93" s="359">
        <v>0</v>
      </c>
      <c r="AP93" s="359">
        <v>0</v>
      </c>
      <c r="AQ93" s="359">
        <v>0</v>
      </c>
      <c r="AR93" s="359">
        <v>0</v>
      </c>
      <c r="AS93" s="359">
        <v>0</v>
      </c>
      <c r="AT93" s="359">
        <v>0</v>
      </c>
      <c r="AU93" s="359">
        <v>0</v>
      </c>
      <c r="AV93" s="359">
        <v>0</v>
      </c>
      <c r="AW93" s="359">
        <v>0</v>
      </c>
      <c r="AX93" s="359">
        <v>0</v>
      </c>
      <c r="AY93" s="359">
        <v>0</v>
      </c>
      <c r="AZ93" s="359">
        <v>0</v>
      </c>
      <c r="BA93" s="359">
        <v>0</v>
      </c>
      <c r="BB93" s="359">
        <v>0</v>
      </c>
      <c r="BC93" s="359">
        <v>0</v>
      </c>
      <c r="BD93" s="359">
        <v>0</v>
      </c>
      <c r="BE93" s="359">
        <v>0</v>
      </c>
      <c r="BF93" s="359">
        <v>0</v>
      </c>
      <c r="BG93" s="359">
        <v>0</v>
      </c>
      <c r="BH93" s="359">
        <v>0</v>
      </c>
      <c r="BI93" s="359">
        <v>0</v>
      </c>
      <c r="BJ93" s="359">
        <v>0</v>
      </c>
      <c r="BK93" s="359">
        <v>0</v>
      </c>
      <c r="BL93" s="359">
        <v>0</v>
      </c>
      <c r="BM93" s="359">
        <v>0</v>
      </c>
      <c r="BN93" s="359">
        <v>0</v>
      </c>
      <c r="BO93" s="359">
        <v>0</v>
      </c>
      <c r="BP93" s="359">
        <v>0</v>
      </c>
      <c r="BQ93" s="359">
        <v>0</v>
      </c>
      <c r="BR93" s="359">
        <v>0</v>
      </c>
      <c r="BS93" s="359">
        <v>0</v>
      </c>
      <c r="BT93" s="359">
        <v>0</v>
      </c>
      <c r="BU93" s="359">
        <v>0</v>
      </c>
      <c r="BV93" s="359">
        <v>0</v>
      </c>
      <c r="BW93" s="359">
        <v>0</v>
      </c>
      <c r="BX93" s="359">
        <v>0</v>
      </c>
      <c r="BY93" s="359">
        <v>0</v>
      </c>
      <c r="BZ93" s="359">
        <v>0</v>
      </c>
      <c r="CA93" s="359">
        <v>0</v>
      </c>
      <c r="CB93" s="359">
        <v>0</v>
      </c>
      <c r="CC93" s="359">
        <v>0</v>
      </c>
      <c r="CD93" s="359">
        <v>0</v>
      </c>
      <c r="CE93" s="359">
        <v>0</v>
      </c>
      <c r="CF93" s="359">
        <v>0</v>
      </c>
      <c r="CG93" s="359">
        <v>0</v>
      </c>
      <c r="CH93" s="359">
        <v>0</v>
      </c>
      <c r="CI93" s="359">
        <v>0</v>
      </c>
      <c r="CJ93" s="359">
        <v>0</v>
      </c>
      <c r="CK93" s="359">
        <v>0</v>
      </c>
      <c r="CL93" s="359">
        <v>0</v>
      </c>
      <c r="CM93" s="359">
        <v>0</v>
      </c>
      <c r="CN93" s="359">
        <v>0</v>
      </c>
      <c r="CO93" s="359">
        <v>0</v>
      </c>
      <c r="CP93" s="359">
        <v>0</v>
      </c>
      <c r="CQ93" s="359">
        <v>0</v>
      </c>
      <c r="CR93" s="359">
        <v>0</v>
      </c>
      <c r="CS93" s="359">
        <v>0</v>
      </c>
      <c r="CT93" s="359">
        <v>0</v>
      </c>
      <c r="CU93" s="359">
        <v>0</v>
      </c>
      <c r="CV93" s="359">
        <v>0</v>
      </c>
      <c r="CW93" s="359">
        <v>0</v>
      </c>
      <c r="CX93" s="359">
        <v>0</v>
      </c>
      <c r="CY93" s="359">
        <v>0</v>
      </c>
      <c r="CZ93" s="359">
        <v>0</v>
      </c>
      <c r="DA93" s="359">
        <v>0</v>
      </c>
      <c r="DB93" s="359">
        <v>0</v>
      </c>
      <c r="DC93" s="359">
        <v>0</v>
      </c>
      <c r="DE93" s="23">
        <f t="shared" si="51"/>
        <v>0</v>
      </c>
      <c r="DF93" s="23">
        <f t="shared" si="42"/>
        <v>1</v>
      </c>
      <c r="DG93">
        <f t="shared" si="52"/>
        <v>21</v>
      </c>
    </row>
    <row r="94" spans="1:112" ht="15">
      <c r="A94" s="67">
        <v>82</v>
      </c>
      <c r="B94" s="323" t="str">
        <f>$B$89&amp;"5."</f>
        <v>G.5.</v>
      </c>
      <c r="C94" s="357"/>
      <c r="D94" s="323"/>
      <c r="E94" s="366">
        <v>0.21</v>
      </c>
      <c r="F94" s="350">
        <f>H94+NPV(FD,I94:INDEX(I94:DC94,PAL))</f>
        <v>0</v>
      </c>
      <c r="G94" s="350">
        <f>SUMIF($H$5:$DC$5,"&lt;="&amp;PAL,$H94:$DC94)</f>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0</v>
      </c>
      <c r="AD94" s="359">
        <v>0</v>
      </c>
      <c r="AE94" s="359">
        <v>0</v>
      </c>
      <c r="AF94" s="359">
        <v>0</v>
      </c>
      <c r="AG94" s="359">
        <v>0</v>
      </c>
      <c r="AH94" s="359">
        <v>0</v>
      </c>
      <c r="AI94" s="359">
        <v>0</v>
      </c>
      <c r="AJ94" s="359">
        <v>0</v>
      </c>
      <c r="AK94" s="359">
        <v>0</v>
      </c>
      <c r="AL94" s="359">
        <v>0</v>
      </c>
      <c r="AM94" s="359">
        <v>0</v>
      </c>
      <c r="AN94" s="359">
        <v>0</v>
      </c>
      <c r="AO94" s="359">
        <v>0</v>
      </c>
      <c r="AP94" s="359">
        <v>0</v>
      </c>
      <c r="AQ94" s="359">
        <v>0</v>
      </c>
      <c r="AR94" s="359">
        <v>0</v>
      </c>
      <c r="AS94" s="359">
        <v>0</v>
      </c>
      <c r="AT94" s="359">
        <v>0</v>
      </c>
      <c r="AU94" s="359">
        <v>0</v>
      </c>
      <c r="AV94" s="359">
        <v>0</v>
      </c>
      <c r="AW94" s="359">
        <v>0</v>
      </c>
      <c r="AX94" s="359">
        <v>0</v>
      </c>
      <c r="AY94" s="359">
        <v>0</v>
      </c>
      <c r="AZ94" s="359">
        <v>0</v>
      </c>
      <c r="BA94" s="359">
        <v>0</v>
      </c>
      <c r="BB94" s="359">
        <v>0</v>
      </c>
      <c r="BC94" s="359">
        <v>0</v>
      </c>
      <c r="BD94" s="359">
        <v>0</v>
      </c>
      <c r="BE94" s="359">
        <v>0</v>
      </c>
      <c r="BF94" s="359">
        <v>0</v>
      </c>
      <c r="BG94" s="359">
        <v>0</v>
      </c>
      <c r="BH94" s="359">
        <v>0</v>
      </c>
      <c r="BI94" s="359">
        <v>0</v>
      </c>
      <c r="BJ94" s="359">
        <v>0</v>
      </c>
      <c r="BK94" s="359">
        <v>0</v>
      </c>
      <c r="BL94" s="359">
        <v>0</v>
      </c>
      <c r="BM94" s="359">
        <v>0</v>
      </c>
      <c r="BN94" s="359">
        <v>0</v>
      </c>
      <c r="BO94" s="359">
        <v>0</v>
      </c>
      <c r="BP94" s="359">
        <v>0</v>
      </c>
      <c r="BQ94" s="359">
        <v>0</v>
      </c>
      <c r="BR94" s="359">
        <v>0</v>
      </c>
      <c r="BS94" s="359">
        <v>0</v>
      </c>
      <c r="BT94" s="359">
        <v>0</v>
      </c>
      <c r="BU94" s="359">
        <v>0</v>
      </c>
      <c r="BV94" s="359">
        <v>0</v>
      </c>
      <c r="BW94" s="359">
        <v>0</v>
      </c>
      <c r="BX94" s="359">
        <v>0</v>
      </c>
      <c r="BY94" s="359">
        <v>0</v>
      </c>
      <c r="BZ94" s="359">
        <v>0</v>
      </c>
      <c r="CA94" s="359">
        <v>0</v>
      </c>
      <c r="CB94" s="359">
        <v>0</v>
      </c>
      <c r="CC94" s="359">
        <v>0</v>
      </c>
      <c r="CD94" s="359">
        <v>0</v>
      </c>
      <c r="CE94" s="359">
        <v>0</v>
      </c>
      <c r="CF94" s="359">
        <v>0</v>
      </c>
      <c r="CG94" s="359">
        <v>0</v>
      </c>
      <c r="CH94" s="359">
        <v>0</v>
      </c>
      <c r="CI94" s="359">
        <v>0</v>
      </c>
      <c r="CJ94" s="359">
        <v>0</v>
      </c>
      <c r="CK94" s="359">
        <v>0</v>
      </c>
      <c r="CL94" s="359">
        <v>0</v>
      </c>
      <c r="CM94" s="359">
        <v>0</v>
      </c>
      <c r="CN94" s="359">
        <v>0</v>
      </c>
      <c r="CO94" s="359">
        <v>0</v>
      </c>
      <c r="CP94" s="359">
        <v>0</v>
      </c>
      <c r="CQ94" s="359">
        <v>0</v>
      </c>
      <c r="CR94" s="359">
        <v>0</v>
      </c>
      <c r="CS94" s="359">
        <v>0</v>
      </c>
      <c r="CT94" s="359">
        <v>0</v>
      </c>
      <c r="CU94" s="359">
        <v>0</v>
      </c>
      <c r="CV94" s="359">
        <v>0</v>
      </c>
      <c r="CW94" s="359">
        <v>0</v>
      </c>
      <c r="CX94" s="359">
        <v>0</v>
      </c>
      <c r="CY94" s="359">
        <v>0</v>
      </c>
      <c r="CZ94" s="359">
        <v>0</v>
      </c>
      <c r="DA94" s="359">
        <v>0</v>
      </c>
      <c r="DB94" s="359">
        <v>0</v>
      </c>
      <c r="DC94" s="359">
        <v>0</v>
      </c>
      <c r="DE94" s="23">
        <f t="shared" si="51"/>
        <v>0</v>
      </c>
      <c r="DF94" s="23">
        <f t="shared" si="42"/>
        <v>0</v>
      </c>
      <c r="DG94">
        <f t="shared" si="52"/>
        <v>21</v>
      </c>
    </row>
    <row r="95" spans="1:112" ht="15">
      <c r="A95" s="67">
        <v>83</v>
      </c>
      <c r="B95" s="323" t="str">
        <f>$B$89&amp;"6."</f>
        <v>G.6.</v>
      </c>
      <c r="C95" s="357" t="s">
        <v>233</v>
      </c>
      <c r="D95" s="323"/>
      <c r="E95" s="366" t="s">
        <v>37</v>
      </c>
      <c r="F95" s="350">
        <f>H95+NPV(FD,I95:INDEX(I95:DC95,PAL))</f>
        <v>273233011.64506519</v>
      </c>
      <c r="G95" s="350">
        <f>SUMIF($H$5:$DC$5,"&lt;="&amp;PAL,$H95:$DC95)</f>
        <v>308725826.76470584</v>
      </c>
      <c r="H95" s="359">
        <f>Prielaidos!C386</f>
        <v>7477889.1805116581</v>
      </c>
      <c r="I95" s="359">
        <f>Prielaidos!D386</f>
        <v>49251960.772774398</v>
      </c>
      <c r="J95" s="359">
        <f>Prielaidos!E386</f>
        <v>57621492.636979528</v>
      </c>
      <c r="K95" s="359">
        <f>Prielaidos!F386</f>
        <v>31265743.890389856</v>
      </c>
      <c r="L95" s="359">
        <f>Prielaidos!G386</f>
        <v>44643917.670281135</v>
      </c>
      <c r="M95" s="359">
        <f>Prielaidos!H386</f>
        <v>52156241.057816699</v>
      </c>
      <c r="N95" s="359">
        <f>Prielaidos!I386</f>
        <v>67646870.62992093</v>
      </c>
      <c r="O95" s="359">
        <f>Prielaidos!J386</f>
        <v>30064441.017881989</v>
      </c>
      <c r="P95" s="359">
        <f>Prielaidos!K386</f>
        <v>-4102124.5279103173</v>
      </c>
      <c r="Q95" s="359">
        <f>Prielaidos!L386</f>
        <v>-4302396.6008217642</v>
      </c>
      <c r="R95" s="359">
        <f>Prielaidos!M386</f>
        <v>-4302396.6008217642</v>
      </c>
      <c r="S95" s="359">
        <f>Prielaidos!N386</f>
        <v>-4302396.6008217642</v>
      </c>
      <c r="T95" s="359">
        <f>Prielaidos!O386</f>
        <v>-3527136.5006480059</v>
      </c>
      <c r="U95" s="359">
        <f>Prielaidos!P386</f>
        <v>-2918654.695674642</v>
      </c>
      <c r="V95" s="359">
        <f>Prielaidos!Q386</f>
        <v>-2355199.5774386106</v>
      </c>
      <c r="W95" s="359">
        <f>Prielaidos!R386</f>
        <v>-2048990.4838905574</v>
      </c>
      <c r="X95" s="359">
        <f>Prielaidos!S386</f>
        <v>-1547619.7082570742</v>
      </c>
      <c r="Y95" s="359">
        <f>Prielaidos!T386</f>
        <v>-1243068.0387607024</v>
      </c>
      <c r="Z95" s="359">
        <f>Prielaidos!U386</f>
        <v>-752746.75680509186</v>
      </c>
      <c r="AA95" s="359">
        <f>Prielaidos!V386</f>
        <v>0</v>
      </c>
      <c r="AB95" s="359">
        <f>Prielaidos!W386</f>
        <v>0</v>
      </c>
      <c r="AC95" s="359">
        <v>0</v>
      </c>
      <c r="AD95" s="359">
        <v>0</v>
      </c>
      <c r="AE95" s="359">
        <v>0</v>
      </c>
      <c r="AF95" s="359">
        <v>0</v>
      </c>
      <c r="AG95" s="359">
        <v>0</v>
      </c>
      <c r="AH95" s="359">
        <v>0</v>
      </c>
      <c r="AI95" s="359">
        <v>0</v>
      </c>
      <c r="AJ95" s="359">
        <v>0</v>
      </c>
      <c r="AK95" s="359">
        <v>0</v>
      </c>
      <c r="AL95" s="359">
        <v>0</v>
      </c>
      <c r="AM95" s="359">
        <v>0</v>
      </c>
      <c r="AN95" s="359">
        <v>0</v>
      </c>
      <c r="AO95" s="359">
        <v>0</v>
      </c>
      <c r="AP95" s="359">
        <v>0</v>
      </c>
      <c r="AQ95" s="359">
        <v>0</v>
      </c>
      <c r="AR95" s="359">
        <v>0</v>
      </c>
      <c r="AS95" s="359">
        <v>0</v>
      </c>
      <c r="AT95" s="359">
        <v>0</v>
      </c>
      <c r="AU95" s="359">
        <v>0</v>
      </c>
      <c r="AV95" s="359">
        <v>0</v>
      </c>
      <c r="AW95" s="359">
        <v>0</v>
      </c>
      <c r="AX95" s="359">
        <v>0</v>
      </c>
      <c r="AY95" s="359">
        <v>0</v>
      </c>
      <c r="AZ95" s="359">
        <v>0</v>
      </c>
      <c r="BA95" s="359">
        <v>0</v>
      </c>
      <c r="BB95" s="359">
        <v>0</v>
      </c>
      <c r="BC95" s="359">
        <v>0</v>
      </c>
      <c r="BD95" s="359">
        <v>0</v>
      </c>
      <c r="BE95" s="359">
        <v>0</v>
      </c>
      <c r="BF95" s="359">
        <v>0</v>
      </c>
      <c r="BG95" s="359">
        <v>0</v>
      </c>
      <c r="BH95" s="359">
        <v>0</v>
      </c>
      <c r="BI95" s="359">
        <v>0</v>
      </c>
      <c r="BJ95" s="359">
        <v>0</v>
      </c>
      <c r="BK95" s="359">
        <v>0</v>
      </c>
      <c r="BL95" s="359">
        <v>0</v>
      </c>
      <c r="BM95" s="359">
        <v>0</v>
      </c>
      <c r="BN95" s="359">
        <v>0</v>
      </c>
      <c r="BO95" s="359">
        <v>0</v>
      </c>
      <c r="BP95" s="359">
        <v>0</v>
      </c>
      <c r="BQ95" s="359">
        <v>0</v>
      </c>
      <c r="BR95" s="359">
        <v>0</v>
      </c>
      <c r="BS95" s="359">
        <v>0</v>
      </c>
      <c r="BT95" s="359">
        <v>0</v>
      </c>
      <c r="BU95" s="359">
        <v>0</v>
      </c>
      <c r="BV95" s="359">
        <v>0</v>
      </c>
      <c r="BW95" s="359">
        <v>0</v>
      </c>
      <c r="BX95" s="359">
        <v>0</v>
      </c>
      <c r="BY95" s="359">
        <v>0</v>
      </c>
      <c r="BZ95" s="359">
        <v>0</v>
      </c>
      <c r="CA95" s="359">
        <v>0</v>
      </c>
      <c r="CB95" s="359">
        <v>0</v>
      </c>
      <c r="CC95" s="359">
        <v>0</v>
      </c>
      <c r="CD95" s="359">
        <v>0</v>
      </c>
      <c r="CE95" s="359">
        <v>0</v>
      </c>
      <c r="CF95" s="359">
        <v>0</v>
      </c>
      <c r="CG95" s="359">
        <v>0</v>
      </c>
      <c r="CH95" s="359">
        <v>0</v>
      </c>
      <c r="CI95" s="359">
        <v>0</v>
      </c>
      <c r="CJ95" s="359">
        <v>0</v>
      </c>
      <c r="CK95" s="359">
        <v>0</v>
      </c>
      <c r="CL95" s="359">
        <v>0</v>
      </c>
      <c r="CM95" s="359">
        <v>0</v>
      </c>
      <c r="CN95" s="359">
        <v>0</v>
      </c>
      <c r="CO95" s="359">
        <v>0</v>
      </c>
      <c r="CP95" s="359">
        <v>0</v>
      </c>
      <c r="CQ95" s="359">
        <v>0</v>
      </c>
      <c r="CR95" s="359">
        <v>0</v>
      </c>
      <c r="CS95" s="359">
        <v>0</v>
      </c>
      <c r="CT95" s="359">
        <v>0</v>
      </c>
      <c r="CU95" s="359">
        <v>0</v>
      </c>
      <c r="CV95" s="359">
        <v>0</v>
      </c>
      <c r="CW95" s="359">
        <v>0</v>
      </c>
      <c r="CX95" s="359">
        <v>0</v>
      </c>
      <c r="CY95" s="359">
        <v>0</v>
      </c>
      <c r="CZ95" s="359">
        <v>0</v>
      </c>
      <c r="DA95" s="359">
        <v>0</v>
      </c>
      <c r="DB95" s="359">
        <v>0</v>
      </c>
      <c r="DC95" s="359">
        <v>0</v>
      </c>
      <c r="DE95" s="23">
        <f t="shared" si="51"/>
        <v>0</v>
      </c>
      <c r="DF95" s="23">
        <f t="shared" si="42"/>
        <v>19</v>
      </c>
      <c r="DG95">
        <f t="shared" si="52"/>
        <v>0</v>
      </c>
    </row>
    <row r="96" spans="1:112" ht="15">
      <c r="A96" s="67">
        <v>84</v>
      </c>
      <c r="B96" s="323" t="str">
        <f>$B$89&amp;"7."</f>
        <v>G.7.</v>
      </c>
      <c r="C96" s="357"/>
      <c r="D96" s="323"/>
      <c r="E96" s="366">
        <v>0.21</v>
      </c>
      <c r="F96" s="350">
        <f>H96+NPV(FD,I96:INDEX(I96:DC96,PAL))</f>
        <v>0</v>
      </c>
      <c r="G96" s="350">
        <f>SUMIF($H$5:$DC$5,"&lt;="&amp;PAL,$H96:$DC96)</f>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0</v>
      </c>
      <c r="AW96" s="359">
        <v>0</v>
      </c>
      <c r="AX96" s="359">
        <v>0</v>
      </c>
      <c r="AY96" s="359">
        <v>0</v>
      </c>
      <c r="AZ96" s="359">
        <v>0</v>
      </c>
      <c r="BA96" s="359">
        <v>0</v>
      </c>
      <c r="BB96" s="359">
        <v>0</v>
      </c>
      <c r="BC96" s="359">
        <v>0</v>
      </c>
      <c r="BD96" s="359">
        <v>0</v>
      </c>
      <c r="BE96" s="359">
        <v>0</v>
      </c>
      <c r="BF96" s="359">
        <v>0</v>
      </c>
      <c r="BG96" s="359">
        <v>0</v>
      </c>
      <c r="BH96" s="359">
        <v>0</v>
      </c>
      <c r="BI96" s="359">
        <v>0</v>
      </c>
      <c r="BJ96" s="359">
        <v>0</v>
      </c>
      <c r="BK96" s="359">
        <v>0</v>
      </c>
      <c r="BL96" s="359">
        <v>0</v>
      </c>
      <c r="BM96" s="359">
        <v>0</v>
      </c>
      <c r="BN96" s="359">
        <v>0</v>
      </c>
      <c r="BO96" s="359">
        <v>0</v>
      </c>
      <c r="BP96" s="359">
        <v>0</v>
      </c>
      <c r="BQ96" s="359">
        <v>0</v>
      </c>
      <c r="BR96" s="359">
        <v>0</v>
      </c>
      <c r="BS96" s="359">
        <v>0</v>
      </c>
      <c r="BT96" s="359">
        <v>0</v>
      </c>
      <c r="BU96" s="359">
        <v>0</v>
      </c>
      <c r="BV96" s="359">
        <v>0</v>
      </c>
      <c r="BW96" s="359">
        <v>0</v>
      </c>
      <c r="BX96" s="359">
        <v>0</v>
      </c>
      <c r="BY96" s="359">
        <v>0</v>
      </c>
      <c r="BZ96" s="359">
        <v>0</v>
      </c>
      <c r="CA96" s="359">
        <v>0</v>
      </c>
      <c r="CB96" s="359">
        <v>0</v>
      </c>
      <c r="CC96" s="359">
        <v>0</v>
      </c>
      <c r="CD96" s="359">
        <v>0</v>
      </c>
      <c r="CE96" s="359">
        <v>0</v>
      </c>
      <c r="CF96" s="359">
        <v>0</v>
      </c>
      <c r="CG96" s="359">
        <v>0</v>
      </c>
      <c r="CH96" s="359">
        <v>0</v>
      </c>
      <c r="CI96" s="359">
        <v>0</v>
      </c>
      <c r="CJ96" s="359">
        <v>0</v>
      </c>
      <c r="CK96" s="359">
        <v>0</v>
      </c>
      <c r="CL96" s="359">
        <v>0</v>
      </c>
      <c r="CM96" s="359">
        <v>0</v>
      </c>
      <c r="CN96" s="359">
        <v>0</v>
      </c>
      <c r="CO96" s="359">
        <v>0</v>
      </c>
      <c r="CP96" s="359">
        <v>0</v>
      </c>
      <c r="CQ96" s="359">
        <v>0</v>
      </c>
      <c r="CR96" s="359">
        <v>0</v>
      </c>
      <c r="CS96" s="359">
        <v>0</v>
      </c>
      <c r="CT96" s="359">
        <v>0</v>
      </c>
      <c r="CU96" s="359">
        <v>0</v>
      </c>
      <c r="CV96" s="359">
        <v>0</v>
      </c>
      <c r="CW96" s="359">
        <v>0</v>
      </c>
      <c r="CX96" s="359">
        <v>0</v>
      </c>
      <c r="CY96" s="359">
        <v>0</v>
      </c>
      <c r="CZ96" s="359">
        <v>0</v>
      </c>
      <c r="DA96" s="359">
        <v>0</v>
      </c>
      <c r="DB96" s="359">
        <v>0</v>
      </c>
      <c r="DC96" s="359">
        <v>0</v>
      </c>
      <c r="DE96" s="23">
        <f t="shared" ref="DE96:DE116" si="53">COUNTBLANK(H96:DC96)</f>
        <v>0</v>
      </c>
      <c r="DF96" s="23">
        <f t="shared" si="42"/>
        <v>0</v>
      </c>
      <c r="DG96">
        <f t="shared" si="52"/>
        <v>21</v>
      </c>
    </row>
    <row r="97" spans="1:113" ht="15">
      <c r="A97" s="67">
        <v>85</v>
      </c>
      <c r="B97" s="323" t="str">
        <f>$B$89&amp;"8."</f>
        <v>G.8.</v>
      </c>
      <c r="C97" s="357"/>
      <c r="D97" s="323"/>
      <c r="E97" s="366">
        <v>0.21</v>
      </c>
      <c r="F97" s="350">
        <f>H97+NPV(FD,I97:INDEX(I97:DC97,PAL))</f>
        <v>0</v>
      </c>
      <c r="G97" s="350">
        <f>SUMIF($H$5:$DC$5,"&lt;="&amp;PAL,$H97:$DC97)</f>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0</v>
      </c>
      <c r="AJ97" s="359">
        <v>0</v>
      </c>
      <c r="AK97" s="359">
        <v>0</v>
      </c>
      <c r="AL97" s="359">
        <v>0</v>
      </c>
      <c r="AM97" s="359">
        <v>0</v>
      </c>
      <c r="AN97" s="359">
        <v>0</v>
      </c>
      <c r="AO97" s="359">
        <v>0</v>
      </c>
      <c r="AP97" s="359">
        <v>0</v>
      </c>
      <c r="AQ97" s="359">
        <v>0</v>
      </c>
      <c r="AR97" s="359">
        <v>0</v>
      </c>
      <c r="AS97" s="359">
        <v>0</v>
      </c>
      <c r="AT97" s="359">
        <v>0</v>
      </c>
      <c r="AU97" s="359">
        <v>0</v>
      </c>
      <c r="AV97" s="359">
        <v>0</v>
      </c>
      <c r="AW97" s="359">
        <v>0</v>
      </c>
      <c r="AX97" s="359">
        <v>0</v>
      </c>
      <c r="AY97" s="359">
        <v>0</v>
      </c>
      <c r="AZ97" s="359">
        <v>0</v>
      </c>
      <c r="BA97" s="359">
        <v>0</v>
      </c>
      <c r="BB97" s="359">
        <v>0</v>
      </c>
      <c r="BC97" s="359">
        <v>0</v>
      </c>
      <c r="BD97" s="359">
        <v>0</v>
      </c>
      <c r="BE97" s="359">
        <v>0</v>
      </c>
      <c r="BF97" s="359">
        <v>0</v>
      </c>
      <c r="BG97" s="359">
        <v>0</v>
      </c>
      <c r="BH97" s="359">
        <v>0</v>
      </c>
      <c r="BI97" s="359">
        <v>0</v>
      </c>
      <c r="BJ97" s="359">
        <v>0</v>
      </c>
      <c r="BK97" s="359">
        <v>0</v>
      </c>
      <c r="BL97" s="359">
        <v>0</v>
      </c>
      <c r="BM97" s="359">
        <v>0</v>
      </c>
      <c r="BN97" s="359">
        <v>0</v>
      </c>
      <c r="BO97" s="359">
        <v>0</v>
      </c>
      <c r="BP97" s="359">
        <v>0</v>
      </c>
      <c r="BQ97" s="359">
        <v>0</v>
      </c>
      <c r="BR97" s="359">
        <v>0</v>
      </c>
      <c r="BS97" s="359">
        <v>0</v>
      </c>
      <c r="BT97" s="359">
        <v>0</v>
      </c>
      <c r="BU97" s="359">
        <v>0</v>
      </c>
      <c r="BV97" s="359">
        <v>0</v>
      </c>
      <c r="BW97" s="359">
        <v>0</v>
      </c>
      <c r="BX97" s="359">
        <v>0</v>
      </c>
      <c r="BY97" s="359">
        <v>0</v>
      </c>
      <c r="BZ97" s="359">
        <v>0</v>
      </c>
      <c r="CA97" s="359">
        <v>0</v>
      </c>
      <c r="CB97" s="359">
        <v>0</v>
      </c>
      <c r="CC97" s="359">
        <v>0</v>
      </c>
      <c r="CD97" s="359">
        <v>0</v>
      </c>
      <c r="CE97" s="359">
        <v>0</v>
      </c>
      <c r="CF97" s="359">
        <v>0</v>
      </c>
      <c r="CG97" s="359">
        <v>0</v>
      </c>
      <c r="CH97" s="359">
        <v>0</v>
      </c>
      <c r="CI97" s="359">
        <v>0</v>
      </c>
      <c r="CJ97" s="359">
        <v>0</v>
      </c>
      <c r="CK97" s="359">
        <v>0</v>
      </c>
      <c r="CL97" s="359">
        <v>0</v>
      </c>
      <c r="CM97" s="359">
        <v>0</v>
      </c>
      <c r="CN97" s="359">
        <v>0</v>
      </c>
      <c r="CO97" s="359">
        <v>0</v>
      </c>
      <c r="CP97" s="359">
        <v>0</v>
      </c>
      <c r="CQ97" s="359">
        <v>0</v>
      </c>
      <c r="CR97" s="359">
        <v>0</v>
      </c>
      <c r="CS97" s="359">
        <v>0</v>
      </c>
      <c r="CT97" s="359">
        <v>0</v>
      </c>
      <c r="CU97" s="359">
        <v>0</v>
      </c>
      <c r="CV97" s="359">
        <v>0</v>
      </c>
      <c r="CW97" s="359">
        <v>0</v>
      </c>
      <c r="CX97" s="359">
        <v>0</v>
      </c>
      <c r="CY97" s="359">
        <v>0</v>
      </c>
      <c r="CZ97" s="359">
        <v>0</v>
      </c>
      <c r="DA97" s="359">
        <v>0</v>
      </c>
      <c r="DB97" s="359">
        <v>0</v>
      </c>
      <c r="DC97" s="359">
        <v>0</v>
      </c>
      <c r="DE97" s="23">
        <f t="shared" si="53"/>
        <v>0</v>
      </c>
      <c r="DF97" s="23">
        <f t="shared" si="42"/>
        <v>0</v>
      </c>
      <c r="DG97">
        <f t="shared" si="52"/>
        <v>21</v>
      </c>
    </row>
    <row r="98" spans="1:113" ht="15">
      <c r="A98" s="67">
        <v>86</v>
      </c>
      <c r="B98" s="323" t="str">
        <f>$B$89&amp;"9."</f>
        <v>G.9.</v>
      </c>
      <c r="C98" s="357"/>
      <c r="D98" s="323"/>
      <c r="E98" s="366">
        <v>0.21</v>
      </c>
      <c r="F98" s="350">
        <f>H98+NPV(FD,I98:INDEX(I98:DC98,PAL))</f>
        <v>0</v>
      </c>
      <c r="G98" s="350">
        <f>SUMIF($H$5:$DC$5,"&lt;="&amp;PAL,$H98:$DC98)</f>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59">
        <v>0</v>
      </c>
      <c r="BD98" s="359">
        <v>0</v>
      </c>
      <c r="BE98" s="359">
        <v>0</v>
      </c>
      <c r="BF98" s="359">
        <v>0</v>
      </c>
      <c r="BG98" s="359">
        <v>0</v>
      </c>
      <c r="BH98" s="359">
        <v>0</v>
      </c>
      <c r="BI98" s="359">
        <v>0</v>
      </c>
      <c r="BJ98" s="359">
        <v>0</v>
      </c>
      <c r="BK98" s="359">
        <v>0</v>
      </c>
      <c r="BL98" s="359">
        <v>0</v>
      </c>
      <c r="BM98" s="359">
        <v>0</v>
      </c>
      <c r="BN98" s="359">
        <v>0</v>
      </c>
      <c r="BO98" s="359">
        <v>0</v>
      </c>
      <c r="BP98" s="359">
        <v>0</v>
      </c>
      <c r="BQ98" s="359">
        <v>0</v>
      </c>
      <c r="BR98" s="359">
        <v>0</v>
      </c>
      <c r="BS98" s="359">
        <v>0</v>
      </c>
      <c r="BT98" s="359">
        <v>0</v>
      </c>
      <c r="BU98" s="359">
        <v>0</v>
      </c>
      <c r="BV98" s="359">
        <v>0</v>
      </c>
      <c r="BW98" s="359">
        <v>0</v>
      </c>
      <c r="BX98" s="359">
        <v>0</v>
      </c>
      <c r="BY98" s="359">
        <v>0</v>
      </c>
      <c r="BZ98" s="359">
        <v>0</v>
      </c>
      <c r="CA98" s="359">
        <v>0</v>
      </c>
      <c r="CB98" s="359">
        <v>0</v>
      </c>
      <c r="CC98" s="359">
        <v>0</v>
      </c>
      <c r="CD98" s="359">
        <v>0</v>
      </c>
      <c r="CE98" s="359">
        <v>0</v>
      </c>
      <c r="CF98" s="359">
        <v>0</v>
      </c>
      <c r="CG98" s="359">
        <v>0</v>
      </c>
      <c r="CH98" s="359">
        <v>0</v>
      </c>
      <c r="CI98" s="359">
        <v>0</v>
      </c>
      <c r="CJ98" s="359">
        <v>0</v>
      </c>
      <c r="CK98" s="359">
        <v>0</v>
      </c>
      <c r="CL98" s="359">
        <v>0</v>
      </c>
      <c r="CM98" s="359">
        <v>0</v>
      </c>
      <c r="CN98" s="359">
        <v>0</v>
      </c>
      <c r="CO98" s="359">
        <v>0</v>
      </c>
      <c r="CP98" s="359">
        <v>0</v>
      </c>
      <c r="CQ98" s="359">
        <v>0</v>
      </c>
      <c r="CR98" s="359">
        <v>0</v>
      </c>
      <c r="CS98" s="359">
        <v>0</v>
      </c>
      <c r="CT98" s="359">
        <v>0</v>
      </c>
      <c r="CU98" s="359">
        <v>0</v>
      </c>
      <c r="CV98" s="359">
        <v>0</v>
      </c>
      <c r="CW98" s="359">
        <v>0</v>
      </c>
      <c r="CX98" s="359">
        <v>0</v>
      </c>
      <c r="CY98" s="359">
        <v>0</v>
      </c>
      <c r="CZ98" s="359">
        <v>0</v>
      </c>
      <c r="DA98" s="359">
        <v>0</v>
      </c>
      <c r="DB98" s="359">
        <v>0</v>
      </c>
      <c r="DC98" s="359">
        <v>0</v>
      </c>
      <c r="DE98" s="23">
        <f t="shared" si="53"/>
        <v>0</v>
      </c>
      <c r="DF98" s="23">
        <f t="shared" si="42"/>
        <v>0</v>
      </c>
      <c r="DG98">
        <f t="shared" si="52"/>
        <v>21</v>
      </c>
    </row>
    <row r="99" spans="1:113" ht="15">
      <c r="A99" s="67">
        <v>87</v>
      </c>
      <c r="B99" s="323" t="str">
        <f>$B$89&amp;"10."</f>
        <v>G.10.</v>
      </c>
      <c r="C99" s="357"/>
      <c r="D99" s="323"/>
      <c r="E99" s="366">
        <v>0.21</v>
      </c>
      <c r="F99" s="350">
        <f>H99+NPV(FD,I99:INDEX(I99:DC99,PAL))</f>
        <v>0</v>
      </c>
      <c r="G99" s="350">
        <f>SUMIF($H$5:$DC$5,"&lt;="&amp;PAL,$H99:$DC99)</f>
        <v>0</v>
      </c>
      <c r="H99" s="359">
        <v>0</v>
      </c>
      <c r="I99" s="359">
        <v>0</v>
      </c>
      <c r="J99" s="359">
        <v>0</v>
      </c>
      <c r="K99" s="359">
        <v>0</v>
      </c>
      <c r="L99" s="359">
        <v>0</v>
      </c>
      <c r="M99" s="359">
        <v>0</v>
      </c>
      <c r="N99" s="359">
        <v>0</v>
      </c>
      <c r="O99" s="359">
        <v>0</v>
      </c>
      <c r="P99" s="359">
        <v>0</v>
      </c>
      <c r="Q99" s="359">
        <v>0</v>
      </c>
      <c r="R99" s="359">
        <v>0</v>
      </c>
      <c r="S99" s="359">
        <v>0</v>
      </c>
      <c r="T99" s="359">
        <v>0</v>
      </c>
      <c r="U99" s="359">
        <v>0</v>
      </c>
      <c r="V99" s="359">
        <v>0</v>
      </c>
      <c r="W99" s="359">
        <v>0</v>
      </c>
      <c r="X99" s="359">
        <v>0</v>
      </c>
      <c r="Y99" s="359">
        <v>0</v>
      </c>
      <c r="Z99" s="359">
        <v>0</v>
      </c>
      <c r="AA99" s="359">
        <v>0</v>
      </c>
      <c r="AB99" s="359">
        <v>0</v>
      </c>
      <c r="AC99" s="359">
        <v>0</v>
      </c>
      <c r="AD99" s="359">
        <v>0</v>
      </c>
      <c r="AE99" s="359">
        <v>0</v>
      </c>
      <c r="AF99" s="359">
        <v>0</v>
      </c>
      <c r="AG99" s="359">
        <v>0</v>
      </c>
      <c r="AH99" s="359">
        <v>0</v>
      </c>
      <c r="AI99" s="359">
        <v>0</v>
      </c>
      <c r="AJ99" s="359">
        <v>0</v>
      </c>
      <c r="AK99" s="359">
        <v>0</v>
      </c>
      <c r="AL99" s="359">
        <v>0</v>
      </c>
      <c r="AM99" s="359">
        <v>0</v>
      </c>
      <c r="AN99" s="359">
        <v>0</v>
      </c>
      <c r="AO99" s="359">
        <v>0</v>
      </c>
      <c r="AP99" s="359">
        <v>0</v>
      </c>
      <c r="AQ99" s="359">
        <v>0</v>
      </c>
      <c r="AR99" s="359">
        <v>0</v>
      </c>
      <c r="AS99" s="359">
        <v>0</v>
      </c>
      <c r="AT99" s="359">
        <v>0</v>
      </c>
      <c r="AU99" s="359">
        <v>0</v>
      </c>
      <c r="AV99" s="359">
        <v>0</v>
      </c>
      <c r="AW99" s="359">
        <v>0</v>
      </c>
      <c r="AX99" s="359">
        <v>0</v>
      </c>
      <c r="AY99" s="359">
        <v>0</v>
      </c>
      <c r="AZ99" s="359">
        <v>0</v>
      </c>
      <c r="BA99" s="359">
        <v>0</v>
      </c>
      <c r="BB99" s="359">
        <v>0</v>
      </c>
      <c r="BC99" s="359">
        <v>0</v>
      </c>
      <c r="BD99" s="359">
        <v>0</v>
      </c>
      <c r="BE99" s="359">
        <v>0</v>
      </c>
      <c r="BF99" s="359">
        <v>0</v>
      </c>
      <c r="BG99" s="359">
        <v>0</v>
      </c>
      <c r="BH99" s="359">
        <v>0</v>
      </c>
      <c r="BI99" s="359">
        <v>0</v>
      </c>
      <c r="BJ99" s="359">
        <v>0</v>
      </c>
      <c r="BK99" s="359">
        <v>0</v>
      </c>
      <c r="BL99" s="359">
        <v>0</v>
      </c>
      <c r="BM99" s="359">
        <v>0</v>
      </c>
      <c r="BN99" s="359">
        <v>0</v>
      </c>
      <c r="BO99" s="359">
        <v>0</v>
      </c>
      <c r="BP99" s="359">
        <v>0</v>
      </c>
      <c r="BQ99" s="359">
        <v>0</v>
      </c>
      <c r="BR99" s="359">
        <v>0</v>
      </c>
      <c r="BS99" s="359">
        <v>0</v>
      </c>
      <c r="BT99" s="359">
        <v>0</v>
      </c>
      <c r="BU99" s="359">
        <v>0</v>
      </c>
      <c r="BV99" s="359">
        <v>0</v>
      </c>
      <c r="BW99" s="359">
        <v>0</v>
      </c>
      <c r="BX99" s="359">
        <v>0</v>
      </c>
      <c r="BY99" s="359">
        <v>0</v>
      </c>
      <c r="BZ99" s="359">
        <v>0</v>
      </c>
      <c r="CA99" s="359">
        <v>0</v>
      </c>
      <c r="CB99" s="359">
        <v>0</v>
      </c>
      <c r="CC99" s="359">
        <v>0</v>
      </c>
      <c r="CD99" s="359">
        <v>0</v>
      </c>
      <c r="CE99" s="359">
        <v>0</v>
      </c>
      <c r="CF99" s="359">
        <v>0</v>
      </c>
      <c r="CG99" s="359">
        <v>0</v>
      </c>
      <c r="CH99" s="359">
        <v>0</v>
      </c>
      <c r="CI99" s="359">
        <v>0</v>
      </c>
      <c r="CJ99" s="359">
        <v>0</v>
      </c>
      <c r="CK99" s="359">
        <v>0</v>
      </c>
      <c r="CL99" s="359">
        <v>0</v>
      </c>
      <c r="CM99" s="359">
        <v>0</v>
      </c>
      <c r="CN99" s="359">
        <v>0</v>
      </c>
      <c r="CO99" s="359">
        <v>0</v>
      </c>
      <c r="CP99" s="359">
        <v>0</v>
      </c>
      <c r="CQ99" s="359">
        <v>0</v>
      </c>
      <c r="CR99" s="359">
        <v>0</v>
      </c>
      <c r="CS99" s="359">
        <v>0</v>
      </c>
      <c r="CT99" s="359">
        <v>0</v>
      </c>
      <c r="CU99" s="359">
        <v>0</v>
      </c>
      <c r="CV99" s="359">
        <v>0</v>
      </c>
      <c r="CW99" s="359">
        <v>0</v>
      </c>
      <c r="CX99" s="359">
        <v>0</v>
      </c>
      <c r="CY99" s="359">
        <v>0</v>
      </c>
      <c r="CZ99" s="359">
        <v>0</v>
      </c>
      <c r="DA99" s="359">
        <v>0</v>
      </c>
      <c r="DB99" s="359">
        <v>0</v>
      </c>
      <c r="DC99" s="359">
        <v>0</v>
      </c>
      <c r="DE99" s="23">
        <f t="shared" si="53"/>
        <v>0</v>
      </c>
      <c r="DF99" s="23">
        <f t="shared" si="42"/>
        <v>0</v>
      </c>
      <c r="DG99">
        <f t="shared" si="52"/>
        <v>21</v>
      </c>
    </row>
    <row r="100" spans="1:113" ht="17.25" customHeight="1">
      <c r="A100" s="67">
        <v>88</v>
      </c>
      <c r="B100" s="323" t="s">
        <v>234</v>
      </c>
      <c r="C100" s="349" t="s">
        <v>235</v>
      </c>
      <c r="D100" s="323"/>
      <c r="E100" s="323"/>
      <c r="F100" s="352">
        <f>SUM(F101:F110)</f>
        <v>0</v>
      </c>
      <c r="G100" s="352">
        <f t="shared" ref="G100:BR100" si="54">SUM(G101:G110)</f>
        <v>0</v>
      </c>
      <c r="H100" s="352">
        <f t="shared" si="54"/>
        <v>0</v>
      </c>
      <c r="I100" s="352">
        <f t="shared" si="54"/>
        <v>0</v>
      </c>
      <c r="J100" s="352">
        <f t="shared" si="54"/>
        <v>0</v>
      </c>
      <c r="K100" s="352">
        <f t="shared" si="54"/>
        <v>0</v>
      </c>
      <c r="L100" s="352">
        <f t="shared" si="54"/>
        <v>0</v>
      </c>
      <c r="M100" s="352">
        <f t="shared" si="54"/>
        <v>0</v>
      </c>
      <c r="N100" s="352">
        <f t="shared" si="54"/>
        <v>0</v>
      </c>
      <c r="O100" s="352">
        <f t="shared" si="54"/>
        <v>0</v>
      </c>
      <c r="P100" s="352">
        <f t="shared" si="54"/>
        <v>0</v>
      </c>
      <c r="Q100" s="352">
        <f t="shared" si="54"/>
        <v>0</v>
      </c>
      <c r="R100" s="352">
        <f t="shared" si="54"/>
        <v>0</v>
      </c>
      <c r="S100" s="352">
        <f t="shared" si="54"/>
        <v>0</v>
      </c>
      <c r="T100" s="352">
        <f t="shared" si="54"/>
        <v>0</v>
      </c>
      <c r="U100" s="352">
        <f t="shared" si="54"/>
        <v>0</v>
      </c>
      <c r="V100" s="352">
        <f t="shared" si="54"/>
        <v>0</v>
      </c>
      <c r="W100" s="352">
        <f t="shared" si="54"/>
        <v>0</v>
      </c>
      <c r="X100" s="352">
        <f t="shared" si="54"/>
        <v>0</v>
      </c>
      <c r="Y100" s="352">
        <f t="shared" si="54"/>
        <v>0</v>
      </c>
      <c r="Z100" s="352">
        <f t="shared" si="54"/>
        <v>0</v>
      </c>
      <c r="AA100" s="352">
        <f t="shared" si="54"/>
        <v>0</v>
      </c>
      <c r="AB100" s="352">
        <f t="shared" si="54"/>
        <v>0</v>
      </c>
      <c r="AC100" s="352">
        <f t="shared" si="54"/>
        <v>0</v>
      </c>
      <c r="AD100" s="352">
        <f t="shared" si="54"/>
        <v>0</v>
      </c>
      <c r="AE100" s="352">
        <f t="shared" si="54"/>
        <v>0</v>
      </c>
      <c r="AF100" s="352">
        <f t="shared" si="54"/>
        <v>0</v>
      </c>
      <c r="AG100" s="352">
        <f t="shared" si="54"/>
        <v>0</v>
      </c>
      <c r="AH100" s="352">
        <f t="shared" si="54"/>
        <v>0</v>
      </c>
      <c r="AI100" s="352">
        <f t="shared" si="54"/>
        <v>0</v>
      </c>
      <c r="AJ100" s="352">
        <f t="shared" si="54"/>
        <v>0</v>
      </c>
      <c r="AK100" s="352">
        <f t="shared" si="54"/>
        <v>0</v>
      </c>
      <c r="AL100" s="352">
        <f t="shared" si="54"/>
        <v>0</v>
      </c>
      <c r="AM100" s="352">
        <f t="shared" si="54"/>
        <v>0</v>
      </c>
      <c r="AN100" s="352">
        <f t="shared" si="54"/>
        <v>0</v>
      </c>
      <c r="AO100" s="352">
        <f t="shared" si="54"/>
        <v>0</v>
      </c>
      <c r="AP100" s="352">
        <f t="shared" si="54"/>
        <v>0</v>
      </c>
      <c r="AQ100" s="352">
        <f t="shared" si="54"/>
        <v>0</v>
      </c>
      <c r="AR100" s="352">
        <f t="shared" si="54"/>
        <v>0</v>
      </c>
      <c r="AS100" s="352">
        <f t="shared" si="54"/>
        <v>0</v>
      </c>
      <c r="AT100" s="352">
        <f t="shared" si="54"/>
        <v>0</v>
      </c>
      <c r="AU100" s="352">
        <f t="shared" si="54"/>
        <v>0</v>
      </c>
      <c r="AV100" s="352">
        <f t="shared" si="54"/>
        <v>0</v>
      </c>
      <c r="AW100" s="352">
        <f t="shared" si="54"/>
        <v>0</v>
      </c>
      <c r="AX100" s="352">
        <f t="shared" si="54"/>
        <v>0</v>
      </c>
      <c r="AY100" s="352">
        <f t="shared" si="54"/>
        <v>0</v>
      </c>
      <c r="AZ100" s="352">
        <f t="shared" si="54"/>
        <v>0</v>
      </c>
      <c r="BA100" s="352">
        <f t="shared" si="54"/>
        <v>0</v>
      </c>
      <c r="BB100" s="352">
        <f t="shared" si="54"/>
        <v>0</v>
      </c>
      <c r="BC100" s="352">
        <f t="shared" si="54"/>
        <v>0</v>
      </c>
      <c r="BD100" s="352">
        <f t="shared" si="54"/>
        <v>0</v>
      </c>
      <c r="BE100" s="352">
        <f t="shared" si="54"/>
        <v>0</v>
      </c>
      <c r="BF100" s="352">
        <f t="shared" si="54"/>
        <v>0</v>
      </c>
      <c r="BG100" s="352">
        <f t="shared" si="54"/>
        <v>0</v>
      </c>
      <c r="BH100" s="352">
        <f t="shared" si="54"/>
        <v>0</v>
      </c>
      <c r="BI100" s="352">
        <f t="shared" si="54"/>
        <v>0</v>
      </c>
      <c r="BJ100" s="352">
        <f t="shared" si="54"/>
        <v>0</v>
      </c>
      <c r="BK100" s="352">
        <f t="shared" si="54"/>
        <v>0</v>
      </c>
      <c r="BL100" s="352">
        <f t="shared" si="54"/>
        <v>0</v>
      </c>
      <c r="BM100" s="352">
        <f t="shared" si="54"/>
        <v>0</v>
      </c>
      <c r="BN100" s="352">
        <f t="shared" si="54"/>
        <v>0</v>
      </c>
      <c r="BO100" s="352">
        <f t="shared" si="54"/>
        <v>0</v>
      </c>
      <c r="BP100" s="352">
        <f t="shared" si="54"/>
        <v>0</v>
      </c>
      <c r="BQ100" s="352">
        <f t="shared" si="54"/>
        <v>0</v>
      </c>
      <c r="BR100" s="352">
        <f t="shared" si="54"/>
        <v>0</v>
      </c>
      <c r="BS100" s="352">
        <f t="shared" ref="BS100:DC100" si="55">SUM(BS101:BS110)</f>
        <v>0</v>
      </c>
      <c r="BT100" s="352">
        <f t="shared" si="55"/>
        <v>0</v>
      </c>
      <c r="BU100" s="352">
        <f t="shared" si="55"/>
        <v>0</v>
      </c>
      <c r="BV100" s="352">
        <f t="shared" si="55"/>
        <v>0</v>
      </c>
      <c r="BW100" s="352">
        <f t="shared" si="55"/>
        <v>0</v>
      </c>
      <c r="BX100" s="352">
        <f t="shared" si="55"/>
        <v>0</v>
      </c>
      <c r="BY100" s="352">
        <f t="shared" si="55"/>
        <v>0</v>
      </c>
      <c r="BZ100" s="352">
        <f t="shared" si="55"/>
        <v>0</v>
      </c>
      <c r="CA100" s="352">
        <f t="shared" si="55"/>
        <v>0</v>
      </c>
      <c r="CB100" s="352">
        <f t="shared" si="55"/>
        <v>0</v>
      </c>
      <c r="CC100" s="352">
        <f t="shared" si="55"/>
        <v>0</v>
      </c>
      <c r="CD100" s="352">
        <f t="shared" si="55"/>
        <v>0</v>
      </c>
      <c r="CE100" s="352">
        <f t="shared" si="55"/>
        <v>0</v>
      </c>
      <c r="CF100" s="352">
        <f t="shared" si="55"/>
        <v>0</v>
      </c>
      <c r="CG100" s="352">
        <f t="shared" si="55"/>
        <v>0</v>
      </c>
      <c r="CH100" s="352">
        <f t="shared" si="55"/>
        <v>0</v>
      </c>
      <c r="CI100" s="352">
        <f t="shared" si="55"/>
        <v>0</v>
      </c>
      <c r="CJ100" s="352">
        <f t="shared" si="55"/>
        <v>0</v>
      </c>
      <c r="CK100" s="352">
        <f t="shared" si="55"/>
        <v>0</v>
      </c>
      <c r="CL100" s="352">
        <f t="shared" si="55"/>
        <v>0</v>
      </c>
      <c r="CM100" s="352">
        <f t="shared" si="55"/>
        <v>0</v>
      </c>
      <c r="CN100" s="352">
        <f t="shared" si="55"/>
        <v>0</v>
      </c>
      <c r="CO100" s="352">
        <f t="shared" si="55"/>
        <v>0</v>
      </c>
      <c r="CP100" s="352">
        <f t="shared" si="55"/>
        <v>0</v>
      </c>
      <c r="CQ100" s="352">
        <f t="shared" si="55"/>
        <v>0</v>
      </c>
      <c r="CR100" s="352">
        <f t="shared" si="55"/>
        <v>0</v>
      </c>
      <c r="CS100" s="352">
        <f t="shared" si="55"/>
        <v>0</v>
      </c>
      <c r="CT100" s="352">
        <f t="shared" si="55"/>
        <v>0</v>
      </c>
      <c r="CU100" s="352">
        <f t="shared" si="55"/>
        <v>0</v>
      </c>
      <c r="CV100" s="352">
        <f t="shared" si="55"/>
        <v>0</v>
      </c>
      <c r="CW100" s="352">
        <f t="shared" si="55"/>
        <v>0</v>
      </c>
      <c r="CX100" s="352">
        <f t="shared" si="55"/>
        <v>0</v>
      </c>
      <c r="CY100" s="352">
        <f t="shared" si="55"/>
        <v>0</v>
      </c>
      <c r="CZ100" s="352">
        <f t="shared" si="55"/>
        <v>0</v>
      </c>
      <c r="DA100" s="352">
        <f t="shared" si="55"/>
        <v>0</v>
      </c>
      <c r="DB100" s="352">
        <f t="shared" si="55"/>
        <v>0</v>
      </c>
      <c r="DC100" s="352">
        <f t="shared" si="55"/>
        <v>0</v>
      </c>
      <c r="DF100" s="23">
        <f t="shared" si="42"/>
        <v>0</v>
      </c>
      <c r="DH100" t="s">
        <v>236</v>
      </c>
    </row>
    <row r="101" spans="1:113" ht="15" customHeight="1">
      <c r="A101" s="67">
        <v>89</v>
      </c>
      <c r="B101" s="323" t="str">
        <f>$B$100&amp;"1."</f>
        <v>H.1.</v>
      </c>
      <c r="C101" s="357" t="s">
        <v>237</v>
      </c>
      <c r="D101" s="323"/>
      <c r="E101" s="367" t="s">
        <v>38</v>
      </c>
      <c r="F101" s="350">
        <f>H101+NPV(FD,I101:INDEX(I101:DC101,PAL))</f>
        <v>0</v>
      </c>
      <c r="G101" s="350">
        <f>SUMIF($H$5:$DC$5,"&lt;="&amp;PAL,$H101:$DC101)</f>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0</v>
      </c>
      <c r="AI101" s="359">
        <v>0</v>
      </c>
      <c r="AJ101" s="359">
        <v>0</v>
      </c>
      <c r="AK101" s="359">
        <v>0</v>
      </c>
      <c r="AL101" s="359">
        <v>0</v>
      </c>
      <c r="AM101" s="359">
        <v>0</v>
      </c>
      <c r="AN101" s="359">
        <v>0</v>
      </c>
      <c r="AO101" s="359">
        <v>0</v>
      </c>
      <c r="AP101" s="359">
        <v>0</v>
      </c>
      <c r="AQ101" s="359">
        <v>0</v>
      </c>
      <c r="AR101" s="359">
        <v>0</v>
      </c>
      <c r="AS101" s="359">
        <v>0</v>
      </c>
      <c r="AT101" s="359">
        <v>0</v>
      </c>
      <c r="AU101" s="359">
        <v>0</v>
      </c>
      <c r="AV101" s="359">
        <v>0</v>
      </c>
      <c r="AW101" s="359">
        <v>0</v>
      </c>
      <c r="AX101" s="359">
        <v>0</v>
      </c>
      <c r="AY101" s="359">
        <v>0</v>
      </c>
      <c r="AZ101" s="359">
        <v>0</v>
      </c>
      <c r="BA101" s="359">
        <v>0</v>
      </c>
      <c r="BB101" s="359">
        <v>0</v>
      </c>
      <c r="BC101" s="359">
        <v>0</v>
      </c>
      <c r="BD101" s="359">
        <v>0</v>
      </c>
      <c r="BE101" s="359">
        <v>0</v>
      </c>
      <c r="BF101" s="359">
        <v>0</v>
      </c>
      <c r="BG101" s="359">
        <v>0</v>
      </c>
      <c r="BH101" s="359">
        <v>0</v>
      </c>
      <c r="BI101" s="359">
        <v>0</v>
      </c>
      <c r="BJ101" s="359">
        <v>0</v>
      </c>
      <c r="BK101" s="359">
        <v>0</v>
      </c>
      <c r="BL101" s="359">
        <v>0</v>
      </c>
      <c r="BM101" s="359">
        <v>0</v>
      </c>
      <c r="BN101" s="359">
        <v>0</v>
      </c>
      <c r="BO101" s="359">
        <v>0</v>
      </c>
      <c r="BP101" s="359">
        <v>0</v>
      </c>
      <c r="BQ101" s="359">
        <v>0</v>
      </c>
      <c r="BR101" s="359">
        <v>0</v>
      </c>
      <c r="BS101" s="359">
        <v>0</v>
      </c>
      <c r="BT101" s="359">
        <v>0</v>
      </c>
      <c r="BU101" s="359">
        <v>0</v>
      </c>
      <c r="BV101" s="359">
        <v>0</v>
      </c>
      <c r="BW101" s="359">
        <v>0</v>
      </c>
      <c r="BX101" s="359">
        <v>0</v>
      </c>
      <c r="BY101" s="359">
        <v>0</v>
      </c>
      <c r="BZ101" s="359">
        <v>0</v>
      </c>
      <c r="CA101" s="359">
        <v>0</v>
      </c>
      <c r="CB101" s="359">
        <v>0</v>
      </c>
      <c r="CC101" s="359">
        <v>0</v>
      </c>
      <c r="CD101" s="359">
        <v>0</v>
      </c>
      <c r="CE101" s="359">
        <v>0</v>
      </c>
      <c r="CF101" s="359">
        <v>0</v>
      </c>
      <c r="CG101" s="359">
        <v>0</v>
      </c>
      <c r="CH101" s="359">
        <v>0</v>
      </c>
      <c r="CI101" s="359">
        <v>0</v>
      </c>
      <c r="CJ101" s="359">
        <v>0</v>
      </c>
      <c r="CK101" s="359">
        <v>0</v>
      </c>
      <c r="CL101" s="359">
        <v>0</v>
      </c>
      <c r="CM101" s="359">
        <v>0</v>
      </c>
      <c r="CN101" s="359">
        <v>0</v>
      </c>
      <c r="CO101" s="359">
        <v>0</v>
      </c>
      <c r="CP101" s="359">
        <v>0</v>
      </c>
      <c r="CQ101" s="359">
        <v>0</v>
      </c>
      <c r="CR101" s="359">
        <v>0</v>
      </c>
      <c r="CS101" s="359">
        <v>0</v>
      </c>
      <c r="CT101" s="359">
        <v>0</v>
      </c>
      <c r="CU101" s="359">
        <v>0</v>
      </c>
      <c r="CV101" s="359">
        <v>0</v>
      </c>
      <c r="CW101" s="359">
        <v>0</v>
      </c>
      <c r="CX101" s="359">
        <v>0</v>
      </c>
      <c r="CY101" s="359">
        <v>0</v>
      </c>
      <c r="CZ101" s="359">
        <v>0</v>
      </c>
      <c r="DA101" s="359">
        <v>0</v>
      </c>
      <c r="DB101" s="359">
        <v>0</v>
      </c>
      <c r="DC101" s="359">
        <v>0</v>
      </c>
      <c r="DE101" s="23">
        <f>COUNTBLANK(H101:DC101)</f>
        <v>0</v>
      </c>
      <c r="DF101" s="23">
        <f t="shared" si="42"/>
        <v>0</v>
      </c>
      <c r="DG101">
        <f t="shared" si="52"/>
        <v>0</v>
      </c>
    </row>
    <row r="102" spans="1:113" ht="15" customHeight="1">
      <c r="A102" s="67">
        <v>90</v>
      </c>
      <c r="B102" s="323" t="str">
        <f>$B$100&amp;"2."</f>
        <v>H.2.</v>
      </c>
      <c r="C102" s="357" t="s">
        <v>238</v>
      </c>
      <c r="D102" s="323"/>
      <c r="E102" s="367" t="s">
        <v>38</v>
      </c>
      <c r="F102" s="350">
        <f>H102+NPV(FD,I102:INDEX(I102:DC102,PAL))</f>
        <v>0</v>
      </c>
      <c r="G102" s="350">
        <f>SUMIF($H$5:$DC$5,"&lt;="&amp;PAL,$H102:$DC102)</f>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0</v>
      </c>
      <c r="AI102" s="359">
        <v>0</v>
      </c>
      <c r="AJ102" s="359">
        <v>0</v>
      </c>
      <c r="AK102" s="359">
        <v>0</v>
      </c>
      <c r="AL102" s="359">
        <v>0</v>
      </c>
      <c r="AM102" s="359">
        <v>0</v>
      </c>
      <c r="AN102" s="359">
        <v>0</v>
      </c>
      <c r="AO102" s="359">
        <v>0</v>
      </c>
      <c r="AP102" s="359">
        <v>0</v>
      </c>
      <c r="AQ102" s="359">
        <v>0</v>
      </c>
      <c r="AR102" s="359">
        <v>0</v>
      </c>
      <c r="AS102" s="359">
        <v>0</v>
      </c>
      <c r="AT102" s="359">
        <v>0</v>
      </c>
      <c r="AU102" s="359">
        <v>0</v>
      </c>
      <c r="AV102" s="359">
        <v>0</v>
      </c>
      <c r="AW102" s="359">
        <v>0</v>
      </c>
      <c r="AX102" s="359">
        <v>0</v>
      </c>
      <c r="AY102" s="359">
        <v>0</v>
      </c>
      <c r="AZ102" s="359">
        <v>0</v>
      </c>
      <c r="BA102" s="359">
        <v>0</v>
      </c>
      <c r="BB102" s="359">
        <v>0</v>
      </c>
      <c r="BC102" s="359">
        <v>0</v>
      </c>
      <c r="BD102" s="359">
        <v>0</v>
      </c>
      <c r="BE102" s="359">
        <v>0</v>
      </c>
      <c r="BF102" s="359">
        <v>0</v>
      </c>
      <c r="BG102" s="359">
        <v>0</v>
      </c>
      <c r="BH102" s="359">
        <v>0</v>
      </c>
      <c r="BI102" s="359">
        <v>0</v>
      </c>
      <c r="BJ102" s="359">
        <v>0</v>
      </c>
      <c r="BK102" s="359">
        <v>0</v>
      </c>
      <c r="BL102" s="359">
        <v>0</v>
      </c>
      <c r="BM102" s="359">
        <v>0</v>
      </c>
      <c r="BN102" s="359">
        <v>0</v>
      </c>
      <c r="BO102" s="359">
        <v>0</v>
      </c>
      <c r="BP102" s="359">
        <v>0</v>
      </c>
      <c r="BQ102" s="359">
        <v>0</v>
      </c>
      <c r="BR102" s="359">
        <v>0</v>
      </c>
      <c r="BS102" s="359">
        <v>0</v>
      </c>
      <c r="BT102" s="359">
        <v>0</v>
      </c>
      <c r="BU102" s="359">
        <v>0</v>
      </c>
      <c r="BV102" s="359">
        <v>0</v>
      </c>
      <c r="BW102" s="359">
        <v>0</v>
      </c>
      <c r="BX102" s="359">
        <v>0</v>
      </c>
      <c r="BY102" s="359">
        <v>0</v>
      </c>
      <c r="BZ102" s="359">
        <v>0</v>
      </c>
      <c r="CA102" s="359">
        <v>0</v>
      </c>
      <c r="CB102" s="359">
        <v>0</v>
      </c>
      <c r="CC102" s="359">
        <v>0</v>
      </c>
      <c r="CD102" s="359">
        <v>0</v>
      </c>
      <c r="CE102" s="359">
        <v>0</v>
      </c>
      <c r="CF102" s="359">
        <v>0</v>
      </c>
      <c r="CG102" s="359">
        <v>0</v>
      </c>
      <c r="CH102" s="359">
        <v>0</v>
      </c>
      <c r="CI102" s="359">
        <v>0</v>
      </c>
      <c r="CJ102" s="359">
        <v>0</v>
      </c>
      <c r="CK102" s="359">
        <v>0</v>
      </c>
      <c r="CL102" s="359">
        <v>0</v>
      </c>
      <c r="CM102" s="359">
        <v>0</v>
      </c>
      <c r="CN102" s="359">
        <v>0</v>
      </c>
      <c r="CO102" s="359">
        <v>0</v>
      </c>
      <c r="CP102" s="359">
        <v>0</v>
      </c>
      <c r="CQ102" s="359">
        <v>0</v>
      </c>
      <c r="CR102" s="359">
        <v>0</v>
      </c>
      <c r="CS102" s="359">
        <v>0</v>
      </c>
      <c r="CT102" s="359">
        <v>0</v>
      </c>
      <c r="CU102" s="359">
        <v>0</v>
      </c>
      <c r="CV102" s="359">
        <v>0</v>
      </c>
      <c r="CW102" s="359">
        <v>0</v>
      </c>
      <c r="CX102" s="359">
        <v>0</v>
      </c>
      <c r="CY102" s="359">
        <v>0</v>
      </c>
      <c r="CZ102" s="359">
        <v>0</v>
      </c>
      <c r="DA102" s="359">
        <v>0</v>
      </c>
      <c r="DB102" s="359">
        <v>0</v>
      </c>
      <c r="DC102" s="359">
        <v>0</v>
      </c>
      <c r="DE102" s="23">
        <f>COUNTBLANK(H102:DC102)</f>
        <v>0</v>
      </c>
      <c r="DF102" s="23">
        <f t="shared" si="42"/>
        <v>0</v>
      </c>
      <c r="DG102">
        <f t="shared" si="52"/>
        <v>0</v>
      </c>
    </row>
    <row r="103" spans="1:113" ht="15" customHeight="1">
      <c r="A103" s="67">
        <v>91</v>
      </c>
      <c r="B103" s="323" t="str">
        <f>$B$100&amp;"3."</f>
        <v>H.3.</v>
      </c>
      <c r="C103" s="357" t="s">
        <v>239</v>
      </c>
      <c r="D103" s="323"/>
      <c r="E103" s="367" t="s">
        <v>38</v>
      </c>
      <c r="F103" s="350">
        <f>H103+NPV(FD,I103:INDEX(I103:DC103,PAL))</f>
        <v>0</v>
      </c>
      <c r="G103" s="350">
        <f>SUMIF($H$5:$DC$5,"&lt;="&amp;PAL,$H103:$DC103)</f>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0</v>
      </c>
      <c r="AI103" s="359">
        <v>0</v>
      </c>
      <c r="AJ103" s="359">
        <v>0</v>
      </c>
      <c r="AK103" s="359">
        <v>0</v>
      </c>
      <c r="AL103" s="359">
        <v>0</v>
      </c>
      <c r="AM103" s="359">
        <v>0</v>
      </c>
      <c r="AN103" s="359">
        <v>0</v>
      </c>
      <c r="AO103" s="359">
        <v>0</v>
      </c>
      <c r="AP103" s="359">
        <v>0</v>
      </c>
      <c r="AQ103" s="359">
        <v>0</v>
      </c>
      <c r="AR103" s="359">
        <v>0</v>
      </c>
      <c r="AS103" s="359">
        <v>0</v>
      </c>
      <c r="AT103" s="359">
        <v>0</v>
      </c>
      <c r="AU103" s="359">
        <v>0</v>
      </c>
      <c r="AV103" s="359">
        <v>0</v>
      </c>
      <c r="AW103" s="359">
        <v>0</v>
      </c>
      <c r="AX103" s="359">
        <v>0</v>
      </c>
      <c r="AY103" s="359">
        <v>0</v>
      </c>
      <c r="AZ103" s="359">
        <v>0</v>
      </c>
      <c r="BA103" s="359">
        <v>0</v>
      </c>
      <c r="BB103" s="359">
        <v>0</v>
      </c>
      <c r="BC103" s="359">
        <v>0</v>
      </c>
      <c r="BD103" s="359">
        <v>0</v>
      </c>
      <c r="BE103" s="359">
        <v>0</v>
      </c>
      <c r="BF103" s="359">
        <v>0</v>
      </c>
      <c r="BG103" s="359">
        <v>0</v>
      </c>
      <c r="BH103" s="359">
        <v>0</v>
      </c>
      <c r="BI103" s="359">
        <v>0</v>
      </c>
      <c r="BJ103" s="359">
        <v>0</v>
      </c>
      <c r="BK103" s="359">
        <v>0</v>
      </c>
      <c r="BL103" s="359">
        <v>0</v>
      </c>
      <c r="BM103" s="359">
        <v>0</v>
      </c>
      <c r="BN103" s="359">
        <v>0</v>
      </c>
      <c r="BO103" s="359">
        <v>0</v>
      </c>
      <c r="BP103" s="359">
        <v>0</v>
      </c>
      <c r="BQ103" s="359">
        <v>0</v>
      </c>
      <c r="BR103" s="359">
        <v>0</v>
      </c>
      <c r="BS103" s="359">
        <v>0</v>
      </c>
      <c r="BT103" s="359">
        <v>0</v>
      </c>
      <c r="BU103" s="359">
        <v>0</v>
      </c>
      <c r="BV103" s="359">
        <v>0</v>
      </c>
      <c r="BW103" s="359">
        <v>0</v>
      </c>
      <c r="BX103" s="359">
        <v>0</v>
      </c>
      <c r="BY103" s="359">
        <v>0</v>
      </c>
      <c r="BZ103" s="359">
        <v>0</v>
      </c>
      <c r="CA103" s="359">
        <v>0</v>
      </c>
      <c r="CB103" s="359">
        <v>0</v>
      </c>
      <c r="CC103" s="359">
        <v>0</v>
      </c>
      <c r="CD103" s="359">
        <v>0</v>
      </c>
      <c r="CE103" s="359">
        <v>0</v>
      </c>
      <c r="CF103" s="359">
        <v>0</v>
      </c>
      <c r="CG103" s="359">
        <v>0</v>
      </c>
      <c r="CH103" s="359">
        <v>0</v>
      </c>
      <c r="CI103" s="359">
        <v>0</v>
      </c>
      <c r="CJ103" s="359">
        <v>0</v>
      </c>
      <c r="CK103" s="359">
        <v>0</v>
      </c>
      <c r="CL103" s="359">
        <v>0</v>
      </c>
      <c r="CM103" s="359">
        <v>0</v>
      </c>
      <c r="CN103" s="359">
        <v>0</v>
      </c>
      <c r="CO103" s="359">
        <v>0</v>
      </c>
      <c r="CP103" s="359">
        <v>0</v>
      </c>
      <c r="CQ103" s="359">
        <v>0</v>
      </c>
      <c r="CR103" s="359">
        <v>0</v>
      </c>
      <c r="CS103" s="359">
        <v>0</v>
      </c>
      <c r="CT103" s="359">
        <v>0</v>
      </c>
      <c r="CU103" s="359">
        <v>0</v>
      </c>
      <c r="CV103" s="359">
        <v>0</v>
      </c>
      <c r="CW103" s="359">
        <v>0</v>
      </c>
      <c r="CX103" s="359">
        <v>0</v>
      </c>
      <c r="CY103" s="359">
        <v>0</v>
      </c>
      <c r="CZ103" s="359">
        <v>0</v>
      </c>
      <c r="DA103" s="359">
        <v>0</v>
      </c>
      <c r="DB103" s="359">
        <v>0</v>
      </c>
      <c r="DC103" s="359">
        <v>0</v>
      </c>
      <c r="DE103" s="23">
        <f>COUNTBLANK(H103:DC103)</f>
        <v>0</v>
      </c>
      <c r="DF103" s="23">
        <f t="shared" si="42"/>
        <v>0</v>
      </c>
      <c r="DG103">
        <f t="shared" si="52"/>
        <v>0</v>
      </c>
    </row>
    <row r="104" spans="1:113" ht="15" customHeight="1">
      <c r="A104" s="67">
        <v>92</v>
      </c>
      <c r="B104" s="323" t="str">
        <f>$B$100&amp;"4."</f>
        <v>H.4.</v>
      </c>
      <c r="C104" s="357" t="s">
        <v>240</v>
      </c>
      <c r="D104" s="323"/>
      <c r="E104" s="367" t="s">
        <v>38</v>
      </c>
      <c r="F104" s="350">
        <f>H104+NPV(FD,I104:INDEX(I104:DC104,PAL))</f>
        <v>0</v>
      </c>
      <c r="G104" s="350">
        <f>SUMIF($H$5:$DC$5,"&lt;="&amp;PAL,$H104:$DC104)</f>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0</v>
      </c>
      <c r="AI104" s="359">
        <v>0</v>
      </c>
      <c r="AJ104" s="359">
        <v>0</v>
      </c>
      <c r="AK104" s="359">
        <v>0</v>
      </c>
      <c r="AL104" s="359">
        <v>0</v>
      </c>
      <c r="AM104" s="359">
        <v>0</v>
      </c>
      <c r="AN104" s="359">
        <v>0</v>
      </c>
      <c r="AO104" s="359">
        <v>0</v>
      </c>
      <c r="AP104" s="359">
        <v>0</v>
      </c>
      <c r="AQ104" s="359">
        <v>0</v>
      </c>
      <c r="AR104" s="359">
        <v>0</v>
      </c>
      <c r="AS104" s="359">
        <v>0</v>
      </c>
      <c r="AT104" s="359">
        <v>0</v>
      </c>
      <c r="AU104" s="359">
        <v>0</v>
      </c>
      <c r="AV104" s="359">
        <v>0</v>
      </c>
      <c r="AW104" s="359">
        <v>0</v>
      </c>
      <c r="AX104" s="359">
        <v>0</v>
      </c>
      <c r="AY104" s="359">
        <v>0</v>
      </c>
      <c r="AZ104" s="359">
        <v>0</v>
      </c>
      <c r="BA104" s="359">
        <v>0</v>
      </c>
      <c r="BB104" s="359">
        <v>0</v>
      </c>
      <c r="BC104" s="359">
        <v>0</v>
      </c>
      <c r="BD104" s="359">
        <v>0</v>
      </c>
      <c r="BE104" s="359">
        <v>0</v>
      </c>
      <c r="BF104" s="359">
        <v>0</v>
      </c>
      <c r="BG104" s="359">
        <v>0</v>
      </c>
      <c r="BH104" s="359">
        <v>0</v>
      </c>
      <c r="BI104" s="359">
        <v>0</v>
      </c>
      <c r="BJ104" s="359">
        <v>0</v>
      </c>
      <c r="BK104" s="359">
        <v>0</v>
      </c>
      <c r="BL104" s="359">
        <v>0</v>
      </c>
      <c r="BM104" s="359">
        <v>0</v>
      </c>
      <c r="BN104" s="359">
        <v>0</v>
      </c>
      <c r="BO104" s="359">
        <v>0</v>
      </c>
      <c r="BP104" s="359">
        <v>0</v>
      </c>
      <c r="BQ104" s="359">
        <v>0</v>
      </c>
      <c r="BR104" s="359">
        <v>0</v>
      </c>
      <c r="BS104" s="359">
        <v>0</v>
      </c>
      <c r="BT104" s="359">
        <v>0</v>
      </c>
      <c r="BU104" s="359">
        <v>0</v>
      </c>
      <c r="BV104" s="359">
        <v>0</v>
      </c>
      <c r="BW104" s="359">
        <v>0</v>
      </c>
      <c r="BX104" s="359">
        <v>0</v>
      </c>
      <c r="BY104" s="359">
        <v>0</v>
      </c>
      <c r="BZ104" s="359">
        <v>0</v>
      </c>
      <c r="CA104" s="359">
        <v>0</v>
      </c>
      <c r="CB104" s="359">
        <v>0</v>
      </c>
      <c r="CC104" s="359">
        <v>0</v>
      </c>
      <c r="CD104" s="359">
        <v>0</v>
      </c>
      <c r="CE104" s="359">
        <v>0</v>
      </c>
      <c r="CF104" s="359">
        <v>0</v>
      </c>
      <c r="CG104" s="359">
        <v>0</v>
      </c>
      <c r="CH104" s="359">
        <v>0</v>
      </c>
      <c r="CI104" s="359">
        <v>0</v>
      </c>
      <c r="CJ104" s="359">
        <v>0</v>
      </c>
      <c r="CK104" s="359">
        <v>0</v>
      </c>
      <c r="CL104" s="359">
        <v>0</v>
      </c>
      <c r="CM104" s="359">
        <v>0</v>
      </c>
      <c r="CN104" s="359">
        <v>0</v>
      </c>
      <c r="CO104" s="359">
        <v>0</v>
      </c>
      <c r="CP104" s="359">
        <v>0</v>
      </c>
      <c r="CQ104" s="359">
        <v>0</v>
      </c>
      <c r="CR104" s="359">
        <v>0</v>
      </c>
      <c r="CS104" s="359">
        <v>0</v>
      </c>
      <c r="CT104" s="359">
        <v>0</v>
      </c>
      <c r="CU104" s="359">
        <v>0</v>
      </c>
      <c r="CV104" s="359">
        <v>0</v>
      </c>
      <c r="CW104" s="359">
        <v>0</v>
      </c>
      <c r="CX104" s="359">
        <v>0</v>
      </c>
      <c r="CY104" s="359">
        <v>0</v>
      </c>
      <c r="CZ104" s="359">
        <v>0</v>
      </c>
      <c r="DA104" s="359">
        <v>0</v>
      </c>
      <c r="DB104" s="359">
        <v>0</v>
      </c>
      <c r="DC104" s="359">
        <v>0</v>
      </c>
      <c r="DE104" s="23">
        <f>COUNTBLANK(H104:DC104)</f>
        <v>0</v>
      </c>
      <c r="DF104" s="23">
        <f t="shared" si="42"/>
        <v>0</v>
      </c>
      <c r="DG104">
        <f t="shared" si="52"/>
        <v>0</v>
      </c>
    </row>
    <row r="105" spans="1:113" ht="15" customHeight="1">
      <c r="A105" s="67">
        <v>93</v>
      </c>
      <c r="B105" s="323" t="str">
        <f>$B$100&amp;"5."</f>
        <v>H.5.</v>
      </c>
      <c r="C105" s="357" t="s">
        <v>241</v>
      </c>
      <c r="D105" s="323"/>
      <c r="E105" s="367" t="s">
        <v>38</v>
      </c>
      <c r="F105" s="350">
        <f>H105+NPV(FD,I105:INDEX(I105:DC105,PAL))</f>
        <v>0</v>
      </c>
      <c r="G105" s="350">
        <f>SUMIF($H$5:$DC$5,"&lt;="&amp;PAL,$H105:$DC105)</f>
        <v>0</v>
      </c>
      <c r="H105" s="359">
        <v>0</v>
      </c>
      <c r="I105" s="359">
        <v>0</v>
      </c>
      <c r="J105" s="359">
        <v>0</v>
      </c>
      <c r="K105" s="359">
        <v>0</v>
      </c>
      <c r="L105" s="359">
        <v>0</v>
      </c>
      <c r="M105" s="359">
        <v>0</v>
      </c>
      <c r="N105" s="359">
        <v>0</v>
      </c>
      <c r="O105" s="359">
        <v>0</v>
      </c>
      <c r="P105" s="359">
        <v>0</v>
      </c>
      <c r="Q105" s="359">
        <v>0</v>
      </c>
      <c r="R105" s="359">
        <v>0</v>
      </c>
      <c r="S105" s="359">
        <v>0</v>
      </c>
      <c r="T105" s="359">
        <v>0</v>
      </c>
      <c r="U105" s="359">
        <v>0</v>
      </c>
      <c r="V105" s="359">
        <v>0</v>
      </c>
      <c r="W105" s="359">
        <v>0</v>
      </c>
      <c r="X105" s="359">
        <v>0</v>
      </c>
      <c r="Y105" s="359">
        <v>0</v>
      </c>
      <c r="Z105" s="359">
        <v>0</v>
      </c>
      <c r="AA105" s="359">
        <v>0</v>
      </c>
      <c r="AB105" s="359">
        <v>0</v>
      </c>
      <c r="AC105" s="359">
        <v>0</v>
      </c>
      <c r="AD105" s="359">
        <v>0</v>
      </c>
      <c r="AE105" s="359">
        <v>0</v>
      </c>
      <c r="AF105" s="359">
        <v>0</v>
      </c>
      <c r="AG105" s="359">
        <v>0</v>
      </c>
      <c r="AH105" s="359">
        <v>0</v>
      </c>
      <c r="AI105" s="359">
        <v>0</v>
      </c>
      <c r="AJ105" s="359">
        <v>0</v>
      </c>
      <c r="AK105" s="359">
        <v>0</v>
      </c>
      <c r="AL105" s="359">
        <v>0</v>
      </c>
      <c r="AM105" s="359">
        <v>0</v>
      </c>
      <c r="AN105" s="359">
        <v>0</v>
      </c>
      <c r="AO105" s="359">
        <v>0</v>
      </c>
      <c r="AP105" s="359">
        <v>0</v>
      </c>
      <c r="AQ105" s="359">
        <v>0</v>
      </c>
      <c r="AR105" s="359">
        <v>0</v>
      </c>
      <c r="AS105" s="359">
        <v>0</v>
      </c>
      <c r="AT105" s="359">
        <v>0</v>
      </c>
      <c r="AU105" s="359">
        <v>0</v>
      </c>
      <c r="AV105" s="359">
        <v>0</v>
      </c>
      <c r="AW105" s="359">
        <v>0</v>
      </c>
      <c r="AX105" s="359">
        <v>0</v>
      </c>
      <c r="AY105" s="359">
        <v>0</v>
      </c>
      <c r="AZ105" s="359">
        <v>0</v>
      </c>
      <c r="BA105" s="359">
        <v>0</v>
      </c>
      <c r="BB105" s="359">
        <v>0</v>
      </c>
      <c r="BC105" s="359">
        <v>0</v>
      </c>
      <c r="BD105" s="359">
        <v>0</v>
      </c>
      <c r="BE105" s="359">
        <v>0</v>
      </c>
      <c r="BF105" s="359">
        <v>0</v>
      </c>
      <c r="BG105" s="359">
        <v>0</v>
      </c>
      <c r="BH105" s="359">
        <v>0</v>
      </c>
      <c r="BI105" s="359">
        <v>0</v>
      </c>
      <c r="BJ105" s="359">
        <v>0</v>
      </c>
      <c r="BK105" s="359">
        <v>0</v>
      </c>
      <c r="BL105" s="359">
        <v>0</v>
      </c>
      <c r="BM105" s="359">
        <v>0</v>
      </c>
      <c r="BN105" s="359">
        <v>0</v>
      </c>
      <c r="BO105" s="359">
        <v>0</v>
      </c>
      <c r="BP105" s="359">
        <v>0</v>
      </c>
      <c r="BQ105" s="359">
        <v>0</v>
      </c>
      <c r="BR105" s="359">
        <v>0</v>
      </c>
      <c r="BS105" s="359">
        <v>0</v>
      </c>
      <c r="BT105" s="359">
        <v>0</v>
      </c>
      <c r="BU105" s="359">
        <v>0</v>
      </c>
      <c r="BV105" s="359">
        <v>0</v>
      </c>
      <c r="BW105" s="359">
        <v>0</v>
      </c>
      <c r="BX105" s="359">
        <v>0</v>
      </c>
      <c r="BY105" s="359">
        <v>0</v>
      </c>
      <c r="BZ105" s="359">
        <v>0</v>
      </c>
      <c r="CA105" s="359">
        <v>0</v>
      </c>
      <c r="CB105" s="359">
        <v>0</v>
      </c>
      <c r="CC105" s="359">
        <v>0</v>
      </c>
      <c r="CD105" s="359">
        <v>0</v>
      </c>
      <c r="CE105" s="359">
        <v>0</v>
      </c>
      <c r="CF105" s="359">
        <v>0</v>
      </c>
      <c r="CG105" s="359">
        <v>0</v>
      </c>
      <c r="CH105" s="359">
        <v>0</v>
      </c>
      <c r="CI105" s="359">
        <v>0</v>
      </c>
      <c r="CJ105" s="359">
        <v>0</v>
      </c>
      <c r="CK105" s="359">
        <v>0</v>
      </c>
      <c r="CL105" s="359">
        <v>0</v>
      </c>
      <c r="CM105" s="359">
        <v>0</v>
      </c>
      <c r="CN105" s="359">
        <v>0</v>
      </c>
      <c r="CO105" s="359">
        <v>0</v>
      </c>
      <c r="CP105" s="359">
        <v>0</v>
      </c>
      <c r="CQ105" s="359">
        <v>0</v>
      </c>
      <c r="CR105" s="359">
        <v>0</v>
      </c>
      <c r="CS105" s="359">
        <v>0</v>
      </c>
      <c r="CT105" s="359">
        <v>0</v>
      </c>
      <c r="CU105" s="359">
        <v>0</v>
      </c>
      <c r="CV105" s="359">
        <v>0</v>
      </c>
      <c r="CW105" s="359">
        <v>0</v>
      </c>
      <c r="CX105" s="359">
        <v>0</v>
      </c>
      <c r="CY105" s="359">
        <v>0</v>
      </c>
      <c r="CZ105" s="359">
        <v>0</v>
      </c>
      <c r="DA105" s="359">
        <v>0</v>
      </c>
      <c r="DB105" s="359">
        <v>0</v>
      </c>
      <c r="DC105" s="359">
        <v>0</v>
      </c>
      <c r="DE105" s="23">
        <f>COUNTBLANK(H105:DC105)</f>
        <v>0</v>
      </c>
      <c r="DF105" s="23">
        <f t="shared" si="42"/>
        <v>0</v>
      </c>
      <c r="DG105">
        <f t="shared" si="52"/>
        <v>0</v>
      </c>
    </row>
    <row r="106" spans="1:113" ht="15">
      <c r="A106" s="67">
        <v>94</v>
      </c>
      <c r="B106" s="323" t="str">
        <f>$B$100&amp;"6."</f>
        <v>H.6.</v>
      </c>
      <c r="C106" s="357" t="s">
        <v>242</v>
      </c>
      <c r="D106" s="368">
        <f>IF(E106="Be PVM",DI106,E106)</f>
        <v>0</v>
      </c>
      <c r="E106" s="367"/>
      <c r="F106" s="350">
        <f>H106+NPV(FD,I106:INDEX(I106:DC106,PAL))</f>
        <v>0</v>
      </c>
      <c r="G106" s="350">
        <f>SUMIF($H$5:$DC$5,"&lt;="&amp;PAL,$H106:$DC106)</f>
        <v>0</v>
      </c>
      <c r="H106" s="359">
        <v>0</v>
      </c>
      <c r="I106" s="359">
        <v>0</v>
      </c>
      <c r="J106" s="359">
        <v>0</v>
      </c>
      <c r="K106" s="359">
        <v>0</v>
      </c>
      <c r="L106" s="359">
        <v>0</v>
      </c>
      <c r="M106" s="359">
        <v>0</v>
      </c>
      <c r="N106" s="359">
        <v>0</v>
      </c>
      <c r="O106" s="359">
        <v>0</v>
      </c>
      <c r="P106" s="359">
        <v>0</v>
      </c>
      <c r="Q106" s="359">
        <v>0</v>
      </c>
      <c r="R106" s="359">
        <v>0</v>
      </c>
      <c r="S106" s="359">
        <v>0</v>
      </c>
      <c r="T106" s="359">
        <v>0</v>
      </c>
      <c r="U106" s="359">
        <v>0</v>
      </c>
      <c r="V106" s="359">
        <v>0</v>
      </c>
      <c r="W106" s="359">
        <v>0</v>
      </c>
      <c r="X106" s="359">
        <v>0</v>
      </c>
      <c r="Y106" s="359">
        <v>0</v>
      </c>
      <c r="Z106" s="359">
        <v>0</v>
      </c>
      <c r="AA106" s="359">
        <v>0</v>
      </c>
      <c r="AB106" s="359">
        <v>0</v>
      </c>
      <c r="AC106" s="359">
        <v>0</v>
      </c>
      <c r="AD106" s="359">
        <v>0</v>
      </c>
      <c r="AE106" s="359">
        <v>0</v>
      </c>
      <c r="AF106" s="359">
        <v>0</v>
      </c>
      <c r="AG106" s="359">
        <v>0</v>
      </c>
      <c r="AH106" s="359">
        <v>0</v>
      </c>
      <c r="AI106" s="359">
        <v>0</v>
      </c>
      <c r="AJ106" s="359">
        <v>0</v>
      </c>
      <c r="AK106" s="359">
        <v>0</v>
      </c>
      <c r="AL106" s="359">
        <v>0</v>
      </c>
      <c r="AM106" s="359">
        <v>0</v>
      </c>
      <c r="AN106" s="359">
        <v>0</v>
      </c>
      <c r="AO106" s="359">
        <v>0</v>
      </c>
      <c r="AP106" s="359">
        <v>0</v>
      </c>
      <c r="AQ106" s="359">
        <v>0</v>
      </c>
      <c r="AR106" s="359">
        <v>0</v>
      </c>
      <c r="AS106" s="359">
        <v>0</v>
      </c>
      <c r="AT106" s="359">
        <v>0</v>
      </c>
      <c r="AU106" s="359">
        <v>0</v>
      </c>
      <c r="AV106" s="359">
        <v>0</v>
      </c>
      <c r="AW106" s="359">
        <v>0</v>
      </c>
      <c r="AX106" s="359">
        <v>0</v>
      </c>
      <c r="AY106" s="359">
        <v>0</v>
      </c>
      <c r="AZ106" s="359">
        <v>0</v>
      </c>
      <c r="BA106" s="359">
        <v>0</v>
      </c>
      <c r="BB106" s="359">
        <v>0</v>
      </c>
      <c r="BC106" s="359">
        <v>0</v>
      </c>
      <c r="BD106" s="359">
        <v>0</v>
      </c>
      <c r="BE106" s="359">
        <v>0</v>
      </c>
      <c r="BF106" s="359">
        <v>0</v>
      </c>
      <c r="BG106" s="359">
        <v>0</v>
      </c>
      <c r="BH106" s="359">
        <v>0</v>
      </c>
      <c r="BI106" s="359">
        <v>0</v>
      </c>
      <c r="BJ106" s="359">
        <v>0</v>
      </c>
      <c r="BK106" s="359">
        <v>0</v>
      </c>
      <c r="BL106" s="359">
        <v>0</v>
      </c>
      <c r="BM106" s="359">
        <v>0</v>
      </c>
      <c r="BN106" s="359">
        <v>0</v>
      </c>
      <c r="BO106" s="359">
        <v>0</v>
      </c>
      <c r="BP106" s="359">
        <v>0</v>
      </c>
      <c r="BQ106" s="359">
        <v>0</v>
      </c>
      <c r="BR106" s="359">
        <v>0</v>
      </c>
      <c r="BS106" s="359">
        <v>0</v>
      </c>
      <c r="BT106" s="359">
        <v>0</v>
      </c>
      <c r="BU106" s="359">
        <v>0</v>
      </c>
      <c r="BV106" s="359">
        <v>0</v>
      </c>
      <c r="BW106" s="359">
        <v>0</v>
      </c>
      <c r="BX106" s="359">
        <v>0</v>
      </c>
      <c r="BY106" s="359">
        <v>0</v>
      </c>
      <c r="BZ106" s="359">
        <v>0</v>
      </c>
      <c r="CA106" s="359">
        <v>0</v>
      </c>
      <c r="CB106" s="359">
        <v>0</v>
      </c>
      <c r="CC106" s="359">
        <v>0</v>
      </c>
      <c r="CD106" s="359">
        <v>0</v>
      </c>
      <c r="CE106" s="359">
        <v>0</v>
      </c>
      <c r="CF106" s="359">
        <v>0</v>
      </c>
      <c r="CG106" s="359">
        <v>0</v>
      </c>
      <c r="CH106" s="359">
        <v>0</v>
      </c>
      <c r="CI106" s="359">
        <v>0</v>
      </c>
      <c r="CJ106" s="359">
        <v>0</v>
      </c>
      <c r="CK106" s="359">
        <v>0</v>
      </c>
      <c r="CL106" s="359">
        <v>0</v>
      </c>
      <c r="CM106" s="359">
        <v>0</v>
      </c>
      <c r="CN106" s="359">
        <v>0</v>
      </c>
      <c r="CO106" s="359">
        <v>0</v>
      </c>
      <c r="CP106" s="359">
        <v>0</v>
      </c>
      <c r="CQ106" s="359">
        <v>0</v>
      </c>
      <c r="CR106" s="359">
        <v>0</v>
      </c>
      <c r="CS106" s="359">
        <v>0</v>
      </c>
      <c r="CT106" s="359">
        <v>0</v>
      </c>
      <c r="CU106" s="359">
        <v>0</v>
      </c>
      <c r="CV106" s="359">
        <v>0</v>
      </c>
      <c r="CW106" s="359">
        <v>0</v>
      </c>
      <c r="CX106" s="359">
        <v>0</v>
      </c>
      <c r="CY106" s="359">
        <v>0</v>
      </c>
      <c r="CZ106" s="359">
        <v>0</v>
      </c>
      <c r="DA106" s="359">
        <v>0</v>
      </c>
      <c r="DB106" s="359">
        <v>0</v>
      </c>
      <c r="DC106" s="359">
        <v>0</v>
      </c>
      <c r="DE106" s="23">
        <f t="shared" si="53"/>
        <v>0</v>
      </c>
      <c r="DF106" s="23">
        <f t="shared" si="42"/>
        <v>0</v>
      </c>
      <c r="DG106">
        <f t="shared" si="52"/>
        <v>0</v>
      </c>
      <c r="DH106">
        <v>1</v>
      </c>
      <c r="DI106" s="35">
        <v>0.21</v>
      </c>
    </row>
    <row r="107" spans="1:113" ht="15">
      <c r="A107" s="67">
        <v>95</v>
      </c>
      <c r="B107" s="323" t="str">
        <f>$B$100&amp;"7."</f>
        <v>H.7.</v>
      </c>
      <c r="C107" s="357" t="s">
        <v>243</v>
      </c>
      <c r="D107" s="368">
        <f>IF(E107="Be PVM",DI107,E107)</f>
        <v>0</v>
      </c>
      <c r="E107" s="367"/>
      <c r="F107" s="350">
        <f>H107+NPV(FD,I107:INDEX(I107:DC107,PAL))</f>
        <v>0</v>
      </c>
      <c r="G107" s="350">
        <f>SUMIF($H$5:$DC$5,"&lt;="&amp;PAL,$H107:$DC107)</f>
        <v>0</v>
      </c>
      <c r="H107" s="359">
        <v>0</v>
      </c>
      <c r="I107" s="359">
        <v>0</v>
      </c>
      <c r="J107" s="359">
        <v>0</v>
      </c>
      <c r="K107" s="359">
        <v>0</v>
      </c>
      <c r="L107" s="359">
        <v>0</v>
      </c>
      <c r="M107" s="359">
        <v>0</v>
      </c>
      <c r="N107" s="359">
        <v>0</v>
      </c>
      <c r="O107" s="359">
        <v>0</v>
      </c>
      <c r="P107" s="359">
        <v>0</v>
      </c>
      <c r="Q107" s="359">
        <v>0</v>
      </c>
      <c r="R107" s="359">
        <v>0</v>
      </c>
      <c r="S107" s="359">
        <v>0</v>
      </c>
      <c r="T107" s="359">
        <v>0</v>
      </c>
      <c r="U107" s="359">
        <v>0</v>
      </c>
      <c r="V107" s="359">
        <v>0</v>
      </c>
      <c r="W107" s="359">
        <v>0</v>
      </c>
      <c r="X107" s="359">
        <v>0</v>
      </c>
      <c r="Y107" s="359">
        <v>0</v>
      </c>
      <c r="Z107" s="359">
        <v>0</v>
      </c>
      <c r="AA107" s="359">
        <v>0</v>
      </c>
      <c r="AB107" s="359">
        <v>0</v>
      </c>
      <c r="AC107" s="359">
        <v>0</v>
      </c>
      <c r="AD107" s="359">
        <v>0</v>
      </c>
      <c r="AE107" s="359">
        <v>0</v>
      </c>
      <c r="AF107" s="359">
        <v>0</v>
      </c>
      <c r="AG107" s="359">
        <v>0</v>
      </c>
      <c r="AH107" s="359">
        <v>0</v>
      </c>
      <c r="AI107" s="359">
        <v>0</v>
      </c>
      <c r="AJ107" s="359">
        <v>0</v>
      </c>
      <c r="AK107" s="359">
        <v>0</v>
      </c>
      <c r="AL107" s="359">
        <v>0</v>
      </c>
      <c r="AM107" s="359">
        <v>0</v>
      </c>
      <c r="AN107" s="359">
        <v>0</v>
      </c>
      <c r="AO107" s="359">
        <v>0</v>
      </c>
      <c r="AP107" s="359">
        <v>0</v>
      </c>
      <c r="AQ107" s="359">
        <v>0</v>
      </c>
      <c r="AR107" s="359">
        <v>0</v>
      </c>
      <c r="AS107" s="359">
        <v>0</v>
      </c>
      <c r="AT107" s="359">
        <v>0</v>
      </c>
      <c r="AU107" s="359">
        <v>0</v>
      </c>
      <c r="AV107" s="359">
        <v>0</v>
      </c>
      <c r="AW107" s="359">
        <v>0</v>
      </c>
      <c r="AX107" s="359">
        <v>0</v>
      </c>
      <c r="AY107" s="359">
        <v>0</v>
      </c>
      <c r="AZ107" s="359">
        <v>0</v>
      </c>
      <c r="BA107" s="359">
        <v>0</v>
      </c>
      <c r="BB107" s="359">
        <v>0</v>
      </c>
      <c r="BC107" s="359">
        <v>0</v>
      </c>
      <c r="BD107" s="359">
        <v>0</v>
      </c>
      <c r="BE107" s="359">
        <v>0</v>
      </c>
      <c r="BF107" s="359">
        <v>0</v>
      </c>
      <c r="BG107" s="359">
        <v>0</v>
      </c>
      <c r="BH107" s="359">
        <v>0</v>
      </c>
      <c r="BI107" s="359">
        <v>0</v>
      </c>
      <c r="BJ107" s="359">
        <v>0</v>
      </c>
      <c r="BK107" s="359">
        <v>0</v>
      </c>
      <c r="BL107" s="359">
        <v>0</v>
      </c>
      <c r="BM107" s="359">
        <v>0</v>
      </c>
      <c r="BN107" s="359">
        <v>0</v>
      </c>
      <c r="BO107" s="359">
        <v>0</v>
      </c>
      <c r="BP107" s="359">
        <v>0</v>
      </c>
      <c r="BQ107" s="359">
        <v>0</v>
      </c>
      <c r="BR107" s="359">
        <v>0</v>
      </c>
      <c r="BS107" s="359">
        <v>0</v>
      </c>
      <c r="BT107" s="359">
        <v>0</v>
      </c>
      <c r="BU107" s="359">
        <v>0</v>
      </c>
      <c r="BV107" s="359">
        <v>0</v>
      </c>
      <c r="BW107" s="359">
        <v>0</v>
      </c>
      <c r="BX107" s="359">
        <v>0</v>
      </c>
      <c r="BY107" s="359">
        <v>0</v>
      </c>
      <c r="BZ107" s="359">
        <v>0</v>
      </c>
      <c r="CA107" s="359">
        <v>0</v>
      </c>
      <c r="CB107" s="359">
        <v>0</v>
      </c>
      <c r="CC107" s="359">
        <v>0</v>
      </c>
      <c r="CD107" s="359">
        <v>0</v>
      </c>
      <c r="CE107" s="359">
        <v>0</v>
      </c>
      <c r="CF107" s="359">
        <v>0</v>
      </c>
      <c r="CG107" s="359">
        <v>0</v>
      </c>
      <c r="CH107" s="359">
        <v>0</v>
      </c>
      <c r="CI107" s="359">
        <v>0</v>
      </c>
      <c r="CJ107" s="359">
        <v>0</v>
      </c>
      <c r="CK107" s="359">
        <v>0</v>
      </c>
      <c r="CL107" s="359">
        <v>0</v>
      </c>
      <c r="CM107" s="359">
        <v>0</v>
      </c>
      <c r="CN107" s="359">
        <v>0</v>
      </c>
      <c r="CO107" s="359">
        <v>0</v>
      </c>
      <c r="CP107" s="359">
        <v>0</v>
      </c>
      <c r="CQ107" s="359">
        <v>0</v>
      </c>
      <c r="CR107" s="359">
        <v>0</v>
      </c>
      <c r="CS107" s="359">
        <v>0</v>
      </c>
      <c r="CT107" s="359">
        <v>0</v>
      </c>
      <c r="CU107" s="359">
        <v>0</v>
      </c>
      <c r="CV107" s="359">
        <v>0</v>
      </c>
      <c r="CW107" s="359">
        <v>0</v>
      </c>
      <c r="CX107" s="359">
        <v>0</v>
      </c>
      <c r="CY107" s="359">
        <v>0</v>
      </c>
      <c r="CZ107" s="359">
        <v>0</v>
      </c>
      <c r="DA107" s="359">
        <v>0</v>
      </c>
      <c r="DB107" s="359">
        <v>0</v>
      </c>
      <c r="DC107" s="359">
        <v>0</v>
      </c>
      <c r="DE107" s="23">
        <f t="shared" si="53"/>
        <v>0</v>
      </c>
      <c r="DF107" s="23">
        <f t="shared" si="42"/>
        <v>0</v>
      </c>
      <c r="DG107">
        <f t="shared" si="52"/>
        <v>0</v>
      </c>
      <c r="DH107">
        <v>1</v>
      </c>
      <c r="DI107" s="35">
        <v>0.09</v>
      </c>
    </row>
    <row r="108" spans="1:113" ht="15">
      <c r="A108" s="67">
        <v>96</v>
      </c>
      <c r="B108" s="323" t="str">
        <f>$B$100&amp;"8."</f>
        <v>H.8.</v>
      </c>
      <c r="C108" s="357" t="s">
        <v>244</v>
      </c>
      <c r="D108" s="368">
        <f t="shared" ref="D108:D110" si="56">IF(E108="Be PVM",DI108,E108)</f>
        <v>0</v>
      </c>
      <c r="E108" s="367"/>
      <c r="F108" s="350">
        <f>H108+NPV(FD,I108:INDEX(I108:DC108,PAL))</f>
        <v>0</v>
      </c>
      <c r="G108" s="350">
        <f>SUMIF($H$5:$DC$5,"&lt;="&amp;PAL,$H108:$DC108)</f>
        <v>0</v>
      </c>
      <c r="H108" s="359">
        <v>0</v>
      </c>
      <c r="I108" s="359">
        <v>0</v>
      </c>
      <c r="J108" s="359">
        <v>0</v>
      </c>
      <c r="K108" s="359">
        <v>0</v>
      </c>
      <c r="L108" s="359">
        <v>0</v>
      </c>
      <c r="M108" s="359">
        <v>0</v>
      </c>
      <c r="N108" s="359">
        <v>0</v>
      </c>
      <c r="O108" s="359">
        <v>0</v>
      </c>
      <c r="P108" s="359">
        <v>0</v>
      </c>
      <c r="Q108" s="359">
        <v>0</v>
      </c>
      <c r="R108" s="359">
        <v>0</v>
      </c>
      <c r="S108" s="359">
        <v>0</v>
      </c>
      <c r="T108" s="359">
        <v>0</v>
      </c>
      <c r="U108" s="359">
        <v>0</v>
      </c>
      <c r="V108" s="359">
        <v>0</v>
      </c>
      <c r="W108" s="359">
        <v>0</v>
      </c>
      <c r="X108" s="359">
        <v>0</v>
      </c>
      <c r="Y108" s="359">
        <v>0</v>
      </c>
      <c r="Z108" s="359">
        <v>0</v>
      </c>
      <c r="AA108" s="359">
        <v>0</v>
      </c>
      <c r="AB108" s="359">
        <v>0</v>
      </c>
      <c r="AC108" s="359">
        <v>0</v>
      </c>
      <c r="AD108" s="359">
        <v>0</v>
      </c>
      <c r="AE108" s="359">
        <v>0</v>
      </c>
      <c r="AF108" s="359">
        <v>0</v>
      </c>
      <c r="AG108" s="359">
        <v>0</v>
      </c>
      <c r="AH108" s="359">
        <v>0</v>
      </c>
      <c r="AI108" s="359">
        <v>0</v>
      </c>
      <c r="AJ108" s="359">
        <v>0</v>
      </c>
      <c r="AK108" s="359">
        <v>0</v>
      </c>
      <c r="AL108" s="359">
        <v>0</v>
      </c>
      <c r="AM108" s="359">
        <v>0</v>
      </c>
      <c r="AN108" s="359">
        <v>0</v>
      </c>
      <c r="AO108" s="359">
        <v>0</v>
      </c>
      <c r="AP108" s="359">
        <v>0</v>
      </c>
      <c r="AQ108" s="359">
        <v>0</v>
      </c>
      <c r="AR108" s="359">
        <v>0</v>
      </c>
      <c r="AS108" s="359">
        <v>0</v>
      </c>
      <c r="AT108" s="359">
        <v>0</v>
      </c>
      <c r="AU108" s="359">
        <v>0</v>
      </c>
      <c r="AV108" s="359">
        <v>0</v>
      </c>
      <c r="AW108" s="359">
        <v>0</v>
      </c>
      <c r="AX108" s="359">
        <v>0</v>
      </c>
      <c r="AY108" s="359">
        <v>0</v>
      </c>
      <c r="AZ108" s="359">
        <v>0</v>
      </c>
      <c r="BA108" s="359">
        <v>0</v>
      </c>
      <c r="BB108" s="359">
        <v>0</v>
      </c>
      <c r="BC108" s="359">
        <v>0</v>
      </c>
      <c r="BD108" s="359">
        <v>0</v>
      </c>
      <c r="BE108" s="359">
        <v>0</v>
      </c>
      <c r="BF108" s="359">
        <v>0</v>
      </c>
      <c r="BG108" s="359">
        <v>0</v>
      </c>
      <c r="BH108" s="359">
        <v>0</v>
      </c>
      <c r="BI108" s="359">
        <v>0</v>
      </c>
      <c r="BJ108" s="359">
        <v>0</v>
      </c>
      <c r="BK108" s="359">
        <v>0</v>
      </c>
      <c r="BL108" s="359">
        <v>0</v>
      </c>
      <c r="BM108" s="359">
        <v>0</v>
      </c>
      <c r="BN108" s="359">
        <v>0</v>
      </c>
      <c r="BO108" s="359">
        <v>0</v>
      </c>
      <c r="BP108" s="359">
        <v>0</v>
      </c>
      <c r="BQ108" s="359">
        <v>0</v>
      </c>
      <c r="BR108" s="359">
        <v>0</v>
      </c>
      <c r="BS108" s="359">
        <v>0</v>
      </c>
      <c r="BT108" s="359">
        <v>0</v>
      </c>
      <c r="BU108" s="359">
        <v>0</v>
      </c>
      <c r="BV108" s="359">
        <v>0</v>
      </c>
      <c r="BW108" s="359">
        <v>0</v>
      </c>
      <c r="BX108" s="359">
        <v>0</v>
      </c>
      <c r="BY108" s="359">
        <v>0</v>
      </c>
      <c r="BZ108" s="359">
        <v>0</v>
      </c>
      <c r="CA108" s="359">
        <v>0</v>
      </c>
      <c r="CB108" s="359">
        <v>0</v>
      </c>
      <c r="CC108" s="359">
        <v>0</v>
      </c>
      <c r="CD108" s="359">
        <v>0</v>
      </c>
      <c r="CE108" s="359">
        <v>0</v>
      </c>
      <c r="CF108" s="359">
        <v>0</v>
      </c>
      <c r="CG108" s="359">
        <v>0</v>
      </c>
      <c r="CH108" s="359">
        <v>0</v>
      </c>
      <c r="CI108" s="359">
        <v>0</v>
      </c>
      <c r="CJ108" s="359">
        <v>0</v>
      </c>
      <c r="CK108" s="359">
        <v>0</v>
      </c>
      <c r="CL108" s="359">
        <v>0</v>
      </c>
      <c r="CM108" s="359">
        <v>0</v>
      </c>
      <c r="CN108" s="359">
        <v>0</v>
      </c>
      <c r="CO108" s="359">
        <v>0</v>
      </c>
      <c r="CP108" s="359">
        <v>0</v>
      </c>
      <c r="CQ108" s="359">
        <v>0</v>
      </c>
      <c r="CR108" s="359">
        <v>0</v>
      </c>
      <c r="CS108" s="359">
        <v>0</v>
      </c>
      <c r="CT108" s="359">
        <v>0</v>
      </c>
      <c r="CU108" s="359">
        <v>0</v>
      </c>
      <c r="CV108" s="359">
        <v>0</v>
      </c>
      <c r="CW108" s="359">
        <v>0</v>
      </c>
      <c r="CX108" s="359">
        <v>0</v>
      </c>
      <c r="CY108" s="359">
        <v>0</v>
      </c>
      <c r="CZ108" s="359">
        <v>0</v>
      </c>
      <c r="DA108" s="359">
        <v>0</v>
      </c>
      <c r="DB108" s="359">
        <v>0</v>
      </c>
      <c r="DC108" s="359">
        <v>0</v>
      </c>
      <c r="DE108" s="23">
        <f t="shared" si="53"/>
        <v>0</v>
      </c>
      <c r="DF108" s="23">
        <f t="shared" si="42"/>
        <v>0</v>
      </c>
      <c r="DG108">
        <f t="shared" si="52"/>
        <v>0</v>
      </c>
      <c r="DI108" s="35"/>
    </row>
    <row r="109" spans="1:113" ht="15">
      <c r="A109" s="67">
        <v>97</v>
      </c>
      <c r="B109" s="323" t="str">
        <f>$B$100&amp;"9."</f>
        <v>H.9.</v>
      </c>
      <c r="C109" s="357" t="s">
        <v>245</v>
      </c>
      <c r="D109" s="368">
        <f t="shared" si="56"/>
        <v>0</v>
      </c>
      <c r="E109" s="367"/>
      <c r="F109" s="350">
        <f>H109+NPV(FD,I109:INDEX(I109:DC109,PAL))</f>
        <v>0</v>
      </c>
      <c r="G109" s="350">
        <f>SUMIF($H$5:$DC$5,"&lt;="&amp;PAL,$H109:$DC109)</f>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0</v>
      </c>
      <c r="AB109" s="359">
        <v>0</v>
      </c>
      <c r="AC109" s="359">
        <v>0</v>
      </c>
      <c r="AD109" s="359">
        <v>0</v>
      </c>
      <c r="AE109" s="359">
        <v>0</v>
      </c>
      <c r="AF109" s="359">
        <v>0</v>
      </c>
      <c r="AG109" s="359">
        <v>0</v>
      </c>
      <c r="AH109" s="359">
        <v>0</v>
      </c>
      <c r="AI109" s="359">
        <v>0</v>
      </c>
      <c r="AJ109" s="359">
        <v>0</v>
      </c>
      <c r="AK109" s="359">
        <v>0</v>
      </c>
      <c r="AL109" s="359">
        <v>0</v>
      </c>
      <c r="AM109" s="359">
        <v>0</v>
      </c>
      <c r="AN109" s="359">
        <v>0</v>
      </c>
      <c r="AO109" s="359">
        <v>0</v>
      </c>
      <c r="AP109" s="359">
        <v>0</v>
      </c>
      <c r="AQ109" s="359">
        <v>0</v>
      </c>
      <c r="AR109" s="359">
        <v>0</v>
      </c>
      <c r="AS109" s="359">
        <v>0</v>
      </c>
      <c r="AT109" s="359">
        <v>0</v>
      </c>
      <c r="AU109" s="359">
        <v>0</v>
      </c>
      <c r="AV109" s="359">
        <v>0</v>
      </c>
      <c r="AW109" s="359">
        <v>0</v>
      </c>
      <c r="AX109" s="359">
        <v>0</v>
      </c>
      <c r="AY109" s="359">
        <v>0</v>
      </c>
      <c r="AZ109" s="359">
        <v>0</v>
      </c>
      <c r="BA109" s="359">
        <v>0</v>
      </c>
      <c r="BB109" s="359">
        <v>0</v>
      </c>
      <c r="BC109" s="359">
        <v>0</v>
      </c>
      <c r="BD109" s="359">
        <v>0</v>
      </c>
      <c r="BE109" s="359">
        <v>0</v>
      </c>
      <c r="BF109" s="359">
        <v>0</v>
      </c>
      <c r="BG109" s="359">
        <v>0</v>
      </c>
      <c r="BH109" s="359">
        <v>0</v>
      </c>
      <c r="BI109" s="359">
        <v>0</v>
      </c>
      <c r="BJ109" s="359">
        <v>0</v>
      </c>
      <c r="BK109" s="359">
        <v>0</v>
      </c>
      <c r="BL109" s="359">
        <v>0</v>
      </c>
      <c r="BM109" s="359">
        <v>0</v>
      </c>
      <c r="BN109" s="359">
        <v>0</v>
      </c>
      <c r="BO109" s="359">
        <v>0</v>
      </c>
      <c r="BP109" s="359">
        <v>0</v>
      </c>
      <c r="BQ109" s="359">
        <v>0</v>
      </c>
      <c r="BR109" s="359">
        <v>0</v>
      </c>
      <c r="BS109" s="359">
        <v>0</v>
      </c>
      <c r="BT109" s="359">
        <v>0</v>
      </c>
      <c r="BU109" s="359">
        <v>0</v>
      </c>
      <c r="BV109" s="359">
        <v>0</v>
      </c>
      <c r="BW109" s="359">
        <v>0</v>
      </c>
      <c r="BX109" s="359">
        <v>0</v>
      </c>
      <c r="BY109" s="359">
        <v>0</v>
      </c>
      <c r="BZ109" s="359">
        <v>0</v>
      </c>
      <c r="CA109" s="359">
        <v>0</v>
      </c>
      <c r="CB109" s="359">
        <v>0</v>
      </c>
      <c r="CC109" s="359">
        <v>0</v>
      </c>
      <c r="CD109" s="359">
        <v>0</v>
      </c>
      <c r="CE109" s="359">
        <v>0</v>
      </c>
      <c r="CF109" s="359">
        <v>0</v>
      </c>
      <c r="CG109" s="359">
        <v>0</v>
      </c>
      <c r="CH109" s="359">
        <v>0</v>
      </c>
      <c r="CI109" s="359">
        <v>0</v>
      </c>
      <c r="CJ109" s="359">
        <v>0</v>
      </c>
      <c r="CK109" s="359">
        <v>0</v>
      </c>
      <c r="CL109" s="359">
        <v>0</v>
      </c>
      <c r="CM109" s="359">
        <v>0</v>
      </c>
      <c r="CN109" s="359">
        <v>0</v>
      </c>
      <c r="CO109" s="359">
        <v>0</v>
      </c>
      <c r="CP109" s="359">
        <v>0</v>
      </c>
      <c r="CQ109" s="359">
        <v>0</v>
      </c>
      <c r="CR109" s="359">
        <v>0</v>
      </c>
      <c r="CS109" s="359">
        <v>0</v>
      </c>
      <c r="CT109" s="359">
        <v>0</v>
      </c>
      <c r="CU109" s="359">
        <v>0</v>
      </c>
      <c r="CV109" s="359">
        <v>0</v>
      </c>
      <c r="CW109" s="359">
        <v>0</v>
      </c>
      <c r="CX109" s="359">
        <v>0</v>
      </c>
      <c r="CY109" s="359">
        <v>0</v>
      </c>
      <c r="CZ109" s="359">
        <v>0</v>
      </c>
      <c r="DA109" s="359">
        <v>0</v>
      </c>
      <c r="DB109" s="359">
        <v>0</v>
      </c>
      <c r="DC109" s="359">
        <v>0</v>
      </c>
      <c r="DE109" s="23">
        <f t="shared" si="53"/>
        <v>0</v>
      </c>
      <c r="DF109" s="23">
        <f t="shared" si="42"/>
        <v>0</v>
      </c>
      <c r="DG109">
        <f t="shared" si="52"/>
        <v>0</v>
      </c>
      <c r="DI109" s="35"/>
    </row>
    <row r="110" spans="1:113" ht="15">
      <c r="A110" s="67">
        <v>98</v>
      </c>
      <c r="B110" s="323" t="str">
        <f>$B$100&amp;"10."</f>
        <v>H.10.</v>
      </c>
      <c r="C110" s="357" t="s">
        <v>246</v>
      </c>
      <c r="D110" s="368">
        <f t="shared" si="56"/>
        <v>0</v>
      </c>
      <c r="E110" s="367"/>
      <c r="F110" s="350">
        <f>H110+NPV(FD,I110:INDEX(I110:DC110,PAL))</f>
        <v>0</v>
      </c>
      <c r="G110" s="350">
        <f>SUMIF($H$5:$DC$5,"&lt;="&amp;PAL,$H110:$DC110)</f>
        <v>0</v>
      </c>
      <c r="H110" s="359">
        <v>0</v>
      </c>
      <c r="I110" s="359">
        <v>0</v>
      </c>
      <c r="J110" s="359">
        <v>0</v>
      </c>
      <c r="K110" s="359">
        <v>0</v>
      </c>
      <c r="L110" s="359">
        <v>0</v>
      </c>
      <c r="M110" s="359">
        <v>0</v>
      </c>
      <c r="N110" s="359">
        <v>0</v>
      </c>
      <c r="O110" s="359">
        <v>0</v>
      </c>
      <c r="P110" s="359">
        <v>0</v>
      </c>
      <c r="Q110" s="359">
        <v>0</v>
      </c>
      <c r="R110" s="359">
        <v>0</v>
      </c>
      <c r="S110" s="359">
        <v>0</v>
      </c>
      <c r="T110" s="359">
        <v>0</v>
      </c>
      <c r="U110" s="359">
        <v>0</v>
      </c>
      <c r="V110" s="359">
        <v>0</v>
      </c>
      <c r="W110" s="359">
        <v>0</v>
      </c>
      <c r="X110" s="359">
        <v>0</v>
      </c>
      <c r="Y110" s="359">
        <v>0</v>
      </c>
      <c r="Z110" s="359">
        <v>0</v>
      </c>
      <c r="AA110" s="359">
        <v>0</v>
      </c>
      <c r="AB110" s="359">
        <v>0</v>
      </c>
      <c r="AC110" s="359">
        <v>0</v>
      </c>
      <c r="AD110" s="359">
        <v>0</v>
      </c>
      <c r="AE110" s="359">
        <v>0</v>
      </c>
      <c r="AF110" s="359">
        <v>0</v>
      </c>
      <c r="AG110" s="359">
        <v>0</v>
      </c>
      <c r="AH110" s="359">
        <v>0</v>
      </c>
      <c r="AI110" s="359">
        <v>0</v>
      </c>
      <c r="AJ110" s="359">
        <v>0</v>
      </c>
      <c r="AK110" s="359">
        <v>0</v>
      </c>
      <c r="AL110" s="359">
        <v>0</v>
      </c>
      <c r="AM110" s="359">
        <v>0</v>
      </c>
      <c r="AN110" s="359">
        <v>0</v>
      </c>
      <c r="AO110" s="359">
        <v>0</v>
      </c>
      <c r="AP110" s="359">
        <v>0</v>
      </c>
      <c r="AQ110" s="359">
        <v>0</v>
      </c>
      <c r="AR110" s="359">
        <v>0</v>
      </c>
      <c r="AS110" s="359">
        <v>0</v>
      </c>
      <c r="AT110" s="359">
        <v>0</v>
      </c>
      <c r="AU110" s="359">
        <v>0</v>
      </c>
      <c r="AV110" s="359">
        <v>0</v>
      </c>
      <c r="AW110" s="359">
        <v>0</v>
      </c>
      <c r="AX110" s="359">
        <v>0</v>
      </c>
      <c r="AY110" s="359">
        <v>0</v>
      </c>
      <c r="AZ110" s="359">
        <v>0</v>
      </c>
      <c r="BA110" s="359">
        <v>0</v>
      </c>
      <c r="BB110" s="359">
        <v>0</v>
      </c>
      <c r="BC110" s="359">
        <v>0</v>
      </c>
      <c r="BD110" s="359">
        <v>0</v>
      </c>
      <c r="BE110" s="359">
        <v>0</v>
      </c>
      <c r="BF110" s="359">
        <v>0</v>
      </c>
      <c r="BG110" s="359">
        <v>0</v>
      </c>
      <c r="BH110" s="359">
        <v>0</v>
      </c>
      <c r="BI110" s="359">
        <v>0</v>
      </c>
      <c r="BJ110" s="359">
        <v>0</v>
      </c>
      <c r="BK110" s="359">
        <v>0</v>
      </c>
      <c r="BL110" s="359">
        <v>0</v>
      </c>
      <c r="BM110" s="359">
        <v>0</v>
      </c>
      <c r="BN110" s="359">
        <v>0</v>
      </c>
      <c r="BO110" s="359">
        <v>0</v>
      </c>
      <c r="BP110" s="359">
        <v>0</v>
      </c>
      <c r="BQ110" s="359">
        <v>0</v>
      </c>
      <c r="BR110" s="359">
        <v>0</v>
      </c>
      <c r="BS110" s="359">
        <v>0</v>
      </c>
      <c r="BT110" s="359">
        <v>0</v>
      </c>
      <c r="BU110" s="359">
        <v>0</v>
      </c>
      <c r="BV110" s="359">
        <v>0</v>
      </c>
      <c r="BW110" s="359">
        <v>0</v>
      </c>
      <c r="BX110" s="359">
        <v>0</v>
      </c>
      <c r="BY110" s="359">
        <v>0</v>
      </c>
      <c r="BZ110" s="359">
        <v>0</v>
      </c>
      <c r="CA110" s="359">
        <v>0</v>
      </c>
      <c r="CB110" s="359">
        <v>0</v>
      </c>
      <c r="CC110" s="359">
        <v>0</v>
      </c>
      <c r="CD110" s="359">
        <v>0</v>
      </c>
      <c r="CE110" s="359">
        <v>0</v>
      </c>
      <c r="CF110" s="359">
        <v>0</v>
      </c>
      <c r="CG110" s="359">
        <v>0</v>
      </c>
      <c r="CH110" s="359">
        <v>0</v>
      </c>
      <c r="CI110" s="359">
        <v>0</v>
      </c>
      <c r="CJ110" s="359">
        <v>0</v>
      </c>
      <c r="CK110" s="359">
        <v>0</v>
      </c>
      <c r="CL110" s="359">
        <v>0</v>
      </c>
      <c r="CM110" s="359">
        <v>0</v>
      </c>
      <c r="CN110" s="359">
        <v>0</v>
      </c>
      <c r="CO110" s="359">
        <v>0</v>
      </c>
      <c r="CP110" s="359">
        <v>0</v>
      </c>
      <c r="CQ110" s="359">
        <v>0</v>
      </c>
      <c r="CR110" s="359">
        <v>0</v>
      </c>
      <c r="CS110" s="359">
        <v>0</v>
      </c>
      <c r="CT110" s="359">
        <v>0</v>
      </c>
      <c r="CU110" s="359">
        <v>0</v>
      </c>
      <c r="CV110" s="359">
        <v>0</v>
      </c>
      <c r="CW110" s="359">
        <v>0</v>
      </c>
      <c r="CX110" s="359">
        <v>0</v>
      </c>
      <c r="CY110" s="359">
        <v>0</v>
      </c>
      <c r="CZ110" s="359">
        <v>0</v>
      </c>
      <c r="DA110" s="359">
        <v>0</v>
      </c>
      <c r="DB110" s="359">
        <v>0</v>
      </c>
      <c r="DC110" s="359">
        <v>0</v>
      </c>
      <c r="DE110" s="23">
        <f t="shared" si="53"/>
        <v>0</v>
      </c>
      <c r="DF110" s="23">
        <f t="shared" si="42"/>
        <v>0</v>
      </c>
      <c r="DG110">
        <f t="shared" si="52"/>
        <v>0</v>
      </c>
      <c r="DI110" s="35"/>
    </row>
    <row r="111" spans="1:113" ht="15">
      <c r="A111" s="67">
        <v>99</v>
      </c>
      <c r="B111" s="323" t="s">
        <v>247</v>
      </c>
      <c r="C111" s="349" t="s">
        <v>248</v>
      </c>
      <c r="D111" s="351"/>
      <c r="E111" s="351"/>
      <c r="F111" s="350">
        <f>H111+NPV(FD,I111:INDEX(I111:DC111,PAL))</f>
        <v>0</v>
      </c>
      <c r="G111" s="350">
        <f>SUMIF($H$5:$DC$5,"&lt;="&amp;PAL,$H111:$DC111)</f>
        <v>0</v>
      </c>
      <c r="H111" s="359">
        <v>0</v>
      </c>
      <c r="I111" s="359">
        <v>0</v>
      </c>
      <c r="J111" s="359">
        <v>0</v>
      </c>
      <c r="K111" s="359">
        <v>0</v>
      </c>
      <c r="L111" s="359">
        <v>0</v>
      </c>
      <c r="M111" s="359">
        <v>0</v>
      </c>
      <c r="N111" s="359">
        <v>0</v>
      </c>
      <c r="O111" s="359">
        <v>0</v>
      </c>
      <c r="P111" s="359">
        <v>0</v>
      </c>
      <c r="Q111" s="359">
        <v>0</v>
      </c>
      <c r="R111" s="359">
        <v>0</v>
      </c>
      <c r="S111" s="359">
        <v>0</v>
      </c>
      <c r="T111" s="359">
        <v>0</v>
      </c>
      <c r="U111" s="359">
        <v>0</v>
      </c>
      <c r="V111" s="359">
        <v>0</v>
      </c>
      <c r="W111" s="359">
        <v>0</v>
      </c>
      <c r="X111" s="359">
        <v>0</v>
      </c>
      <c r="Y111" s="359">
        <v>0</v>
      </c>
      <c r="Z111" s="359">
        <v>0</v>
      </c>
      <c r="AA111" s="359">
        <v>0</v>
      </c>
      <c r="AB111" s="359">
        <v>0</v>
      </c>
      <c r="AC111" s="359">
        <v>0</v>
      </c>
      <c r="AD111" s="359">
        <v>0</v>
      </c>
      <c r="AE111" s="359">
        <v>0</v>
      </c>
      <c r="AF111" s="359">
        <v>0</v>
      </c>
      <c r="AG111" s="359">
        <v>0</v>
      </c>
      <c r="AH111" s="359">
        <v>0</v>
      </c>
      <c r="AI111" s="359">
        <v>0</v>
      </c>
      <c r="AJ111" s="359">
        <v>0</v>
      </c>
      <c r="AK111" s="359">
        <v>0</v>
      </c>
      <c r="AL111" s="359">
        <v>0</v>
      </c>
      <c r="AM111" s="359">
        <v>0</v>
      </c>
      <c r="AN111" s="359">
        <v>0</v>
      </c>
      <c r="AO111" s="359">
        <v>0</v>
      </c>
      <c r="AP111" s="359">
        <v>0</v>
      </c>
      <c r="AQ111" s="359">
        <v>0</v>
      </c>
      <c r="AR111" s="359">
        <v>0</v>
      </c>
      <c r="AS111" s="359">
        <v>0</v>
      </c>
      <c r="AT111" s="359">
        <v>0</v>
      </c>
      <c r="AU111" s="359">
        <v>0</v>
      </c>
      <c r="AV111" s="359">
        <v>0</v>
      </c>
      <c r="AW111" s="359">
        <v>0</v>
      </c>
      <c r="AX111" s="359">
        <v>0</v>
      </c>
      <c r="AY111" s="359">
        <v>0</v>
      </c>
      <c r="AZ111" s="359">
        <v>0</v>
      </c>
      <c r="BA111" s="359">
        <v>0</v>
      </c>
      <c r="BB111" s="359">
        <v>0</v>
      </c>
      <c r="BC111" s="359">
        <v>0</v>
      </c>
      <c r="BD111" s="359">
        <v>0</v>
      </c>
      <c r="BE111" s="359">
        <v>0</v>
      </c>
      <c r="BF111" s="359">
        <v>0</v>
      </c>
      <c r="BG111" s="359">
        <v>0</v>
      </c>
      <c r="BH111" s="359">
        <v>0</v>
      </c>
      <c r="BI111" s="359">
        <v>0</v>
      </c>
      <c r="BJ111" s="359">
        <v>0</v>
      </c>
      <c r="BK111" s="359">
        <v>0</v>
      </c>
      <c r="BL111" s="359">
        <v>0</v>
      </c>
      <c r="BM111" s="359">
        <v>0</v>
      </c>
      <c r="BN111" s="359">
        <v>0</v>
      </c>
      <c r="BO111" s="359">
        <v>0</v>
      </c>
      <c r="BP111" s="359">
        <v>0</v>
      </c>
      <c r="BQ111" s="359">
        <v>0</v>
      </c>
      <c r="BR111" s="359">
        <v>0</v>
      </c>
      <c r="BS111" s="359">
        <v>0</v>
      </c>
      <c r="BT111" s="359">
        <v>0</v>
      </c>
      <c r="BU111" s="359">
        <v>0</v>
      </c>
      <c r="BV111" s="359">
        <v>0</v>
      </c>
      <c r="BW111" s="359">
        <v>0</v>
      </c>
      <c r="BX111" s="359">
        <v>0</v>
      </c>
      <c r="BY111" s="359">
        <v>0</v>
      </c>
      <c r="BZ111" s="359">
        <v>0</v>
      </c>
      <c r="CA111" s="359">
        <v>0</v>
      </c>
      <c r="CB111" s="359">
        <v>0</v>
      </c>
      <c r="CC111" s="359">
        <v>0</v>
      </c>
      <c r="CD111" s="359">
        <v>0</v>
      </c>
      <c r="CE111" s="359">
        <v>0</v>
      </c>
      <c r="CF111" s="359">
        <v>0</v>
      </c>
      <c r="CG111" s="359">
        <v>0</v>
      </c>
      <c r="CH111" s="359">
        <v>0</v>
      </c>
      <c r="CI111" s="359">
        <v>0</v>
      </c>
      <c r="CJ111" s="359">
        <v>0</v>
      </c>
      <c r="CK111" s="359">
        <v>0</v>
      </c>
      <c r="CL111" s="359">
        <v>0</v>
      </c>
      <c r="CM111" s="359">
        <v>0</v>
      </c>
      <c r="CN111" s="359">
        <v>0</v>
      </c>
      <c r="CO111" s="359">
        <v>0</v>
      </c>
      <c r="CP111" s="359">
        <v>0</v>
      </c>
      <c r="CQ111" s="359">
        <v>0</v>
      </c>
      <c r="CR111" s="359">
        <v>0</v>
      </c>
      <c r="CS111" s="359">
        <v>0</v>
      </c>
      <c r="CT111" s="359">
        <v>0</v>
      </c>
      <c r="CU111" s="359">
        <v>0</v>
      </c>
      <c r="CV111" s="359">
        <v>0</v>
      </c>
      <c r="CW111" s="359">
        <v>0</v>
      </c>
      <c r="CX111" s="359">
        <v>0</v>
      </c>
      <c r="CY111" s="359">
        <v>0</v>
      </c>
      <c r="CZ111" s="359">
        <v>0</v>
      </c>
      <c r="DA111" s="359">
        <v>0</v>
      </c>
      <c r="DB111" s="359">
        <v>0</v>
      </c>
      <c r="DC111" s="359">
        <v>0</v>
      </c>
      <c r="DE111" s="23">
        <f>COUNTBLANK(H111:DC111)</f>
        <v>0</v>
      </c>
      <c r="DF111" s="23">
        <f t="shared" si="42"/>
        <v>0</v>
      </c>
    </row>
    <row r="112" spans="1:113" ht="30" customHeight="1">
      <c r="A112" s="67">
        <v>100</v>
      </c>
      <c r="B112" s="323" t="s">
        <v>249</v>
      </c>
      <c r="C112" s="349" t="s">
        <v>250</v>
      </c>
      <c r="D112" s="349"/>
      <c r="E112" s="351"/>
      <c r="F112" s="352">
        <f>F113+F114-F115</f>
        <v>3670762.3538043126</v>
      </c>
      <c r="G112" s="352">
        <f t="shared" ref="G112:BR112" si="57">G113+G114-G115</f>
        <v>2575477.166528929</v>
      </c>
      <c r="H112" s="352">
        <f>H113+H114-H115</f>
        <v>212.37768595041319</v>
      </c>
      <c r="I112" s="352">
        <f t="shared" si="57"/>
        <v>-149713.37528925619</v>
      </c>
      <c r="J112" s="352">
        <f t="shared" si="57"/>
        <v>2644725.8015702479</v>
      </c>
      <c r="K112" s="352">
        <f t="shared" si="57"/>
        <v>864439.82950413227</v>
      </c>
      <c r="L112" s="352">
        <f t="shared" si="57"/>
        <v>1688399.4776033058</v>
      </c>
      <c r="M112" s="352">
        <f t="shared" si="57"/>
        <v>594597.84595041326</v>
      </c>
      <c r="N112" s="352">
        <f t="shared" si="57"/>
        <v>1541116.1407438016</v>
      </c>
      <c r="O112" s="352">
        <f t="shared" si="57"/>
        <v>1210955.2671074381</v>
      </c>
      <c r="P112" s="352">
        <f t="shared" si="57"/>
        <v>-472933.88429752068</v>
      </c>
      <c r="Q112" s="352">
        <f t="shared" si="57"/>
        <v>-523264.4628099174</v>
      </c>
      <c r="R112" s="352">
        <f t="shared" si="57"/>
        <v>-523264.4628099174</v>
      </c>
      <c r="S112" s="352">
        <f t="shared" si="57"/>
        <v>-523264.4628099174</v>
      </c>
      <c r="T112" s="352">
        <f t="shared" si="57"/>
        <v>-523264.4628099174</v>
      </c>
      <c r="U112" s="352">
        <f t="shared" si="57"/>
        <v>-523264.4628099174</v>
      </c>
      <c r="V112" s="352">
        <f t="shared" si="57"/>
        <v>-459917.35537190083</v>
      </c>
      <c r="W112" s="352">
        <f t="shared" si="57"/>
        <v>-459917.35537190083</v>
      </c>
      <c r="X112" s="352">
        <f t="shared" si="57"/>
        <v>-411322.31404958677</v>
      </c>
      <c r="Y112" s="352">
        <f t="shared" si="57"/>
        <v>-411322.31404958677</v>
      </c>
      <c r="Z112" s="352">
        <f t="shared" si="57"/>
        <v>-362727.27272727271</v>
      </c>
      <c r="AA112" s="352">
        <f t="shared" si="57"/>
        <v>-312396.69421487604</v>
      </c>
      <c r="AB112" s="352">
        <f t="shared" si="57"/>
        <v>-312396.69421487604</v>
      </c>
      <c r="AC112" s="352">
        <f t="shared" si="57"/>
        <v>0</v>
      </c>
      <c r="AD112" s="352">
        <f t="shared" si="57"/>
        <v>0</v>
      </c>
      <c r="AE112" s="352">
        <f t="shared" si="57"/>
        <v>0</v>
      </c>
      <c r="AF112" s="352">
        <f t="shared" si="57"/>
        <v>0</v>
      </c>
      <c r="AG112" s="352">
        <f t="shared" si="57"/>
        <v>0</v>
      </c>
      <c r="AH112" s="352">
        <f t="shared" si="57"/>
        <v>0</v>
      </c>
      <c r="AI112" s="352">
        <f t="shared" si="57"/>
        <v>0</v>
      </c>
      <c r="AJ112" s="352">
        <f t="shared" si="57"/>
        <v>0</v>
      </c>
      <c r="AK112" s="352">
        <f t="shared" si="57"/>
        <v>0</v>
      </c>
      <c r="AL112" s="352">
        <f t="shared" si="57"/>
        <v>0</v>
      </c>
      <c r="AM112" s="352">
        <f t="shared" si="57"/>
        <v>0</v>
      </c>
      <c r="AN112" s="352">
        <f t="shared" si="57"/>
        <v>0</v>
      </c>
      <c r="AO112" s="352">
        <f t="shared" si="57"/>
        <v>0</v>
      </c>
      <c r="AP112" s="352">
        <f t="shared" si="57"/>
        <v>0</v>
      </c>
      <c r="AQ112" s="352">
        <f t="shared" si="57"/>
        <v>0</v>
      </c>
      <c r="AR112" s="352">
        <f t="shared" si="57"/>
        <v>0</v>
      </c>
      <c r="AS112" s="352">
        <f t="shared" si="57"/>
        <v>0</v>
      </c>
      <c r="AT112" s="352">
        <f t="shared" si="57"/>
        <v>0</v>
      </c>
      <c r="AU112" s="352">
        <f t="shared" si="57"/>
        <v>0</v>
      </c>
      <c r="AV112" s="352">
        <f t="shared" si="57"/>
        <v>0</v>
      </c>
      <c r="AW112" s="352">
        <f t="shared" si="57"/>
        <v>0</v>
      </c>
      <c r="AX112" s="352">
        <f t="shared" si="57"/>
        <v>0</v>
      </c>
      <c r="AY112" s="352">
        <f t="shared" si="57"/>
        <v>0</v>
      </c>
      <c r="AZ112" s="352">
        <f t="shared" si="57"/>
        <v>0</v>
      </c>
      <c r="BA112" s="352">
        <f t="shared" si="57"/>
        <v>0</v>
      </c>
      <c r="BB112" s="352">
        <f t="shared" si="57"/>
        <v>0</v>
      </c>
      <c r="BC112" s="352">
        <f t="shared" si="57"/>
        <v>0</v>
      </c>
      <c r="BD112" s="352">
        <f t="shared" si="57"/>
        <v>0</v>
      </c>
      <c r="BE112" s="352">
        <f t="shared" si="57"/>
        <v>0</v>
      </c>
      <c r="BF112" s="352">
        <f t="shared" si="57"/>
        <v>0</v>
      </c>
      <c r="BG112" s="352">
        <f t="shared" si="57"/>
        <v>0</v>
      </c>
      <c r="BH112" s="352">
        <f t="shared" si="57"/>
        <v>0</v>
      </c>
      <c r="BI112" s="352">
        <f t="shared" si="57"/>
        <v>0</v>
      </c>
      <c r="BJ112" s="352">
        <f t="shared" si="57"/>
        <v>0</v>
      </c>
      <c r="BK112" s="352">
        <f t="shared" si="57"/>
        <v>0</v>
      </c>
      <c r="BL112" s="352">
        <f t="shared" si="57"/>
        <v>0</v>
      </c>
      <c r="BM112" s="352">
        <f t="shared" si="57"/>
        <v>0</v>
      </c>
      <c r="BN112" s="352">
        <f t="shared" si="57"/>
        <v>0</v>
      </c>
      <c r="BO112" s="352">
        <f t="shared" si="57"/>
        <v>0</v>
      </c>
      <c r="BP112" s="352">
        <f t="shared" si="57"/>
        <v>0</v>
      </c>
      <c r="BQ112" s="352">
        <f t="shared" si="57"/>
        <v>0</v>
      </c>
      <c r="BR112" s="352">
        <f t="shared" si="57"/>
        <v>0</v>
      </c>
      <c r="BS112" s="352">
        <f t="shared" ref="BS112:DC112" si="58">BS113+BS114-BS115</f>
        <v>0</v>
      </c>
      <c r="BT112" s="352">
        <f t="shared" si="58"/>
        <v>0</v>
      </c>
      <c r="BU112" s="352">
        <f t="shared" si="58"/>
        <v>0</v>
      </c>
      <c r="BV112" s="352">
        <f t="shared" si="58"/>
        <v>0</v>
      </c>
      <c r="BW112" s="352">
        <f t="shared" si="58"/>
        <v>0</v>
      </c>
      <c r="BX112" s="352">
        <f t="shared" si="58"/>
        <v>0</v>
      </c>
      <c r="BY112" s="352">
        <f t="shared" si="58"/>
        <v>0</v>
      </c>
      <c r="BZ112" s="352">
        <f t="shared" si="58"/>
        <v>0</v>
      </c>
      <c r="CA112" s="352">
        <f t="shared" si="58"/>
        <v>0</v>
      </c>
      <c r="CB112" s="352">
        <f t="shared" si="58"/>
        <v>0</v>
      </c>
      <c r="CC112" s="352">
        <f t="shared" si="58"/>
        <v>0</v>
      </c>
      <c r="CD112" s="352">
        <f t="shared" si="58"/>
        <v>0</v>
      </c>
      <c r="CE112" s="352">
        <f t="shared" si="58"/>
        <v>0</v>
      </c>
      <c r="CF112" s="352">
        <f t="shared" si="58"/>
        <v>0</v>
      </c>
      <c r="CG112" s="352">
        <f t="shared" si="58"/>
        <v>0</v>
      </c>
      <c r="CH112" s="352">
        <f t="shared" si="58"/>
        <v>0</v>
      </c>
      <c r="CI112" s="352">
        <f t="shared" si="58"/>
        <v>0</v>
      </c>
      <c r="CJ112" s="352">
        <f t="shared" si="58"/>
        <v>0</v>
      </c>
      <c r="CK112" s="352">
        <f t="shared" si="58"/>
        <v>0</v>
      </c>
      <c r="CL112" s="352">
        <f t="shared" si="58"/>
        <v>0</v>
      </c>
      <c r="CM112" s="352">
        <f t="shared" si="58"/>
        <v>0</v>
      </c>
      <c r="CN112" s="352">
        <f t="shared" si="58"/>
        <v>0</v>
      </c>
      <c r="CO112" s="352">
        <f t="shared" si="58"/>
        <v>0</v>
      </c>
      <c r="CP112" s="352">
        <f t="shared" si="58"/>
        <v>0</v>
      </c>
      <c r="CQ112" s="352">
        <f t="shared" si="58"/>
        <v>0</v>
      </c>
      <c r="CR112" s="352">
        <f t="shared" si="58"/>
        <v>0</v>
      </c>
      <c r="CS112" s="352">
        <f t="shared" si="58"/>
        <v>0</v>
      </c>
      <c r="CT112" s="352">
        <f t="shared" si="58"/>
        <v>0</v>
      </c>
      <c r="CU112" s="352">
        <f t="shared" si="58"/>
        <v>0</v>
      </c>
      <c r="CV112" s="352">
        <f t="shared" si="58"/>
        <v>0</v>
      </c>
      <c r="CW112" s="352">
        <f t="shared" si="58"/>
        <v>0</v>
      </c>
      <c r="CX112" s="352">
        <f t="shared" si="58"/>
        <v>0</v>
      </c>
      <c r="CY112" s="352">
        <f t="shared" si="58"/>
        <v>0</v>
      </c>
      <c r="CZ112" s="352">
        <f t="shared" si="58"/>
        <v>0</v>
      </c>
      <c r="DA112" s="352">
        <f t="shared" si="58"/>
        <v>0</v>
      </c>
      <c r="DB112" s="352">
        <f t="shared" si="58"/>
        <v>0</v>
      </c>
      <c r="DC112" s="352">
        <f t="shared" si="58"/>
        <v>0</v>
      </c>
      <c r="DF112" s="23">
        <f t="shared" si="42"/>
        <v>21</v>
      </c>
    </row>
    <row r="113" spans="1:114" ht="15" customHeight="1">
      <c r="A113" s="67">
        <v>101</v>
      </c>
      <c r="B113" s="323" t="s">
        <v>251</v>
      </c>
      <c r="C113" s="304" t="s">
        <v>252</v>
      </c>
      <c r="D113" s="323"/>
      <c r="E113" s="323"/>
      <c r="F113" s="350">
        <f>H113+NPV(FD,I113:INDEX(I113:DC113,PAL))</f>
        <v>7915640.0232073423</v>
      </c>
      <c r="G113" s="350">
        <f>SUMIF($H$5:$DC$5,"&lt;="&amp;PAL,$H113:$DC113)</f>
        <v>8822679.5739669427</v>
      </c>
      <c r="H113" s="369">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209.82644628099172</v>
      </c>
      <c r="I113" s="369">
        <f t="shared" si="59"/>
        <v>162173.07099173553</v>
      </c>
      <c r="J113" s="369">
        <f t="shared" si="59"/>
        <v>2956903.8180991733</v>
      </c>
      <c r="K113" s="369">
        <f t="shared" si="59"/>
        <v>1176836.5237190083</v>
      </c>
      <c r="L113" s="369">
        <f t="shared" si="59"/>
        <v>2000796.1718181819</v>
      </c>
      <c r="M113" s="369">
        <f t="shared" si="59"/>
        <v>906994.54016528931</v>
      </c>
      <c r="N113" s="369">
        <f t="shared" si="59"/>
        <v>1853512.8349586776</v>
      </c>
      <c r="O113" s="369">
        <f t="shared" si="59"/>
        <v>1523351.9613223141</v>
      </c>
      <c r="P113" s="369">
        <f t="shared" si="59"/>
        <v>-160537.19008264464</v>
      </c>
      <c r="Q113" s="369">
        <f t="shared" si="59"/>
        <v>-210867.76859504133</v>
      </c>
      <c r="R113" s="369">
        <f t="shared" si="59"/>
        <v>-210867.76859504133</v>
      </c>
      <c r="S113" s="369">
        <f t="shared" si="59"/>
        <v>-210867.76859504133</v>
      </c>
      <c r="T113" s="369">
        <f t="shared" si="59"/>
        <v>-210867.76859504133</v>
      </c>
      <c r="U113" s="369">
        <f t="shared" si="59"/>
        <v>-210867.76859504133</v>
      </c>
      <c r="V113" s="369">
        <f t="shared" si="59"/>
        <v>-147520.66115702479</v>
      </c>
      <c r="W113" s="369">
        <f t="shared" si="59"/>
        <v>-147520.66115702479</v>
      </c>
      <c r="X113" s="369">
        <f t="shared" si="59"/>
        <v>-98925.619834710742</v>
      </c>
      <c r="Y113" s="369">
        <f t="shared" si="59"/>
        <v>-98925.619834710742</v>
      </c>
      <c r="Z113" s="369">
        <f t="shared" si="59"/>
        <v>-50330.578512396693</v>
      </c>
      <c r="AA113" s="369">
        <f t="shared" si="59"/>
        <v>0</v>
      </c>
      <c r="AB113" s="369">
        <f t="shared" si="59"/>
        <v>0</v>
      </c>
      <c r="AC113" s="369">
        <f t="shared" si="59"/>
        <v>0</v>
      </c>
      <c r="AD113" s="369">
        <f t="shared" si="59"/>
        <v>0</v>
      </c>
      <c r="AE113" s="369">
        <f t="shared" si="59"/>
        <v>0</v>
      </c>
      <c r="AF113" s="369">
        <f t="shared" si="59"/>
        <v>0</v>
      </c>
      <c r="AG113" s="369">
        <f t="shared" si="59"/>
        <v>0</v>
      </c>
      <c r="AH113" s="369">
        <f t="shared" si="59"/>
        <v>0</v>
      </c>
      <c r="AI113" s="369">
        <f t="shared" si="59"/>
        <v>0</v>
      </c>
      <c r="AJ113" s="369">
        <f t="shared" si="59"/>
        <v>0</v>
      </c>
      <c r="AK113" s="369">
        <f t="shared" si="59"/>
        <v>0</v>
      </c>
      <c r="AL113" s="369">
        <f t="shared" si="59"/>
        <v>0</v>
      </c>
      <c r="AM113" s="369">
        <f t="shared" si="59"/>
        <v>0</v>
      </c>
      <c r="AN113" s="369">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69">
        <f t="shared" si="60"/>
        <v>0</v>
      </c>
      <c r="AP113" s="369">
        <f t="shared" si="60"/>
        <v>0</v>
      </c>
      <c r="AQ113" s="369">
        <f t="shared" si="60"/>
        <v>0</v>
      </c>
      <c r="AR113" s="369">
        <f t="shared" si="60"/>
        <v>0</v>
      </c>
      <c r="AS113" s="369">
        <f t="shared" si="60"/>
        <v>0</v>
      </c>
      <c r="AT113" s="369">
        <f t="shared" si="60"/>
        <v>0</v>
      </c>
      <c r="AU113" s="369">
        <f t="shared" si="60"/>
        <v>0</v>
      </c>
      <c r="AV113" s="369">
        <f t="shared" si="60"/>
        <v>0</v>
      </c>
      <c r="AW113" s="369">
        <f t="shared" si="60"/>
        <v>0</v>
      </c>
      <c r="AX113" s="369">
        <f t="shared" si="60"/>
        <v>0</v>
      </c>
      <c r="AY113" s="369">
        <f t="shared" si="60"/>
        <v>0</v>
      </c>
      <c r="AZ113" s="369">
        <f t="shared" si="60"/>
        <v>0</v>
      </c>
      <c r="BA113" s="369">
        <f t="shared" si="60"/>
        <v>0</v>
      </c>
      <c r="BB113" s="369">
        <f t="shared" si="60"/>
        <v>0</v>
      </c>
      <c r="BC113" s="369">
        <f t="shared" si="60"/>
        <v>0</v>
      </c>
      <c r="BD113" s="369">
        <f t="shared" si="60"/>
        <v>0</v>
      </c>
      <c r="BE113" s="369">
        <f t="shared" si="60"/>
        <v>0</v>
      </c>
      <c r="BF113" s="369">
        <f t="shared" si="60"/>
        <v>0</v>
      </c>
      <c r="BG113" s="369">
        <f t="shared" si="60"/>
        <v>0</v>
      </c>
      <c r="BH113" s="369">
        <f t="shared" si="60"/>
        <v>0</v>
      </c>
      <c r="BI113" s="369">
        <f t="shared" si="60"/>
        <v>0</v>
      </c>
      <c r="BJ113" s="369">
        <f t="shared" si="60"/>
        <v>0</v>
      </c>
      <c r="BK113" s="369">
        <f t="shared" si="60"/>
        <v>0</v>
      </c>
      <c r="BL113" s="369">
        <f t="shared" si="60"/>
        <v>0</v>
      </c>
      <c r="BM113" s="369">
        <f t="shared" si="60"/>
        <v>0</v>
      </c>
      <c r="BN113" s="369">
        <f t="shared" si="60"/>
        <v>0</v>
      </c>
      <c r="BO113" s="369">
        <f t="shared" si="60"/>
        <v>0</v>
      </c>
      <c r="BP113" s="369">
        <f t="shared" si="60"/>
        <v>0</v>
      </c>
      <c r="BQ113" s="369">
        <f t="shared" si="60"/>
        <v>0</v>
      </c>
      <c r="BR113" s="369">
        <f t="shared" si="60"/>
        <v>0</v>
      </c>
      <c r="BS113" s="369">
        <f t="shared" si="60"/>
        <v>0</v>
      </c>
      <c r="BT113" s="369">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69">
        <f t="shared" si="61"/>
        <v>0</v>
      </c>
      <c r="BV113" s="369">
        <f t="shared" si="61"/>
        <v>0</v>
      </c>
      <c r="BW113" s="369">
        <f t="shared" si="61"/>
        <v>0</v>
      </c>
      <c r="BX113" s="369">
        <f t="shared" si="61"/>
        <v>0</v>
      </c>
      <c r="BY113" s="369">
        <f t="shared" si="61"/>
        <v>0</v>
      </c>
      <c r="BZ113" s="369">
        <f t="shared" si="61"/>
        <v>0</v>
      </c>
      <c r="CA113" s="369">
        <f t="shared" si="61"/>
        <v>0</v>
      </c>
      <c r="CB113" s="369">
        <f t="shared" si="61"/>
        <v>0</v>
      </c>
      <c r="CC113" s="369">
        <f t="shared" si="61"/>
        <v>0</v>
      </c>
      <c r="CD113" s="369">
        <f t="shared" si="61"/>
        <v>0</v>
      </c>
      <c r="CE113" s="369">
        <f t="shared" si="61"/>
        <v>0</v>
      </c>
      <c r="CF113" s="369">
        <f t="shared" si="61"/>
        <v>0</v>
      </c>
      <c r="CG113" s="369">
        <f t="shared" si="61"/>
        <v>0</v>
      </c>
      <c r="CH113" s="369">
        <f t="shared" si="61"/>
        <v>0</v>
      </c>
      <c r="CI113" s="369">
        <f t="shared" si="61"/>
        <v>0</v>
      </c>
      <c r="CJ113" s="369">
        <f t="shared" si="61"/>
        <v>0</v>
      </c>
      <c r="CK113" s="369">
        <f t="shared" si="61"/>
        <v>0</v>
      </c>
      <c r="CL113" s="369">
        <f t="shared" si="61"/>
        <v>0</v>
      </c>
      <c r="CM113" s="369">
        <f t="shared" si="61"/>
        <v>0</v>
      </c>
      <c r="CN113" s="369">
        <f t="shared" si="61"/>
        <v>0</v>
      </c>
      <c r="CO113" s="369">
        <f t="shared" si="61"/>
        <v>0</v>
      </c>
      <c r="CP113" s="369">
        <f t="shared" si="61"/>
        <v>0</v>
      </c>
      <c r="CQ113" s="369">
        <f t="shared" si="61"/>
        <v>0</v>
      </c>
      <c r="CR113" s="369">
        <f t="shared" si="61"/>
        <v>0</v>
      </c>
      <c r="CS113" s="369">
        <f t="shared" si="61"/>
        <v>0</v>
      </c>
      <c r="CT113" s="369">
        <f t="shared" si="61"/>
        <v>0</v>
      </c>
      <c r="CU113" s="369">
        <f t="shared" si="61"/>
        <v>0</v>
      </c>
      <c r="CV113" s="369">
        <f t="shared" si="61"/>
        <v>0</v>
      </c>
      <c r="CW113" s="369">
        <f t="shared" si="61"/>
        <v>0</v>
      </c>
      <c r="CX113" s="369">
        <f t="shared" si="61"/>
        <v>0</v>
      </c>
      <c r="CY113" s="369">
        <f t="shared" si="61"/>
        <v>0</v>
      </c>
      <c r="CZ113" s="369">
        <f t="shared" si="61"/>
        <v>0</v>
      </c>
      <c r="DA113" s="369">
        <f t="shared" si="61"/>
        <v>0</v>
      </c>
      <c r="DB113" s="369">
        <f t="shared" si="61"/>
        <v>0</v>
      </c>
      <c r="DC113" s="369">
        <f t="shared" si="61"/>
        <v>0</v>
      </c>
      <c r="DF113" s="23">
        <f t="shared" si="42"/>
        <v>19</v>
      </c>
      <c r="DJ113" s="35"/>
    </row>
    <row r="114" spans="1:114" ht="15">
      <c r="A114" s="67">
        <v>102</v>
      </c>
      <c r="B114" s="323" t="s">
        <v>253</v>
      </c>
      <c r="C114" s="304" t="s">
        <v>254</v>
      </c>
      <c r="D114" s="323"/>
      <c r="E114" s="323"/>
      <c r="F114" s="350">
        <f>H114+NPV(FD,I114:INDEX(I114:DC114,PAL))</f>
        <v>-4244877.6694030296</v>
      </c>
      <c r="G114" s="350">
        <f>SUMIF($H$5:$DC$5,"&lt;="&amp;PAL,$H114:$DC114)</f>
        <v>-6247202.4074380137</v>
      </c>
      <c r="H114" s="369">
        <f>SUMPRODUCT($DG90:$DG99,H90:H99,1/($DG90:$DG99+100))</f>
        <v>2.5512396694214874</v>
      </c>
      <c r="I114" s="369">
        <f t="shared" ref="I114:BT114" si="62">SUMPRODUCT($DG90:$DG99,I90:I99,1/($DG90:$DG99+100))</f>
        <v>-311886.44628099172</v>
      </c>
      <c r="J114" s="369">
        <f t="shared" si="62"/>
        <v>-312178.01652892563</v>
      </c>
      <c r="K114" s="369">
        <f t="shared" si="62"/>
        <v>-312396.69421487604</v>
      </c>
      <c r="L114" s="369">
        <f t="shared" si="62"/>
        <v>-312396.69421487604</v>
      </c>
      <c r="M114" s="369">
        <f t="shared" si="62"/>
        <v>-312396.69421487604</v>
      </c>
      <c r="N114" s="369">
        <f t="shared" si="62"/>
        <v>-312396.69421487604</v>
      </c>
      <c r="O114" s="369">
        <f t="shared" si="62"/>
        <v>-312396.69421487604</v>
      </c>
      <c r="P114" s="369">
        <f t="shared" si="62"/>
        <v>-312396.69421487604</v>
      </c>
      <c r="Q114" s="369">
        <f t="shared" si="62"/>
        <v>-312396.69421487604</v>
      </c>
      <c r="R114" s="369">
        <f t="shared" si="62"/>
        <v>-312396.69421487604</v>
      </c>
      <c r="S114" s="369">
        <f t="shared" si="62"/>
        <v>-312396.69421487604</v>
      </c>
      <c r="T114" s="369">
        <f t="shared" si="62"/>
        <v>-312396.69421487604</v>
      </c>
      <c r="U114" s="369">
        <f t="shared" si="62"/>
        <v>-312396.69421487604</v>
      </c>
      <c r="V114" s="369">
        <f t="shared" si="62"/>
        <v>-312396.69421487604</v>
      </c>
      <c r="W114" s="369">
        <f t="shared" si="62"/>
        <v>-312396.69421487604</v>
      </c>
      <c r="X114" s="369">
        <f t="shared" si="62"/>
        <v>-312396.69421487604</v>
      </c>
      <c r="Y114" s="369">
        <f t="shared" si="62"/>
        <v>-312396.69421487604</v>
      </c>
      <c r="Z114" s="369">
        <f t="shared" si="62"/>
        <v>-312396.69421487604</v>
      </c>
      <c r="AA114" s="369">
        <f t="shared" si="62"/>
        <v>-312396.69421487604</v>
      </c>
      <c r="AB114" s="369">
        <f t="shared" si="62"/>
        <v>-312396.69421487604</v>
      </c>
      <c r="AC114" s="369">
        <f t="shared" si="62"/>
        <v>0</v>
      </c>
      <c r="AD114" s="369">
        <f t="shared" si="62"/>
        <v>0</v>
      </c>
      <c r="AE114" s="369">
        <f t="shared" si="62"/>
        <v>0</v>
      </c>
      <c r="AF114" s="369">
        <f t="shared" si="62"/>
        <v>0</v>
      </c>
      <c r="AG114" s="369">
        <f t="shared" si="62"/>
        <v>0</v>
      </c>
      <c r="AH114" s="369">
        <f t="shared" si="62"/>
        <v>0</v>
      </c>
      <c r="AI114" s="369">
        <f t="shared" si="62"/>
        <v>0</v>
      </c>
      <c r="AJ114" s="369">
        <f t="shared" si="62"/>
        <v>0</v>
      </c>
      <c r="AK114" s="369">
        <f t="shared" si="62"/>
        <v>0</v>
      </c>
      <c r="AL114" s="369">
        <f t="shared" si="62"/>
        <v>0</v>
      </c>
      <c r="AM114" s="369">
        <f t="shared" si="62"/>
        <v>0</v>
      </c>
      <c r="AN114" s="369">
        <f t="shared" si="62"/>
        <v>0</v>
      </c>
      <c r="AO114" s="369">
        <f t="shared" si="62"/>
        <v>0</v>
      </c>
      <c r="AP114" s="369">
        <f t="shared" si="62"/>
        <v>0</v>
      </c>
      <c r="AQ114" s="369">
        <f t="shared" si="62"/>
        <v>0</v>
      </c>
      <c r="AR114" s="369">
        <f t="shared" si="62"/>
        <v>0</v>
      </c>
      <c r="AS114" s="369">
        <f t="shared" si="62"/>
        <v>0</v>
      </c>
      <c r="AT114" s="369">
        <f t="shared" si="62"/>
        <v>0</v>
      </c>
      <c r="AU114" s="369">
        <f t="shared" si="62"/>
        <v>0</v>
      </c>
      <c r="AV114" s="369">
        <f t="shared" si="62"/>
        <v>0</v>
      </c>
      <c r="AW114" s="369">
        <f t="shared" si="62"/>
        <v>0</v>
      </c>
      <c r="AX114" s="369">
        <f t="shared" si="62"/>
        <v>0</v>
      </c>
      <c r="AY114" s="369">
        <f t="shared" si="62"/>
        <v>0</v>
      </c>
      <c r="AZ114" s="369">
        <f t="shared" si="62"/>
        <v>0</v>
      </c>
      <c r="BA114" s="369">
        <f t="shared" si="62"/>
        <v>0</v>
      </c>
      <c r="BB114" s="369">
        <f t="shared" si="62"/>
        <v>0</v>
      </c>
      <c r="BC114" s="369">
        <f t="shared" si="62"/>
        <v>0</v>
      </c>
      <c r="BD114" s="369">
        <f t="shared" si="62"/>
        <v>0</v>
      </c>
      <c r="BE114" s="369">
        <f t="shared" si="62"/>
        <v>0</v>
      </c>
      <c r="BF114" s="369">
        <f t="shared" si="62"/>
        <v>0</v>
      </c>
      <c r="BG114" s="369">
        <f t="shared" si="62"/>
        <v>0</v>
      </c>
      <c r="BH114" s="369">
        <f t="shared" si="62"/>
        <v>0</v>
      </c>
      <c r="BI114" s="369">
        <f t="shared" si="62"/>
        <v>0</v>
      </c>
      <c r="BJ114" s="369">
        <f t="shared" si="62"/>
        <v>0</v>
      </c>
      <c r="BK114" s="369">
        <f t="shared" si="62"/>
        <v>0</v>
      </c>
      <c r="BL114" s="369">
        <f t="shared" si="62"/>
        <v>0</v>
      </c>
      <c r="BM114" s="369">
        <f t="shared" si="62"/>
        <v>0</v>
      </c>
      <c r="BN114" s="369">
        <f t="shared" si="62"/>
        <v>0</v>
      </c>
      <c r="BO114" s="369">
        <f t="shared" si="62"/>
        <v>0</v>
      </c>
      <c r="BP114" s="369">
        <f t="shared" si="62"/>
        <v>0</v>
      </c>
      <c r="BQ114" s="369">
        <f t="shared" si="62"/>
        <v>0</v>
      </c>
      <c r="BR114" s="369">
        <f t="shared" si="62"/>
        <v>0</v>
      </c>
      <c r="BS114" s="369">
        <f t="shared" si="62"/>
        <v>0</v>
      </c>
      <c r="BT114" s="369">
        <f t="shared" si="62"/>
        <v>0</v>
      </c>
      <c r="BU114" s="369">
        <f t="shared" ref="BU114:DC114" si="63">SUMPRODUCT($DG90:$DG99,BU90:BU99,1/($DG90:$DG99+100))</f>
        <v>0</v>
      </c>
      <c r="BV114" s="369">
        <f t="shared" si="63"/>
        <v>0</v>
      </c>
      <c r="BW114" s="369">
        <f t="shared" si="63"/>
        <v>0</v>
      </c>
      <c r="BX114" s="369">
        <f t="shared" si="63"/>
        <v>0</v>
      </c>
      <c r="BY114" s="369">
        <f t="shared" si="63"/>
        <v>0</v>
      </c>
      <c r="BZ114" s="369">
        <f t="shared" si="63"/>
        <v>0</v>
      </c>
      <c r="CA114" s="369">
        <f t="shared" si="63"/>
        <v>0</v>
      </c>
      <c r="CB114" s="369">
        <f t="shared" si="63"/>
        <v>0</v>
      </c>
      <c r="CC114" s="369">
        <f t="shared" si="63"/>
        <v>0</v>
      </c>
      <c r="CD114" s="369">
        <f t="shared" si="63"/>
        <v>0</v>
      </c>
      <c r="CE114" s="369">
        <f t="shared" si="63"/>
        <v>0</v>
      </c>
      <c r="CF114" s="369">
        <f t="shared" si="63"/>
        <v>0</v>
      </c>
      <c r="CG114" s="369">
        <f t="shared" si="63"/>
        <v>0</v>
      </c>
      <c r="CH114" s="369">
        <f t="shared" si="63"/>
        <v>0</v>
      </c>
      <c r="CI114" s="369">
        <f t="shared" si="63"/>
        <v>0</v>
      </c>
      <c r="CJ114" s="369">
        <f t="shared" si="63"/>
        <v>0</v>
      </c>
      <c r="CK114" s="369">
        <f t="shared" si="63"/>
        <v>0</v>
      </c>
      <c r="CL114" s="369">
        <f t="shared" si="63"/>
        <v>0</v>
      </c>
      <c r="CM114" s="369">
        <f t="shared" si="63"/>
        <v>0</v>
      </c>
      <c r="CN114" s="369">
        <f t="shared" si="63"/>
        <v>0</v>
      </c>
      <c r="CO114" s="369">
        <f t="shared" si="63"/>
        <v>0</v>
      </c>
      <c r="CP114" s="369">
        <f t="shared" si="63"/>
        <v>0</v>
      </c>
      <c r="CQ114" s="369">
        <f t="shared" si="63"/>
        <v>0</v>
      </c>
      <c r="CR114" s="369">
        <f t="shared" si="63"/>
        <v>0</v>
      </c>
      <c r="CS114" s="369">
        <f t="shared" si="63"/>
        <v>0</v>
      </c>
      <c r="CT114" s="369">
        <f t="shared" si="63"/>
        <v>0</v>
      </c>
      <c r="CU114" s="369">
        <f t="shared" si="63"/>
        <v>0</v>
      </c>
      <c r="CV114" s="369">
        <f t="shared" si="63"/>
        <v>0</v>
      </c>
      <c r="CW114" s="369">
        <f t="shared" si="63"/>
        <v>0</v>
      </c>
      <c r="CX114" s="369">
        <f t="shared" si="63"/>
        <v>0</v>
      </c>
      <c r="CY114" s="369">
        <f t="shared" si="63"/>
        <v>0</v>
      </c>
      <c r="CZ114" s="369">
        <f t="shared" si="63"/>
        <v>0</v>
      </c>
      <c r="DA114" s="369">
        <f t="shared" si="63"/>
        <v>0</v>
      </c>
      <c r="DB114" s="369">
        <f t="shared" si="63"/>
        <v>0</v>
      </c>
      <c r="DC114" s="369">
        <f t="shared" si="63"/>
        <v>0</v>
      </c>
      <c r="DD114" s="36"/>
      <c r="DF114" s="23">
        <f t="shared" si="42"/>
        <v>21</v>
      </c>
    </row>
    <row r="115" spans="1:114" ht="15" customHeight="1">
      <c r="A115" s="67">
        <v>103</v>
      </c>
      <c r="B115" s="323" t="s">
        <v>255</v>
      </c>
      <c r="C115" s="304" t="s">
        <v>256</v>
      </c>
      <c r="D115" s="304"/>
      <c r="E115" s="323"/>
      <c r="F115" s="350">
        <f>H115+NPV(FD,I115:INDEX(I115:DC115,PAL))</f>
        <v>0</v>
      </c>
      <c r="G115" s="350">
        <f>SUMIF($H$5:$DC$5,"&lt;="&amp;PAL,$H115:$DC115)</f>
        <v>0</v>
      </c>
      <c r="H115" s="369">
        <f>SUMPRODUCT($DG101:$DG110,H101:H110,1/($DG101:$DG110+100))</f>
        <v>0</v>
      </c>
      <c r="I115" s="369">
        <f t="shared" ref="I115:BT115" si="64">SUMPRODUCT($DG101:$DG110,I101:I110,1/($DG101:$DG110+100))</f>
        <v>0</v>
      </c>
      <c r="J115" s="369">
        <f t="shared" si="64"/>
        <v>0</v>
      </c>
      <c r="K115" s="369">
        <f t="shared" si="64"/>
        <v>0</v>
      </c>
      <c r="L115" s="369">
        <f t="shared" si="64"/>
        <v>0</v>
      </c>
      <c r="M115" s="369">
        <f t="shared" si="64"/>
        <v>0</v>
      </c>
      <c r="N115" s="369">
        <f t="shared" si="64"/>
        <v>0</v>
      </c>
      <c r="O115" s="369">
        <f t="shared" si="64"/>
        <v>0</v>
      </c>
      <c r="P115" s="369">
        <f t="shared" si="64"/>
        <v>0</v>
      </c>
      <c r="Q115" s="369">
        <f t="shared" si="64"/>
        <v>0</v>
      </c>
      <c r="R115" s="369">
        <f t="shared" si="64"/>
        <v>0</v>
      </c>
      <c r="S115" s="369">
        <f t="shared" si="64"/>
        <v>0</v>
      </c>
      <c r="T115" s="369">
        <f t="shared" si="64"/>
        <v>0</v>
      </c>
      <c r="U115" s="369">
        <f t="shared" si="64"/>
        <v>0</v>
      </c>
      <c r="V115" s="369">
        <f t="shared" si="64"/>
        <v>0</v>
      </c>
      <c r="W115" s="369">
        <f t="shared" si="64"/>
        <v>0</v>
      </c>
      <c r="X115" s="369">
        <f t="shared" si="64"/>
        <v>0</v>
      </c>
      <c r="Y115" s="369">
        <f t="shared" si="64"/>
        <v>0</v>
      </c>
      <c r="Z115" s="369">
        <f t="shared" si="64"/>
        <v>0</v>
      </c>
      <c r="AA115" s="369">
        <f t="shared" si="64"/>
        <v>0</v>
      </c>
      <c r="AB115" s="369">
        <f t="shared" si="64"/>
        <v>0</v>
      </c>
      <c r="AC115" s="369">
        <f t="shared" si="64"/>
        <v>0</v>
      </c>
      <c r="AD115" s="369">
        <f t="shared" si="64"/>
        <v>0</v>
      </c>
      <c r="AE115" s="369">
        <f t="shared" si="64"/>
        <v>0</v>
      </c>
      <c r="AF115" s="369">
        <f t="shared" si="64"/>
        <v>0</v>
      </c>
      <c r="AG115" s="369">
        <f t="shared" si="64"/>
        <v>0</v>
      </c>
      <c r="AH115" s="369">
        <f t="shared" si="64"/>
        <v>0</v>
      </c>
      <c r="AI115" s="369">
        <f t="shared" si="64"/>
        <v>0</v>
      </c>
      <c r="AJ115" s="369">
        <f t="shared" si="64"/>
        <v>0</v>
      </c>
      <c r="AK115" s="369">
        <f t="shared" si="64"/>
        <v>0</v>
      </c>
      <c r="AL115" s="369">
        <f t="shared" si="64"/>
        <v>0</v>
      </c>
      <c r="AM115" s="369">
        <f t="shared" si="64"/>
        <v>0</v>
      </c>
      <c r="AN115" s="369">
        <f t="shared" si="64"/>
        <v>0</v>
      </c>
      <c r="AO115" s="369">
        <f t="shared" si="64"/>
        <v>0</v>
      </c>
      <c r="AP115" s="369">
        <f t="shared" si="64"/>
        <v>0</v>
      </c>
      <c r="AQ115" s="369">
        <f t="shared" si="64"/>
        <v>0</v>
      </c>
      <c r="AR115" s="369">
        <f t="shared" si="64"/>
        <v>0</v>
      </c>
      <c r="AS115" s="369">
        <f t="shared" si="64"/>
        <v>0</v>
      </c>
      <c r="AT115" s="369">
        <f t="shared" si="64"/>
        <v>0</v>
      </c>
      <c r="AU115" s="369">
        <f t="shared" si="64"/>
        <v>0</v>
      </c>
      <c r="AV115" s="369">
        <f t="shared" si="64"/>
        <v>0</v>
      </c>
      <c r="AW115" s="369">
        <f t="shared" si="64"/>
        <v>0</v>
      </c>
      <c r="AX115" s="369">
        <f t="shared" si="64"/>
        <v>0</v>
      </c>
      <c r="AY115" s="369">
        <f t="shared" si="64"/>
        <v>0</v>
      </c>
      <c r="AZ115" s="369">
        <f t="shared" si="64"/>
        <v>0</v>
      </c>
      <c r="BA115" s="369">
        <f t="shared" si="64"/>
        <v>0</v>
      </c>
      <c r="BB115" s="369">
        <f t="shared" si="64"/>
        <v>0</v>
      </c>
      <c r="BC115" s="369">
        <f t="shared" si="64"/>
        <v>0</v>
      </c>
      <c r="BD115" s="369">
        <f t="shared" si="64"/>
        <v>0</v>
      </c>
      <c r="BE115" s="369">
        <f t="shared" si="64"/>
        <v>0</v>
      </c>
      <c r="BF115" s="369">
        <f t="shared" si="64"/>
        <v>0</v>
      </c>
      <c r="BG115" s="369">
        <f t="shared" si="64"/>
        <v>0</v>
      </c>
      <c r="BH115" s="369">
        <f t="shared" si="64"/>
        <v>0</v>
      </c>
      <c r="BI115" s="369">
        <f t="shared" si="64"/>
        <v>0</v>
      </c>
      <c r="BJ115" s="369">
        <f t="shared" si="64"/>
        <v>0</v>
      </c>
      <c r="BK115" s="369">
        <f t="shared" si="64"/>
        <v>0</v>
      </c>
      <c r="BL115" s="369">
        <f t="shared" si="64"/>
        <v>0</v>
      </c>
      <c r="BM115" s="369">
        <f t="shared" si="64"/>
        <v>0</v>
      </c>
      <c r="BN115" s="369">
        <f t="shared" si="64"/>
        <v>0</v>
      </c>
      <c r="BO115" s="369">
        <f t="shared" si="64"/>
        <v>0</v>
      </c>
      <c r="BP115" s="369">
        <f t="shared" si="64"/>
        <v>0</v>
      </c>
      <c r="BQ115" s="369">
        <f t="shared" si="64"/>
        <v>0</v>
      </c>
      <c r="BR115" s="369">
        <f t="shared" si="64"/>
        <v>0</v>
      </c>
      <c r="BS115" s="369">
        <f t="shared" si="64"/>
        <v>0</v>
      </c>
      <c r="BT115" s="369">
        <f t="shared" si="64"/>
        <v>0</v>
      </c>
      <c r="BU115" s="369">
        <f t="shared" ref="BU115:DC115" si="65">SUMPRODUCT($DG101:$DG110,BU101:BU110,1/($DG101:$DG110+100))</f>
        <v>0</v>
      </c>
      <c r="BV115" s="369">
        <f t="shared" si="65"/>
        <v>0</v>
      </c>
      <c r="BW115" s="369">
        <f t="shared" si="65"/>
        <v>0</v>
      </c>
      <c r="BX115" s="369">
        <f t="shared" si="65"/>
        <v>0</v>
      </c>
      <c r="BY115" s="369">
        <f t="shared" si="65"/>
        <v>0</v>
      </c>
      <c r="BZ115" s="369">
        <f t="shared" si="65"/>
        <v>0</v>
      </c>
      <c r="CA115" s="369">
        <f t="shared" si="65"/>
        <v>0</v>
      </c>
      <c r="CB115" s="369">
        <f t="shared" si="65"/>
        <v>0</v>
      </c>
      <c r="CC115" s="369">
        <f t="shared" si="65"/>
        <v>0</v>
      </c>
      <c r="CD115" s="369">
        <f t="shared" si="65"/>
        <v>0</v>
      </c>
      <c r="CE115" s="369">
        <f t="shared" si="65"/>
        <v>0</v>
      </c>
      <c r="CF115" s="369">
        <f t="shared" si="65"/>
        <v>0</v>
      </c>
      <c r="CG115" s="369">
        <f t="shared" si="65"/>
        <v>0</v>
      </c>
      <c r="CH115" s="369">
        <f t="shared" si="65"/>
        <v>0</v>
      </c>
      <c r="CI115" s="369">
        <f t="shared" si="65"/>
        <v>0</v>
      </c>
      <c r="CJ115" s="369">
        <f t="shared" si="65"/>
        <v>0</v>
      </c>
      <c r="CK115" s="369">
        <f t="shared" si="65"/>
        <v>0</v>
      </c>
      <c r="CL115" s="369">
        <f t="shared" si="65"/>
        <v>0</v>
      </c>
      <c r="CM115" s="369">
        <f t="shared" si="65"/>
        <v>0</v>
      </c>
      <c r="CN115" s="369">
        <f t="shared" si="65"/>
        <v>0</v>
      </c>
      <c r="CO115" s="369">
        <f t="shared" si="65"/>
        <v>0</v>
      </c>
      <c r="CP115" s="369">
        <f t="shared" si="65"/>
        <v>0</v>
      </c>
      <c r="CQ115" s="369">
        <f t="shared" si="65"/>
        <v>0</v>
      </c>
      <c r="CR115" s="369">
        <f t="shared" si="65"/>
        <v>0</v>
      </c>
      <c r="CS115" s="369">
        <f t="shared" si="65"/>
        <v>0</v>
      </c>
      <c r="CT115" s="369">
        <f t="shared" si="65"/>
        <v>0</v>
      </c>
      <c r="CU115" s="369">
        <f t="shared" si="65"/>
        <v>0</v>
      </c>
      <c r="CV115" s="369">
        <f t="shared" si="65"/>
        <v>0</v>
      </c>
      <c r="CW115" s="369">
        <f t="shared" si="65"/>
        <v>0</v>
      </c>
      <c r="CX115" s="369">
        <f t="shared" si="65"/>
        <v>0</v>
      </c>
      <c r="CY115" s="369">
        <f t="shared" si="65"/>
        <v>0</v>
      </c>
      <c r="CZ115" s="369">
        <f t="shared" si="65"/>
        <v>0</v>
      </c>
      <c r="DA115" s="369">
        <f t="shared" si="65"/>
        <v>0</v>
      </c>
      <c r="DB115" s="369">
        <f t="shared" si="65"/>
        <v>0</v>
      </c>
      <c r="DC115" s="369">
        <f t="shared" si="65"/>
        <v>0</v>
      </c>
      <c r="DE115" s="23">
        <f>COUNTBLANK(H115:DC115)</f>
        <v>0</v>
      </c>
      <c r="DF115" s="23">
        <f t="shared" si="42"/>
        <v>0</v>
      </c>
    </row>
    <row r="116" spans="1:114" ht="31.5" customHeight="1">
      <c r="A116" s="67">
        <v>104</v>
      </c>
      <c r="B116" s="323" t="s">
        <v>257</v>
      </c>
      <c r="C116" s="370" t="str">
        <f>CONCATENATE("SIEKIAMAS REZULTATAS: ",IF(Result=0,"",Result),", matavimo vienetas: ",IF(Result_mat=0,"",Result_mat))</f>
        <v>SIEKIAMAS REZULTATAS: Produktų ar procesų inovacijas diegiančios MVĮ, matavimo vienetas: proc.</v>
      </c>
      <c r="D116" s="304"/>
      <c r="E116" s="323"/>
      <c r="F116" s="350">
        <f>H116+NPV(FD,I116:INDEX(I116:DC116,PAL))</f>
        <v>0</v>
      </c>
      <c r="G116" s="350">
        <f>SUMIF($H$5:$DC$5,"&lt;="&amp;PAL,$H116:$DC116)</f>
        <v>0</v>
      </c>
      <c r="H116" s="359">
        <v>0</v>
      </c>
      <c r="I116" s="359">
        <v>0</v>
      </c>
      <c r="J116" s="359">
        <v>0</v>
      </c>
      <c r="K116" s="359">
        <v>0</v>
      </c>
      <c r="L116" s="359">
        <v>0</v>
      </c>
      <c r="M116" s="359">
        <v>0</v>
      </c>
      <c r="N116" s="359">
        <v>0</v>
      </c>
      <c r="O116" s="359">
        <v>0</v>
      </c>
      <c r="P116" s="359">
        <v>0</v>
      </c>
      <c r="Q116" s="359">
        <v>0</v>
      </c>
      <c r="R116" s="359">
        <v>0</v>
      </c>
      <c r="S116" s="359">
        <v>0</v>
      </c>
      <c r="T116" s="359">
        <v>0</v>
      </c>
      <c r="U116" s="359">
        <v>0</v>
      </c>
      <c r="V116" s="359">
        <v>0</v>
      </c>
      <c r="W116" s="359">
        <v>0</v>
      </c>
      <c r="X116" s="359">
        <v>0</v>
      </c>
      <c r="Y116" s="359">
        <v>0</v>
      </c>
      <c r="Z116" s="359">
        <v>0</v>
      </c>
      <c r="AA116" s="359">
        <v>0</v>
      </c>
      <c r="AB116" s="359">
        <v>0</v>
      </c>
      <c r="AC116" s="359">
        <v>0</v>
      </c>
      <c r="AD116" s="359">
        <v>0</v>
      </c>
      <c r="AE116" s="359">
        <v>0</v>
      </c>
      <c r="AF116" s="359">
        <v>0</v>
      </c>
      <c r="AG116" s="359">
        <v>0</v>
      </c>
      <c r="AH116" s="359">
        <v>0</v>
      </c>
      <c r="AI116" s="359">
        <v>0</v>
      </c>
      <c r="AJ116" s="359">
        <v>0</v>
      </c>
      <c r="AK116" s="359">
        <v>0</v>
      </c>
      <c r="AL116" s="359">
        <v>0</v>
      </c>
      <c r="AM116" s="359">
        <v>0</v>
      </c>
      <c r="AN116" s="359">
        <v>0</v>
      </c>
      <c r="AO116" s="359">
        <v>0</v>
      </c>
      <c r="AP116" s="359">
        <v>0</v>
      </c>
      <c r="AQ116" s="359">
        <v>0</v>
      </c>
      <c r="AR116" s="359">
        <v>0</v>
      </c>
      <c r="AS116" s="359">
        <v>0</v>
      </c>
      <c r="AT116" s="359">
        <v>0</v>
      </c>
      <c r="AU116" s="359">
        <v>0</v>
      </c>
      <c r="AV116" s="359">
        <v>0</v>
      </c>
      <c r="AW116" s="359">
        <v>0</v>
      </c>
      <c r="AX116" s="359">
        <v>0</v>
      </c>
      <c r="AY116" s="359">
        <v>0</v>
      </c>
      <c r="AZ116" s="359">
        <v>0</v>
      </c>
      <c r="BA116" s="359">
        <v>0</v>
      </c>
      <c r="BB116" s="359">
        <v>0</v>
      </c>
      <c r="BC116" s="359">
        <v>0</v>
      </c>
      <c r="BD116" s="359">
        <v>0</v>
      </c>
      <c r="BE116" s="359">
        <v>0</v>
      </c>
      <c r="BF116" s="359">
        <v>0</v>
      </c>
      <c r="BG116" s="359">
        <v>0</v>
      </c>
      <c r="BH116" s="359">
        <v>0</v>
      </c>
      <c r="BI116" s="359">
        <v>0</v>
      </c>
      <c r="BJ116" s="359">
        <v>0</v>
      </c>
      <c r="BK116" s="359">
        <v>0</v>
      </c>
      <c r="BL116" s="359">
        <v>0</v>
      </c>
      <c r="BM116" s="359">
        <v>0</v>
      </c>
      <c r="BN116" s="359">
        <v>0</v>
      </c>
      <c r="BO116" s="359">
        <v>0</v>
      </c>
      <c r="BP116" s="359">
        <v>0</v>
      </c>
      <c r="BQ116" s="359">
        <v>0</v>
      </c>
      <c r="BR116" s="359">
        <v>0</v>
      </c>
      <c r="BS116" s="359">
        <v>0</v>
      </c>
      <c r="BT116" s="359">
        <v>0</v>
      </c>
      <c r="BU116" s="359">
        <v>0</v>
      </c>
      <c r="BV116" s="359">
        <v>0</v>
      </c>
      <c r="BW116" s="359">
        <v>0</v>
      </c>
      <c r="BX116" s="359">
        <v>0</v>
      </c>
      <c r="BY116" s="359">
        <v>0</v>
      </c>
      <c r="BZ116" s="359">
        <v>0</v>
      </c>
      <c r="CA116" s="359">
        <v>0</v>
      </c>
      <c r="CB116" s="359">
        <v>0</v>
      </c>
      <c r="CC116" s="359">
        <v>0</v>
      </c>
      <c r="CD116" s="359">
        <v>0</v>
      </c>
      <c r="CE116" s="359">
        <v>0</v>
      </c>
      <c r="CF116" s="359">
        <v>0</v>
      </c>
      <c r="CG116" s="359">
        <v>0</v>
      </c>
      <c r="CH116" s="359">
        <v>0</v>
      </c>
      <c r="CI116" s="359">
        <v>0</v>
      </c>
      <c r="CJ116" s="359">
        <v>0</v>
      </c>
      <c r="CK116" s="359">
        <v>0</v>
      </c>
      <c r="CL116" s="359">
        <v>0</v>
      </c>
      <c r="CM116" s="359">
        <v>0</v>
      </c>
      <c r="CN116" s="359">
        <v>0</v>
      </c>
      <c r="CO116" s="359">
        <v>0</v>
      </c>
      <c r="CP116" s="359">
        <v>0</v>
      </c>
      <c r="CQ116" s="359">
        <v>0</v>
      </c>
      <c r="CR116" s="359">
        <v>0</v>
      </c>
      <c r="CS116" s="359">
        <v>0</v>
      </c>
      <c r="CT116" s="359">
        <v>0</v>
      </c>
      <c r="CU116" s="359">
        <v>0</v>
      </c>
      <c r="CV116" s="359">
        <v>0</v>
      </c>
      <c r="CW116" s="359">
        <v>0</v>
      </c>
      <c r="CX116" s="359">
        <v>0</v>
      </c>
      <c r="CY116" s="359">
        <v>0</v>
      </c>
      <c r="CZ116" s="359">
        <v>0</v>
      </c>
      <c r="DA116" s="359">
        <v>0</v>
      </c>
      <c r="DB116" s="359">
        <v>0</v>
      </c>
      <c r="DC116" s="359">
        <v>0</v>
      </c>
      <c r="DE116" s="23">
        <f t="shared" si="53"/>
        <v>0</v>
      </c>
      <c r="DF116" s="23">
        <f t="shared" si="42"/>
        <v>0</v>
      </c>
    </row>
    <row r="117" spans="1:114" ht="15">
      <c r="A117" s="67">
        <v>107</v>
      </c>
      <c r="B117" s="323" t="s">
        <v>258</v>
      </c>
      <c r="C117" s="349" t="s">
        <v>259</v>
      </c>
      <c r="D117" s="304"/>
      <c r="E117" s="323"/>
      <c r="F117" s="352">
        <f>SUM(F118-F126)</f>
        <v>706007923.98872876</v>
      </c>
      <c r="G117" s="350">
        <f>SUMIF($H$5:$DC$5,"&lt;="&amp;PAL,$H117:$DC117)</f>
        <v>1210725611.3920474</v>
      </c>
      <c r="H117" s="352">
        <f>SUM(H118-H126)</f>
        <v>0</v>
      </c>
      <c r="I117" s="352">
        <f t="shared" ref="I117:BT117" si="66">SUM(I118-I126)</f>
        <v>2384067.5065550003</v>
      </c>
      <c r="J117" s="352">
        <f t="shared" si="66"/>
        <v>21172964.299157232</v>
      </c>
      <c r="K117" s="352">
        <f t="shared" si="66"/>
        <v>35720471.579462633</v>
      </c>
      <c r="L117" s="352">
        <f t="shared" si="66"/>
        <v>82998439.442058787</v>
      </c>
      <c r="M117" s="352">
        <f t="shared" si="66"/>
        <v>80525496.340254784</v>
      </c>
      <c r="N117" s="352">
        <f t="shared" si="66"/>
        <v>59265815.29510358</v>
      </c>
      <c r="O117" s="352">
        <f t="shared" si="66"/>
        <v>57243367.483086124</v>
      </c>
      <c r="P117" s="352">
        <f t="shared" si="66"/>
        <v>59577530.904537544</v>
      </c>
      <c r="Q117" s="352">
        <f t="shared" si="66"/>
        <v>62520707.498347893</v>
      </c>
      <c r="R117" s="352">
        <f t="shared" si="66"/>
        <v>60520422.226830304</v>
      </c>
      <c r="S117" s="352">
        <f t="shared" si="66"/>
        <v>62666927.096388191</v>
      </c>
      <c r="T117" s="352">
        <f t="shared" si="66"/>
        <v>52744430.552881911</v>
      </c>
      <c r="U117" s="352">
        <f t="shared" si="66"/>
        <v>56248503.387921654</v>
      </c>
      <c r="V117" s="352">
        <f t="shared" si="66"/>
        <v>60019501.601488844</v>
      </c>
      <c r="W117" s="352">
        <f t="shared" si="66"/>
        <v>64078377.210417412</v>
      </c>
      <c r="X117" s="352">
        <f t="shared" si="66"/>
        <v>68447746.332484558</v>
      </c>
      <c r="Y117" s="352">
        <f t="shared" si="66"/>
        <v>73152021.952674076</v>
      </c>
      <c r="Z117" s="352">
        <f t="shared" si="66"/>
        <v>78217557.29988648</v>
      </c>
      <c r="AA117" s="352">
        <f t="shared" si="66"/>
        <v>83672800.682605848</v>
      </c>
      <c r="AB117" s="352">
        <f t="shared" si="66"/>
        <v>89548462.699904606</v>
      </c>
      <c r="AC117" s="352">
        <f t="shared" si="66"/>
        <v>0</v>
      </c>
      <c r="AD117" s="352" t="e">
        <f t="shared" si="66"/>
        <v>#REF!</v>
      </c>
      <c r="AE117" s="352">
        <f t="shared" si="66"/>
        <v>0</v>
      </c>
      <c r="AF117" s="352">
        <f t="shared" si="66"/>
        <v>0</v>
      </c>
      <c r="AG117" s="352">
        <f t="shared" si="66"/>
        <v>0</v>
      </c>
      <c r="AH117" s="352">
        <f t="shared" si="66"/>
        <v>0</v>
      </c>
      <c r="AI117" s="352">
        <f t="shared" si="66"/>
        <v>0</v>
      </c>
      <c r="AJ117" s="352">
        <f t="shared" si="66"/>
        <v>0</v>
      </c>
      <c r="AK117" s="352">
        <f t="shared" si="66"/>
        <v>0</v>
      </c>
      <c r="AL117" s="352">
        <f t="shared" si="66"/>
        <v>0</v>
      </c>
      <c r="AM117" s="352">
        <f t="shared" si="66"/>
        <v>0</v>
      </c>
      <c r="AN117" s="352">
        <f t="shared" si="66"/>
        <v>0</v>
      </c>
      <c r="AO117" s="352">
        <f t="shared" si="66"/>
        <v>0</v>
      </c>
      <c r="AP117" s="352">
        <f t="shared" si="66"/>
        <v>0</v>
      </c>
      <c r="AQ117" s="352">
        <f t="shared" si="66"/>
        <v>0</v>
      </c>
      <c r="AR117" s="352">
        <f t="shared" si="66"/>
        <v>0</v>
      </c>
      <c r="AS117" s="352">
        <f t="shared" si="66"/>
        <v>0</v>
      </c>
      <c r="AT117" s="352">
        <f t="shared" si="66"/>
        <v>0</v>
      </c>
      <c r="AU117" s="352">
        <f t="shared" si="66"/>
        <v>0</v>
      </c>
      <c r="AV117" s="352">
        <f t="shared" si="66"/>
        <v>0</v>
      </c>
      <c r="AW117" s="352">
        <f t="shared" si="66"/>
        <v>0</v>
      </c>
      <c r="AX117" s="352">
        <f t="shared" si="66"/>
        <v>0</v>
      </c>
      <c r="AY117" s="352">
        <f t="shared" si="66"/>
        <v>0</v>
      </c>
      <c r="AZ117" s="352">
        <f t="shared" si="66"/>
        <v>0</v>
      </c>
      <c r="BA117" s="352">
        <f t="shared" si="66"/>
        <v>0</v>
      </c>
      <c r="BB117" s="352">
        <f t="shared" si="66"/>
        <v>0</v>
      </c>
      <c r="BC117" s="352">
        <f t="shared" si="66"/>
        <v>0</v>
      </c>
      <c r="BD117" s="352">
        <f t="shared" si="66"/>
        <v>0</v>
      </c>
      <c r="BE117" s="352">
        <f t="shared" si="66"/>
        <v>0</v>
      </c>
      <c r="BF117" s="352">
        <f t="shared" si="66"/>
        <v>0</v>
      </c>
      <c r="BG117" s="352">
        <f t="shared" si="66"/>
        <v>0</v>
      </c>
      <c r="BH117" s="352">
        <f t="shared" si="66"/>
        <v>0</v>
      </c>
      <c r="BI117" s="352">
        <f t="shared" si="66"/>
        <v>0</v>
      </c>
      <c r="BJ117" s="352">
        <f t="shared" si="66"/>
        <v>0</v>
      </c>
      <c r="BK117" s="352">
        <f t="shared" si="66"/>
        <v>0</v>
      </c>
      <c r="BL117" s="352">
        <f t="shared" si="66"/>
        <v>0</v>
      </c>
      <c r="BM117" s="352">
        <f t="shared" si="66"/>
        <v>0</v>
      </c>
      <c r="BN117" s="352">
        <f t="shared" si="66"/>
        <v>0</v>
      </c>
      <c r="BO117" s="352">
        <f t="shared" si="66"/>
        <v>0</v>
      </c>
      <c r="BP117" s="352">
        <f t="shared" si="66"/>
        <v>0</v>
      </c>
      <c r="BQ117" s="352">
        <f t="shared" si="66"/>
        <v>0</v>
      </c>
      <c r="BR117" s="352">
        <f t="shared" si="66"/>
        <v>0</v>
      </c>
      <c r="BS117" s="352">
        <f t="shared" si="66"/>
        <v>0</v>
      </c>
      <c r="BT117" s="352">
        <f t="shared" si="66"/>
        <v>0</v>
      </c>
      <c r="BU117" s="352">
        <f t="shared" ref="BU117:DC117" si="67">SUM(BU118-BU126)</f>
        <v>0</v>
      </c>
      <c r="BV117" s="352">
        <f t="shared" si="67"/>
        <v>0</v>
      </c>
      <c r="BW117" s="352">
        <f t="shared" si="67"/>
        <v>0</v>
      </c>
      <c r="BX117" s="352">
        <f t="shared" si="67"/>
        <v>0</v>
      </c>
      <c r="BY117" s="352">
        <f t="shared" si="67"/>
        <v>0</v>
      </c>
      <c r="BZ117" s="352">
        <f t="shared" si="67"/>
        <v>0</v>
      </c>
      <c r="CA117" s="352">
        <f t="shared" si="67"/>
        <v>0</v>
      </c>
      <c r="CB117" s="352">
        <f t="shared" si="67"/>
        <v>0</v>
      </c>
      <c r="CC117" s="352">
        <f t="shared" si="67"/>
        <v>0</v>
      </c>
      <c r="CD117" s="352">
        <f t="shared" si="67"/>
        <v>0</v>
      </c>
      <c r="CE117" s="352">
        <f t="shared" si="67"/>
        <v>0</v>
      </c>
      <c r="CF117" s="352">
        <f t="shared" si="67"/>
        <v>0</v>
      </c>
      <c r="CG117" s="352">
        <f t="shared" si="67"/>
        <v>0</v>
      </c>
      <c r="CH117" s="352">
        <f t="shared" si="67"/>
        <v>0</v>
      </c>
      <c r="CI117" s="352">
        <f t="shared" si="67"/>
        <v>0</v>
      </c>
      <c r="CJ117" s="352">
        <f t="shared" si="67"/>
        <v>0</v>
      </c>
      <c r="CK117" s="352">
        <f t="shared" si="67"/>
        <v>0</v>
      </c>
      <c r="CL117" s="352">
        <f t="shared" si="67"/>
        <v>0</v>
      </c>
      <c r="CM117" s="352">
        <f t="shared" si="67"/>
        <v>0</v>
      </c>
      <c r="CN117" s="352">
        <f t="shared" si="67"/>
        <v>0</v>
      </c>
      <c r="CO117" s="352">
        <f t="shared" si="67"/>
        <v>0</v>
      </c>
      <c r="CP117" s="352">
        <f t="shared" si="67"/>
        <v>0</v>
      </c>
      <c r="CQ117" s="352">
        <f t="shared" si="67"/>
        <v>0</v>
      </c>
      <c r="CR117" s="352">
        <f t="shared" si="67"/>
        <v>0</v>
      </c>
      <c r="CS117" s="352">
        <f t="shared" si="67"/>
        <v>0</v>
      </c>
      <c r="CT117" s="352">
        <f t="shared" si="67"/>
        <v>0</v>
      </c>
      <c r="CU117" s="352">
        <f t="shared" si="67"/>
        <v>0</v>
      </c>
      <c r="CV117" s="352">
        <f t="shared" si="67"/>
        <v>0</v>
      </c>
      <c r="CW117" s="352">
        <f t="shared" si="67"/>
        <v>0</v>
      </c>
      <c r="CX117" s="352">
        <f t="shared" si="67"/>
        <v>0</v>
      </c>
      <c r="CY117" s="352">
        <f t="shared" si="67"/>
        <v>0</v>
      </c>
      <c r="CZ117" s="352">
        <f t="shared" si="67"/>
        <v>0</v>
      </c>
      <c r="DA117" s="352">
        <f t="shared" si="67"/>
        <v>0</v>
      </c>
      <c r="DB117" s="352">
        <f t="shared" si="67"/>
        <v>0</v>
      </c>
      <c r="DC117" s="352">
        <f t="shared" si="67"/>
        <v>0</v>
      </c>
      <c r="DF117" s="23">
        <f t="shared" si="42"/>
        <v>21</v>
      </c>
    </row>
    <row r="118" spans="1:114" ht="15">
      <c r="A118" s="67">
        <v>108</v>
      </c>
      <c r="B118" s="323" t="s">
        <v>260</v>
      </c>
      <c r="C118" s="304" t="s">
        <v>261</v>
      </c>
      <c r="D118" s="304"/>
      <c r="E118" s="323"/>
      <c r="F118" s="352">
        <f>SUM(F119:F125)</f>
        <v>706007923.98872876</v>
      </c>
      <c r="G118" s="350">
        <f>SUMIF($H$5:$DC$5,"&lt;="&amp;PAL,$H118:$DC118)</f>
        <v>1210725611.3920474</v>
      </c>
      <c r="H118" s="352">
        <f>SUM(H119:H125)</f>
        <v>0</v>
      </c>
      <c r="I118" s="352">
        <f t="shared" ref="I118:BT118" si="68">SUM(I119:I125)</f>
        <v>2384067.5065550003</v>
      </c>
      <c r="J118" s="352">
        <f t="shared" si="68"/>
        <v>21172964.299157232</v>
      </c>
      <c r="K118" s="352">
        <f t="shared" si="68"/>
        <v>35720471.579462633</v>
      </c>
      <c r="L118" s="352">
        <f t="shared" si="68"/>
        <v>82998439.442058787</v>
      </c>
      <c r="M118" s="352">
        <f t="shared" si="68"/>
        <v>80525496.340254784</v>
      </c>
      <c r="N118" s="352">
        <f t="shared" si="68"/>
        <v>59265815.29510358</v>
      </c>
      <c r="O118" s="352">
        <f t="shared" si="68"/>
        <v>57243367.483086124</v>
      </c>
      <c r="P118" s="352">
        <f t="shared" si="68"/>
        <v>59577530.904537544</v>
      </c>
      <c r="Q118" s="352">
        <f t="shared" si="68"/>
        <v>62520707.498347893</v>
      </c>
      <c r="R118" s="352">
        <f t="shared" si="68"/>
        <v>60520422.226830304</v>
      </c>
      <c r="S118" s="352">
        <f t="shared" si="68"/>
        <v>62666927.096388191</v>
      </c>
      <c r="T118" s="352">
        <f t="shared" si="68"/>
        <v>52744430.552881911</v>
      </c>
      <c r="U118" s="352">
        <f t="shared" si="68"/>
        <v>56248503.387921654</v>
      </c>
      <c r="V118" s="352">
        <f t="shared" si="68"/>
        <v>60019501.601488844</v>
      </c>
      <c r="W118" s="352">
        <f t="shared" si="68"/>
        <v>64078377.210417412</v>
      </c>
      <c r="X118" s="352">
        <f t="shared" si="68"/>
        <v>68447746.332484558</v>
      </c>
      <c r="Y118" s="352">
        <f t="shared" si="68"/>
        <v>73152021.952674076</v>
      </c>
      <c r="Z118" s="352">
        <f t="shared" si="68"/>
        <v>78217557.29988648</v>
      </c>
      <c r="AA118" s="352">
        <f t="shared" si="68"/>
        <v>83672800.682605848</v>
      </c>
      <c r="AB118" s="352">
        <f t="shared" si="68"/>
        <v>89548462.699904606</v>
      </c>
      <c r="AC118" s="352">
        <f t="shared" si="68"/>
        <v>0</v>
      </c>
      <c r="AD118" s="352" t="e">
        <f t="shared" si="68"/>
        <v>#REF!</v>
      </c>
      <c r="AE118" s="352">
        <f t="shared" si="68"/>
        <v>0</v>
      </c>
      <c r="AF118" s="352">
        <f t="shared" si="68"/>
        <v>0</v>
      </c>
      <c r="AG118" s="352">
        <f t="shared" si="68"/>
        <v>0</v>
      </c>
      <c r="AH118" s="352">
        <f t="shared" si="68"/>
        <v>0</v>
      </c>
      <c r="AI118" s="352">
        <f t="shared" si="68"/>
        <v>0</v>
      </c>
      <c r="AJ118" s="352">
        <f t="shared" si="68"/>
        <v>0</v>
      </c>
      <c r="AK118" s="352">
        <f t="shared" si="68"/>
        <v>0</v>
      </c>
      <c r="AL118" s="352">
        <f t="shared" si="68"/>
        <v>0</v>
      </c>
      <c r="AM118" s="352">
        <f t="shared" si="68"/>
        <v>0</v>
      </c>
      <c r="AN118" s="352">
        <f t="shared" si="68"/>
        <v>0</v>
      </c>
      <c r="AO118" s="352">
        <f t="shared" si="68"/>
        <v>0</v>
      </c>
      <c r="AP118" s="352">
        <f t="shared" si="68"/>
        <v>0</v>
      </c>
      <c r="AQ118" s="352">
        <f t="shared" si="68"/>
        <v>0</v>
      </c>
      <c r="AR118" s="352">
        <f t="shared" si="68"/>
        <v>0</v>
      </c>
      <c r="AS118" s="352">
        <f t="shared" si="68"/>
        <v>0</v>
      </c>
      <c r="AT118" s="352">
        <f t="shared" si="68"/>
        <v>0</v>
      </c>
      <c r="AU118" s="352">
        <f t="shared" si="68"/>
        <v>0</v>
      </c>
      <c r="AV118" s="352">
        <f t="shared" si="68"/>
        <v>0</v>
      </c>
      <c r="AW118" s="352">
        <f t="shared" si="68"/>
        <v>0</v>
      </c>
      <c r="AX118" s="352">
        <f t="shared" si="68"/>
        <v>0</v>
      </c>
      <c r="AY118" s="352">
        <f t="shared" si="68"/>
        <v>0</v>
      </c>
      <c r="AZ118" s="352">
        <f t="shared" si="68"/>
        <v>0</v>
      </c>
      <c r="BA118" s="352">
        <f t="shared" si="68"/>
        <v>0</v>
      </c>
      <c r="BB118" s="352">
        <f t="shared" si="68"/>
        <v>0</v>
      </c>
      <c r="BC118" s="352">
        <f t="shared" si="68"/>
        <v>0</v>
      </c>
      <c r="BD118" s="352">
        <f t="shared" si="68"/>
        <v>0</v>
      </c>
      <c r="BE118" s="352">
        <f t="shared" si="68"/>
        <v>0</v>
      </c>
      <c r="BF118" s="352">
        <f t="shared" si="68"/>
        <v>0</v>
      </c>
      <c r="BG118" s="352">
        <f t="shared" si="68"/>
        <v>0</v>
      </c>
      <c r="BH118" s="352">
        <f t="shared" si="68"/>
        <v>0</v>
      </c>
      <c r="BI118" s="352">
        <f t="shared" si="68"/>
        <v>0</v>
      </c>
      <c r="BJ118" s="352">
        <f t="shared" si="68"/>
        <v>0</v>
      </c>
      <c r="BK118" s="352">
        <f t="shared" si="68"/>
        <v>0</v>
      </c>
      <c r="BL118" s="352">
        <f t="shared" si="68"/>
        <v>0</v>
      </c>
      <c r="BM118" s="352">
        <f t="shared" si="68"/>
        <v>0</v>
      </c>
      <c r="BN118" s="352">
        <f t="shared" si="68"/>
        <v>0</v>
      </c>
      <c r="BO118" s="352">
        <f t="shared" si="68"/>
        <v>0</v>
      </c>
      <c r="BP118" s="352">
        <f t="shared" si="68"/>
        <v>0</v>
      </c>
      <c r="BQ118" s="352">
        <f t="shared" si="68"/>
        <v>0</v>
      </c>
      <c r="BR118" s="352">
        <f t="shared" si="68"/>
        <v>0</v>
      </c>
      <c r="BS118" s="352">
        <f t="shared" si="68"/>
        <v>0</v>
      </c>
      <c r="BT118" s="352">
        <f t="shared" si="68"/>
        <v>0</v>
      </c>
      <c r="BU118" s="352">
        <f t="shared" ref="BU118:DC118" si="69">SUM(BU119:BU125)</f>
        <v>0</v>
      </c>
      <c r="BV118" s="352">
        <f t="shared" si="69"/>
        <v>0</v>
      </c>
      <c r="BW118" s="352">
        <f t="shared" si="69"/>
        <v>0</v>
      </c>
      <c r="BX118" s="352">
        <f t="shared" si="69"/>
        <v>0</v>
      </c>
      <c r="BY118" s="352">
        <f t="shared" si="69"/>
        <v>0</v>
      </c>
      <c r="BZ118" s="352">
        <f t="shared" si="69"/>
        <v>0</v>
      </c>
      <c r="CA118" s="352">
        <f t="shared" si="69"/>
        <v>0</v>
      </c>
      <c r="CB118" s="352">
        <f t="shared" si="69"/>
        <v>0</v>
      </c>
      <c r="CC118" s="352">
        <f t="shared" si="69"/>
        <v>0</v>
      </c>
      <c r="CD118" s="352">
        <f t="shared" si="69"/>
        <v>0</v>
      </c>
      <c r="CE118" s="352">
        <f t="shared" si="69"/>
        <v>0</v>
      </c>
      <c r="CF118" s="352">
        <f t="shared" si="69"/>
        <v>0</v>
      </c>
      <c r="CG118" s="352">
        <f t="shared" si="69"/>
        <v>0</v>
      </c>
      <c r="CH118" s="352">
        <f t="shared" si="69"/>
        <v>0</v>
      </c>
      <c r="CI118" s="352">
        <f t="shared" si="69"/>
        <v>0</v>
      </c>
      <c r="CJ118" s="352">
        <f t="shared" si="69"/>
        <v>0</v>
      </c>
      <c r="CK118" s="352">
        <f t="shared" si="69"/>
        <v>0</v>
      </c>
      <c r="CL118" s="352">
        <f t="shared" si="69"/>
        <v>0</v>
      </c>
      <c r="CM118" s="352">
        <f t="shared" si="69"/>
        <v>0</v>
      </c>
      <c r="CN118" s="352">
        <f t="shared" si="69"/>
        <v>0</v>
      </c>
      <c r="CO118" s="352">
        <f t="shared" si="69"/>
        <v>0</v>
      </c>
      <c r="CP118" s="352">
        <f t="shared" si="69"/>
        <v>0</v>
      </c>
      <c r="CQ118" s="352">
        <f t="shared" si="69"/>
        <v>0</v>
      </c>
      <c r="CR118" s="352">
        <f t="shared" si="69"/>
        <v>0</v>
      </c>
      <c r="CS118" s="352">
        <f t="shared" si="69"/>
        <v>0</v>
      </c>
      <c r="CT118" s="352">
        <f t="shared" si="69"/>
        <v>0</v>
      </c>
      <c r="CU118" s="352">
        <f t="shared" si="69"/>
        <v>0</v>
      </c>
      <c r="CV118" s="352">
        <f t="shared" si="69"/>
        <v>0</v>
      </c>
      <c r="CW118" s="352">
        <f t="shared" si="69"/>
        <v>0</v>
      </c>
      <c r="CX118" s="352">
        <f t="shared" si="69"/>
        <v>0</v>
      </c>
      <c r="CY118" s="352">
        <f t="shared" si="69"/>
        <v>0</v>
      </c>
      <c r="CZ118" s="352">
        <f t="shared" si="69"/>
        <v>0</v>
      </c>
      <c r="DA118" s="352">
        <f t="shared" si="69"/>
        <v>0</v>
      </c>
      <c r="DB118" s="352">
        <f t="shared" si="69"/>
        <v>0</v>
      </c>
      <c r="DC118" s="352">
        <f t="shared" si="69"/>
        <v>0</v>
      </c>
      <c r="DF118" s="23">
        <f t="shared" si="42"/>
        <v>21</v>
      </c>
    </row>
    <row r="119" spans="1:114" ht="15">
      <c r="A119" s="67">
        <v>109</v>
      </c>
      <c r="B119" s="323" t="str">
        <f>$B$118&amp;"1."</f>
        <v>L.1.1.</v>
      </c>
      <c r="C119" s="371" t="s">
        <v>262</v>
      </c>
      <c r="D119" s="304"/>
      <c r="E119" s="323"/>
      <c r="F119" s="350">
        <f>H119+NPV(SD,I119:INDEX(I119:DC119,PAL))</f>
        <v>507564010.43204182</v>
      </c>
      <c r="G119" s="350">
        <f>SUMIF($H$5:$DC$5,"&lt;="&amp;PAL,$H119:$DC119)</f>
        <v>961249357.29174352</v>
      </c>
      <c r="H119" s="359">
        <f>Prielaidos!B113+Prielaidos!B125+Prielaidos!B126+Prielaidos!B168+Prielaidos!B169+Prielaidos!B190+Prielaidos!B191+Prielaidos!B202+Prielaidos!B224+Prielaidos!B240+Prielaidos!B241+Prielaidos!B291</f>
        <v>0</v>
      </c>
      <c r="I119" s="359">
        <f>Prielaidos!C113+Prielaidos!C125+Prielaidos!C126+Prielaidos!C168+Prielaidos!C169+Prielaidos!C190+Prielaidos!C191+Prielaidos!C202+Prielaidos!C224+Prielaidos!C240+Prielaidos!C241+Prielaidos!C291</f>
        <v>0</v>
      </c>
      <c r="J119" s="359">
        <f>Prielaidos!D113+Prielaidos!D125+Prielaidos!D126+Prielaidos!D168+Prielaidos!D169+Prielaidos!D190+Prielaidos!D191+Prielaidos!D202+Prielaidos!D224+Prielaidos!D240+Prielaidos!D241+Prielaidos!D291</f>
        <v>12711.983094730516</v>
      </c>
      <c r="K119" s="359">
        <f>Prielaidos!E113+Prielaidos!E125+Prielaidos!E126+Prielaidos!E168+Prielaidos!E169+Prielaidos!E190+Prielaidos!E191+Prielaidos!E202+Prielaidos!E224+Prielaidos!E240+Prielaidos!E241+Prielaidos!E291</f>
        <v>4508906.3635413768</v>
      </c>
      <c r="L119" s="359">
        <f>Prielaidos!F113+Prielaidos!F125+Prielaidos!F126+Prielaidos!F168+Prielaidos!F169+Prielaidos!F190+Prielaidos!F191+Prielaidos!F202+Prielaidos!F224+Prielaidos!F240+Prielaidos!F241+Prielaidos!F291</f>
        <v>11770109.300658777</v>
      </c>
      <c r="M119" s="359">
        <f>Prielaidos!G113+Prielaidos!G125+Prielaidos!G126+Prielaidos!G168+Prielaidos!G169+Prielaidos!G190+Prielaidos!G191+Prielaidos!G202+Prielaidos!G224+Prielaidos!G240+Prielaidos!G241+Prielaidos!G291</f>
        <v>29185437.417339768</v>
      </c>
      <c r="N119" s="359">
        <f>Prielaidos!H113+Prielaidos!H125+Prielaidos!H126+Prielaidos!H168+Prielaidos!H169+Prielaidos!H190+Prielaidos!H191+Prielaidos!H202+Prielaidos!H224+Prielaidos!H240+Prielaidos!H241+Prielaidos!H291</f>
        <v>29754085.593141075</v>
      </c>
      <c r="O119" s="359">
        <f>Prielaidos!I113+Prielaidos!I125+Prielaidos!I126+Prielaidos!I168+Prielaidos!I169+Prielaidos!I190+Prielaidos!I191+Prielaidos!I202+Prielaidos!I224+Prielaidos!I240+Prielaidos!I241+Prielaidos!I291</f>
        <v>36734010.32281363</v>
      </c>
      <c r="P119" s="359">
        <f>Prielaidos!J113+Prielaidos!J125+Prielaidos!J126+Prielaidos!J168+Prielaidos!J169+Prielaidos!J190+Prielaidos!J191+Prielaidos!J202+Prielaidos!J224+Prielaidos!J240+Prielaidos!J241+Prielaidos!J291</f>
        <v>47595920.172062546</v>
      </c>
      <c r="Q119" s="359">
        <f>Prielaidos!K113+Prielaidos!K125+Prielaidos!K126+Prielaidos!K168+Prielaidos!K169+Prielaidos!K190+Prielaidos!K191+Prielaidos!K202+Prielaidos!K224+Prielaidos!K240+Prielaidos!K241+Prielaidos!K291</f>
        <v>54228173.846607894</v>
      </c>
      <c r="R119" s="359">
        <f>Prielaidos!L113+Prielaidos!L125+Prielaidos!L126+Prielaidos!L168+Prielaidos!L169+Prielaidos!L190+Prielaidos!L191+Prielaidos!L202+Prielaidos!L224+Prielaidos!L240+Prielaidos!L241+Prielaidos!L291</f>
        <v>58663673.475830309</v>
      </c>
      <c r="S119" s="359">
        <f>Prielaidos!M113+Prielaidos!M125+Prielaidos!M126+Prielaidos!M168+Prielaidos!M169+Prielaidos!M190+Prielaidos!M191+Prielaidos!M202+Prielaidos!M224+Prielaidos!M240+Prielaidos!M241+Prielaidos!M291</f>
        <v>62666927.096388191</v>
      </c>
      <c r="T119" s="359">
        <f>Prielaidos!N113+Prielaidos!N125+Prielaidos!N126+Prielaidos!N168+Prielaidos!N169+Prielaidos!N190+Prielaidos!N191+Prielaidos!N202+Prielaidos!N224+Prielaidos!N240+Prielaidos!N241+Prielaidos!N291</f>
        <v>52744430.552881911</v>
      </c>
      <c r="U119" s="359">
        <f>Prielaidos!O113+Prielaidos!O125+Prielaidos!O126+Prielaidos!O168+Prielaidos!O169+Prielaidos!O190+Prielaidos!O191+Prielaidos!O202+Prielaidos!O224+Prielaidos!O240+Prielaidos!O241+Prielaidos!O291</f>
        <v>56248503.387921654</v>
      </c>
      <c r="V119" s="359">
        <f>Prielaidos!P113+Prielaidos!P125+Prielaidos!P126+Prielaidos!P168+Prielaidos!P169+Prielaidos!P190+Prielaidos!P191+Prielaidos!P202+Prielaidos!P224+Prielaidos!P240+Prielaidos!P241+Prielaidos!P291</f>
        <v>60019501.601488844</v>
      </c>
      <c r="W119" s="359">
        <f>Prielaidos!Q113+Prielaidos!Q125+Prielaidos!Q126+Prielaidos!Q168+Prielaidos!Q169+Prielaidos!Q190+Prielaidos!Q191+Prielaidos!Q202+Prielaidos!Q224+Prielaidos!Q240+Prielaidos!Q241+Prielaidos!Q291</f>
        <v>64078377.210417412</v>
      </c>
      <c r="X119" s="359">
        <f>Prielaidos!R113+Prielaidos!R125+Prielaidos!R126+Prielaidos!R168+Prielaidos!R169+Prielaidos!R190+Prielaidos!R191+Prielaidos!R202+Prielaidos!R224+Prielaidos!R240+Prielaidos!R241+Prielaidos!R291</f>
        <v>68447746.332484558</v>
      </c>
      <c r="Y119" s="359">
        <f>Prielaidos!S113+Prielaidos!S125+Prielaidos!S126+Prielaidos!S168+Prielaidos!S169+Prielaidos!S190+Prielaidos!S191+Prielaidos!S202+Prielaidos!S224+Prielaidos!S240+Prielaidos!S241+Prielaidos!S291</f>
        <v>73152021.952674076</v>
      </c>
      <c r="Z119" s="359">
        <f>Prielaidos!T113+Prielaidos!T125+Prielaidos!T126+Prielaidos!T168+Prielaidos!T169+Prielaidos!T190+Prielaidos!T191+Prielaidos!T202+Prielaidos!T224+Prielaidos!T240+Prielaidos!T241+Prielaidos!T291</f>
        <v>78217557.29988648</v>
      </c>
      <c r="AA119" s="359">
        <f>Prielaidos!U113+Prielaidos!U125+Prielaidos!U126+Prielaidos!U168+Prielaidos!U169+Prielaidos!U190+Prielaidos!U191+Prielaidos!U202+Prielaidos!U224+Prielaidos!U240+Prielaidos!U241+Prielaidos!U291</f>
        <v>83672800.682605848</v>
      </c>
      <c r="AB119" s="359">
        <f>Prielaidos!V113+Prielaidos!V125+Prielaidos!V126+Prielaidos!V168+Prielaidos!V169+Prielaidos!V190+Prielaidos!V191+Prielaidos!V202+Prielaidos!V224+Prielaidos!V240+Prielaidos!V241+Prielaidos!V291</f>
        <v>89548462.699904606</v>
      </c>
      <c r="AC119" s="359">
        <f>Prielaidos!W125+Prielaidos!W126+Prielaidos!W168+Prielaidos!W169+Prielaidos!W190+Prielaidos!W191+Prielaidos!W202+Prielaidos!W224+Prielaidos!X240+Prielaidos!W241</f>
        <v>0</v>
      </c>
      <c r="AD119" s="359" t="e">
        <f>Prielaidos!X125+Prielaidos!X126+Prielaidos!X168+Prielaidos!X169+Prielaidos!X190+Prielaidos!X191+Prielaidos!X202+Prielaidos!X224+Prielaidos!#REF!+Prielaidos!X241</f>
        <v>#REF!</v>
      </c>
      <c r="AE119" s="359">
        <f>Prielaidos!Y125+Prielaidos!Y126+Prielaidos!Y168+Prielaidos!Y169+Prielaidos!Y190+Prielaidos!Y191+Prielaidos!Y202+Prielaidos!Y224+Prielaidos!Y240+Prielaidos!Y241</f>
        <v>0</v>
      </c>
      <c r="AF119" s="359">
        <f>Prielaidos!Z125+Prielaidos!Z126+Prielaidos!Z168+Prielaidos!Z169+Prielaidos!Z190+Prielaidos!Z191+Prielaidos!Z202+Prielaidos!Z224+Prielaidos!Z240+Prielaidos!Z241</f>
        <v>0</v>
      </c>
      <c r="AG119" s="359">
        <f>Prielaidos!AA125+Prielaidos!AA126+Prielaidos!AA168+Prielaidos!AA169+Prielaidos!AA190+Prielaidos!AA191+Prielaidos!AA202+Prielaidos!AA224+Prielaidos!AA240+Prielaidos!AA241</f>
        <v>0</v>
      </c>
      <c r="AH119" s="359">
        <f>Prielaidos!AB125+Prielaidos!AB126+Prielaidos!AB168+Prielaidos!AB169+Prielaidos!AB190+Prielaidos!AB191+Prielaidos!AB202+Prielaidos!AB224+Prielaidos!AB240+Prielaidos!AB241</f>
        <v>0</v>
      </c>
      <c r="AI119" s="359">
        <f>Prielaidos!AC125+Prielaidos!AC126+Prielaidos!AC168+Prielaidos!AC169+Prielaidos!AC190+Prielaidos!AC191+Prielaidos!AC202+Prielaidos!AC224+Prielaidos!AC240+Prielaidos!AC241</f>
        <v>0</v>
      </c>
      <c r="AJ119" s="359">
        <f>Prielaidos!AD125+Prielaidos!AD126+Prielaidos!AD168+Prielaidos!AD169+Prielaidos!AD190+Prielaidos!AD191+Prielaidos!AD202+Prielaidos!AD224+Prielaidos!AD240+Prielaidos!AD241</f>
        <v>0</v>
      </c>
      <c r="AK119" s="359">
        <f>Prielaidos!AE125+Prielaidos!AE126+Prielaidos!AE168+Prielaidos!AE169+Prielaidos!AE190+Prielaidos!AE191+Prielaidos!AE202+Prielaidos!AE224+Prielaidos!AE240+Prielaidos!AE241</f>
        <v>0</v>
      </c>
      <c r="AL119" s="359">
        <f>Prielaidos!AF125+Prielaidos!AF126+Prielaidos!AF168+Prielaidos!AF169+Prielaidos!AF190+Prielaidos!AF191+Prielaidos!AF202+Prielaidos!AF224+Prielaidos!AF240+Prielaidos!AF241</f>
        <v>0</v>
      </c>
      <c r="AM119" s="359">
        <f>Prielaidos!AG125+Prielaidos!AG126+Prielaidos!AG168+Prielaidos!AG169+Prielaidos!AG190+Prielaidos!AG191+Prielaidos!AG202+Prielaidos!AG224+Prielaidos!AG240+Prielaidos!AG241</f>
        <v>0</v>
      </c>
      <c r="AN119" s="359">
        <f>Prielaidos!AH125+Prielaidos!AH126+Prielaidos!AH168+Prielaidos!AH169+Prielaidos!AH190+Prielaidos!AH191+Prielaidos!AH202+Prielaidos!AH224+Prielaidos!AH240+Prielaidos!AH241</f>
        <v>0</v>
      </c>
      <c r="AO119" s="359">
        <f>Prielaidos!AI125+Prielaidos!AI126+Prielaidos!AI168+Prielaidos!AI169+Prielaidos!AI190+Prielaidos!AI191+Prielaidos!AI202+Prielaidos!AI224+Prielaidos!AI240+Prielaidos!AI241</f>
        <v>0</v>
      </c>
      <c r="AP119" s="359">
        <f>Prielaidos!AJ125+Prielaidos!AJ126+Prielaidos!AJ168+Prielaidos!AJ169+Prielaidos!AJ190+Prielaidos!AJ191+Prielaidos!AJ202+Prielaidos!AJ224+Prielaidos!AJ240+Prielaidos!AJ241</f>
        <v>0</v>
      </c>
      <c r="AQ119" s="359">
        <f>Prielaidos!AK125+Prielaidos!AK126+Prielaidos!AK168+Prielaidos!AK169+Prielaidos!AK190+Prielaidos!AK191+Prielaidos!AK202+Prielaidos!AK224+Prielaidos!AK240+Prielaidos!AK241</f>
        <v>0</v>
      </c>
      <c r="AR119" s="359">
        <f>Prielaidos!AL125+Prielaidos!AL126+Prielaidos!AL168+Prielaidos!AL169+Prielaidos!AL190+Prielaidos!AL191+Prielaidos!AL202+Prielaidos!AL224+Prielaidos!AL240+Prielaidos!AL241</f>
        <v>0</v>
      </c>
      <c r="AS119" s="359">
        <f>Prielaidos!AM125+Prielaidos!AM126+Prielaidos!AM168+Prielaidos!AM169+Prielaidos!AM190+Prielaidos!AM191+Prielaidos!AM202+Prielaidos!AM224+Prielaidos!AM240+Prielaidos!AM241</f>
        <v>0</v>
      </c>
      <c r="AT119" s="359">
        <f>Prielaidos!AN125+Prielaidos!AN126+Prielaidos!AN168+Prielaidos!AN169+Prielaidos!AN190+Prielaidos!AN191+Prielaidos!AN202+Prielaidos!AN224+Prielaidos!AN240+Prielaidos!AN241</f>
        <v>0</v>
      </c>
      <c r="AU119" s="359">
        <f>Prielaidos!AO125+Prielaidos!AO126+Prielaidos!AO168+Prielaidos!AO169+Prielaidos!AO190+Prielaidos!AO191+Prielaidos!AO202+Prielaidos!AO224+Prielaidos!AO240+Prielaidos!AO241</f>
        <v>0</v>
      </c>
      <c r="AV119" s="359">
        <f>Prielaidos!AP125+Prielaidos!AP126+Prielaidos!AP168+Prielaidos!AP169+Prielaidos!AP190+Prielaidos!AP191+Prielaidos!AP202+Prielaidos!AP224+Prielaidos!AP240+Prielaidos!AP241</f>
        <v>0</v>
      </c>
      <c r="AW119" s="359">
        <f>Prielaidos!AQ125+Prielaidos!AQ126+Prielaidos!AQ168+Prielaidos!AQ169+Prielaidos!AQ190+Prielaidos!AQ191+Prielaidos!AQ202+Prielaidos!AQ224+Prielaidos!AQ240+Prielaidos!AQ241</f>
        <v>0</v>
      </c>
      <c r="AX119" s="359">
        <f>Prielaidos!AR125+Prielaidos!AR126+Prielaidos!AR168+Prielaidos!AR169+Prielaidos!AR190+Prielaidos!AR191+Prielaidos!AR202+Prielaidos!AR224+Prielaidos!AR240+Prielaidos!AR241</f>
        <v>0</v>
      </c>
      <c r="AY119" s="359">
        <f>Prielaidos!AS125+Prielaidos!AS126+Prielaidos!AS168+Prielaidos!AS169+Prielaidos!AS190+Prielaidos!AS191+Prielaidos!AS202+Prielaidos!AS224+Prielaidos!AS240+Prielaidos!AS241</f>
        <v>0</v>
      </c>
      <c r="AZ119" s="359">
        <f>Prielaidos!AT125+Prielaidos!AT126+Prielaidos!AT168+Prielaidos!AT169+Prielaidos!AT190+Prielaidos!AT191+Prielaidos!AT202+Prielaidos!AT224+Prielaidos!AT240+Prielaidos!AT241</f>
        <v>0</v>
      </c>
      <c r="BA119" s="359">
        <f>Prielaidos!AU125+Prielaidos!AU126+Prielaidos!AU168+Prielaidos!AU169+Prielaidos!AU190+Prielaidos!AU191+Prielaidos!AU202+Prielaidos!AU224+Prielaidos!AU240+Prielaidos!AU241</f>
        <v>0</v>
      </c>
      <c r="BB119" s="359">
        <f>Prielaidos!AV125+Prielaidos!AV126+Prielaidos!AV168+Prielaidos!AV169+Prielaidos!AV190+Prielaidos!AV191+Prielaidos!AV202+Prielaidos!AV224+Prielaidos!AV240+Prielaidos!AV241</f>
        <v>0</v>
      </c>
      <c r="BC119" s="359">
        <f>Prielaidos!AW125+Prielaidos!AW126+Prielaidos!AW168+Prielaidos!AW169+Prielaidos!AW190+Prielaidos!AW191+Prielaidos!AW202+Prielaidos!AW224+Prielaidos!AW240+Prielaidos!AW241</f>
        <v>0</v>
      </c>
      <c r="BD119" s="359">
        <f>Prielaidos!AX125+Prielaidos!AX126+Prielaidos!AX168+Prielaidos!AX169+Prielaidos!AX190+Prielaidos!AX191+Prielaidos!AX202+Prielaidos!AX224+Prielaidos!AX240+Prielaidos!AX241</f>
        <v>0</v>
      </c>
      <c r="BE119" s="359">
        <f>Prielaidos!AY125+Prielaidos!AY126+Prielaidos!AY168+Prielaidos!AY169+Prielaidos!AY190+Prielaidos!AY191+Prielaidos!AY202+Prielaidos!AY224+Prielaidos!AY240+Prielaidos!AY241</f>
        <v>0</v>
      </c>
      <c r="BF119" s="359">
        <f>Prielaidos!AZ125+Prielaidos!AZ126+Prielaidos!AZ168+Prielaidos!AZ169+Prielaidos!AZ190+Prielaidos!AZ191+Prielaidos!AZ202+Prielaidos!AZ224+Prielaidos!AZ240+Prielaidos!AZ241</f>
        <v>0</v>
      </c>
      <c r="BG119" s="359">
        <f>Prielaidos!BA125+Prielaidos!BA126+Prielaidos!BA168+Prielaidos!BA169+Prielaidos!BA190+Prielaidos!BA191+Prielaidos!BA202+Prielaidos!BA224+Prielaidos!BA240+Prielaidos!BA241</f>
        <v>0</v>
      </c>
      <c r="BH119" s="359">
        <f>Prielaidos!BB125+Prielaidos!BB126+Prielaidos!BB168+Prielaidos!BB169+Prielaidos!BB190+Prielaidos!BB191+Prielaidos!BB202+Prielaidos!BB224+Prielaidos!BB240+Prielaidos!BB241</f>
        <v>0</v>
      </c>
      <c r="BI119" s="359">
        <f>Prielaidos!BC125+Prielaidos!BC126+Prielaidos!BC168+Prielaidos!BC169+Prielaidos!BC190+Prielaidos!BC191+Prielaidos!BC202+Prielaidos!BC224+Prielaidos!BC240+Prielaidos!BC241</f>
        <v>0</v>
      </c>
      <c r="BJ119" s="359">
        <f>Prielaidos!BD125+Prielaidos!BD126+Prielaidos!BD168+Prielaidos!BD169+Prielaidos!BD190+Prielaidos!BD191+Prielaidos!BD202+Prielaidos!BD224+Prielaidos!BD240+Prielaidos!BD241</f>
        <v>0</v>
      </c>
      <c r="BK119" s="359">
        <f>Prielaidos!BE125+Prielaidos!BE126+Prielaidos!BE168+Prielaidos!BE169+Prielaidos!BE190+Prielaidos!BE191+Prielaidos!BE202+Prielaidos!BE224+Prielaidos!BE240+Prielaidos!BE241</f>
        <v>0</v>
      </c>
      <c r="BL119" s="359">
        <f>Prielaidos!BF125+Prielaidos!BF126+Prielaidos!BF168+Prielaidos!BF169+Prielaidos!BF190+Prielaidos!BF191+Prielaidos!BF202+Prielaidos!BF224+Prielaidos!BF240+Prielaidos!BF241</f>
        <v>0</v>
      </c>
      <c r="BM119" s="359">
        <f>Prielaidos!BG125+Prielaidos!BG126+Prielaidos!BG168+Prielaidos!BG169+Prielaidos!BG190+Prielaidos!BG191+Prielaidos!BG202+Prielaidos!BG224+Prielaidos!BG240+Prielaidos!BG241</f>
        <v>0</v>
      </c>
      <c r="BN119" s="359">
        <f>Prielaidos!BH125+Prielaidos!BH126+Prielaidos!BH168+Prielaidos!BH169+Prielaidos!BH190+Prielaidos!BH191+Prielaidos!BH202+Prielaidos!BH224+Prielaidos!BH240+Prielaidos!BH241</f>
        <v>0</v>
      </c>
      <c r="BO119" s="359">
        <f>Prielaidos!BI125+Prielaidos!BI126+Prielaidos!BI168+Prielaidos!BI169+Prielaidos!BI190+Prielaidos!BI191+Prielaidos!BI202+Prielaidos!BI224+Prielaidos!BI240+Prielaidos!BI241</f>
        <v>0</v>
      </c>
      <c r="BP119" s="359">
        <f>Prielaidos!BJ125+Prielaidos!BJ126+Prielaidos!BJ168+Prielaidos!BJ169+Prielaidos!BJ190+Prielaidos!BJ191+Prielaidos!BJ202+Prielaidos!BJ224+Prielaidos!BJ240+Prielaidos!BJ241</f>
        <v>0</v>
      </c>
      <c r="BQ119" s="359">
        <f>Prielaidos!BK125+Prielaidos!BK126+Prielaidos!BK168+Prielaidos!BK169+Prielaidos!BK190+Prielaidos!BK191+Prielaidos!BK202+Prielaidos!BK224+Prielaidos!BK240+Prielaidos!BK241</f>
        <v>0</v>
      </c>
      <c r="BR119" s="359">
        <f>Prielaidos!BL125+Prielaidos!BL126+Prielaidos!BL168+Prielaidos!BL169+Prielaidos!BL190+Prielaidos!BL191+Prielaidos!BL202+Prielaidos!BL224+Prielaidos!BL240+Prielaidos!BL241</f>
        <v>0</v>
      </c>
      <c r="BS119" s="359">
        <f>Prielaidos!BM125+Prielaidos!BM126+Prielaidos!BM168+Prielaidos!BM169+Prielaidos!BM190+Prielaidos!BM191+Prielaidos!BM202+Prielaidos!BM224+Prielaidos!BM240+Prielaidos!BM241</f>
        <v>0</v>
      </c>
      <c r="BT119" s="359">
        <f>Prielaidos!BN125+Prielaidos!BN126+Prielaidos!BN168+Prielaidos!BN169+Prielaidos!BN190+Prielaidos!BN191+Prielaidos!BN202+Prielaidos!BN224+Prielaidos!BN240+Prielaidos!BN241</f>
        <v>0</v>
      </c>
      <c r="BU119" s="359">
        <f>Prielaidos!BO125+Prielaidos!BO126+Prielaidos!BO168+Prielaidos!BO169+Prielaidos!BO190+Prielaidos!BO191+Prielaidos!BO202+Prielaidos!BO224+Prielaidos!BO240+Prielaidos!BO241</f>
        <v>0</v>
      </c>
      <c r="BV119" s="359">
        <f>Prielaidos!BP125+Prielaidos!BP126+Prielaidos!BP168+Prielaidos!BP169+Prielaidos!BP190+Prielaidos!BP191+Prielaidos!BP202+Prielaidos!BP224+Prielaidos!BP240+Prielaidos!BP241</f>
        <v>0</v>
      </c>
      <c r="BW119" s="359">
        <f>Prielaidos!BQ125+Prielaidos!BQ126+Prielaidos!BQ168+Prielaidos!BQ169+Prielaidos!BQ190+Prielaidos!BQ191+Prielaidos!BQ202+Prielaidos!BQ224+Prielaidos!BQ240+Prielaidos!BQ241</f>
        <v>0</v>
      </c>
      <c r="BX119" s="359">
        <f>Prielaidos!BR125+Prielaidos!BR126+Prielaidos!BR168+Prielaidos!BR169+Prielaidos!BR190+Prielaidos!BR191+Prielaidos!BR202+Prielaidos!BR224+Prielaidos!BR240+Prielaidos!BR241</f>
        <v>0</v>
      </c>
      <c r="BY119" s="359">
        <f>Prielaidos!BS125+Prielaidos!BS126+Prielaidos!BS168+Prielaidos!BS169+Prielaidos!BS190+Prielaidos!BS191+Prielaidos!BS202+Prielaidos!BS224+Prielaidos!BS240+Prielaidos!BS241</f>
        <v>0</v>
      </c>
      <c r="BZ119" s="359">
        <f>Prielaidos!BT125+Prielaidos!BT126+Prielaidos!BT168+Prielaidos!BT169+Prielaidos!BT190+Prielaidos!BT191+Prielaidos!BT202+Prielaidos!BT224+Prielaidos!BT240+Prielaidos!BT241</f>
        <v>0</v>
      </c>
      <c r="CA119" s="359">
        <f>Prielaidos!BU125+Prielaidos!BU126+Prielaidos!BU168+Prielaidos!BU169+Prielaidos!BU190+Prielaidos!BU191+Prielaidos!BU202+Prielaidos!BU224+Prielaidos!BU240+Prielaidos!BU241</f>
        <v>0</v>
      </c>
      <c r="CB119" s="359">
        <f>Prielaidos!BV125+Prielaidos!BV126+Prielaidos!BV168+Prielaidos!BV169+Prielaidos!BV190+Prielaidos!BV191+Prielaidos!BV202+Prielaidos!BV224+Prielaidos!BV240+Prielaidos!BV241</f>
        <v>0</v>
      </c>
      <c r="CC119" s="359">
        <f>Prielaidos!BW125+Prielaidos!BW126+Prielaidos!BW168+Prielaidos!BW169+Prielaidos!BW190+Prielaidos!BW191+Prielaidos!BW202+Prielaidos!BW224+Prielaidos!BW240+Prielaidos!BW241</f>
        <v>0</v>
      </c>
      <c r="CD119" s="359">
        <f>Prielaidos!BX125+Prielaidos!BX126+Prielaidos!BX168+Prielaidos!BX169+Prielaidos!BX190+Prielaidos!BX191+Prielaidos!BX202+Prielaidos!BX224+Prielaidos!BX240+Prielaidos!BX241</f>
        <v>0</v>
      </c>
      <c r="CE119" s="359">
        <f>Prielaidos!BY125+Prielaidos!BY126+Prielaidos!BY168+Prielaidos!BY169+Prielaidos!BY190+Prielaidos!BY191+Prielaidos!BY202+Prielaidos!BY224+Prielaidos!BY240+Prielaidos!BY241</f>
        <v>0</v>
      </c>
      <c r="CF119" s="359">
        <f>Prielaidos!BZ125+Prielaidos!BZ126+Prielaidos!BZ168+Prielaidos!BZ169+Prielaidos!BZ190+Prielaidos!BZ191+Prielaidos!BZ202+Prielaidos!BZ224+Prielaidos!BZ240+Prielaidos!BZ241</f>
        <v>0</v>
      </c>
      <c r="CG119" s="359">
        <f>Prielaidos!CA125+Prielaidos!CA126+Prielaidos!CA168+Prielaidos!CA169+Prielaidos!CA190+Prielaidos!CA191+Prielaidos!CA202+Prielaidos!CA224+Prielaidos!CA240+Prielaidos!CA241</f>
        <v>0</v>
      </c>
      <c r="CH119" s="359">
        <f>Prielaidos!CB125+Prielaidos!CB126+Prielaidos!CB168+Prielaidos!CB169+Prielaidos!CB190+Prielaidos!CB191+Prielaidos!CB202+Prielaidos!CB224+Prielaidos!CB240+Prielaidos!CB241</f>
        <v>0</v>
      </c>
      <c r="CI119" s="359">
        <f>Prielaidos!CC125+Prielaidos!CC126+Prielaidos!CC168+Prielaidos!CC169+Prielaidos!CC190+Prielaidos!CC191+Prielaidos!CC202+Prielaidos!CC224+Prielaidos!CC240+Prielaidos!CC241</f>
        <v>0</v>
      </c>
      <c r="CJ119" s="359">
        <f>Prielaidos!CD125+Prielaidos!CD126+Prielaidos!CD168+Prielaidos!CD169+Prielaidos!CD190+Prielaidos!CD191+Prielaidos!CD202+Prielaidos!CD224+Prielaidos!CD240+Prielaidos!CD241</f>
        <v>0</v>
      </c>
      <c r="CK119" s="359">
        <f>Prielaidos!CE125+Prielaidos!CE126+Prielaidos!CE168+Prielaidos!CE169+Prielaidos!CE190+Prielaidos!CE191+Prielaidos!CE202+Prielaidos!CE224+Prielaidos!CE240+Prielaidos!CE241</f>
        <v>0</v>
      </c>
      <c r="CL119" s="359">
        <f>Prielaidos!CF125+Prielaidos!CF126+Prielaidos!CF168+Prielaidos!CF169+Prielaidos!CF190+Prielaidos!CF191+Prielaidos!CF202+Prielaidos!CF224+Prielaidos!CF240+Prielaidos!CF241</f>
        <v>0</v>
      </c>
      <c r="CM119" s="359">
        <f>Prielaidos!CG125+Prielaidos!CG126+Prielaidos!CG168+Prielaidos!CG169+Prielaidos!CG190+Prielaidos!CG191+Prielaidos!CG202+Prielaidos!CG224+Prielaidos!CG240+Prielaidos!CG241</f>
        <v>0</v>
      </c>
      <c r="CN119" s="359">
        <f>Prielaidos!CH125+Prielaidos!CH126+Prielaidos!CH168+Prielaidos!CH169+Prielaidos!CH190+Prielaidos!CH191+Prielaidos!CH202+Prielaidos!CH224+Prielaidos!CH240+Prielaidos!CH241</f>
        <v>0</v>
      </c>
      <c r="CO119" s="359">
        <f>Prielaidos!CI125+Prielaidos!CI126+Prielaidos!CI168+Prielaidos!CI169+Prielaidos!CI190+Prielaidos!CI191+Prielaidos!CI202+Prielaidos!CI224+Prielaidos!CI240+Prielaidos!CI241</f>
        <v>0</v>
      </c>
      <c r="CP119" s="359">
        <f>Prielaidos!CJ125+Prielaidos!CJ126+Prielaidos!CJ168+Prielaidos!CJ169+Prielaidos!CJ190+Prielaidos!CJ191+Prielaidos!CJ202+Prielaidos!CJ224+Prielaidos!CJ240+Prielaidos!CJ241</f>
        <v>0</v>
      </c>
      <c r="CQ119" s="359">
        <f>Prielaidos!CK125+Prielaidos!CK126+Prielaidos!CK168+Prielaidos!CK169+Prielaidos!CK190+Prielaidos!CK191+Prielaidos!CK202+Prielaidos!CK224+Prielaidos!CK240+Prielaidos!CK241</f>
        <v>0</v>
      </c>
      <c r="CR119" s="359">
        <f>Prielaidos!CL125+Prielaidos!CL126+Prielaidos!CL168+Prielaidos!CL169+Prielaidos!CL190+Prielaidos!CL191+Prielaidos!CL202+Prielaidos!CL224+Prielaidos!CL240+Prielaidos!CL241</f>
        <v>0</v>
      </c>
      <c r="CS119" s="359">
        <f>Prielaidos!CM125+Prielaidos!CM126+Prielaidos!CM168+Prielaidos!CM169+Prielaidos!CM190+Prielaidos!CM191+Prielaidos!CM202+Prielaidos!CM224+Prielaidos!CM240+Prielaidos!CM241</f>
        <v>0</v>
      </c>
      <c r="CT119" s="359">
        <f>Prielaidos!CN125+Prielaidos!CN126+Prielaidos!CN168+Prielaidos!CN169+Prielaidos!CN190+Prielaidos!CN191+Prielaidos!CN202+Prielaidos!CN224+Prielaidos!CN240+Prielaidos!CN241</f>
        <v>0</v>
      </c>
      <c r="CU119" s="359">
        <f>Prielaidos!CO125+Prielaidos!CO126+Prielaidos!CO168+Prielaidos!CO169+Prielaidos!CO190+Prielaidos!CO191+Prielaidos!CO202+Prielaidos!CO224+Prielaidos!CO240+Prielaidos!CO241</f>
        <v>0</v>
      </c>
      <c r="CV119" s="359">
        <f>Prielaidos!CP125+Prielaidos!CP126+Prielaidos!CP168+Prielaidos!CP169+Prielaidos!CP190+Prielaidos!CP191+Prielaidos!CP202+Prielaidos!CP224+Prielaidos!CP240+Prielaidos!CP241</f>
        <v>0</v>
      </c>
      <c r="CW119" s="359">
        <f>Prielaidos!CQ125+Prielaidos!CQ126+Prielaidos!CQ168+Prielaidos!CQ169+Prielaidos!CQ190+Prielaidos!CQ191+Prielaidos!CQ202+Prielaidos!CQ224+Prielaidos!CQ240+Prielaidos!CQ241</f>
        <v>0</v>
      </c>
      <c r="CX119" s="359">
        <f>Prielaidos!CR125+Prielaidos!CR126+Prielaidos!CR168+Prielaidos!CR169+Prielaidos!CR190+Prielaidos!CR191+Prielaidos!CR202+Prielaidos!CR224+Prielaidos!CR240+Prielaidos!CR241</f>
        <v>0</v>
      </c>
      <c r="CY119" s="359">
        <f>Prielaidos!CS125+Prielaidos!CS126+Prielaidos!CS168+Prielaidos!CS169+Prielaidos!CS190+Prielaidos!CS191+Prielaidos!CS202+Prielaidos!CS224+Prielaidos!CS240+Prielaidos!CS241</f>
        <v>0</v>
      </c>
      <c r="CZ119" s="359">
        <f>Prielaidos!CT125+Prielaidos!CT126+Prielaidos!CT168+Prielaidos!CT169+Prielaidos!CT190+Prielaidos!CT191+Prielaidos!CT202+Prielaidos!CT224+Prielaidos!CT240+Prielaidos!CT241</f>
        <v>0</v>
      </c>
      <c r="DA119" s="359">
        <f>Prielaidos!CU125+Prielaidos!CU126+Prielaidos!CU168+Prielaidos!CU169+Prielaidos!CU190+Prielaidos!CU191+Prielaidos!CU202+Prielaidos!CU224+Prielaidos!CU240+Prielaidos!CU241</f>
        <v>0</v>
      </c>
      <c r="DB119" s="359">
        <f>Prielaidos!CV125+Prielaidos!CV126+Prielaidos!CV168+Prielaidos!CV169+Prielaidos!CV190+Prielaidos!CV191+Prielaidos!CV202+Prielaidos!CV224+Prielaidos!CV240+Prielaidos!CV241</f>
        <v>0</v>
      </c>
      <c r="DC119" s="359">
        <f>Prielaidos!CW125+Prielaidos!CW126+Prielaidos!CW168+Prielaidos!CW169+Prielaidos!CW190+Prielaidos!CW191+Prielaidos!CW202+Prielaidos!CW224+Prielaidos!CW240+Prielaidos!CW241</f>
        <v>0</v>
      </c>
      <c r="DE119" s="23">
        <f t="shared" ref="DE119:DE129" si="70">COUNTBLANK(H119:DC119)</f>
        <v>0</v>
      </c>
      <c r="DF119" s="23">
        <f t="shared" si="42"/>
        <v>20</v>
      </c>
    </row>
    <row r="120" spans="1:114" ht="15">
      <c r="A120" s="67">
        <v>110</v>
      </c>
      <c r="B120" s="323" t="str">
        <f>$B$118&amp;"2."</f>
        <v>L.1.2.</v>
      </c>
      <c r="C120" s="371" t="s">
        <v>263</v>
      </c>
      <c r="D120" s="304"/>
      <c r="E120" s="323"/>
      <c r="F120" s="350">
        <f>H120+NPV(SD,I120:INDEX(I120:DC120,PAL))</f>
        <v>5628232.3797206376</v>
      </c>
      <c r="G120" s="350">
        <f>SUMIF($H$5:$DC$5,"&lt;="&amp;PAL,$H120:$DC120)</f>
        <v>6693000</v>
      </c>
      <c r="H120" s="359">
        <f>Prielaidos!C210</f>
        <v>0</v>
      </c>
      <c r="I120" s="359">
        <v>0</v>
      </c>
      <c r="J120" s="359">
        <f>Prielaidos!E210+Prielaidos!E315</f>
        <v>813000</v>
      </c>
      <c r="K120" s="359">
        <f>Prielaidos!F210</f>
        <v>2400000</v>
      </c>
      <c r="L120" s="359">
        <f>Prielaidos!G210</f>
        <v>2650000</v>
      </c>
      <c r="M120" s="359">
        <f>Prielaidos!H210</f>
        <v>580000</v>
      </c>
      <c r="N120" s="359">
        <f>Prielaidos!I210</f>
        <v>150000</v>
      </c>
      <c r="O120" s="359">
        <f>Prielaidos!J210</f>
        <v>100000</v>
      </c>
      <c r="P120" s="359">
        <f>Prielaidos!K210</f>
        <v>0</v>
      </c>
      <c r="Q120" s="359">
        <f>Prielaidos!L210</f>
        <v>0</v>
      </c>
      <c r="R120" s="359">
        <f>Prielaidos!M210</f>
        <v>0</v>
      </c>
      <c r="S120" s="359">
        <f>Prielaidos!N210</f>
        <v>0</v>
      </c>
      <c r="T120" s="359">
        <f>Prielaidos!O210</f>
        <v>0</v>
      </c>
      <c r="U120" s="359">
        <f>Prielaidos!P210</f>
        <v>0</v>
      </c>
      <c r="V120" s="359">
        <f>Prielaidos!Q210</f>
        <v>0</v>
      </c>
      <c r="W120" s="359">
        <f>Prielaidos!R210</f>
        <v>0</v>
      </c>
      <c r="X120" s="359">
        <f>Prielaidos!S210</f>
        <v>0</v>
      </c>
      <c r="Y120" s="359">
        <f>Prielaidos!T210</f>
        <v>0</v>
      </c>
      <c r="Z120" s="359">
        <f>Prielaidos!U210</f>
        <v>0</v>
      </c>
      <c r="AA120" s="359">
        <f>Prielaidos!V210</f>
        <v>0</v>
      </c>
      <c r="AB120" s="359">
        <f>Prielaidos!W210</f>
        <v>0</v>
      </c>
      <c r="AC120" s="359">
        <v>0</v>
      </c>
      <c r="AD120" s="359">
        <v>0</v>
      </c>
      <c r="AE120" s="359">
        <v>0</v>
      </c>
      <c r="AF120" s="359">
        <v>0</v>
      </c>
      <c r="AG120" s="359">
        <v>0</v>
      </c>
      <c r="AH120" s="359">
        <v>0</v>
      </c>
      <c r="AI120" s="359">
        <v>0</v>
      </c>
      <c r="AJ120" s="359">
        <v>0</v>
      </c>
      <c r="AK120" s="359">
        <v>0</v>
      </c>
      <c r="AL120" s="359">
        <v>0</v>
      </c>
      <c r="AM120" s="359">
        <v>0</v>
      </c>
      <c r="AN120" s="359">
        <v>0</v>
      </c>
      <c r="AO120" s="359">
        <v>0</v>
      </c>
      <c r="AP120" s="359">
        <v>0</v>
      </c>
      <c r="AQ120" s="359">
        <v>0</v>
      </c>
      <c r="AR120" s="359">
        <v>0</v>
      </c>
      <c r="AS120" s="359">
        <v>0</v>
      </c>
      <c r="AT120" s="359">
        <v>0</v>
      </c>
      <c r="AU120" s="359">
        <v>0</v>
      </c>
      <c r="AV120" s="359">
        <v>0</v>
      </c>
      <c r="AW120" s="359">
        <v>0</v>
      </c>
      <c r="AX120" s="359">
        <v>0</v>
      </c>
      <c r="AY120" s="359">
        <v>0</v>
      </c>
      <c r="AZ120" s="359">
        <v>0</v>
      </c>
      <c r="BA120" s="359">
        <v>0</v>
      </c>
      <c r="BB120" s="359">
        <v>0</v>
      </c>
      <c r="BC120" s="359">
        <v>0</v>
      </c>
      <c r="BD120" s="359">
        <v>0</v>
      </c>
      <c r="BE120" s="359">
        <v>0</v>
      </c>
      <c r="BF120" s="359">
        <v>0</v>
      </c>
      <c r="BG120" s="359">
        <v>0</v>
      </c>
      <c r="BH120" s="359">
        <v>0</v>
      </c>
      <c r="BI120" s="359">
        <v>0</v>
      </c>
      <c r="BJ120" s="359">
        <v>0</v>
      </c>
      <c r="BK120" s="359">
        <v>0</v>
      </c>
      <c r="BL120" s="359">
        <v>0</v>
      </c>
      <c r="BM120" s="359">
        <v>0</v>
      </c>
      <c r="BN120" s="359">
        <v>0</v>
      </c>
      <c r="BO120" s="359">
        <v>0</v>
      </c>
      <c r="BP120" s="359">
        <v>0</v>
      </c>
      <c r="BQ120" s="359">
        <v>0</v>
      </c>
      <c r="BR120" s="359">
        <v>0</v>
      </c>
      <c r="BS120" s="359">
        <v>0</v>
      </c>
      <c r="BT120" s="359">
        <v>0</v>
      </c>
      <c r="BU120" s="359">
        <v>0</v>
      </c>
      <c r="BV120" s="359">
        <v>0</v>
      </c>
      <c r="BW120" s="359">
        <v>0</v>
      </c>
      <c r="BX120" s="359">
        <v>0</v>
      </c>
      <c r="BY120" s="359">
        <v>0</v>
      </c>
      <c r="BZ120" s="359">
        <v>0</v>
      </c>
      <c r="CA120" s="359">
        <v>0</v>
      </c>
      <c r="CB120" s="359">
        <v>0</v>
      </c>
      <c r="CC120" s="359">
        <v>0</v>
      </c>
      <c r="CD120" s="359">
        <v>0</v>
      </c>
      <c r="CE120" s="359">
        <v>0</v>
      </c>
      <c r="CF120" s="359">
        <v>0</v>
      </c>
      <c r="CG120" s="359">
        <v>0</v>
      </c>
      <c r="CH120" s="359">
        <v>0</v>
      </c>
      <c r="CI120" s="359">
        <v>0</v>
      </c>
      <c r="CJ120" s="359">
        <v>0</v>
      </c>
      <c r="CK120" s="359">
        <v>0</v>
      </c>
      <c r="CL120" s="359">
        <v>0</v>
      </c>
      <c r="CM120" s="359">
        <v>0</v>
      </c>
      <c r="CN120" s="359">
        <v>0</v>
      </c>
      <c r="CO120" s="359">
        <v>0</v>
      </c>
      <c r="CP120" s="359">
        <v>0</v>
      </c>
      <c r="CQ120" s="359">
        <v>0</v>
      </c>
      <c r="CR120" s="359">
        <v>0</v>
      </c>
      <c r="CS120" s="359">
        <v>0</v>
      </c>
      <c r="CT120" s="359">
        <v>0</v>
      </c>
      <c r="CU120" s="359">
        <v>0</v>
      </c>
      <c r="CV120" s="359">
        <v>0</v>
      </c>
      <c r="CW120" s="359">
        <v>0</v>
      </c>
      <c r="CX120" s="359">
        <v>0</v>
      </c>
      <c r="CY120" s="359">
        <v>0</v>
      </c>
      <c r="CZ120" s="359">
        <v>0</v>
      </c>
      <c r="DA120" s="359">
        <v>0</v>
      </c>
      <c r="DB120" s="359">
        <v>0</v>
      </c>
      <c r="DC120" s="359">
        <v>0</v>
      </c>
      <c r="DE120" s="23">
        <f t="shared" si="70"/>
        <v>0</v>
      </c>
      <c r="DF120" s="23">
        <f t="shared" si="42"/>
        <v>6</v>
      </c>
    </row>
    <row r="121" spans="1:114" ht="15">
      <c r="A121" s="67">
        <v>111</v>
      </c>
      <c r="B121" s="323" t="str">
        <f>$B$118&amp;"3."</f>
        <v>L.1.3.</v>
      </c>
      <c r="C121" s="371" t="s">
        <v>264</v>
      </c>
      <c r="D121" s="304"/>
      <c r="E121" s="323"/>
      <c r="F121" s="350">
        <f>H121+NPV(SD,I121:INDEX(I121:DC121,PAL))</f>
        <v>45673584.827626742</v>
      </c>
      <c r="G121" s="350">
        <f>SUMIF($H$5:$DC$5,"&lt;="&amp;PAL,$H121:$DC121)</f>
        <v>56574575</v>
      </c>
      <c r="H121" s="359">
        <f>Prielaidos!B192</f>
        <v>0</v>
      </c>
      <c r="I121" s="359">
        <f>Prielaidos!C192</f>
        <v>0</v>
      </c>
      <c r="J121" s="359">
        <f>Prielaidos!D192</f>
        <v>0</v>
      </c>
      <c r="K121" s="359">
        <f>Prielaidos!E192</f>
        <v>2828728.75</v>
      </c>
      <c r="L121" s="359">
        <f>Prielaidos!F192</f>
        <v>33944745</v>
      </c>
      <c r="M121" s="359">
        <f>Prielaidos!G192</f>
        <v>14143643.75</v>
      </c>
      <c r="N121" s="359">
        <f>Prielaidos!H192</f>
        <v>5657457.5</v>
      </c>
      <c r="O121" s="359">
        <f>Prielaidos!I192</f>
        <v>0</v>
      </c>
      <c r="P121" s="359">
        <f>Prielaidos!J192</f>
        <v>0</v>
      </c>
      <c r="Q121" s="359">
        <f>Prielaidos!K192</f>
        <v>0</v>
      </c>
      <c r="R121" s="359">
        <v>0</v>
      </c>
      <c r="S121" s="359">
        <v>0</v>
      </c>
      <c r="T121" s="359">
        <v>0</v>
      </c>
      <c r="U121" s="359">
        <v>0</v>
      </c>
      <c r="V121" s="359">
        <v>0</v>
      </c>
      <c r="W121" s="359">
        <v>0</v>
      </c>
      <c r="X121" s="359">
        <v>0</v>
      </c>
      <c r="Y121" s="359">
        <v>0</v>
      </c>
      <c r="Z121" s="359">
        <v>0</v>
      </c>
      <c r="AA121" s="359">
        <v>0</v>
      </c>
      <c r="AB121" s="359">
        <v>0</v>
      </c>
      <c r="AC121" s="359">
        <v>0</v>
      </c>
      <c r="AD121" s="359">
        <v>0</v>
      </c>
      <c r="AE121" s="359">
        <v>0</v>
      </c>
      <c r="AF121" s="359">
        <v>0</v>
      </c>
      <c r="AG121" s="359">
        <v>0</v>
      </c>
      <c r="AH121" s="359">
        <v>0</v>
      </c>
      <c r="AI121" s="359">
        <v>0</v>
      </c>
      <c r="AJ121" s="359">
        <v>0</v>
      </c>
      <c r="AK121" s="359">
        <v>0</v>
      </c>
      <c r="AL121" s="359">
        <v>0</v>
      </c>
      <c r="AM121" s="359">
        <v>0</v>
      </c>
      <c r="AN121" s="359">
        <v>0</v>
      </c>
      <c r="AO121" s="359">
        <v>0</v>
      </c>
      <c r="AP121" s="359">
        <v>0</v>
      </c>
      <c r="AQ121" s="359">
        <v>0</v>
      </c>
      <c r="AR121" s="359">
        <v>0</v>
      </c>
      <c r="AS121" s="359">
        <v>0</v>
      </c>
      <c r="AT121" s="359">
        <v>0</v>
      </c>
      <c r="AU121" s="359">
        <v>0</v>
      </c>
      <c r="AV121" s="359">
        <v>0</v>
      </c>
      <c r="AW121" s="359">
        <v>0</v>
      </c>
      <c r="AX121" s="359">
        <v>0</v>
      </c>
      <c r="AY121" s="359">
        <v>0</v>
      </c>
      <c r="AZ121" s="359">
        <v>0</v>
      </c>
      <c r="BA121" s="359">
        <v>0</v>
      </c>
      <c r="BB121" s="359">
        <v>0</v>
      </c>
      <c r="BC121" s="359">
        <v>0</v>
      </c>
      <c r="BD121" s="359">
        <v>0</v>
      </c>
      <c r="BE121" s="359">
        <v>0</v>
      </c>
      <c r="BF121" s="359">
        <v>0</v>
      </c>
      <c r="BG121" s="359">
        <v>0</v>
      </c>
      <c r="BH121" s="359">
        <v>0</v>
      </c>
      <c r="BI121" s="359">
        <v>0</v>
      </c>
      <c r="BJ121" s="359">
        <v>0</v>
      </c>
      <c r="BK121" s="359">
        <v>0</v>
      </c>
      <c r="BL121" s="359">
        <v>0</v>
      </c>
      <c r="BM121" s="359">
        <v>0</v>
      </c>
      <c r="BN121" s="359">
        <v>0</v>
      </c>
      <c r="BO121" s="359">
        <v>0</v>
      </c>
      <c r="BP121" s="359">
        <v>0</v>
      </c>
      <c r="BQ121" s="359">
        <v>0</v>
      </c>
      <c r="BR121" s="359">
        <v>0</v>
      </c>
      <c r="BS121" s="359">
        <v>0</v>
      </c>
      <c r="BT121" s="359">
        <v>0</v>
      </c>
      <c r="BU121" s="359">
        <v>0</v>
      </c>
      <c r="BV121" s="359">
        <v>0</v>
      </c>
      <c r="BW121" s="359">
        <v>0</v>
      </c>
      <c r="BX121" s="359">
        <v>0</v>
      </c>
      <c r="BY121" s="359">
        <v>0</v>
      </c>
      <c r="BZ121" s="359">
        <v>0</v>
      </c>
      <c r="CA121" s="359">
        <v>0</v>
      </c>
      <c r="CB121" s="359">
        <v>0</v>
      </c>
      <c r="CC121" s="359">
        <v>0</v>
      </c>
      <c r="CD121" s="359">
        <v>0</v>
      </c>
      <c r="CE121" s="359">
        <v>0</v>
      </c>
      <c r="CF121" s="359">
        <v>0</v>
      </c>
      <c r="CG121" s="359">
        <v>0</v>
      </c>
      <c r="CH121" s="359">
        <v>0</v>
      </c>
      <c r="CI121" s="359">
        <v>0</v>
      </c>
      <c r="CJ121" s="359">
        <v>0</v>
      </c>
      <c r="CK121" s="359">
        <v>0</v>
      </c>
      <c r="CL121" s="359">
        <v>0</v>
      </c>
      <c r="CM121" s="359">
        <v>0</v>
      </c>
      <c r="CN121" s="359">
        <v>0</v>
      </c>
      <c r="CO121" s="359">
        <v>0</v>
      </c>
      <c r="CP121" s="359">
        <v>0</v>
      </c>
      <c r="CQ121" s="359">
        <v>0</v>
      </c>
      <c r="CR121" s="359">
        <v>0</v>
      </c>
      <c r="CS121" s="359">
        <v>0</v>
      </c>
      <c r="CT121" s="359">
        <v>0</v>
      </c>
      <c r="CU121" s="359">
        <v>0</v>
      </c>
      <c r="CV121" s="359">
        <v>0</v>
      </c>
      <c r="CW121" s="359">
        <v>0</v>
      </c>
      <c r="CX121" s="359">
        <v>0</v>
      </c>
      <c r="CY121" s="359">
        <v>0</v>
      </c>
      <c r="CZ121" s="359">
        <v>0</v>
      </c>
      <c r="DA121" s="359">
        <v>0</v>
      </c>
      <c r="DB121" s="359">
        <v>0</v>
      </c>
      <c r="DC121" s="359">
        <v>0</v>
      </c>
      <c r="DE121" s="23">
        <f t="shared" si="70"/>
        <v>0</v>
      </c>
      <c r="DF121" s="23">
        <f t="shared" si="42"/>
        <v>4</v>
      </c>
    </row>
    <row r="122" spans="1:114" ht="15">
      <c r="A122" s="67">
        <v>112</v>
      </c>
      <c r="B122" s="323" t="str">
        <f>$B$118&amp;"4."</f>
        <v>L.1.4.</v>
      </c>
      <c r="C122" s="371" t="s">
        <v>123</v>
      </c>
      <c r="D122" s="304"/>
      <c r="E122" s="323"/>
      <c r="F122" s="350">
        <f>H122+NPV(SD,I122:INDEX(I122:DC122,PAL))</f>
        <v>147142096.34933963</v>
      </c>
      <c r="G122" s="350">
        <f>SUMIF($H$5:$DC$5,"&lt;="&amp;PAL,$H122:$DC122)</f>
        <v>186208679.10030374</v>
      </c>
      <c r="H122" s="359">
        <f>Prielaidos!B257+Prielaidos!B272</f>
        <v>0</v>
      </c>
      <c r="I122" s="359">
        <f>Prielaidos!C257+Prielaidos!C272</f>
        <v>2384067.5065550003</v>
      </c>
      <c r="J122" s="359">
        <f>Prielaidos!D257+Prielaidos!D272</f>
        <v>20347252.316062503</v>
      </c>
      <c r="K122" s="359">
        <f>Prielaidos!E257+Prielaidos!E272</f>
        <v>25982836.465921253</v>
      </c>
      <c r="L122" s="359">
        <f>Prielaidos!F257+Prielaidos!F272</f>
        <v>34633585.141400009</v>
      </c>
      <c r="M122" s="359">
        <f>Prielaidos!G257+Prielaidos!G272</f>
        <v>36616415.172915004</v>
      </c>
      <c r="N122" s="359">
        <f>Prielaidos!H257+Prielaidos!H272</f>
        <v>23704272.201962501</v>
      </c>
      <c r="O122" s="359">
        <f>Prielaidos!I257+Prielaidos!I272</f>
        <v>20409357.160272498</v>
      </c>
      <c r="P122" s="359">
        <f>Prielaidos!J257+Prielaidos!J272</f>
        <v>11981610.732474998</v>
      </c>
      <c r="Q122" s="359">
        <f>Prielaidos!K257+Prielaidos!K272</f>
        <v>8292533.6517399978</v>
      </c>
      <c r="R122" s="359">
        <f>Prielaidos!L257+Prielaidos!L272</f>
        <v>1856748.7509999974</v>
      </c>
      <c r="S122" s="359">
        <f>Prielaidos!M257+Prielaidos!M272</f>
        <v>-1.3487205876572262E-9</v>
      </c>
      <c r="T122" s="359">
        <f>Prielaidos!N257+Prielaidos!N272</f>
        <v>-1.3891393564335885E-9</v>
      </c>
      <c r="U122" s="359">
        <f>Prielaidos!O257+Prielaidos!O272</f>
        <v>0</v>
      </c>
      <c r="V122" s="359">
        <f>Prielaidos!P257+Prielaidos!P272</f>
        <v>0</v>
      </c>
      <c r="W122" s="359">
        <f>Prielaidos!Q257+Prielaidos!Q272</f>
        <v>0</v>
      </c>
      <c r="X122" s="359">
        <f>Prielaidos!R257+Prielaidos!R272</f>
        <v>0</v>
      </c>
      <c r="Y122" s="359">
        <f>Prielaidos!S257+Prielaidos!S272</f>
        <v>0</v>
      </c>
      <c r="Z122" s="359">
        <f>Prielaidos!T257+Prielaidos!T272</f>
        <v>0</v>
      </c>
      <c r="AA122" s="359">
        <f>Prielaidos!U257+Prielaidos!U272</f>
        <v>0</v>
      </c>
      <c r="AB122" s="359">
        <f>Prielaidos!V257+Prielaidos!V272</f>
        <v>0</v>
      </c>
      <c r="AC122" s="359">
        <v>0</v>
      </c>
      <c r="AD122" s="359">
        <v>0</v>
      </c>
      <c r="AE122" s="359">
        <v>0</v>
      </c>
      <c r="AF122" s="359">
        <v>0</v>
      </c>
      <c r="AG122" s="359">
        <v>0</v>
      </c>
      <c r="AH122" s="359">
        <v>0</v>
      </c>
      <c r="AI122" s="359">
        <v>0</v>
      </c>
      <c r="AJ122" s="359">
        <v>0</v>
      </c>
      <c r="AK122" s="359">
        <v>0</v>
      </c>
      <c r="AL122" s="359">
        <v>0</v>
      </c>
      <c r="AM122" s="359">
        <v>0</v>
      </c>
      <c r="AN122" s="359">
        <v>0</v>
      </c>
      <c r="AO122" s="359">
        <v>0</v>
      </c>
      <c r="AP122" s="359">
        <v>0</v>
      </c>
      <c r="AQ122" s="359">
        <v>0</v>
      </c>
      <c r="AR122" s="359">
        <v>0</v>
      </c>
      <c r="AS122" s="359">
        <v>0</v>
      </c>
      <c r="AT122" s="359">
        <v>0</v>
      </c>
      <c r="AU122" s="359">
        <v>0</v>
      </c>
      <c r="AV122" s="359">
        <v>0</v>
      </c>
      <c r="AW122" s="359">
        <v>0</v>
      </c>
      <c r="AX122" s="359">
        <v>0</v>
      </c>
      <c r="AY122" s="359">
        <v>0</v>
      </c>
      <c r="AZ122" s="359">
        <v>0</v>
      </c>
      <c r="BA122" s="359">
        <v>0</v>
      </c>
      <c r="BB122" s="359">
        <v>0</v>
      </c>
      <c r="BC122" s="359">
        <v>0</v>
      </c>
      <c r="BD122" s="359">
        <v>0</v>
      </c>
      <c r="BE122" s="359">
        <v>0</v>
      </c>
      <c r="BF122" s="359">
        <v>0</v>
      </c>
      <c r="BG122" s="359">
        <v>0</v>
      </c>
      <c r="BH122" s="359">
        <v>0</v>
      </c>
      <c r="BI122" s="359">
        <v>0</v>
      </c>
      <c r="BJ122" s="359">
        <v>0</v>
      </c>
      <c r="BK122" s="359">
        <v>0</v>
      </c>
      <c r="BL122" s="359">
        <v>0</v>
      </c>
      <c r="BM122" s="359">
        <v>0</v>
      </c>
      <c r="BN122" s="359">
        <v>0</v>
      </c>
      <c r="BO122" s="359">
        <v>0</v>
      </c>
      <c r="BP122" s="359">
        <v>0</v>
      </c>
      <c r="BQ122" s="359">
        <v>0</v>
      </c>
      <c r="BR122" s="359">
        <v>0</v>
      </c>
      <c r="BS122" s="359">
        <v>0</v>
      </c>
      <c r="BT122" s="359">
        <v>0</v>
      </c>
      <c r="BU122" s="359">
        <v>0</v>
      </c>
      <c r="BV122" s="359">
        <v>0</v>
      </c>
      <c r="BW122" s="359">
        <v>0</v>
      </c>
      <c r="BX122" s="359">
        <v>0</v>
      </c>
      <c r="BY122" s="359">
        <v>0</v>
      </c>
      <c r="BZ122" s="359">
        <v>0</v>
      </c>
      <c r="CA122" s="359">
        <v>0</v>
      </c>
      <c r="CB122" s="359">
        <v>0</v>
      </c>
      <c r="CC122" s="359">
        <v>0</v>
      </c>
      <c r="CD122" s="359">
        <v>0</v>
      </c>
      <c r="CE122" s="359">
        <v>0</v>
      </c>
      <c r="CF122" s="359">
        <v>0</v>
      </c>
      <c r="CG122" s="359">
        <v>0</v>
      </c>
      <c r="CH122" s="359">
        <v>0</v>
      </c>
      <c r="CI122" s="359">
        <v>0</v>
      </c>
      <c r="CJ122" s="359">
        <v>0</v>
      </c>
      <c r="CK122" s="359">
        <v>0</v>
      </c>
      <c r="CL122" s="359">
        <v>0</v>
      </c>
      <c r="CM122" s="359">
        <v>0</v>
      </c>
      <c r="CN122" s="359">
        <v>0</v>
      </c>
      <c r="CO122" s="359">
        <v>0</v>
      </c>
      <c r="CP122" s="359">
        <v>0</v>
      </c>
      <c r="CQ122" s="359">
        <v>0</v>
      </c>
      <c r="CR122" s="359">
        <v>0</v>
      </c>
      <c r="CS122" s="359">
        <v>0</v>
      </c>
      <c r="CT122" s="359">
        <v>0</v>
      </c>
      <c r="CU122" s="359">
        <v>0</v>
      </c>
      <c r="CV122" s="359">
        <v>0</v>
      </c>
      <c r="CW122" s="359">
        <v>0</v>
      </c>
      <c r="CX122" s="359">
        <v>0</v>
      </c>
      <c r="CY122" s="359">
        <v>0</v>
      </c>
      <c r="CZ122" s="359">
        <v>0</v>
      </c>
      <c r="DA122" s="359">
        <v>0</v>
      </c>
      <c r="DB122" s="359">
        <v>0</v>
      </c>
      <c r="DC122" s="359">
        <v>0</v>
      </c>
      <c r="DE122" s="23">
        <f t="shared" si="70"/>
        <v>0</v>
      </c>
      <c r="DF122" s="23">
        <f t="shared" si="42"/>
        <v>12</v>
      </c>
    </row>
    <row r="123" spans="1:114" ht="15" customHeight="1">
      <c r="A123" s="67">
        <v>113</v>
      </c>
      <c r="B123" s="323" t="str">
        <f>$B$118&amp;"5."</f>
        <v>L.1.5.</v>
      </c>
      <c r="C123" s="371"/>
      <c r="D123" s="304"/>
      <c r="E123" s="323"/>
      <c r="F123" s="350">
        <f>H123+NPV(SD,I123:INDEX(I123:DC123,PAL))</f>
        <v>0</v>
      </c>
      <c r="G123" s="350">
        <f>SUMIF($H$5:$DC$5,"&lt;="&amp;PAL,$H123:$DC123)</f>
        <v>0</v>
      </c>
      <c r="H123" s="359">
        <v>0</v>
      </c>
      <c r="I123" s="359">
        <v>0</v>
      </c>
      <c r="J123" s="359">
        <v>0</v>
      </c>
      <c r="K123" s="359">
        <v>0</v>
      </c>
      <c r="L123" s="359">
        <v>0</v>
      </c>
      <c r="M123" s="359">
        <v>0</v>
      </c>
      <c r="N123" s="359">
        <v>0</v>
      </c>
      <c r="O123" s="359">
        <v>0</v>
      </c>
      <c r="P123" s="359">
        <v>0</v>
      </c>
      <c r="Q123" s="359">
        <v>0</v>
      </c>
      <c r="R123" s="359">
        <v>0</v>
      </c>
      <c r="S123" s="359">
        <v>0</v>
      </c>
      <c r="T123" s="359">
        <v>0</v>
      </c>
      <c r="U123" s="359">
        <v>0</v>
      </c>
      <c r="V123" s="359">
        <v>0</v>
      </c>
      <c r="W123" s="359">
        <v>0</v>
      </c>
      <c r="X123" s="359">
        <v>0</v>
      </c>
      <c r="Y123" s="359">
        <v>0</v>
      </c>
      <c r="Z123" s="359">
        <v>0</v>
      </c>
      <c r="AA123" s="359">
        <v>0</v>
      </c>
      <c r="AB123" s="359">
        <v>0</v>
      </c>
      <c r="AC123" s="359">
        <v>0</v>
      </c>
      <c r="AD123" s="359">
        <v>0</v>
      </c>
      <c r="AE123" s="359">
        <v>0</v>
      </c>
      <c r="AF123" s="359">
        <v>0</v>
      </c>
      <c r="AG123" s="359">
        <v>0</v>
      </c>
      <c r="AH123" s="359">
        <v>0</v>
      </c>
      <c r="AI123" s="359">
        <v>0</v>
      </c>
      <c r="AJ123" s="359">
        <v>0</v>
      </c>
      <c r="AK123" s="359">
        <v>0</v>
      </c>
      <c r="AL123" s="359">
        <v>0</v>
      </c>
      <c r="AM123" s="359">
        <v>0</v>
      </c>
      <c r="AN123" s="359">
        <v>0</v>
      </c>
      <c r="AO123" s="359">
        <v>0</v>
      </c>
      <c r="AP123" s="359">
        <v>0</v>
      </c>
      <c r="AQ123" s="359">
        <v>0</v>
      </c>
      <c r="AR123" s="359">
        <v>0</v>
      </c>
      <c r="AS123" s="359">
        <v>0</v>
      </c>
      <c r="AT123" s="359">
        <v>0</v>
      </c>
      <c r="AU123" s="359">
        <v>0</v>
      </c>
      <c r="AV123" s="359">
        <v>0</v>
      </c>
      <c r="AW123" s="359">
        <v>0</v>
      </c>
      <c r="AX123" s="359">
        <v>0</v>
      </c>
      <c r="AY123" s="359">
        <v>0</v>
      </c>
      <c r="AZ123" s="359">
        <v>0</v>
      </c>
      <c r="BA123" s="359">
        <v>0</v>
      </c>
      <c r="BB123" s="359">
        <v>0</v>
      </c>
      <c r="BC123" s="359">
        <v>0</v>
      </c>
      <c r="BD123" s="359">
        <v>0</v>
      </c>
      <c r="BE123" s="359">
        <v>0</v>
      </c>
      <c r="BF123" s="359">
        <v>0</v>
      </c>
      <c r="BG123" s="359">
        <v>0</v>
      </c>
      <c r="BH123" s="359">
        <v>0</v>
      </c>
      <c r="BI123" s="359">
        <v>0</v>
      </c>
      <c r="BJ123" s="359">
        <v>0</v>
      </c>
      <c r="BK123" s="359">
        <v>0</v>
      </c>
      <c r="BL123" s="359">
        <v>0</v>
      </c>
      <c r="BM123" s="359">
        <v>0</v>
      </c>
      <c r="BN123" s="359">
        <v>0</v>
      </c>
      <c r="BO123" s="359">
        <v>0</v>
      </c>
      <c r="BP123" s="359">
        <v>0</v>
      </c>
      <c r="BQ123" s="359">
        <v>0</v>
      </c>
      <c r="BR123" s="359">
        <v>0</v>
      </c>
      <c r="BS123" s="359">
        <v>0</v>
      </c>
      <c r="BT123" s="359">
        <v>0</v>
      </c>
      <c r="BU123" s="359">
        <v>0</v>
      </c>
      <c r="BV123" s="359">
        <v>0</v>
      </c>
      <c r="BW123" s="359">
        <v>0</v>
      </c>
      <c r="BX123" s="359">
        <v>0</v>
      </c>
      <c r="BY123" s="359">
        <v>0</v>
      </c>
      <c r="BZ123" s="359">
        <v>0</v>
      </c>
      <c r="CA123" s="359">
        <v>0</v>
      </c>
      <c r="CB123" s="359">
        <v>0</v>
      </c>
      <c r="CC123" s="359">
        <v>0</v>
      </c>
      <c r="CD123" s="359">
        <v>0</v>
      </c>
      <c r="CE123" s="359">
        <v>0</v>
      </c>
      <c r="CF123" s="359">
        <v>0</v>
      </c>
      <c r="CG123" s="359">
        <v>0</v>
      </c>
      <c r="CH123" s="359">
        <v>0</v>
      </c>
      <c r="CI123" s="359">
        <v>0</v>
      </c>
      <c r="CJ123" s="359">
        <v>0</v>
      </c>
      <c r="CK123" s="359">
        <v>0</v>
      </c>
      <c r="CL123" s="359">
        <v>0</v>
      </c>
      <c r="CM123" s="359">
        <v>0</v>
      </c>
      <c r="CN123" s="359">
        <v>0</v>
      </c>
      <c r="CO123" s="359">
        <v>0</v>
      </c>
      <c r="CP123" s="359">
        <v>0</v>
      </c>
      <c r="CQ123" s="359">
        <v>0</v>
      </c>
      <c r="CR123" s="359">
        <v>0</v>
      </c>
      <c r="CS123" s="359">
        <v>0</v>
      </c>
      <c r="CT123" s="359">
        <v>0</v>
      </c>
      <c r="CU123" s="359">
        <v>0</v>
      </c>
      <c r="CV123" s="359">
        <v>0</v>
      </c>
      <c r="CW123" s="359">
        <v>0</v>
      </c>
      <c r="CX123" s="359">
        <v>0</v>
      </c>
      <c r="CY123" s="359">
        <v>0</v>
      </c>
      <c r="CZ123" s="359">
        <v>0</v>
      </c>
      <c r="DA123" s="359">
        <v>0</v>
      </c>
      <c r="DB123" s="359">
        <v>0</v>
      </c>
      <c r="DC123" s="359">
        <v>0</v>
      </c>
      <c r="DE123" s="23">
        <f t="shared" si="70"/>
        <v>0</v>
      </c>
      <c r="DF123" s="23">
        <f t="shared" si="42"/>
        <v>0</v>
      </c>
    </row>
    <row r="124" spans="1:114" ht="15" customHeight="1">
      <c r="A124" s="67">
        <v>114</v>
      </c>
      <c r="B124" s="323" t="str">
        <f>$B$118&amp;"6."</f>
        <v>L.1.6.</v>
      </c>
      <c r="C124" s="371"/>
      <c r="D124" s="304"/>
      <c r="E124" s="323"/>
      <c r="F124" s="350">
        <f>H124+NPV(SD,I124:INDEX(I124:DC124,PAL))</f>
        <v>0</v>
      </c>
      <c r="G124" s="350">
        <f>SUMIF($H$5:$DC$5,"&lt;="&amp;PAL,$H124:$DC124)</f>
        <v>0</v>
      </c>
      <c r="H124" s="359">
        <v>0</v>
      </c>
      <c r="I124" s="359">
        <v>0</v>
      </c>
      <c r="J124" s="359">
        <v>0</v>
      </c>
      <c r="K124" s="359">
        <v>0</v>
      </c>
      <c r="L124" s="359">
        <v>0</v>
      </c>
      <c r="M124" s="359">
        <v>0</v>
      </c>
      <c r="N124" s="359">
        <v>0</v>
      </c>
      <c r="O124" s="359">
        <v>0</v>
      </c>
      <c r="P124" s="359">
        <v>0</v>
      </c>
      <c r="Q124" s="359">
        <v>0</v>
      </c>
      <c r="R124" s="359">
        <v>0</v>
      </c>
      <c r="S124" s="359">
        <v>0</v>
      </c>
      <c r="T124" s="359">
        <v>0</v>
      </c>
      <c r="U124" s="359">
        <v>0</v>
      </c>
      <c r="V124" s="359">
        <v>0</v>
      </c>
      <c r="W124" s="359">
        <v>0</v>
      </c>
      <c r="X124" s="359">
        <v>0</v>
      </c>
      <c r="Y124" s="359">
        <v>0</v>
      </c>
      <c r="Z124" s="359">
        <v>0</v>
      </c>
      <c r="AA124" s="359">
        <v>0</v>
      </c>
      <c r="AB124" s="359">
        <v>0</v>
      </c>
      <c r="AC124" s="359">
        <v>0</v>
      </c>
      <c r="AD124" s="359">
        <v>0</v>
      </c>
      <c r="AE124" s="359">
        <v>0</v>
      </c>
      <c r="AF124" s="359">
        <v>0</v>
      </c>
      <c r="AG124" s="359">
        <v>0</v>
      </c>
      <c r="AH124" s="359">
        <v>0</v>
      </c>
      <c r="AI124" s="359">
        <v>0</v>
      </c>
      <c r="AJ124" s="359">
        <v>0</v>
      </c>
      <c r="AK124" s="359">
        <v>0</v>
      </c>
      <c r="AL124" s="359">
        <v>0</v>
      </c>
      <c r="AM124" s="359">
        <v>0</v>
      </c>
      <c r="AN124" s="359">
        <v>0</v>
      </c>
      <c r="AO124" s="359">
        <v>0</v>
      </c>
      <c r="AP124" s="359">
        <v>0</v>
      </c>
      <c r="AQ124" s="359">
        <v>0</v>
      </c>
      <c r="AR124" s="359">
        <v>0</v>
      </c>
      <c r="AS124" s="359">
        <v>0</v>
      </c>
      <c r="AT124" s="359">
        <v>0</v>
      </c>
      <c r="AU124" s="359">
        <v>0</v>
      </c>
      <c r="AV124" s="359">
        <v>0</v>
      </c>
      <c r="AW124" s="359">
        <v>0</v>
      </c>
      <c r="AX124" s="359">
        <v>0</v>
      </c>
      <c r="AY124" s="359">
        <v>0</v>
      </c>
      <c r="AZ124" s="359">
        <v>0</v>
      </c>
      <c r="BA124" s="359">
        <v>0</v>
      </c>
      <c r="BB124" s="359">
        <v>0</v>
      </c>
      <c r="BC124" s="359">
        <v>0</v>
      </c>
      <c r="BD124" s="359">
        <v>0</v>
      </c>
      <c r="BE124" s="359">
        <v>0</v>
      </c>
      <c r="BF124" s="359">
        <v>0</v>
      </c>
      <c r="BG124" s="359">
        <v>0</v>
      </c>
      <c r="BH124" s="359">
        <v>0</v>
      </c>
      <c r="BI124" s="359">
        <v>0</v>
      </c>
      <c r="BJ124" s="359">
        <v>0</v>
      </c>
      <c r="BK124" s="359">
        <v>0</v>
      </c>
      <c r="BL124" s="359">
        <v>0</v>
      </c>
      <c r="BM124" s="359">
        <v>0</v>
      </c>
      <c r="BN124" s="359">
        <v>0</v>
      </c>
      <c r="BO124" s="359">
        <v>0</v>
      </c>
      <c r="BP124" s="359">
        <v>0</v>
      </c>
      <c r="BQ124" s="359">
        <v>0</v>
      </c>
      <c r="BR124" s="359">
        <v>0</v>
      </c>
      <c r="BS124" s="359">
        <v>0</v>
      </c>
      <c r="BT124" s="359">
        <v>0</v>
      </c>
      <c r="BU124" s="359">
        <v>0</v>
      </c>
      <c r="BV124" s="359">
        <v>0</v>
      </c>
      <c r="BW124" s="359">
        <v>0</v>
      </c>
      <c r="BX124" s="359">
        <v>0</v>
      </c>
      <c r="BY124" s="359">
        <v>0</v>
      </c>
      <c r="BZ124" s="359">
        <v>0</v>
      </c>
      <c r="CA124" s="359">
        <v>0</v>
      </c>
      <c r="CB124" s="359">
        <v>0</v>
      </c>
      <c r="CC124" s="359">
        <v>0</v>
      </c>
      <c r="CD124" s="359">
        <v>0</v>
      </c>
      <c r="CE124" s="359">
        <v>0</v>
      </c>
      <c r="CF124" s="359">
        <v>0</v>
      </c>
      <c r="CG124" s="359">
        <v>0</v>
      </c>
      <c r="CH124" s="359">
        <v>0</v>
      </c>
      <c r="CI124" s="359">
        <v>0</v>
      </c>
      <c r="CJ124" s="359">
        <v>0</v>
      </c>
      <c r="CK124" s="359">
        <v>0</v>
      </c>
      <c r="CL124" s="359">
        <v>0</v>
      </c>
      <c r="CM124" s="359">
        <v>0</v>
      </c>
      <c r="CN124" s="359">
        <v>0</v>
      </c>
      <c r="CO124" s="359">
        <v>0</v>
      </c>
      <c r="CP124" s="359">
        <v>0</v>
      </c>
      <c r="CQ124" s="359">
        <v>0</v>
      </c>
      <c r="CR124" s="359">
        <v>0</v>
      </c>
      <c r="CS124" s="359">
        <v>0</v>
      </c>
      <c r="CT124" s="359">
        <v>0</v>
      </c>
      <c r="CU124" s="359">
        <v>0</v>
      </c>
      <c r="CV124" s="359">
        <v>0</v>
      </c>
      <c r="CW124" s="359">
        <v>0</v>
      </c>
      <c r="CX124" s="359">
        <v>0</v>
      </c>
      <c r="CY124" s="359">
        <v>0</v>
      </c>
      <c r="CZ124" s="359">
        <v>0</v>
      </c>
      <c r="DA124" s="359">
        <v>0</v>
      </c>
      <c r="DB124" s="359">
        <v>0</v>
      </c>
      <c r="DC124" s="359">
        <v>0</v>
      </c>
      <c r="DE124" s="23">
        <f t="shared" si="70"/>
        <v>0</v>
      </c>
      <c r="DF124" s="23">
        <f t="shared" si="42"/>
        <v>0</v>
      </c>
    </row>
    <row r="125" spans="1:114" ht="15" customHeight="1">
      <c r="A125" s="67">
        <v>115</v>
      </c>
      <c r="B125" s="323" t="str">
        <f>$B$118&amp;"7."</f>
        <v>L.1.7.</v>
      </c>
      <c r="C125" s="371"/>
      <c r="D125" s="304"/>
      <c r="E125" s="323"/>
      <c r="F125" s="350">
        <f>H125+NPV(SD,I125:INDEX(I125:DC125,PAL))</f>
        <v>0</v>
      </c>
      <c r="G125" s="350">
        <f>SUMIF($H$5:$DC$5,"&lt;="&amp;PAL,$H125:$DC125)</f>
        <v>0</v>
      </c>
      <c r="H125" s="359">
        <v>0</v>
      </c>
      <c r="I125" s="359">
        <v>0</v>
      </c>
      <c r="J125" s="359">
        <v>0</v>
      </c>
      <c r="K125" s="359">
        <v>0</v>
      </c>
      <c r="L125" s="359">
        <v>0</v>
      </c>
      <c r="M125" s="359">
        <v>0</v>
      </c>
      <c r="N125" s="359">
        <v>0</v>
      </c>
      <c r="O125" s="359">
        <v>0</v>
      </c>
      <c r="P125" s="359">
        <v>0</v>
      </c>
      <c r="Q125" s="359">
        <v>0</v>
      </c>
      <c r="R125" s="359">
        <v>0</v>
      </c>
      <c r="S125" s="359">
        <v>0</v>
      </c>
      <c r="T125" s="359">
        <v>0</v>
      </c>
      <c r="U125" s="359">
        <v>0</v>
      </c>
      <c r="V125" s="359">
        <v>0</v>
      </c>
      <c r="W125" s="359">
        <v>0</v>
      </c>
      <c r="X125" s="359">
        <v>0</v>
      </c>
      <c r="Y125" s="359">
        <v>0</v>
      </c>
      <c r="Z125" s="359">
        <v>0</v>
      </c>
      <c r="AA125" s="359">
        <v>0</v>
      </c>
      <c r="AB125" s="359">
        <v>0</v>
      </c>
      <c r="AC125" s="359">
        <v>0</v>
      </c>
      <c r="AD125" s="359">
        <v>0</v>
      </c>
      <c r="AE125" s="359">
        <v>0</v>
      </c>
      <c r="AF125" s="359">
        <v>0</v>
      </c>
      <c r="AG125" s="359">
        <v>0</v>
      </c>
      <c r="AH125" s="359">
        <v>0</v>
      </c>
      <c r="AI125" s="359">
        <v>0</v>
      </c>
      <c r="AJ125" s="359">
        <v>0</v>
      </c>
      <c r="AK125" s="359">
        <v>0</v>
      </c>
      <c r="AL125" s="359">
        <v>0</v>
      </c>
      <c r="AM125" s="359">
        <v>0</v>
      </c>
      <c r="AN125" s="359">
        <v>0</v>
      </c>
      <c r="AO125" s="359">
        <v>0</v>
      </c>
      <c r="AP125" s="359">
        <v>0</v>
      </c>
      <c r="AQ125" s="359">
        <v>0</v>
      </c>
      <c r="AR125" s="359">
        <v>0</v>
      </c>
      <c r="AS125" s="359">
        <v>0</v>
      </c>
      <c r="AT125" s="359">
        <v>0</v>
      </c>
      <c r="AU125" s="359">
        <v>0</v>
      </c>
      <c r="AV125" s="359">
        <v>0</v>
      </c>
      <c r="AW125" s="359">
        <v>0</v>
      </c>
      <c r="AX125" s="359">
        <v>0</v>
      </c>
      <c r="AY125" s="359">
        <v>0</v>
      </c>
      <c r="AZ125" s="359">
        <v>0</v>
      </c>
      <c r="BA125" s="359">
        <v>0</v>
      </c>
      <c r="BB125" s="359">
        <v>0</v>
      </c>
      <c r="BC125" s="359">
        <v>0</v>
      </c>
      <c r="BD125" s="359">
        <v>0</v>
      </c>
      <c r="BE125" s="359">
        <v>0</v>
      </c>
      <c r="BF125" s="359">
        <v>0</v>
      </c>
      <c r="BG125" s="359">
        <v>0</v>
      </c>
      <c r="BH125" s="359">
        <v>0</v>
      </c>
      <c r="BI125" s="359">
        <v>0</v>
      </c>
      <c r="BJ125" s="359">
        <v>0</v>
      </c>
      <c r="BK125" s="359">
        <v>0</v>
      </c>
      <c r="BL125" s="359">
        <v>0</v>
      </c>
      <c r="BM125" s="359">
        <v>0</v>
      </c>
      <c r="BN125" s="359">
        <v>0</v>
      </c>
      <c r="BO125" s="359">
        <v>0</v>
      </c>
      <c r="BP125" s="359">
        <v>0</v>
      </c>
      <c r="BQ125" s="359">
        <v>0</v>
      </c>
      <c r="BR125" s="359">
        <v>0</v>
      </c>
      <c r="BS125" s="359">
        <v>0</v>
      </c>
      <c r="BT125" s="359">
        <v>0</v>
      </c>
      <c r="BU125" s="359">
        <v>0</v>
      </c>
      <c r="BV125" s="359">
        <v>0</v>
      </c>
      <c r="BW125" s="359">
        <v>0</v>
      </c>
      <c r="BX125" s="359">
        <v>0</v>
      </c>
      <c r="BY125" s="359">
        <v>0</v>
      </c>
      <c r="BZ125" s="359">
        <v>0</v>
      </c>
      <c r="CA125" s="359">
        <v>0</v>
      </c>
      <c r="CB125" s="359">
        <v>0</v>
      </c>
      <c r="CC125" s="359">
        <v>0</v>
      </c>
      <c r="CD125" s="359">
        <v>0</v>
      </c>
      <c r="CE125" s="359">
        <v>0</v>
      </c>
      <c r="CF125" s="359">
        <v>0</v>
      </c>
      <c r="CG125" s="359">
        <v>0</v>
      </c>
      <c r="CH125" s="359">
        <v>0</v>
      </c>
      <c r="CI125" s="359">
        <v>0</v>
      </c>
      <c r="CJ125" s="359">
        <v>0</v>
      </c>
      <c r="CK125" s="359">
        <v>0</v>
      </c>
      <c r="CL125" s="359">
        <v>0</v>
      </c>
      <c r="CM125" s="359">
        <v>0</v>
      </c>
      <c r="CN125" s="359">
        <v>0</v>
      </c>
      <c r="CO125" s="359">
        <v>0</v>
      </c>
      <c r="CP125" s="359">
        <v>0</v>
      </c>
      <c r="CQ125" s="359">
        <v>0</v>
      </c>
      <c r="CR125" s="359">
        <v>0</v>
      </c>
      <c r="CS125" s="359">
        <v>0</v>
      </c>
      <c r="CT125" s="359">
        <v>0</v>
      </c>
      <c r="CU125" s="359">
        <v>0</v>
      </c>
      <c r="CV125" s="359">
        <v>0</v>
      </c>
      <c r="CW125" s="359">
        <v>0</v>
      </c>
      <c r="CX125" s="359">
        <v>0</v>
      </c>
      <c r="CY125" s="359">
        <v>0</v>
      </c>
      <c r="CZ125" s="359">
        <v>0</v>
      </c>
      <c r="DA125" s="359">
        <v>0</v>
      </c>
      <c r="DB125" s="359">
        <v>0</v>
      </c>
      <c r="DC125" s="359">
        <v>0</v>
      </c>
      <c r="DE125" s="23">
        <f t="shared" si="70"/>
        <v>0</v>
      </c>
      <c r="DF125" s="23">
        <f t="shared" si="42"/>
        <v>0</v>
      </c>
    </row>
    <row r="126" spans="1:114" ht="15">
      <c r="A126" s="67">
        <v>116</v>
      </c>
      <c r="B126" s="323" t="s">
        <v>265</v>
      </c>
      <c r="C126" s="304" t="s">
        <v>266</v>
      </c>
      <c r="D126" s="304"/>
      <c r="E126" s="323"/>
      <c r="F126" s="352">
        <f>SUM(F127:F129)</f>
        <v>0</v>
      </c>
      <c r="G126" s="350">
        <f>SUMIF($H$5:$DC$5,"&lt;="&amp;PAL,$H126:$DC126)</f>
        <v>0</v>
      </c>
      <c r="H126" s="352">
        <f>SUM(H127:H129)</f>
        <v>0</v>
      </c>
      <c r="I126" s="352">
        <f t="shared" ref="I126:BT126" si="71">SUM(I127:I129)</f>
        <v>0</v>
      </c>
      <c r="J126" s="352">
        <f t="shared" si="71"/>
        <v>0</v>
      </c>
      <c r="K126" s="352">
        <f t="shared" si="71"/>
        <v>0</v>
      </c>
      <c r="L126" s="352">
        <f t="shared" si="71"/>
        <v>0</v>
      </c>
      <c r="M126" s="352">
        <f t="shared" si="71"/>
        <v>0</v>
      </c>
      <c r="N126" s="352">
        <f t="shared" si="71"/>
        <v>0</v>
      </c>
      <c r="O126" s="352">
        <f t="shared" si="71"/>
        <v>0</v>
      </c>
      <c r="P126" s="352">
        <f t="shared" si="71"/>
        <v>0</v>
      </c>
      <c r="Q126" s="352">
        <f t="shared" si="71"/>
        <v>0</v>
      </c>
      <c r="R126" s="352">
        <f t="shared" si="71"/>
        <v>0</v>
      </c>
      <c r="S126" s="352">
        <f t="shared" si="71"/>
        <v>0</v>
      </c>
      <c r="T126" s="352">
        <f t="shared" si="71"/>
        <v>0</v>
      </c>
      <c r="U126" s="352">
        <f t="shared" si="71"/>
        <v>0</v>
      </c>
      <c r="V126" s="352">
        <f t="shared" si="71"/>
        <v>0</v>
      </c>
      <c r="W126" s="352">
        <f t="shared" si="71"/>
        <v>0</v>
      </c>
      <c r="X126" s="352">
        <f t="shared" si="71"/>
        <v>0</v>
      </c>
      <c r="Y126" s="352">
        <f t="shared" si="71"/>
        <v>0</v>
      </c>
      <c r="Z126" s="352">
        <f t="shared" si="71"/>
        <v>0</v>
      </c>
      <c r="AA126" s="352">
        <f t="shared" si="71"/>
        <v>0</v>
      </c>
      <c r="AB126" s="352">
        <f t="shared" si="71"/>
        <v>0</v>
      </c>
      <c r="AC126" s="352">
        <f t="shared" si="71"/>
        <v>0</v>
      </c>
      <c r="AD126" s="352">
        <f t="shared" si="71"/>
        <v>0</v>
      </c>
      <c r="AE126" s="352">
        <f t="shared" si="71"/>
        <v>0</v>
      </c>
      <c r="AF126" s="352">
        <f t="shared" si="71"/>
        <v>0</v>
      </c>
      <c r="AG126" s="352">
        <f t="shared" si="71"/>
        <v>0</v>
      </c>
      <c r="AH126" s="352">
        <f t="shared" si="71"/>
        <v>0</v>
      </c>
      <c r="AI126" s="352">
        <f t="shared" si="71"/>
        <v>0</v>
      </c>
      <c r="AJ126" s="352">
        <f t="shared" si="71"/>
        <v>0</v>
      </c>
      <c r="AK126" s="352">
        <f t="shared" si="71"/>
        <v>0</v>
      </c>
      <c r="AL126" s="352">
        <f t="shared" si="71"/>
        <v>0</v>
      </c>
      <c r="AM126" s="352">
        <f t="shared" si="71"/>
        <v>0</v>
      </c>
      <c r="AN126" s="352">
        <f t="shared" si="71"/>
        <v>0</v>
      </c>
      <c r="AO126" s="352">
        <f t="shared" si="71"/>
        <v>0</v>
      </c>
      <c r="AP126" s="352">
        <f t="shared" si="71"/>
        <v>0</v>
      </c>
      <c r="AQ126" s="352">
        <f t="shared" si="71"/>
        <v>0</v>
      </c>
      <c r="AR126" s="352">
        <f t="shared" si="71"/>
        <v>0</v>
      </c>
      <c r="AS126" s="352">
        <f t="shared" si="71"/>
        <v>0</v>
      </c>
      <c r="AT126" s="352">
        <f t="shared" si="71"/>
        <v>0</v>
      </c>
      <c r="AU126" s="352">
        <f t="shared" si="71"/>
        <v>0</v>
      </c>
      <c r="AV126" s="352">
        <f t="shared" si="71"/>
        <v>0</v>
      </c>
      <c r="AW126" s="352">
        <f t="shared" si="71"/>
        <v>0</v>
      </c>
      <c r="AX126" s="352">
        <f t="shared" si="71"/>
        <v>0</v>
      </c>
      <c r="AY126" s="352">
        <f t="shared" si="71"/>
        <v>0</v>
      </c>
      <c r="AZ126" s="352">
        <f t="shared" si="71"/>
        <v>0</v>
      </c>
      <c r="BA126" s="352">
        <f t="shared" si="71"/>
        <v>0</v>
      </c>
      <c r="BB126" s="352">
        <f t="shared" si="71"/>
        <v>0</v>
      </c>
      <c r="BC126" s="352">
        <f t="shared" si="71"/>
        <v>0</v>
      </c>
      <c r="BD126" s="352">
        <f t="shared" si="71"/>
        <v>0</v>
      </c>
      <c r="BE126" s="352">
        <f t="shared" si="71"/>
        <v>0</v>
      </c>
      <c r="BF126" s="352">
        <f t="shared" si="71"/>
        <v>0</v>
      </c>
      <c r="BG126" s="352">
        <f t="shared" si="71"/>
        <v>0</v>
      </c>
      <c r="BH126" s="352">
        <f t="shared" si="71"/>
        <v>0</v>
      </c>
      <c r="BI126" s="352">
        <f t="shared" si="71"/>
        <v>0</v>
      </c>
      <c r="BJ126" s="352">
        <f t="shared" si="71"/>
        <v>0</v>
      </c>
      <c r="BK126" s="352">
        <f t="shared" si="71"/>
        <v>0</v>
      </c>
      <c r="BL126" s="352">
        <f t="shared" si="71"/>
        <v>0</v>
      </c>
      <c r="BM126" s="352">
        <f t="shared" si="71"/>
        <v>0</v>
      </c>
      <c r="BN126" s="352">
        <f t="shared" si="71"/>
        <v>0</v>
      </c>
      <c r="BO126" s="352">
        <f t="shared" si="71"/>
        <v>0</v>
      </c>
      <c r="BP126" s="352">
        <f t="shared" si="71"/>
        <v>0</v>
      </c>
      <c r="BQ126" s="352">
        <f t="shared" si="71"/>
        <v>0</v>
      </c>
      <c r="BR126" s="352">
        <f t="shared" si="71"/>
        <v>0</v>
      </c>
      <c r="BS126" s="352">
        <f t="shared" si="71"/>
        <v>0</v>
      </c>
      <c r="BT126" s="352">
        <f t="shared" si="71"/>
        <v>0</v>
      </c>
      <c r="BU126" s="352">
        <f t="shared" ref="BU126:DC126" si="72">SUM(BU127:BU129)</f>
        <v>0</v>
      </c>
      <c r="BV126" s="352">
        <f t="shared" si="72"/>
        <v>0</v>
      </c>
      <c r="BW126" s="352">
        <f t="shared" si="72"/>
        <v>0</v>
      </c>
      <c r="BX126" s="352">
        <f t="shared" si="72"/>
        <v>0</v>
      </c>
      <c r="BY126" s="352">
        <f t="shared" si="72"/>
        <v>0</v>
      </c>
      <c r="BZ126" s="352">
        <f t="shared" si="72"/>
        <v>0</v>
      </c>
      <c r="CA126" s="352">
        <f t="shared" si="72"/>
        <v>0</v>
      </c>
      <c r="CB126" s="352">
        <f t="shared" si="72"/>
        <v>0</v>
      </c>
      <c r="CC126" s="352">
        <f t="shared" si="72"/>
        <v>0</v>
      </c>
      <c r="CD126" s="352">
        <f t="shared" si="72"/>
        <v>0</v>
      </c>
      <c r="CE126" s="352">
        <f t="shared" si="72"/>
        <v>0</v>
      </c>
      <c r="CF126" s="352">
        <f t="shared" si="72"/>
        <v>0</v>
      </c>
      <c r="CG126" s="352">
        <f t="shared" si="72"/>
        <v>0</v>
      </c>
      <c r="CH126" s="352">
        <f t="shared" si="72"/>
        <v>0</v>
      </c>
      <c r="CI126" s="352">
        <f t="shared" si="72"/>
        <v>0</v>
      </c>
      <c r="CJ126" s="352">
        <f t="shared" si="72"/>
        <v>0</v>
      </c>
      <c r="CK126" s="352">
        <f t="shared" si="72"/>
        <v>0</v>
      </c>
      <c r="CL126" s="352">
        <f t="shared" si="72"/>
        <v>0</v>
      </c>
      <c r="CM126" s="352">
        <f t="shared" si="72"/>
        <v>0</v>
      </c>
      <c r="CN126" s="352">
        <f t="shared" si="72"/>
        <v>0</v>
      </c>
      <c r="CO126" s="352">
        <f t="shared" si="72"/>
        <v>0</v>
      </c>
      <c r="CP126" s="352">
        <f t="shared" si="72"/>
        <v>0</v>
      </c>
      <c r="CQ126" s="352">
        <f t="shared" si="72"/>
        <v>0</v>
      </c>
      <c r="CR126" s="352">
        <f t="shared" si="72"/>
        <v>0</v>
      </c>
      <c r="CS126" s="352">
        <f t="shared" si="72"/>
        <v>0</v>
      </c>
      <c r="CT126" s="352">
        <f t="shared" si="72"/>
        <v>0</v>
      </c>
      <c r="CU126" s="352">
        <f t="shared" si="72"/>
        <v>0</v>
      </c>
      <c r="CV126" s="352">
        <f t="shared" si="72"/>
        <v>0</v>
      </c>
      <c r="CW126" s="352">
        <f t="shared" si="72"/>
        <v>0</v>
      </c>
      <c r="CX126" s="352">
        <f t="shared" si="72"/>
        <v>0</v>
      </c>
      <c r="CY126" s="352">
        <f t="shared" si="72"/>
        <v>0</v>
      </c>
      <c r="CZ126" s="352">
        <f t="shared" si="72"/>
        <v>0</v>
      </c>
      <c r="DA126" s="352">
        <f t="shared" si="72"/>
        <v>0</v>
      </c>
      <c r="DB126" s="352">
        <f t="shared" si="72"/>
        <v>0</v>
      </c>
      <c r="DC126" s="352">
        <f t="shared" si="72"/>
        <v>0</v>
      </c>
      <c r="DF126" s="23">
        <f t="shared" si="42"/>
        <v>0</v>
      </c>
    </row>
    <row r="127" spans="1:114" ht="15" customHeight="1">
      <c r="A127" s="67">
        <v>117</v>
      </c>
      <c r="B127" s="323" t="str">
        <f>$B$126&amp;"1."</f>
        <v>L.2.1.</v>
      </c>
      <c r="C127" s="371"/>
      <c r="D127" s="304"/>
      <c r="E127" s="323"/>
      <c r="F127" s="350">
        <f>H127+NPV(SD,I127:INDEX(I127:DC127,PAL))</f>
        <v>0</v>
      </c>
      <c r="G127" s="350">
        <f>SUMIF($H$5:$DC$5,"&lt;="&amp;PAL,$H127:$DC127)</f>
        <v>0</v>
      </c>
      <c r="H127" s="359">
        <v>0</v>
      </c>
      <c r="I127" s="359">
        <v>0</v>
      </c>
      <c r="J127" s="359">
        <v>0</v>
      </c>
      <c r="K127" s="359">
        <v>0</v>
      </c>
      <c r="L127" s="359">
        <v>0</v>
      </c>
      <c r="M127" s="359">
        <v>0</v>
      </c>
      <c r="N127" s="359">
        <v>0</v>
      </c>
      <c r="O127" s="359">
        <v>0</v>
      </c>
      <c r="P127" s="359">
        <v>0</v>
      </c>
      <c r="Q127" s="359">
        <v>0</v>
      </c>
      <c r="R127" s="359">
        <v>0</v>
      </c>
      <c r="S127" s="359">
        <v>0</v>
      </c>
      <c r="T127" s="359">
        <v>0</v>
      </c>
      <c r="U127" s="359">
        <v>0</v>
      </c>
      <c r="V127" s="359">
        <v>0</v>
      </c>
      <c r="W127" s="359">
        <v>0</v>
      </c>
      <c r="X127" s="359">
        <v>0</v>
      </c>
      <c r="Y127" s="359">
        <v>0</v>
      </c>
      <c r="Z127" s="359">
        <v>0</v>
      </c>
      <c r="AA127" s="359">
        <v>0</v>
      </c>
      <c r="AB127" s="359">
        <v>0</v>
      </c>
      <c r="AC127" s="359">
        <v>0</v>
      </c>
      <c r="AD127" s="359">
        <v>0</v>
      </c>
      <c r="AE127" s="359">
        <v>0</v>
      </c>
      <c r="AF127" s="359">
        <v>0</v>
      </c>
      <c r="AG127" s="359">
        <v>0</v>
      </c>
      <c r="AH127" s="359">
        <v>0</v>
      </c>
      <c r="AI127" s="359">
        <v>0</v>
      </c>
      <c r="AJ127" s="359">
        <v>0</v>
      </c>
      <c r="AK127" s="359">
        <v>0</v>
      </c>
      <c r="AL127" s="359">
        <v>0</v>
      </c>
      <c r="AM127" s="359">
        <v>0</v>
      </c>
      <c r="AN127" s="359">
        <v>0</v>
      </c>
      <c r="AO127" s="359">
        <v>0</v>
      </c>
      <c r="AP127" s="359">
        <v>0</v>
      </c>
      <c r="AQ127" s="359">
        <v>0</v>
      </c>
      <c r="AR127" s="359">
        <v>0</v>
      </c>
      <c r="AS127" s="359">
        <v>0</v>
      </c>
      <c r="AT127" s="359">
        <v>0</v>
      </c>
      <c r="AU127" s="359">
        <v>0</v>
      </c>
      <c r="AV127" s="359">
        <v>0</v>
      </c>
      <c r="AW127" s="359">
        <v>0</v>
      </c>
      <c r="AX127" s="359">
        <v>0</v>
      </c>
      <c r="AY127" s="359">
        <v>0</v>
      </c>
      <c r="AZ127" s="359">
        <v>0</v>
      </c>
      <c r="BA127" s="359">
        <v>0</v>
      </c>
      <c r="BB127" s="359">
        <v>0</v>
      </c>
      <c r="BC127" s="359">
        <v>0</v>
      </c>
      <c r="BD127" s="359">
        <v>0</v>
      </c>
      <c r="BE127" s="359">
        <v>0</v>
      </c>
      <c r="BF127" s="359">
        <v>0</v>
      </c>
      <c r="BG127" s="359">
        <v>0</v>
      </c>
      <c r="BH127" s="359">
        <v>0</v>
      </c>
      <c r="BI127" s="359">
        <v>0</v>
      </c>
      <c r="BJ127" s="359">
        <v>0</v>
      </c>
      <c r="BK127" s="359">
        <v>0</v>
      </c>
      <c r="BL127" s="359">
        <v>0</v>
      </c>
      <c r="BM127" s="359">
        <v>0</v>
      </c>
      <c r="BN127" s="359">
        <v>0</v>
      </c>
      <c r="BO127" s="359">
        <v>0</v>
      </c>
      <c r="BP127" s="359">
        <v>0</v>
      </c>
      <c r="BQ127" s="359">
        <v>0</v>
      </c>
      <c r="BR127" s="359">
        <v>0</v>
      </c>
      <c r="BS127" s="359">
        <v>0</v>
      </c>
      <c r="BT127" s="359">
        <v>0</v>
      </c>
      <c r="BU127" s="359">
        <v>0</v>
      </c>
      <c r="BV127" s="359">
        <v>0</v>
      </c>
      <c r="BW127" s="359">
        <v>0</v>
      </c>
      <c r="BX127" s="359">
        <v>0</v>
      </c>
      <c r="BY127" s="359">
        <v>0</v>
      </c>
      <c r="BZ127" s="359">
        <v>0</v>
      </c>
      <c r="CA127" s="359">
        <v>0</v>
      </c>
      <c r="CB127" s="359">
        <v>0</v>
      </c>
      <c r="CC127" s="359">
        <v>0</v>
      </c>
      <c r="CD127" s="359">
        <v>0</v>
      </c>
      <c r="CE127" s="359">
        <v>0</v>
      </c>
      <c r="CF127" s="359">
        <v>0</v>
      </c>
      <c r="CG127" s="359">
        <v>0</v>
      </c>
      <c r="CH127" s="359">
        <v>0</v>
      </c>
      <c r="CI127" s="359">
        <v>0</v>
      </c>
      <c r="CJ127" s="359">
        <v>0</v>
      </c>
      <c r="CK127" s="359">
        <v>0</v>
      </c>
      <c r="CL127" s="359">
        <v>0</v>
      </c>
      <c r="CM127" s="359">
        <v>0</v>
      </c>
      <c r="CN127" s="359">
        <v>0</v>
      </c>
      <c r="CO127" s="359">
        <v>0</v>
      </c>
      <c r="CP127" s="359">
        <v>0</v>
      </c>
      <c r="CQ127" s="359">
        <v>0</v>
      </c>
      <c r="CR127" s="359">
        <v>0</v>
      </c>
      <c r="CS127" s="359">
        <v>0</v>
      </c>
      <c r="CT127" s="359">
        <v>0</v>
      </c>
      <c r="CU127" s="359">
        <v>0</v>
      </c>
      <c r="CV127" s="359">
        <v>0</v>
      </c>
      <c r="CW127" s="359">
        <v>0</v>
      </c>
      <c r="CX127" s="359">
        <v>0</v>
      </c>
      <c r="CY127" s="359">
        <v>0</v>
      </c>
      <c r="CZ127" s="359">
        <v>0</v>
      </c>
      <c r="DA127" s="359">
        <v>0</v>
      </c>
      <c r="DB127" s="359">
        <v>0</v>
      </c>
      <c r="DC127" s="359">
        <v>0</v>
      </c>
      <c r="DE127" s="23">
        <f t="shared" si="70"/>
        <v>0</v>
      </c>
      <c r="DF127" s="23">
        <f t="shared" si="42"/>
        <v>0</v>
      </c>
    </row>
    <row r="128" spans="1:114" ht="15" customHeight="1">
      <c r="A128" s="67">
        <v>118</v>
      </c>
      <c r="B128" s="323" t="str">
        <f>$B$126&amp;"2."</f>
        <v>L.2.2.</v>
      </c>
      <c r="C128" s="371"/>
      <c r="D128" s="304"/>
      <c r="E128" s="323"/>
      <c r="F128" s="350">
        <f>H128+NPV(SD,I128:INDEX(I128:DC128,PAL))</f>
        <v>0</v>
      </c>
      <c r="G128" s="350">
        <f>SUMIF($H$5:$DC$5,"&lt;="&amp;PAL,$H128:$DC128)</f>
        <v>0</v>
      </c>
      <c r="H128" s="359">
        <v>0</v>
      </c>
      <c r="I128" s="359">
        <v>0</v>
      </c>
      <c r="J128" s="359">
        <v>0</v>
      </c>
      <c r="K128" s="359">
        <v>0</v>
      </c>
      <c r="L128" s="359">
        <v>0</v>
      </c>
      <c r="M128" s="359">
        <v>0</v>
      </c>
      <c r="N128" s="359">
        <v>0</v>
      </c>
      <c r="O128" s="359">
        <v>0</v>
      </c>
      <c r="P128" s="359">
        <v>0</v>
      </c>
      <c r="Q128" s="359">
        <v>0</v>
      </c>
      <c r="R128" s="359">
        <v>0</v>
      </c>
      <c r="S128" s="359">
        <v>0</v>
      </c>
      <c r="T128" s="359">
        <v>0</v>
      </c>
      <c r="U128" s="359">
        <v>0</v>
      </c>
      <c r="V128" s="359">
        <v>0</v>
      </c>
      <c r="W128" s="359">
        <v>0</v>
      </c>
      <c r="X128" s="359">
        <v>0</v>
      </c>
      <c r="Y128" s="359">
        <v>0</v>
      </c>
      <c r="Z128" s="359">
        <v>0</v>
      </c>
      <c r="AA128" s="359">
        <v>0</v>
      </c>
      <c r="AB128" s="359">
        <v>0</v>
      </c>
      <c r="AC128" s="359">
        <v>0</v>
      </c>
      <c r="AD128" s="359">
        <v>0</v>
      </c>
      <c r="AE128" s="359">
        <v>0</v>
      </c>
      <c r="AF128" s="359">
        <v>0</v>
      </c>
      <c r="AG128" s="359">
        <v>0</v>
      </c>
      <c r="AH128" s="359">
        <v>0</v>
      </c>
      <c r="AI128" s="359">
        <v>0</v>
      </c>
      <c r="AJ128" s="359">
        <v>0</v>
      </c>
      <c r="AK128" s="359">
        <v>0</v>
      </c>
      <c r="AL128" s="359">
        <v>0</v>
      </c>
      <c r="AM128" s="359">
        <v>0</v>
      </c>
      <c r="AN128" s="359">
        <v>0</v>
      </c>
      <c r="AO128" s="359">
        <v>0</v>
      </c>
      <c r="AP128" s="359">
        <v>0</v>
      </c>
      <c r="AQ128" s="359">
        <v>0</v>
      </c>
      <c r="AR128" s="359">
        <v>0</v>
      </c>
      <c r="AS128" s="359">
        <v>0</v>
      </c>
      <c r="AT128" s="359">
        <v>0</v>
      </c>
      <c r="AU128" s="359">
        <v>0</v>
      </c>
      <c r="AV128" s="359">
        <v>0</v>
      </c>
      <c r="AW128" s="359">
        <v>0</v>
      </c>
      <c r="AX128" s="359">
        <v>0</v>
      </c>
      <c r="AY128" s="359">
        <v>0</v>
      </c>
      <c r="AZ128" s="359">
        <v>0</v>
      </c>
      <c r="BA128" s="359">
        <v>0</v>
      </c>
      <c r="BB128" s="359">
        <v>0</v>
      </c>
      <c r="BC128" s="359">
        <v>0</v>
      </c>
      <c r="BD128" s="359">
        <v>0</v>
      </c>
      <c r="BE128" s="359">
        <v>0</v>
      </c>
      <c r="BF128" s="359">
        <v>0</v>
      </c>
      <c r="BG128" s="359">
        <v>0</v>
      </c>
      <c r="BH128" s="359">
        <v>0</v>
      </c>
      <c r="BI128" s="359">
        <v>0</v>
      </c>
      <c r="BJ128" s="359">
        <v>0</v>
      </c>
      <c r="BK128" s="359">
        <v>0</v>
      </c>
      <c r="BL128" s="359">
        <v>0</v>
      </c>
      <c r="BM128" s="359">
        <v>0</v>
      </c>
      <c r="BN128" s="359">
        <v>0</v>
      </c>
      <c r="BO128" s="359">
        <v>0</v>
      </c>
      <c r="BP128" s="359">
        <v>0</v>
      </c>
      <c r="BQ128" s="359">
        <v>0</v>
      </c>
      <c r="BR128" s="359">
        <v>0</v>
      </c>
      <c r="BS128" s="359">
        <v>0</v>
      </c>
      <c r="BT128" s="359">
        <v>0</v>
      </c>
      <c r="BU128" s="359">
        <v>0</v>
      </c>
      <c r="BV128" s="359">
        <v>0</v>
      </c>
      <c r="BW128" s="359">
        <v>0</v>
      </c>
      <c r="BX128" s="359">
        <v>0</v>
      </c>
      <c r="BY128" s="359">
        <v>0</v>
      </c>
      <c r="BZ128" s="359">
        <v>0</v>
      </c>
      <c r="CA128" s="359">
        <v>0</v>
      </c>
      <c r="CB128" s="359">
        <v>0</v>
      </c>
      <c r="CC128" s="359">
        <v>0</v>
      </c>
      <c r="CD128" s="359">
        <v>0</v>
      </c>
      <c r="CE128" s="359">
        <v>0</v>
      </c>
      <c r="CF128" s="359">
        <v>0</v>
      </c>
      <c r="CG128" s="359">
        <v>0</v>
      </c>
      <c r="CH128" s="359">
        <v>0</v>
      </c>
      <c r="CI128" s="359">
        <v>0</v>
      </c>
      <c r="CJ128" s="359">
        <v>0</v>
      </c>
      <c r="CK128" s="359">
        <v>0</v>
      </c>
      <c r="CL128" s="359">
        <v>0</v>
      </c>
      <c r="CM128" s="359">
        <v>0</v>
      </c>
      <c r="CN128" s="359">
        <v>0</v>
      </c>
      <c r="CO128" s="359">
        <v>0</v>
      </c>
      <c r="CP128" s="359">
        <v>0</v>
      </c>
      <c r="CQ128" s="359">
        <v>0</v>
      </c>
      <c r="CR128" s="359">
        <v>0</v>
      </c>
      <c r="CS128" s="359">
        <v>0</v>
      </c>
      <c r="CT128" s="359">
        <v>0</v>
      </c>
      <c r="CU128" s="359">
        <v>0</v>
      </c>
      <c r="CV128" s="359">
        <v>0</v>
      </c>
      <c r="CW128" s="359">
        <v>0</v>
      </c>
      <c r="CX128" s="359">
        <v>0</v>
      </c>
      <c r="CY128" s="359">
        <v>0</v>
      </c>
      <c r="CZ128" s="359">
        <v>0</v>
      </c>
      <c r="DA128" s="359">
        <v>0</v>
      </c>
      <c r="DB128" s="359">
        <v>0</v>
      </c>
      <c r="DC128" s="359">
        <v>0</v>
      </c>
      <c r="DE128" s="23">
        <f t="shared" si="70"/>
        <v>0</v>
      </c>
      <c r="DF128" s="23">
        <f t="shared" si="42"/>
        <v>0</v>
      </c>
    </row>
    <row r="129" spans="1:110" ht="15" customHeight="1">
      <c r="A129" s="67">
        <v>119</v>
      </c>
      <c r="B129" s="323" t="str">
        <f>$B$126&amp;"3."</f>
        <v>L.2.3.</v>
      </c>
      <c r="C129" s="371"/>
      <c r="D129" s="304"/>
      <c r="E129" s="323"/>
      <c r="F129" s="350">
        <f>H129+NPV(SD,I129:INDEX(I129:DC129,PAL))</f>
        <v>0</v>
      </c>
      <c r="G129" s="350">
        <f>SUMIF($H$5:$DC$5,"&lt;="&amp;PAL,$H129:$DC129)</f>
        <v>0</v>
      </c>
      <c r="H129" s="359">
        <v>0</v>
      </c>
      <c r="I129" s="359">
        <v>0</v>
      </c>
      <c r="J129" s="359">
        <v>0</v>
      </c>
      <c r="K129" s="359">
        <v>0</v>
      </c>
      <c r="L129" s="359">
        <v>0</v>
      </c>
      <c r="M129" s="359">
        <v>0</v>
      </c>
      <c r="N129" s="359">
        <v>0</v>
      </c>
      <c r="O129" s="359">
        <v>0</v>
      </c>
      <c r="P129" s="359">
        <v>0</v>
      </c>
      <c r="Q129" s="359">
        <v>0</v>
      </c>
      <c r="R129" s="359">
        <v>0</v>
      </c>
      <c r="S129" s="359">
        <v>0</v>
      </c>
      <c r="T129" s="359">
        <v>0</v>
      </c>
      <c r="U129" s="359">
        <v>0</v>
      </c>
      <c r="V129" s="359">
        <v>0</v>
      </c>
      <c r="W129" s="359">
        <v>0</v>
      </c>
      <c r="X129" s="359">
        <v>0</v>
      </c>
      <c r="Y129" s="359">
        <v>0</v>
      </c>
      <c r="Z129" s="359">
        <v>0</v>
      </c>
      <c r="AA129" s="359">
        <v>0</v>
      </c>
      <c r="AB129" s="359">
        <v>0</v>
      </c>
      <c r="AC129" s="359">
        <v>0</v>
      </c>
      <c r="AD129" s="359">
        <v>0</v>
      </c>
      <c r="AE129" s="359">
        <v>0</v>
      </c>
      <c r="AF129" s="359">
        <v>0</v>
      </c>
      <c r="AG129" s="359">
        <v>0</v>
      </c>
      <c r="AH129" s="359">
        <v>0</v>
      </c>
      <c r="AI129" s="359">
        <v>0</v>
      </c>
      <c r="AJ129" s="359">
        <v>0</v>
      </c>
      <c r="AK129" s="359">
        <v>0</v>
      </c>
      <c r="AL129" s="359">
        <v>0</v>
      </c>
      <c r="AM129" s="359">
        <v>0</v>
      </c>
      <c r="AN129" s="359">
        <v>0</v>
      </c>
      <c r="AO129" s="359">
        <v>0</v>
      </c>
      <c r="AP129" s="359">
        <v>0</v>
      </c>
      <c r="AQ129" s="359">
        <v>0</v>
      </c>
      <c r="AR129" s="359">
        <v>0</v>
      </c>
      <c r="AS129" s="359">
        <v>0</v>
      </c>
      <c r="AT129" s="359">
        <v>0</v>
      </c>
      <c r="AU129" s="359">
        <v>0</v>
      </c>
      <c r="AV129" s="359">
        <v>0</v>
      </c>
      <c r="AW129" s="359">
        <v>0</v>
      </c>
      <c r="AX129" s="359">
        <v>0</v>
      </c>
      <c r="AY129" s="359">
        <v>0</v>
      </c>
      <c r="AZ129" s="359">
        <v>0</v>
      </c>
      <c r="BA129" s="359">
        <v>0</v>
      </c>
      <c r="BB129" s="359">
        <v>0</v>
      </c>
      <c r="BC129" s="359">
        <v>0</v>
      </c>
      <c r="BD129" s="359">
        <v>0</v>
      </c>
      <c r="BE129" s="359">
        <v>0</v>
      </c>
      <c r="BF129" s="359">
        <v>0</v>
      </c>
      <c r="BG129" s="359">
        <v>0</v>
      </c>
      <c r="BH129" s="359">
        <v>0</v>
      </c>
      <c r="BI129" s="359">
        <v>0</v>
      </c>
      <c r="BJ129" s="359">
        <v>0</v>
      </c>
      <c r="BK129" s="359">
        <v>0</v>
      </c>
      <c r="BL129" s="359">
        <v>0</v>
      </c>
      <c r="BM129" s="359">
        <v>0</v>
      </c>
      <c r="BN129" s="359">
        <v>0</v>
      </c>
      <c r="BO129" s="359">
        <v>0</v>
      </c>
      <c r="BP129" s="359">
        <v>0</v>
      </c>
      <c r="BQ129" s="359">
        <v>0</v>
      </c>
      <c r="BR129" s="359">
        <v>0</v>
      </c>
      <c r="BS129" s="359">
        <v>0</v>
      </c>
      <c r="BT129" s="359">
        <v>0</v>
      </c>
      <c r="BU129" s="359">
        <v>0</v>
      </c>
      <c r="BV129" s="359">
        <v>0</v>
      </c>
      <c r="BW129" s="359">
        <v>0</v>
      </c>
      <c r="BX129" s="359">
        <v>0</v>
      </c>
      <c r="BY129" s="359">
        <v>0</v>
      </c>
      <c r="BZ129" s="359">
        <v>0</v>
      </c>
      <c r="CA129" s="359">
        <v>0</v>
      </c>
      <c r="CB129" s="359">
        <v>0</v>
      </c>
      <c r="CC129" s="359">
        <v>0</v>
      </c>
      <c r="CD129" s="359">
        <v>0</v>
      </c>
      <c r="CE129" s="359">
        <v>0</v>
      </c>
      <c r="CF129" s="359">
        <v>0</v>
      </c>
      <c r="CG129" s="359">
        <v>0</v>
      </c>
      <c r="CH129" s="359">
        <v>0</v>
      </c>
      <c r="CI129" s="359">
        <v>0</v>
      </c>
      <c r="CJ129" s="359">
        <v>0</v>
      </c>
      <c r="CK129" s="359">
        <v>0</v>
      </c>
      <c r="CL129" s="359">
        <v>0</v>
      </c>
      <c r="CM129" s="359">
        <v>0</v>
      </c>
      <c r="CN129" s="359">
        <v>0</v>
      </c>
      <c r="CO129" s="359">
        <v>0</v>
      </c>
      <c r="CP129" s="359">
        <v>0</v>
      </c>
      <c r="CQ129" s="359">
        <v>0</v>
      </c>
      <c r="CR129" s="359">
        <v>0</v>
      </c>
      <c r="CS129" s="359">
        <v>0</v>
      </c>
      <c r="CT129" s="359">
        <v>0</v>
      </c>
      <c r="CU129" s="359">
        <v>0</v>
      </c>
      <c r="CV129" s="359">
        <v>0</v>
      </c>
      <c r="CW129" s="359">
        <v>0</v>
      </c>
      <c r="CX129" s="359">
        <v>0</v>
      </c>
      <c r="CY129" s="359">
        <v>0</v>
      </c>
      <c r="CZ129" s="359">
        <v>0</v>
      </c>
      <c r="DA129" s="359">
        <v>0</v>
      </c>
      <c r="DB129" s="359">
        <v>0</v>
      </c>
      <c r="DC129" s="359">
        <v>0</v>
      </c>
      <c r="DE129" s="23">
        <f t="shared" si="70"/>
        <v>0</v>
      </c>
      <c r="DF129" s="23">
        <f t="shared" si="42"/>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9RCXfRykc9LzD/QSAb/7a7359yEnk4WM6OL8g8hSHJYxEnlfcjhNx0t5ZDlDxOuNOvrb1QqbNVj/Et2tTua2NQ==" saltValue="eKmBmQ+M9qnuZTuvSV0Gq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06:F110">
    <cfRule type="expression" dxfId="53" priority="7">
      <formula>AND($F106&lt;&gt;0,$E106="")</formula>
    </cfRule>
  </conditionalFormatting>
  <conditionalFormatting sqref="F7:F8">
    <cfRule type="containsBlanks" dxfId="52" priority="9">
      <formula>LEN(TRIM(F7))=0</formula>
    </cfRule>
  </conditionalFormatting>
  <conditionalFormatting sqref="H7:DC129">
    <cfRule type="containsBlanks" dxfId="51" priority="1">
      <formula>LEN(TRIM(H7))=0</formula>
    </cfRule>
  </conditionalFormatting>
  <conditionalFormatting sqref="I115:DC115">
    <cfRule type="containsBlanks" dxfId="50" priority="6">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28575</xdr:colOff>
                    <xdr:row>10</xdr:row>
                    <xdr:rowOff>0</xdr:rowOff>
                  </from>
                  <to>
                    <xdr:col>3</xdr:col>
                    <xdr:colOff>304800</xdr:colOff>
                    <xdr:row>11</xdr:row>
                    <xdr:rowOff>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5</xdr:row>
                    <xdr:rowOff>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142875</xdr:rowOff>
                  </from>
                  <to>
                    <xdr:col>6</xdr:col>
                    <xdr:colOff>723900</xdr:colOff>
                    <xdr:row>3</xdr:row>
                    <xdr:rowOff>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28575</xdr:colOff>
                    <xdr:row>21</xdr:row>
                    <xdr:rowOff>0</xdr:rowOff>
                  </from>
                  <to>
                    <xdr:col>4</xdr:col>
                    <xdr:colOff>0</xdr:colOff>
                    <xdr:row>22</xdr:row>
                    <xdr:rowOff>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28575</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78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100</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5703125" style="43" customWidth="1"/>
    <col min="2" max="2" width="6.5703125" customWidth="1"/>
    <col min="3" max="3" width="65.85546875" style="1"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23" hidden="1" customWidth="1"/>
    <col min="110" max="111" width="9.140625" hidden="1" customWidth="1"/>
    <col min="112" max="112" width="13.5703125" hidden="1" customWidth="1"/>
    <col min="113" max="113" width="0" hidden="1" customWidth="1"/>
  </cols>
  <sheetData>
    <row r="1" spans="1:112" ht="9" customHeight="1"/>
    <row r="2" spans="1:112" ht="15">
      <c r="B2" s="6" t="s">
        <v>267</v>
      </c>
      <c r="C2"/>
    </row>
    <row r="3" spans="1:112" ht="15">
      <c r="B3" s="344" t="str">
        <f>IF(INDEX(A2_pav,1,1)=0,"",INDEX(A2_pav,1,1))</f>
        <v/>
      </c>
      <c r="C3" s="543"/>
      <c r="D3" s="543"/>
      <c r="E3" s="345"/>
      <c r="F3" s="82"/>
      <c r="G3" s="1"/>
    </row>
    <row r="4" spans="1:112" ht="15" customHeight="1">
      <c r="B4" s="70"/>
      <c r="C4" s="70"/>
      <c r="D4" s="3"/>
      <c r="E4" s="87"/>
      <c r="F4" s="3"/>
    </row>
    <row r="5" spans="1:112" ht="15">
      <c r="B5" s="6" t="s">
        <v>157</v>
      </c>
      <c r="C5" s="70"/>
      <c r="F5" s="689" t="s">
        <v>158</v>
      </c>
      <c r="G5" s="690"/>
      <c r="H5" s="346">
        <v>0</v>
      </c>
      <c r="I5" s="346">
        <v>1</v>
      </c>
      <c r="J5" s="346">
        <v>2</v>
      </c>
      <c r="K5" s="346">
        <v>3</v>
      </c>
      <c r="L5" s="346">
        <v>4</v>
      </c>
      <c r="M5" s="346">
        <v>5</v>
      </c>
      <c r="N5" s="346">
        <v>6</v>
      </c>
      <c r="O5" s="346">
        <v>7</v>
      </c>
      <c r="P5" s="346">
        <v>8</v>
      </c>
      <c r="Q5" s="346">
        <v>9</v>
      </c>
      <c r="R5" s="346">
        <v>10</v>
      </c>
      <c r="S5" s="346">
        <v>11</v>
      </c>
      <c r="T5" s="346">
        <v>12</v>
      </c>
      <c r="U5" s="346">
        <v>13</v>
      </c>
      <c r="V5" s="346">
        <v>14</v>
      </c>
      <c r="W5" s="346">
        <v>15</v>
      </c>
      <c r="X5" s="346">
        <v>16</v>
      </c>
      <c r="Y5" s="346">
        <v>17</v>
      </c>
      <c r="Z5" s="346">
        <v>18</v>
      </c>
      <c r="AA5" s="346">
        <v>19</v>
      </c>
      <c r="AB5" s="346">
        <v>20</v>
      </c>
      <c r="AC5" s="346">
        <v>21</v>
      </c>
      <c r="AD5" s="346">
        <v>22</v>
      </c>
      <c r="AE5" s="346">
        <v>23</v>
      </c>
      <c r="AF5" s="346">
        <v>24</v>
      </c>
      <c r="AG5" s="346">
        <v>25</v>
      </c>
      <c r="AH5" s="346">
        <v>26</v>
      </c>
      <c r="AI5" s="346">
        <v>27</v>
      </c>
      <c r="AJ5" s="346">
        <v>28</v>
      </c>
      <c r="AK5" s="346">
        <v>29</v>
      </c>
      <c r="AL5" s="346">
        <v>30</v>
      </c>
      <c r="AM5" s="346">
        <v>31</v>
      </c>
      <c r="AN5" s="346">
        <v>32</v>
      </c>
      <c r="AO5" s="346">
        <v>33</v>
      </c>
      <c r="AP5" s="346">
        <v>34</v>
      </c>
      <c r="AQ5" s="346">
        <v>35</v>
      </c>
      <c r="AR5" s="346">
        <v>36</v>
      </c>
      <c r="AS5" s="346">
        <v>37</v>
      </c>
      <c r="AT5" s="346">
        <v>38</v>
      </c>
      <c r="AU5" s="346">
        <v>39</v>
      </c>
      <c r="AV5" s="346">
        <v>40</v>
      </c>
      <c r="AW5" s="346">
        <v>41</v>
      </c>
      <c r="AX5" s="346">
        <v>42</v>
      </c>
      <c r="AY5" s="346">
        <v>43</v>
      </c>
      <c r="AZ5" s="346">
        <v>44</v>
      </c>
      <c r="BA5" s="346">
        <v>45</v>
      </c>
      <c r="BB5" s="346">
        <v>46</v>
      </c>
      <c r="BC5" s="346">
        <v>47</v>
      </c>
      <c r="BD5" s="346">
        <v>48</v>
      </c>
      <c r="BE5" s="346">
        <v>49</v>
      </c>
      <c r="BF5" s="346">
        <v>50</v>
      </c>
      <c r="BG5" s="346">
        <v>51</v>
      </c>
      <c r="BH5" s="346">
        <v>52</v>
      </c>
      <c r="BI5" s="346">
        <v>53</v>
      </c>
      <c r="BJ5" s="346">
        <v>54</v>
      </c>
      <c r="BK5" s="346">
        <v>55</v>
      </c>
      <c r="BL5" s="346">
        <v>56</v>
      </c>
      <c r="BM5" s="346">
        <v>57</v>
      </c>
      <c r="BN5" s="346">
        <v>58</v>
      </c>
      <c r="BO5" s="346">
        <v>59</v>
      </c>
      <c r="BP5" s="346">
        <v>60</v>
      </c>
      <c r="BQ5" s="346">
        <v>61</v>
      </c>
      <c r="BR5" s="346">
        <v>62</v>
      </c>
      <c r="BS5" s="346">
        <v>63</v>
      </c>
      <c r="BT5" s="346">
        <v>64</v>
      </c>
      <c r="BU5" s="346">
        <v>65</v>
      </c>
      <c r="BV5" s="346">
        <v>66</v>
      </c>
      <c r="BW5" s="346">
        <v>67</v>
      </c>
      <c r="BX5" s="346">
        <v>68</v>
      </c>
      <c r="BY5" s="346">
        <v>69</v>
      </c>
      <c r="BZ5" s="346">
        <v>70</v>
      </c>
      <c r="CA5" s="346">
        <v>71</v>
      </c>
      <c r="CB5" s="346">
        <v>72</v>
      </c>
      <c r="CC5" s="346">
        <v>73</v>
      </c>
      <c r="CD5" s="346">
        <v>74</v>
      </c>
      <c r="CE5" s="346">
        <v>75</v>
      </c>
      <c r="CF5" s="346">
        <v>76</v>
      </c>
      <c r="CG5" s="346">
        <v>77</v>
      </c>
      <c r="CH5" s="346">
        <v>78</v>
      </c>
      <c r="CI5" s="346">
        <v>79</v>
      </c>
      <c r="CJ5" s="346">
        <v>80</v>
      </c>
      <c r="CK5" s="346">
        <v>81</v>
      </c>
      <c r="CL5" s="346">
        <v>82</v>
      </c>
      <c r="CM5" s="346">
        <v>83</v>
      </c>
      <c r="CN5" s="346">
        <v>84</v>
      </c>
      <c r="CO5" s="346">
        <v>85</v>
      </c>
      <c r="CP5" s="346">
        <v>86</v>
      </c>
      <c r="CQ5" s="346">
        <v>87</v>
      </c>
      <c r="CR5" s="346">
        <v>88</v>
      </c>
      <c r="CS5" s="346">
        <v>89</v>
      </c>
      <c r="CT5" s="346">
        <v>90</v>
      </c>
      <c r="CU5" s="346">
        <v>91</v>
      </c>
      <c r="CV5" s="346">
        <v>92</v>
      </c>
      <c r="CW5" s="346">
        <v>93</v>
      </c>
      <c r="CX5" s="346">
        <v>94</v>
      </c>
      <c r="CY5" s="346">
        <v>95</v>
      </c>
      <c r="CZ5" s="346">
        <v>96</v>
      </c>
      <c r="DA5" s="346">
        <v>97</v>
      </c>
      <c r="DB5" s="346">
        <v>98</v>
      </c>
      <c r="DC5" s="346">
        <v>99</v>
      </c>
    </row>
    <row r="6" spans="1:112" s="12" customFormat="1" ht="32.25" customHeight="1">
      <c r="A6" s="80"/>
      <c r="B6" s="347" t="s">
        <v>159</v>
      </c>
      <c r="C6" s="348" t="s">
        <v>160</v>
      </c>
      <c r="D6" s="348"/>
      <c r="E6" s="348" t="s">
        <v>161</v>
      </c>
      <c r="F6" s="348" t="s">
        <v>162</v>
      </c>
      <c r="G6" s="347" t="s">
        <v>163</v>
      </c>
      <c r="H6" s="347" t="str">
        <f ca="1">IF(PVP="",TEXT(TODAY(),"yyyy"),TEXT(PVP,"yyyy"))</f>
        <v>2022</v>
      </c>
      <c r="I6" s="347">
        <f ca="1">$H$6+I5</f>
        <v>2023</v>
      </c>
      <c r="J6" s="347">
        <f t="shared" ref="J6:BU6" ca="1" si="0">$H$6+J5</f>
        <v>2024</v>
      </c>
      <c r="K6" s="347">
        <f t="shared" ca="1" si="0"/>
        <v>2025</v>
      </c>
      <c r="L6" s="347">
        <f t="shared" ca="1" si="0"/>
        <v>2026</v>
      </c>
      <c r="M6" s="347">
        <f t="shared" ca="1" si="0"/>
        <v>2027</v>
      </c>
      <c r="N6" s="347">
        <f t="shared" ca="1" si="0"/>
        <v>2028</v>
      </c>
      <c r="O6" s="347">
        <f t="shared" ca="1" si="0"/>
        <v>2029</v>
      </c>
      <c r="P6" s="347">
        <f t="shared" ca="1" si="0"/>
        <v>2030</v>
      </c>
      <c r="Q6" s="347">
        <f t="shared" ca="1" si="0"/>
        <v>2031</v>
      </c>
      <c r="R6" s="347">
        <f t="shared" ca="1" si="0"/>
        <v>2032</v>
      </c>
      <c r="S6" s="347">
        <f t="shared" ca="1" si="0"/>
        <v>2033</v>
      </c>
      <c r="T6" s="347">
        <f t="shared" ca="1" si="0"/>
        <v>2034</v>
      </c>
      <c r="U6" s="347">
        <f t="shared" ca="1" si="0"/>
        <v>2035</v>
      </c>
      <c r="V6" s="347">
        <f t="shared" ca="1" si="0"/>
        <v>2036</v>
      </c>
      <c r="W6" s="347">
        <f t="shared" ca="1" si="0"/>
        <v>2037</v>
      </c>
      <c r="X6" s="347">
        <f t="shared" ca="1" si="0"/>
        <v>2038</v>
      </c>
      <c r="Y6" s="347">
        <f t="shared" ca="1" si="0"/>
        <v>2039</v>
      </c>
      <c r="Z6" s="347">
        <f t="shared" ca="1" si="0"/>
        <v>2040</v>
      </c>
      <c r="AA6" s="347">
        <f t="shared" ca="1" si="0"/>
        <v>2041</v>
      </c>
      <c r="AB6" s="347">
        <f t="shared" ca="1" si="0"/>
        <v>2042</v>
      </c>
      <c r="AC6" s="347">
        <f t="shared" ca="1" si="0"/>
        <v>2043</v>
      </c>
      <c r="AD6" s="347">
        <f t="shared" ca="1" si="0"/>
        <v>2044</v>
      </c>
      <c r="AE6" s="347">
        <f t="shared" ca="1" si="0"/>
        <v>2045</v>
      </c>
      <c r="AF6" s="347">
        <f t="shared" ca="1" si="0"/>
        <v>2046</v>
      </c>
      <c r="AG6" s="347">
        <f t="shared" ca="1" si="0"/>
        <v>2047</v>
      </c>
      <c r="AH6" s="347">
        <f t="shared" ca="1" si="0"/>
        <v>2048</v>
      </c>
      <c r="AI6" s="347">
        <f t="shared" ca="1" si="0"/>
        <v>2049</v>
      </c>
      <c r="AJ6" s="347">
        <f t="shared" ca="1" si="0"/>
        <v>2050</v>
      </c>
      <c r="AK6" s="347">
        <f t="shared" ca="1" si="0"/>
        <v>2051</v>
      </c>
      <c r="AL6" s="347">
        <f t="shared" ca="1" si="0"/>
        <v>2052</v>
      </c>
      <c r="AM6" s="347">
        <f t="shared" ca="1" si="0"/>
        <v>2053</v>
      </c>
      <c r="AN6" s="347">
        <f t="shared" ca="1" si="0"/>
        <v>2054</v>
      </c>
      <c r="AO6" s="347">
        <f t="shared" ca="1" si="0"/>
        <v>2055</v>
      </c>
      <c r="AP6" s="347">
        <f t="shared" ca="1" si="0"/>
        <v>2056</v>
      </c>
      <c r="AQ6" s="347">
        <f t="shared" ca="1" si="0"/>
        <v>2057</v>
      </c>
      <c r="AR6" s="347">
        <f t="shared" ca="1" si="0"/>
        <v>2058</v>
      </c>
      <c r="AS6" s="347">
        <f t="shared" ca="1" si="0"/>
        <v>2059</v>
      </c>
      <c r="AT6" s="347">
        <f t="shared" ca="1" si="0"/>
        <v>2060</v>
      </c>
      <c r="AU6" s="347">
        <f t="shared" ca="1" si="0"/>
        <v>2061</v>
      </c>
      <c r="AV6" s="347">
        <f t="shared" ca="1" si="0"/>
        <v>2062</v>
      </c>
      <c r="AW6" s="347">
        <f t="shared" ca="1" si="0"/>
        <v>2063</v>
      </c>
      <c r="AX6" s="347">
        <f t="shared" ca="1" si="0"/>
        <v>2064</v>
      </c>
      <c r="AY6" s="347">
        <f t="shared" ca="1" si="0"/>
        <v>2065</v>
      </c>
      <c r="AZ6" s="347">
        <f t="shared" ca="1" si="0"/>
        <v>2066</v>
      </c>
      <c r="BA6" s="347">
        <f t="shared" ca="1" si="0"/>
        <v>2067</v>
      </c>
      <c r="BB6" s="347">
        <f t="shared" ca="1" si="0"/>
        <v>2068</v>
      </c>
      <c r="BC6" s="347">
        <f t="shared" ca="1" si="0"/>
        <v>2069</v>
      </c>
      <c r="BD6" s="347">
        <f t="shared" ca="1" si="0"/>
        <v>2070</v>
      </c>
      <c r="BE6" s="347">
        <f t="shared" ca="1" si="0"/>
        <v>2071</v>
      </c>
      <c r="BF6" s="347">
        <f t="shared" ca="1" si="0"/>
        <v>2072</v>
      </c>
      <c r="BG6" s="347">
        <f t="shared" ca="1" si="0"/>
        <v>2073</v>
      </c>
      <c r="BH6" s="347">
        <f t="shared" ca="1" si="0"/>
        <v>2074</v>
      </c>
      <c r="BI6" s="347">
        <f t="shared" ca="1" si="0"/>
        <v>2075</v>
      </c>
      <c r="BJ6" s="347">
        <f t="shared" ca="1" si="0"/>
        <v>2076</v>
      </c>
      <c r="BK6" s="347">
        <f t="shared" ca="1" si="0"/>
        <v>2077</v>
      </c>
      <c r="BL6" s="347">
        <f t="shared" ca="1" si="0"/>
        <v>2078</v>
      </c>
      <c r="BM6" s="347">
        <f t="shared" ca="1" si="0"/>
        <v>2079</v>
      </c>
      <c r="BN6" s="347">
        <f t="shared" ca="1" si="0"/>
        <v>2080</v>
      </c>
      <c r="BO6" s="347">
        <f t="shared" ca="1" si="0"/>
        <v>2081</v>
      </c>
      <c r="BP6" s="347">
        <f t="shared" ca="1" si="0"/>
        <v>2082</v>
      </c>
      <c r="BQ6" s="347">
        <f t="shared" ca="1" si="0"/>
        <v>2083</v>
      </c>
      <c r="BR6" s="347">
        <f t="shared" ca="1" si="0"/>
        <v>2084</v>
      </c>
      <c r="BS6" s="347">
        <f t="shared" ca="1" si="0"/>
        <v>2085</v>
      </c>
      <c r="BT6" s="347">
        <f t="shared" ca="1" si="0"/>
        <v>2086</v>
      </c>
      <c r="BU6" s="347">
        <f t="shared" ca="1" si="0"/>
        <v>2087</v>
      </c>
      <c r="BV6" s="347">
        <f t="shared" ref="BV6:DC6" ca="1" si="1">$H$6+BV5</f>
        <v>2088</v>
      </c>
      <c r="BW6" s="347">
        <f t="shared" ca="1" si="1"/>
        <v>2089</v>
      </c>
      <c r="BX6" s="347">
        <f t="shared" ca="1" si="1"/>
        <v>2090</v>
      </c>
      <c r="BY6" s="347">
        <f t="shared" ca="1" si="1"/>
        <v>2091</v>
      </c>
      <c r="BZ6" s="347">
        <f t="shared" ca="1" si="1"/>
        <v>2092</v>
      </c>
      <c r="CA6" s="347">
        <f t="shared" ca="1" si="1"/>
        <v>2093</v>
      </c>
      <c r="CB6" s="347">
        <f t="shared" ca="1" si="1"/>
        <v>2094</v>
      </c>
      <c r="CC6" s="347">
        <f t="shared" ca="1" si="1"/>
        <v>2095</v>
      </c>
      <c r="CD6" s="347">
        <f t="shared" ca="1" si="1"/>
        <v>2096</v>
      </c>
      <c r="CE6" s="347">
        <f t="shared" ca="1" si="1"/>
        <v>2097</v>
      </c>
      <c r="CF6" s="347">
        <f t="shared" ca="1" si="1"/>
        <v>2098</v>
      </c>
      <c r="CG6" s="347">
        <f t="shared" ca="1" si="1"/>
        <v>2099</v>
      </c>
      <c r="CH6" s="347">
        <f t="shared" ca="1" si="1"/>
        <v>2100</v>
      </c>
      <c r="CI6" s="347">
        <f t="shared" ca="1" si="1"/>
        <v>2101</v>
      </c>
      <c r="CJ6" s="347">
        <f t="shared" ca="1" si="1"/>
        <v>2102</v>
      </c>
      <c r="CK6" s="347">
        <f t="shared" ca="1" si="1"/>
        <v>2103</v>
      </c>
      <c r="CL6" s="347">
        <f t="shared" ca="1" si="1"/>
        <v>2104</v>
      </c>
      <c r="CM6" s="347">
        <f t="shared" ca="1" si="1"/>
        <v>2105</v>
      </c>
      <c r="CN6" s="347">
        <f t="shared" ca="1" si="1"/>
        <v>2106</v>
      </c>
      <c r="CO6" s="347">
        <f t="shared" ca="1" si="1"/>
        <v>2107</v>
      </c>
      <c r="CP6" s="347">
        <f t="shared" ca="1" si="1"/>
        <v>2108</v>
      </c>
      <c r="CQ6" s="347">
        <f t="shared" ca="1" si="1"/>
        <v>2109</v>
      </c>
      <c r="CR6" s="347">
        <f t="shared" ca="1" si="1"/>
        <v>2110</v>
      </c>
      <c r="CS6" s="347">
        <f t="shared" ca="1" si="1"/>
        <v>2111</v>
      </c>
      <c r="CT6" s="347">
        <f t="shared" ca="1" si="1"/>
        <v>2112</v>
      </c>
      <c r="CU6" s="347">
        <f t="shared" ca="1" si="1"/>
        <v>2113</v>
      </c>
      <c r="CV6" s="347">
        <f t="shared" ca="1" si="1"/>
        <v>2114</v>
      </c>
      <c r="CW6" s="347">
        <f t="shared" ca="1" si="1"/>
        <v>2115</v>
      </c>
      <c r="CX6" s="347">
        <f t="shared" ca="1" si="1"/>
        <v>2116</v>
      </c>
      <c r="CY6" s="347">
        <f t="shared" ca="1" si="1"/>
        <v>2117</v>
      </c>
      <c r="CZ6" s="347">
        <f t="shared" ca="1" si="1"/>
        <v>2118</v>
      </c>
      <c r="DA6" s="347">
        <f t="shared" ca="1" si="1"/>
        <v>2119</v>
      </c>
      <c r="DB6" s="347">
        <f t="shared" ca="1" si="1"/>
        <v>2120</v>
      </c>
      <c r="DC6" s="347">
        <f t="shared" ca="1" si="1"/>
        <v>2121</v>
      </c>
      <c r="DE6" s="24">
        <f>SUM(DE7:DE117)</f>
        <v>0</v>
      </c>
      <c r="DF6" s="24">
        <f>SUM(DF7:DF117)</f>
        <v>0</v>
      </c>
      <c r="DG6" s="12" t="s">
        <v>164</v>
      </c>
      <c r="DH6" s="12" t="s">
        <v>165</v>
      </c>
    </row>
    <row r="7" spans="1:112" ht="15">
      <c r="B7" s="323" t="s">
        <v>166</v>
      </c>
      <c r="C7" s="349" t="s">
        <v>167</v>
      </c>
      <c r="D7" s="323"/>
      <c r="E7" s="323"/>
      <c r="F7" s="350">
        <f>F8+F9+F89-F100+F111</f>
        <v>0</v>
      </c>
      <c r="G7" s="350">
        <f>SUMIF($H$5:$DC$5,"&lt;="&amp;PAL,$H7:$DC7)</f>
        <v>0</v>
      </c>
      <c r="H7" s="350">
        <f>H8+H9+H89-H100-H111</f>
        <v>0</v>
      </c>
      <c r="I7" s="350">
        <f t="shared" ref="I7:BT7" si="2">I8+I9+I89-I100-I111</f>
        <v>0</v>
      </c>
      <c r="J7" s="350">
        <f t="shared" si="2"/>
        <v>0</v>
      </c>
      <c r="K7" s="350">
        <f t="shared" si="2"/>
        <v>0</v>
      </c>
      <c r="L7" s="350">
        <f t="shared" si="2"/>
        <v>0</v>
      </c>
      <c r="M7" s="350">
        <f t="shared" si="2"/>
        <v>0</v>
      </c>
      <c r="N7" s="350">
        <f t="shared" si="2"/>
        <v>0</v>
      </c>
      <c r="O7" s="350">
        <f t="shared" si="2"/>
        <v>0</v>
      </c>
      <c r="P7" s="350">
        <f t="shared" si="2"/>
        <v>0</v>
      </c>
      <c r="Q7" s="350">
        <f t="shared" si="2"/>
        <v>0</v>
      </c>
      <c r="R7" s="350">
        <f t="shared" si="2"/>
        <v>0</v>
      </c>
      <c r="S7" s="350">
        <f t="shared" si="2"/>
        <v>0</v>
      </c>
      <c r="T7" s="350">
        <f t="shared" si="2"/>
        <v>0</v>
      </c>
      <c r="U7" s="350">
        <f t="shared" si="2"/>
        <v>0</v>
      </c>
      <c r="V7" s="350">
        <f t="shared" si="2"/>
        <v>0</v>
      </c>
      <c r="W7" s="350">
        <f t="shared" si="2"/>
        <v>0</v>
      </c>
      <c r="X7" s="350">
        <f t="shared" si="2"/>
        <v>0</v>
      </c>
      <c r="Y7" s="350">
        <f t="shared" si="2"/>
        <v>0</v>
      </c>
      <c r="Z7" s="350">
        <f t="shared" si="2"/>
        <v>0</v>
      </c>
      <c r="AA7" s="350">
        <f t="shared" si="2"/>
        <v>0</v>
      </c>
      <c r="AB7" s="350">
        <f t="shared" si="2"/>
        <v>0</v>
      </c>
      <c r="AC7" s="350">
        <f t="shared" si="2"/>
        <v>0</v>
      </c>
      <c r="AD7" s="350">
        <f t="shared" si="2"/>
        <v>0</v>
      </c>
      <c r="AE7" s="350">
        <f t="shared" si="2"/>
        <v>0</v>
      </c>
      <c r="AF7" s="350">
        <f t="shared" si="2"/>
        <v>0</v>
      </c>
      <c r="AG7" s="350">
        <f t="shared" si="2"/>
        <v>0</v>
      </c>
      <c r="AH7" s="350">
        <f t="shared" si="2"/>
        <v>0</v>
      </c>
      <c r="AI7" s="350">
        <f t="shared" si="2"/>
        <v>0</v>
      </c>
      <c r="AJ7" s="350">
        <f t="shared" si="2"/>
        <v>0</v>
      </c>
      <c r="AK7" s="350">
        <f t="shared" si="2"/>
        <v>0</v>
      </c>
      <c r="AL7" s="350">
        <f t="shared" si="2"/>
        <v>0</v>
      </c>
      <c r="AM7" s="350">
        <f t="shared" si="2"/>
        <v>0</v>
      </c>
      <c r="AN7" s="350">
        <f t="shared" si="2"/>
        <v>0</v>
      </c>
      <c r="AO7" s="350">
        <f t="shared" si="2"/>
        <v>0</v>
      </c>
      <c r="AP7" s="350">
        <f t="shared" si="2"/>
        <v>0</v>
      </c>
      <c r="AQ7" s="350">
        <f t="shared" si="2"/>
        <v>0</v>
      </c>
      <c r="AR7" s="350">
        <f t="shared" si="2"/>
        <v>0</v>
      </c>
      <c r="AS7" s="350">
        <f t="shared" si="2"/>
        <v>0</v>
      </c>
      <c r="AT7" s="350">
        <f t="shared" si="2"/>
        <v>0</v>
      </c>
      <c r="AU7" s="350">
        <f t="shared" si="2"/>
        <v>0</v>
      </c>
      <c r="AV7" s="350">
        <f t="shared" si="2"/>
        <v>0</v>
      </c>
      <c r="AW7" s="350">
        <f t="shared" si="2"/>
        <v>0</v>
      </c>
      <c r="AX7" s="350">
        <f t="shared" si="2"/>
        <v>0</v>
      </c>
      <c r="AY7" s="350">
        <f t="shared" si="2"/>
        <v>0</v>
      </c>
      <c r="AZ7" s="350">
        <f t="shared" si="2"/>
        <v>0</v>
      </c>
      <c r="BA7" s="350">
        <f t="shared" si="2"/>
        <v>0</v>
      </c>
      <c r="BB7" s="350">
        <f t="shared" si="2"/>
        <v>0</v>
      </c>
      <c r="BC7" s="350">
        <f t="shared" si="2"/>
        <v>0</v>
      </c>
      <c r="BD7" s="350">
        <f t="shared" si="2"/>
        <v>0</v>
      </c>
      <c r="BE7" s="350">
        <f t="shared" si="2"/>
        <v>0</v>
      </c>
      <c r="BF7" s="350">
        <f t="shared" si="2"/>
        <v>0</v>
      </c>
      <c r="BG7" s="350">
        <f t="shared" si="2"/>
        <v>0</v>
      </c>
      <c r="BH7" s="350">
        <f t="shared" si="2"/>
        <v>0</v>
      </c>
      <c r="BI7" s="350">
        <f t="shared" si="2"/>
        <v>0</v>
      </c>
      <c r="BJ7" s="350">
        <f t="shared" si="2"/>
        <v>0</v>
      </c>
      <c r="BK7" s="350">
        <f t="shared" si="2"/>
        <v>0</v>
      </c>
      <c r="BL7" s="350">
        <f t="shared" si="2"/>
        <v>0</v>
      </c>
      <c r="BM7" s="350">
        <f t="shared" si="2"/>
        <v>0</v>
      </c>
      <c r="BN7" s="350">
        <f t="shared" si="2"/>
        <v>0</v>
      </c>
      <c r="BO7" s="350">
        <f t="shared" si="2"/>
        <v>0</v>
      </c>
      <c r="BP7" s="350">
        <f t="shared" si="2"/>
        <v>0</v>
      </c>
      <c r="BQ7" s="350">
        <f t="shared" si="2"/>
        <v>0</v>
      </c>
      <c r="BR7" s="350">
        <f t="shared" si="2"/>
        <v>0</v>
      </c>
      <c r="BS7" s="350">
        <f t="shared" si="2"/>
        <v>0</v>
      </c>
      <c r="BT7" s="350">
        <f t="shared" si="2"/>
        <v>0</v>
      </c>
      <c r="BU7" s="350">
        <f t="shared" ref="BU7:DC7" si="3">BU8+BU9+BU89-BU100-BU111</f>
        <v>0</v>
      </c>
      <c r="BV7" s="350">
        <f t="shared" si="3"/>
        <v>0</v>
      </c>
      <c r="BW7" s="350">
        <f t="shared" si="3"/>
        <v>0</v>
      </c>
      <c r="BX7" s="350">
        <f t="shared" si="3"/>
        <v>0</v>
      </c>
      <c r="BY7" s="350">
        <f t="shared" si="3"/>
        <v>0</v>
      </c>
      <c r="BZ7" s="350">
        <f t="shared" si="3"/>
        <v>0</v>
      </c>
      <c r="CA7" s="350">
        <f t="shared" si="3"/>
        <v>0</v>
      </c>
      <c r="CB7" s="350">
        <f t="shared" si="3"/>
        <v>0</v>
      </c>
      <c r="CC7" s="350">
        <f t="shared" si="3"/>
        <v>0</v>
      </c>
      <c r="CD7" s="350">
        <f t="shared" si="3"/>
        <v>0</v>
      </c>
      <c r="CE7" s="350">
        <f t="shared" si="3"/>
        <v>0</v>
      </c>
      <c r="CF7" s="350">
        <f t="shared" si="3"/>
        <v>0</v>
      </c>
      <c r="CG7" s="350">
        <f t="shared" si="3"/>
        <v>0</v>
      </c>
      <c r="CH7" s="350">
        <f t="shared" si="3"/>
        <v>0</v>
      </c>
      <c r="CI7" s="350">
        <f t="shared" si="3"/>
        <v>0</v>
      </c>
      <c r="CJ7" s="350">
        <f t="shared" si="3"/>
        <v>0</v>
      </c>
      <c r="CK7" s="350">
        <f t="shared" si="3"/>
        <v>0</v>
      </c>
      <c r="CL7" s="350">
        <f t="shared" si="3"/>
        <v>0</v>
      </c>
      <c r="CM7" s="350">
        <f t="shared" si="3"/>
        <v>0</v>
      </c>
      <c r="CN7" s="350">
        <f t="shared" si="3"/>
        <v>0</v>
      </c>
      <c r="CO7" s="350">
        <f t="shared" si="3"/>
        <v>0</v>
      </c>
      <c r="CP7" s="350">
        <f t="shared" si="3"/>
        <v>0</v>
      </c>
      <c r="CQ7" s="350">
        <f t="shared" si="3"/>
        <v>0</v>
      </c>
      <c r="CR7" s="350">
        <f t="shared" si="3"/>
        <v>0</v>
      </c>
      <c r="CS7" s="350">
        <f t="shared" si="3"/>
        <v>0</v>
      </c>
      <c r="CT7" s="350">
        <f t="shared" si="3"/>
        <v>0</v>
      </c>
      <c r="CU7" s="350">
        <f t="shared" si="3"/>
        <v>0</v>
      </c>
      <c r="CV7" s="350">
        <f t="shared" si="3"/>
        <v>0</v>
      </c>
      <c r="CW7" s="350">
        <f t="shared" si="3"/>
        <v>0</v>
      </c>
      <c r="CX7" s="350">
        <f t="shared" si="3"/>
        <v>0</v>
      </c>
      <c r="CY7" s="350">
        <f t="shared" si="3"/>
        <v>0</v>
      </c>
      <c r="CZ7" s="350">
        <f t="shared" si="3"/>
        <v>0</v>
      </c>
      <c r="DA7" s="350">
        <f t="shared" si="3"/>
        <v>0</v>
      </c>
      <c r="DB7" s="350">
        <f t="shared" si="3"/>
        <v>0</v>
      </c>
      <c r="DC7" s="350">
        <f t="shared" si="3"/>
        <v>0</v>
      </c>
      <c r="DF7" s="23">
        <f t="shared" ref="DF7:DF11" si="4">COUNTIF($H7:$DC7,"&lt;&gt;0")</f>
        <v>0</v>
      </c>
    </row>
    <row r="8" spans="1:112" ht="15">
      <c r="B8" s="323" t="s">
        <v>168</v>
      </c>
      <c r="C8" s="349" t="s">
        <v>169</v>
      </c>
      <c r="D8" s="349"/>
      <c r="E8" s="351"/>
      <c r="F8" s="352">
        <f>SUM(F20,F31,F42,F54,F65,F76,F87)</f>
        <v>0</v>
      </c>
      <c r="G8" s="350">
        <f>SUMIF($H$5:$DC$5,"&lt;="&amp;PAL,$H8:$DC8)</f>
        <v>0</v>
      </c>
      <c r="H8" s="352">
        <f>SUM(H20,H31,H42,H54,H65,H76,H87)</f>
        <v>0</v>
      </c>
      <c r="I8" s="352">
        <f t="shared" ref="I8:BT8" si="5">SUM(I20,I31,I42,I54,I65,I76,I87)</f>
        <v>0</v>
      </c>
      <c r="J8" s="352">
        <f t="shared" si="5"/>
        <v>0</v>
      </c>
      <c r="K8" s="352">
        <f t="shared" si="5"/>
        <v>0</v>
      </c>
      <c r="L8" s="352">
        <f t="shared" si="5"/>
        <v>0</v>
      </c>
      <c r="M8" s="352">
        <f t="shared" si="5"/>
        <v>0</v>
      </c>
      <c r="N8" s="352">
        <f t="shared" si="5"/>
        <v>0</v>
      </c>
      <c r="O8" s="352">
        <f t="shared" si="5"/>
        <v>0</v>
      </c>
      <c r="P8" s="352">
        <f t="shared" si="5"/>
        <v>0</v>
      </c>
      <c r="Q8" s="352">
        <f t="shared" si="5"/>
        <v>0</v>
      </c>
      <c r="R8" s="352">
        <f t="shared" si="5"/>
        <v>0</v>
      </c>
      <c r="S8" s="352">
        <f t="shared" si="5"/>
        <v>0</v>
      </c>
      <c r="T8" s="352">
        <f t="shared" si="5"/>
        <v>0</v>
      </c>
      <c r="U8" s="352">
        <f t="shared" si="5"/>
        <v>0</v>
      </c>
      <c r="V8" s="352">
        <f t="shared" si="5"/>
        <v>0</v>
      </c>
      <c r="W8" s="352">
        <f t="shared" si="5"/>
        <v>0</v>
      </c>
      <c r="X8" s="352">
        <f t="shared" si="5"/>
        <v>0</v>
      </c>
      <c r="Y8" s="352">
        <f t="shared" si="5"/>
        <v>0</v>
      </c>
      <c r="Z8" s="352">
        <f t="shared" si="5"/>
        <v>0</v>
      </c>
      <c r="AA8" s="352">
        <f t="shared" si="5"/>
        <v>0</v>
      </c>
      <c r="AB8" s="352">
        <f t="shared" si="5"/>
        <v>0</v>
      </c>
      <c r="AC8" s="352">
        <f t="shared" si="5"/>
        <v>0</v>
      </c>
      <c r="AD8" s="352">
        <f t="shared" si="5"/>
        <v>0</v>
      </c>
      <c r="AE8" s="352">
        <f t="shared" si="5"/>
        <v>0</v>
      </c>
      <c r="AF8" s="352">
        <f t="shared" si="5"/>
        <v>0</v>
      </c>
      <c r="AG8" s="352">
        <f t="shared" si="5"/>
        <v>0</v>
      </c>
      <c r="AH8" s="352">
        <f t="shared" si="5"/>
        <v>0</v>
      </c>
      <c r="AI8" s="352">
        <f t="shared" si="5"/>
        <v>0</v>
      </c>
      <c r="AJ8" s="352">
        <f t="shared" si="5"/>
        <v>0</v>
      </c>
      <c r="AK8" s="352">
        <f t="shared" si="5"/>
        <v>0</v>
      </c>
      <c r="AL8" s="352">
        <f t="shared" si="5"/>
        <v>0</v>
      </c>
      <c r="AM8" s="352">
        <f t="shared" si="5"/>
        <v>0</v>
      </c>
      <c r="AN8" s="352">
        <f t="shared" si="5"/>
        <v>0</v>
      </c>
      <c r="AO8" s="352">
        <f t="shared" si="5"/>
        <v>0</v>
      </c>
      <c r="AP8" s="352">
        <f t="shared" si="5"/>
        <v>0</v>
      </c>
      <c r="AQ8" s="352">
        <f t="shared" si="5"/>
        <v>0</v>
      </c>
      <c r="AR8" s="352">
        <f t="shared" si="5"/>
        <v>0</v>
      </c>
      <c r="AS8" s="352">
        <f t="shared" si="5"/>
        <v>0</v>
      </c>
      <c r="AT8" s="352">
        <f t="shared" si="5"/>
        <v>0</v>
      </c>
      <c r="AU8" s="352">
        <f t="shared" si="5"/>
        <v>0</v>
      </c>
      <c r="AV8" s="352">
        <f t="shared" si="5"/>
        <v>0</v>
      </c>
      <c r="AW8" s="352">
        <f t="shared" si="5"/>
        <v>0</v>
      </c>
      <c r="AX8" s="352">
        <f t="shared" si="5"/>
        <v>0</v>
      </c>
      <c r="AY8" s="352">
        <f t="shared" si="5"/>
        <v>0</v>
      </c>
      <c r="AZ8" s="352">
        <f t="shared" si="5"/>
        <v>0</v>
      </c>
      <c r="BA8" s="352">
        <f t="shared" si="5"/>
        <v>0</v>
      </c>
      <c r="BB8" s="352">
        <f t="shared" si="5"/>
        <v>0</v>
      </c>
      <c r="BC8" s="352">
        <f t="shared" si="5"/>
        <v>0</v>
      </c>
      <c r="BD8" s="352">
        <f t="shared" si="5"/>
        <v>0</v>
      </c>
      <c r="BE8" s="352">
        <f t="shared" si="5"/>
        <v>0</v>
      </c>
      <c r="BF8" s="352">
        <f t="shared" si="5"/>
        <v>0</v>
      </c>
      <c r="BG8" s="352">
        <f t="shared" si="5"/>
        <v>0</v>
      </c>
      <c r="BH8" s="352">
        <f t="shared" si="5"/>
        <v>0</v>
      </c>
      <c r="BI8" s="352">
        <f t="shared" si="5"/>
        <v>0</v>
      </c>
      <c r="BJ8" s="352">
        <f t="shared" si="5"/>
        <v>0</v>
      </c>
      <c r="BK8" s="352">
        <f t="shared" si="5"/>
        <v>0</v>
      </c>
      <c r="BL8" s="352">
        <f t="shared" si="5"/>
        <v>0</v>
      </c>
      <c r="BM8" s="352">
        <f t="shared" si="5"/>
        <v>0</v>
      </c>
      <c r="BN8" s="352">
        <f t="shared" si="5"/>
        <v>0</v>
      </c>
      <c r="BO8" s="352">
        <f t="shared" si="5"/>
        <v>0</v>
      </c>
      <c r="BP8" s="352">
        <f t="shared" si="5"/>
        <v>0</v>
      </c>
      <c r="BQ8" s="352">
        <f t="shared" si="5"/>
        <v>0</v>
      </c>
      <c r="BR8" s="352">
        <f t="shared" si="5"/>
        <v>0</v>
      </c>
      <c r="BS8" s="352">
        <f t="shared" si="5"/>
        <v>0</v>
      </c>
      <c r="BT8" s="352">
        <f t="shared" si="5"/>
        <v>0</v>
      </c>
      <c r="BU8" s="352">
        <f t="shared" ref="BU8:DC8" si="6">SUM(BU20,BU31,BU42,BU54,BU65,BU76,BU87)</f>
        <v>0</v>
      </c>
      <c r="BV8" s="352">
        <f t="shared" si="6"/>
        <v>0</v>
      </c>
      <c r="BW8" s="352">
        <f t="shared" si="6"/>
        <v>0</v>
      </c>
      <c r="BX8" s="352">
        <f t="shared" si="6"/>
        <v>0</v>
      </c>
      <c r="BY8" s="352">
        <f t="shared" si="6"/>
        <v>0</v>
      </c>
      <c r="BZ8" s="352">
        <f t="shared" si="6"/>
        <v>0</v>
      </c>
      <c r="CA8" s="352">
        <f t="shared" si="6"/>
        <v>0</v>
      </c>
      <c r="CB8" s="352">
        <f t="shared" si="6"/>
        <v>0</v>
      </c>
      <c r="CC8" s="352">
        <f t="shared" si="6"/>
        <v>0</v>
      </c>
      <c r="CD8" s="352">
        <f t="shared" si="6"/>
        <v>0</v>
      </c>
      <c r="CE8" s="352">
        <f t="shared" si="6"/>
        <v>0</v>
      </c>
      <c r="CF8" s="352">
        <f t="shared" si="6"/>
        <v>0</v>
      </c>
      <c r="CG8" s="352">
        <f t="shared" si="6"/>
        <v>0</v>
      </c>
      <c r="CH8" s="352">
        <f t="shared" si="6"/>
        <v>0</v>
      </c>
      <c r="CI8" s="352">
        <f t="shared" si="6"/>
        <v>0</v>
      </c>
      <c r="CJ8" s="352">
        <f t="shared" si="6"/>
        <v>0</v>
      </c>
      <c r="CK8" s="352">
        <f t="shared" si="6"/>
        <v>0</v>
      </c>
      <c r="CL8" s="352">
        <f t="shared" si="6"/>
        <v>0</v>
      </c>
      <c r="CM8" s="352">
        <f t="shared" si="6"/>
        <v>0</v>
      </c>
      <c r="CN8" s="352">
        <f t="shared" si="6"/>
        <v>0</v>
      </c>
      <c r="CO8" s="352">
        <f t="shared" si="6"/>
        <v>0</v>
      </c>
      <c r="CP8" s="352">
        <f t="shared" si="6"/>
        <v>0</v>
      </c>
      <c r="CQ8" s="352">
        <f t="shared" si="6"/>
        <v>0</v>
      </c>
      <c r="CR8" s="352">
        <f t="shared" si="6"/>
        <v>0</v>
      </c>
      <c r="CS8" s="352">
        <f t="shared" si="6"/>
        <v>0</v>
      </c>
      <c r="CT8" s="352">
        <f t="shared" si="6"/>
        <v>0</v>
      </c>
      <c r="CU8" s="352">
        <f t="shared" si="6"/>
        <v>0</v>
      </c>
      <c r="CV8" s="352">
        <f t="shared" si="6"/>
        <v>0</v>
      </c>
      <c r="CW8" s="352">
        <f t="shared" si="6"/>
        <v>0</v>
      </c>
      <c r="CX8" s="352">
        <f t="shared" si="6"/>
        <v>0</v>
      </c>
      <c r="CY8" s="352">
        <f t="shared" si="6"/>
        <v>0</v>
      </c>
      <c r="CZ8" s="352">
        <f t="shared" si="6"/>
        <v>0</v>
      </c>
      <c r="DA8" s="352">
        <f t="shared" si="6"/>
        <v>0</v>
      </c>
      <c r="DB8" s="352">
        <f t="shared" si="6"/>
        <v>0</v>
      </c>
      <c r="DC8" s="352">
        <f t="shared" si="6"/>
        <v>0</v>
      </c>
      <c r="DF8" s="23">
        <f t="shared" si="4"/>
        <v>0</v>
      </c>
    </row>
    <row r="9" spans="1:112" ht="15">
      <c r="B9" s="353" t="s">
        <v>170</v>
      </c>
      <c r="C9" s="354" t="s">
        <v>171</v>
      </c>
      <c r="D9" s="355"/>
      <c r="E9" s="355"/>
      <c r="F9" s="356">
        <f>F10+F44+F78-F8</f>
        <v>0</v>
      </c>
      <c r="G9" s="350">
        <f>SUMIF($H$5:$DC$5,"&lt;="&amp;PAL,$H9:$DC9)</f>
        <v>0</v>
      </c>
      <c r="H9" s="356">
        <f t="shared" ref="H9:AM9" si="7">H10+H44+H78-H8</f>
        <v>0</v>
      </c>
      <c r="I9" s="356">
        <f t="shared" si="7"/>
        <v>0</v>
      </c>
      <c r="J9" s="356">
        <f t="shared" si="7"/>
        <v>0</v>
      </c>
      <c r="K9" s="356">
        <f t="shared" si="7"/>
        <v>0</v>
      </c>
      <c r="L9" s="356">
        <f t="shared" si="7"/>
        <v>0</v>
      </c>
      <c r="M9" s="356">
        <f t="shared" si="7"/>
        <v>0</v>
      </c>
      <c r="N9" s="356">
        <f t="shared" si="7"/>
        <v>0</v>
      </c>
      <c r="O9" s="356">
        <f t="shared" si="7"/>
        <v>0</v>
      </c>
      <c r="P9" s="356">
        <f t="shared" si="7"/>
        <v>0</v>
      </c>
      <c r="Q9" s="356">
        <f t="shared" si="7"/>
        <v>0</v>
      </c>
      <c r="R9" s="356">
        <f t="shared" si="7"/>
        <v>0</v>
      </c>
      <c r="S9" s="356">
        <f t="shared" si="7"/>
        <v>0</v>
      </c>
      <c r="T9" s="356">
        <f t="shared" si="7"/>
        <v>0</v>
      </c>
      <c r="U9" s="356">
        <f t="shared" si="7"/>
        <v>0</v>
      </c>
      <c r="V9" s="356">
        <f t="shared" si="7"/>
        <v>0</v>
      </c>
      <c r="W9" s="356">
        <f t="shared" si="7"/>
        <v>0</v>
      </c>
      <c r="X9" s="356">
        <f t="shared" si="7"/>
        <v>0</v>
      </c>
      <c r="Y9" s="356">
        <f t="shared" si="7"/>
        <v>0</v>
      </c>
      <c r="Z9" s="356">
        <f t="shared" si="7"/>
        <v>0</v>
      </c>
      <c r="AA9" s="356">
        <f t="shared" si="7"/>
        <v>0</v>
      </c>
      <c r="AB9" s="356">
        <f t="shared" si="7"/>
        <v>0</v>
      </c>
      <c r="AC9" s="356">
        <f t="shared" si="7"/>
        <v>0</v>
      </c>
      <c r="AD9" s="356">
        <f t="shared" si="7"/>
        <v>0</v>
      </c>
      <c r="AE9" s="356">
        <f t="shared" si="7"/>
        <v>0</v>
      </c>
      <c r="AF9" s="356">
        <f t="shared" si="7"/>
        <v>0</v>
      </c>
      <c r="AG9" s="356">
        <f t="shared" si="7"/>
        <v>0</v>
      </c>
      <c r="AH9" s="356">
        <f t="shared" si="7"/>
        <v>0</v>
      </c>
      <c r="AI9" s="356">
        <f t="shared" si="7"/>
        <v>0</v>
      </c>
      <c r="AJ9" s="356">
        <f t="shared" si="7"/>
        <v>0</v>
      </c>
      <c r="AK9" s="356">
        <f t="shared" si="7"/>
        <v>0</v>
      </c>
      <c r="AL9" s="356">
        <f t="shared" si="7"/>
        <v>0</v>
      </c>
      <c r="AM9" s="356">
        <f t="shared" si="7"/>
        <v>0</v>
      </c>
      <c r="AN9" s="356">
        <f t="shared" ref="AN9:BS9" si="8">AN10+AN44+AN78-AN8</f>
        <v>0</v>
      </c>
      <c r="AO9" s="356">
        <f t="shared" si="8"/>
        <v>0</v>
      </c>
      <c r="AP9" s="356">
        <f t="shared" si="8"/>
        <v>0</v>
      </c>
      <c r="AQ9" s="356">
        <f t="shared" si="8"/>
        <v>0</v>
      </c>
      <c r="AR9" s="356">
        <f t="shared" si="8"/>
        <v>0</v>
      </c>
      <c r="AS9" s="356">
        <f t="shared" si="8"/>
        <v>0</v>
      </c>
      <c r="AT9" s="356">
        <f t="shared" si="8"/>
        <v>0</v>
      </c>
      <c r="AU9" s="356">
        <f t="shared" si="8"/>
        <v>0</v>
      </c>
      <c r="AV9" s="356">
        <f t="shared" si="8"/>
        <v>0</v>
      </c>
      <c r="AW9" s="356">
        <f t="shared" si="8"/>
        <v>0</v>
      </c>
      <c r="AX9" s="356">
        <f t="shared" si="8"/>
        <v>0</v>
      </c>
      <c r="AY9" s="356">
        <f t="shared" si="8"/>
        <v>0</v>
      </c>
      <c r="AZ9" s="356">
        <f t="shared" si="8"/>
        <v>0</v>
      </c>
      <c r="BA9" s="356">
        <f t="shared" si="8"/>
        <v>0</v>
      </c>
      <c r="BB9" s="356">
        <f t="shared" si="8"/>
        <v>0</v>
      </c>
      <c r="BC9" s="356">
        <f t="shared" si="8"/>
        <v>0</v>
      </c>
      <c r="BD9" s="356">
        <f t="shared" si="8"/>
        <v>0</v>
      </c>
      <c r="BE9" s="356">
        <f t="shared" si="8"/>
        <v>0</v>
      </c>
      <c r="BF9" s="356">
        <f t="shared" si="8"/>
        <v>0</v>
      </c>
      <c r="BG9" s="356">
        <f t="shared" si="8"/>
        <v>0</v>
      </c>
      <c r="BH9" s="356">
        <f t="shared" si="8"/>
        <v>0</v>
      </c>
      <c r="BI9" s="356">
        <f t="shared" si="8"/>
        <v>0</v>
      </c>
      <c r="BJ9" s="356">
        <f t="shared" si="8"/>
        <v>0</v>
      </c>
      <c r="BK9" s="356">
        <f t="shared" si="8"/>
        <v>0</v>
      </c>
      <c r="BL9" s="356">
        <f t="shared" si="8"/>
        <v>0</v>
      </c>
      <c r="BM9" s="356">
        <f t="shared" si="8"/>
        <v>0</v>
      </c>
      <c r="BN9" s="356">
        <f t="shared" si="8"/>
        <v>0</v>
      </c>
      <c r="BO9" s="356">
        <f t="shared" si="8"/>
        <v>0</v>
      </c>
      <c r="BP9" s="356">
        <f t="shared" si="8"/>
        <v>0</v>
      </c>
      <c r="BQ9" s="356">
        <f t="shared" si="8"/>
        <v>0</v>
      </c>
      <c r="BR9" s="356">
        <f t="shared" si="8"/>
        <v>0</v>
      </c>
      <c r="BS9" s="356">
        <f t="shared" si="8"/>
        <v>0</v>
      </c>
      <c r="BT9" s="356">
        <f t="shared" ref="BT9:CY9" si="9">BT10+BT44+BT78-BT8</f>
        <v>0</v>
      </c>
      <c r="BU9" s="356">
        <f t="shared" si="9"/>
        <v>0</v>
      </c>
      <c r="BV9" s="356">
        <f t="shared" si="9"/>
        <v>0</v>
      </c>
      <c r="BW9" s="356">
        <f t="shared" si="9"/>
        <v>0</v>
      </c>
      <c r="BX9" s="356">
        <f t="shared" si="9"/>
        <v>0</v>
      </c>
      <c r="BY9" s="356">
        <f t="shared" si="9"/>
        <v>0</v>
      </c>
      <c r="BZ9" s="356">
        <f t="shared" si="9"/>
        <v>0</v>
      </c>
      <c r="CA9" s="356">
        <f t="shared" si="9"/>
        <v>0</v>
      </c>
      <c r="CB9" s="356">
        <f t="shared" si="9"/>
        <v>0</v>
      </c>
      <c r="CC9" s="356">
        <f t="shared" si="9"/>
        <v>0</v>
      </c>
      <c r="CD9" s="356">
        <f t="shared" si="9"/>
        <v>0</v>
      </c>
      <c r="CE9" s="356">
        <f t="shared" si="9"/>
        <v>0</v>
      </c>
      <c r="CF9" s="356">
        <f t="shared" si="9"/>
        <v>0</v>
      </c>
      <c r="CG9" s="356">
        <f t="shared" si="9"/>
        <v>0</v>
      </c>
      <c r="CH9" s="356">
        <f t="shared" si="9"/>
        <v>0</v>
      </c>
      <c r="CI9" s="356">
        <f t="shared" si="9"/>
        <v>0</v>
      </c>
      <c r="CJ9" s="356">
        <f t="shared" si="9"/>
        <v>0</v>
      </c>
      <c r="CK9" s="356">
        <f t="shared" si="9"/>
        <v>0</v>
      </c>
      <c r="CL9" s="356">
        <f t="shared" si="9"/>
        <v>0</v>
      </c>
      <c r="CM9" s="356">
        <f t="shared" si="9"/>
        <v>0</v>
      </c>
      <c r="CN9" s="356">
        <f t="shared" si="9"/>
        <v>0</v>
      </c>
      <c r="CO9" s="356">
        <f t="shared" si="9"/>
        <v>0</v>
      </c>
      <c r="CP9" s="356">
        <f t="shared" si="9"/>
        <v>0</v>
      </c>
      <c r="CQ9" s="356">
        <f t="shared" si="9"/>
        <v>0</v>
      </c>
      <c r="CR9" s="356">
        <f t="shared" si="9"/>
        <v>0</v>
      </c>
      <c r="CS9" s="356">
        <f t="shared" si="9"/>
        <v>0</v>
      </c>
      <c r="CT9" s="356">
        <f t="shared" si="9"/>
        <v>0</v>
      </c>
      <c r="CU9" s="356">
        <f t="shared" si="9"/>
        <v>0</v>
      </c>
      <c r="CV9" s="356">
        <f t="shared" si="9"/>
        <v>0</v>
      </c>
      <c r="CW9" s="356">
        <f t="shared" si="9"/>
        <v>0</v>
      </c>
      <c r="CX9" s="356">
        <f t="shared" si="9"/>
        <v>0</v>
      </c>
      <c r="CY9" s="356">
        <f t="shared" si="9"/>
        <v>0</v>
      </c>
      <c r="CZ9" s="356">
        <f t="shared" ref="CZ9:DC9" si="10">CZ10+CZ44+CZ78-CZ8</f>
        <v>0</v>
      </c>
      <c r="DA9" s="356">
        <f t="shared" si="10"/>
        <v>0</v>
      </c>
      <c r="DB9" s="356">
        <f t="shared" si="10"/>
        <v>0</v>
      </c>
      <c r="DC9" s="356">
        <f t="shared" si="10"/>
        <v>0</v>
      </c>
      <c r="DF9" s="23">
        <f t="shared" si="4"/>
        <v>0</v>
      </c>
    </row>
    <row r="10" spans="1:112" ht="15">
      <c r="B10" s="323" t="s">
        <v>172</v>
      </c>
      <c r="C10" s="349" t="s">
        <v>173</v>
      </c>
      <c r="D10" s="351"/>
      <c r="E10" s="351"/>
      <c r="F10" s="352">
        <f>F11+F22+F33</f>
        <v>0</v>
      </c>
      <c r="G10" s="350">
        <f>SUMIF($H$5:$DC$5,"&lt;="&amp;PAL,$H10:$DC10)</f>
        <v>0</v>
      </c>
      <c r="H10" s="352">
        <f>H11+H22+H33</f>
        <v>0</v>
      </c>
      <c r="I10" s="352">
        <f t="shared" ref="I10:BT10" si="11">I11+I22+I33</f>
        <v>0</v>
      </c>
      <c r="J10" s="352">
        <f t="shared" si="11"/>
        <v>0</v>
      </c>
      <c r="K10" s="352">
        <f t="shared" si="11"/>
        <v>0</v>
      </c>
      <c r="L10" s="352">
        <f t="shared" si="11"/>
        <v>0</v>
      </c>
      <c r="M10" s="352">
        <f t="shared" si="11"/>
        <v>0</v>
      </c>
      <c r="N10" s="352">
        <f t="shared" si="11"/>
        <v>0</v>
      </c>
      <c r="O10" s="352">
        <f t="shared" si="11"/>
        <v>0</v>
      </c>
      <c r="P10" s="352">
        <f t="shared" si="11"/>
        <v>0</v>
      </c>
      <c r="Q10" s="352">
        <f t="shared" si="11"/>
        <v>0</v>
      </c>
      <c r="R10" s="352">
        <f t="shared" si="11"/>
        <v>0</v>
      </c>
      <c r="S10" s="352">
        <f t="shared" si="11"/>
        <v>0</v>
      </c>
      <c r="T10" s="352">
        <f t="shared" si="11"/>
        <v>0</v>
      </c>
      <c r="U10" s="352">
        <f t="shared" si="11"/>
        <v>0</v>
      </c>
      <c r="V10" s="352">
        <f t="shared" si="11"/>
        <v>0</v>
      </c>
      <c r="W10" s="352">
        <f t="shared" si="11"/>
        <v>0</v>
      </c>
      <c r="X10" s="352">
        <f t="shared" si="11"/>
        <v>0</v>
      </c>
      <c r="Y10" s="352">
        <f t="shared" si="11"/>
        <v>0</v>
      </c>
      <c r="Z10" s="352">
        <f t="shared" si="11"/>
        <v>0</v>
      </c>
      <c r="AA10" s="352">
        <f t="shared" si="11"/>
        <v>0</v>
      </c>
      <c r="AB10" s="352">
        <f t="shared" si="11"/>
        <v>0</v>
      </c>
      <c r="AC10" s="352">
        <f t="shared" si="11"/>
        <v>0</v>
      </c>
      <c r="AD10" s="352">
        <f t="shared" si="11"/>
        <v>0</v>
      </c>
      <c r="AE10" s="352">
        <f t="shared" si="11"/>
        <v>0</v>
      </c>
      <c r="AF10" s="352">
        <f t="shared" si="11"/>
        <v>0</v>
      </c>
      <c r="AG10" s="352">
        <f t="shared" si="11"/>
        <v>0</v>
      </c>
      <c r="AH10" s="352">
        <f t="shared" si="11"/>
        <v>0</v>
      </c>
      <c r="AI10" s="352">
        <f t="shared" si="11"/>
        <v>0</v>
      </c>
      <c r="AJ10" s="352">
        <f t="shared" si="11"/>
        <v>0</v>
      </c>
      <c r="AK10" s="352">
        <f t="shared" si="11"/>
        <v>0</v>
      </c>
      <c r="AL10" s="352">
        <f t="shared" si="11"/>
        <v>0</v>
      </c>
      <c r="AM10" s="352">
        <f t="shared" si="11"/>
        <v>0</v>
      </c>
      <c r="AN10" s="352">
        <f t="shared" si="11"/>
        <v>0</v>
      </c>
      <c r="AO10" s="352">
        <f t="shared" si="11"/>
        <v>0</v>
      </c>
      <c r="AP10" s="352">
        <f t="shared" si="11"/>
        <v>0</v>
      </c>
      <c r="AQ10" s="352">
        <f t="shared" si="11"/>
        <v>0</v>
      </c>
      <c r="AR10" s="352">
        <f t="shared" si="11"/>
        <v>0</v>
      </c>
      <c r="AS10" s="352">
        <f t="shared" si="11"/>
        <v>0</v>
      </c>
      <c r="AT10" s="352">
        <f t="shared" si="11"/>
        <v>0</v>
      </c>
      <c r="AU10" s="352">
        <f t="shared" si="11"/>
        <v>0</v>
      </c>
      <c r="AV10" s="352">
        <f t="shared" si="11"/>
        <v>0</v>
      </c>
      <c r="AW10" s="352">
        <f t="shared" si="11"/>
        <v>0</v>
      </c>
      <c r="AX10" s="352">
        <f t="shared" si="11"/>
        <v>0</v>
      </c>
      <c r="AY10" s="352">
        <f t="shared" si="11"/>
        <v>0</v>
      </c>
      <c r="AZ10" s="352">
        <f t="shared" si="11"/>
        <v>0</v>
      </c>
      <c r="BA10" s="352">
        <f t="shared" si="11"/>
        <v>0</v>
      </c>
      <c r="BB10" s="352">
        <f t="shared" si="11"/>
        <v>0</v>
      </c>
      <c r="BC10" s="352">
        <f t="shared" si="11"/>
        <v>0</v>
      </c>
      <c r="BD10" s="352">
        <f t="shared" si="11"/>
        <v>0</v>
      </c>
      <c r="BE10" s="352">
        <f t="shared" si="11"/>
        <v>0</v>
      </c>
      <c r="BF10" s="352">
        <f t="shared" si="11"/>
        <v>0</v>
      </c>
      <c r="BG10" s="352">
        <f t="shared" si="11"/>
        <v>0</v>
      </c>
      <c r="BH10" s="352">
        <f t="shared" si="11"/>
        <v>0</v>
      </c>
      <c r="BI10" s="352">
        <f t="shared" si="11"/>
        <v>0</v>
      </c>
      <c r="BJ10" s="352">
        <f t="shared" si="11"/>
        <v>0</v>
      </c>
      <c r="BK10" s="352">
        <f t="shared" si="11"/>
        <v>0</v>
      </c>
      <c r="BL10" s="352">
        <f t="shared" si="11"/>
        <v>0</v>
      </c>
      <c r="BM10" s="352">
        <f t="shared" si="11"/>
        <v>0</v>
      </c>
      <c r="BN10" s="352">
        <f t="shared" si="11"/>
        <v>0</v>
      </c>
      <c r="BO10" s="352">
        <f t="shared" si="11"/>
        <v>0</v>
      </c>
      <c r="BP10" s="352">
        <f t="shared" si="11"/>
        <v>0</v>
      </c>
      <c r="BQ10" s="352">
        <f t="shared" si="11"/>
        <v>0</v>
      </c>
      <c r="BR10" s="352">
        <f t="shared" si="11"/>
        <v>0</v>
      </c>
      <c r="BS10" s="352">
        <f t="shared" si="11"/>
        <v>0</v>
      </c>
      <c r="BT10" s="352">
        <f t="shared" si="11"/>
        <v>0</v>
      </c>
      <c r="BU10" s="352">
        <f t="shared" ref="BU10:DC10" si="12">BU11+BU22+BU33</f>
        <v>0</v>
      </c>
      <c r="BV10" s="352">
        <f t="shared" si="12"/>
        <v>0</v>
      </c>
      <c r="BW10" s="352">
        <f t="shared" si="12"/>
        <v>0</v>
      </c>
      <c r="BX10" s="352">
        <f t="shared" si="12"/>
        <v>0</v>
      </c>
      <c r="BY10" s="352">
        <f t="shared" si="12"/>
        <v>0</v>
      </c>
      <c r="BZ10" s="352">
        <f t="shared" si="12"/>
        <v>0</v>
      </c>
      <c r="CA10" s="352">
        <f t="shared" si="12"/>
        <v>0</v>
      </c>
      <c r="CB10" s="352">
        <f t="shared" si="12"/>
        <v>0</v>
      </c>
      <c r="CC10" s="352">
        <f t="shared" si="12"/>
        <v>0</v>
      </c>
      <c r="CD10" s="352">
        <f t="shared" si="12"/>
        <v>0</v>
      </c>
      <c r="CE10" s="352">
        <f t="shared" si="12"/>
        <v>0</v>
      </c>
      <c r="CF10" s="352">
        <f t="shared" si="12"/>
        <v>0</v>
      </c>
      <c r="CG10" s="352">
        <f t="shared" si="12"/>
        <v>0</v>
      </c>
      <c r="CH10" s="352">
        <f t="shared" si="12"/>
        <v>0</v>
      </c>
      <c r="CI10" s="352">
        <f t="shared" si="12"/>
        <v>0</v>
      </c>
      <c r="CJ10" s="352">
        <f t="shared" si="12"/>
        <v>0</v>
      </c>
      <c r="CK10" s="352">
        <f t="shared" si="12"/>
        <v>0</v>
      </c>
      <c r="CL10" s="352">
        <f t="shared" si="12"/>
        <v>0</v>
      </c>
      <c r="CM10" s="352">
        <f t="shared" si="12"/>
        <v>0</v>
      </c>
      <c r="CN10" s="352">
        <f t="shared" si="12"/>
        <v>0</v>
      </c>
      <c r="CO10" s="352">
        <f t="shared" si="12"/>
        <v>0</v>
      </c>
      <c r="CP10" s="352">
        <f t="shared" si="12"/>
        <v>0</v>
      </c>
      <c r="CQ10" s="352">
        <f t="shared" si="12"/>
        <v>0</v>
      </c>
      <c r="CR10" s="352">
        <f t="shared" si="12"/>
        <v>0</v>
      </c>
      <c r="CS10" s="352">
        <f t="shared" si="12"/>
        <v>0</v>
      </c>
      <c r="CT10" s="352">
        <f t="shared" si="12"/>
        <v>0</v>
      </c>
      <c r="CU10" s="352">
        <f t="shared" si="12"/>
        <v>0</v>
      </c>
      <c r="CV10" s="352">
        <f t="shared" si="12"/>
        <v>0</v>
      </c>
      <c r="CW10" s="352">
        <f t="shared" si="12"/>
        <v>0</v>
      </c>
      <c r="CX10" s="352">
        <f t="shared" si="12"/>
        <v>0</v>
      </c>
      <c r="CY10" s="352">
        <f t="shared" si="12"/>
        <v>0</v>
      </c>
      <c r="CZ10" s="352">
        <f t="shared" si="12"/>
        <v>0</v>
      </c>
      <c r="DA10" s="352">
        <f t="shared" si="12"/>
        <v>0</v>
      </c>
      <c r="DB10" s="352">
        <f t="shared" si="12"/>
        <v>0</v>
      </c>
      <c r="DC10" s="352">
        <f t="shared" si="12"/>
        <v>0</v>
      </c>
      <c r="DF10" s="23">
        <f t="shared" si="4"/>
        <v>0</v>
      </c>
    </row>
    <row r="11" spans="1:112" ht="15">
      <c r="B11" s="323" t="s">
        <v>174</v>
      </c>
      <c r="C11" s="349" t="s">
        <v>175</v>
      </c>
      <c r="D11" s="351"/>
      <c r="E11" s="351"/>
      <c r="F11" s="352">
        <f>SUM(F12:F19)+F20</f>
        <v>0</v>
      </c>
      <c r="G11" s="350">
        <f>SUMIF($H$5:$DC$5,"&lt;="&amp;PAL,$H11:$DC11)</f>
        <v>0</v>
      </c>
      <c r="H11" s="352">
        <f>SUM(H12:H19)+H20</f>
        <v>0</v>
      </c>
      <c r="I11" s="352">
        <f t="shared" ref="I11:BT11" si="13">SUM(I12:I19)+I20</f>
        <v>0</v>
      </c>
      <c r="J11" s="352">
        <f t="shared" si="13"/>
        <v>0</v>
      </c>
      <c r="K11" s="352">
        <f t="shared" si="13"/>
        <v>0</v>
      </c>
      <c r="L11" s="352">
        <f t="shared" si="13"/>
        <v>0</v>
      </c>
      <c r="M11" s="352">
        <f t="shared" si="13"/>
        <v>0</v>
      </c>
      <c r="N11" s="352">
        <f t="shared" si="13"/>
        <v>0</v>
      </c>
      <c r="O11" s="352">
        <f t="shared" si="13"/>
        <v>0</v>
      </c>
      <c r="P11" s="352">
        <f t="shared" si="13"/>
        <v>0</v>
      </c>
      <c r="Q11" s="352">
        <f t="shared" si="13"/>
        <v>0</v>
      </c>
      <c r="R11" s="352">
        <f t="shared" si="13"/>
        <v>0</v>
      </c>
      <c r="S11" s="352">
        <f t="shared" si="13"/>
        <v>0</v>
      </c>
      <c r="T11" s="352">
        <f t="shared" si="13"/>
        <v>0</v>
      </c>
      <c r="U11" s="352">
        <f t="shared" si="13"/>
        <v>0</v>
      </c>
      <c r="V11" s="352">
        <f t="shared" si="13"/>
        <v>0</v>
      </c>
      <c r="W11" s="352">
        <f t="shared" si="13"/>
        <v>0</v>
      </c>
      <c r="X11" s="352">
        <f t="shared" si="13"/>
        <v>0</v>
      </c>
      <c r="Y11" s="352">
        <f t="shared" si="13"/>
        <v>0</v>
      </c>
      <c r="Z11" s="352">
        <f t="shared" si="13"/>
        <v>0</v>
      </c>
      <c r="AA11" s="352">
        <f t="shared" si="13"/>
        <v>0</v>
      </c>
      <c r="AB11" s="352">
        <f t="shared" si="13"/>
        <v>0</v>
      </c>
      <c r="AC11" s="352">
        <f t="shared" si="13"/>
        <v>0</v>
      </c>
      <c r="AD11" s="352">
        <f t="shared" si="13"/>
        <v>0</v>
      </c>
      <c r="AE11" s="352">
        <f t="shared" si="13"/>
        <v>0</v>
      </c>
      <c r="AF11" s="352">
        <f t="shared" si="13"/>
        <v>0</v>
      </c>
      <c r="AG11" s="352">
        <f t="shared" si="13"/>
        <v>0</v>
      </c>
      <c r="AH11" s="352">
        <f t="shared" si="13"/>
        <v>0</v>
      </c>
      <c r="AI11" s="352">
        <f t="shared" si="13"/>
        <v>0</v>
      </c>
      <c r="AJ11" s="352">
        <f t="shared" si="13"/>
        <v>0</v>
      </c>
      <c r="AK11" s="352">
        <f t="shared" si="13"/>
        <v>0</v>
      </c>
      <c r="AL11" s="352">
        <f t="shared" si="13"/>
        <v>0</v>
      </c>
      <c r="AM11" s="352">
        <f t="shared" si="13"/>
        <v>0</v>
      </c>
      <c r="AN11" s="352">
        <f t="shared" si="13"/>
        <v>0</v>
      </c>
      <c r="AO11" s="352">
        <f t="shared" si="13"/>
        <v>0</v>
      </c>
      <c r="AP11" s="352">
        <f t="shared" si="13"/>
        <v>0</v>
      </c>
      <c r="AQ11" s="352">
        <f t="shared" si="13"/>
        <v>0</v>
      </c>
      <c r="AR11" s="352">
        <f t="shared" si="13"/>
        <v>0</v>
      </c>
      <c r="AS11" s="352">
        <f t="shared" si="13"/>
        <v>0</v>
      </c>
      <c r="AT11" s="352">
        <f t="shared" si="13"/>
        <v>0</v>
      </c>
      <c r="AU11" s="352">
        <f t="shared" si="13"/>
        <v>0</v>
      </c>
      <c r="AV11" s="352">
        <f t="shared" si="13"/>
        <v>0</v>
      </c>
      <c r="AW11" s="352">
        <f t="shared" si="13"/>
        <v>0</v>
      </c>
      <c r="AX11" s="352">
        <f t="shared" si="13"/>
        <v>0</v>
      </c>
      <c r="AY11" s="352">
        <f t="shared" si="13"/>
        <v>0</v>
      </c>
      <c r="AZ11" s="352">
        <f t="shared" si="13"/>
        <v>0</v>
      </c>
      <c r="BA11" s="352">
        <f t="shared" si="13"/>
        <v>0</v>
      </c>
      <c r="BB11" s="352">
        <f t="shared" si="13"/>
        <v>0</v>
      </c>
      <c r="BC11" s="352">
        <f t="shared" si="13"/>
        <v>0</v>
      </c>
      <c r="BD11" s="352">
        <f t="shared" si="13"/>
        <v>0</v>
      </c>
      <c r="BE11" s="352">
        <f t="shared" si="13"/>
        <v>0</v>
      </c>
      <c r="BF11" s="352">
        <f t="shared" si="13"/>
        <v>0</v>
      </c>
      <c r="BG11" s="352">
        <f t="shared" si="13"/>
        <v>0</v>
      </c>
      <c r="BH11" s="352">
        <f t="shared" si="13"/>
        <v>0</v>
      </c>
      <c r="BI11" s="352">
        <f t="shared" si="13"/>
        <v>0</v>
      </c>
      <c r="BJ11" s="352">
        <f t="shared" si="13"/>
        <v>0</v>
      </c>
      <c r="BK11" s="352">
        <f t="shared" si="13"/>
        <v>0</v>
      </c>
      <c r="BL11" s="352">
        <f t="shared" si="13"/>
        <v>0</v>
      </c>
      <c r="BM11" s="352">
        <f t="shared" si="13"/>
        <v>0</v>
      </c>
      <c r="BN11" s="352">
        <f t="shared" si="13"/>
        <v>0</v>
      </c>
      <c r="BO11" s="352">
        <f t="shared" si="13"/>
        <v>0</v>
      </c>
      <c r="BP11" s="352">
        <f t="shared" si="13"/>
        <v>0</v>
      </c>
      <c r="BQ11" s="352">
        <f t="shared" si="13"/>
        <v>0</v>
      </c>
      <c r="BR11" s="352">
        <f t="shared" si="13"/>
        <v>0</v>
      </c>
      <c r="BS11" s="352">
        <f t="shared" si="13"/>
        <v>0</v>
      </c>
      <c r="BT11" s="352">
        <f t="shared" si="13"/>
        <v>0</v>
      </c>
      <c r="BU11" s="352">
        <f t="shared" ref="BU11:DC11" si="14">SUM(BU12:BU19)+BU20</f>
        <v>0</v>
      </c>
      <c r="BV11" s="352">
        <f t="shared" si="14"/>
        <v>0</v>
      </c>
      <c r="BW11" s="352">
        <f t="shared" si="14"/>
        <v>0</v>
      </c>
      <c r="BX11" s="352">
        <f t="shared" si="14"/>
        <v>0</v>
      </c>
      <c r="BY11" s="352">
        <f t="shared" si="14"/>
        <v>0</v>
      </c>
      <c r="BZ11" s="352">
        <f t="shared" si="14"/>
        <v>0</v>
      </c>
      <c r="CA11" s="352">
        <f t="shared" si="14"/>
        <v>0</v>
      </c>
      <c r="CB11" s="352">
        <f t="shared" si="14"/>
        <v>0</v>
      </c>
      <c r="CC11" s="352">
        <f t="shared" si="14"/>
        <v>0</v>
      </c>
      <c r="CD11" s="352">
        <f t="shared" si="14"/>
        <v>0</v>
      </c>
      <c r="CE11" s="352">
        <f t="shared" si="14"/>
        <v>0</v>
      </c>
      <c r="CF11" s="352">
        <f t="shared" si="14"/>
        <v>0</v>
      </c>
      <c r="CG11" s="352">
        <f t="shared" si="14"/>
        <v>0</v>
      </c>
      <c r="CH11" s="352">
        <f t="shared" si="14"/>
        <v>0</v>
      </c>
      <c r="CI11" s="352">
        <f t="shared" si="14"/>
        <v>0</v>
      </c>
      <c r="CJ11" s="352">
        <f t="shared" si="14"/>
        <v>0</v>
      </c>
      <c r="CK11" s="352">
        <f t="shared" si="14"/>
        <v>0</v>
      </c>
      <c r="CL11" s="352">
        <f t="shared" si="14"/>
        <v>0</v>
      </c>
      <c r="CM11" s="352">
        <f t="shared" si="14"/>
        <v>0</v>
      </c>
      <c r="CN11" s="352">
        <f t="shared" si="14"/>
        <v>0</v>
      </c>
      <c r="CO11" s="352">
        <f t="shared" si="14"/>
        <v>0</v>
      </c>
      <c r="CP11" s="352">
        <f t="shared" si="14"/>
        <v>0</v>
      </c>
      <c r="CQ11" s="352">
        <f t="shared" si="14"/>
        <v>0</v>
      </c>
      <c r="CR11" s="352">
        <f t="shared" si="14"/>
        <v>0</v>
      </c>
      <c r="CS11" s="352">
        <f t="shared" si="14"/>
        <v>0</v>
      </c>
      <c r="CT11" s="352">
        <f t="shared" si="14"/>
        <v>0</v>
      </c>
      <c r="CU11" s="352">
        <f t="shared" si="14"/>
        <v>0</v>
      </c>
      <c r="CV11" s="352">
        <f t="shared" si="14"/>
        <v>0</v>
      </c>
      <c r="CW11" s="352">
        <f t="shared" si="14"/>
        <v>0</v>
      </c>
      <c r="CX11" s="352">
        <f t="shared" si="14"/>
        <v>0</v>
      </c>
      <c r="CY11" s="352">
        <f t="shared" si="14"/>
        <v>0</v>
      </c>
      <c r="CZ11" s="352">
        <f t="shared" si="14"/>
        <v>0</v>
      </c>
      <c r="DA11" s="352">
        <f t="shared" si="14"/>
        <v>0</v>
      </c>
      <c r="DB11" s="352">
        <f t="shared" si="14"/>
        <v>0</v>
      </c>
      <c r="DC11" s="352">
        <f t="shared" si="14"/>
        <v>0</v>
      </c>
      <c r="DF11" s="23">
        <f t="shared" si="4"/>
        <v>0</v>
      </c>
    </row>
    <row r="12" spans="1:112" ht="30">
      <c r="A12" s="67"/>
      <c r="B12" s="323" t="str">
        <f>$B$11&amp;"1."</f>
        <v>D.1.1.</v>
      </c>
      <c r="C12" s="357" t="s">
        <v>268</v>
      </c>
      <c r="D12" s="304"/>
      <c r="E12" s="358">
        <v>0.21</v>
      </c>
      <c r="F12" s="350">
        <f>H12+NPV(FD,I12:INDEX(I12:DC12,PAL))</f>
        <v>0</v>
      </c>
      <c r="G12" s="350">
        <f>SUMIF($H$5:$DC$5,"&lt;="&amp;PAL,$H12:$DC12)</f>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0</v>
      </c>
      <c r="BG12" s="359">
        <v>0</v>
      </c>
      <c r="BH12" s="359">
        <v>0</v>
      </c>
      <c r="BI12" s="359">
        <v>0</v>
      </c>
      <c r="BJ12" s="359">
        <v>0</v>
      </c>
      <c r="BK12" s="359">
        <v>0</v>
      </c>
      <c r="BL12" s="359">
        <v>0</v>
      </c>
      <c r="BM12" s="359">
        <v>0</v>
      </c>
      <c r="BN12" s="359">
        <v>0</v>
      </c>
      <c r="BO12" s="359">
        <v>0</v>
      </c>
      <c r="BP12" s="359">
        <v>0</v>
      </c>
      <c r="BQ12" s="359">
        <v>0</v>
      </c>
      <c r="BR12" s="359">
        <v>0</v>
      </c>
      <c r="BS12" s="359">
        <v>0</v>
      </c>
      <c r="BT12" s="359">
        <v>0</v>
      </c>
      <c r="BU12" s="359">
        <v>0</v>
      </c>
      <c r="BV12" s="359">
        <v>0</v>
      </c>
      <c r="BW12" s="359">
        <v>0</v>
      </c>
      <c r="BX12" s="359">
        <v>0</v>
      </c>
      <c r="BY12" s="359">
        <v>0</v>
      </c>
      <c r="BZ12" s="359">
        <v>0</v>
      </c>
      <c r="CA12" s="359">
        <v>0</v>
      </c>
      <c r="CB12" s="359">
        <v>0</v>
      </c>
      <c r="CC12" s="359">
        <v>0</v>
      </c>
      <c r="CD12" s="359">
        <v>0</v>
      </c>
      <c r="CE12" s="359">
        <v>0</v>
      </c>
      <c r="CF12" s="359">
        <v>0</v>
      </c>
      <c r="CG12" s="359">
        <v>0</v>
      </c>
      <c r="CH12" s="359">
        <v>0</v>
      </c>
      <c r="CI12" s="359">
        <v>0</v>
      </c>
      <c r="CJ12" s="359">
        <v>0</v>
      </c>
      <c r="CK12" s="359">
        <v>0</v>
      </c>
      <c r="CL12" s="359">
        <v>0</v>
      </c>
      <c r="CM12" s="359">
        <v>0</v>
      </c>
      <c r="CN12" s="359">
        <v>0</v>
      </c>
      <c r="CO12" s="359">
        <v>0</v>
      </c>
      <c r="CP12" s="359">
        <v>0</v>
      </c>
      <c r="CQ12" s="359">
        <v>0</v>
      </c>
      <c r="CR12" s="359">
        <v>0</v>
      </c>
      <c r="CS12" s="359">
        <v>0</v>
      </c>
      <c r="CT12" s="359">
        <v>0</v>
      </c>
      <c r="CU12" s="359">
        <v>0</v>
      </c>
      <c r="CV12" s="359">
        <v>0</v>
      </c>
      <c r="CW12" s="359">
        <v>0</v>
      </c>
      <c r="CX12" s="359">
        <v>0</v>
      </c>
      <c r="CY12" s="359">
        <v>0</v>
      </c>
      <c r="CZ12" s="359">
        <v>0</v>
      </c>
      <c r="DA12" s="359">
        <v>0</v>
      </c>
      <c r="DB12" s="359">
        <v>0</v>
      </c>
      <c r="DC12" s="359">
        <v>0</v>
      </c>
      <c r="DE12" s="23">
        <f>COUNTBLANK($H12:$DC12)</f>
        <v>0</v>
      </c>
      <c r="DF12" s="23">
        <f>COUNTIF($H12:$DC12,"&lt;&gt;0")</f>
        <v>0</v>
      </c>
      <c r="DG12">
        <f t="shared" ref="DG12:DG21" si="15">IF(ISNUMBER(E12),E12*100,0)</f>
        <v>21</v>
      </c>
      <c r="DH12">
        <v>0</v>
      </c>
    </row>
    <row r="13" spans="1:112" ht="15">
      <c r="A13" s="67"/>
      <c r="B13" s="323" t="str">
        <f>$B$11&amp;"2."</f>
        <v>D.1.2.</v>
      </c>
      <c r="C13" s="357" t="s">
        <v>182</v>
      </c>
      <c r="D13" s="304"/>
      <c r="E13" s="358">
        <v>0.21</v>
      </c>
      <c r="F13" s="350">
        <f>H13+NPV(FD,I13:INDEX(I13:DC13,PAL))</f>
        <v>0</v>
      </c>
      <c r="G13" s="350">
        <f>SUMIF($H$5:$DC$5,"&lt;="&amp;PAL,$H13:$DC13)</f>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0</v>
      </c>
      <c r="BG13" s="359">
        <v>0</v>
      </c>
      <c r="BH13" s="359">
        <v>0</v>
      </c>
      <c r="BI13" s="359">
        <v>0</v>
      </c>
      <c r="BJ13" s="359">
        <v>0</v>
      </c>
      <c r="BK13" s="359">
        <v>0</v>
      </c>
      <c r="BL13" s="359">
        <v>0</v>
      </c>
      <c r="BM13" s="359">
        <v>0</v>
      </c>
      <c r="BN13" s="359">
        <v>0</v>
      </c>
      <c r="BO13" s="359">
        <v>0</v>
      </c>
      <c r="BP13" s="359">
        <v>0</v>
      </c>
      <c r="BQ13" s="359">
        <v>0</v>
      </c>
      <c r="BR13" s="359">
        <v>0</v>
      </c>
      <c r="BS13" s="359">
        <v>0</v>
      </c>
      <c r="BT13" s="359">
        <v>0</v>
      </c>
      <c r="BU13" s="359">
        <v>0</v>
      </c>
      <c r="BV13" s="359">
        <v>0</v>
      </c>
      <c r="BW13" s="359">
        <v>0</v>
      </c>
      <c r="BX13" s="359">
        <v>0</v>
      </c>
      <c r="BY13" s="359">
        <v>0</v>
      </c>
      <c r="BZ13" s="359">
        <v>0</v>
      </c>
      <c r="CA13" s="359">
        <v>0</v>
      </c>
      <c r="CB13" s="359">
        <v>0</v>
      </c>
      <c r="CC13" s="359">
        <v>0</v>
      </c>
      <c r="CD13" s="359">
        <v>0</v>
      </c>
      <c r="CE13" s="359">
        <v>0</v>
      </c>
      <c r="CF13" s="359">
        <v>0</v>
      </c>
      <c r="CG13" s="359">
        <v>0</v>
      </c>
      <c r="CH13" s="359">
        <v>0</v>
      </c>
      <c r="CI13" s="359">
        <v>0</v>
      </c>
      <c r="CJ13" s="359">
        <v>0</v>
      </c>
      <c r="CK13" s="359">
        <v>0</v>
      </c>
      <c r="CL13" s="359">
        <v>0</v>
      </c>
      <c r="CM13" s="359">
        <v>0</v>
      </c>
      <c r="CN13" s="359">
        <v>0</v>
      </c>
      <c r="CO13" s="359">
        <v>0</v>
      </c>
      <c r="CP13" s="359">
        <v>0</v>
      </c>
      <c r="CQ13" s="359">
        <v>0</v>
      </c>
      <c r="CR13" s="359">
        <v>0</v>
      </c>
      <c r="CS13" s="359">
        <v>0</v>
      </c>
      <c r="CT13" s="359">
        <v>0</v>
      </c>
      <c r="CU13" s="359">
        <v>0</v>
      </c>
      <c r="CV13" s="359">
        <v>0</v>
      </c>
      <c r="CW13" s="359">
        <v>0</v>
      </c>
      <c r="CX13" s="359">
        <v>0</v>
      </c>
      <c r="CY13" s="359">
        <v>0</v>
      </c>
      <c r="CZ13" s="359">
        <v>0</v>
      </c>
      <c r="DA13" s="359">
        <v>0</v>
      </c>
      <c r="DB13" s="359">
        <v>0</v>
      </c>
      <c r="DC13" s="359">
        <v>0</v>
      </c>
      <c r="DE13" s="23">
        <f t="shared" ref="DE13:DE21" si="16">COUNTBLANK(H13:DC13)</f>
        <v>0</v>
      </c>
      <c r="DF13" s="23">
        <f t="shared" ref="DF13:DF76" si="17">COUNTIF($H13:$DC13,"&lt;&gt;0")</f>
        <v>0</v>
      </c>
      <c r="DG13">
        <f t="shared" si="15"/>
        <v>21</v>
      </c>
      <c r="DH13">
        <v>0</v>
      </c>
    </row>
    <row r="14" spans="1:112" ht="15">
      <c r="A14" s="67"/>
      <c r="B14" s="323" t="str">
        <f>$B$11&amp;"3."</f>
        <v>D.1.3.</v>
      </c>
      <c r="C14" s="357" t="s">
        <v>182</v>
      </c>
      <c r="D14" s="304"/>
      <c r="E14" s="358">
        <v>0.21</v>
      </c>
      <c r="F14" s="350">
        <f>H14+NPV(FD,I14:INDEX(I14:DC14,PAL))</f>
        <v>0</v>
      </c>
      <c r="G14" s="350">
        <f>SUMIF($H$5:$DC$5,"&lt;="&amp;PAL,$H14:$DC14)</f>
        <v>0</v>
      </c>
      <c r="H14" s="371">
        <v>0</v>
      </c>
      <c r="I14" s="371">
        <v>0</v>
      </c>
      <c r="J14" s="371">
        <v>0</v>
      </c>
      <c r="K14" s="371">
        <v>0</v>
      </c>
      <c r="L14" s="371">
        <v>0</v>
      </c>
      <c r="M14" s="371">
        <v>0</v>
      </c>
      <c r="N14" s="371">
        <v>0</v>
      </c>
      <c r="O14" s="371">
        <v>0</v>
      </c>
      <c r="P14" s="371">
        <v>0</v>
      </c>
      <c r="Q14" s="371">
        <v>0</v>
      </c>
      <c r="R14" s="371">
        <v>0</v>
      </c>
      <c r="S14" s="371">
        <v>0</v>
      </c>
      <c r="T14" s="371">
        <v>0</v>
      </c>
      <c r="U14" s="371">
        <v>0</v>
      </c>
      <c r="V14" s="371">
        <v>0</v>
      </c>
      <c r="W14" s="371">
        <v>0</v>
      </c>
      <c r="X14" s="371">
        <v>0</v>
      </c>
      <c r="Y14" s="371">
        <v>0</v>
      </c>
      <c r="Z14" s="371">
        <v>0</v>
      </c>
      <c r="AA14" s="371">
        <v>0</v>
      </c>
      <c r="AB14" s="371">
        <v>0</v>
      </c>
      <c r="AC14" s="371">
        <v>0</v>
      </c>
      <c r="AD14" s="371">
        <v>0</v>
      </c>
      <c r="AE14" s="371">
        <v>0</v>
      </c>
      <c r="AF14" s="371">
        <v>0</v>
      </c>
      <c r="AG14" s="371">
        <v>0</v>
      </c>
      <c r="AH14" s="371">
        <v>0</v>
      </c>
      <c r="AI14" s="371">
        <v>0</v>
      </c>
      <c r="AJ14" s="371">
        <v>0</v>
      </c>
      <c r="AK14" s="371">
        <v>0</v>
      </c>
      <c r="AL14" s="371">
        <v>0</v>
      </c>
      <c r="AM14" s="371">
        <v>0</v>
      </c>
      <c r="AN14" s="371">
        <v>0</v>
      </c>
      <c r="AO14" s="371">
        <v>0</v>
      </c>
      <c r="AP14" s="371">
        <v>0</v>
      </c>
      <c r="AQ14" s="371">
        <v>0</v>
      </c>
      <c r="AR14" s="371">
        <v>0</v>
      </c>
      <c r="AS14" s="371">
        <v>0</v>
      </c>
      <c r="AT14" s="371">
        <v>0</v>
      </c>
      <c r="AU14" s="371">
        <v>0</v>
      </c>
      <c r="AV14" s="371">
        <v>0</v>
      </c>
      <c r="AW14" s="371">
        <v>0</v>
      </c>
      <c r="AX14" s="371">
        <v>0</v>
      </c>
      <c r="AY14" s="371">
        <v>0</v>
      </c>
      <c r="AZ14" s="371">
        <v>0</v>
      </c>
      <c r="BA14" s="371">
        <v>0</v>
      </c>
      <c r="BB14" s="371">
        <v>0</v>
      </c>
      <c r="BC14" s="371">
        <v>0</v>
      </c>
      <c r="BD14" s="371">
        <v>0</v>
      </c>
      <c r="BE14" s="371">
        <v>0</v>
      </c>
      <c r="BF14" s="371">
        <v>0</v>
      </c>
      <c r="BG14" s="371">
        <v>0</v>
      </c>
      <c r="BH14" s="371">
        <v>0</v>
      </c>
      <c r="BI14" s="371">
        <v>0</v>
      </c>
      <c r="BJ14" s="371">
        <v>0</v>
      </c>
      <c r="BK14" s="371">
        <v>0</v>
      </c>
      <c r="BL14" s="371">
        <v>0</v>
      </c>
      <c r="BM14" s="371">
        <v>0</v>
      </c>
      <c r="BN14" s="371">
        <v>0</v>
      </c>
      <c r="BO14" s="371">
        <v>0</v>
      </c>
      <c r="BP14" s="371">
        <v>0</v>
      </c>
      <c r="BQ14" s="371">
        <v>0</v>
      </c>
      <c r="BR14" s="371">
        <v>0</v>
      </c>
      <c r="BS14" s="371">
        <v>0</v>
      </c>
      <c r="BT14" s="371">
        <v>0</v>
      </c>
      <c r="BU14" s="371">
        <v>0</v>
      </c>
      <c r="BV14" s="371">
        <v>0</v>
      </c>
      <c r="BW14" s="371">
        <v>0</v>
      </c>
      <c r="BX14" s="371">
        <v>0</v>
      </c>
      <c r="BY14" s="371">
        <v>0</v>
      </c>
      <c r="BZ14" s="371">
        <v>0</v>
      </c>
      <c r="CA14" s="371">
        <v>0</v>
      </c>
      <c r="CB14" s="371">
        <v>0</v>
      </c>
      <c r="CC14" s="371">
        <v>0</v>
      </c>
      <c r="CD14" s="371">
        <v>0</v>
      </c>
      <c r="CE14" s="371">
        <v>0</v>
      </c>
      <c r="CF14" s="371">
        <v>0</v>
      </c>
      <c r="CG14" s="371">
        <v>0</v>
      </c>
      <c r="CH14" s="371">
        <v>0</v>
      </c>
      <c r="CI14" s="371">
        <v>0</v>
      </c>
      <c r="CJ14" s="371">
        <v>0</v>
      </c>
      <c r="CK14" s="371">
        <v>0</v>
      </c>
      <c r="CL14" s="371">
        <v>0</v>
      </c>
      <c r="CM14" s="371">
        <v>0</v>
      </c>
      <c r="CN14" s="371">
        <v>0</v>
      </c>
      <c r="CO14" s="371">
        <v>0</v>
      </c>
      <c r="CP14" s="371">
        <v>0</v>
      </c>
      <c r="CQ14" s="371">
        <v>0</v>
      </c>
      <c r="CR14" s="371">
        <v>0</v>
      </c>
      <c r="CS14" s="371">
        <v>0</v>
      </c>
      <c r="CT14" s="371">
        <v>0</v>
      </c>
      <c r="CU14" s="371">
        <v>0</v>
      </c>
      <c r="CV14" s="371">
        <v>0</v>
      </c>
      <c r="CW14" s="371">
        <v>0</v>
      </c>
      <c r="CX14" s="371">
        <v>0</v>
      </c>
      <c r="CY14" s="371">
        <v>0</v>
      </c>
      <c r="CZ14" s="371">
        <v>0</v>
      </c>
      <c r="DA14" s="371">
        <v>0</v>
      </c>
      <c r="DB14" s="371">
        <v>0</v>
      </c>
      <c r="DC14" s="371">
        <v>0</v>
      </c>
      <c r="DE14" s="23">
        <f t="shared" si="16"/>
        <v>0</v>
      </c>
      <c r="DF14" s="23">
        <f t="shared" si="17"/>
        <v>0</v>
      </c>
      <c r="DG14">
        <f t="shared" si="15"/>
        <v>21</v>
      </c>
      <c r="DH14">
        <v>0</v>
      </c>
    </row>
    <row r="15" spans="1:112" ht="15">
      <c r="A15" s="67"/>
      <c r="B15" s="323" t="str">
        <f>$B$11&amp;"4."</f>
        <v>D.1.4.</v>
      </c>
      <c r="C15" s="357" t="s">
        <v>182</v>
      </c>
      <c r="D15" s="304"/>
      <c r="E15" s="358">
        <v>0.21</v>
      </c>
      <c r="F15" s="350">
        <f>H15+NPV(FD,I15:INDEX(I15:DC15,PAL))</f>
        <v>0</v>
      </c>
      <c r="G15" s="350">
        <f>SUMIF($H$5:$DC$5,"&lt;="&amp;PAL,$H15:$DC15)</f>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v>0</v>
      </c>
      <c r="AH15" s="359">
        <v>0</v>
      </c>
      <c r="AI15" s="359">
        <v>0</v>
      </c>
      <c r="AJ15" s="359">
        <v>0</v>
      </c>
      <c r="AK15" s="359">
        <v>0</v>
      </c>
      <c r="AL15" s="359">
        <v>0</v>
      </c>
      <c r="AM15" s="359">
        <v>0</v>
      </c>
      <c r="AN15" s="359">
        <v>0</v>
      </c>
      <c r="AO15" s="359">
        <v>0</v>
      </c>
      <c r="AP15" s="359">
        <v>0</v>
      </c>
      <c r="AQ15" s="359">
        <v>0</v>
      </c>
      <c r="AR15" s="359">
        <v>0</v>
      </c>
      <c r="AS15" s="359">
        <v>0</v>
      </c>
      <c r="AT15" s="359">
        <v>0</v>
      </c>
      <c r="AU15" s="359">
        <v>0</v>
      </c>
      <c r="AV15" s="359">
        <v>0</v>
      </c>
      <c r="AW15" s="359">
        <v>0</v>
      </c>
      <c r="AX15" s="359">
        <v>0</v>
      </c>
      <c r="AY15" s="359">
        <v>0</v>
      </c>
      <c r="AZ15" s="359">
        <v>0</v>
      </c>
      <c r="BA15" s="359">
        <v>0</v>
      </c>
      <c r="BB15" s="359">
        <v>0</v>
      </c>
      <c r="BC15" s="359">
        <v>0</v>
      </c>
      <c r="BD15" s="359">
        <v>0</v>
      </c>
      <c r="BE15" s="359">
        <v>0</v>
      </c>
      <c r="BF15" s="359">
        <v>0</v>
      </c>
      <c r="BG15" s="359">
        <v>0</v>
      </c>
      <c r="BH15" s="359">
        <v>0</v>
      </c>
      <c r="BI15" s="359">
        <v>0</v>
      </c>
      <c r="BJ15" s="359">
        <v>0</v>
      </c>
      <c r="BK15" s="359">
        <v>0</v>
      </c>
      <c r="BL15" s="359">
        <v>0</v>
      </c>
      <c r="BM15" s="359">
        <v>0</v>
      </c>
      <c r="BN15" s="359">
        <v>0</v>
      </c>
      <c r="BO15" s="359">
        <v>0</v>
      </c>
      <c r="BP15" s="359">
        <v>0</v>
      </c>
      <c r="BQ15" s="359">
        <v>0</v>
      </c>
      <c r="BR15" s="359">
        <v>0</v>
      </c>
      <c r="BS15" s="359">
        <v>0</v>
      </c>
      <c r="BT15" s="359">
        <v>0</v>
      </c>
      <c r="BU15" s="359">
        <v>0</v>
      </c>
      <c r="BV15" s="359">
        <v>0</v>
      </c>
      <c r="BW15" s="359">
        <v>0</v>
      </c>
      <c r="BX15" s="359">
        <v>0</v>
      </c>
      <c r="BY15" s="359">
        <v>0</v>
      </c>
      <c r="BZ15" s="359">
        <v>0</v>
      </c>
      <c r="CA15" s="359">
        <v>0</v>
      </c>
      <c r="CB15" s="359">
        <v>0</v>
      </c>
      <c r="CC15" s="359">
        <v>0</v>
      </c>
      <c r="CD15" s="359">
        <v>0</v>
      </c>
      <c r="CE15" s="359">
        <v>0</v>
      </c>
      <c r="CF15" s="359">
        <v>0</v>
      </c>
      <c r="CG15" s="359">
        <v>0</v>
      </c>
      <c r="CH15" s="359">
        <v>0</v>
      </c>
      <c r="CI15" s="359">
        <v>0</v>
      </c>
      <c r="CJ15" s="359">
        <v>0</v>
      </c>
      <c r="CK15" s="359">
        <v>0</v>
      </c>
      <c r="CL15" s="359">
        <v>0</v>
      </c>
      <c r="CM15" s="359">
        <v>0</v>
      </c>
      <c r="CN15" s="359">
        <v>0</v>
      </c>
      <c r="CO15" s="359">
        <v>0</v>
      </c>
      <c r="CP15" s="359">
        <v>0</v>
      </c>
      <c r="CQ15" s="359">
        <v>0</v>
      </c>
      <c r="CR15" s="359">
        <v>0</v>
      </c>
      <c r="CS15" s="359">
        <v>0</v>
      </c>
      <c r="CT15" s="359">
        <v>0</v>
      </c>
      <c r="CU15" s="359">
        <v>0</v>
      </c>
      <c r="CV15" s="359">
        <v>0</v>
      </c>
      <c r="CW15" s="359">
        <v>0</v>
      </c>
      <c r="CX15" s="359">
        <v>0</v>
      </c>
      <c r="CY15" s="359">
        <v>0</v>
      </c>
      <c r="CZ15" s="359">
        <v>0</v>
      </c>
      <c r="DA15" s="359">
        <v>0</v>
      </c>
      <c r="DB15" s="359">
        <v>0</v>
      </c>
      <c r="DC15" s="359">
        <v>0</v>
      </c>
      <c r="DE15" s="23">
        <f t="shared" si="16"/>
        <v>0</v>
      </c>
      <c r="DF15" s="23">
        <f t="shared" si="17"/>
        <v>0</v>
      </c>
      <c r="DG15">
        <f t="shared" si="15"/>
        <v>21</v>
      </c>
      <c r="DH15">
        <v>0</v>
      </c>
    </row>
    <row r="16" spans="1:112" ht="15">
      <c r="A16" s="67"/>
      <c r="B16" s="323" t="str">
        <f>$B$11&amp;"5."</f>
        <v>D.1.5.</v>
      </c>
      <c r="C16" s="357" t="s">
        <v>182</v>
      </c>
      <c r="D16" s="304"/>
      <c r="E16" s="358">
        <v>0.21</v>
      </c>
      <c r="F16" s="350">
        <f>H16+NPV(FD,I16:INDEX(I16:DC16,PAL))</f>
        <v>0</v>
      </c>
      <c r="G16" s="350">
        <f>SUMIF($H$5:$DC$5,"&lt;="&amp;PAL,$H16:$DC16)</f>
        <v>0</v>
      </c>
      <c r="H16" s="359">
        <v>0</v>
      </c>
      <c r="I16" s="359">
        <v>0</v>
      </c>
      <c r="J16" s="359">
        <v>0</v>
      </c>
      <c r="K16" s="359">
        <v>0</v>
      </c>
      <c r="L16" s="359">
        <v>0</v>
      </c>
      <c r="M16" s="359">
        <v>0</v>
      </c>
      <c r="N16" s="359">
        <v>0</v>
      </c>
      <c r="O16" s="359">
        <v>0</v>
      </c>
      <c r="P16" s="359">
        <v>0</v>
      </c>
      <c r="Q16" s="359">
        <v>0</v>
      </c>
      <c r="R16" s="359">
        <v>0</v>
      </c>
      <c r="S16" s="359">
        <v>0</v>
      </c>
      <c r="T16" s="359">
        <v>0</v>
      </c>
      <c r="U16" s="359">
        <v>0</v>
      </c>
      <c r="V16" s="359">
        <v>0</v>
      </c>
      <c r="W16" s="359">
        <v>0</v>
      </c>
      <c r="X16" s="359">
        <v>0</v>
      </c>
      <c r="Y16" s="359">
        <v>0</v>
      </c>
      <c r="Z16" s="359">
        <v>0</v>
      </c>
      <c r="AA16" s="359">
        <v>0</v>
      </c>
      <c r="AB16" s="359">
        <v>0</v>
      </c>
      <c r="AC16" s="359">
        <v>0</v>
      </c>
      <c r="AD16" s="359">
        <v>0</v>
      </c>
      <c r="AE16" s="359">
        <v>0</v>
      </c>
      <c r="AF16" s="359">
        <v>0</v>
      </c>
      <c r="AG16" s="359">
        <v>0</v>
      </c>
      <c r="AH16" s="359">
        <v>0</v>
      </c>
      <c r="AI16" s="359">
        <v>0</v>
      </c>
      <c r="AJ16" s="359">
        <v>0</v>
      </c>
      <c r="AK16" s="359">
        <v>0</v>
      </c>
      <c r="AL16" s="359">
        <v>0</v>
      </c>
      <c r="AM16" s="359">
        <v>0</v>
      </c>
      <c r="AN16" s="359">
        <v>0</v>
      </c>
      <c r="AO16" s="359">
        <v>0</v>
      </c>
      <c r="AP16" s="359">
        <v>0</v>
      </c>
      <c r="AQ16" s="359">
        <v>0</v>
      </c>
      <c r="AR16" s="359">
        <v>0</v>
      </c>
      <c r="AS16" s="359">
        <v>0</v>
      </c>
      <c r="AT16" s="359">
        <v>0</v>
      </c>
      <c r="AU16" s="359">
        <v>0</v>
      </c>
      <c r="AV16" s="359">
        <v>0</v>
      </c>
      <c r="AW16" s="359">
        <v>0</v>
      </c>
      <c r="AX16" s="359">
        <v>0</v>
      </c>
      <c r="AY16" s="359">
        <v>0</v>
      </c>
      <c r="AZ16" s="359">
        <v>0</v>
      </c>
      <c r="BA16" s="359">
        <v>0</v>
      </c>
      <c r="BB16" s="359">
        <v>0</v>
      </c>
      <c r="BC16" s="359">
        <v>0</v>
      </c>
      <c r="BD16" s="359">
        <v>0</v>
      </c>
      <c r="BE16" s="359">
        <v>0</v>
      </c>
      <c r="BF16" s="359">
        <v>0</v>
      </c>
      <c r="BG16" s="359">
        <v>0</v>
      </c>
      <c r="BH16" s="359">
        <v>0</v>
      </c>
      <c r="BI16" s="359">
        <v>0</v>
      </c>
      <c r="BJ16" s="359">
        <v>0</v>
      </c>
      <c r="BK16" s="359">
        <v>0</v>
      </c>
      <c r="BL16" s="359">
        <v>0</v>
      </c>
      <c r="BM16" s="359">
        <v>0</v>
      </c>
      <c r="BN16" s="359">
        <v>0</v>
      </c>
      <c r="BO16" s="359">
        <v>0</v>
      </c>
      <c r="BP16" s="359">
        <v>0</v>
      </c>
      <c r="BQ16" s="359">
        <v>0</v>
      </c>
      <c r="BR16" s="359">
        <v>0</v>
      </c>
      <c r="BS16" s="359">
        <v>0</v>
      </c>
      <c r="BT16" s="359">
        <v>0</v>
      </c>
      <c r="BU16" s="359">
        <v>0</v>
      </c>
      <c r="BV16" s="359">
        <v>0</v>
      </c>
      <c r="BW16" s="359">
        <v>0</v>
      </c>
      <c r="BX16" s="359">
        <v>0</v>
      </c>
      <c r="BY16" s="359">
        <v>0</v>
      </c>
      <c r="BZ16" s="359">
        <v>0</v>
      </c>
      <c r="CA16" s="359">
        <v>0</v>
      </c>
      <c r="CB16" s="359">
        <v>0</v>
      </c>
      <c r="CC16" s="359">
        <v>0</v>
      </c>
      <c r="CD16" s="359">
        <v>0</v>
      </c>
      <c r="CE16" s="359">
        <v>0</v>
      </c>
      <c r="CF16" s="359">
        <v>0</v>
      </c>
      <c r="CG16" s="359">
        <v>0</v>
      </c>
      <c r="CH16" s="359">
        <v>0</v>
      </c>
      <c r="CI16" s="359">
        <v>0</v>
      </c>
      <c r="CJ16" s="359">
        <v>0</v>
      </c>
      <c r="CK16" s="359">
        <v>0</v>
      </c>
      <c r="CL16" s="359">
        <v>0</v>
      </c>
      <c r="CM16" s="359">
        <v>0</v>
      </c>
      <c r="CN16" s="359">
        <v>0</v>
      </c>
      <c r="CO16" s="359">
        <v>0</v>
      </c>
      <c r="CP16" s="359">
        <v>0</v>
      </c>
      <c r="CQ16" s="359">
        <v>0</v>
      </c>
      <c r="CR16" s="359">
        <v>0</v>
      </c>
      <c r="CS16" s="359">
        <v>0</v>
      </c>
      <c r="CT16" s="359">
        <v>0</v>
      </c>
      <c r="CU16" s="359">
        <v>0</v>
      </c>
      <c r="CV16" s="359">
        <v>0</v>
      </c>
      <c r="CW16" s="359">
        <v>0</v>
      </c>
      <c r="CX16" s="359">
        <v>0</v>
      </c>
      <c r="CY16" s="359">
        <v>0</v>
      </c>
      <c r="CZ16" s="359">
        <v>0</v>
      </c>
      <c r="DA16" s="359">
        <v>0</v>
      </c>
      <c r="DB16" s="359">
        <v>0</v>
      </c>
      <c r="DC16" s="359">
        <v>0</v>
      </c>
      <c r="DE16" s="23">
        <f t="shared" si="16"/>
        <v>0</v>
      </c>
      <c r="DF16" s="23">
        <f t="shared" si="17"/>
        <v>0</v>
      </c>
      <c r="DG16">
        <f t="shared" si="15"/>
        <v>21</v>
      </c>
      <c r="DH16">
        <v>0</v>
      </c>
    </row>
    <row r="17" spans="1:112" ht="15">
      <c r="A17" s="67"/>
      <c r="B17" s="323" t="str">
        <f>$B$11&amp;"6."</f>
        <v>D.1.6.</v>
      </c>
      <c r="C17" s="357" t="s">
        <v>182</v>
      </c>
      <c r="D17" s="304"/>
      <c r="E17" s="358">
        <v>0.21</v>
      </c>
      <c r="F17" s="350">
        <f>H17+NPV(FD,I17:INDEX(I17:DC17,PAL))</f>
        <v>0</v>
      </c>
      <c r="G17" s="350">
        <f>SUMIF($H$5:$DC$5,"&lt;="&amp;PAL,$H17:$DC17)</f>
        <v>0</v>
      </c>
      <c r="H17" s="359">
        <v>0</v>
      </c>
      <c r="I17" s="359">
        <v>0</v>
      </c>
      <c r="J17" s="359">
        <v>0</v>
      </c>
      <c r="K17" s="359">
        <v>0</v>
      </c>
      <c r="L17" s="359">
        <v>0</v>
      </c>
      <c r="M17" s="359">
        <v>0</v>
      </c>
      <c r="N17" s="359">
        <v>0</v>
      </c>
      <c r="O17" s="359">
        <v>0</v>
      </c>
      <c r="P17" s="359">
        <v>0</v>
      </c>
      <c r="Q17" s="359">
        <v>0</v>
      </c>
      <c r="R17" s="359">
        <v>0</v>
      </c>
      <c r="S17" s="359">
        <v>0</v>
      </c>
      <c r="T17" s="359">
        <v>0</v>
      </c>
      <c r="U17" s="359">
        <v>0</v>
      </c>
      <c r="V17" s="359">
        <v>0</v>
      </c>
      <c r="W17" s="359">
        <v>0</v>
      </c>
      <c r="X17" s="359">
        <v>0</v>
      </c>
      <c r="Y17" s="359">
        <v>0</v>
      </c>
      <c r="Z17" s="359">
        <v>0</v>
      </c>
      <c r="AA17" s="359">
        <v>0</v>
      </c>
      <c r="AB17" s="359">
        <v>0</v>
      </c>
      <c r="AC17" s="359">
        <v>0</v>
      </c>
      <c r="AD17" s="359">
        <v>0</v>
      </c>
      <c r="AE17" s="359">
        <v>0</v>
      </c>
      <c r="AF17" s="359">
        <v>0</v>
      </c>
      <c r="AG17" s="359">
        <v>0</v>
      </c>
      <c r="AH17" s="359">
        <v>0</v>
      </c>
      <c r="AI17" s="359">
        <v>0</v>
      </c>
      <c r="AJ17" s="359">
        <v>0</v>
      </c>
      <c r="AK17" s="359">
        <v>0</v>
      </c>
      <c r="AL17" s="359">
        <v>0</v>
      </c>
      <c r="AM17" s="359">
        <v>0</v>
      </c>
      <c r="AN17" s="359">
        <v>0</v>
      </c>
      <c r="AO17" s="359">
        <v>0</v>
      </c>
      <c r="AP17" s="359">
        <v>0</v>
      </c>
      <c r="AQ17" s="359">
        <v>0</v>
      </c>
      <c r="AR17" s="359">
        <v>0</v>
      </c>
      <c r="AS17" s="359">
        <v>0</v>
      </c>
      <c r="AT17" s="359">
        <v>0</v>
      </c>
      <c r="AU17" s="359">
        <v>0</v>
      </c>
      <c r="AV17" s="359">
        <v>0</v>
      </c>
      <c r="AW17" s="359">
        <v>0</v>
      </c>
      <c r="AX17" s="359">
        <v>0</v>
      </c>
      <c r="AY17" s="359">
        <v>0</v>
      </c>
      <c r="AZ17" s="359">
        <v>0</v>
      </c>
      <c r="BA17" s="359">
        <v>0</v>
      </c>
      <c r="BB17" s="359">
        <v>0</v>
      </c>
      <c r="BC17" s="359">
        <v>0</v>
      </c>
      <c r="BD17" s="359">
        <v>0</v>
      </c>
      <c r="BE17" s="359">
        <v>0</v>
      </c>
      <c r="BF17" s="359">
        <v>0</v>
      </c>
      <c r="BG17" s="359">
        <v>0</v>
      </c>
      <c r="BH17" s="359">
        <v>0</v>
      </c>
      <c r="BI17" s="359">
        <v>0</v>
      </c>
      <c r="BJ17" s="359">
        <v>0</v>
      </c>
      <c r="BK17" s="359">
        <v>0</v>
      </c>
      <c r="BL17" s="359">
        <v>0</v>
      </c>
      <c r="BM17" s="359">
        <v>0</v>
      </c>
      <c r="BN17" s="359">
        <v>0</v>
      </c>
      <c r="BO17" s="359">
        <v>0</v>
      </c>
      <c r="BP17" s="359">
        <v>0</v>
      </c>
      <c r="BQ17" s="359">
        <v>0</v>
      </c>
      <c r="BR17" s="359">
        <v>0</v>
      </c>
      <c r="BS17" s="359">
        <v>0</v>
      </c>
      <c r="BT17" s="359">
        <v>0</v>
      </c>
      <c r="BU17" s="359">
        <v>0</v>
      </c>
      <c r="BV17" s="359">
        <v>0</v>
      </c>
      <c r="BW17" s="359">
        <v>0</v>
      </c>
      <c r="BX17" s="359">
        <v>0</v>
      </c>
      <c r="BY17" s="359">
        <v>0</v>
      </c>
      <c r="BZ17" s="359">
        <v>0</v>
      </c>
      <c r="CA17" s="359">
        <v>0</v>
      </c>
      <c r="CB17" s="359">
        <v>0</v>
      </c>
      <c r="CC17" s="359">
        <v>0</v>
      </c>
      <c r="CD17" s="359">
        <v>0</v>
      </c>
      <c r="CE17" s="359">
        <v>0</v>
      </c>
      <c r="CF17" s="359">
        <v>0</v>
      </c>
      <c r="CG17" s="359">
        <v>0</v>
      </c>
      <c r="CH17" s="359">
        <v>0</v>
      </c>
      <c r="CI17" s="359">
        <v>0</v>
      </c>
      <c r="CJ17" s="359">
        <v>0</v>
      </c>
      <c r="CK17" s="359">
        <v>0</v>
      </c>
      <c r="CL17" s="359">
        <v>0</v>
      </c>
      <c r="CM17" s="359">
        <v>0</v>
      </c>
      <c r="CN17" s="359">
        <v>0</v>
      </c>
      <c r="CO17" s="359">
        <v>0</v>
      </c>
      <c r="CP17" s="359">
        <v>0</v>
      </c>
      <c r="CQ17" s="359">
        <v>0</v>
      </c>
      <c r="CR17" s="359">
        <v>0</v>
      </c>
      <c r="CS17" s="359">
        <v>0</v>
      </c>
      <c r="CT17" s="359">
        <v>0</v>
      </c>
      <c r="CU17" s="359">
        <v>0</v>
      </c>
      <c r="CV17" s="359">
        <v>0</v>
      </c>
      <c r="CW17" s="359">
        <v>0</v>
      </c>
      <c r="CX17" s="359">
        <v>0</v>
      </c>
      <c r="CY17" s="359">
        <v>0</v>
      </c>
      <c r="CZ17" s="359">
        <v>0</v>
      </c>
      <c r="DA17" s="359">
        <v>0</v>
      </c>
      <c r="DB17" s="359">
        <v>0</v>
      </c>
      <c r="DC17" s="359">
        <v>0</v>
      </c>
      <c r="DE17" s="23">
        <f t="shared" si="16"/>
        <v>0</v>
      </c>
      <c r="DF17" s="23">
        <f t="shared" si="17"/>
        <v>0</v>
      </c>
      <c r="DG17">
        <f t="shared" si="15"/>
        <v>21</v>
      </c>
      <c r="DH17">
        <v>0</v>
      </c>
    </row>
    <row r="18" spans="1:112" ht="15">
      <c r="A18" s="67"/>
      <c r="B18" s="323" t="str">
        <f>$B$11&amp;"7."</f>
        <v>D.1.7.</v>
      </c>
      <c r="C18" s="357" t="s">
        <v>182</v>
      </c>
      <c r="D18" s="304"/>
      <c r="E18" s="358">
        <v>0.21</v>
      </c>
      <c r="F18" s="350">
        <f>H18+NPV(FD,I18:INDEX(I18:DC18,PAL))</f>
        <v>0</v>
      </c>
      <c r="G18" s="350">
        <f>SUMIF($H$5:$DC$5,"&lt;="&amp;PAL,$H18:$DC18)</f>
        <v>0</v>
      </c>
      <c r="H18" s="359">
        <v>0</v>
      </c>
      <c r="I18" s="359">
        <v>0</v>
      </c>
      <c r="J18" s="359">
        <v>0</v>
      </c>
      <c r="K18" s="359">
        <v>0</v>
      </c>
      <c r="L18" s="359">
        <v>0</v>
      </c>
      <c r="M18" s="359">
        <v>0</v>
      </c>
      <c r="N18" s="359">
        <v>0</v>
      </c>
      <c r="O18" s="359">
        <v>0</v>
      </c>
      <c r="P18" s="359">
        <v>0</v>
      </c>
      <c r="Q18" s="359">
        <v>0</v>
      </c>
      <c r="R18" s="359">
        <v>0</v>
      </c>
      <c r="S18" s="359">
        <v>0</v>
      </c>
      <c r="T18" s="359">
        <v>0</v>
      </c>
      <c r="U18" s="359">
        <v>0</v>
      </c>
      <c r="V18" s="359">
        <v>0</v>
      </c>
      <c r="W18" s="359">
        <v>0</v>
      </c>
      <c r="X18" s="359">
        <v>0</v>
      </c>
      <c r="Y18" s="359">
        <v>0</v>
      </c>
      <c r="Z18" s="359">
        <v>0</v>
      </c>
      <c r="AA18" s="359">
        <v>0</v>
      </c>
      <c r="AB18" s="359">
        <v>0</v>
      </c>
      <c r="AC18" s="359">
        <v>0</v>
      </c>
      <c r="AD18" s="359">
        <v>0</v>
      </c>
      <c r="AE18" s="359">
        <v>0</v>
      </c>
      <c r="AF18" s="359">
        <v>0</v>
      </c>
      <c r="AG18" s="359">
        <v>0</v>
      </c>
      <c r="AH18" s="359">
        <v>0</v>
      </c>
      <c r="AI18" s="359">
        <v>0</v>
      </c>
      <c r="AJ18" s="359">
        <v>0</v>
      </c>
      <c r="AK18" s="359">
        <v>0</v>
      </c>
      <c r="AL18" s="359">
        <v>0</v>
      </c>
      <c r="AM18" s="359">
        <v>0</v>
      </c>
      <c r="AN18" s="359">
        <v>0</v>
      </c>
      <c r="AO18" s="359">
        <v>0</v>
      </c>
      <c r="AP18" s="359">
        <v>0</v>
      </c>
      <c r="AQ18" s="359">
        <v>0</v>
      </c>
      <c r="AR18" s="359">
        <v>0</v>
      </c>
      <c r="AS18" s="359">
        <v>0</v>
      </c>
      <c r="AT18" s="359">
        <v>0</v>
      </c>
      <c r="AU18" s="359">
        <v>0</v>
      </c>
      <c r="AV18" s="359">
        <v>0</v>
      </c>
      <c r="AW18" s="359">
        <v>0</v>
      </c>
      <c r="AX18" s="359">
        <v>0</v>
      </c>
      <c r="AY18" s="359">
        <v>0</v>
      </c>
      <c r="AZ18" s="359">
        <v>0</v>
      </c>
      <c r="BA18" s="359">
        <v>0</v>
      </c>
      <c r="BB18" s="359">
        <v>0</v>
      </c>
      <c r="BC18" s="359">
        <v>0</v>
      </c>
      <c r="BD18" s="359">
        <v>0</v>
      </c>
      <c r="BE18" s="359">
        <v>0</v>
      </c>
      <c r="BF18" s="359">
        <v>0</v>
      </c>
      <c r="BG18" s="359">
        <v>0</v>
      </c>
      <c r="BH18" s="359">
        <v>0</v>
      </c>
      <c r="BI18" s="359">
        <v>0</v>
      </c>
      <c r="BJ18" s="359">
        <v>0</v>
      </c>
      <c r="BK18" s="359">
        <v>0</v>
      </c>
      <c r="BL18" s="359">
        <v>0</v>
      </c>
      <c r="BM18" s="359">
        <v>0</v>
      </c>
      <c r="BN18" s="359">
        <v>0</v>
      </c>
      <c r="BO18" s="359">
        <v>0</v>
      </c>
      <c r="BP18" s="359">
        <v>0</v>
      </c>
      <c r="BQ18" s="359">
        <v>0</v>
      </c>
      <c r="BR18" s="359">
        <v>0</v>
      </c>
      <c r="BS18" s="359">
        <v>0</v>
      </c>
      <c r="BT18" s="359">
        <v>0</v>
      </c>
      <c r="BU18" s="359">
        <v>0</v>
      </c>
      <c r="BV18" s="359">
        <v>0</v>
      </c>
      <c r="BW18" s="359">
        <v>0</v>
      </c>
      <c r="BX18" s="359">
        <v>0</v>
      </c>
      <c r="BY18" s="359">
        <v>0</v>
      </c>
      <c r="BZ18" s="359">
        <v>0</v>
      </c>
      <c r="CA18" s="359">
        <v>0</v>
      </c>
      <c r="CB18" s="359">
        <v>0</v>
      </c>
      <c r="CC18" s="359">
        <v>0</v>
      </c>
      <c r="CD18" s="359">
        <v>0</v>
      </c>
      <c r="CE18" s="359">
        <v>0</v>
      </c>
      <c r="CF18" s="359">
        <v>0</v>
      </c>
      <c r="CG18" s="359">
        <v>0</v>
      </c>
      <c r="CH18" s="359">
        <v>0</v>
      </c>
      <c r="CI18" s="359">
        <v>0</v>
      </c>
      <c r="CJ18" s="359">
        <v>0</v>
      </c>
      <c r="CK18" s="359">
        <v>0</v>
      </c>
      <c r="CL18" s="359">
        <v>0</v>
      </c>
      <c r="CM18" s="359">
        <v>0</v>
      </c>
      <c r="CN18" s="359">
        <v>0</v>
      </c>
      <c r="CO18" s="359">
        <v>0</v>
      </c>
      <c r="CP18" s="359">
        <v>0</v>
      </c>
      <c r="CQ18" s="359">
        <v>0</v>
      </c>
      <c r="CR18" s="359">
        <v>0</v>
      </c>
      <c r="CS18" s="359">
        <v>0</v>
      </c>
      <c r="CT18" s="359">
        <v>0</v>
      </c>
      <c r="CU18" s="359">
        <v>0</v>
      </c>
      <c r="CV18" s="359">
        <v>0</v>
      </c>
      <c r="CW18" s="359">
        <v>0</v>
      </c>
      <c r="CX18" s="359">
        <v>0</v>
      </c>
      <c r="CY18" s="359">
        <v>0</v>
      </c>
      <c r="CZ18" s="359">
        <v>0</v>
      </c>
      <c r="DA18" s="359">
        <v>0</v>
      </c>
      <c r="DB18" s="359">
        <v>0</v>
      </c>
      <c r="DC18" s="359">
        <v>0</v>
      </c>
      <c r="DE18" s="23">
        <f t="shared" si="16"/>
        <v>0</v>
      </c>
      <c r="DF18" s="23">
        <f t="shared" si="17"/>
        <v>0</v>
      </c>
      <c r="DG18">
        <f t="shared" si="15"/>
        <v>21</v>
      </c>
      <c r="DH18">
        <v>0</v>
      </c>
    </row>
    <row r="19" spans="1:112" ht="15">
      <c r="A19" s="67"/>
      <c r="B19" s="323" t="str">
        <f>$B$11&amp;"8."</f>
        <v>D.1.8.</v>
      </c>
      <c r="C19" s="357" t="s">
        <v>182</v>
      </c>
      <c r="D19" s="304"/>
      <c r="E19" s="358">
        <v>0.21</v>
      </c>
      <c r="F19" s="350">
        <f>H19+NPV(FD,I19:INDEX(I19:DC19,PAL))</f>
        <v>0</v>
      </c>
      <c r="G19" s="350">
        <f>SUMIF($H$5:$DC$5,"&lt;="&amp;PAL,$H19:$DC19)</f>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0</v>
      </c>
      <c r="AI19" s="359">
        <v>0</v>
      </c>
      <c r="AJ19" s="359">
        <v>0</v>
      </c>
      <c r="AK19" s="359">
        <v>0</v>
      </c>
      <c r="AL19" s="359">
        <v>0</v>
      </c>
      <c r="AM19" s="359">
        <v>0</v>
      </c>
      <c r="AN19" s="359">
        <v>0</v>
      </c>
      <c r="AO19" s="359">
        <v>0</v>
      </c>
      <c r="AP19" s="359">
        <v>0</v>
      </c>
      <c r="AQ19" s="359">
        <v>0</v>
      </c>
      <c r="AR19" s="359">
        <v>0</v>
      </c>
      <c r="AS19" s="359">
        <v>0</v>
      </c>
      <c r="AT19" s="359">
        <v>0</v>
      </c>
      <c r="AU19" s="359">
        <v>0</v>
      </c>
      <c r="AV19" s="359">
        <v>0</v>
      </c>
      <c r="AW19" s="359">
        <v>0</v>
      </c>
      <c r="AX19" s="359">
        <v>0</v>
      </c>
      <c r="AY19" s="359">
        <v>0</v>
      </c>
      <c r="AZ19" s="359">
        <v>0</v>
      </c>
      <c r="BA19" s="359">
        <v>0</v>
      </c>
      <c r="BB19" s="359">
        <v>0</v>
      </c>
      <c r="BC19" s="359">
        <v>0</v>
      </c>
      <c r="BD19" s="359">
        <v>0</v>
      </c>
      <c r="BE19" s="359">
        <v>0</v>
      </c>
      <c r="BF19" s="359">
        <v>0</v>
      </c>
      <c r="BG19" s="359">
        <v>0</v>
      </c>
      <c r="BH19" s="359">
        <v>0</v>
      </c>
      <c r="BI19" s="359">
        <v>0</v>
      </c>
      <c r="BJ19" s="359">
        <v>0</v>
      </c>
      <c r="BK19" s="359">
        <v>0</v>
      </c>
      <c r="BL19" s="359">
        <v>0</v>
      </c>
      <c r="BM19" s="359">
        <v>0</v>
      </c>
      <c r="BN19" s="359">
        <v>0</v>
      </c>
      <c r="BO19" s="359">
        <v>0</v>
      </c>
      <c r="BP19" s="359">
        <v>0</v>
      </c>
      <c r="BQ19" s="359">
        <v>0</v>
      </c>
      <c r="BR19" s="359">
        <v>0</v>
      </c>
      <c r="BS19" s="359">
        <v>0</v>
      </c>
      <c r="BT19" s="359">
        <v>0</v>
      </c>
      <c r="BU19" s="359">
        <v>0</v>
      </c>
      <c r="BV19" s="359">
        <v>0</v>
      </c>
      <c r="BW19" s="359">
        <v>0</v>
      </c>
      <c r="BX19" s="359">
        <v>0</v>
      </c>
      <c r="BY19" s="359">
        <v>0</v>
      </c>
      <c r="BZ19" s="359">
        <v>0</v>
      </c>
      <c r="CA19" s="359">
        <v>0</v>
      </c>
      <c r="CB19" s="359">
        <v>0</v>
      </c>
      <c r="CC19" s="359">
        <v>0</v>
      </c>
      <c r="CD19" s="359">
        <v>0</v>
      </c>
      <c r="CE19" s="359">
        <v>0</v>
      </c>
      <c r="CF19" s="359">
        <v>0</v>
      </c>
      <c r="CG19" s="359">
        <v>0</v>
      </c>
      <c r="CH19" s="359">
        <v>0</v>
      </c>
      <c r="CI19" s="359">
        <v>0</v>
      </c>
      <c r="CJ19" s="359">
        <v>0</v>
      </c>
      <c r="CK19" s="359">
        <v>0</v>
      </c>
      <c r="CL19" s="359">
        <v>0</v>
      </c>
      <c r="CM19" s="359">
        <v>0</v>
      </c>
      <c r="CN19" s="359">
        <v>0</v>
      </c>
      <c r="CO19" s="359">
        <v>0</v>
      </c>
      <c r="CP19" s="359">
        <v>0</v>
      </c>
      <c r="CQ19" s="359">
        <v>0</v>
      </c>
      <c r="CR19" s="359">
        <v>0</v>
      </c>
      <c r="CS19" s="359">
        <v>0</v>
      </c>
      <c r="CT19" s="359">
        <v>0</v>
      </c>
      <c r="CU19" s="359">
        <v>0</v>
      </c>
      <c r="CV19" s="359">
        <v>0</v>
      </c>
      <c r="CW19" s="359">
        <v>0</v>
      </c>
      <c r="CX19" s="359">
        <v>0</v>
      </c>
      <c r="CY19" s="359">
        <v>0</v>
      </c>
      <c r="CZ19" s="359">
        <v>0</v>
      </c>
      <c r="DA19" s="359">
        <v>0</v>
      </c>
      <c r="DB19" s="359">
        <v>0</v>
      </c>
      <c r="DC19" s="359">
        <v>0</v>
      </c>
      <c r="DE19" s="23">
        <f t="shared" si="16"/>
        <v>0</v>
      </c>
      <c r="DF19" s="23">
        <f t="shared" si="17"/>
        <v>0</v>
      </c>
      <c r="DG19">
        <f t="shared" si="15"/>
        <v>21</v>
      </c>
      <c r="DH19">
        <v>0</v>
      </c>
    </row>
    <row r="20" spans="1:112" ht="15">
      <c r="A20" s="67"/>
      <c r="B20" s="323" t="str">
        <f>$B$11&amp;"9."</f>
        <v>D.1.9.</v>
      </c>
      <c r="C20" s="360" t="s">
        <v>178</v>
      </c>
      <c r="D20" s="304"/>
      <c r="E20" s="358">
        <v>0.21</v>
      </c>
      <c r="F20" s="350">
        <f>H20+NPV(FD,I20:INDEX(I20:DC20,PAL))</f>
        <v>0</v>
      </c>
      <c r="G20" s="350">
        <f>SUMIF($H$5:$DC$5,"&lt;="&amp;PAL,$H20:$DC20)</f>
        <v>0</v>
      </c>
      <c r="H20" s="361">
        <v>0</v>
      </c>
      <c r="I20" s="361">
        <v>0</v>
      </c>
      <c r="J20" s="361">
        <v>0</v>
      </c>
      <c r="K20" s="361">
        <v>0</v>
      </c>
      <c r="L20" s="361">
        <v>0</v>
      </c>
      <c r="M20" s="361">
        <v>0</v>
      </c>
      <c r="N20" s="361">
        <v>0</v>
      </c>
      <c r="O20" s="361">
        <v>0</v>
      </c>
      <c r="P20" s="361">
        <v>0</v>
      </c>
      <c r="Q20" s="361">
        <v>0</v>
      </c>
      <c r="R20" s="361">
        <v>0</v>
      </c>
      <c r="S20" s="362">
        <v>0</v>
      </c>
      <c r="T20" s="362">
        <v>0</v>
      </c>
      <c r="U20" s="362">
        <v>0</v>
      </c>
      <c r="V20" s="362">
        <v>0</v>
      </c>
      <c r="W20" s="362">
        <v>0</v>
      </c>
      <c r="X20" s="362">
        <v>0</v>
      </c>
      <c r="Y20" s="362">
        <v>0</v>
      </c>
      <c r="Z20" s="362">
        <v>0</v>
      </c>
      <c r="AA20" s="362">
        <v>0</v>
      </c>
      <c r="AB20" s="362">
        <v>0</v>
      </c>
      <c r="AC20" s="362">
        <v>0</v>
      </c>
      <c r="AD20" s="362">
        <v>0</v>
      </c>
      <c r="AE20" s="362">
        <v>0</v>
      </c>
      <c r="AF20" s="362">
        <v>0</v>
      </c>
      <c r="AG20" s="362">
        <v>0</v>
      </c>
      <c r="AH20" s="362">
        <v>0</v>
      </c>
      <c r="AI20" s="362">
        <v>0</v>
      </c>
      <c r="AJ20" s="362">
        <v>0</v>
      </c>
      <c r="AK20" s="362">
        <v>0</v>
      </c>
      <c r="AL20" s="362">
        <v>0</v>
      </c>
      <c r="AM20" s="362">
        <v>0</v>
      </c>
      <c r="AN20" s="362">
        <v>0</v>
      </c>
      <c r="AO20" s="362">
        <v>0</v>
      </c>
      <c r="AP20" s="362">
        <v>0</v>
      </c>
      <c r="AQ20" s="362">
        <v>0</v>
      </c>
      <c r="AR20" s="362">
        <v>0</v>
      </c>
      <c r="AS20" s="362">
        <v>0</v>
      </c>
      <c r="AT20" s="362">
        <v>0</v>
      </c>
      <c r="AU20" s="362">
        <v>0</v>
      </c>
      <c r="AV20" s="362">
        <v>0</v>
      </c>
      <c r="AW20" s="362">
        <v>0</v>
      </c>
      <c r="AX20" s="362">
        <v>0</v>
      </c>
      <c r="AY20" s="362">
        <v>0</v>
      </c>
      <c r="AZ20" s="362">
        <v>0</v>
      </c>
      <c r="BA20" s="362">
        <v>0</v>
      </c>
      <c r="BB20" s="362">
        <v>0</v>
      </c>
      <c r="BC20" s="362">
        <v>0</v>
      </c>
      <c r="BD20" s="362">
        <v>0</v>
      </c>
      <c r="BE20" s="362">
        <v>0</v>
      </c>
      <c r="BF20" s="362">
        <v>0</v>
      </c>
      <c r="BG20" s="362">
        <v>0</v>
      </c>
      <c r="BH20" s="362">
        <v>0</v>
      </c>
      <c r="BI20" s="362">
        <v>0</v>
      </c>
      <c r="BJ20" s="362">
        <v>0</v>
      </c>
      <c r="BK20" s="362">
        <v>0</v>
      </c>
      <c r="BL20" s="362">
        <v>0</v>
      </c>
      <c r="BM20" s="362">
        <v>0</v>
      </c>
      <c r="BN20" s="362">
        <v>0</v>
      </c>
      <c r="BO20" s="362">
        <v>0</v>
      </c>
      <c r="BP20" s="362">
        <v>0</v>
      </c>
      <c r="BQ20" s="362">
        <v>0</v>
      </c>
      <c r="BR20" s="362">
        <v>0</v>
      </c>
      <c r="BS20" s="362">
        <v>0</v>
      </c>
      <c r="BT20" s="362">
        <v>0</v>
      </c>
      <c r="BU20" s="362">
        <v>0</v>
      </c>
      <c r="BV20" s="362">
        <v>0</v>
      </c>
      <c r="BW20" s="362">
        <v>0</v>
      </c>
      <c r="BX20" s="362">
        <v>0</v>
      </c>
      <c r="BY20" s="362">
        <v>0</v>
      </c>
      <c r="BZ20" s="362">
        <v>0</v>
      </c>
      <c r="CA20" s="362">
        <v>0</v>
      </c>
      <c r="CB20" s="362">
        <v>0</v>
      </c>
      <c r="CC20" s="362">
        <v>0</v>
      </c>
      <c r="CD20" s="362">
        <v>0</v>
      </c>
      <c r="CE20" s="362">
        <v>0</v>
      </c>
      <c r="CF20" s="362">
        <v>0</v>
      </c>
      <c r="CG20" s="362">
        <v>0</v>
      </c>
      <c r="CH20" s="362">
        <v>0</v>
      </c>
      <c r="CI20" s="362">
        <v>0</v>
      </c>
      <c r="CJ20" s="362">
        <v>0</v>
      </c>
      <c r="CK20" s="362">
        <v>0</v>
      </c>
      <c r="CL20" s="362">
        <v>0</v>
      </c>
      <c r="CM20" s="362">
        <v>0</v>
      </c>
      <c r="CN20" s="362">
        <v>0</v>
      </c>
      <c r="CO20" s="362">
        <v>0</v>
      </c>
      <c r="CP20" s="362">
        <v>0</v>
      </c>
      <c r="CQ20" s="362">
        <v>0</v>
      </c>
      <c r="CR20" s="362">
        <v>0</v>
      </c>
      <c r="CS20" s="362">
        <v>0</v>
      </c>
      <c r="CT20" s="362">
        <v>0</v>
      </c>
      <c r="CU20" s="362">
        <v>0</v>
      </c>
      <c r="CV20" s="362">
        <v>0</v>
      </c>
      <c r="CW20" s="362">
        <v>0</v>
      </c>
      <c r="CX20" s="362">
        <v>0</v>
      </c>
      <c r="CY20" s="362">
        <v>0</v>
      </c>
      <c r="CZ20" s="362">
        <v>0</v>
      </c>
      <c r="DA20" s="362">
        <v>0</v>
      </c>
      <c r="DB20" s="362">
        <v>0</v>
      </c>
      <c r="DC20" s="362">
        <v>0</v>
      </c>
      <c r="DE20" s="23">
        <f t="shared" si="16"/>
        <v>0</v>
      </c>
      <c r="DF20" s="23">
        <f t="shared" si="17"/>
        <v>0</v>
      </c>
      <c r="DG20">
        <f t="shared" si="15"/>
        <v>21</v>
      </c>
      <c r="DH20">
        <v>0</v>
      </c>
    </row>
    <row r="21" spans="1:112" ht="15">
      <c r="A21" s="67"/>
      <c r="B21" s="323" t="str">
        <f>$B$11&amp;"L."</f>
        <v>D.1.L.</v>
      </c>
      <c r="C21" s="360" t="s">
        <v>179</v>
      </c>
      <c r="D21" s="304"/>
      <c r="E21" s="358">
        <v>0.21</v>
      </c>
      <c r="F21" s="350">
        <f>H21+NPV(FD,I21:INDEX(I21:DC21,PAL))</f>
        <v>0</v>
      </c>
      <c r="G21" s="350">
        <f>SUMIF($H$5:$DC$5,"&lt;="&amp;PAL,$H21:$DC21)</f>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2">
        <v>0</v>
      </c>
      <c r="AC21" s="361">
        <v>0</v>
      </c>
      <c r="AD21" s="361">
        <v>0</v>
      </c>
      <c r="AE21" s="361">
        <v>0</v>
      </c>
      <c r="AF21" s="361">
        <v>0</v>
      </c>
      <c r="AG21" s="361">
        <v>0</v>
      </c>
      <c r="AH21" s="361">
        <v>0</v>
      </c>
      <c r="AI21" s="361">
        <v>0</v>
      </c>
      <c r="AJ21" s="361">
        <v>0</v>
      </c>
      <c r="AK21" s="361">
        <v>0</v>
      </c>
      <c r="AL21" s="361">
        <v>0</v>
      </c>
      <c r="AM21" s="361">
        <v>0</v>
      </c>
      <c r="AN21" s="361">
        <v>0</v>
      </c>
      <c r="AO21" s="361">
        <v>0</v>
      </c>
      <c r="AP21" s="361">
        <v>0</v>
      </c>
      <c r="AQ21" s="361">
        <v>0</v>
      </c>
      <c r="AR21" s="361">
        <v>0</v>
      </c>
      <c r="AS21" s="361">
        <v>0</v>
      </c>
      <c r="AT21" s="361">
        <v>0</v>
      </c>
      <c r="AU21" s="361">
        <v>0</v>
      </c>
      <c r="AV21" s="361">
        <v>0</v>
      </c>
      <c r="AW21" s="361">
        <v>0</v>
      </c>
      <c r="AX21" s="361">
        <v>0</v>
      </c>
      <c r="AY21" s="361">
        <v>0</v>
      </c>
      <c r="AZ21" s="361">
        <v>0</v>
      </c>
      <c r="BA21" s="361">
        <v>0</v>
      </c>
      <c r="BB21" s="361">
        <v>0</v>
      </c>
      <c r="BC21" s="361">
        <v>0</v>
      </c>
      <c r="BD21" s="361">
        <v>0</v>
      </c>
      <c r="BE21" s="361">
        <v>0</v>
      </c>
      <c r="BF21" s="361">
        <v>0</v>
      </c>
      <c r="BG21" s="361">
        <v>0</v>
      </c>
      <c r="BH21" s="361">
        <v>0</v>
      </c>
      <c r="BI21" s="361">
        <v>0</v>
      </c>
      <c r="BJ21" s="361">
        <v>0</v>
      </c>
      <c r="BK21" s="361">
        <v>0</v>
      </c>
      <c r="BL21" s="361">
        <v>0</v>
      </c>
      <c r="BM21" s="361">
        <v>0</v>
      </c>
      <c r="BN21" s="361">
        <v>0</v>
      </c>
      <c r="BO21" s="361">
        <v>0</v>
      </c>
      <c r="BP21" s="361">
        <v>0</v>
      </c>
      <c r="BQ21" s="361">
        <v>0</v>
      </c>
      <c r="BR21" s="361">
        <v>0</v>
      </c>
      <c r="BS21" s="361">
        <v>0</v>
      </c>
      <c r="BT21" s="361">
        <v>0</v>
      </c>
      <c r="BU21" s="361">
        <v>0</v>
      </c>
      <c r="BV21" s="361">
        <v>0</v>
      </c>
      <c r="BW21" s="361">
        <v>0</v>
      </c>
      <c r="BX21" s="361">
        <v>0</v>
      </c>
      <c r="BY21" s="361">
        <v>0</v>
      </c>
      <c r="BZ21" s="361">
        <v>0</v>
      </c>
      <c r="CA21" s="361">
        <v>0</v>
      </c>
      <c r="CB21" s="361">
        <v>0</v>
      </c>
      <c r="CC21" s="361">
        <v>0</v>
      </c>
      <c r="CD21" s="361">
        <v>0</v>
      </c>
      <c r="CE21" s="361">
        <v>0</v>
      </c>
      <c r="CF21" s="361">
        <v>0</v>
      </c>
      <c r="CG21" s="361">
        <v>0</v>
      </c>
      <c r="CH21" s="361">
        <v>0</v>
      </c>
      <c r="CI21" s="361">
        <v>0</v>
      </c>
      <c r="CJ21" s="361">
        <v>0</v>
      </c>
      <c r="CK21" s="361">
        <v>0</v>
      </c>
      <c r="CL21" s="361">
        <v>0</v>
      </c>
      <c r="CM21" s="361">
        <v>0</v>
      </c>
      <c r="CN21" s="361">
        <v>0</v>
      </c>
      <c r="CO21" s="361">
        <v>0</v>
      </c>
      <c r="CP21" s="361">
        <v>0</v>
      </c>
      <c r="CQ21" s="361">
        <v>0</v>
      </c>
      <c r="CR21" s="361">
        <v>0</v>
      </c>
      <c r="CS21" s="361">
        <v>0</v>
      </c>
      <c r="CT21" s="361">
        <v>0</v>
      </c>
      <c r="CU21" s="361">
        <v>0</v>
      </c>
      <c r="CV21" s="361">
        <v>0</v>
      </c>
      <c r="CW21" s="361">
        <v>0</v>
      </c>
      <c r="CX21" s="361">
        <v>0</v>
      </c>
      <c r="CY21" s="361">
        <v>0</v>
      </c>
      <c r="CZ21" s="361">
        <v>0</v>
      </c>
      <c r="DA21" s="361">
        <v>0</v>
      </c>
      <c r="DB21" s="361">
        <v>0</v>
      </c>
      <c r="DC21" s="362">
        <v>0</v>
      </c>
      <c r="DE21" s="23">
        <f t="shared" si="16"/>
        <v>0</v>
      </c>
      <c r="DF21" s="23">
        <f t="shared" si="17"/>
        <v>0</v>
      </c>
      <c r="DG21">
        <f t="shared" si="15"/>
        <v>21</v>
      </c>
      <c r="DH21">
        <f>DG21/(100+DG21)</f>
        <v>0.17355371900826447</v>
      </c>
    </row>
    <row r="22" spans="1:112" ht="15">
      <c r="A22" s="67"/>
      <c r="B22" s="323" t="s">
        <v>180</v>
      </c>
      <c r="C22" s="349" t="s">
        <v>181</v>
      </c>
      <c r="D22" s="351"/>
      <c r="E22" s="351"/>
      <c r="F22" s="352">
        <f>SUM(F23:F30)+F31</f>
        <v>0</v>
      </c>
      <c r="G22" s="350">
        <f>SUMIF($H$5:$DC$5,"&lt;="&amp;PAL,$H22:$DC22)</f>
        <v>0</v>
      </c>
      <c r="H22" s="352">
        <f>SUM(H23:H30)+H31</f>
        <v>0</v>
      </c>
      <c r="I22" s="352">
        <f t="shared" ref="I22:BT22" si="18">SUM(I23:I30)+I31</f>
        <v>0</v>
      </c>
      <c r="J22" s="352">
        <f t="shared" si="18"/>
        <v>0</v>
      </c>
      <c r="K22" s="352">
        <f t="shared" si="18"/>
        <v>0</v>
      </c>
      <c r="L22" s="352">
        <f t="shared" si="18"/>
        <v>0</v>
      </c>
      <c r="M22" s="352">
        <f t="shared" si="18"/>
        <v>0</v>
      </c>
      <c r="N22" s="352">
        <f t="shared" si="18"/>
        <v>0</v>
      </c>
      <c r="O22" s="352">
        <f t="shared" si="18"/>
        <v>0</v>
      </c>
      <c r="P22" s="352">
        <f t="shared" si="18"/>
        <v>0</v>
      </c>
      <c r="Q22" s="352">
        <f t="shared" si="18"/>
        <v>0</v>
      </c>
      <c r="R22" s="352">
        <f t="shared" si="18"/>
        <v>0</v>
      </c>
      <c r="S22" s="352">
        <f t="shared" si="18"/>
        <v>0</v>
      </c>
      <c r="T22" s="352">
        <f t="shared" si="18"/>
        <v>0</v>
      </c>
      <c r="U22" s="352">
        <f t="shared" si="18"/>
        <v>0</v>
      </c>
      <c r="V22" s="352">
        <f t="shared" si="18"/>
        <v>0</v>
      </c>
      <c r="W22" s="352">
        <f t="shared" si="18"/>
        <v>0</v>
      </c>
      <c r="X22" s="352">
        <f t="shared" si="18"/>
        <v>0</v>
      </c>
      <c r="Y22" s="352">
        <f t="shared" si="18"/>
        <v>0</v>
      </c>
      <c r="Z22" s="352">
        <f t="shared" si="18"/>
        <v>0</v>
      </c>
      <c r="AA22" s="352">
        <f t="shared" si="18"/>
        <v>0</v>
      </c>
      <c r="AB22" s="352">
        <f t="shared" si="18"/>
        <v>0</v>
      </c>
      <c r="AC22" s="352">
        <f t="shared" si="18"/>
        <v>0</v>
      </c>
      <c r="AD22" s="352">
        <f t="shared" si="18"/>
        <v>0</v>
      </c>
      <c r="AE22" s="352">
        <f t="shared" si="18"/>
        <v>0</v>
      </c>
      <c r="AF22" s="352">
        <f t="shared" si="18"/>
        <v>0</v>
      </c>
      <c r="AG22" s="352">
        <f t="shared" si="18"/>
        <v>0</v>
      </c>
      <c r="AH22" s="352">
        <f t="shared" si="18"/>
        <v>0</v>
      </c>
      <c r="AI22" s="352">
        <f t="shared" si="18"/>
        <v>0</v>
      </c>
      <c r="AJ22" s="352">
        <f t="shared" si="18"/>
        <v>0</v>
      </c>
      <c r="AK22" s="352">
        <f t="shared" si="18"/>
        <v>0</v>
      </c>
      <c r="AL22" s="352">
        <f t="shared" si="18"/>
        <v>0</v>
      </c>
      <c r="AM22" s="352">
        <f t="shared" si="18"/>
        <v>0</v>
      </c>
      <c r="AN22" s="352">
        <f t="shared" si="18"/>
        <v>0</v>
      </c>
      <c r="AO22" s="352">
        <f t="shared" si="18"/>
        <v>0</v>
      </c>
      <c r="AP22" s="352">
        <f t="shared" si="18"/>
        <v>0</v>
      </c>
      <c r="AQ22" s="352">
        <f t="shared" si="18"/>
        <v>0</v>
      </c>
      <c r="AR22" s="352">
        <f t="shared" si="18"/>
        <v>0</v>
      </c>
      <c r="AS22" s="352">
        <f t="shared" si="18"/>
        <v>0</v>
      </c>
      <c r="AT22" s="352">
        <f t="shared" si="18"/>
        <v>0</v>
      </c>
      <c r="AU22" s="352">
        <f t="shared" si="18"/>
        <v>0</v>
      </c>
      <c r="AV22" s="352">
        <f t="shared" si="18"/>
        <v>0</v>
      </c>
      <c r="AW22" s="352">
        <f t="shared" si="18"/>
        <v>0</v>
      </c>
      <c r="AX22" s="352">
        <f t="shared" si="18"/>
        <v>0</v>
      </c>
      <c r="AY22" s="352">
        <f t="shared" si="18"/>
        <v>0</v>
      </c>
      <c r="AZ22" s="352">
        <f t="shared" si="18"/>
        <v>0</v>
      </c>
      <c r="BA22" s="352">
        <f t="shared" si="18"/>
        <v>0</v>
      </c>
      <c r="BB22" s="352">
        <f t="shared" si="18"/>
        <v>0</v>
      </c>
      <c r="BC22" s="352">
        <f t="shared" si="18"/>
        <v>0</v>
      </c>
      <c r="BD22" s="352">
        <f t="shared" si="18"/>
        <v>0</v>
      </c>
      <c r="BE22" s="352">
        <f t="shared" si="18"/>
        <v>0</v>
      </c>
      <c r="BF22" s="352">
        <f t="shared" si="18"/>
        <v>0</v>
      </c>
      <c r="BG22" s="352">
        <f t="shared" si="18"/>
        <v>0</v>
      </c>
      <c r="BH22" s="352">
        <f t="shared" si="18"/>
        <v>0</v>
      </c>
      <c r="BI22" s="352">
        <f t="shared" si="18"/>
        <v>0</v>
      </c>
      <c r="BJ22" s="352">
        <f t="shared" si="18"/>
        <v>0</v>
      </c>
      <c r="BK22" s="352">
        <f t="shared" si="18"/>
        <v>0</v>
      </c>
      <c r="BL22" s="352">
        <f t="shared" si="18"/>
        <v>0</v>
      </c>
      <c r="BM22" s="352">
        <f t="shared" si="18"/>
        <v>0</v>
      </c>
      <c r="BN22" s="352">
        <f t="shared" si="18"/>
        <v>0</v>
      </c>
      <c r="BO22" s="352">
        <f t="shared" si="18"/>
        <v>0</v>
      </c>
      <c r="BP22" s="352">
        <f t="shared" si="18"/>
        <v>0</v>
      </c>
      <c r="BQ22" s="352">
        <f t="shared" si="18"/>
        <v>0</v>
      </c>
      <c r="BR22" s="352">
        <f t="shared" si="18"/>
        <v>0</v>
      </c>
      <c r="BS22" s="352">
        <f t="shared" si="18"/>
        <v>0</v>
      </c>
      <c r="BT22" s="352">
        <f t="shared" si="18"/>
        <v>0</v>
      </c>
      <c r="BU22" s="352">
        <f t="shared" ref="BU22:DC22" si="19">SUM(BU23:BU30)+BU31</f>
        <v>0</v>
      </c>
      <c r="BV22" s="352">
        <f t="shared" si="19"/>
        <v>0</v>
      </c>
      <c r="BW22" s="352">
        <f t="shared" si="19"/>
        <v>0</v>
      </c>
      <c r="BX22" s="352">
        <f t="shared" si="19"/>
        <v>0</v>
      </c>
      <c r="BY22" s="352">
        <f t="shared" si="19"/>
        <v>0</v>
      </c>
      <c r="BZ22" s="352">
        <f t="shared" si="19"/>
        <v>0</v>
      </c>
      <c r="CA22" s="352">
        <f t="shared" si="19"/>
        <v>0</v>
      </c>
      <c r="CB22" s="352">
        <f t="shared" si="19"/>
        <v>0</v>
      </c>
      <c r="CC22" s="352">
        <f t="shared" si="19"/>
        <v>0</v>
      </c>
      <c r="CD22" s="352">
        <f t="shared" si="19"/>
        <v>0</v>
      </c>
      <c r="CE22" s="352">
        <f t="shared" si="19"/>
        <v>0</v>
      </c>
      <c r="CF22" s="352">
        <f t="shared" si="19"/>
        <v>0</v>
      </c>
      <c r="CG22" s="352">
        <f t="shared" si="19"/>
        <v>0</v>
      </c>
      <c r="CH22" s="352">
        <f t="shared" si="19"/>
        <v>0</v>
      </c>
      <c r="CI22" s="352">
        <f t="shared" si="19"/>
        <v>0</v>
      </c>
      <c r="CJ22" s="352">
        <f t="shared" si="19"/>
        <v>0</v>
      </c>
      <c r="CK22" s="352">
        <f t="shared" si="19"/>
        <v>0</v>
      </c>
      <c r="CL22" s="352">
        <f t="shared" si="19"/>
        <v>0</v>
      </c>
      <c r="CM22" s="352">
        <f t="shared" si="19"/>
        <v>0</v>
      </c>
      <c r="CN22" s="352">
        <f t="shared" si="19"/>
        <v>0</v>
      </c>
      <c r="CO22" s="352">
        <f t="shared" si="19"/>
        <v>0</v>
      </c>
      <c r="CP22" s="352">
        <f t="shared" si="19"/>
        <v>0</v>
      </c>
      <c r="CQ22" s="352">
        <f t="shared" si="19"/>
        <v>0</v>
      </c>
      <c r="CR22" s="352">
        <f t="shared" si="19"/>
        <v>0</v>
      </c>
      <c r="CS22" s="352">
        <f t="shared" si="19"/>
        <v>0</v>
      </c>
      <c r="CT22" s="352">
        <f t="shared" si="19"/>
        <v>0</v>
      </c>
      <c r="CU22" s="352">
        <f t="shared" si="19"/>
        <v>0</v>
      </c>
      <c r="CV22" s="352">
        <f t="shared" si="19"/>
        <v>0</v>
      </c>
      <c r="CW22" s="352">
        <f t="shared" si="19"/>
        <v>0</v>
      </c>
      <c r="CX22" s="352">
        <f t="shared" si="19"/>
        <v>0</v>
      </c>
      <c r="CY22" s="352">
        <f t="shared" si="19"/>
        <v>0</v>
      </c>
      <c r="CZ22" s="352">
        <f t="shared" si="19"/>
        <v>0</v>
      </c>
      <c r="DA22" s="352">
        <f t="shared" si="19"/>
        <v>0</v>
      </c>
      <c r="DB22" s="352">
        <f t="shared" si="19"/>
        <v>0</v>
      </c>
      <c r="DC22" s="352">
        <f t="shared" si="19"/>
        <v>0</v>
      </c>
      <c r="DF22" s="23">
        <f t="shared" si="17"/>
        <v>0</v>
      </c>
    </row>
    <row r="23" spans="1:112" ht="15">
      <c r="A23" s="67"/>
      <c r="B23" s="323" t="str">
        <f>$B$22&amp;"1."</f>
        <v>D.2.1.</v>
      </c>
      <c r="C23" s="357" t="s">
        <v>182</v>
      </c>
      <c r="D23" s="363"/>
      <c r="E23" s="358">
        <v>0.21</v>
      </c>
      <c r="F23" s="350">
        <f>H23+NPV(FD,I23:INDEX(I23:DC23,PAL))</f>
        <v>0</v>
      </c>
      <c r="G23" s="350">
        <f>SUMIF($H$5:$DC$5,"&lt;="&amp;PAL,$H23:$DC23)</f>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0</v>
      </c>
      <c r="AI23" s="359">
        <v>0</v>
      </c>
      <c r="AJ23" s="359">
        <v>0</v>
      </c>
      <c r="AK23" s="359">
        <v>0</v>
      </c>
      <c r="AL23" s="359">
        <v>0</v>
      </c>
      <c r="AM23" s="359">
        <v>0</v>
      </c>
      <c r="AN23" s="359">
        <v>0</v>
      </c>
      <c r="AO23" s="359">
        <v>0</v>
      </c>
      <c r="AP23" s="359">
        <v>0</v>
      </c>
      <c r="AQ23" s="359">
        <v>0</v>
      </c>
      <c r="AR23" s="359">
        <v>0</v>
      </c>
      <c r="AS23" s="359">
        <v>0</v>
      </c>
      <c r="AT23" s="359">
        <v>0</v>
      </c>
      <c r="AU23" s="359">
        <v>0</v>
      </c>
      <c r="AV23" s="359">
        <v>0</v>
      </c>
      <c r="AW23" s="359">
        <v>0</v>
      </c>
      <c r="AX23" s="359">
        <v>0</v>
      </c>
      <c r="AY23" s="359">
        <v>0</v>
      </c>
      <c r="AZ23" s="359">
        <v>0</v>
      </c>
      <c r="BA23" s="359">
        <v>0</v>
      </c>
      <c r="BB23" s="359">
        <v>0</v>
      </c>
      <c r="BC23" s="359">
        <v>0</v>
      </c>
      <c r="BD23" s="359">
        <v>0</v>
      </c>
      <c r="BE23" s="359">
        <v>0</v>
      </c>
      <c r="BF23" s="359">
        <v>0</v>
      </c>
      <c r="BG23" s="359">
        <v>0</v>
      </c>
      <c r="BH23" s="359">
        <v>0</v>
      </c>
      <c r="BI23" s="359">
        <v>0</v>
      </c>
      <c r="BJ23" s="359">
        <v>0</v>
      </c>
      <c r="BK23" s="359">
        <v>0</v>
      </c>
      <c r="BL23" s="359">
        <v>0</v>
      </c>
      <c r="BM23" s="359">
        <v>0</v>
      </c>
      <c r="BN23" s="359">
        <v>0</v>
      </c>
      <c r="BO23" s="359">
        <v>0</v>
      </c>
      <c r="BP23" s="359">
        <v>0</v>
      </c>
      <c r="BQ23" s="359">
        <v>0</v>
      </c>
      <c r="BR23" s="359">
        <v>0</v>
      </c>
      <c r="BS23" s="359">
        <v>0</v>
      </c>
      <c r="BT23" s="359">
        <v>0</v>
      </c>
      <c r="BU23" s="359">
        <v>0</v>
      </c>
      <c r="BV23" s="359">
        <v>0</v>
      </c>
      <c r="BW23" s="359">
        <v>0</v>
      </c>
      <c r="BX23" s="359">
        <v>0</v>
      </c>
      <c r="BY23" s="359">
        <v>0</v>
      </c>
      <c r="BZ23" s="359">
        <v>0</v>
      </c>
      <c r="CA23" s="359">
        <v>0</v>
      </c>
      <c r="CB23" s="359">
        <v>0</v>
      </c>
      <c r="CC23" s="359">
        <v>0</v>
      </c>
      <c r="CD23" s="359">
        <v>0</v>
      </c>
      <c r="CE23" s="359">
        <v>0</v>
      </c>
      <c r="CF23" s="359">
        <v>0</v>
      </c>
      <c r="CG23" s="359">
        <v>0</v>
      </c>
      <c r="CH23" s="359">
        <v>0</v>
      </c>
      <c r="CI23" s="359">
        <v>0</v>
      </c>
      <c r="CJ23" s="359">
        <v>0</v>
      </c>
      <c r="CK23" s="359">
        <v>0</v>
      </c>
      <c r="CL23" s="359">
        <v>0</v>
      </c>
      <c r="CM23" s="359">
        <v>0</v>
      </c>
      <c r="CN23" s="359">
        <v>0</v>
      </c>
      <c r="CO23" s="359">
        <v>0</v>
      </c>
      <c r="CP23" s="359">
        <v>0</v>
      </c>
      <c r="CQ23" s="359">
        <v>0</v>
      </c>
      <c r="CR23" s="359">
        <v>0</v>
      </c>
      <c r="CS23" s="359">
        <v>0</v>
      </c>
      <c r="CT23" s="359">
        <v>0</v>
      </c>
      <c r="CU23" s="359">
        <v>0</v>
      </c>
      <c r="CV23" s="359">
        <v>0</v>
      </c>
      <c r="CW23" s="359">
        <v>0</v>
      </c>
      <c r="CX23" s="359">
        <v>0</v>
      </c>
      <c r="CY23" s="359">
        <v>0</v>
      </c>
      <c r="CZ23" s="359">
        <v>0</v>
      </c>
      <c r="DA23" s="359">
        <v>0</v>
      </c>
      <c r="DB23" s="359">
        <v>0</v>
      </c>
      <c r="DC23" s="359">
        <v>0</v>
      </c>
      <c r="DE23" s="23">
        <f>COUNTBLANK(H23:DC23)</f>
        <v>0</v>
      </c>
      <c r="DF23" s="23">
        <f t="shared" si="17"/>
        <v>0</v>
      </c>
      <c r="DG23">
        <f t="shared" ref="DG23:DG32" si="20">IF(ISNUMBER(E23),E23*100,0)</f>
        <v>21</v>
      </c>
      <c r="DH23">
        <v>0</v>
      </c>
    </row>
    <row r="24" spans="1:112" ht="15">
      <c r="A24" s="67"/>
      <c r="B24" s="323" t="str">
        <f>$B$22&amp;"2."</f>
        <v>D.2.2.</v>
      </c>
      <c r="C24" s="357" t="s">
        <v>182</v>
      </c>
      <c r="D24" s="363"/>
      <c r="E24" s="358">
        <v>0.21</v>
      </c>
      <c r="F24" s="350">
        <f>H24+NPV(FD,I24:INDEX(I24:DC24,PAL))</f>
        <v>0</v>
      </c>
      <c r="G24" s="350">
        <f>SUMIF($H$5:$DC$5,"&lt;="&amp;PAL,$H24:$DC24)</f>
        <v>0</v>
      </c>
      <c r="H24" s="359">
        <v>0</v>
      </c>
      <c r="I24" s="359">
        <v>0</v>
      </c>
      <c r="J24" s="359">
        <v>0</v>
      </c>
      <c r="K24" s="359">
        <v>0</v>
      </c>
      <c r="L24" s="359">
        <v>0</v>
      </c>
      <c r="M24" s="359">
        <v>0</v>
      </c>
      <c r="N24" s="359">
        <v>0</v>
      </c>
      <c r="O24" s="359">
        <v>0</v>
      </c>
      <c r="P24" s="359">
        <v>0</v>
      </c>
      <c r="Q24" s="359">
        <v>0</v>
      </c>
      <c r="R24" s="359">
        <v>0</v>
      </c>
      <c r="S24" s="359">
        <v>0</v>
      </c>
      <c r="T24" s="359">
        <v>0</v>
      </c>
      <c r="U24" s="359">
        <v>0</v>
      </c>
      <c r="V24" s="359">
        <v>0</v>
      </c>
      <c r="W24" s="359">
        <v>0</v>
      </c>
      <c r="X24" s="359">
        <v>0</v>
      </c>
      <c r="Y24" s="359">
        <v>0</v>
      </c>
      <c r="Z24" s="359">
        <v>0</v>
      </c>
      <c r="AA24" s="359">
        <v>0</v>
      </c>
      <c r="AB24" s="359">
        <v>0</v>
      </c>
      <c r="AC24" s="359">
        <v>0</v>
      </c>
      <c r="AD24" s="359">
        <v>0</v>
      </c>
      <c r="AE24" s="359">
        <v>0</v>
      </c>
      <c r="AF24" s="359">
        <v>0</v>
      </c>
      <c r="AG24" s="359">
        <v>0</v>
      </c>
      <c r="AH24" s="359">
        <v>0</v>
      </c>
      <c r="AI24" s="359">
        <v>0</v>
      </c>
      <c r="AJ24" s="359">
        <v>0</v>
      </c>
      <c r="AK24" s="359">
        <v>0</v>
      </c>
      <c r="AL24" s="359">
        <v>0</v>
      </c>
      <c r="AM24" s="359">
        <v>0</v>
      </c>
      <c r="AN24" s="359">
        <v>0</v>
      </c>
      <c r="AO24" s="359">
        <v>0</v>
      </c>
      <c r="AP24" s="359">
        <v>0</v>
      </c>
      <c r="AQ24" s="359">
        <v>0</v>
      </c>
      <c r="AR24" s="359">
        <v>0</v>
      </c>
      <c r="AS24" s="359">
        <v>0</v>
      </c>
      <c r="AT24" s="359">
        <v>0</v>
      </c>
      <c r="AU24" s="359">
        <v>0</v>
      </c>
      <c r="AV24" s="359">
        <v>0</v>
      </c>
      <c r="AW24" s="359">
        <v>0</v>
      </c>
      <c r="AX24" s="359">
        <v>0</v>
      </c>
      <c r="AY24" s="359">
        <v>0</v>
      </c>
      <c r="AZ24" s="359">
        <v>0</v>
      </c>
      <c r="BA24" s="359">
        <v>0</v>
      </c>
      <c r="BB24" s="359">
        <v>0</v>
      </c>
      <c r="BC24" s="359">
        <v>0</v>
      </c>
      <c r="BD24" s="359">
        <v>0</v>
      </c>
      <c r="BE24" s="359">
        <v>0</v>
      </c>
      <c r="BF24" s="359">
        <v>0</v>
      </c>
      <c r="BG24" s="359">
        <v>0</v>
      </c>
      <c r="BH24" s="359">
        <v>0</v>
      </c>
      <c r="BI24" s="359">
        <v>0</v>
      </c>
      <c r="BJ24" s="359">
        <v>0</v>
      </c>
      <c r="BK24" s="359">
        <v>0</v>
      </c>
      <c r="BL24" s="359">
        <v>0</v>
      </c>
      <c r="BM24" s="359">
        <v>0</v>
      </c>
      <c r="BN24" s="359">
        <v>0</v>
      </c>
      <c r="BO24" s="359">
        <v>0</v>
      </c>
      <c r="BP24" s="359">
        <v>0</v>
      </c>
      <c r="BQ24" s="359">
        <v>0</v>
      </c>
      <c r="BR24" s="359">
        <v>0</v>
      </c>
      <c r="BS24" s="359">
        <v>0</v>
      </c>
      <c r="BT24" s="359">
        <v>0</v>
      </c>
      <c r="BU24" s="359">
        <v>0</v>
      </c>
      <c r="BV24" s="359">
        <v>0</v>
      </c>
      <c r="BW24" s="359">
        <v>0</v>
      </c>
      <c r="BX24" s="359">
        <v>0</v>
      </c>
      <c r="BY24" s="359">
        <v>0</v>
      </c>
      <c r="BZ24" s="359">
        <v>0</v>
      </c>
      <c r="CA24" s="359">
        <v>0</v>
      </c>
      <c r="CB24" s="359">
        <v>0</v>
      </c>
      <c r="CC24" s="359">
        <v>0</v>
      </c>
      <c r="CD24" s="359">
        <v>0</v>
      </c>
      <c r="CE24" s="359">
        <v>0</v>
      </c>
      <c r="CF24" s="359">
        <v>0</v>
      </c>
      <c r="CG24" s="359">
        <v>0</v>
      </c>
      <c r="CH24" s="359">
        <v>0</v>
      </c>
      <c r="CI24" s="359">
        <v>0</v>
      </c>
      <c r="CJ24" s="359">
        <v>0</v>
      </c>
      <c r="CK24" s="359">
        <v>0</v>
      </c>
      <c r="CL24" s="359">
        <v>0</v>
      </c>
      <c r="CM24" s="359">
        <v>0</v>
      </c>
      <c r="CN24" s="359">
        <v>0</v>
      </c>
      <c r="CO24" s="359">
        <v>0</v>
      </c>
      <c r="CP24" s="359">
        <v>0</v>
      </c>
      <c r="CQ24" s="359">
        <v>0</v>
      </c>
      <c r="CR24" s="359">
        <v>0</v>
      </c>
      <c r="CS24" s="359">
        <v>0</v>
      </c>
      <c r="CT24" s="359">
        <v>0</v>
      </c>
      <c r="CU24" s="359">
        <v>0</v>
      </c>
      <c r="CV24" s="359">
        <v>0</v>
      </c>
      <c r="CW24" s="359">
        <v>0</v>
      </c>
      <c r="CX24" s="359">
        <v>0</v>
      </c>
      <c r="CY24" s="359">
        <v>0</v>
      </c>
      <c r="CZ24" s="359">
        <v>0</v>
      </c>
      <c r="DA24" s="359">
        <v>0</v>
      </c>
      <c r="DB24" s="359">
        <v>0</v>
      </c>
      <c r="DC24" s="359">
        <v>0</v>
      </c>
      <c r="DE24" s="23">
        <f t="shared" ref="DE24:DE32" si="21">COUNTBLANK(H24:DC24)</f>
        <v>0</v>
      </c>
      <c r="DF24" s="23">
        <f t="shared" si="17"/>
        <v>0</v>
      </c>
      <c r="DG24">
        <f t="shared" si="20"/>
        <v>21</v>
      </c>
      <c r="DH24">
        <v>0</v>
      </c>
    </row>
    <row r="25" spans="1:112" ht="15">
      <c r="A25" s="67"/>
      <c r="B25" s="323" t="str">
        <f>$B$22&amp;"3."</f>
        <v>D.2.3.</v>
      </c>
      <c r="C25" s="357" t="s">
        <v>182</v>
      </c>
      <c r="D25" s="363"/>
      <c r="E25" s="358">
        <v>0.21</v>
      </c>
      <c r="F25" s="350">
        <f>H25+NPV(FD,I25:INDEX(I25:DC25,PAL))</f>
        <v>0</v>
      </c>
      <c r="G25" s="350">
        <f>SUMIF($H$5:$DC$5,"&lt;="&amp;PAL,$H25:$DC25)</f>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0</v>
      </c>
      <c r="AI25" s="359">
        <v>0</v>
      </c>
      <c r="AJ25" s="359">
        <v>0</v>
      </c>
      <c r="AK25" s="359">
        <v>0</v>
      </c>
      <c r="AL25" s="359">
        <v>0</v>
      </c>
      <c r="AM25" s="359">
        <v>0</v>
      </c>
      <c r="AN25" s="359">
        <v>0</v>
      </c>
      <c r="AO25" s="359">
        <v>0</v>
      </c>
      <c r="AP25" s="359">
        <v>0</v>
      </c>
      <c r="AQ25" s="359">
        <v>0</v>
      </c>
      <c r="AR25" s="359">
        <v>0</v>
      </c>
      <c r="AS25" s="359">
        <v>0</v>
      </c>
      <c r="AT25" s="359">
        <v>0</v>
      </c>
      <c r="AU25" s="359">
        <v>0</v>
      </c>
      <c r="AV25" s="359">
        <v>0</v>
      </c>
      <c r="AW25" s="359">
        <v>0</v>
      </c>
      <c r="AX25" s="359">
        <v>0</v>
      </c>
      <c r="AY25" s="359">
        <v>0</v>
      </c>
      <c r="AZ25" s="359">
        <v>0</v>
      </c>
      <c r="BA25" s="359">
        <v>0</v>
      </c>
      <c r="BB25" s="359">
        <v>0</v>
      </c>
      <c r="BC25" s="359">
        <v>0</v>
      </c>
      <c r="BD25" s="359">
        <v>0</v>
      </c>
      <c r="BE25" s="359">
        <v>0</v>
      </c>
      <c r="BF25" s="359">
        <v>0</v>
      </c>
      <c r="BG25" s="359">
        <v>0</v>
      </c>
      <c r="BH25" s="359">
        <v>0</v>
      </c>
      <c r="BI25" s="359">
        <v>0</v>
      </c>
      <c r="BJ25" s="359">
        <v>0</v>
      </c>
      <c r="BK25" s="359">
        <v>0</v>
      </c>
      <c r="BL25" s="359">
        <v>0</v>
      </c>
      <c r="BM25" s="359">
        <v>0</v>
      </c>
      <c r="BN25" s="359">
        <v>0</v>
      </c>
      <c r="BO25" s="359">
        <v>0</v>
      </c>
      <c r="BP25" s="359">
        <v>0</v>
      </c>
      <c r="BQ25" s="359">
        <v>0</v>
      </c>
      <c r="BR25" s="359">
        <v>0</v>
      </c>
      <c r="BS25" s="359">
        <v>0</v>
      </c>
      <c r="BT25" s="359">
        <v>0</v>
      </c>
      <c r="BU25" s="359">
        <v>0</v>
      </c>
      <c r="BV25" s="359">
        <v>0</v>
      </c>
      <c r="BW25" s="359">
        <v>0</v>
      </c>
      <c r="BX25" s="359">
        <v>0</v>
      </c>
      <c r="BY25" s="359">
        <v>0</v>
      </c>
      <c r="BZ25" s="359">
        <v>0</v>
      </c>
      <c r="CA25" s="359">
        <v>0</v>
      </c>
      <c r="CB25" s="359">
        <v>0</v>
      </c>
      <c r="CC25" s="359">
        <v>0</v>
      </c>
      <c r="CD25" s="359">
        <v>0</v>
      </c>
      <c r="CE25" s="359">
        <v>0</v>
      </c>
      <c r="CF25" s="359">
        <v>0</v>
      </c>
      <c r="CG25" s="359">
        <v>0</v>
      </c>
      <c r="CH25" s="359">
        <v>0</v>
      </c>
      <c r="CI25" s="359">
        <v>0</v>
      </c>
      <c r="CJ25" s="359">
        <v>0</v>
      </c>
      <c r="CK25" s="359">
        <v>0</v>
      </c>
      <c r="CL25" s="359">
        <v>0</v>
      </c>
      <c r="CM25" s="359">
        <v>0</v>
      </c>
      <c r="CN25" s="359">
        <v>0</v>
      </c>
      <c r="CO25" s="359">
        <v>0</v>
      </c>
      <c r="CP25" s="359">
        <v>0</v>
      </c>
      <c r="CQ25" s="359">
        <v>0</v>
      </c>
      <c r="CR25" s="359">
        <v>0</v>
      </c>
      <c r="CS25" s="359">
        <v>0</v>
      </c>
      <c r="CT25" s="359">
        <v>0</v>
      </c>
      <c r="CU25" s="359">
        <v>0</v>
      </c>
      <c r="CV25" s="359">
        <v>0</v>
      </c>
      <c r="CW25" s="359">
        <v>0</v>
      </c>
      <c r="CX25" s="359">
        <v>0</v>
      </c>
      <c r="CY25" s="359">
        <v>0</v>
      </c>
      <c r="CZ25" s="359">
        <v>0</v>
      </c>
      <c r="DA25" s="359">
        <v>0</v>
      </c>
      <c r="DB25" s="359">
        <v>0</v>
      </c>
      <c r="DC25" s="359">
        <v>0</v>
      </c>
      <c r="DE25" s="23">
        <f t="shared" si="21"/>
        <v>0</v>
      </c>
      <c r="DF25" s="23">
        <f t="shared" si="17"/>
        <v>0</v>
      </c>
      <c r="DG25">
        <f t="shared" si="20"/>
        <v>21</v>
      </c>
      <c r="DH25">
        <v>0</v>
      </c>
    </row>
    <row r="26" spans="1:112" ht="15">
      <c r="A26" s="67"/>
      <c r="B26" s="323" t="str">
        <f>$B$22&amp;"4."</f>
        <v>D.2.4.</v>
      </c>
      <c r="C26" s="357" t="s">
        <v>182</v>
      </c>
      <c r="D26" s="363"/>
      <c r="E26" s="358">
        <v>0.21</v>
      </c>
      <c r="F26" s="350">
        <f>H26+NPV(FD,I26:INDEX(I26:DC26,PAL))</f>
        <v>0</v>
      </c>
      <c r="G26" s="350">
        <f>SUMIF($H$5:$DC$5,"&lt;="&amp;PAL,$H26:$DC26)</f>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0</v>
      </c>
      <c r="AI26" s="359">
        <v>0</v>
      </c>
      <c r="AJ26" s="359">
        <v>0</v>
      </c>
      <c r="AK26" s="359">
        <v>0</v>
      </c>
      <c r="AL26" s="359">
        <v>0</v>
      </c>
      <c r="AM26" s="359">
        <v>0</v>
      </c>
      <c r="AN26" s="359">
        <v>0</v>
      </c>
      <c r="AO26" s="359">
        <v>0</v>
      </c>
      <c r="AP26" s="359">
        <v>0</v>
      </c>
      <c r="AQ26" s="359">
        <v>0</v>
      </c>
      <c r="AR26" s="359">
        <v>0</v>
      </c>
      <c r="AS26" s="359">
        <v>0</v>
      </c>
      <c r="AT26" s="359">
        <v>0</v>
      </c>
      <c r="AU26" s="359">
        <v>0</v>
      </c>
      <c r="AV26" s="359">
        <v>0</v>
      </c>
      <c r="AW26" s="359">
        <v>0</v>
      </c>
      <c r="AX26" s="359">
        <v>0</v>
      </c>
      <c r="AY26" s="359">
        <v>0</v>
      </c>
      <c r="AZ26" s="359">
        <v>0</v>
      </c>
      <c r="BA26" s="359">
        <v>0</v>
      </c>
      <c r="BB26" s="359">
        <v>0</v>
      </c>
      <c r="BC26" s="359">
        <v>0</v>
      </c>
      <c r="BD26" s="359">
        <v>0</v>
      </c>
      <c r="BE26" s="359">
        <v>0</v>
      </c>
      <c r="BF26" s="359">
        <v>0</v>
      </c>
      <c r="BG26" s="359">
        <v>0</v>
      </c>
      <c r="BH26" s="359">
        <v>0</v>
      </c>
      <c r="BI26" s="359">
        <v>0</v>
      </c>
      <c r="BJ26" s="359">
        <v>0</v>
      </c>
      <c r="BK26" s="359">
        <v>0</v>
      </c>
      <c r="BL26" s="359">
        <v>0</v>
      </c>
      <c r="BM26" s="359">
        <v>0</v>
      </c>
      <c r="BN26" s="359">
        <v>0</v>
      </c>
      <c r="BO26" s="359">
        <v>0</v>
      </c>
      <c r="BP26" s="359">
        <v>0</v>
      </c>
      <c r="BQ26" s="359">
        <v>0</v>
      </c>
      <c r="BR26" s="359">
        <v>0</v>
      </c>
      <c r="BS26" s="359">
        <v>0</v>
      </c>
      <c r="BT26" s="359">
        <v>0</v>
      </c>
      <c r="BU26" s="359">
        <v>0</v>
      </c>
      <c r="BV26" s="359">
        <v>0</v>
      </c>
      <c r="BW26" s="359">
        <v>0</v>
      </c>
      <c r="BX26" s="359">
        <v>0</v>
      </c>
      <c r="BY26" s="359">
        <v>0</v>
      </c>
      <c r="BZ26" s="359">
        <v>0</v>
      </c>
      <c r="CA26" s="359">
        <v>0</v>
      </c>
      <c r="CB26" s="359">
        <v>0</v>
      </c>
      <c r="CC26" s="359">
        <v>0</v>
      </c>
      <c r="CD26" s="359">
        <v>0</v>
      </c>
      <c r="CE26" s="359">
        <v>0</v>
      </c>
      <c r="CF26" s="359">
        <v>0</v>
      </c>
      <c r="CG26" s="359">
        <v>0</v>
      </c>
      <c r="CH26" s="359">
        <v>0</v>
      </c>
      <c r="CI26" s="359">
        <v>0</v>
      </c>
      <c r="CJ26" s="359">
        <v>0</v>
      </c>
      <c r="CK26" s="359">
        <v>0</v>
      </c>
      <c r="CL26" s="359">
        <v>0</v>
      </c>
      <c r="CM26" s="359">
        <v>0</v>
      </c>
      <c r="CN26" s="359">
        <v>0</v>
      </c>
      <c r="CO26" s="359">
        <v>0</v>
      </c>
      <c r="CP26" s="359">
        <v>0</v>
      </c>
      <c r="CQ26" s="359">
        <v>0</v>
      </c>
      <c r="CR26" s="359">
        <v>0</v>
      </c>
      <c r="CS26" s="359">
        <v>0</v>
      </c>
      <c r="CT26" s="359">
        <v>0</v>
      </c>
      <c r="CU26" s="359">
        <v>0</v>
      </c>
      <c r="CV26" s="359">
        <v>0</v>
      </c>
      <c r="CW26" s="359">
        <v>0</v>
      </c>
      <c r="CX26" s="359">
        <v>0</v>
      </c>
      <c r="CY26" s="359">
        <v>0</v>
      </c>
      <c r="CZ26" s="359">
        <v>0</v>
      </c>
      <c r="DA26" s="359">
        <v>0</v>
      </c>
      <c r="DB26" s="359">
        <v>0</v>
      </c>
      <c r="DC26" s="359">
        <v>0</v>
      </c>
      <c r="DE26" s="23">
        <f t="shared" si="21"/>
        <v>0</v>
      </c>
      <c r="DF26" s="23">
        <f t="shared" si="17"/>
        <v>0</v>
      </c>
      <c r="DG26">
        <f t="shared" si="20"/>
        <v>21</v>
      </c>
      <c r="DH26">
        <v>0</v>
      </c>
    </row>
    <row r="27" spans="1:112" ht="15">
      <c r="A27" s="67"/>
      <c r="B27" s="323" t="str">
        <f>$B$22&amp;"5."</f>
        <v>D.2.5.</v>
      </c>
      <c r="C27" s="357" t="s">
        <v>182</v>
      </c>
      <c r="D27" s="363"/>
      <c r="E27" s="358">
        <v>0.21</v>
      </c>
      <c r="F27" s="350">
        <f>H27+NPV(FD,I27:INDEX(I27:DC27,PAL))</f>
        <v>0</v>
      </c>
      <c r="G27" s="350">
        <f>SUMIF($H$5:$DC$5,"&lt;="&amp;PAL,$H27:$DC27)</f>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0</v>
      </c>
      <c r="AI27" s="359">
        <v>0</v>
      </c>
      <c r="AJ27" s="359">
        <v>0</v>
      </c>
      <c r="AK27" s="359">
        <v>0</v>
      </c>
      <c r="AL27" s="359">
        <v>0</v>
      </c>
      <c r="AM27" s="359">
        <v>0</v>
      </c>
      <c r="AN27" s="359">
        <v>0</v>
      </c>
      <c r="AO27" s="359">
        <v>0</v>
      </c>
      <c r="AP27" s="359">
        <v>0</v>
      </c>
      <c r="AQ27" s="359">
        <v>0</v>
      </c>
      <c r="AR27" s="359">
        <v>0</v>
      </c>
      <c r="AS27" s="359">
        <v>0</v>
      </c>
      <c r="AT27" s="359">
        <v>0</v>
      </c>
      <c r="AU27" s="359">
        <v>0</v>
      </c>
      <c r="AV27" s="359">
        <v>0</v>
      </c>
      <c r="AW27" s="359">
        <v>0</v>
      </c>
      <c r="AX27" s="359">
        <v>0</v>
      </c>
      <c r="AY27" s="359">
        <v>0</v>
      </c>
      <c r="AZ27" s="359">
        <v>0</v>
      </c>
      <c r="BA27" s="359">
        <v>0</v>
      </c>
      <c r="BB27" s="359">
        <v>0</v>
      </c>
      <c r="BC27" s="359">
        <v>0</v>
      </c>
      <c r="BD27" s="359">
        <v>0</v>
      </c>
      <c r="BE27" s="359">
        <v>0</v>
      </c>
      <c r="BF27" s="359">
        <v>0</v>
      </c>
      <c r="BG27" s="359">
        <v>0</v>
      </c>
      <c r="BH27" s="359">
        <v>0</v>
      </c>
      <c r="BI27" s="359">
        <v>0</v>
      </c>
      <c r="BJ27" s="359">
        <v>0</v>
      </c>
      <c r="BK27" s="359">
        <v>0</v>
      </c>
      <c r="BL27" s="359">
        <v>0</v>
      </c>
      <c r="BM27" s="359">
        <v>0</v>
      </c>
      <c r="BN27" s="359">
        <v>0</v>
      </c>
      <c r="BO27" s="359">
        <v>0</v>
      </c>
      <c r="BP27" s="359">
        <v>0</v>
      </c>
      <c r="BQ27" s="359">
        <v>0</v>
      </c>
      <c r="BR27" s="359">
        <v>0</v>
      </c>
      <c r="BS27" s="359">
        <v>0</v>
      </c>
      <c r="BT27" s="359">
        <v>0</v>
      </c>
      <c r="BU27" s="359">
        <v>0</v>
      </c>
      <c r="BV27" s="359">
        <v>0</v>
      </c>
      <c r="BW27" s="359">
        <v>0</v>
      </c>
      <c r="BX27" s="359">
        <v>0</v>
      </c>
      <c r="BY27" s="359">
        <v>0</v>
      </c>
      <c r="BZ27" s="359">
        <v>0</v>
      </c>
      <c r="CA27" s="359">
        <v>0</v>
      </c>
      <c r="CB27" s="359">
        <v>0</v>
      </c>
      <c r="CC27" s="359">
        <v>0</v>
      </c>
      <c r="CD27" s="359">
        <v>0</v>
      </c>
      <c r="CE27" s="359">
        <v>0</v>
      </c>
      <c r="CF27" s="359">
        <v>0</v>
      </c>
      <c r="CG27" s="359">
        <v>0</v>
      </c>
      <c r="CH27" s="359">
        <v>0</v>
      </c>
      <c r="CI27" s="359">
        <v>0</v>
      </c>
      <c r="CJ27" s="359">
        <v>0</v>
      </c>
      <c r="CK27" s="359">
        <v>0</v>
      </c>
      <c r="CL27" s="359">
        <v>0</v>
      </c>
      <c r="CM27" s="359">
        <v>0</v>
      </c>
      <c r="CN27" s="359">
        <v>0</v>
      </c>
      <c r="CO27" s="359">
        <v>0</v>
      </c>
      <c r="CP27" s="359">
        <v>0</v>
      </c>
      <c r="CQ27" s="359">
        <v>0</v>
      </c>
      <c r="CR27" s="359">
        <v>0</v>
      </c>
      <c r="CS27" s="359">
        <v>0</v>
      </c>
      <c r="CT27" s="359">
        <v>0</v>
      </c>
      <c r="CU27" s="359">
        <v>0</v>
      </c>
      <c r="CV27" s="359">
        <v>0</v>
      </c>
      <c r="CW27" s="359">
        <v>0</v>
      </c>
      <c r="CX27" s="359">
        <v>0</v>
      </c>
      <c r="CY27" s="359">
        <v>0</v>
      </c>
      <c r="CZ27" s="359">
        <v>0</v>
      </c>
      <c r="DA27" s="359">
        <v>0</v>
      </c>
      <c r="DB27" s="359">
        <v>0</v>
      </c>
      <c r="DC27" s="359">
        <v>0</v>
      </c>
      <c r="DE27" s="23">
        <f t="shared" si="21"/>
        <v>0</v>
      </c>
      <c r="DF27" s="23">
        <f t="shared" si="17"/>
        <v>0</v>
      </c>
      <c r="DG27">
        <f t="shared" si="20"/>
        <v>21</v>
      </c>
      <c r="DH27">
        <v>0</v>
      </c>
    </row>
    <row r="28" spans="1:112" ht="15">
      <c r="A28" s="67"/>
      <c r="B28" s="323" t="str">
        <f>$B$22&amp;"6."</f>
        <v>D.2.6.</v>
      </c>
      <c r="C28" s="357" t="s">
        <v>182</v>
      </c>
      <c r="D28" s="363"/>
      <c r="E28" s="358">
        <v>0.21</v>
      </c>
      <c r="F28" s="350">
        <f>H28+NPV(FD,I28:INDEX(I28:DC28,PAL))</f>
        <v>0</v>
      </c>
      <c r="G28" s="350">
        <f>SUMIF($H$5:$DC$5,"&lt;="&amp;PAL,$H28:$DC28)</f>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0</v>
      </c>
      <c r="AI28" s="359">
        <v>0</v>
      </c>
      <c r="AJ28" s="359">
        <v>0</v>
      </c>
      <c r="AK28" s="359">
        <v>0</v>
      </c>
      <c r="AL28" s="359">
        <v>0</v>
      </c>
      <c r="AM28" s="359">
        <v>0</v>
      </c>
      <c r="AN28" s="359">
        <v>0</v>
      </c>
      <c r="AO28" s="359">
        <v>0</v>
      </c>
      <c r="AP28" s="359">
        <v>0</v>
      </c>
      <c r="AQ28" s="359">
        <v>0</v>
      </c>
      <c r="AR28" s="359">
        <v>0</v>
      </c>
      <c r="AS28" s="359">
        <v>0</v>
      </c>
      <c r="AT28" s="359">
        <v>0</v>
      </c>
      <c r="AU28" s="359">
        <v>0</v>
      </c>
      <c r="AV28" s="359">
        <v>0</v>
      </c>
      <c r="AW28" s="359">
        <v>0</v>
      </c>
      <c r="AX28" s="359">
        <v>0</v>
      </c>
      <c r="AY28" s="359">
        <v>0</v>
      </c>
      <c r="AZ28" s="359">
        <v>0</v>
      </c>
      <c r="BA28" s="359">
        <v>0</v>
      </c>
      <c r="BB28" s="359">
        <v>0</v>
      </c>
      <c r="BC28" s="359">
        <v>0</v>
      </c>
      <c r="BD28" s="359">
        <v>0</v>
      </c>
      <c r="BE28" s="359">
        <v>0</v>
      </c>
      <c r="BF28" s="359">
        <v>0</v>
      </c>
      <c r="BG28" s="359">
        <v>0</v>
      </c>
      <c r="BH28" s="359">
        <v>0</v>
      </c>
      <c r="BI28" s="359">
        <v>0</v>
      </c>
      <c r="BJ28" s="359">
        <v>0</v>
      </c>
      <c r="BK28" s="359">
        <v>0</v>
      </c>
      <c r="BL28" s="359">
        <v>0</v>
      </c>
      <c r="BM28" s="359">
        <v>0</v>
      </c>
      <c r="BN28" s="359">
        <v>0</v>
      </c>
      <c r="BO28" s="359">
        <v>0</v>
      </c>
      <c r="BP28" s="359">
        <v>0</v>
      </c>
      <c r="BQ28" s="359">
        <v>0</v>
      </c>
      <c r="BR28" s="359">
        <v>0</v>
      </c>
      <c r="BS28" s="359">
        <v>0</v>
      </c>
      <c r="BT28" s="359">
        <v>0</v>
      </c>
      <c r="BU28" s="359">
        <v>0</v>
      </c>
      <c r="BV28" s="359">
        <v>0</v>
      </c>
      <c r="BW28" s="359">
        <v>0</v>
      </c>
      <c r="BX28" s="359">
        <v>0</v>
      </c>
      <c r="BY28" s="359">
        <v>0</v>
      </c>
      <c r="BZ28" s="359">
        <v>0</v>
      </c>
      <c r="CA28" s="359">
        <v>0</v>
      </c>
      <c r="CB28" s="359">
        <v>0</v>
      </c>
      <c r="CC28" s="359">
        <v>0</v>
      </c>
      <c r="CD28" s="359">
        <v>0</v>
      </c>
      <c r="CE28" s="359">
        <v>0</v>
      </c>
      <c r="CF28" s="359">
        <v>0</v>
      </c>
      <c r="CG28" s="359">
        <v>0</v>
      </c>
      <c r="CH28" s="359">
        <v>0</v>
      </c>
      <c r="CI28" s="359">
        <v>0</v>
      </c>
      <c r="CJ28" s="359">
        <v>0</v>
      </c>
      <c r="CK28" s="359">
        <v>0</v>
      </c>
      <c r="CL28" s="359">
        <v>0</v>
      </c>
      <c r="CM28" s="359">
        <v>0</v>
      </c>
      <c r="CN28" s="359">
        <v>0</v>
      </c>
      <c r="CO28" s="359">
        <v>0</v>
      </c>
      <c r="CP28" s="359">
        <v>0</v>
      </c>
      <c r="CQ28" s="359">
        <v>0</v>
      </c>
      <c r="CR28" s="359">
        <v>0</v>
      </c>
      <c r="CS28" s="359">
        <v>0</v>
      </c>
      <c r="CT28" s="359">
        <v>0</v>
      </c>
      <c r="CU28" s="359">
        <v>0</v>
      </c>
      <c r="CV28" s="359">
        <v>0</v>
      </c>
      <c r="CW28" s="359">
        <v>0</v>
      </c>
      <c r="CX28" s="359">
        <v>0</v>
      </c>
      <c r="CY28" s="359">
        <v>0</v>
      </c>
      <c r="CZ28" s="359">
        <v>0</v>
      </c>
      <c r="DA28" s="359">
        <v>0</v>
      </c>
      <c r="DB28" s="359">
        <v>0</v>
      </c>
      <c r="DC28" s="359">
        <v>0</v>
      </c>
      <c r="DE28" s="23">
        <f t="shared" si="21"/>
        <v>0</v>
      </c>
      <c r="DF28" s="23">
        <f t="shared" si="17"/>
        <v>0</v>
      </c>
      <c r="DG28">
        <f t="shared" si="20"/>
        <v>21</v>
      </c>
      <c r="DH28">
        <v>0</v>
      </c>
    </row>
    <row r="29" spans="1:112" ht="15">
      <c r="A29" s="67"/>
      <c r="B29" s="323" t="str">
        <f>$B$22&amp;"7."</f>
        <v>D.2.7.</v>
      </c>
      <c r="C29" s="357" t="s">
        <v>182</v>
      </c>
      <c r="D29" s="363"/>
      <c r="E29" s="358">
        <v>0.21</v>
      </c>
      <c r="F29" s="350">
        <f>H29+NPV(FD,I29:INDEX(I29:DC29,PAL))</f>
        <v>0</v>
      </c>
      <c r="G29" s="350">
        <f>SUMIF($H$5:$DC$5,"&lt;="&amp;PAL,$H29:$DC29)</f>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0</v>
      </c>
      <c r="AI29" s="359">
        <v>0</v>
      </c>
      <c r="AJ29" s="359">
        <v>0</v>
      </c>
      <c r="AK29" s="359">
        <v>0</v>
      </c>
      <c r="AL29" s="359">
        <v>0</v>
      </c>
      <c r="AM29" s="359">
        <v>0</v>
      </c>
      <c r="AN29" s="359">
        <v>0</v>
      </c>
      <c r="AO29" s="359">
        <v>0</v>
      </c>
      <c r="AP29" s="359">
        <v>0</v>
      </c>
      <c r="AQ29" s="359">
        <v>0</v>
      </c>
      <c r="AR29" s="359">
        <v>0</v>
      </c>
      <c r="AS29" s="359">
        <v>0</v>
      </c>
      <c r="AT29" s="359">
        <v>0</v>
      </c>
      <c r="AU29" s="359">
        <v>0</v>
      </c>
      <c r="AV29" s="359">
        <v>0</v>
      </c>
      <c r="AW29" s="359">
        <v>0</v>
      </c>
      <c r="AX29" s="359">
        <v>0</v>
      </c>
      <c r="AY29" s="359">
        <v>0</v>
      </c>
      <c r="AZ29" s="359">
        <v>0</v>
      </c>
      <c r="BA29" s="359">
        <v>0</v>
      </c>
      <c r="BB29" s="359">
        <v>0</v>
      </c>
      <c r="BC29" s="359">
        <v>0</v>
      </c>
      <c r="BD29" s="359">
        <v>0</v>
      </c>
      <c r="BE29" s="359">
        <v>0</v>
      </c>
      <c r="BF29" s="359">
        <v>0</v>
      </c>
      <c r="BG29" s="359">
        <v>0</v>
      </c>
      <c r="BH29" s="359">
        <v>0</v>
      </c>
      <c r="BI29" s="359">
        <v>0</v>
      </c>
      <c r="BJ29" s="359">
        <v>0</v>
      </c>
      <c r="BK29" s="359">
        <v>0</v>
      </c>
      <c r="BL29" s="359">
        <v>0</v>
      </c>
      <c r="BM29" s="359">
        <v>0</v>
      </c>
      <c r="BN29" s="359">
        <v>0</v>
      </c>
      <c r="BO29" s="359">
        <v>0</v>
      </c>
      <c r="BP29" s="359">
        <v>0</v>
      </c>
      <c r="BQ29" s="359">
        <v>0</v>
      </c>
      <c r="BR29" s="359">
        <v>0</v>
      </c>
      <c r="BS29" s="359">
        <v>0</v>
      </c>
      <c r="BT29" s="359">
        <v>0</v>
      </c>
      <c r="BU29" s="359">
        <v>0</v>
      </c>
      <c r="BV29" s="359">
        <v>0</v>
      </c>
      <c r="BW29" s="359">
        <v>0</v>
      </c>
      <c r="BX29" s="359">
        <v>0</v>
      </c>
      <c r="BY29" s="359">
        <v>0</v>
      </c>
      <c r="BZ29" s="359">
        <v>0</v>
      </c>
      <c r="CA29" s="359">
        <v>0</v>
      </c>
      <c r="CB29" s="359">
        <v>0</v>
      </c>
      <c r="CC29" s="359">
        <v>0</v>
      </c>
      <c r="CD29" s="359">
        <v>0</v>
      </c>
      <c r="CE29" s="359">
        <v>0</v>
      </c>
      <c r="CF29" s="359">
        <v>0</v>
      </c>
      <c r="CG29" s="359">
        <v>0</v>
      </c>
      <c r="CH29" s="359">
        <v>0</v>
      </c>
      <c r="CI29" s="359">
        <v>0</v>
      </c>
      <c r="CJ29" s="359">
        <v>0</v>
      </c>
      <c r="CK29" s="359">
        <v>0</v>
      </c>
      <c r="CL29" s="359">
        <v>0</v>
      </c>
      <c r="CM29" s="359">
        <v>0</v>
      </c>
      <c r="CN29" s="359">
        <v>0</v>
      </c>
      <c r="CO29" s="359">
        <v>0</v>
      </c>
      <c r="CP29" s="359">
        <v>0</v>
      </c>
      <c r="CQ29" s="359">
        <v>0</v>
      </c>
      <c r="CR29" s="359">
        <v>0</v>
      </c>
      <c r="CS29" s="359">
        <v>0</v>
      </c>
      <c r="CT29" s="359">
        <v>0</v>
      </c>
      <c r="CU29" s="359">
        <v>0</v>
      </c>
      <c r="CV29" s="359">
        <v>0</v>
      </c>
      <c r="CW29" s="359">
        <v>0</v>
      </c>
      <c r="CX29" s="359">
        <v>0</v>
      </c>
      <c r="CY29" s="359">
        <v>0</v>
      </c>
      <c r="CZ29" s="359">
        <v>0</v>
      </c>
      <c r="DA29" s="359">
        <v>0</v>
      </c>
      <c r="DB29" s="359">
        <v>0</v>
      </c>
      <c r="DC29" s="359">
        <v>0</v>
      </c>
      <c r="DE29" s="23">
        <f t="shared" si="21"/>
        <v>0</v>
      </c>
      <c r="DF29" s="23">
        <f t="shared" si="17"/>
        <v>0</v>
      </c>
      <c r="DG29">
        <f t="shared" si="20"/>
        <v>21</v>
      </c>
      <c r="DH29">
        <v>0</v>
      </c>
    </row>
    <row r="30" spans="1:112" ht="15">
      <c r="A30" s="67"/>
      <c r="B30" s="323" t="str">
        <f>$B$22&amp;"8."</f>
        <v>D.2.8.</v>
      </c>
      <c r="C30" s="357" t="s">
        <v>182</v>
      </c>
      <c r="D30" s="360"/>
      <c r="E30" s="358">
        <v>0.21</v>
      </c>
      <c r="F30" s="350">
        <f>H30+NPV(FD,I30:INDEX(I30:DC30,PAL))</f>
        <v>0</v>
      </c>
      <c r="G30" s="350">
        <f>SUMIF($H$5:$DC$5,"&lt;="&amp;PAL,$H30:$DC30)</f>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0</v>
      </c>
      <c r="AI30" s="359">
        <v>0</v>
      </c>
      <c r="AJ30" s="359">
        <v>0</v>
      </c>
      <c r="AK30" s="359">
        <v>0</v>
      </c>
      <c r="AL30" s="359">
        <v>0</v>
      </c>
      <c r="AM30" s="359">
        <v>0</v>
      </c>
      <c r="AN30" s="359">
        <v>0</v>
      </c>
      <c r="AO30" s="359">
        <v>0</v>
      </c>
      <c r="AP30" s="359">
        <v>0</v>
      </c>
      <c r="AQ30" s="359">
        <v>0</v>
      </c>
      <c r="AR30" s="359">
        <v>0</v>
      </c>
      <c r="AS30" s="359">
        <v>0</v>
      </c>
      <c r="AT30" s="359">
        <v>0</v>
      </c>
      <c r="AU30" s="359">
        <v>0</v>
      </c>
      <c r="AV30" s="359">
        <v>0</v>
      </c>
      <c r="AW30" s="359">
        <v>0</v>
      </c>
      <c r="AX30" s="359">
        <v>0</v>
      </c>
      <c r="AY30" s="359">
        <v>0</v>
      </c>
      <c r="AZ30" s="359">
        <v>0</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59">
        <v>0</v>
      </c>
      <c r="BY30" s="359">
        <v>0</v>
      </c>
      <c r="BZ30" s="359">
        <v>0</v>
      </c>
      <c r="CA30" s="359">
        <v>0</v>
      </c>
      <c r="CB30" s="359">
        <v>0</v>
      </c>
      <c r="CC30" s="359">
        <v>0</v>
      </c>
      <c r="CD30" s="359">
        <v>0</v>
      </c>
      <c r="CE30" s="359">
        <v>0</v>
      </c>
      <c r="CF30" s="359">
        <v>0</v>
      </c>
      <c r="CG30" s="359">
        <v>0</v>
      </c>
      <c r="CH30" s="359">
        <v>0</v>
      </c>
      <c r="CI30" s="359">
        <v>0</v>
      </c>
      <c r="CJ30" s="359">
        <v>0</v>
      </c>
      <c r="CK30" s="359">
        <v>0</v>
      </c>
      <c r="CL30" s="359">
        <v>0</v>
      </c>
      <c r="CM30" s="359">
        <v>0</v>
      </c>
      <c r="CN30" s="359">
        <v>0</v>
      </c>
      <c r="CO30" s="359">
        <v>0</v>
      </c>
      <c r="CP30" s="359">
        <v>0</v>
      </c>
      <c r="CQ30" s="359">
        <v>0</v>
      </c>
      <c r="CR30" s="359">
        <v>0</v>
      </c>
      <c r="CS30" s="359">
        <v>0</v>
      </c>
      <c r="CT30" s="359">
        <v>0</v>
      </c>
      <c r="CU30" s="359">
        <v>0</v>
      </c>
      <c r="CV30" s="359">
        <v>0</v>
      </c>
      <c r="CW30" s="359">
        <v>0</v>
      </c>
      <c r="CX30" s="359">
        <v>0</v>
      </c>
      <c r="CY30" s="359">
        <v>0</v>
      </c>
      <c r="CZ30" s="359">
        <v>0</v>
      </c>
      <c r="DA30" s="359">
        <v>0</v>
      </c>
      <c r="DB30" s="359">
        <v>0</v>
      </c>
      <c r="DC30" s="359">
        <v>0</v>
      </c>
      <c r="DE30" s="23">
        <f t="shared" si="21"/>
        <v>0</v>
      </c>
      <c r="DF30" s="23">
        <f t="shared" si="17"/>
        <v>0</v>
      </c>
      <c r="DG30">
        <f t="shared" si="20"/>
        <v>21</v>
      </c>
      <c r="DH30">
        <v>0</v>
      </c>
    </row>
    <row r="31" spans="1:112" ht="15">
      <c r="A31" s="67"/>
      <c r="B31" s="323" t="str">
        <f>$B$22&amp;"9."</f>
        <v>D.2.9.</v>
      </c>
      <c r="C31" s="360" t="s">
        <v>178</v>
      </c>
      <c r="D31" s="360"/>
      <c r="E31" s="358">
        <v>0.21</v>
      </c>
      <c r="F31" s="350">
        <f>H31+NPV(FD,I31:INDEX(I31:DC31,PAL))</f>
        <v>0</v>
      </c>
      <c r="G31" s="350">
        <f>SUMIF($H$5:$DC$5,"&lt;="&amp;PAL,$H31:$DC31)</f>
        <v>0</v>
      </c>
      <c r="H31" s="361">
        <v>0</v>
      </c>
      <c r="I31" s="361">
        <v>0</v>
      </c>
      <c r="J31" s="361">
        <v>0</v>
      </c>
      <c r="K31" s="361">
        <v>0</v>
      </c>
      <c r="L31" s="361">
        <v>0</v>
      </c>
      <c r="M31" s="361">
        <v>0</v>
      </c>
      <c r="N31" s="361">
        <v>0</v>
      </c>
      <c r="O31" s="361">
        <v>0</v>
      </c>
      <c r="P31" s="361">
        <v>0</v>
      </c>
      <c r="Q31" s="361">
        <v>0</v>
      </c>
      <c r="R31" s="361">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362">
        <v>0</v>
      </c>
      <c r="BA31" s="362">
        <v>0</v>
      </c>
      <c r="BB31" s="362">
        <v>0</v>
      </c>
      <c r="BC31" s="362">
        <v>0</v>
      </c>
      <c r="BD31" s="362">
        <v>0</v>
      </c>
      <c r="BE31" s="362">
        <v>0</v>
      </c>
      <c r="BF31" s="362">
        <v>0</v>
      </c>
      <c r="BG31" s="362">
        <v>0</v>
      </c>
      <c r="BH31" s="362">
        <v>0</v>
      </c>
      <c r="BI31" s="362">
        <v>0</v>
      </c>
      <c r="BJ31" s="362">
        <v>0</v>
      </c>
      <c r="BK31" s="362">
        <v>0</v>
      </c>
      <c r="BL31" s="362">
        <v>0</v>
      </c>
      <c r="BM31" s="362">
        <v>0</v>
      </c>
      <c r="BN31" s="362">
        <v>0</v>
      </c>
      <c r="BO31" s="362">
        <v>0</v>
      </c>
      <c r="BP31" s="362">
        <v>0</v>
      </c>
      <c r="BQ31" s="362">
        <v>0</v>
      </c>
      <c r="BR31" s="362">
        <v>0</v>
      </c>
      <c r="BS31" s="362">
        <v>0</v>
      </c>
      <c r="BT31" s="362">
        <v>0</v>
      </c>
      <c r="BU31" s="362">
        <v>0</v>
      </c>
      <c r="BV31" s="362">
        <v>0</v>
      </c>
      <c r="BW31" s="362">
        <v>0</v>
      </c>
      <c r="BX31" s="362">
        <v>0</v>
      </c>
      <c r="BY31" s="362">
        <v>0</v>
      </c>
      <c r="BZ31" s="362">
        <v>0</v>
      </c>
      <c r="CA31" s="362">
        <v>0</v>
      </c>
      <c r="CB31" s="362">
        <v>0</v>
      </c>
      <c r="CC31" s="362">
        <v>0</v>
      </c>
      <c r="CD31" s="362">
        <v>0</v>
      </c>
      <c r="CE31" s="362">
        <v>0</v>
      </c>
      <c r="CF31" s="362">
        <v>0</v>
      </c>
      <c r="CG31" s="362">
        <v>0</v>
      </c>
      <c r="CH31" s="362">
        <v>0</v>
      </c>
      <c r="CI31" s="362">
        <v>0</v>
      </c>
      <c r="CJ31" s="362">
        <v>0</v>
      </c>
      <c r="CK31" s="362">
        <v>0</v>
      </c>
      <c r="CL31" s="362">
        <v>0</v>
      </c>
      <c r="CM31" s="362">
        <v>0</v>
      </c>
      <c r="CN31" s="362">
        <v>0</v>
      </c>
      <c r="CO31" s="362">
        <v>0</v>
      </c>
      <c r="CP31" s="362">
        <v>0</v>
      </c>
      <c r="CQ31" s="362">
        <v>0</v>
      </c>
      <c r="CR31" s="362">
        <v>0</v>
      </c>
      <c r="CS31" s="362">
        <v>0</v>
      </c>
      <c r="CT31" s="362">
        <v>0</v>
      </c>
      <c r="CU31" s="362">
        <v>0</v>
      </c>
      <c r="CV31" s="362">
        <v>0</v>
      </c>
      <c r="CW31" s="362">
        <v>0</v>
      </c>
      <c r="CX31" s="362">
        <v>0</v>
      </c>
      <c r="CY31" s="362">
        <v>0</v>
      </c>
      <c r="CZ31" s="362">
        <v>0</v>
      </c>
      <c r="DA31" s="362">
        <v>0</v>
      </c>
      <c r="DB31" s="362">
        <v>0</v>
      </c>
      <c r="DC31" s="362">
        <v>0</v>
      </c>
      <c r="DE31" s="23">
        <f t="shared" si="21"/>
        <v>0</v>
      </c>
      <c r="DF31" s="23">
        <f t="shared" si="17"/>
        <v>0</v>
      </c>
      <c r="DG31">
        <f t="shared" si="20"/>
        <v>21</v>
      </c>
      <c r="DH31">
        <v>0</v>
      </c>
    </row>
    <row r="32" spans="1:112" ht="15">
      <c r="A32" s="67"/>
      <c r="B32" s="323" t="str">
        <f>$B$22&amp;"L."</f>
        <v>D.2.L.</v>
      </c>
      <c r="C32" s="360" t="s">
        <v>179</v>
      </c>
      <c r="D32" s="360"/>
      <c r="E32" s="358">
        <v>0.21</v>
      </c>
      <c r="F32" s="350">
        <f>H32+NPV(FD,I32:INDEX(I32:DC32,PAL))</f>
        <v>0</v>
      </c>
      <c r="G32" s="350">
        <f>SUMIF($H$5:$DC$5,"&lt;="&amp;PAL,$H32:$DC32)</f>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2">
        <v>0</v>
      </c>
      <c r="AC32" s="361">
        <v>0</v>
      </c>
      <c r="AD32" s="361">
        <v>0</v>
      </c>
      <c r="AE32" s="361">
        <v>0</v>
      </c>
      <c r="AF32" s="361">
        <v>0</v>
      </c>
      <c r="AG32" s="361">
        <v>0</v>
      </c>
      <c r="AH32" s="361">
        <v>0</v>
      </c>
      <c r="AI32" s="361">
        <v>0</v>
      </c>
      <c r="AJ32" s="361">
        <v>0</v>
      </c>
      <c r="AK32" s="361">
        <v>0</v>
      </c>
      <c r="AL32" s="361">
        <v>0</v>
      </c>
      <c r="AM32" s="361">
        <v>0</v>
      </c>
      <c r="AN32" s="361">
        <v>0</v>
      </c>
      <c r="AO32" s="361">
        <v>0</v>
      </c>
      <c r="AP32" s="361">
        <v>0</v>
      </c>
      <c r="AQ32" s="361">
        <v>0</v>
      </c>
      <c r="AR32" s="361">
        <v>0</v>
      </c>
      <c r="AS32" s="361">
        <v>0</v>
      </c>
      <c r="AT32" s="361">
        <v>0</v>
      </c>
      <c r="AU32" s="361">
        <v>0</v>
      </c>
      <c r="AV32" s="361">
        <v>0</v>
      </c>
      <c r="AW32" s="361">
        <v>0</v>
      </c>
      <c r="AX32" s="361">
        <v>0</v>
      </c>
      <c r="AY32" s="361">
        <v>0</v>
      </c>
      <c r="AZ32" s="361">
        <v>0</v>
      </c>
      <c r="BA32" s="361">
        <v>0</v>
      </c>
      <c r="BB32" s="361">
        <v>0</v>
      </c>
      <c r="BC32" s="361">
        <v>0</v>
      </c>
      <c r="BD32" s="361">
        <v>0</v>
      </c>
      <c r="BE32" s="361">
        <v>0</v>
      </c>
      <c r="BF32" s="361">
        <v>0</v>
      </c>
      <c r="BG32" s="361">
        <v>0</v>
      </c>
      <c r="BH32" s="361">
        <v>0</v>
      </c>
      <c r="BI32" s="361">
        <v>0</v>
      </c>
      <c r="BJ32" s="361">
        <v>0</v>
      </c>
      <c r="BK32" s="361">
        <v>0</v>
      </c>
      <c r="BL32" s="361">
        <v>0</v>
      </c>
      <c r="BM32" s="361">
        <v>0</v>
      </c>
      <c r="BN32" s="361">
        <v>0</v>
      </c>
      <c r="BO32" s="361">
        <v>0</v>
      </c>
      <c r="BP32" s="361">
        <v>0</v>
      </c>
      <c r="BQ32" s="361">
        <v>0</v>
      </c>
      <c r="BR32" s="361">
        <v>0</v>
      </c>
      <c r="BS32" s="361">
        <v>0</v>
      </c>
      <c r="BT32" s="361">
        <v>0</v>
      </c>
      <c r="BU32" s="361">
        <v>0</v>
      </c>
      <c r="BV32" s="361">
        <v>0</v>
      </c>
      <c r="BW32" s="361">
        <v>0</v>
      </c>
      <c r="BX32" s="361">
        <v>0</v>
      </c>
      <c r="BY32" s="361">
        <v>0</v>
      </c>
      <c r="BZ32" s="361">
        <v>0</v>
      </c>
      <c r="CA32" s="361">
        <v>0</v>
      </c>
      <c r="CB32" s="361">
        <v>0</v>
      </c>
      <c r="CC32" s="361">
        <v>0</v>
      </c>
      <c r="CD32" s="361">
        <v>0</v>
      </c>
      <c r="CE32" s="361">
        <v>0</v>
      </c>
      <c r="CF32" s="361">
        <v>0</v>
      </c>
      <c r="CG32" s="361">
        <v>0</v>
      </c>
      <c r="CH32" s="361">
        <v>0</v>
      </c>
      <c r="CI32" s="361">
        <v>0</v>
      </c>
      <c r="CJ32" s="361">
        <v>0</v>
      </c>
      <c r="CK32" s="361">
        <v>0</v>
      </c>
      <c r="CL32" s="361">
        <v>0</v>
      </c>
      <c r="CM32" s="361">
        <v>0</v>
      </c>
      <c r="CN32" s="361">
        <v>0</v>
      </c>
      <c r="CO32" s="361">
        <v>0</v>
      </c>
      <c r="CP32" s="361">
        <v>0</v>
      </c>
      <c r="CQ32" s="361">
        <v>0</v>
      </c>
      <c r="CR32" s="361">
        <v>0</v>
      </c>
      <c r="CS32" s="361">
        <v>0</v>
      </c>
      <c r="CT32" s="361">
        <v>0</v>
      </c>
      <c r="CU32" s="361">
        <v>0</v>
      </c>
      <c r="CV32" s="361">
        <v>0</v>
      </c>
      <c r="CW32" s="361">
        <v>0</v>
      </c>
      <c r="CX32" s="361">
        <v>0</v>
      </c>
      <c r="CY32" s="361">
        <v>0</v>
      </c>
      <c r="CZ32" s="361">
        <v>0</v>
      </c>
      <c r="DA32" s="361">
        <v>0</v>
      </c>
      <c r="DB32" s="361">
        <v>0</v>
      </c>
      <c r="DC32" s="362">
        <v>0</v>
      </c>
      <c r="DE32" s="23">
        <f t="shared" si="21"/>
        <v>0</v>
      </c>
      <c r="DF32" s="23">
        <f t="shared" si="17"/>
        <v>0</v>
      </c>
      <c r="DG32">
        <f t="shared" si="20"/>
        <v>21</v>
      </c>
      <c r="DH32">
        <f>DG32/(100+DG32)</f>
        <v>0.17355371900826447</v>
      </c>
    </row>
    <row r="33" spans="1:112" ht="15">
      <c r="A33" s="67"/>
      <c r="B33" s="323" t="s">
        <v>183</v>
      </c>
      <c r="C33" s="349" t="s">
        <v>184</v>
      </c>
      <c r="D33" s="351"/>
      <c r="E33" s="351"/>
      <c r="F33" s="352">
        <f>SUM(F34:F41)+F42</f>
        <v>0</v>
      </c>
      <c r="G33" s="350">
        <f>SUMIF($H$5:$DC$5,"&lt;="&amp;PAL,$H33:$DC33)</f>
        <v>0</v>
      </c>
      <c r="H33" s="352">
        <f>SUM(H34:H41)+H42</f>
        <v>0</v>
      </c>
      <c r="I33" s="352">
        <f t="shared" ref="I33:BT33" si="22">SUM(I34:I41)+I42</f>
        <v>0</v>
      </c>
      <c r="J33" s="352">
        <f t="shared" si="22"/>
        <v>0</v>
      </c>
      <c r="K33" s="352">
        <f t="shared" si="22"/>
        <v>0</v>
      </c>
      <c r="L33" s="352">
        <f t="shared" si="22"/>
        <v>0</v>
      </c>
      <c r="M33" s="352">
        <f t="shared" si="22"/>
        <v>0</v>
      </c>
      <c r="N33" s="352">
        <f t="shared" si="22"/>
        <v>0</v>
      </c>
      <c r="O33" s="352">
        <f t="shared" si="22"/>
        <v>0</v>
      </c>
      <c r="P33" s="352">
        <f t="shared" si="22"/>
        <v>0</v>
      </c>
      <c r="Q33" s="352">
        <f t="shared" si="22"/>
        <v>0</v>
      </c>
      <c r="R33" s="352">
        <f t="shared" si="22"/>
        <v>0</v>
      </c>
      <c r="S33" s="352">
        <f t="shared" si="22"/>
        <v>0</v>
      </c>
      <c r="T33" s="352">
        <f t="shared" si="22"/>
        <v>0</v>
      </c>
      <c r="U33" s="352">
        <f t="shared" si="22"/>
        <v>0</v>
      </c>
      <c r="V33" s="352">
        <f t="shared" si="22"/>
        <v>0</v>
      </c>
      <c r="W33" s="352">
        <f t="shared" si="22"/>
        <v>0</v>
      </c>
      <c r="X33" s="352">
        <f t="shared" si="22"/>
        <v>0</v>
      </c>
      <c r="Y33" s="352">
        <f t="shared" si="22"/>
        <v>0</v>
      </c>
      <c r="Z33" s="352">
        <f t="shared" si="22"/>
        <v>0</v>
      </c>
      <c r="AA33" s="352">
        <f t="shared" si="22"/>
        <v>0</v>
      </c>
      <c r="AB33" s="352">
        <f t="shared" si="22"/>
        <v>0</v>
      </c>
      <c r="AC33" s="352">
        <f t="shared" si="22"/>
        <v>0</v>
      </c>
      <c r="AD33" s="352">
        <f t="shared" si="22"/>
        <v>0</v>
      </c>
      <c r="AE33" s="352">
        <f t="shared" si="22"/>
        <v>0</v>
      </c>
      <c r="AF33" s="352">
        <f t="shared" si="22"/>
        <v>0</v>
      </c>
      <c r="AG33" s="352">
        <f t="shared" si="22"/>
        <v>0</v>
      </c>
      <c r="AH33" s="352">
        <f t="shared" si="22"/>
        <v>0</v>
      </c>
      <c r="AI33" s="352">
        <f t="shared" si="22"/>
        <v>0</v>
      </c>
      <c r="AJ33" s="352">
        <f t="shared" si="22"/>
        <v>0</v>
      </c>
      <c r="AK33" s="352">
        <f t="shared" si="22"/>
        <v>0</v>
      </c>
      <c r="AL33" s="352">
        <f t="shared" si="22"/>
        <v>0</v>
      </c>
      <c r="AM33" s="352">
        <f t="shared" si="22"/>
        <v>0</v>
      </c>
      <c r="AN33" s="352">
        <f t="shared" si="22"/>
        <v>0</v>
      </c>
      <c r="AO33" s="352">
        <f t="shared" si="22"/>
        <v>0</v>
      </c>
      <c r="AP33" s="352">
        <f t="shared" si="22"/>
        <v>0</v>
      </c>
      <c r="AQ33" s="352">
        <f t="shared" si="22"/>
        <v>0</v>
      </c>
      <c r="AR33" s="352">
        <f t="shared" si="22"/>
        <v>0</v>
      </c>
      <c r="AS33" s="352">
        <f t="shared" si="22"/>
        <v>0</v>
      </c>
      <c r="AT33" s="352">
        <f t="shared" si="22"/>
        <v>0</v>
      </c>
      <c r="AU33" s="352">
        <f t="shared" si="22"/>
        <v>0</v>
      </c>
      <c r="AV33" s="352">
        <f t="shared" si="22"/>
        <v>0</v>
      </c>
      <c r="AW33" s="352">
        <f t="shared" si="22"/>
        <v>0</v>
      </c>
      <c r="AX33" s="352">
        <f t="shared" si="22"/>
        <v>0</v>
      </c>
      <c r="AY33" s="352">
        <f t="shared" si="22"/>
        <v>0</v>
      </c>
      <c r="AZ33" s="352">
        <f t="shared" si="22"/>
        <v>0</v>
      </c>
      <c r="BA33" s="352">
        <f t="shared" si="22"/>
        <v>0</v>
      </c>
      <c r="BB33" s="352">
        <f t="shared" si="22"/>
        <v>0</v>
      </c>
      <c r="BC33" s="352">
        <f t="shared" si="22"/>
        <v>0</v>
      </c>
      <c r="BD33" s="352">
        <f t="shared" si="22"/>
        <v>0</v>
      </c>
      <c r="BE33" s="352">
        <f t="shared" si="22"/>
        <v>0</v>
      </c>
      <c r="BF33" s="352">
        <f t="shared" si="22"/>
        <v>0</v>
      </c>
      <c r="BG33" s="352">
        <f t="shared" si="22"/>
        <v>0</v>
      </c>
      <c r="BH33" s="352">
        <f t="shared" si="22"/>
        <v>0</v>
      </c>
      <c r="BI33" s="352">
        <f t="shared" si="22"/>
        <v>0</v>
      </c>
      <c r="BJ33" s="352">
        <f t="shared" si="22"/>
        <v>0</v>
      </c>
      <c r="BK33" s="352">
        <f t="shared" si="22"/>
        <v>0</v>
      </c>
      <c r="BL33" s="352">
        <f t="shared" si="22"/>
        <v>0</v>
      </c>
      <c r="BM33" s="352">
        <f t="shared" si="22"/>
        <v>0</v>
      </c>
      <c r="BN33" s="352">
        <f t="shared" si="22"/>
        <v>0</v>
      </c>
      <c r="BO33" s="352">
        <f t="shared" si="22"/>
        <v>0</v>
      </c>
      <c r="BP33" s="352">
        <f t="shared" si="22"/>
        <v>0</v>
      </c>
      <c r="BQ33" s="352">
        <f t="shared" si="22"/>
        <v>0</v>
      </c>
      <c r="BR33" s="352">
        <f t="shared" si="22"/>
        <v>0</v>
      </c>
      <c r="BS33" s="352">
        <f t="shared" si="22"/>
        <v>0</v>
      </c>
      <c r="BT33" s="352">
        <f t="shared" si="22"/>
        <v>0</v>
      </c>
      <c r="BU33" s="352">
        <f t="shared" ref="BU33:DC33" si="23">SUM(BU34:BU41)+BU42</f>
        <v>0</v>
      </c>
      <c r="BV33" s="352">
        <f t="shared" si="23"/>
        <v>0</v>
      </c>
      <c r="BW33" s="352">
        <f t="shared" si="23"/>
        <v>0</v>
      </c>
      <c r="BX33" s="352">
        <f t="shared" si="23"/>
        <v>0</v>
      </c>
      <c r="BY33" s="352">
        <f t="shared" si="23"/>
        <v>0</v>
      </c>
      <c r="BZ33" s="352">
        <f t="shared" si="23"/>
        <v>0</v>
      </c>
      <c r="CA33" s="352">
        <f t="shared" si="23"/>
        <v>0</v>
      </c>
      <c r="CB33" s="352">
        <f t="shared" si="23"/>
        <v>0</v>
      </c>
      <c r="CC33" s="352">
        <f t="shared" si="23"/>
        <v>0</v>
      </c>
      <c r="CD33" s="352">
        <f t="shared" si="23"/>
        <v>0</v>
      </c>
      <c r="CE33" s="352">
        <f t="shared" si="23"/>
        <v>0</v>
      </c>
      <c r="CF33" s="352">
        <f t="shared" si="23"/>
        <v>0</v>
      </c>
      <c r="CG33" s="352">
        <f t="shared" si="23"/>
        <v>0</v>
      </c>
      <c r="CH33" s="352">
        <f t="shared" si="23"/>
        <v>0</v>
      </c>
      <c r="CI33" s="352">
        <f t="shared" si="23"/>
        <v>0</v>
      </c>
      <c r="CJ33" s="352">
        <f t="shared" si="23"/>
        <v>0</v>
      </c>
      <c r="CK33" s="352">
        <f t="shared" si="23"/>
        <v>0</v>
      </c>
      <c r="CL33" s="352">
        <f t="shared" si="23"/>
        <v>0</v>
      </c>
      <c r="CM33" s="352">
        <f t="shared" si="23"/>
        <v>0</v>
      </c>
      <c r="CN33" s="352">
        <f t="shared" si="23"/>
        <v>0</v>
      </c>
      <c r="CO33" s="352">
        <f t="shared" si="23"/>
        <v>0</v>
      </c>
      <c r="CP33" s="352">
        <f t="shared" si="23"/>
        <v>0</v>
      </c>
      <c r="CQ33" s="352">
        <f t="shared" si="23"/>
        <v>0</v>
      </c>
      <c r="CR33" s="352">
        <f t="shared" si="23"/>
        <v>0</v>
      </c>
      <c r="CS33" s="352">
        <f t="shared" si="23"/>
        <v>0</v>
      </c>
      <c r="CT33" s="352">
        <f t="shared" si="23"/>
        <v>0</v>
      </c>
      <c r="CU33" s="352">
        <f t="shared" si="23"/>
        <v>0</v>
      </c>
      <c r="CV33" s="352">
        <f t="shared" si="23"/>
        <v>0</v>
      </c>
      <c r="CW33" s="352">
        <f t="shared" si="23"/>
        <v>0</v>
      </c>
      <c r="CX33" s="352">
        <f t="shared" si="23"/>
        <v>0</v>
      </c>
      <c r="CY33" s="352">
        <f t="shared" si="23"/>
        <v>0</v>
      </c>
      <c r="CZ33" s="352">
        <f t="shared" si="23"/>
        <v>0</v>
      </c>
      <c r="DA33" s="352">
        <f t="shared" si="23"/>
        <v>0</v>
      </c>
      <c r="DB33" s="352">
        <f t="shared" si="23"/>
        <v>0</v>
      </c>
      <c r="DC33" s="352">
        <f t="shared" si="23"/>
        <v>0</v>
      </c>
      <c r="DF33" s="23">
        <f t="shared" si="17"/>
        <v>0</v>
      </c>
    </row>
    <row r="34" spans="1:112" ht="15">
      <c r="A34" s="67"/>
      <c r="B34" s="323" t="str">
        <f>$B$33&amp;"1."</f>
        <v>D.3.1.</v>
      </c>
      <c r="C34" s="357" t="s">
        <v>182</v>
      </c>
      <c r="D34" s="363"/>
      <c r="E34" s="358">
        <v>0.21</v>
      </c>
      <c r="F34" s="350">
        <f>H34+NPV(FD,I34:INDEX(I34:DC34,PAL))</f>
        <v>0</v>
      </c>
      <c r="G34" s="350">
        <f>SUMIF($H$5:$DC$5,"&lt;="&amp;PAL,$H34:$DC34)</f>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0</v>
      </c>
      <c r="AI34" s="359">
        <v>0</v>
      </c>
      <c r="AJ34" s="359">
        <v>0</v>
      </c>
      <c r="AK34" s="359">
        <v>0</v>
      </c>
      <c r="AL34" s="359">
        <v>0</v>
      </c>
      <c r="AM34" s="359">
        <v>0</v>
      </c>
      <c r="AN34" s="359">
        <v>0</v>
      </c>
      <c r="AO34" s="359">
        <v>0</v>
      </c>
      <c r="AP34" s="359">
        <v>0</v>
      </c>
      <c r="AQ34" s="359">
        <v>0</v>
      </c>
      <c r="AR34" s="359">
        <v>0</v>
      </c>
      <c r="AS34" s="359">
        <v>0</v>
      </c>
      <c r="AT34" s="359">
        <v>0</v>
      </c>
      <c r="AU34" s="359">
        <v>0</v>
      </c>
      <c r="AV34" s="359">
        <v>0</v>
      </c>
      <c r="AW34" s="359">
        <v>0</v>
      </c>
      <c r="AX34" s="359">
        <v>0</v>
      </c>
      <c r="AY34" s="359">
        <v>0</v>
      </c>
      <c r="AZ34" s="359">
        <v>0</v>
      </c>
      <c r="BA34" s="359">
        <v>0</v>
      </c>
      <c r="BB34" s="359">
        <v>0</v>
      </c>
      <c r="BC34" s="359">
        <v>0</v>
      </c>
      <c r="BD34" s="359">
        <v>0</v>
      </c>
      <c r="BE34" s="359">
        <v>0</v>
      </c>
      <c r="BF34" s="359">
        <v>0</v>
      </c>
      <c r="BG34" s="359">
        <v>0</v>
      </c>
      <c r="BH34" s="359">
        <v>0</v>
      </c>
      <c r="BI34" s="359">
        <v>0</v>
      </c>
      <c r="BJ34" s="359">
        <v>0</v>
      </c>
      <c r="BK34" s="359">
        <v>0</v>
      </c>
      <c r="BL34" s="359">
        <v>0</v>
      </c>
      <c r="BM34" s="359">
        <v>0</v>
      </c>
      <c r="BN34" s="359">
        <v>0</v>
      </c>
      <c r="BO34" s="359">
        <v>0</v>
      </c>
      <c r="BP34" s="359">
        <v>0</v>
      </c>
      <c r="BQ34" s="359">
        <v>0</v>
      </c>
      <c r="BR34" s="359">
        <v>0</v>
      </c>
      <c r="BS34" s="359">
        <v>0</v>
      </c>
      <c r="BT34" s="359">
        <v>0</v>
      </c>
      <c r="BU34" s="359">
        <v>0</v>
      </c>
      <c r="BV34" s="359">
        <v>0</v>
      </c>
      <c r="BW34" s="359">
        <v>0</v>
      </c>
      <c r="BX34" s="359">
        <v>0</v>
      </c>
      <c r="BY34" s="359">
        <v>0</v>
      </c>
      <c r="BZ34" s="359">
        <v>0</v>
      </c>
      <c r="CA34" s="359">
        <v>0</v>
      </c>
      <c r="CB34" s="359">
        <v>0</v>
      </c>
      <c r="CC34" s="359">
        <v>0</v>
      </c>
      <c r="CD34" s="359">
        <v>0</v>
      </c>
      <c r="CE34" s="359">
        <v>0</v>
      </c>
      <c r="CF34" s="359">
        <v>0</v>
      </c>
      <c r="CG34" s="359">
        <v>0</v>
      </c>
      <c r="CH34" s="359">
        <v>0</v>
      </c>
      <c r="CI34" s="359">
        <v>0</v>
      </c>
      <c r="CJ34" s="359">
        <v>0</v>
      </c>
      <c r="CK34" s="359">
        <v>0</v>
      </c>
      <c r="CL34" s="359">
        <v>0</v>
      </c>
      <c r="CM34" s="359">
        <v>0</v>
      </c>
      <c r="CN34" s="359">
        <v>0</v>
      </c>
      <c r="CO34" s="359">
        <v>0</v>
      </c>
      <c r="CP34" s="359">
        <v>0</v>
      </c>
      <c r="CQ34" s="359">
        <v>0</v>
      </c>
      <c r="CR34" s="359">
        <v>0</v>
      </c>
      <c r="CS34" s="359">
        <v>0</v>
      </c>
      <c r="CT34" s="359">
        <v>0</v>
      </c>
      <c r="CU34" s="359">
        <v>0</v>
      </c>
      <c r="CV34" s="359">
        <v>0</v>
      </c>
      <c r="CW34" s="359">
        <v>0</v>
      </c>
      <c r="CX34" s="359">
        <v>0</v>
      </c>
      <c r="CY34" s="359">
        <v>0</v>
      </c>
      <c r="CZ34" s="359">
        <v>0</v>
      </c>
      <c r="DA34" s="359">
        <v>0</v>
      </c>
      <c r="DB34" s="359">
        <v>0</v>
      </c>
      <c r="DC34" s="359">
        <v>0</v>
      </c>
      <c r="DE34" s="23">
        <f>COUNTBLANK(H34:DC34)</f>
        <v>0</v>
      </c>
      <c r="DF34" s="23">
        <f t="shared" si="17"/>
        <v>0</v>
      </c>
      <c r="DG34">
        <f t="shared" ref="DG34:DG43" si="24">IF(ISNUMBER(E34),E34*100,0)</f>
        <v>21</v>
      </c>
      <c r="DH34">
        <v>0</v>
      </c>
    </row>
    <row r="35" spans="1:112" ht="15">
      <c r="A35" s="67"/>
      <c r="B35" s="323" t="str">
        <f>$B$33&amp;"2."</f>
        <v>D.3.2.</v>
      </c>
      <c r="C35" s="357" t="s">
        <v>182</v>
      </c>
      <c r="D35" s="363"/>
      <c r="E35" s="358">
        <v>0.21</v>
      </c>
      <c r="F35" s="350">
        <f>H35+NPV(FD,I35:INDEX(I35:DC35,PAL))</f>
        <v>0</v>
      </c>
      <c r="G35" s="350">
        <f>SUMIF($H$5:$DC$5,"&lt;="&amp;PAL,$H35:$DC35)</f>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0</v>
      </c>
      <c r="AI35" s="359">
        <v>0</v>
      </c>
      <c r="AJ35" s="359">
        <v>0</v>
      </c>
      <c r="AK35" s="359">
        <v>0</v>
      </c>
      <c r="AL35" s="359">
        <v>0</v>
      </c>
      <c r="AM35" s="359">
        <v>0</v>
      </c>
      <c r="AN35" s="359">
        <v>0</v>
      </c>
      <c r="AO35" s="359">
        <v>0</v>
      </c>
      <c r="AP35" s="359">
        <v>0</v>
      </c>
      <c r="AQ35" s="359">
        <v>0</v>
      </c>
      <c r="AR35" s="359">
        <v>0</v>
      </c>
      <c r="AS35" s="359">
        <v>0</v>
      </c>
      <c r="AT35" s="359">
        <v>0</v>
      </c>
      <c r="AU35" s="359">
        <v>0</v>
      </c>
      <c r="AV35" s="359">
        <v>0</v>
      </c>
      <c r="AW35" s="359">
        <v>0</v>
      </c>
      <c r="AX35" s="359">
        <v>0</v>
      </c>
      <c r="AY35" s="359">
        <v>0</v>
      </c>
      <c r="AZ35" s="359">
        <v>0</v>
      </c>
      <c r="BA35" s="359">
        <v>0</v>
      </c>
      <c r="BB35" s="359">
        <v>0</v>
      </c>
      <c r="BC35" s="359">
        <v>0</v>
      </c>
      <c r="BD35" s="359">
        <v>0</v>
      </c>
      <c r="BE35" s="359">
        <v>0</v>
      </c>
      <c r="BF35" s="359">
        <v>0</v>
      </c>
      <c r="BG35" s="359">
        <v>0</v>
      </c>
      <c r="BH35" s="359">
        <v>0</v>
      </c>
      <c r="BI35" s="359">
        <v>0</v>
      </c>
      <c r="BJ35" s="359">
        <v>0</v>
      </c>
      <c r="BK35" s="359">
        <v>0</v>
      </c>
      <c r="BL35" s="359">
        <v>0</v>
      </c>
      <c r="BM35" s="359">
        <v>0</v>
      </c>
      <c r="BN35" s="359">
        <v>0</v>
      </c>
      <c r="BO35" s="359">
        <v>0</v>
      </c>
      <c r="BP35" s="359">
        <v>0</v>
      </c>
      <c r="BQ35" s="359">
        <v>0</v>
      </c>
      <c r="BR35" s="359">
        <v>0</v>
      </c>
      <c r="BS35" s="359">
        <v>0</v>
      </c>
      <c r="BT35" s="359">
        <v>0</v>
      </c>
      <c r="BU35" s="359">
        <v>0</v>
      </c>
      <c r="BV35" s="359">
        <v>0</v>
      </c>
      <c r="BW35" s="359">
        <v>0</v>
      </c>
      <c r="BX35" s="359">
        <v>0</v>
      </c>
      <c r="BY35" s="359">
        <v>0</v>
      </c>
      <c r="BZ35" s="359">
        <v>0</v>
      </c>
      <c r="CA35" s="359">
        <v>0</v>
      </c>
      <c r="CB35" s="359">
        <v>0</v>
      </c>
      <c r="CC35" s="359">
        <v>0</v>
      </c>
      <c r="CD35" s="359">
        <v>0</v>
      </c>
      <c r="CE35" s="359">
        <v>0</v>
      </c>
      <c r="CF35" s="359">
        <v>0</v>
      </c>
      <c r="CG35" s="359">
        <v>0</v>
      </c>
      <c r="CH35" s="359">
        <v>0</v>
      </c>
      <c r="CI35" s="359">
        <v>0</v>
      </c>
      <c r="CJ35" s="359">
        <v>0</v>
      </c>
      <c r="CK35" s="359">
        <v>0</v>
      </c>
      <c r="CL35" s="359">
        <v>0</v>
      </c>
      <c r="CM35" s="359">
        <v>0</v>
      </c>
      <c r="CN35" s="359">
        <v>0</v>
      </c>
      <c r="CO35" s="359">
        <v>0</v>
      </c>
      <c r="CP35" s="359">
        <v>0</v>
      </c>
      <c r="CQ35" s="359">
        <v>0</v>
      </c>
      <c r="CR35" s="359">
        <v>0</v>
      </c>
      <c r="CS35" s="359">
        <v>0</v>
      </c>
      <c r="CT35" s="359">
        <v>0</v>
      </c>
      <c r="CU35" s="359">
        <v>0</v>
      </c>
      <c r="CV35" s="359">
        <v>0</v>
      </c>
      <c r="CW35" s="359">
        <v>0</v>
      </c>
      <c r="CX35" s="359">
        <v>0</v>
      </c>
      <c r="CY35" s="359">
        <v>0</v>
      </c>
      <c r="CZ35" s="359">
        <v>0</v>
      </c>
      <c r="DA35" s="359">
        <v>0</v>
      </c>
      <c r="DB35" s="359">
        <v>0</v>
      </c>
      <c r="DC35" s="359">
        <v>0</v>
      </c>
      <c r="DE35" s="23">
        <f t="shared" ref="DE35:DE43" si="25">COUNTBLANK(H35:DC35)</f>
        <v>0</v>
      </c>
      <c r="DF35" s="23">
        <f t="shared" si="17"/>
        <v>0</v>
      </c>
      <c r="DG35">
        <f t="shared" si="24"/>
        <v>21</v>
      </c>
      <c r="DH35">
        <v>0</v>
      </c>
    </row>
    <row r="36" spans="1:112" ht="15">
      <c r="A36" s="67"/>
      <c r="B36" s="323" t="str">
        <f>$B$33&amp;"3."</f>
        <v>D.3.3.</v>
      </c>
      <c r="C36" s="357" t="s">
        <v>182</v>
      </c>
      <c r="D36" s="363"/>
      <c r="E36" s="358">
        <v>0.21</v>
      </c>
      <c r="F36" s="350">
        <f>H36+NPV(FD,I36:INDEX(I36:DC36,PAL))</f>
        <v>0</v>
      </c>
      <c r="G36" s="350">
        <f>SUMIF($H$5:$DC$5,"&lt;="&amp;PAL,$H36:$DC36)</f>
        <v>0</v>
      </c>
      <c r="H36" s="359">
        <v>0</v>
      </c>
      <c r="I36" s="359">
        <v>0</v>
      </c>
      <c r="J36" s="359">
        <v>0</v>
      </c>
      <c r="K36" s="359">
        <v>0</v>
      </c>
      <c r="L36" s="359">
        <v>0</v>
      </c>
      <c r="M36" s="359">
        <v>0</v>
      </c>
      <c r="N36" s="359">
        <v>0</v>
      </c>
      <c r="O36" s="359">
        <v>0</v>
      </c>
      <c r="P36" s="359">
        <v>0</v>
      </c>
      <c r="Q36" s="359">
        <v>0</v>
      </c>
      <c r="R36" s="359">
        <v>0</v>
      </c>
      <c r="S36" s="359">
        <v>0</v>
      </c>
      <c r="T36" s="359">
        <v>0</v>
      </c>
      <c r="U36" s="359">
        <v>0</v>
      </c>
      <c r="V36" s="359">
        <v>0</v>
      </c>
      <c r="W36" s="359">
        <v>0</v>
      </c>
      <c r="X36" s="359">
        <v>0</v>
      </c>
      <c r="Y36" s="359">
        <v>0</v>
      </c>
      <c r="Z36" s="359">
        <v>0</v>
      </c>
      <c r="AA36" s="359">
        <v>0</v>
      </c>
      <c r="AB36" s="359">
        <v>0</v>
      </c>
      <c r="AC36" s="359">
        <v>0</v>
      </c>
      <c r="AD36" s="359">
        <v>0</v>
      </c>
      <c r="AE36" s="359">
        <v>0</v>
      </c>
      <c r="AF36" s="359">
        <v>0</v>
      </c>
      <c r="AG36" s="359">
        <v>0</v>
      </c>
      <c r="AH36" s="359">
        <v>0</v>
      </c>
      <c r="AI36" s="359">
        <v>0</v>
      </c>
      <c r="AJ36" s="359">
        <v>0</v>
      </c>
      <c r="AK36" s="359">
        <v>0</v>
      </c>
      <c r="AL36" s="359">
        <v>0</v>
      </c>
      <c r="AM36" s="359">
        <v>0</v>
      </c>
      <c r="AN36" s="359">
        <v>0</v>
      </c>
      <c r="AO36" s="359">
        <v>0</v>
      </c>
      <c r="AP36" s="359">
        <v>0</v>
      </c>
      <c r="AQ36" s="359">
        <v>0</v>
      </c>
      <c r="AR36" s="359">
        <v>0</v>
      </c>
      <c r="AS36" s="359">
        <v>0</v>
      </c>
      <c r="AT36" s="359">
        <v>0</v>
      </c>
      <c r="AU36" s="359">
        <v>0</v>
      </c>
      <c r="AV36" s="359">
        <v>0</v>
      </c>
      <c r="AW36" s="359">
        <v>0</v>
      </c>
      <c r="AX36" s="359">
        <v>0</v>
      </c>
      <c r="AY36" s="359">
        <v>0</v>
      </c>
      <c r="AZ36" s="359">
        <v>0</v>
      </c>
      <c r="BA36" s="359">
        <v>0</v>
      </c>
      <c r="BB36" s="359">
        <v>0</v>
      </c>
      <c r="BC36" s="359">
        <v>0</v>
      </c>
      <c r="BD36" s="359">
        <v>0</v>
      </c>
      <c r="BE36" s="359">
        <v>0</v>
      </c>
      <c r="BF36" s="359">
        <v>0</v>
      </c>
      <c r="BG36" s="359">
        <v>0</v>
      </c>
      <c r="BH36" s="359">
        <v>0</v>
      </c>
      <c r="BI36" s="359">
        <v>0</v>
      </c>
      <c r="BJ36" s="359">
        <v>0</v>
      </c>
      <c r="BK36" s="359">
        <v>0</v>
      </c>
      <c r="BL36" s="359">
        <v>0</v>
      </c>
      <c r="BM36" s="359">
        <v>0</v>
      </c>
      <c r="BN36" s="359">
        <v>0</v>
      </c>
      <c r="BO36" s="359">
        <v>0</v>
      </c>
      <c r="BP36" s="359">
        <v>0</v>
      </c>
      <c r="BQ36" s="359">
        <v>0</v>
      </c>
      <c r="BR36" s="359">
        <v>0</v>
      </c>
      <c r="BS36" s="359">
        <v>0</v>
      </c>
      <c r="BT36" s="359">
        <v>0</v>
      </c>
      <c r="BU36" s="359">
        <v>0</v>
      </c>
      <c r="BV36" s="359">
        <v>0</v>
      </c>
      <c r="BW36" s="359">
        <v>0</v>
      </c>
      <c r="BX36" s="359">
        <v>0</v>
      </c>
      <c r="BY36" s="359">
        <v>0</v>
      </c>
      <c r="BZ36" s="359">
        <v>0</v>
      </c>
      <c r="CA36" s="359">
        <v>0</v>
      </c>
      <c r="CB36" s="359">
        <v>0</v>
      </c>
      <c r="CC36" s="359">
        <v>0</v>
      </c>
      <c r="CD36" s="359">
        <v>0</v>
      </c>
      <c r="CE36" s="359">
        <v>0</v>
      </c>
      <c r="CF36" s="359">
        <v>0</v>
      </c>
      <c r="CG36" s="359">
        <v>0</v>
      </c>
      <c r="CH36" s="359">
        <v>0</v>
      </c>
      <c r="CI36" s="359">
        <v>0</v>
      </c>
      <c r="CJ36" s="359">
        <v>0</v>
      </c>
      <c r="CK36" s="359">
        <v>0</v>
      </c>
      <c r="CL36" s="359">
        <v>0</v>
      </c>
      <c r="CM36" s="359">
        <v>0</v>
      </c>
      <c r="CN36" s="359">
        <v>0</v>
      </c>
      <c r="CO36" s="359">
        <v>0</v>
      </c>
      <c r="CP36" s="359">
        <v>0</v>
      </c>
      <c r="CQ36" s="359">
        <v>0</v>
      </c>
      <c r="CR36" s="359">
        <v>0</v>
      </c>
      <c r="CS36" s="359">
        <v>0</v>
      </c>
      <c r="CT36" s="359">
        <v>0</v>
      </c>
      <c r="CU36" s="359">
        <v>0</v>
      </c>
      <c r="CV36" s="359">
        <v>0</v>
      </c>
      <c r="CW36" s="359">
        <v>0</v>
      </c>
      <c r="CX36" s="359">
        <v>0</v>
      </c>
      <c r="CY36" s="359">
        <v>0</v>
      </c>
      <c r="CZ36" s="359">
        <v>0</v>
      </c>
      <c r="DA36" s="359">
        <v>0</v>
      </c>
      <c r="DB36" s="359">
        <v>0</v>
      </c>
      <c r="DC36" s="359">
        <v>0</v>
      </c>
      <c r="DE36" s="23">
        <f t="shared" si="25"/>
        <v>0</v>
      </c>
      <c r="DF36" s="23">
        <f t="shared" si="17"/>
        <v>0</v>
      </c>
      <c r="DG36">
        <f t="shared" si="24"/>
        <v>21</v>
      </c>
      <c r="DH36">
        <v>0</v>
      </c>
    </row>
    <row r="37" spans="1:112" ht="15">
      <c r="A37" s="67"/>
      <c r="B37" s="323" t="str">
        <f>$B$33&amp;"4."</f>
        <v>D.3.4.</v>
      </c>
      <c r="C37" s="357" t="s">
        <v>182</v>
      </c>
      <c r="D37" s="363"/>
      <c r="E37" s="358">
        <v>0.21</v>
      </c>
      <c r="F37" s="350">
        <f>H37+NPV(FD,I37:INDEX(I37:DC37,PAL))</f>
        <v>0</v>
      </c>
      <c r="G37" s="350">
        <f>SUMIF($H$5:$DC$5,"&lt;="&amp;PAL,$H37:$DC37)</f>
        <v>0</v>
      </c>
      <c r="H37" s="359">
        <v>0</v>
      </c>
      <c r="I37" s="359">
        <v>0</v>
      </c>
      <c r="J37" s="359">
        <v>0</v>
      </c>
      <c r="K37" s="359">
        <v>0</v>
      </c>
      <c r="L37" s="359">
        <v>0</v>
      </c>
      <c r="M37" s="359">
        <v>0</v>
      </c>
      <c r="N37" s="359">
        <v>0</v>
      </c>
      <c r="O37" s="359">
        <v>0</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0</v>
      </c>
      <c r="AJ37" s="359">
        <v>0</v>
      </c>
      <c r="AK37" s="359">
        <v>0</v>
      </c>
      <c r="AL37" s="359">
        <v>0</v>
      </c>
      <c r="AM37" s="359">
        <v>0</v>
      </c>
      <c r="AN37" s="359">
        <v>0</v>
      </c>
      <c r="AO37" s="359">
        <v>0</v>
      </c>
      <c r="AP37" s="359">
        <v>0</v>
      </c>
      <c r="AQ37" s="359">
        <v>0</v>
      </c>
      <c r="AR37" s="359">
        <v>0</v>
      </c>
      <c r="AS37" s="359">
        <v>0</v>
      </c>
      <c r="AT37" s="359">
        <v>0</v>
      </c>
      <c r="AU37" s="359">
        <v>0</v>
      </c>
      <c r="AV37" s="359">
        <v>0</v>
      </c>
      <c r="AW37" s="359">
        <v>0</v>
      </c>
      <c r="AX37" s="359">
        <v>0</v>
      </c>
      <c r="AY37" s="359">
        <v>0</v>
      </c>
      <c r="AZ37" s="359">
        <v>0</v>
      </c>
      <c r="BA37" s="359">
        <v>0</v>
      </c>
      <c r="BB37" s="359">
        <v>0</v>
      </c>
      <c r="BC37" s="359">
        <v>0</v>
      </c>
      <c r="BD37" s="359">
        <v>0</v>
      </c>
      <c r="BE37" s="359">
        <v>0</v>
      </c>
      <c r="BF37" s="359">
        <v>0</v>
      </c>
      <c r="BG37" s="359">
        <v>0</v>
      </c>
      <c r="BH37" s="359">
        <v>0</v>
      </c>
      <c r="BI37" s="359">
        <v>0</v>
      </c>
      <c r="BJ37" s="359">
        <v>0</v>
      </c>
      <c r="BK37" s="359">
        <v>0</v>
      </c>
      <c r="BL37" s="359">
        <v>0</v>
      </c>
      <c r="BM37" s="359">
        <v>0</v>
      </c>
      <c r="BN37" s="359">
        <v>0</v>
      </c>
      <c r="BO37" s="359">
        <v>0</v>
      </c>
      <c r="BP37" s="359">
        <v>0</v>
      </c>
      <c r="BQ37" s="359">
        <v>0</v>
      </c>
      <c r="BR37" s="359">
        <v>0</v>
      </c>
      <c r="BS37" s="359">
        <v>0</v>
      </c>
      <c r="BT37" s="359">
        <v>0</v>
      </c>
      <c r="BU37" s="359">
        <v>0</v>
      </c>
      <c r="BV37" s="359">
        <v>0</v>
      </c>
      <c r="BW37" s="359">
        <v>0</v>
      </c>
      <c r="BX37" s="359">
        <v>0</v>
      </c>
      <c r="BY37" s="359">
        <v>0</v>
      </c>
      <c r="BZ37" s="359">
        <v>0</v>
      </c>
      <c r="CA37" s="359">
        <v>0</v>
      </c>
      <c r="CB37" s="359">
        <v>0</v>
      </c>
      <c r="CC37" s="359">
        <v>0</v>
      </c>
      <c r="CD37" s="359">
        <v>0</v>
      </c>
      <c r="CE37" s="359">
        <v>0</v>
      </c>
      <c r="CF37" s="359">
        <v>0</v>
      </c>
      <c r="CG37" s="359">
        <v>0</v>
      </c>
      <c r="CH37" s="359">
        <v>0</v>
      </c>
      <c r="CI37" s="359">
        <v>0</v>
      </c>
      <c r="CJ37" s="359">
        <v>0</v>
      </c>
      <c r="CK37" s="359">
        <v>0</v>
      </c>
      <c r="CL37" s="359">
        <v>0</v>
      </c>
      <c r="CM37" s="359">
        <v>0</v>
      </c>
      <c r="CN37" s="359">
        <v>0</v>
      </c>
      <c r="CO37" s="359">
        <v>0</v>
      </c>
      <c r="CP37" s="359">
        <v>0</v>
      </c>
      <c r="CQ37" s="359">
        <v>0</v>
      </c>
      <c r="CR37" s="359">
        <v>0</v>
      </c>
      <c r="CS37" s="359">
        <v>0</v>
      </c>
      <c r="CT37" s="359">
        <v>0</v>
      </c>
      <c r="CU37" s="359">
        <v>0</v>
      </c>
      <c r="CV37" s="359">
        <v>0</v>
      </c>
      <c r="CW37" s="359">
        <v>0</v>
      </c>
      <c r="CX37" s="359">
        <v>0</v>
      </c>
      <c r="CY37" s="359">
        <v>0</v>
      </c>
      <c r="CZ37" s="359">
        <v>0</v>
      </c>
      <c r="DA37" s="359">
        <v>0</v>
      </c>
      <c r="DB37" s="359">
        <v>0</v>
      </c>
      <c r="DC37" s="359">
        <v>0</v>
      </c>
      <c r="DE37" s="23">
        <f t="shared" si="25"/>
        <v>0</v>
      </c>
      <c r="DF37" s="23">
        <f t="shared" si="17"/>
        <v>0</v>
      </c>
      <c r="DG37">
        <f t="shared" si="24"/>
        <v>21</v>
      </c>
      <c r="DH37">
        <v>0</v>
      </c>
    </row>
    <row r="38" spans="1:112" ht="15">
      <c r="A38" s="67"/>
      <c r="B38" s="323" t="str">
        <f>$B$33&amp;"5."</f>
        <v>D.3.5.</v>
      </c>
      <c r="C38" s="357" t="s">
        <v>182</v>
      </c>
      <c r="D38" s="363"/>
      <c r="E38" s="358">
        <v>0.21</v>
      </c>
      <c r="F38" s="350">
        <f>H38+NPV(FD,I38:INDEX(I38:DC38,PAL))</f>
        <v>0</v>
      </c>
      <c r="G38" s="350">
        <f>SUMIF($H$5:$DC$5,"&lt;="&amp;PAL,$H38:$DC38)</f>
        <v>0</v>
      </c>
      <c r="H38" s="359">
        <v>0</v>
      </c>
      <c r="I38" s="359">
        <v>0</v>
      </c>
      <c r="J38" s="359">
        <v>0</v>
      </c>
      <c r="K38" s="359">
        <v>0</v>
      </c>
      <c r="L38" s="359">
        <v>0</v>
      </c>
      <c r="M38" s="359">
        <v>0</v>
      </c>
      <c r="N38" s="359">
        <v>0</v>
      </c>
      <c r="O38" s="359">
        <v>0</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0</v>
      </c>
      <c r="AJ38" s="359">
        <v>0</v>
      </c>
      <c r="AK38" s="359">
        <v>0</v>
      </c>
      <c r="AL38" s="359">
        <v>0</v>
      </c>
      <c r="AM38" s="359">
        <v>0</v>
      </c>
      <c r="AN38" s="359">
        <v>0</v>
      </c>
      <c r="AO38" s="359">
        <v>0</v>
      </c>
      <c r="AP38" s="359">
        <v>0</v>
      </c>
      <c r="AQ38" s="359">
        <v>0</v>
      </c>
      <c r="AR38" s="359">
        <v>0</v>
      </c>
      <c r="AS38" s="359">
        <v>0</v>
      </c>
      <c r="AT38" s="359">
        <v>0</v>
      </c>
      <c r="AU38" s="359">
        <v>0</v>
      </c>
      <c r="AV38" s="359">
        <v>0</v>
      </c>
      <c r="AW38" s="359">
        <v>0</v>
      </c>
      <c r="AX38" s="359">
        <v>0</v>
      </c>
      <c r="AY38" s="359">
        <v>0</v>
      </c>
      <c r="AZ38" s="359">
        <v>0</v>
      </c>
      <c r="BA38" s="359">
        <v>0</v>
      </c>
      <c r="BB38" s="359">
        <v>0</v>
      </c>
      <c r="BC38" s="359">
        <v>0</v>
      </c>
      <c r="BD38" s="359">
        <v>0</v>
      </c>
      <c r="BE38" s="359">
        <v>0</v>
      </c>
      <c r="BF38" s="359">
        <v>0</v>
      </c>
      <c r="BG38" s="359">
        <v>0</v>
      </c>
      <c r="BH38" s="359">
        <v>0</v>
      </c>
      <c r="BI38" s="359">
        <v>0</v>
      </c>
      <c r="BJ38" s="359">
        <v>0</v>
      </c>
      <c r="BK38" s="359">
        <v>0</v>
      </c>
      <c r="BL38" s="359">
        <v>0</v>
      </c>
      <c r="BM38" s="359">
        <v>0</v>
      </c>
      <c r="BN38" s="359">
        <v>0</v>
      </c>
      <c r="BO38" s="359">
        <v>0</v>
      </c>
      <c r="BP38" s="359">
        <v>0</v>
      </c>
      <c r="BQ38" s="359">
        <v>0</v>
      </c>
      <c r="BR38" s="359">
        <v>0</v>
      </c>
      <c r="BS38" s="359">
        <v>0</v>
      </c>
      <c r="BT38" s="359">
        <v>0</v>
      </c>
      <c r="BU38" s="359">
        <v>0</v>
      </c>
      <c r="BV38" s="359">
        <v>0</v>
      </c>
      <c r="BW38" s="359">
        <v>0</v>
      </c>
      <c r="BX38" s="359">
        <v>0</v>
      </c>
      <c r="BY38" s="359">
        <v>0</v>
      </c>
      <c r="BZ38" s="359">
        <v>0</v>
      </c>
      <c r="CA38" s="359">
        <v>0</v>
      </c>
      <c r="CB38" s="359">
        <v>0</v>
      </c>
      <c r="CC38" s="359">
        <v>0</v>
      </c>
      <c r="CD38" s="359">
        <v>0</v>
      </c>
      <c r="CE38" s="359">
        <v>0</v>
      </c>
      <c r="CF38" s="359">
        <v>0</v>
      </c>
      <c r="CG38" s="359">
        <v>0</v>
      </c>
      <c r="CH38" s="359">
        <v>0</v>
      </c>
      <c r="CI38" s="359">
        <v>0</v>
      </c>
      <c r="CJ38" s="359">
        <v>0</v>
      </c>
      <c r="CK38" s="359">
        <v>0</v>
      </c>
      <c r="CL38" s="359">
        <v>0</v>
      </c>
      <c r="CM38" s="359">
        <v>0</v>
      </c>
      <c r="CN38" s="359">
        <v>0</v>
      </c>
      <c r="CO38" s="359">
        <v>0</v>
      </c>
      <c r="CP38" s="359">
        <v>0</v>
      </c>
      <c r="CQ38" s="359">
        <v>0</v>
      </c>
      <c r="CR38" s="359">
        <v>0</v>
      </c>
      <c r="CS38" s="359">
        <v>0</v>
      </c>
      <c r="CT38" s="359">
        <v>0</v>
      </c>
      <c r="CU38" s="359">
        <v>0</v>
      </c>
      <c r="CV38" s="359">
        <v>0</v>
      </c>
      <c r="CW38" s="359">
        <v>0</v>
      </c>
      <c r="CX38" s="359">
        <v>0</v>
      </c>
      <c r="CY38" s="359">
        <v>0</v>
      </c>
      <c r="CZ38" s="359">
        <v>0</v>
      </c>
      <c r="DA38" s="359">
        <v>0</v>
      </c>
      <c r="DB38" s="359">
        <v>0</v>
      </c>
      <c r="DC38" s="359">
        <v>0</v>
      </c>
      <c r="DE38" s="23">
        <f t="shared" si="25"/>
        <v>0</v>
      </c>
      <c r="DF38" s="23">
        <f t="shared" si="17"/>
        <v>0</v>
      </c>
      <c r="DG38">
        <f t="shared" si="24"/>
        <v>21</v>
      </c>
      <c r="DH38">
        <v>0</v>
      </c>
    </row>
    <row r="39" spans="1:112" ht="15">
      <c r="A39" s="67"/>
      <c r="B39" s="323" t="str">
        <f>$B$33&amp;"6."</f>
        <v>D.3.6.</v>
      </c>
      <c r="C39" s="357" t="s">
        <v>182</v>
      </c>
      <c r="D39" s="363"/>
      <c r="E39" s="358">
        <v>0.21</v>
      </c>
      <c r="F39" s="350">
        <f>H39+NPV(FD,I39:INDEX(I39:DC39,PAL))</f>
        <v>0</v>
      </c>
      <c r="G39" s="350">
        <f>SUMIF($H$5:$DC$5,"&lt;="&amp;PAL,$H39:$DC39)</f>
        <v>0</v>
      </c>
      <c r="H39" s="359">
        <v>0</v>
      </c>
      <c r="I39" s="359">
        <v>0</v>
      </c>
      <c r="J39" s="359">
        <v>0</v>
      </c>
      <c r="K39" s="359">
        <v>0</v>
      </c>
      <c r="L39" s="359">
        <v>0</v>
      </c>
      <c r="M39" s="359">
        <v>0</v>
      </c>
      <c r="N39" s="359">
        <v>0</v>
      </c>
      <c r="O39" s="359">
        <v>0</v>
      </c>
      <c r="P39" s="359">
        <v>0</v>
      </c>
      <c r="Q39" s="359">
        <v>0</v>
      </c>
      <c r="R39" s="359">
        <v>0</v>
      </c>
      <c r="S39" s="359">
        <v>0</v>
      </c>
      <c r="T39" s="359">
        <v>0</v>
      </c>
      <c r="U39" s="359">
        <v>0</v>
      </c>
      <c r="V39" s="359">
        <v>0</v>
      </c>
      <c r="W39" s="359">
        <v>0</v>
      </c>
      <c r="X39" s="359">
        <v>0</v>
      </c>
      <c r="Y39" s="359">
        <v>0</v>
      </c>
      <c r="Z39" s="359">
        <v>0</v>
      </c>
      <c r="AA39" s="359">
        <v>0</v>
      </c>
      <c r="AB39" s="359">
        <v>0</v>
      </c>
      <c r="AC39" s="359">
        <v>0</v>
      </c>
      <c r="AD39" s="359">
        <v>0</v>
      </c>
      <c r="AE39" s="359">
        <v>0</v>
      </c>
      <c r="AF39" s="359">
        <v>0</v>
      </c>
      <c r="AG39" s="359">
        <v>0</v>
      </c>
      <c r="AH39" s="359">
        <v>0</v>
      </c>
      <c r="AI39" s="359">
        <v>0</v>
      </c>
      <c r="AJ39" s="359">
        <v>0</v>
      </c>
      <c r="AK39" s="359">
        <v>0</v>
      </c>
      <c r="AL39" s="359">
        <v>0</v>
      </c>
      <c r="AM39" s="359">
        <v>0</v>
      </c>
      <c r="AN39" s="359">
        <v>0</v>
      </c>
      <c r="AO39" s="359">
        <v>0</v>
      </c>
      <c r="AP39" s="359">
        <v>0</v>
      </c>
      <c r="AQ39" s="359">
        <v>0</v>
      </c>
      <c r="AR39" s="359">
        <v>0</v>
      </c>
      <c r="AS39" s="359">
        <v>0</v>
      </c>
      <c r="AT39" s="359">
        <v>0</v>
      </c>
      <c r="AU39" s="359">
        <v>0</v>
      </c>
      <c r="AV39" s="359">
        <v>0</v>
      </c>
      <c r="AW39" s="359">
        <v>0</v>
      </c>
      <c r="AX39" s="359">
        <v>0</v>
      </c>
      <c r="AY39" s="359">
        <v>0</v>
      </c>
      <c r="AZ39" s="359">
        <v>0</v>
      </c>
      <c r="BA39" s="359">
        <v>0</v>
      </c>
      <c r="BB39" s="359">
        <v>0</v>
      </c>
      <c r="BC39" s="359">
        <v>0</v>
      </c>
      <c r="BD39" s="359">
        <v>0</v>
      </c>
      <c r="BE39" s="359">
        <v>0</v>
      </c>
      <c r="BF39" s="359">
        <v>0</v>
      </c>
      <c r="BG39" s="359">
        <v>0</v>
      </c>
      <c r="BH39" s="359">
        <v>0</v>
      </c>
      <c r="BI39" s="359">
        <v>0</v>
      </c>
      <c r="BJ39" s="359">
        <v>0</v>
      </c>
      <c r="BK39" s="359">
        <v>0</v>
      </c>
      <c r="BL39" s="359">
        <v>0</v>
      </c>
      <c r="BM39" s="359">
        <v>0</v>
      </c>
      <c r="BN39" s="359">
        <v>0</v>
      </c>
      <c r="BO39" s="359">
        <v>0</v>
      </c>
      <c r="BP39" s="359">
        <v>0</v>
      </c>
      <c r="BQ39" s="359">
        <v>0</v>
      </c>
      <c r="BR39" s="359">
        <v>0</v>
      </c>
      <c r="BS39" s="359">
        <v>0</v>
      </c>
      <c r="BT39" s="359">
        <v>0</v>
      </c>
      <c r="BU39" s="359">
        <v>0</v>
      </c>
      <c r="BV39" s="359">
        <v>0</v>
      </c>
      <c r="BW39" s="359">
        <v>0</v>
      </c>
      <c r="BX39" s="359">
        <v>0</v>
      </c>
      <c r="BY39" s="359">
        <v>0</v>
      </c>
      <c r="BZ39" s="359">
        <v>0</v>
      </c>
      <c r="CA39" s="359">
        <v>0</v>
      </c>
      <c r="CB39" s="359">
        <v>0</v>
      </c>
      <c r="CC39" s="359">
        <v>0</v>
      </c>
      <c r="CD39" s="359">
        <v>0</v>
      </c>
      <c r="CE39" s="359">
        <v>0</v>
      </c>
      <c r="CF39" s="359">
        <v>0</v>
      </c>
      <c r="CG39" s="359">
        <v>0</v>
      </c>
      <c r="CH39" s="359">
        <v>0</v>
      </c>
      <c r="CI39" s="359">
        <v>0</v>
      </c>
      <c r="CJ39" s="359">
        <v>0</v>
      </c>
      <c r="CK39" s="359">
        <v>0</v>
      </c>
      <c r="CL39" s="359">
        <v>0</v>
      </c>
      <c r="CM39" s="359">
        <v>0</v>
      </c>
      <c r="CN39" s="359">
        <v>0</v>
      </c>
      <c r="CO39" s="359">
        <v>0</v>
      </c>
      <c r="CP39" s="359">
        <v>0</v>
      </c>
      <c r="CQ39" s="359">
        <v>0</v>
      </c>
      <c r="CR39" s="359">
        <v>0</v>
      </c>
      <c r="CS39" s="359">
        <v>0</v>
      </c>
      <c r="CT39" s="359">
        <v>0</v>
      </c>
      <c r="CU39" s="359">
        <v>0</v>
      </c>
      <c r="CV39" s="359">
        <v>0</v>
      </c>
      <c r="CW39" s="359">
        <v>0</v>
      </c>
      <c r="CX39" s="359">
        <v>0</v>
      </c>
      <c r="CY39" s="359">
        <v>0</v>
      </c>
      <c r="CZ39" s="359">
        <v>0</v>
      </c>
      <c r="DA39" s="359">
        <v>0</v>
      </c>
      <c r="DB39" s="359">
        <v>0</v>
      </c>
      <c r="DC39" s="359">
        <v>0</v>
      </c>
      <c r="DE39" s="23">
        <f t="shared" si="25"/>
        <v>0</v>
      </c>
      <c r="DF39" s="23">
        <f t="shared" si="17"/>
        <v>0</v>
      </c>
      <c r="DG39">
        <f t="shared" si="24"/>
        <v>21</v>
      </c>
      <c r="DH39">
        <v>0</v>
      </c>
    </row>
    <row r="40" spans="1:112" ht="15">
      <c r="A40" s="67"/>
      <c r="B40" s="323" t="str">
        <f>$B$33&amp;"7."</f>
        <v>D.3.7.</v>
      </c>
      <c r="C40" s="357" t="s">
        <v>182</v>
      </c>
      <c r="D40" s="363"/>
      <c r="E40" s="358">
        <v>0.21</v>
      </c>
      <c r="F40" s="350">
        <f>H40+NPV(FD,I40:INDEX(I40:DC40,PAL))</f>
        <v>0</v>
      </c>
      <c r="G40" s="350">
        <f>SUMIF($H$5:$DC$5,"&lt;="&amp;PAL,$H40:$DC40)</f>
        <v>0</v>
      </c>
      <c r="H40" s="359">
        <v>0</v>
      </c>
      <c r="I40" s="359">
        <v>0</v>
      </c>
      <c r="J40" s="359">
        <v>0</v>
      </c>
      <c r="K40" s="359">
        <v>0</v>
      </c>
      <c r="L40" s="359">
        <v>0</v>
      </c>
      <c r="M40" s="359">
        <v>0</v>
      </c>
      <c r="N40" s="359">
        <v>0</v>
      </c>
      <c r="O40" s="359">
        <v>0</v>
      </c>
      <c r="P40" s="359">
        <v>0</v>
      </c>
      <c r="Q40" s="359">
        <v>0</v>
      </c>
      <c r="R40" s="359">
        <v>0</v>
      </c>
      <c r="S40" s="359">
        <v>0</v>
      </c>
      <c r="T40" s="359">
        <v>0</v>
      </c>
      <c r="U40" s="359">
        <v>0</v>
      </c>
      <c r="V40" s="359">
        <v>0</v>
      </c>
      <c r="W40" s="359">
        <v>0</v>
      </c>
      <c r="X40" s="359">
        <v>0</v>
      </c>
      <c r="Y40" s="359">
        <v>0</v>
      </c>
      <c r="Z40" s="359">
        <v>0</v>
      </c>
      <c r="AA40" s="359">
        <v>0</v>
      </c>
      <c r="AB40" s="359">
        <v>0</v>
      </c>
      <c r="AC40" s="359">
        <v>0</v>
      </c>
      <c r="AD40" s="359">
        <v>0</v>
      </c>
      <c r="AE40" s="359">
        <v>0</v>
      </c>
      <c r="AF40" s="359">
        <v>0</v>
      </c>
      <c r="AG40" s="359">
        <v>0</v>
      </c>
      <c r="AH40" s="359">
        <v>0</v>
      </c>
      <c r="AI40" s="359">
        <v>0</v>
      </c>
      <c r="AJ40" s="359">
        <v>0</v>
      </c>
      <c r="AK40" s="359">
        <v>0</v>
      </c>
      <c r="AL40" s="359">
        <v>0</v>
      </c>
      <c r="AM40" s="359">
        <v>0</v>
      </c>
      <c r="AN40" s="359">
        <v>0</v>
      </c>
      <c r="AO40" s="359">
        <v>0</v>
      </c>
      <c r="AP40" s="359">
        <v>0</v>
      </c>
      <c r="AQ40" s="359">
        <v>0</v>
      </c>
      <c r="AR40" s="359">
        <v>0</v>
      </c>
      <c r="AS40" s="359">
        <v>0</v>
      </c>
      <c r="AT40" s="359">
        <v>0</v>
      </c>
      <c r="AU40" s="359">
        <v>0</v>
      </c>
      <c r="AV40" s="359">
        <v>0</v>
      </c>
      <c r="AW40" s="359">
        <v>0</v>
      </c>
      <c r="AX40" s="359">
        <v>0</v>
      </c>
      <c r="AY40" s="359">
        <v>0</v>
      </c>
      <c r="AZ40" s="359">
        <v>0</v>
      </c>
      <c r="BA40" s="359">
        <v>0</v>
      </c>
      <c r="BB40" s="359">
        <v>0</v>
      </c>
      <c r="BC40" s="359">
        <v>0</v>
      </c>
      <c r="BD40" s="359">
        <v>0</v>
      </c>
      <c r="BE40" s="359">
        <v>0</v>
      </c>
      <c r="BF40" s="359">
        <v>0</v>
      </c>
      <c r="BG40" s="359">
        <v>0</v>
      </c>
      <c r="BH40" s="359">
        <v>0</v>
      </c>
      <c r="BI40" s="359">
        <v>0</v>
      </c>
      <c r="BJ40" s="359">
        <v>0</v>
      </c>
      <c r="BK40" s="359">
        <v>0</v>
      </c>
      <c r="BL40" s="359">
        <v>0</v>
      </c>
      <c r="BM40" s="359">
        <v>0</v>
      </c>
      <c r="BN40" s="359">
        <v>0</v>
      </c>
      <c r="BO40" s="359">
        <v>0</v>
      </c>
      <c r="BP40" s="359">
        <v>0</v>
      </c>
      <c r="BQ40" s="359">
        <v>0</v>
      </c>
      <c r="BR40" s="359">
        <v>0</v>
      </c>
      <c r="BS40" s="359">
        <v>0</v>
      </c>
      <c r="BT40" s="359">
        <v>0</v>
      </c>
      <c r="BU40" s="359">
        <v>0</v>
      </c>
      <c r="BV40" s="359">
        <v>0</v>
      </c>
      <c r="BW40" s="359">
        <v>0</v>
      </c>
      <c r="BX40" s="359">
        <v>0</v>
      </c>
      <c r="BY40" s="359">
        <v>0</v>
      </c>
      <c r="BZ40" s="359">
        <v>0</v>
      </c>
      <c r="CA40" s="359">
        <v>0</v>
      </c>
      <c r="CB40" s="359">
        <v>0</v>
      </c>
      <c r="CC40" s="359">
        <v>0</v>
      </c>
      <c r="CD40" s="359">
        <v>0</v>
      </c>
      <c r="CE40" s="359">
        <v>0</v>
      </c>
      <c r="CF40" s="359">
        <v>0</v>
      </c>
      <c r="CG40" s="359">
        <v>0</v>
      </c>
      <c r="CH40" s="359">
        <v>0</v>
      </c>
      <c r="CI40" s="359">
        <v>0</v>
      </c>
      <c r="CJ40" s="359">
        <v>0</v>
      </c>
      <c r="CK40" s="359">
        <v>0</v>
      </c>
      <c r="CL40" s="359">
        <v>0</v>
      </c>
      <c r="CM40" s="359">
        <v>0</v>
      </c>
      <c r="CN40" s="359">
        <v>0</v>
      </c>
      <c r="CO40" s="359">
        <v>0</v>
      </c>
      <c r="CP40" s="359">
        <v>0</v>
      </c>
      <c r="CQ40" s="359">
        <v>0</v>
      </c>
      <c r="CR40" s="359">
        <v>0</v>
      </c>
      <c r="CS40" s="359">
        <v>0</v>
      </c>
      <c r="CT40" s="359">
        <v>0</v>
      </c>
      <c r="CU40" s="359">
        <v>0</v>
      </c>
      <c r="CV40" s="359">
        <v>0</v>
      </c>
      <c r="CW40" s="359">
        <v>0</v>
      </c>
      <c r="CX40" s="359">
        <v>0</v>
      </c>
      <c r="CY40" s="359">
        <v>0</v>
      </c>
      <c r="CZ40" s="359">
        <v>0</v>
      </c>
      <c r="DA40" s="359">
        <v>0</v>
      </c>
      <c r="DB40" s="359">
        <v>0</v>
      </c>
      <c r="DC40" s="359">
        <v>0</v>
      </c>
      <c r="DE40" s="23">
        <f t="shared" si="25"/>
        <v>0</v>
      </c>
      <c r="DF40" s="23">
        <f t="shared" si="17"/>
        <v>0</v>
      </c>
      <c r="DG40">
        <f t="shared" si="24"/>
        <v>21</v>
      </c>
      <c r="DH40">
        <v>0</v>
      </c>
    </row>
    <row r="41" spans="1:112" ht="15">
      <c r="A41" s="67"/>
      <c r="B41" s="323" t="str">
        <f>$B$33&amp;"8."</f>
        <v>D.3.8.</v>
      </c>
      <c r="C41" s="357" t="s">
        <v>182</v>
      </c>
      <c r="D41" s="360"/>
      <c r="E41" s="358">
        <v>0.21</v>
      </c>
      <c r="F41" s="350">
        <f>H41+NPV(FD,I41:INDEX(I41:DC41,PAL))</f>
        <v>0</v>
      </c>
      <c r="G41" s="350">
        <f>SUMIF($H$5:$DC$5,"&lt;="&amp;PAL,$H41:$DC41)</f>
        <v>0</v>
      </c>
      <c r="H41" s="359">
        <v>0</v>
      </c>
      <c r="I41" s="359">
        <v>0</v>
      </c>
      <c r="J41" s="359">
        <v>0</v>
      </c>
      <c r="K41" s="359">
        <v>0</v>
      </c>
      <c r="L41" s="359">
        <v>0</v>
      </c>
      <c r="M41" s="359">
        <v>0</v>
      </c>
      <c r="N41" s="359">
        <v>0</v>
      </c>
      <c r="O41" s="359">
        <v>0</v>
      </c>
      <c r="P41" s="359">
        <v>0</v>
      </c>
      <c r="Q41" s="359">
        <v>0</v>
      </c>
      <c r="R41" s="359">
        <v>0</v>
      </c>
      <c r="S41" s="359">
        <v>0</v>
      </c>
      <c r="T41" s="359">
        <v>0</v>
      </c>
      <c r="U41" s="359">
        <v>0</v>
      </c>
      <c r="V41" s="359">
        <v>0</v>
      </c>
      <c r="W41" s="359">
        <v>0</v>
      </c>
      <c r="X41" s="359">
        <v>0</v>
      </c>
      <c r="Y41" s="359">
        <v>0</v>
      </c>
      <c r="Z41" s="359">
        <v>0</v>
      </c>
      <c r="AA41" s="359">
        <v>0</v>
      </c>
      <c r="AB41" s="359">
        <v>0</v>
      </c>
      <c r="AC41" s="359">
        <v>0</v>
      </c>
      <c r="AD41" s="359">
        <v>0</v>
      </c>
      <c r="AE41" s="359">
        <v>0</v>
      </c>
      <c r="AF41" s="359">
        <v>0</v>
      </c>
      <c r="AG41" s="359">
        <v>0</v>
      </c>
      <c r="AH41" s="359">
        <v>0</v>
      </c>
      <c r="AI41" s="359">
        <v>0</v>
      </c>
      <c r="AJ41" s="359">
        <v>0</v>
      </c>
      <c r="AK41" s="359">
        <v>0</v>
      </c>
      <c r="AL41" s="359">
        <v>0</v>
      </c>
      <c r="AM41" s="359">
        <v>0</v>
      </c>
      <c r="AN41" s="359">
        <v>0</v>
      </c>
      <c r="AO41" s="359">
        <v>0</v>
      </c>
      <c r="AP41" s="359">
        <v>0</v>
      </c>
      <c r="AQ41" s="359">
        <v>0</v>
      </c>
      <c r="AR41" s="359">
        <v>0</v>
      </c>
      <c r="AS41" s="359">
        <v>0</v>
      </c>
      <c r="AT41" s="359">
        <v>0</v>
      </c>
      <c r="AU41" s="359">
        <v>0</v>
      </c>
      <c r="AV41" s="359">
        <v>0</v>
      </c>
      <c r="AW41" s="359">
        <v>0</v>
      </c>
      <c r="AX41" s="359">
        <v>0</v>
      </c>
      <c r="AY41" s="359">
        <v>0</v>
      </c>
      <c r="AZ41" s="359">
        <v>0</v>
      </c>
      <c r="BA41" s="359">
        <v>0</v>
      </c>
      <c r="BB41" s="359">
        <v>0</v>
      </c>
      <c r="BC41" s="359">
        <v>0</v>
      </c>
      <c r="BD41" s="359">
        <v>0</v>
      </c>
      <c r="BE41" s="359">
        <v>0</v>
      </c>
      <c r="BF41" s="359">
        <v>0</v>
      </c>
      <c r="BG41" s="359">
        <v>0</v>
      </c>
      <c r="BH41" s="359">
        <v>0</v>
      </c>
      <c r="BI41" s="359">
        <v>0</v>
      </c>
      <c r="BJ41" s="359">
        <v>0</v>
      </c>
      <c r="BK41" s="359">
        <v>0</v>
      </c>
      <c r="BL41" s="359">
        <v>0</v>
      </c>
      <c r="BM41" s="359">
        <v>0</v>
      </c>
      <c r="BN41" s="359">
        <v>0</v>
      </c>
      <c r="BO41" s="359">
        <v>0</v>
      </c>
      <c r="BP41" s="359">
        <v>0</v>
      </c>
      <c r="BQ41" s="359">
        <v>0</v>
      </c>
      <c r="BR41" s="359">
        <v>0</v>
      </c>
      <c r="BS41" s="359">
        <v>0</v>
      </c>
      <c r="BT41" s="359">
        <v>0</v>
      </c>
      <c r="BU41" s="359">
        <v>0</v>
      </c>
      <c r="BV41" s="359">
        <v>0</v>
      </c>
      <c r="BW41" s="359">
        <v>0</v>
      </c>
      <c r="BX41" s="359">
        <v>0</v>
      </c>
      <c r="BY41" s="359">
        <v>0</v>
      </c>
      <c r="BZ41" s="359">
        <v>0</v>
      </c>
      <c r="CA41" s="359">
        <v>0</v>
      </c>
      <c r="CB41" s="359">
        <v>0</v>
      </c>
      <c r="CC41" s="359">
        <v>0</v>
      </c>
      <c r="CD41" s="359">
        <v>0</v>
      </c>
      <c r="CE41" s="359">
        <v>0</v>
      </c>
      <c r="CF41" s="359">
        <v>0</v>
      </c>
      <c r="CG41" s="359">
        <v>0</v>
      </c>
      <c r="CH41" s="359">
        <v>0</v>
      </c>
      <c r="CI41" s="359">
        <v>0</v>
      </c>
      <c r="CJ41" s="359">
        <v>0</v>
      </c>
      <c r="CK41" s="359">
        <v>0</v>
      </c>
      <c r="CL41" s="359">
        <v>0</v>
      </c>
      <c r="CM41" s="359">
        <v>0</v>
      </c>
      <c r="CN41" s="359">
        <v>0</v>
      </c>
      <c r="CO41" s="359">
        <v>0</v>
      </c>
      <c r="CP41" s="359">
        <v>0</v>
      </c>
      <c r="CQ41" s="359">
        <v>0</v>
      </c>
      <c r="CR41" s="359">
        <v>0</v>
      </c>
      <c r="CS41" s="359">
        <v>0</v>
      </c>
      <c r="CT41" s="359">
        <v>0</v>
      </c>
      <c r="CU41" s="359">
        <v>0</v>
      </c>
      <c r="CV41" s="359">
        <v>0</v>
      </c>
      <c r="CW41" s="359">
        <v>0</v>
      </c>
      <c r="CX41" s="359">
        <v>0</v>
      </c>
      <c r="CY41" s="359">
        <v>0</v>
      </c>
      <c r="CZ41" s="359">
        <v>0</v>
      </c>
      <c r="DA41" s="359">
        <v>0</v>
      </c>
      <c r="DB41" s="359">
        <v>0</v>
      </c>
      <c r="DC41" s="359">
        <v>0</v>
      </c>
      <c r="DE41" s="23">
        <f t="shared" si="25"/>
        <v>0</v>
      </c>
      <c r="DF41" s="23">
        <f t="shared" si="17"/>
        <v>0</v>
      </c>
      <c r="DG41">
        <f t="shared" si="24"/>
        <v>21</v>
      </c>
      <c r="DH41">
        <v>0</v>
      </c>
    </row>
    <row r="42" spans="1:112" ht="15">
      <c r="A42" s="67"/>
      <c r="B42" s="323" t="str">
        <f>$B$33&amp;"9."</f>
        <v>D.3.9.</v>
      </c>
      <c r="C42" s="360" t="s">
        <v>178</v>
      </c>
      <c r="D42" s="360"/>
      <c r="E42" s="358">
        <v>0.21</v>
      </c>
      <c r="F42" s="350">
        <f>H42+NPV(FD,I42:INDEX(I42:DC42,PAL))</f>
        <v>0</v>
      </c>
      <c r="G42" s="350">
        <f>SUMIF($H$5:$DC$5,"&lt;="&amp;PAL,$H42:$DC42)</f>
        <v>0</v>
      </c>
      <c r="H42" s="361">
        <v>0</v>
      </c>
      <c r="I42" s="361">
        <v>0</v>
      </c>
      <c r="J42" s="361">
        <v>0</v>
      </c>
      <c r="K42" s="361">
        <v>0</v>
      </c>
      <c r="L42" s="361">
        <v>0</v>
      </c>
      <c r="M42" s="361">
        <v>0</v>
      </c>
      <c r="N42" s="361">
        <v>0</v>
      </c>
      <c r="O42" s="361">
        <v>0</v>
      </c>
      <c r="P42" s="361">
        <v>0</v>
      </c>
      <c r="Q42" s="361">
        <v>0</v>
      </c>
      <c r="R42" s="361">
        <v>0</v>
      </c>
      <c r="S42" s="362">
        <v>0</v>
      </c>
      <c r="T42" s="362">
        <v>0</v>
      </c>
      <c r="U42" s="362">
        <v>0</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0</v>
      </c>
      <c r="AW42" s="362">
        <v>0</v>
      </c>
      <c r="AX42" s="362">
        <v>0</v>
      </c>
      <c r="AY42" s="362">
        <v>0</v>
      </c>
      <c r="AZ42" s="362">
        <v>0</v>
      </c>
      <c r="BA42" s="362">
        <v>0</v>
      </c>
      <c r="BB42" s="362">
        <v>0</v>
      </c>
      <c r="BC42" s="362">
        <v>0</v>
      </c>
      <c r="BD42" s="362">
        <v>0</v>
      </c>
      <c r="BE42" s="362">
        <v>0</v>
      </c>
      <c r="BF42" s="362">
        <v>0</v>
      </c>
      <c r="BG42" s="362">
        <v>0</v>
      </c>
      <c r="BH42" s="362">
        <v>0</v>
      </c>
      <c r="BI42" s="362">
        <v>0</v>
      </c>
      <c r="BJ42" s="362">
        <v>0</v>
      </c>
      <c r="BK42" s="362">
        <v>0</v>
      </c>
      <c r="BL42" s="362">
        <v>0</v>
      </c>
      <c r="BM42" s="362">
        <v>0</v>
      </c>
      <c r="BN42" s="362">
        <v>0</v>
      </c>
      <c r="BO42" s="362">
        <v>0</v>
      </c>
      <c r="BP42" s="362">
        <v>0</v>
      </c>
      <c r="BQ42" s="362">
        <v>0</v>
      </c>
      <c r="BR42" s="362">
        <v>0</v>
      </c>
      <c r="BS42" s="362">
        <v>0</v>
      </c>
      <c r="BT42" s="362">
        <v>0</v>
      </c>
      <c r="BU42" s="362">
        <v>0</v>
      </c>
      <c r="BV42" s="362">
        <v>0</v>
      </c>
      <c r="BW42" s="362">
        <v>0</v>
      </c>
      <c r="BX42" s="362">
        <v>0</v>
      </c>
      <c r="BY42" s="362">
        <v>0</v>
      </c>
      <c r="BZ42" s="362">
        <v>0</v>
      </c>
      <c r="CA42" s="362">
        <v>0</v>
      </c>
      <c r="CB42" s="362">
        <v>0</v>
      </c>
      <c r="CC42" s="362">
        <v>0</v>
      </c>
      <c r="CD42" s="362">
        <v>0</v>
      </c>
      <c r="CE42" s="362">
        <v>0</v>
      </c>
      <c r="CF42" s="362">
        <v>0</v>
      </c>
      <c r="CG42" s="362">
        <v>0</v>
      </c>
      <c r="CH42" s="362">
        <v>0</v>
      </c>
      <c r="CI42" s="362">
        <v>0</v>
      </c>
      <c r="CJ42" s="362">
        <v>0</v>
      </c>
      <c r="CK42" s="362">
        <v>0</v>
      </c>
      <c r="CL42" s="362">
        <v>0</v>
      </c>
      <c r="CM42" s="362">
        <v>0</v>
      </c>
      <c r="CN42" s="362">
        <v>0</v>
      </c>
      <c r="CO42" s="362">
        <v>0</v>
      </c>
      <c r="CP42" s="362">
        <v>0</v>
      </c>
      <c r="CQ42" s="362">
        <v>0</v>
      </c>
      <c r="CR42" s="362">
        <v>0</v>
      </c>
      <c r="CS42" s="362">
        <v>0</v>
      </c>
      <c r="CT42" s="362">
        <v>0</v>
      </c>
      <c r="CU42" s="362">
        <v>0</v>
      </c>
      <c r="CV42" s="362">
        <v>0</v>
      </c>
      <c r="CW42" s="362">
        <v>0</v>
      </c>
      <c r="CX42" s="362">
        <v>0</v>
      </c>
      <c r="CY42" s="362">
        <v>0</v>
      </c>
      <c r="CZ42" s="362">
        <v>0</v>
      </c>
      <c r="DA42" s="362">
        <v>0</v>
      </c>
      <c r="DB42" s="362">
        <v>0</v>
      </c>
      <c r="DC42" s="362">
        <v>0</v>
      </c>
      <c r="DE42" s="23">
        <f t="shared" si="25"/>
        <v>0</v>
      </c>
      <c r="DF42" s="23">
        <f t="shared" si="17"/>
        <v>0</v>
      </c>
      <c r="DG42">
        <f t="shared" si="24"/>
        <v>21</v>
      </c>
      <c r="DH42">
        <v>0</v>
      </c>
    </row>
    <row r="43" spans="1:112" ht="15">
      <c r="A43" s="67"/>
      <c r="B43" s="323" t="str">
        <f>$B$33&amp;"L."</f>
        <v>D.3.L.</v>
      </c>
      <c r="C43" s="360" t="s">
        <v>179</v>
      </c>
      <c r="D43" s="360"/>
      <c r="E43" s="358">
        <v>0.21</v>
      </c>
      <c r="F43" s="350">
        <f>H43+NPV(FD,I43:INDEX(I43:DC43,PAL))</f>
        <v>0</v>
      </c>
      <c r="G43" s="350">
        <f>SUMIF($H$5:$DC$5,"&lt;="&amp;PAL,$H43:$DC43)</f>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0</v>
      </c>
      <c r="AA43" s="361">
        <v>0</v>
      </c>
      <c r="AB43" s="362">
        <v>0</v>
      </c>
      <c r="AC43" s="361">
        <v>0</v>
      </c>
      <c r="AD43" s="361">
        <v>0</v>
      </c>
      <c r="AE43" s="361">
        <v>0</v>
      </c>
      <c r="AF43" s="361">
        <v>0</v>
      </c>
      <c r="AG43" s="361">
        <v>0</v>
      </c>
      <c r="AH43" s="361">
        <v>0</v>
      </c>
      <c r="AI43" s="361">
        <v>0</v>
      </c>
      <c r="AJ43" s="361">
        <v>0</v>
      </c>
      <c r="AK43" s="361">
        <v>0</v>
      </c>
      <c r="AL43" s="361">
        <v>0</v>
      </c>
      <c r="AM43" s="361">
        <v>0</v>
      </c>
      <c r="AN43" s="361">
        <v>0</v>
      </c>
      <c r="AO43" s="361">
        <v>0</v>
      </c>
      <c r="AP43" s="361">
        <v>0</v>
      </c>
      <c r="AQ43" s="361">
        <v>0</v>
      </c>
      <c r="AR43" s="361">
        <v>0</v>
      </c>
      <c r="AS43" s="361">
        <v>0</v>
      </c>
      <c r="AT43" s="361">
        <v>0</v>
      </c>
      <c r="AU43" s="361">
        <v>0</v>
      </c>
      <c r="AV43" s="361">
        <v>0</v>
      </c>
      <c r="AW43" s="361">
        <v>0</v>
      </c>
      <c r="AX43" s="361">
        <v>0</v>
      </c>
      <c r="AY43" s="361">
        <v>0</v>
      </c>
      <c r="AZ43" s="361">
        <v>0</v>
      </c>
      <c r="BA43" s="361">
        <v>0</v>
      </c>
      <c r="BB43" s="361">
        <v>0</v>
      </c>
      <c r="BC43" s="361">
        <v>0</v>
      </c>
      <c r="BD43" s="361">
        <v>0</v>
      </c>
      <c r="BE43" s="361">
        <v>0</v>
      </c>
      <c r="BF43" s="361">
        <v>0</v>
      </c>
      <c r="BG43" s="361">
        <v>0</v>
      </c>
      <c r="BH43" s="361">
        <v>0</v>
      </c>
      <c r="BI43" s="361">
        <v>0</v>
      </c>
      <c r="BJ43" s="361">
        <v>0</v>
      </c>
      <c r="BK43" s="361">
        <v>0</v>
      </c>
      <c r="BL43" s="361">
        <v>0</v>
      </c>
      <c r="BM43" s="361">
        <v>0</v>
      </c>
      <c r="BN43" s="361">
        <v>0</v>
      </c>
      <c r="BO43" s="361">
        <v>0</v>
      </c>
      <c r="BP43" s="361">
        <v>0</v>
      </c>
      <c r="BQ43" s="361">
        <v>0</v>
      </c>
      <c r="BR43" s="361">
        <v>0</v>
      </c>
      <c r="BS43" s="361">
        <v>0</v>
      </c>
      <c r="BT43" s="361">
        <v>0</v>
      </c>
      <c r="BU43" s="361">
        <v>0</v>
      </c>
      <c r="BV43" s="361">
        <v>0</v>
      </c>
      <c r="BW43" s="361">
        <v>0</v>
      </c>
      <c r="BX43" s="361">
        <v>0</v>
      </c>
      <c r="BY43" s="361">
        <v>0</v>
      </c>
      <c r="BZ43" s="361">
        <v>0</v>
      </c>
      <c r="CA43" s="361">
        <v>0</v>
      </c>
      <c r="CB43" s="361">
        <v>0</v>
      </c>
      <c r="CC43" s="361">
        <v>0</v>
      </c>
      <c r="CD43" s="361">
        <v>0</v>
      </c>
      <c r="CE43" s="361">
        <v>0</v>
      </c>
      <c r="CF43" s="361">
        <v>0</v>
      </c>
      <c r="CG43" s="361">
        <v>0</v>
      </c>
      <c r="CH43" s="361">
        <v>0</v>
      </c>
      <c r="CI43" s="361">
        <v>0</v>
      </c>
      <c r="CJ43" s="361">
        <v>0</v>
      </c>
      <c r="CK43" s="361">
        <v>0</v>
      </c>
      <c r="CL43" s="361">
        <v>0</v>
      </c>
      <c r="CM43" s="361">
        <v>0</v>
      </c>
      <c r="CN43" s="361">
        <v>0</v>
      </c>
      <c r="CO43" s="361">
        <v>0</v>
      </c>
      <c r="CP43" s="361">
        <v>0</v>
      </c>
      <c r="CQ43" s="361">
        <v>0</v>
      </c>
      <c r="CR43" s="361">
        <v>0</v>
      </c>
      <c r="CS43" s="361">
        <v>0</v>
      </c>
      <c r="CT43" s="361">
        <v>0</v>
      </c>
      <c r="CU43" s="361">
        <v>0</v>
      </c>
      <c r="CV43" s="361">
        <v>0</v>
      </c>
      <c r="CW43" s="361">
        <v>0</v>
      </c>
      <c r="CX43" s="361">
        <v>0</v>
      </c>
      <c r="CY43" s="361">
        <v>0</v>
      </c>
      <c r="CZ43" s="361">
        <v>0</v>
      </c>
      <c r="DA43" s="361">
        <v>0</v>
      </c>
      <c r="DB43" s="361">
        <v>0</v>
      </c>
      <c r="DC43" s="362">
        <v>0</v>
      </c>
      <c r="DE43" s="23">
        <f t="shared" si="25"/>
        <v>0</v>
      </c>
      <c r="DF43" s="23">
        <f t="shared" si="17"/>
        <v>0</v>
      </c>
      <c r="DG43">
        <f t="shared" si="24"/>
        <v>21</v>
      </c>
      <c r="DH43">
        <f>DG43/(100+DG43)</f>
        <v>0.17355371900826447</v>
      </c>
    </row>
    <row r="44" spans="1:112" ht="15">
      <c r="A44" s="67"/>
      <c r="B44" s="323" t="s">
        <v>193</v>
      </c>
      <c r="C44" s="349" t="s">
        <v>194</v>
      </c>
      <c r="D44" s="351"/>
      <c r="E44" s="351"/>
      <c r="F44" s="352">
        <f>F45+F56+F67</f>
        <v>0</v>
      </c>
      <c r="G44" s="350">
        <f>SUMIF($H$5:$DC$5,"&lt;="&amp;PAL,$H44:$DC44)</f>
        <v>0</v>
      </c>
      <c r="H44" s="352">
        <f>H45+H56+H67</f>
        <v>0</v>
      </c>
      <c r="I44" s="352">
        <f t="shared" ref="I44:BT44" si="26">I45+I56+I67</f>
        <v>0</v>
      </c>
      <c r="J44" s="352">
        <f t="shared" si="26"/>
        <v>0</v>
      </c>
      <c r="K44" s="352">
        <f t="shared" si="26"/>
        <v>0</v>
      </c>
      <c r="L44" s="352">
        <f t="shared" si="26"/>
        <v>0</v>
      </c>
      <c r="M44" s="352">
        <f t="shared" si="26"/>
        <v>0</v>
      </c>
      <c r="N44" s="352">
        <f t="shared" si="26"/>
        <v>0</v>
      </c>
      <c r="O44" s="352">
        <f t="shared" si="26"/>
        <v>0</v>
      </c>
      <c r="P44" s="352">
        <f t="shared" si="26"/>
        <v>0</v>
      </c>
      <c r="Q44" s="352">
        <f t="shared" si="26"/>
        <v>0</v>
      </c>
      <c r="R44" s="352">
        <f t="shared" si="26"/>
        <v>0</v>
      </c>
      <c r="S44" s="352">
        <f t="shared" si="26"/>
        <v>0</v>
      </c>
      <c r="T44" s="352">
        <f t="shared" si="26"/>
        <v>0</v>
      </c>
      <c r="U44" s="352">
        <f t="shared" si="26"/>
        <v>0</v>
      </c>
      <c r="V44" s="352">
        <f t="shared" si="26"/>
        <v>0</v>
      </c>
      <c r="W44" s="352">
        <f t="shared" si="26"/>
        <v>0</v>
      </c>
      <c r="X44" s="352">
        <f t="shared" si="26"/>
        <v>0</v>
      </c>
      <c r="Y44" s="352">
        <f t="shared" si="26"/>
        <v>0</v>
      </c>
      <c r="Z44" s="352">
        <f t="shared" si="26"/>
        <v>0</v>
      </c>
      <c r="AA44" s="352">
        <f t="shared" si="26"/>
        <v>0</v>
      </c>
      <c r="AB44" s="352">
        <f t="shared" si="26"/>
        <v>0</v>
      </c>
      <c r="AC44" s="352">
        <f t="shared" si="26"/>
        <v>0</v>
      </c>
      <c r="AD44" s="352">
        <f t="shared" si="26"/>
        <v>0</v>
      </c>
      <c r="AE44" s="352">
        <f t="shared" si="26"/>
        <v>0</v>
      </c>
      <c r="AF44" s="352">
        <f t="shared" si="26"/>
        <v>0</v>
      </c>
      <c r="AG44" s="352">
        <f t="shared" si="26"/>
        <v>0</v>
      </c>
      <c r="AH44" s="352">
        <f t="shared" si="26"/>
        <v>0</v>
      </c>
      <c r="AI44" s="352">
        <f t="shared" si="26"/>
        <v>0</v>
      </c>
      <c r="AJ44" s="352">
        <f t="shared" si="26"/>
        <v>0</v>
      </c>
      <c r="AK44" s="352">
        <f t="shared" si="26"/>
        <v>0</v>
      </c>
      <c r="AL44" s="352">
        <f t="shared" si="26"/>
        <v>0</v>
      </c>
      <c r="AM44" s="352">
        <f t="shared" si="26"/>
        <v>0</v>
      </c>
      <c r="AN44" s="352">
        <f t="shared" si="26"/>
        <v>0</v>
      </c>
      <c r="AO44" s="352">
        <f t="shared" si="26"/>
        <v>0</v>
      </c>
      <c r="AP44" s="352">
        <f t="shared" si="26"/>
        <v>0</v>
      </c>
      <c r="AQ44" s="352">
        <f t="shared" si="26"/>
        <v>0</v>
      </c>
      <c r="AR44" s="352">
        <f t="shared" si="26"/>
        <v>0</v>
      </c>
      <c r="AS44" s="352">
        <f t="shared" si="26"/>
        <v>0</v>
      </c>
      <c r="AT44" s="352">
        <f t="shared" si="26"/>
        <v>0</v>
      </c>
      <c r="AU44" s="352">
        <f t="shared" si="26"/>
        <v>0</v>
      </c>
      <c r="AV44" s="352">
        <f t="shared" si="26"/>
        <v>0</v>
      </c>
      <c r="AW44" s="352">
        <f t="shared" si="26"/>
        <v>0</v>
      </c>
      <c r="AX44" s="352">
        <f t="shared" si="26"/>
        <v>0</v>
      </c>
      <c r="AY44" s="352">
        <f t="shared" si="26"/>
        <v>0</v>
      </c>
      <c r="AZ44" s="352">
        <f t="shared" si="26"/>
        <v>0</v>
      </c>
      <c r="BA44" s="352">
        <f t="shared" si="26"/>
        <v>0</v>
      </c>
      <c r="BB44" s="352">
        <f t="shared" si="26"/>
        <v>0</v>
      </c>
      <c r="BC44" s="352">
        <f t="shared" si="26"/>
        <v>0</v>
      </c>
      <c r="BD44" s="352">
        <f t="shared" si="26"/>
        <v>0</v>
      </c>
      <c r="BE44" s="352">
        <f t="shared" si="26"/>
        <v>0</v>
      </c>
      <c r="BF44" s="352">
        <f t="shared" si="26"/>
        <v>0</v>
      </c>
      <c r="BG44" s="352">
        <f t="shared" si="26"/>
        <v>0</v>
      </c>
      <c r="BH44" s="352">
        <f t="shared" si="26"/>
        <v>0</v>
      </c>
      <c r="BI44" s="352">
        <f t="shared" si="26"/>
        <v>0</v>
      </c>
      <c r="BJ44" s="352">
        <f t="shared" si="26"/>
        <v>0</v>
      </c>
      <c r="BK44" s="352">
        <f t="shared" si="26"/>
        <v>0</v>
      </c>
      <c r="BL44" s="352">
        <f t="shared" si="26"/>
        <v>0</v>
      </c>
      <c r="BM44" s="352">
        <f t="shared" si="26"/>
        <v>0</v>
      </c>
      <c r="BN44" s="352">
        <f t="shared" si="26"/>
        <v>0</v>
      </c>
      <c r="BO44" s="352">
        <f t="shared" si="26"/>
        <v>0</v>
      </c>
      <c r="BP44" s="352">
        <f t="shared" si="26"/>
        <v>0</v>
      </c>
      <c r="BQ44" s="352">
        <f t="shared" si="26"/>
        <v>0</v>
      </c>
      <c r="BR44" s="352">
        <f t="shared" si="26"/>
        <v>0</v>
      </c>
      <c r="BS44" s="352">
        <f t="shared" si="26"/>
        <v>0</v>
      </c>
      <c r="BT44" s="352">
        <f t="shared" si="26"/>
        <v>0</v>
      </c>
      <c r="BU44" s="352">
        <f t="shared" ref="BU44:DC44" si="27">BU45+BU56+BU67</f>
        <v>0</v>
      </c>
      <c r="BV44" s="352">
        <f t="shared" si="27"/>
        <v>0</v>
      </c>
      <c r="BW44" s="352">
        <f t="shared" si="27"/>
        <v>0</v>
      </c>
      <c r="BX44" s="352">
        <f t="shared" si="27"/>
        <v>0</v>
      </c>
      <c r="BY44" s="352">
        <f t="shared" si="27"/>
        <v>0</v>
      </c>
      <c r="BZ44" s="352">
        <f t="shared" si="27"/>
        <v>0</v>
      </c>
      <c r="CA44" s="352">
        <f t="shared" si="27"/>
        <v>0</v>
      </c>
      <c r="CB44" s="352">
        <f t="shared" si="27"/>
        <v>0</v>
      </c>
      <c r="CC44" s="352">
        <f t="shared" si="27"/>
        <v>0</v>
      </c>
      <c r="CD44" s="352">
        <f t="shared" si="27"/>
        <v>0</v>
      </c>
      <c r="CE44" s="352">
        <f t="shared" si="27"/>
        <v>0</v>
      </c>
      <c r="CF44" s="352">
        <f t="shared" si="27"/>
        <v>0</v>
      </c>
      <c r="CG44" s="352">
        <f t="shared" si="27"/>
        <v>0</v>
      </c>
      <c r="CH44" s="352">
        <f t="shared" si="27"/>
        <v>0</v>
      </c>
      <c r="CI44" s="352">
        <f t="shared" si="27"/>
        <v>0</v>
      </c>
      <c r="CJ44" s="352">
        <f t="shared" si="27"/>
        <v>0</v>
      </c>
      <c r="CK44" s="352">
        <f t="shared" si="27"/>
        <v>0</v>
      </c>
      <c r="CL44" s="352">
        <f t="shared" si="27"/>
        <v>0</v>
      </c>
      <c r="CM44" s="352">
        <f t="shared" si="27"/>
        <v>0</v>
      </c>
      <c r="CN44" s="352">
        <f t="shared" si="27"/>
        <v>0</v>
      </c>
      <c r="CO44" s="352">
        <f t="shared" si="27"/>
        <v>0</v>
      </c>
      <c r="CP44" s="352">
        <f t="shared" si="27"/>
        <v>0</v>
      </c>
      <c r="CQ44" s="352">
        <f t="shared" si="27"/>
        <v>0</v>
      </c>
      <c r="CR44" s="352">
        <f t="shared" si="27"/>
        <v>0</v>
      </c>
      <c r="CS44" s="352">
        <f t="shared" si="27"/>
        <v>0</v>
      </c>
      <c r="CT44" s="352">
        <f t="shared" si="27"/>
        <v>0</v>
      </c>
      <c r="CU44" s="352">
        <f t="shared" si="27"/>
        <v>0</v>
      </c>
      <c r="CV44" s="352">
        <f t="shared" si="27"/>
        <v>0</v>
      </c>
      <c r="CW44" s="352">
        <f t="shared" si="27"/>
        <v>0</v>
      </c>
      <c r="CX44" s="352">
        <f t="shared" si="27"/>
        <v>0</v>
      </c>
      <c r="CY44" s="352">
        <f t="shared" si="27"/>
        <v>0</v>
      </c>
      <c r="CZ44" s="352">
        <f t="shared" si="27"/>
        <v>0</v>
      </c>
      <c r="DA44" s="352">
        <f t="shared" si="27"/>
        <v>0</v>
      </c>
      <c r="DB44" s="352">
        <f t="shared" si="27"/>
        <v>0</v>
      </c>
      <c r="DC44" s="352">
        <f t="shared" si="27"/>
        <v>0</v>
      </c>
      <c r="DF44" s="23">
        <f t="shared" si="17"/>
        <v>0</v>
      </c>
    </row>
    <row r="45" spans="1:112" ht="15">
      <c r="A45" s="67"/>
      <c r="B45" s="323" t="s">
        <v>195</v>
      </c>
      <c r="C45" s="349" t="s">
        <v>196</v>
      </c>
      <c r="D45" s="351"/>
      <c r="E45" s="351"/>
      <c r="F45" s="352">
        <f>SUM(F46:F53)+F54</f>
        <v>0</v>
      </c>
      <c r="G45" s="350">
        <f>SUMIF($H$5:$DC$5,"&lt;="&amp;PAL,$H45:$DC45)</f>
        <v>0</v>
      </c>
      <c r="H45" s="352">
        <f>SUM(H46:H53)+H54</f>
        <v>0</v>
      </c>
      <c r="I45" s="352">
        <f t="shared" ref="I45:BT45" si="28">SUM(I46:I53)+I54</f>
        <v>0</v>
      </c>
      <c r="J45" s="352">
        <f t="shared" si="28"/>
        <v>0</v>
      </c>
      <c r="K45" s="352">
        <f t="shared" si="28"/>
        <v>0</v>
      </c>
      <c r="L45" s="352">
        <f t="shared" si="28"/>
        <v>0</v>
      </c>
      <c r="M45" s="352">
        <f t="shared" si="28"/>
        <v>0</v>
      </c>
      <c r="N45" s="352">
        <f t="shared" si="28"/>
        <v>0</v>
      </c>
      <c r="O45" s="352">
        <f t="shared" si="28"/>
        <v>0</v>
      </c>
      <c r="P45" s="352">
        <f t="shared" si="28"/>
        <v>0</v>
      </c>
      <c r="Q45" s="352">
        <f t="shared" si="28"/>
        <v>0</v>
      </c>
      <c r="R45" s="352">
        <f t="shared" si="28"/>
        <v>0</v>
      </c>
      <c r="S45" s="352">
        <f t="shared" si="28"/>
        <v>0</v>
      </c>
      <c r="T45" s="352">
        <f t="shared" si="28"/>
        <v>0</v>
      </c>
      <c r="U45" s="352">
        <f t="shared" si="28"/>
        <v>0</v>
      </c>
      <c r="V45" s="352">
        <f t="shared" si="28"/>
        <v>0</v>
      </c>
      <c r="W45" s="352">
        <f t="shared" si="28"/>
        <v>0</v>
      </c>
      <c r="X45" s="352">
        <f t="shared" si="28"/>
        <v>0</v>
      </c>
      <c r="Y45" s="352">
        <f t="shared" si="28"/>
        <v>0</v>
      </c>
      <c r="Z45" s="352">
        <f t="shared" si="28"/>
        <v>0</v>
      </c>
      <c r="AA45" s="352">
        <f t="shared" si="28"/>
        <v>0</v>
      </c>
      <c r="AB45" s="352">
        <f t="shared" si="28"/>
        <v>0</v>
      </c>
      <c r="AC45" s="352">
        <f t="shared" si="28"/>
        <v>0</v>
      </c>
      <c r="AD45" s="352">
        <f t="shared" si="28"/>
        <v>0</v>
      </c>
      <c r="AE45" s="352">
        <f t="shared" si="28"/>
        <v>0</v>
      </c>
      <c r="AF45" s="352">
        <f t="shared" si="28"/>
        <v>0</v>
      </c>
      <c r="AG45" s="352">
        <f t="shared" si="28"/>
        <v>0</v>
      </c>
      <c r="AH45" s="352">
        <f t="shared" si="28"/>
        <v>0</v>
      </c>
      <c r="AI45" s="352">
        <f t="shared" si="28"/>
        <v>0</v>
      </c>
      <c r="AJ45" s="352">
        <f t="shared" si="28"/>
        <v>0</v>
      </c>
      <c r="AK45" s="352">
        <f t="shared" si="28"/>
        <v>0</v>
      </c>
      <c r="AL45" s="352">
        <f t="shared" si="28"/>
        <v>0</v>
      </c>
      <c r="AM45" s="352">
        <f t="shared" si="28"/>
        <v>0</v>
      </c>
      <c r="AN45" s="352">
        <f t="shared" si="28"/>
        <v>0</v>
      </c>
      <c r="AO45" s="352">
        <f t="shared" si="28"/>
        <v>0</v>
      </c>
      <c r="AP45" s="352">
        <f t="shared" si="28"/>
        <v>0</v>
      </c>
      <c r="AQ45" s="352">
        <f t="shared" si="28"/>
        <v>0</v>
      </c>
      <c r="AR45" s="352">
        <f t="shared" si="28"/>
        <v>0</v>
      </c>
      <c r="AS45" s="352">
        <f t="shared" si="28"/>
        <v>0</v>
      </c>
      <c r="AT45" s="352">
        <f t="shared" si="28"/>
        <v>0</v>
      </c>
      <c r="AU45" s="352">
        <f t="shared" si="28"/>
        <v>0</v>
      </c>
      <c r="AV45" s="352">
        <f t="shared" si="28"/>
        <v>0</v>
      </c>
      <c r="AW45" s="352">
        <f t="shared" si="28"/>
        <v>0</v>
      </c>
      <c r="AX45" s="352">
        <f t="shared" si="28"/>
        <v>0</v>
      </c>
      <c r="AY45" s="352">
        <f t="shared" si="28"/>
        <v>0</v>
      </c>
      <c r="AZ45" s="352">
        <f t="shared" si="28"/>
        <v>0</v>
      </c>
      <c r="BA45" s="352">
        <f t="shared" si="28"/>
        <v>0</v>
      </c>
      <c r="BB45" s="352">
        <f t="shared" si="28"/>
        <v>0</v>
      </c>
      <c r="BC45" s="352">
        <f t="shared" si="28"/>
        <v>0</v>
      </c>
      <c r="BD45" s="352">
        <f t="shared" si="28"/>
        <v>0</v>
      </c>
      <c r="BE45" s="352">
        <f t="shared" si="28"/>
        <v>0</v>
      </c>
      <c r="BF45" s="352">
        <f t="shared" si="28"/>
        <v>0</v>
      </c>
      <c r="BG45" s="352">
        <f t="shared" si="28"/>
        <v>0</v>
      </c>
      <c r="BH45" s="352">
        <f t="shared" si="28"/>
        <v>0</v>
      </c>
      <c r="BI45" s="352">
        <f t="shared" si="28"/>
        <v>0</v>
      </c>
      <c r="BJ45" s="352">
        <f t="shared" si="28"/>
        <v>0</v>
      </c>
      <c r="BK45" s="352">
        <f t="shared" si="28"/>
        <v>0</v>
      </c>
      <c r="BL45" s="352">
        <f t="shared" si="28"/>
        <v>0</v>
      </c>
      <c r="BM45" s="352">
        <f t="shared" si="28"/>
        <v>0</v>
      </c>
      <c r="BN45" s="352">
        <f t="shared" si="28"/>
        <v>0</v>
      </c>
      <c r="BO45" s="352">
        <f t="shared" si="28"/>
        <v>0</v>
      </c>
      <c r="BP45" s="352">
        <f t="shared" si="28"/>
        <v>0</v>
      </c>
      <c r="BQ45" s="352">
        <f t="shared" si="28"/>
        <v>0</v>
      </c>
      <c r="BR45" s="352">
        <f t="shared" si="28"/>
        <v>0</v>
      </c>
      <c r="BS45" s="352">
        <f t="shared" si="28"/>
        <v>0</v>
      </c>
      <c r="BT45" s="352">
        <f t="shared" si="28"/>
        <v>0</v>
      </c>
      <c r="BU45" s="352">
        <f t="shared" ref="BU45:DC45" si="29">SUM(BU46:BU53)+BU54</f>
        <v>0</v>
      </c>
      <c r="BV45" s="352">
        <f t="shared" si="29"/>
        <v>0</v>
      </c>
      <c r="BW45" s="352">
        <f t="shared" si="29"/>
        <v>0</v>
      </c>
      <c r="BX45" s="352">
        <f t="shared" si="29"/>
        <v>0</v>
      </c>
      <c r="BY45" s="352">
        <f t="shared" si="29"/>
        <v>0</v>
      </c>
      <c r="BZ45" s="352">
        <f t="shared" si="29"/>
        <v>0</v>
      </c>
      <c r="CA45" s="352">
        <f t="shared" si="29"/>
        <v>0</v>
      </c>
      <c r="CB45" s="352">
        <f t="shared" si="29"/>
        <v>0</v>
      </c>
      <c r="CC45" s="352">
        <f t="shared" si="29"/>
        <v>0</v>
      </c>
      <c r="CD45" s="352">
        <f t="shared" si="29"/>
        <v>0</v>
      </c>
      <c r="CE45" s="352">
        <f t="shared" si="29"/>
        <v>0</v>
      </c>
      <c r="CF45" s="352">
        <f t="shared" si="29"/>
        <v>0</v>
      </c>
      <c r="CG45" s="352">
        <f t="shared" si="29"/>
        <v>0</v>
      </c>
      <c r="CH45" s="352">
        <f t="shared" si="29"/>
        <v>0</v>
      </c>
      <c r="CI45" s="352">
        <f t="shared" si="29"/>
        <v>0</v>
      </c>
      <c r="CJ45" s="352">
        <f t="shared" si="29"/>
        <v>0</v>
      </c>
      <c r="CK45" s="352">
        <f t="shared" si="29"/>
        <v>0</v>
      </c>
      <c r="CL45" s="352">
        <f t="shared" si="29"/>
        <v>0</v>
      </c>
      <c r="CM45" s="352">
        <f t="shared" si="29"/>
        <v>0</v>
      </c>
      <c r="CN45" s="352">
        <f t="shared" si="29"/>
        <v>0</v>
      </c>
      <c r="CO45" s="352">
        <f t="shared" si="29"/>
        <v>0</v>
      </c>
      <c r="CP45" s="352">
        <f t="shared" si="29"/>
        <v>0</v>
      </c>
      <c r="CQ45" s="352">
        <f t="shared" si="29"/>
        <v>0</v>
      </c>
      <c r="CR45" s="352">
        <f t="shared" si="29"/>
        <v>0</v>
      </c>
      <c r="CS45" s="352">
        <f t="shared" si="29"/>
        <v>0</v>
      </c>
      <c r="CT45" s="352">
        <f t="shared" si="29"/>
        <v>0</v>
      </c>
      <c r="CU45" s="352">
        <f t="shared" si="29"/>
        <v>0</v>
      </c>
      <c r="CV45" s="352">
        <f t="shared" si="29"/>
        <v>0</v>
      </c>
      <c r="CW45" s="352">
        <f t="shared" si="29"/>
        <v>0</v>
      </c>
      <c r="CX45" s="352">
        <f t="shared" si="29"/>
        <v>0</v>
      </c>
      <c r="CY45" s="352">
        <f t="shared" si="29"/>
        <v>0</v>
      </c>
      <c r="CZ45" s="352">
        <f t="shared" si="29"/>
        <v>0</v>
      </c>
      <c r="DA45" s="352">
        <f t="shared" si="29"/>
        <v>0</v>
      </c>
      <c r="DB45" s="352">
        <f t="shared" si="29"/>
        <v>0</v>
      </c>
      <c r="DC45" s="352">
        <f t="shared" si="29"/>
        <v>0</v>
      </c>
      <c r="DF45" s="23">
        <f t="shared" si="17"/>
        <v>0</v>
      </c>
    </row>
    <row r="46" spans="1:112" ht="15">
      <c r="A46" s="67"/>
      <c r="B46" s="323" t="str">
        <f>$B$45&amp;"1."</f>
        <v>E.1.1.</v>
      </c>
      <c r="C46" s="357" t="s">
        <v>182</v>
      </c>
      <c r="D46" s="363"/>
      <c r="E46" s="358">
        <v>0.21</v>
      </c>
      <c r="F46" s="350">
        <f>H46+NPV(FD,I46:INDEX(I46:DC46,PAL))</f>
        <v>0</v>
      </c>
      <c r="G46" s="350">
        <f>SUMIF($H$5:$DC$5,"&lt;="&amp;PAL,$H46:$DC46)</f>
        <v>0</v>
      </c>
      <c r="H46" s="359">
        <v>0</v>
      </c>
      <c r="I46" s="359">
        <v>0</v>
      </c>
      <c r="J46" s="359">
        <v>0</v>
      </c>
      <c r="K46" s="359">
        <v>0</v>
      </c>
      <c r="L46" s="359">
        <v>0</v>
      </c>
      <c r="M46" s="359">
        <v>0</v>
      </c>
      <c r="N46" s="359">
        <v>0</v>
      </c>
      <c r="O46" s="359">
        <v>0</v>
      </c>
      <c r="P46" s="359">
        <v>0</v>
      </c>
      <c r="Q46" s="359">
        <v>0</v>
      </c>
      <c r="R46" s="359">
        <v>0</v>
      </c>
      <c r="S46" s="359">
        <v>0</v>
      </c>
      <c r="T46" s="359">
        <v>0</v>
      </c>
      <c r="U46" s="359">
        <v>0</v>
      </c>
      <c r="V46" s="359">
        <v>0</v>
      </c>
      <c r="W46" s="359">
        <v>0</v>
      </c>
      <c r="X46" s="359">
        <v>0</v>
      </c>
      <c r="Y46" s="359">
        <v>0</v>
      </c>
      <c r="Z46" s="359">
        <v>0</v>
      </c>
      <c r="AA46" s="359">
        <v>0</v>
      </c>
      <c r="AB46" s="359">
        <v>0</v>
      </c>
      <c r="AC46" s="359">
        <v>0</v>
      </c>
      <c r="AD46" s="359">
        <v>0</v>
      </c>
      <c r="AE46" s="359">
        <v>0</v>
      </c>
      <c r="AF46" s="359">
        <v>0</v>
      </c>
      <c r="AG46" s="359">
        <v>0</v>
      </c>
      <c r="AH46" s="359">
        <v>0</v>
      </c>
      <c r="AI46" s="359">
        <v>0</v>
      </c>
      <c r="AJ46" s="359">
        <v>0</v>
      </c>
      <c r="AK46" s="359">
        <v>0</v>
      </c>
      <c r="AL46" s="359">
        <v>0</v>
      </c>
      <c r="AM46" s="359">
        <v>0</v>
      </c>
      <c r="AN46" s="359">
        <v>0</v>
      </c>
      <c r="AO46" s="359">
        <v>0</v>
      </c>
      <c r="AP46" s="359">
        <v>0</v>
      </c>
      <c r="AQ46" s="359">
        <v>0</v>
      </c>
      <c r="AR46" s="359">
        <v>0</v>
      </c>
      <c r="AS46" s="359">
        <v>0</v>
      </c>
      <c r="AT46" s="359">
        <v>0</v>
      </c>
      <c r="AU46" s="359">
        <v>0</v>
      </c>
      <c r="AV46" s="359">
        <v>0</v>
      </c>
      <c r="AW46" s="359">
        <v>0</v>
      </c>
      <c r="AX46" s="359">
        <v>0</v>
      </c>
      <c r="AY46" s="359">
        <v>0</v>
      </c>
      <c r="AZ46" s="359">
        <v>0</v>
      </c>
      <c r="BA46" s="359">
        <v>0</v>
      </c>
      <c r="BB46" s="359">
        <v>0</v>
      </c>
      <c r="BC46" s="359">
        <v>0</v>
      </c>
      <c r="BD46" s="359">
        <v>0</v>
      </c>
      <c r="BE46" s="359">
        <v>0</v>
      </c>
      <c r="BF46" s="359">
        <v>0</v>
      </c>
      <c r="BG46" s="359">
        <v>0</v>
      </c>
      <c r="BH46" s="359">
        <v>0</v>
      </c>
      <c r="BI46" s="359">
        <v>0</v>
      </c>
      <c r="BJ46" s="359">
        <v>0</v>
      </c>
      <c r="BK46" s="359">
        <v>0</v>
      </c>
      <c r="BL46" s="359">
        <v>0</v>
      </c>
      <c r="BM46" s="359">
        <v>0</v>
      </c>
      <c r="BN46" s="359">
        <v>0</v>
      </c>
      <c r="BO46" s="359">
        <v>0</v>
      </c>
      <c r="BP46" s="359">
        <v>0</v>
      </c>
      <c r="BQ46" s="359">
        <v>0</v>
      </c>
      <c r="BR46" s="359">
        <v>0</v>
      </c>
      <c r="BS46" s="359">
        <v>0</v>
      </c>
      <c r="BT46" s="359">
        <v>0</v>
      </c>
      <c r="BU46" s="359">
        <v>0</v>
      </c>
      <c r="BV46" s="359">
        <v>0</v>
      </c>
      <c r="BW46" s="359">
        <v>0</v>
      </c>
      <c r="BX46" s="359">
        <v>0</v>
      </c>
      <c r="BY46" s="359">
        <v>0</v>
      </c>
      <c r="BZ46" s="359">
        <v>0</v>
      </c>
      <c r="CA46" s="359">
        <v>0</v>
      </c>
      <c r="CB46" s="359">
        <v>0</v>
      </c>
      <c r="CC46" s="359">
        <v>0</v>
      </c>
      <c r="CD46" s="359">
        <v>0</v>
      </c>
      <c r="CE46" s="359">
        <v>0</v>
      </c>
      <c r="CF46" s="359">
        <v>0</v>
      </c>
      <c r="CG46" s="359">
        <v>0</v>
      </c>
      <c r="CH46" s="359">
        <v>0</v>
      </c>
      <c r="CI46" s="359">
        <v>0</v>
      </c>
      <c r="CJ46" s="359">
        <v>0</v>
      </c>
      <c r="CK46" s="359">
        <v>0</v>
      </c>
      <c r="CL46" s="359">
        <v>0</v>
      </c>
      <c r="CM46" s="359">
        <v>0</v>
      </c>
      <c r="CN46" s="359">
        <v>0</v>
      </c>
      <c r="CO46" s="359">
        <v>0</v>
      </c>
      <c r="CP46" s="359">
        <v>0</v>
      </c>
      <c r="CQ46" s="359">
        <v>0</v>
      </c>
      <c r="CR46" s="359">
        <v>0</v>
      </c>
      <c r="CS46" s="359">
        <v>0</v>
      </c>
      <c r="CT46" s="359">
        <v>0</v>
      </c>
      <c r="CU46" s="359">
        <v>0</v>
      </c>
      <c r="CV46" s="359">
        <v>0</v>
      </c>
      <c r="CW46" s="359">
        <v>0</v>
      </c>
      <c r="CX46" s="359">
        <v>0</v>
      </c>
      <c r="CY46" s="359">
        <v>0</v>
      </c>
      <c r="CZ46" s="359">
        <v>0</v>
      </c>
      <c r="DA46" s="359">
        <v>0</v>
      </c>
      <c r="DB46" s="359">
        <v>0</v>
      </c>
      <c r="DC46" s="359">
        <v>0</v>
      </c>
      <c r="DE46" s="23">
        <f>COUNTBLANK(H46:DC46)</f>
        <v>0</v>
      </c>
      <c r="DF46" s="23">
        <f t="shared" si="17"/>
        <v>0</v>
      </c>
      <c r="DG46">
        <f t="shared" ref="DG46:DG55" si="30">IF(ISNUMBER(E46),E46*100,0)</f>
        <v>21</v>
      </c>
      <c r="DH46">
        <v>0</v>
      </c>
    </row>
    <row r="47" spans="1:112" ht="15">
      <c r="A47" s="67"/>
      <c r="B47" s="323" t="str">
        <f>$B$45&amp;"2."</f>
        <v>E.1.2.</v>
      </c>
      <c r="C47" s="357" t="s">
        <v>182</v>
      </c>
      <c r="D47" s="363"/>
      <c r="E47" s="358">
        <v>0.21</v>
      </c>
      <c r="F47" s="350">
        <f>H47+NPV(FD,I47:INDEX(I47:DC47,PAL))</f>
        <v>0</v>
      </c>
      <c r="G47" s="350">
        <f>SUMIF($H$5:$DC$5,"&lt;="&amp;PAL,$H47:$DC47)</f>
        <v>0</v>
      </c>
      <c r="H47" s="359">
        <v>0</v>
      </c>
      <c r="I47" s="359">
        <v>0</v>
      </c>
      <c r="J47" s="359">
        <v>0</v>
      </c>
      <c r="K47" s="359">
        <v>0</v>
      </c>
      <c r="L47" s="359">
        <v>0</v>
      </c>
      <c r="M47" s="359">
        <v>0</v>
      </c>
      <c r="N47" s="359">
        <v>0</v>
      </c>
      <c r="O47" s="359">
        <v>0</v>
      </c>
      <c r="P47" s="359">
        <v>0</v>
      </c>
      <c r="Q47" s="359">
        <v>0</v>
      </c>
      <c r="R47" s="359">
        <v>0</v>
      </c>
      <c r="S47" s="359">
        <v>0</v>
      </c>
      <c r="T47" s="359">
        <v>0</v>
      </c>
      <c r="U47" s="359">
        <v>0</v>
      </c>
      <c r="V47" s="359">
        <v>0</v>
      </c>
      <c r="W47" s="359">
        <v>0</v>
      </c>
      <c r="X47" s="359">
        <v>0</v>
      </c>
      <c r="Y47" s="359">
        <v>0</v>
      </c>
      <c r="Z47" s="359">
        <v>0</v>
      </c>
      <c r="AA47" s="359">
        <v>0</v>
      </c>
      <c r="AB47" s="359">
        <v>0</v>
      </c>
      <c r="AC47" s="359">
        <v>0</v>
      </c>
      <c r="AD47" s="359">
        <v>0</v>
      </c>
      <c r="AE47" s="359">
        <v>0</v>
      </c>
      <c r="AF47" s="359">
        <v>0</v>
      </c>
      <c r="AG47" s="359">
        <v>0</v>
      </c>
      <c r="AH47" s="359">
        <v>0</v>
      </c>
      <c r="AI47" s="359">
        <v>0</v>
      </c>
      <c r="AJ47" s="359">
        <v>0</v>
      </c>
      <c r="AK47" s="359">
        <v>0</v>
      </c>
      <c r="AL47" s="359">
        <v>0</v>
      </c>
      <c r="AM47" s="359">
        <v>0</v>
      </c>
      <c r="AN47" s="359">
        <v>0</v>
      </c>
      <c r="AO47" s="359">
        <v>0</v>
      </c>
      <c r="AP47" s="359">
        <v>0</v>
      </c>
      <c r="AQ47" s="359">
        <v>0</v>
      </c>
      <c r="AR47" s="359">
        <v>0</v>
      </c>
      <c r="AS47" s="359">
        <v>0</v>
      </c>
      <c r="AT47" s="359">
        <v>0</v>
      </c>
      <c r="AU47" s="359">
        <v>0</v>
      </c>
      <c r="AV47" s="359">
        <v>0</v>
      </c>
      <c r="AW47" s="359">
        <v>0</v>
      </c>
      <c r="AX47" s="359">
        <v>0</v>
      </c>
      <c r="AY47" s="359">
        <v>0</v>
      </c>
      <c r="AZ47" s="359">
        <v>0</v>
      </c>
      <c r="BA47" s="359">
        <v>0</v>
      </c>
      <c r="BB47" s="359">
        <v>0</v>
      </c>
      <c r="BC47" s="359">
        <v>0</v>
      </c>
      <c r="BD47" s="359">
        <v>0</v>
      </c>
      <c r="BE47" s="359">
        <v>0</v>
      </c>
      <c r="BF47" s="359">
        <v>0</v>
      </c>
      <c r="BG47" s="359">
        <v>0</v>
      </c>
      <c r="BH47" s="359">
        <v>0</v>
      </c>
      <c r="BI47" s="359">
        <v>0</v>
      </c>
      <c r="BJ47" s="359">
        <v>0</v>
      </c>
      <c r="BK47" s="359">
        <v>0</v>
      </c>
      <c r="BL47" s="359">
        <v>0</v>
      </c>
      <c r="BM47" s="359">
        <v>0</v>
      </c>
      <c r="BN47" s="359">
        <v>0</v>
      </c>
      <c r="BO47" s="359">
        <v>0</v>
      </c>
      <c r="BP47" s="359">
        <v>0</v>
      </c>
      <c r="BQ47" s="359">
        <v>0</v>
      </c>
      <c r="BR47" s="359">
        <v>0</v>
      </c>
      <c r="BS47" s="359">
        <v>0</v>
      </c>
      <c r="BT47" s="359">
        <v>0</v>
      </c>
      <c r="BU47" s="359">
        <v>0</v>
      </c>
      <c r="BV47" s="359">
        <v>0</v>
      </c>
      <c r="BW47" s="359">
        <v>0</v>
      </c>
      <c r="BX47" s="359">
        <v>0</v>
      </c>
      <c r="BY47" s="359">
        <v>0</v>
      </c>
      <c r="BZ47" s="359">
        <v>0</v>
      </c>
      <c r="CA47" s="359">
        <v>0</v>
      </c>
      <c r="CB47" s="359">
        <v>0</v>
      </c>
      <c r="CC47" s="359">
        <v>0</v>
      </c>
      <c r="CD47" s="359">
        <v>0</v>
      </c>
      <c r="CE47" s="359">
        <v>0</v>
      </c>
      <c r="CF47" s="359">
        <v>0</v>
      </c>
      <c r="CG47" s="359">
        <v>0</v>
      </c>
      <c r="CH47" s="359">
        <v>0</v>
      </c>
      <c r="CI47" s="359">
        <v>0</v>
      </c>
      <c r="CJ47" s="359">
        <v>0</v>
      </c>
      <c r="CK47" s="359">
        <v>0</v>
      </c>
      <c r="CL47" s="359">
        <v>0</v>
      </c>
      <c r="CM47" s="359">
        <v>0</v>
      </c>
      <c r="CN47" s="359">
        <v>0</v>
      </c>
      <c r="CO47" s="359">
        <v>0</v>
      </c>
      <c r="CP47" s="359">
        <v>0</v>
      </c>
      <c r="CQ47" s="359">
        <v>0</v>
      </c>
      <c r="CR47" s="359">
        <v>0</v>
      </c>
      <c r="CS47" s="359">
        <v>0</v>
      </c>
      <c r="CT47" s="359">
        <v>0</v>
      </c>
      <c r="CU47" s="359">
        <v>0</v>
      </c>
      <c r="CV47" s="359">
        <v>0</v>
      </c>
      <c r="CW47" s="359">
        <v>0</v>
      </c>
      <c r="CX47" s="359">
        <v>0</v>
      </c>
      <c r="CY47" s="359">
        <v>0</v>
      </c>
      <c r="CZ47" s="359">
        <v>0</v>
      </c>
      <c r="DA47" s="359">
        <v>0</v>
      </c>
      <c r="DB47" s="359">
        <v>0</v>
      </c>
      <c r="DC47" s="359">
        <v>0</v>
      </c>
      <c r="DE47" s="23">
        <f t="shared" ref="DE47:DE55" si="31">COUNTBLANK(H47:DC47)</f>
        <v>0</v>
      </c>
      <c r="DF47" s="23">
        <f t="shared" si="17"/>
        <v>0</v>
      </c>
      <c r="DG47">
        <f t="shared" si="30"/>
        <v>21</v>
      </c>
      <c r="DH47">
        <v>0</v>
      </c>
    </row>
    <row r="48" spans="1:112" ht="15">
      <c r="A48" s="67"/>
      <c r="B48" s="323" t="str">
        <f>$B$45&amp;"3."</f>
        <v>E.1.3.</v>
      </c>
      <c r="C48" s="357" t="s">
        <v>182</v>
      </c>
      <c r="D48" s="363"/>
      <c r="E48" s="358">
        <v>0.21</v>
      </c>
      <c r="F48" s="350">
        <f>H48+NPV(FD,I48:INDEX(I48:DC48,PAL))</f>
        <v>0</v>
      </c>
      <c r="G48" s="350">
        <f>SUMIF($H$5:$DC$5,"&lt;="&amp;PAL,$H48:$DC48)</f>
        <v>0</v>
      </c>
      <c r="H48" s="359">
        <v>0</v>
      </c>
      <c r="I48" s="359">
        <v>0</v>
      </c>
      <c r="J48" s="359">
        <v>0</v>
      </c>
      <c r="K48" s="359">
        <v>0</v>
      </c>
      <c r="L48" s="359">
        <v>0</v>
      </c>
      <c r="M48" s="359">
        <v>0</v>
      </c>
      <c r="N48" s="359">
        <v>0</v>
      </c>
      <c r="O48" s="359">
        <v>0</v>
      </c>
      <c r="P48" s="359">
        <v>0</v>
      </c>
      <c r="Q48" s="359">
        <v>0</v>
      </c>
      <c r="R48" s="359">
        <v>0</v>
      </c>
      <c r="S48" s="359">
        <v>0</v>
      </c>
      <c r="T48" s="359">
        <v>0</v>
      </c>
      <c r="U48" s="359">
        <v>0</v>
      </c>
      <c r="V48" s="359">
        <v>0</v>
      </c>
      <c r="W48" s="359">
        <v>0</v>
      </c>
      <c r="X48" s="359">
        <v>0</v>
      </c>
      <c r="Y48" s="359">
        <v>0</v>
      </c>
      <c r="Z48" s="359">
        <v>0</v>
      </c>
      <c r="AA48" s="359">
        <v>0</v>
      </c>
      <c r="AB48" s="359">
        <v>0</v>
      </c>
      <c r="AC48" s="359">
        <v>0</v>
      </c>
      <c r="AD48" s="359">
        <v>0</v>
      </c>
      <c r="AE48" s="359">
        <v>0</v>
      </c>
      <c r="AF48" s="359">
        <v>0</v>
      </c>
      <c r="AG48" s="359">
        <v>0</v>
      </c>
      <c r="AH48" s="359">
        <v>0</v>
      </c>
      <c r="AI48" s="359">
        <v>0</v>
      </c>
      <c r="AJ48" s="359">
        <v>0</v>
      </c>
      <c r="AK48" s="359">
        <v>0</v>
      </c>
      <c r="AL48" s="359">
        <v>0</v>
      </c>
      <c r="AM48" s="359">
        <v>0</v>
      </c>
      <c r="AN48" s="359">
        <v>0</v>
      </c>
      <c r="AO48" s="359">
        <v>0</v>
      </c>
      <c r="AP48" s="359">
        <v>0</v>
      </c>
      <c r="AQ48" s="359">
        <v>0</v>
      </c>
      <c r="AR48" s="359">
        <v>0</v>
      </c>
      <c r="AS48" s="359">
        <v>0</v>
      </c>
      <c r="AT48" s="359">
        <v>0</v>
      </c>
      <c r="AU48" s="359">
        <v>0</v>
      </c>
      <c r="AV48" s="359">
        <v>0</v>
      </c>
      <c r="AW48" s="359">
        <v>0</v>
      </c>
      <c r="AX48" s="359">
        <v>0</v>
      </c>
      <c r="AY48" s="359">
        <v>0</v>
      </c>
      <c r="AZ48" s="359">
        <v>0</v>
      </c>
      <c r="BA48" s="359">
        <v>0</v>
      </c>
      <c r="BB48" s="359">
        <v>0</v>
      </c>
      <c r="BC48" s="359">
        <v>0</v>
      </c>
      <c r="BD48" s="359">
        <v>0</v>
      </c>
      <c r="BE48" s="359">
        <v>0</v>
      </c>
      <c r="BF48" s="359">
        <v>0</v>
      </c>
      <c r="BG48" s="359">
        <v>0</v>
      </c>
      <c r="BH48" s="359">
        <v>0</v>
      </c>
      <c r="BI48" s="359">
        <v>0</v>
      </c>
      <c r="BJ48" s="359">
        <v>0</v>
      </c>
      <c r="BK48" s="359">
        <v>0</v>
      </c>
      <c r="BL48" s="359">
        <v>0</v>
      </c>
      <c r="BM48" s="359">
        <v>0</v>
      </c>
      <c r="BN48" s="359">
        <v>0</v>
      </c>
      <c r="BO48" s="359">
        <v>0</v>
      </c>
      <c r="BP48" s="359">
        <v>0</v>
      </c>
      <c r="BQ48" s="359">
        <v>0</v>
      </c>
      <c r="BR48" s="359">
        <v>0</v>
      </c>
      <c r="BS48" s="359">
        <v>0</v>
      </c>
      <c r="BT48" s="359">
        <v>0</v>
      </c>
      <c r="BU48" s="359">
        <v>0</v>
      </c>
      <c r="BV48" s="359">
        <v>0</v>
      </c>
      <c r="BW48" s="359">
        <v>0</v>
      </c>
      <c r="BX48" s="359">
        <v>0</v>
      </c>
      <c r="BY48" s="359">
        <v>0</v>
      </c>
      <c r="BZ48" s="359">
        <v>0</v>
      </c>
      <c r="CA48" s="359">
        <v>0</v>
      </c>
      <c r="CB48" s="359">
        <v>0</v>
      </c>
      <c r="CC48" s="359">
        <v>0</v>
      </c>
      <c r="CD48" s="359">
        <v>0</v>
      </c>
      <c r="CE48" s="359">
        <v>0</v>
      </c>
      <c r="CF48" s="359">
        <v>0</v>
      </c>
      <c r="CG48" s="359">
        <v>0</v>
      </c>
      <c r="CH48" s="359">
        <v>0</v>
      </c>
      <c r="CI48" s="359">
        <v>0</v>
      </c>
      <c r="CJ48" s="359">
        <v>0</v>
      </c>
      <c r="CK48" s="359">
        <v>0</v>
      </c>
      <c r="CL48" s="359">
        <v>0</v>
      </c>
      <c r="CM48" s="359">
        <v>0</v>
      </c>
      <c r="CN48" s="359">
        <v>0</v>
      </c>
      <c r="CO48" s="359">
        <v>0</v>
      </c>
      <c r="CP48" s="359">
        <v>0</v>
      </c>
      <c r="CQ48" s="359">
        <v>0</v>
      </c>
      <c r="CR48" s="359">
        <v>0</v>
      </c>
      <c r="CS48" s="359">
        <v>0</v>
      </c>
      <c r="CT48" s="359">
        <v>0</v>
      </c>
      <c r="CU48" s="359">
        <v>0</v>
      </c>
      <c r="CV48" s="359">
        <v>0</v>
      </c>
      <c r="CW48" s="359">
        <v>0</v>
      </c>
      <c r="CX48" s="359">
        <v>0</v>
      </c>
      <c r="CY48" s="359">
        <v>0</v>
      </c>
      <c r="CZ48" s="359">
        <v>0</v>
      </c>
      <c r="DA48" s="359">
        <v>0</v>
      </c>
      <c r="DB48" s="359">
        <v>0</v>
      </c>
      <c r="DC48" s="359">
        <v>0</v>
      </c>
      <c r="DE48" s="23">
        <f t="shared" si="31"/>
        <v>0</v>
      </c>
      <c r="DF48" s="23">
        <f t="shared" si="17"/>
        <v>0</v>
      </c>
      <c r="DG48">
        <f t="shared" si="30"/>
        <v>21</v>
      </c>
      <c r="DH48">
        <v>0</v>
      </c>
    </row>
    <row r="49" spans="1:112" ht="15">
      <c r="A49" s="67"/>
      <c r="B49" s="323" t="str">
        <f>$B$45&amp;"4."</f>
        <v>E.1.4.</v>
      </c>
      <c r="C49" s="357" t="s">
        <v>182</v>
      </c>
      <c r="D49" s="363"/>
      <c r="E49" s="358">
        <v>0.21</v>
      </c>
      <c r="F49" s="350">
        <f>H49+NPV(FD,I49:INDEX(I49:DC49,PAL))</f>
        <v>0</v>
      </c>
      <c r="G49" s="350">
        <f>SUMIF($H$5:$DC$5,"&lt;="&amp;PAL,$H49:$DC49)</f>
        <v>0</v>
      </c>
      <c r="H49" s="359">
        <v>0</v>
      </c>
      <c r="I49" s="359">
        <v>0</v>
      </c>
      <c r="J49" s="359">
        <v>0</v>
      </c>
      <c r="K49" s="359">
        <v>0</v>
      </c>
      <c r="L49" s="359">
        <v>0</v>
      </c>
      <c r="M49" s="359">
        <v>0</v>
      </c>
      <c r="N49" s="359">
        <v>0</v>
      </c>
      <c r="O49" s="359">
        <v>0</v>
      </c>
      <c r="P49" s="359">
        <v>0</v>
      </c>
      <c r="Q49" s="359">
        <v>0</v>
      </c>
      <c r="R49" s="359">
        <v>0</v>
      </c>
      <c r="S49" s="359">
        <v>0</v>
      </c>
      <c r="T49" s="359">
        <v>0</v>
      </c>
      <c r="U49" s="359">
        <v>0</v>
      </c>
      <c r="V49" s="359">
        <v>0</v>
      </c>
      <c r="W49" s="359">
        <v>0</v>
      </c>
      <c r="X49" s="359">
        <v>0</v>
      </c>
      <c r="Y49" s="359">
        <v>0</v>
      </c>
      <c r="Z49" s="359">
        <v>0</v>
      </c>
      <c r="AA49" s="359">
        <v>0</v>
      </c>
      <c r="AB49" s="359">
        <v>0</v>
      </c>
      <c r="AC49" s="359">
        <v>0</v>
      </c>
      <c r="AD49" s="359">
        <v>0</v>
      </c>
      <c r="AE49" s="359">
        <v>0</v>
      </c>
      <c r="AF49" s="359">
        <v>0</v>
      </c>
      <c r="AG49" s="359">
        <v>0</v>
      </c>
      <c r="AH49" s="359">
        <v>0</v>
      </c>
      <c r="AI49" s="359">
        <v>0</v>
      </c>
      <c r="AJ49" s="359">
        <v>0</v>
      </c>
      <c r="AK49" s="359">
        <v>0</v>
      </c>
      <c r="AL49" s="359">
        <v>0</v>
      </c>
      <c r="AM49" s="359">
        <v>0</v>
      </c>
      <c r="AN49" s="359">
        <v>0</v>
      </c>
      <c r="AO49" s="359">
        <v>0</v>
      </c>
      <c r="AP49" s="359">
        <v>0</v>
      </c>
      <c r="AQ49" s="359">
        <v>0</v>
      </c>
      <c r="AR49" s="359">
        <v>0</v>
      </c>
      <c r="AS49" s="359">
        <v>0</v>
      </c>
      <c r="AT49" s="359">
        <v>0</v>
      </c>
      <c r="AU49" s="359">
        <v>0</v>
      </c>
      <c r="AV49" s="359">
        <v>0</v>
      </c>
      <c r="AW49" s="359">
        <v>0</v>
      </c>
      <c r="AX49" s="359">
        <v>0</v>
      </c>
      <c r="AY49" s="359">
        <v>0</v>
      </c>
      <c r="AZ49" s="359">
        <v>0</v>
      </c>
      <c r="BA49" s="359">
        <v>0</v>
      </c>
      <c r="BB49" s="359">
        <v>0</v>
      </c>
      <c r="BC49" s="359">
        <v>0</v>
      </c>
      <c r="BD49" s="359">
        <v>0</v>
      </c>
      <c r="BE49" s="359">
        <v>0</v>
      </c>
      <c r="BF49" s="359">
        <v>0</v>
      </c>
      <c r="BG49" s="359">
        <v>0</v>
      </c>
      <c r="BH49" s="359">
        <v>0</v>
      </c>
      <c r="BI49" s="359">
        <v>0</v>
      </c>
      <c r="BJ49" s="359">
        <v>0</v>
      </c>
      <c r="BK49" s="359">
        <v>0</v>
      </c>
      <c r="BL49" s="359">
        <v>0</v>
      </c>
      <c r="BM49" s="359">
        <v>0</v>
      </c>
      <c r="BN49" s="359">
        <v>0</v>
      </c>
      <c r="BO49" s="359">
        <v>0</v>
      </c>
      <c r="BP49" s="359">
        <v>0</v>
      </c>
      <c r="BQ49" s="359">
        <v>0</v>
      </c>
      <c r="BR49" s="359">
        <v>0</v>
      </c>
      <c r="BS49" s="359">
        <v>0</v>
      </c>
      <c r="BT49" s="359">
        <v>0</v>
      </c>
      <c r="BU49" s="359">
        <v>0</v>
      </c>
      <c r="BV49" s="359">
        <v>0</v>
      </c>
      <c r="BW49" s="359">
        <v>0</v>
      </c>
      <c r="BX49" s="359">
        <v>0</v>
      </c>
      <c r="BY49" s="359">
        <v>0</v>
      </c>
      <c r="BZ49" s="359">
        <v>0</v>
      </c>
      <c r="CA49" s="359">
        <v>0</v>
      </c>
      <c r="CB49" s="359">
        <v>0</v>
      </c>
      <c r="CC49" s="359">
        <v>0</v>
      </c>
      <c r="CD49" s="359">
        <v>0</v>
      </c>
      <c r="CE49" s="359">
        <v>0</v>
      </c>
      <c r="CF49" s="359">
        <v>0</v>
      </c>
      <c r="CG49" s="359">
        <v>0</v>
      </c>
      <c r="CH49" s="359">
        <v>0</v>
      </c>
      <c r="CI49" s="359">
        <v>0</v>
      </c>
      <c r="CJ49" s="359">
        <v>0</v>
      </c>
      <c r="CK49" s="359">
        <v>0</v>
      </c>
      <c r="CL49" s="359">
        <v>0</v>
      </c>
      <c r="CM49" s="359">
        <v>0</v>
      </c>
      <c r="CN49" s="359">
        <v>0</v>
      </c>
      <c r="CO49" s="359">
        <v>0</v>
      </c>
      <c r="CP49" s="359">
        <v>0</v>
      </c>
      <c r="CQ49" s="359">
        <v>0</v>
      </c>
      <c r="CR49" s="359">
        <v>0</v>
      </c>
      <c r="CS49" s="359">
        <v>0</v>
      </c>
      <c r="CT49" s="359">
        <v>0</v>
      </c>
      <c r="CU49" s="359">
        <v>0</v>
      </c>
      <c r="CV49" s="359">
        <v>0</v>
      </c>
      <c r="CW49" s="359">
        <v>0</v>
      </c>
      <c r="CX49" s="359">
        <v>0</v>
      </c>
      <c r="CY49" s="359">
        <v>0</v>
      </c>
      <c r="CZ49" s="359">
        <v>0</v>
      </c>
      <c r="DA49" s="359">
        <v>0</v>
      </c>
      <c r="DB49" s="359">
        <v>0</v>
      </c>
      <c r="DC49" s="359">
        <v>0</v>
      </c>
      <c r="DE49" s="23">
        <f t="shared" si="31"/>
        <v>0</v>
      </c>
      <c r="DF49" s="23">
        <f t="shared" si="17"/>
        <v>0</v>
      </c>
      <c r="DG49">
        <f t="shared" si="30"/>
        <v>21</v>
      </c>
      <c r="DH49">
        <v>0</v>
      </c>
    </row>
    <row r="50" spans="1:112" ht="15">
      <c r="A50" s="67"/>
      <c r="B50" s="323" t="str">
        <f>$B$45&amp;"5."</f>
        <v>E.1.5.</v>
      </c>
      <c r="C50" s="357" t="s">
        <v>182</v>
      </c>
      <c r="D50" s="363"/>
      <c r="E50" s="358">
        <v>0.21</v>
      </c>
      <c r="F50" s="350">
        <f>H50+NPV(FD,I50:INDEX(I50:DC50,PAL))</f>
        <v>0</v>
      </c>
      <c r="G50" s="350">
        <f>SUMIF($H$5:$DC$5,"&lt;="&amp;PAL,$H50:$DC50)</f>
        <v>0</v>
      </c>
      <c r="H50" s="359">
        <v>0</v>
      </c>
      <c r="I50" s="359">
        <v>0</v>
      </c>
      <c r="J50" s="359">
        <v>0</v>
      </c>
      <c r="K50" s="359">
        <v>0</v>
      </c>
      <c r="L50" s="359">
        <v>0</v>
      </c>
      <c r="M50" s="359">
        <v>0</v>
      </c>
      <c r="N50" s="359">
        <v>0</v>
      </c>
      <c r="O50" s="359">
        <v>0</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59">
        <v>0</v>
      </c>
      <c r="BD50" s="359">
        <v>0</v>
      </c>
      <c r="BE50" s="359">
        <v>0</v>
      </c>
      <c r="BF50" s="359">
        <v>0</v>
      </c>
      <c r="BG50" s="359">
        <v>0</v>
      </c>
      <c r="BH50" s="359">
        <v>0</v>
      </c>
      <c r="BI50" s="359">
        <v>0</v>
      </c>
      <c r="BJ50" s="359">
        <v>0</v>
      </c>
      <c r="BK50" s="359">
        <v>0</v>
      </c>
      <c r="BL50" s="359">
        <v>0</v>
      </c>
      <c r="BM50" s="359">
        <v>0</v>
      </c>
      <c r="BN50" s="359">
        <v>0</v>
      </c>
      <c r="BO50" s="359">
        <v>0</v>
      </c>
      <c r="BP50" s="359">
        <v>0</v>
      </c>
      <c r="BQ50" s="359">
        <v>0</v>
      </c>
      <c r="BR50" s="359">
        <v>0</v>
      </c>
      <c r="BS50" s="359">
        <v>0</v>
      </c>
      <c r="BT50" s="359">
        <v>0</v>
      </c>
      <c r="BU50" s="359">
        <v>0</v>
      </c>
      <c r="BV50" s="359">
        <v>0</v>
      </c>
      <c r="BW50" s="359">
        <v>0</v>
      </c>
      <c r="BX50" s="359">
        <v>0</v>
      </c>
      <c r="BY50" s="359">
        <v>0</v>
      </c>
      <c r="BZ50" s="359">
        <v>0</v>
      </c>
      <c r="CA50" s="359">
        <v>0</v>
      </c>
      <c r="CB50" s="359">
        <v>0</v>
      </c>
      <c r="CC50" s="359">
        <v>0</v>
      </c>
      <c r="CD50" s="359">
        <v>0</v>
      </c>
      <c r="CE50" s="359">
        <v>0</v>
      </c>
      <c r="CF50" s="359">
        <v>0</v>
      </c>
      <c r="CG50" s="359">
        <v>0</v>
      </c>
      <c r="CH50" s="359">
        <v>0</v>
      </c>
      <c r="CI50" s="359">
        <v>0</v>
      </c>
      <c r="CJ50" s="359">
        <v>0</v>
      </c>
      <c r="CK50" s="359">
        <v>0</v>
      </c>
      <c r="CL50" s="359">
        <v>0</v>
      </c>
      <c r="CM50" s="359">
        <v>0</v>
      </c>
      <c r="CN50" s="359">
        <v>0</v>
      </c>
      <c r="CO50" s="359">
        <v>0</v>
      </c>
      <c r="CP50" s="359">
        <v>0</v>
      </c>
      <c r="CQ50" s="359">
        <v>0</v>
      </c>
      <c r="CR50" s="359">
        <v>0</v>
      </c>
      <c r="CS50" s="359">
        <v>0</v>
      </c>
      <c r="CT50" s="359">
        <v>0</v>
      </c>
      <c r="CU50" s="359">
        <v>0</v>
      </c>
      <c r="CV50" s="359">
        <v>0</v>
      </c>
      <c r="CW50" s="359">
        <v>0</v>
      </c>
      <c r="CX50" s="359">
        <v>0</v>
      </c>
      <c r="CY50" s="359">
        <v>0</v>
      </c>
      <c r="CZ50" s="359">
        <v>0</v>
      </c>
      <c r="DA50" s="359">
        <v>0</v>
      </c>
      <c r="DB50" s="359">
        <v>0</v>
      </c>
      <c r="DC50" s="359">
        <v>0</v>
      </c>
      <c r="DE50" s="23">
        <f t="shared" si="31"/>
        <v>0</v>
      </c>
      <c r="DF50" s="23">
        <f t="shared" si="17"/>
        <v>0</v>
      </c>
      <c r="DG50">
        <f t="shared" si="30"/>
        <v>21</v>
      </c>
      <c r="DH50">
        <v>0</v>
      </c>
    </row>
    <row r="51" spans="1:112" ht="15">
      <c r="A51" s="67"/>
      <c r="B51" s="323" t="str">
        <f>$B$45&amp;"6."</f>
        <v>E.1.6.</v>
      </c>
      <c r="C51" s="357" t="s">
        <v>182</v>
      </c>
      <c r="D51" s="363"/>
      <c r="E51" s="358">
        <v>0.21</v>
      </c>
      <c r="F51" s="350">
        <f>H51+NPV(FD,I51:INDEX(I51:DC51,PAL))</f>
        <v>0</v>
      </c>
      <c r="G51" s="350">
        <f>SUMIF($H$5:$DC$5,"&lt;="&amp;PAL,$H51:$DC51)</f>
        <v>0</v>
      </c>
      <c r="H51" s="359">
        <v>0</v>
      </c>
      <c r="I51" s="359">
        <v>0</v>
      </c>
      <c r="J51" s="359">
        <v>0</v>
      </c>
      <c r="K51" s="359">
        <v>0</v>
      </c>
      <c r="L51" s="359">
        <v>0</v>
      </c>
      <c r="M51" s="359">
        <v>0</v>
      </c>
      <c r="N51" s="359">
        <v>0</v>
      </c>
      <c r="O51" s="359">
        <v>0</v>
      </c>
      <c r="P51" s="359">
        <v>0</v>
      </c>
      <c r="Q51" s="359">
        <v>0</v>
      </c>
      <c r="R51" s="359">
        <v>0</v>
      </c>
      <c r="S51" s="359">
        <v>0</v>
      </c>
      <c r="T51" s="359">
        <v>0</v>
      </c>
      <c r="U51" s="359">
        <v>0</v>
      </c>
      <c r="V51" s="359">
        <v>0</v>
      </c>
      <c r="W51" s="359">
        <v>0</v>
      </c>
      <c r="X51" s="359">
        <v>0</v>
      </c>
      <c r="Y51" s="359">
        <v>0</v>
      </c>
      <c r="Z51" s="359">
        <v>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59">
        <v>0</v>
      </c>
      <c r="BD51" s="359">
        <v>0</v>
      </c>
      <c r="BE51" s="359">
        <v>0</v>
      </c>
      <c r="BF51" s="359">
        <v>0</v>
      </c>
      <c r="BG51" s="359">
        <v>0</v>
      </c>
      <c r="BH51" s="359">
        <v>0</v>
      </c>
      <c r="BI51" s="359">
        <v>0</v>
      </c>
      <c r="BJ51" s="359">
        <v>0</v>
      </c>
      <c r="BK51" s="359">
        <v>0</v>
      </c>
      <c r="BL51" s="359">
        <v>0</v>
      </c>
      <c r="BM51" s="359">
        <v>0</v>
      </c>
      <c r="BN51" s="359">
        <v>0</v>
      </c>
      <c r="BO51" s="359">
        <v>0</v>
      </c>
      <c r="BP51" s="359">
        <v>0</v>
      </c>
      <c r="BQ51" s="359">
        <v>0</v>
      </c>
      <c r="BR51" s="359">
        <v>0</v>
      </c>
      <c r="BS51" s="359">
        <v>0</v>
      </c>
      <c r="BT51" s="359">
        <v>0</v>
      </c>
      <c r="BU51" s="359">
        <v>0</v>
      </c>
      <c r="BV51" s="359">
        <v>0</v>
      </c>
      <c r="BW51" s="359">
        <v>0</v>
      </c>
      <c r="BX51" s="359">
        <v>0</v>
      </c>
      <c r="BY51" s="359">
        <v>0</v>
      </c>
      <c r="BZ51" s="359">
        <v>0</v>
      </c>
      <c r="CA51" s="359">
        <v>0</v>
      </c>
      <c r="CB51" s="359">
        <v>0</v>
      </c>
      <c r="CC51" s="359">
        <v>0</v>
      </c>
      <c r="CD51" s="359">
        <v>0</v>
      </c>
      <c r="CE51" s="359">
        <v>0</v>
      </c>
      <c r="CF51" s="359">
        <v>0</v>
      </c>
      <c r="CG51" s="359">
        <v>0</v>
      </c>
      <c r="CH51" s="359">
        <v>0</v>
      </c>
      <c r="CI51" s="359">
        <v>0</v>
      </c>
      <c r="CJ51" s="359">
        <v>0</v>
      </c>
      <c r="CK51" s="359">
        <v>0</v>
      </c>
      <c r="CL51" s="359">
        <v>0</v>
      </c>
      <c r="CM51" s="359">
        <v>0</v>
      </c>
      <c r="CN51" s="359">
        <v>0</v>
      </c>
      <c r="CO51" s="359">
        <v>0</v>
      </c>
      <c r="CP51" s="359">
        <v>0</v>
      </c>
      <c r="CQ51" s="359">
        <v>0</v>
      </c>
      <c r="CR51" s="359">
        <v>0</v>
      </c>
      <c r="CS51" s="359">
        <v>0</v>
      </c>
      <c r="CT51" s="359">
        <v>0</v>
      </c>
      <c r="CU51" s="359">
        <v>0</v>
      </c>
      <c r="CV51" s="359">
        <v>0</v>
      </c>
      <c r="CW51" s="359">
        <v>0</v>
      </c>
      <c r="CX51" s="359">
        <v>0</v>
      </c>
      <c r="CY51" s="359">
        <v>0</v>
      </c>
      <c r="CZ51" s="359">
        <v>0</v>
      </c>
      <c r="DA51" s="359">
        <v>0</v>
      </c>
      <c r="DB51" s="359">
        <v>0</v>
      </c>
      <c r="DC51" s="359">
        <v>0</v>
      </c>
      <c r="DE51" s="23">
        <f t="shared" si="31"/>
        <v>0</v>
      </c>
      <c r="DF51" s="23">
        <f t="shared" si="17"/>
        <v>0</v>
      </c>
      <c r="DG51">
        <f t="shared" si="30"/>
        <v>21</v>
      </c>
      <c r="DH51">
        <v>0</v>
      </c>
    </row>
    <row r="52" spans="1:112" ht="15">
      <c r="A52" s="67"/>
      <c r="B52" s="323" t="str">
        <f>$B$45&amp;"7."</f>
        <v>E.1.7.</v>
      </c>
      <c r="C52" s="357" t="s">
        <v>182</v>
      </c>
      <c r="D52" s="363"/>
      <c r="E52" s="358">
        <v>0.21</v>
      </c>
      <c r="F52" s="350">
        <f>H52+NPV(FD,I52:INDEX(I52:DC52,PAL))</f>
        <v>0</v>
      </c>
      <c r="G52" s="350">
        <f>SUMIF($H$5:$DC$5,"&lt;="&amp;PAL,$H52:$DC52)</f>
        <v>0</v>
      </c>
      <c r="H52" s="359">
        <v>0</v>
      </c>
      <c r="I52" s="359">
        <v>0</v>
      </c>
      <c r="J52" s="359">
        <v>0</v>
      </c>
      <c r="K52" s="359">
        <v>0</v>
      </c>
      <c r="L52" s="359">
        <v>0</v>
      </c>
      <c r="M52" s="359">
        <v>0</v>
      </c>
      <c r="N52" s="359">
        <v>0</v>
      </c>
      <c r="O52" s="359">
        <v>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59">
        <v>0</v>
      </c>
      <c r="BD52" s="359">
        <v>0</v>
      </c>
      <c r="BE52" s="359">
        <v>0</v>
      </c>
      <c r="BF52" s="359">
        <v>0</v>
      </c>
      <c r="BG52" s="359">
        <v>0</v>
      </c>
      <c r="BH52" s="359">
        <v>0</v>
      </c>
      <c r="BI52" s="359">
        <v>0</v>
      </c>
      <c r="BJ52" s="359">
        <v>0</v>
      </c>
      <c r="BK52" s="359">
        <v>0</v>
      </c>
      <c r="BL52" s="359">
        <v>0</v>
      </c>
      <c r="BM52" s="359">
        <v>0</v>
      </c>
      <c r="BN52" s="359">
        <v>0</v>
      </c>
      <c r="BO52" s="359">
        <v>0</v>
      </c>
      <c r="BP52" s="359">
        <v>0</v>
      </c>
      <c r="BQ52" s="359">
        <v>0</v>
      </c>
      <c r="BR52" s="359">
        <v>0</v>
      </c>
      <c r="BS52" s="359">
        <v>0</v>
      </c>
      <c r="BT52" s="359">
        <v>0</v>
      </c>
      <c r="BU52" s="359">
        <v>0</v>
      </c>
      <c r="BV52" s="359">
        <v>0</v>
      </c>
      <c r="BW52" s="359">
        <v>0</v>
      </c>
      <c r="BX52" s="359">
        <v>0</v>
      </c>
      <c r="BY52" s="359">
        <v>0</v>
      </c>
      <c r="BZ52" s="359">
        <v>0</v>
      </c>
      <c r="CA52" s="359">
        <v>0</v>
      </c>
      <c r="CB52" s="359">
        <v>0</v>
      </c>
      <c r="CC52" s="359">
        <v>0</v>
      </c>
      <c r="CD52" s="359">
        <v>0</v>
      </c>
      <c r="CE52" s="359">
        <v>0</v>
      </c>
      <c r="CF52" s="359">
        <v>0</v>
      </c>
      <c r="CG52" s="359">
        <v>0</v>
      </c>
      <c r="CH52" s="359">
        <v>0</v>
      </c>
      <c r="CI52" s="359">
        <v>0</v>
      </c>
      <c r="CJ52" s="359">
        <v>0</v>
      </c>
      <c r="CK52" s="359">
        <v>0</v>
      </c>
      <c r="CL52" s="359">
        <v>0</v>
      </c>
      <c r="CM52" s="359">
        <v>0</v>
      </c>
      <c r="CN52" s="359">
        <v>0</v>
      </c>
      <c r="CO52" s="359">
        <v>0</v>
      </c>
      <c r="CP52" s="359">
        <v>0</v>
      </c>
      <c r="CQ52" s="359">
        <v>0</v>
      </c>
      <c r="CR52" s="359">
        <v>0</v>
      </c>
      <c r="CS52" s="359">
        <v>0</v>
      </c>
      <c r="CT52" s="359">
        <v>0</v>
      </c>
      <c r="CU52" s="359">
        <v>0</v>
      </c>
      <c r="CV52" s="359">
        <v>0</v>
      </c>
      <c r="CW52" s="359">
        <v>0</v>
      </c>
      <c r="CX52" s="359">
        <v>0</v>
      </c>
      <c r="CY52" s="359">
        <v>0</v>
      </c>
      <c r="CZ52" s="359">
        <v>0</v>
      </c>
      <c r="DA52" s="359">
        <v>0</v>
      </c>
      <c r="DB52" s="359">
        <v>0</v>
      </c>
      <c r="DC52" s="359">
        <v>0</v>
      </c>
      <c r="DE52" s="23">
        <f t="shared" si="31"/>
        <v>0</v>
      </c>
      <c r="DF52" s="23">
        <f t="shared" si="17"/>
        <v>0</v>
      </c>
      <c r="DG52">
        <f t="shared" si="30"/>
        <v>21</v>
      </c>
      <c r="DH52">
        <v>0</v>
      </c>
    </row>
    <row r="53" spans="1:112" ht="15">
      <c r="A53" s="67"/>
      <c r="B53" s="323" t="str">
        <f>$B$45&amp;"8."</f>
        <v>E.1.8.</v>
      </c>
      <c r="C53" s="357" t="s">
        <v>182</v>
      </c>
      <c r="D53" s="363"/>
      <c r="E53" s="358">
        <v>0.21</v>
      </c>
      <c r="F53" s="350">
        <f>H53+NPV(FD,I53:INDEX(I53:DC53,PAL))</f>
        <v>0</v>
      </c>
      <c r="G53" s="350">
        <f>SUMIF($H$5:$DC$5,"&lt;="&amp;PAL,$H53:$DC53)</f>
        <v>0</v>
      </c>
      <c r="H53" s="359">
        <v>0</v>
      </c>
      <c r="I53" s="359">
        <v>0</v>
      </c>
      <c r="J53" s="359">
        <v>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59">
        <v>0</v>
      </c>
      <c r="BD53" s="359">
        <v>0</v>
      </c>
      <c r="BE53" s="359">
        <v>0</v>
      </c>
      <c r="BF53" s="359">
        <v>0</v>
      </c>
      <c r="BG53" s="359">
        <v>0</v>
      </c>
      <c r="BH53" s="359">
        <v>0</v>
      </c>
      <c r="BI53" s="359">
        <v>0</v>
      </c>
      <c r="BJ53" s="359">
        <v>0</v>
      </c>
      <c r="BK53" s="359">
        <v>0</v>
      </c>
      <c r="BL53" s="359">
        <v>0</v>
      </c>
      <c r="BM53" s="359">
        <v>0</v>
      </c>
      <c r="BN53" s="359">
        <v>0</v>
      </c>
      <c r="BO53" s="359">
        <v>0</v>
      </c>
      <c r="BP53" s="359">
        <v>0</v>
      </c>
      <c r="BQ53" s="359">
        <v>0</v>
      </c>
      <c r="BR53" s="359">
        <v>0</v>
      </c>
      <c r="BS53" s="359">
        <v>0</v>
      </c>
      <c r="BT53" s="359">
        <v>0</v>
      </c>
      <c r="BU53" s="359">
        <v>0</v>
      </c>
      <c r="BV53" s="359">
        <v>0</v>
      </c>
      <c r="BW53" s="359">
        <v>0</v>
      </c>
      <c r="BX53" s="359">
        <v>0</v>
      </c>
      <c r="BY53" s="359">
        <v>0</v>
      </c>
      <c r="BZ53" s="359">
        <v>0</v>
      </c>
      <c r="CA53" s="359">
        <v>0</v>
      </c>
      <c r="CB53" s="359">
        <v>0</v>
      </c>
      <c r="CC53" s="359">
        <v>0</v>
      </c>
      <c r="CD53" s="359">
        <v>0</v>
      </c>
      <c r="CE53" s="359">
        <v>0</v>
      </c>
      <c r="CF53" s="359">
        <v>0</v>
      </c>
      <c r="CG53" s="359">
        <v>0</v>
      </c>
      <c r="CH53" s="359">
        <v>0</v>
      </c>
      <c r="CI53" s="359">
        <v>0</v>
      </c>
      <c r="CJ53" s="359">
        <v>0</v>
      </c>
      <c r="CK53" s="359">
        <v>0</v>
      </c>
      <c r="CL53" s="359">
        <v>0</v>
      </c>
      <c r="CM53" s="359">
        <v>0</v>
      </c>
      <c r="CN53" s="359">
        <v>0</v>
      </c>
      <c r="CO53" s="359">
        <v>0</v>
      </c>
      <c r="CP53" s="359">
        <v>0</v>
      </c>
      <c r="CQ53" s="359">
        <v>0</v>
      </c>
      <c r="CR53" s="359">
        <v>0</v>
      </c>
      <c r="CS53" s="359">
        <v>0</v>
      </c>
      <c r="CT53" s="359">
        <v>0</v>
      </c>
      <c r="CU53" s="359">
        <v>0</v>
      </c>
      <c r="CV53" s="359">
        <v>0</v>
      </c>
      <c r="CW53" s="359">
        <v>0</v>
      </c>
      <c r="CX53" s="359">
        <v>0</v>
      </c>
      <c r="CY53" s="359">
        <v>0</v>
      </c>
      <c r="CZ53" s="359">
        <v>0</v>
      </c>
      <c r="DA53" s="359">
        <v>0</v>
      </c>
      <c r="DB53" s="359">
        <v>0</v>
      </c>
      <c r="DC53" s="359">
        <v>0</v>
      </c>
      <c r="DE53" s="23">
        <f t="shared" si="31"/>
        <v>0</v>
      </c>
      <c r="DF53" s="23">
        <f t="shared" si="17"/>
        <v>0</v>
      </c>
      <c r="DG53">
        <f t="shared" si="30"/>
        <v>21</v>
      </c>
      <c r="DH53">
        <v>0</v>
      </c>
    </row>
    <row r="54" spans="1:112" ht="15">
      <c r="A54" s="67"/>
      <c r="B54" s="323" t="str">
        <f>$B$45&amp;"9."</f>
        <v>E.1.9.</v>
      </c>
      <c r="C54" s="360" t="s">
        <v>178</v>
      </c>
      <c r="D54" s="323"/>
      <c r="E54" s="358">
        <v>0.21</v>
      </c>
      <c r="F54" s="350">
        <f>H54+NPV(FD,I54:INDEX(I54:DC54,PAL))</f>
        <v>0</v>
      </c>
      <c r="G54" s="350">
        <f>SUMIF($H$5:$DC$5,"&lt;="&amp;PAL,$H54:$DC54)</f>
        <v>0</v>
      </c>
      <c r="H54" s="361">
        <v>0</v>
      </c>
      <c r="I54" s="361">
        <v>0</v>
      </c>
      <c r="J54" s="361">
        <v>0</v>
      </c>
      <c r="K54" s="361">
        <v>0</v>
      </c>
      <c r="L54" s="361">
        <v>0</v>
      </c>
      <c r="M54" s="361">
        <v>0</v>
      </c>
      <c r="N54" s="361">
        <v>0</v>
      </c>
      <c r="O54" s="361">
        <v>0</v>
      </c>
      <c r="P54" s="361">
        <v>0</v>
      </c>
      <c r="Q54" s="361">
        <v>0</v>
      </c>
      <c r="R54" s="361">
        <v>0</v>
      </c>
      <c r="S54" s="362">
        <v>0</v>
      </c>
      <c r="T54" s="362">
        <v>0</v>
      </c>
      <c r="U54" s="362">
        <v>0</v>
      </c>
      <c r="V54" s="362">
        <v>0</v>
      </c>
      <c r="W54" s="362">
        <v>0</v>
      </c>
      <c r="X54" s="362">
        <v>0</v>
      </c>
      <c r="Y54" s="362">
        <v>0</v>
      </c>
      <c r="Z54" s="362">
        <v>0</v>
      </c>
      <c r="AA54" s="362">
        <v>0</v>
      </c>
      <c r="AB54" s="362">
        <v>0</v>
      </c>
      <c r="AC54" s="362">
        <v>0</v>
      </c>
      <c r="AD54" s="362">
        <v>0</v>
      </c>
      <c r="AE54" s="362">
        <v>0</v>
      </c>
      <c r="AF54" s="362">
        <v>0</v>
      </c>
      <c r="AG54" s="362">
        <v>0</v>
      </c>
      <c r="AH54" s="362">
        <v>0</v>
      </c>
      <c r="AI54" s="362">
        <v>0</v>
      </c>
      <c r="AJ54" s="362">
        <v>0</v>
      </c>
      <c r="AK54" s="362">
        <v>0</v>
      </c>
      <c r="AL54" s="362">
        <v>0</v>
      </c>
      <c r="AM54" s="362">
        <v>0</v>
      </c>
      <c r="AN54" s="362">
        <v>0</v>
      </c>
      <c r="AO54" s="362">
        <v>0</v>
      </c>
      <c r="AP54" s="362">
        <v>0</v>
      </c>
      <c r="AQ54" s="362">
        <v>0</v>
      </c>
      <c r="AR54" s="362">
        <v>0</v>
      </c>
      <c r="AS54" s="362">
        <v>0</v>
      </c>
      <c r="AT54" s="362">
        <v>0</v>
      </c>
      <c r="AU54" s="362">
        <v>0</v>
      </c>
      <c r="AV54" s="362">
        <v>0</v>
      </c>
      <c r="AW54" s="362">
        <v>0</v>
      </c>
      <c r="AX54" s="362">
        <v>0</v>
      </c>
      <c r="AY54" s="362">
        <v>0</v>
      </c>
      <c r="AZ54" s="362">
        <v>0</v>
      </c>
      <c r="BA54" s="362">
        <v>0</v>
      </c>
      <c r="BB54" s="362">
        <v>0</v>
      </c>
      <c r="BC54" s="362">
        <v>0</v>
      </c>
      <c r="BD54" s="362">
        <v>0</v>
      </c>
      <c r="BE54" s="362">
        <v>0</v>
      </c>
      <c r="BF54" s="362">
        <v>0</v>
      </c>
      <c r="BG54" s="362">
        <v>0</v>
      </c>
      <c r="BH54" s="362">
        <v>0</v>
      </c>
      <c r="BI54" s="362">
        <v>0</v>
      </c>
      <c r="BJ54" s="362">
        <v>0</v>
      </c>
      <c r="BK54" s="362">
        <v>0</v>
      </c>
      <c r="BL54" s="362">
        <v>0</v>
      </c>
      <c r="BM54" s="362">
        <v>0</v>
      </c>
      <c r="BN54" s="362">
        <v>0</v>
      </c>
      <c r="BO54" s="362">
        <v>0</v>
      </c>
      <c r="BP54" s="362">
        <v>0</v>
      </c>
      <c r="BQ54" s="362">
        <v>0</v>
      </c>
      <c r="BR54" s="362">
        <v>0</v>
      </c>
      <c r="BS54" s="362">
        <v>0</v>
      </c>
      <c r="BT54" s="362">
        <v>0</v>
      </c>
      <c r="BU54" s="362">
        <v>0</v>
      </c>
      <c r="BV54" s="362">
        <v>0</v>
      </c>
      <c r="BW54" s="362">
        <v>0</v>
      </c>
      <c r="BX54" s="362">
        <v>0</v>
      </c>
      <c r="BY54" s="362">
        <v>0</v>
      </c>
      <c r="BZ54" s="362">
        <v>0</v>
      </c>
      <c r="CA54" s="362">
        <v>0</v>
      </c>
      <c r="CB54" s="362">
        <v>0</v>
      </c>
      <c r="CC54" s="362">
        <v>0</v>
      </c>
      <c r="CD54" s="362">
        <v>0</v>
      </c>
      <c r="CE54" s="362">
        <v>0</v>
      </c>
      <c r="CF54" s="362">
        <v>0</v>
      </c>
      <c r="CG54" s="362">
        <v>0</v>
      </c>
      <c r="CH54" s="362">
        <v>0</v>
      </c>
      <c r="CI54" s="362">
        <v>0</v>
      </c>
      <c r="CJ54" s="362">
        <v>0</v>
      </c>
      <c r="CK54" s="362">
        <v>0</v>
      </c>
      <c r="CL54" s="362">
        <v>0</v>
      </c>
      <c r="CM54" s="362">
        <v>0</v>
      </c>
      <c r="CN54" s="362">
        <v>0</v>
      </c>
      <c r="CO54" s="362">
        <v>0</v>
      </c>
      <c r="CP54" s="362">
        <v>0</v>
      </c>
      <c r="CQ54" s="362">
        <v>0</v>
      </c>
      <c r="CR54" s="362">
        <v>0</v>
      </c>
      <c r="CS54" s="362">
        <v>0</v>
      </c>
      <c r="CT54" s="362">
        <v>0</v>
      </c>
      <c r="CU54" s="362">
        <v>0</v>
      </c>
      <c r="CV54" s="362">
        <v>0</v>
      </c>
      <c r="CW54" s="362">
        <v>0</v>
      </c>
      <c r="CX54" s="362">
        <v>0</v>
      </c>
      <c r="CY54" s="362">
        <v>0</v>
      </c>
      <c r="CZ54" s="362">
        <v>0</v>
      </c>
      <c r="DA54" s="362">
        <v>0</v>
      </c>
      <c r="DB54" s="362">
        <v>0</v>
      </c>
      <c r="DC54" s="362">
        <v>0</v>
      </c>
      <c r="DE54" s="23">
        <f t="shared" si="31"/>
        <v>0</v>
      </c>
      <c r="DF54" s="23">
        <f t="shared" si="17"/>
        <v>0</v>
      </c>
      <c r="DG54">
        <f t="shared" si="30"/>
        <v>21</v>
      </c>
      <c r="DH54">
        <v>0</v>
      </c>
    </row>
    <row r="55" spans="1:112" ht="15">
      <c r="A55" s="67"/>
      <c r="B55" s="323" t="str">
        <f>$B$45&amp;"L."</f>
        <v>E.1.L.</v>
      </c>
      <c r="C55" s="360" t="s">
        <v>179</v>
      </c>
      <c r="D55" s="323"/>
      <c r="E55" s="358">
        <v>0.21</v>
      </c>
      <c r="F55" s="350">
        <f>H55+NPV(FD,I55:INDEX(I55:DC55,PAL))</f>
        <v>0</v>
      </c>
      <c r="G55" s="350">
        <f>SUMIF($H$5:$DC$5,"&lt;="&amp;PAL,$H55:$DC55)</f>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2">
        <v>0</v>
      </c>
      <c r="AC55" s="361">
        <v>0</v>
      </c>
      <c r="AD55" s="361">
        <v>0</v>
      </c>
      <c r="AE55" s="361">
        <v>0</v>
      </c>
      <c r="AF55" s="361">
        <v>0</v>
      </c>
      <c r="AG55" s="361">
        <v>0</v>
      </c>
      <c r="AH55" s="361">
        <v>0</v>
      </c>
      <c r="AI55" s="361">
        <v>0</v>
      </c>
      <c r="AJ55" s="361">
        <v>0</v>
      </c>
      <c r="AK55" s="361">
        <v>0</v>
      </c>
      <c r="AL55" s="361">
        <v>0</v>
      </c>
      <c r="AM55" s="361">
        <v>0</v>
      </c>
      <c r="AN55" s="361">
        <v>0</v>
      </c>
      <c r="AO55" s="361">
        <v>0</v>
      </c>
      <c r="AP55" s="361">
        <v>0</v>
      </c>
      <c r="AQ55" s="361">
        <v>0</v>
      </c>
      <c r="AR55" s="361">
        <v>0</v>
      </c>
      <c r="AS55" s="361">
        <v>0</v>
      </c>
      <c r="AT55" s="361">
        <v>0</v>
      </c>
      <c r="AU55" s="361">
        <v>0</v>
      </c>
      <c r="AV55" s="361">
        <v>0</v>
      </c>
      <c r="AW55" s="361">
        <v>0</v>
      </c>
      <c r="AX55" s="361">
        <v>0</v>
      </c>
      <c r="AY55" s="361">
        <v>0</v>
      </c>
      <c r="AZ55" s="361">
        <v>0</v>
      </c>
      <c r="BA55" s="361">
        <v>0</v>
      </c>
      <c r="BB55" s="361">
        <v>0</v>
      </c>
      <c r="BC55" s="361">
        <v>0</v>
      </c>
      <c r="BD55" s="361">
        <v>0</v>
      </c>
      <c r="BE55" s="361">
        <v>0</v>
      </c>
      <c r="BF55" s="361">
        <v>0</v>
      </c>
      <c r="BG55" s="361">
        <v>0</v>
      </c>
      <c r="BH55" s="361">
        <v>0</v>
      </c>
      <c r="BI55" s="361">
        <v>0</v>
      </c>
      <c r="BJ55" s="361">
        <v>0</v>
      </c>
      <c r="BK55" s="361">
        <v>0</v>
      </c>
      <c r="BL55" s="361">
        <v>0</v>
      </c>
      <c r="BM55" s="361">
        <v>0</v>
      </c>
      <c r="BN55" s="361">
        <v>0</v>
      </c>
      <c r="BO55" s="361">
        <v>0</v>
      </c>
      <c r="BP55" s="361">
        <v>0</v>
      </c>
      <c r="BQ55" s="361">
        <v>0</v>
      </c>
      <c r="BR55" s="361">
        <v>0</v>
      </c>
      <c r="BS55" s="361">
        <v>0</v>
      </c>
      <c r="BT55" s="361">
        <v>0</v>
      </c>
      <c r="BU55" s="361">
        <v>0</v>
      </c>
      <c r="BV55" s="361">
        <v>0</v>
      </c>
      <c r="BW55" s="361">
        <v>0</v>
      </c>
      <c r="BX55" s="361">
        <v>0</v>
      </c>
      <c r="BY55" s="361">
        <v>0</v>
      </c>
      <c r="BZ55" s="361">
        <v>0</v>
      </c>
      <c r="CA55" s="361">
        <v>0</v>
      </c>
      <c r="CB55" s="361">
        <v>0</v>
      </c>
      <c r="CC55" s="361">
        <v>0</v>
      </c>
      <c r="CD55" s="361">
        <v>0</v>
      </c>
      <c r="CE55" s="361">
        <v>0</v>
      </c>
      <c r="CF55" s="361">
        <v>0</v>
      </c>
      <c r="CG55" s="361">
        <v>0</v>
      </c>
      <c r="CH55" s="361">
        <v>0</v>
      </c>
      <c r="CI55" s="361">
        <v>0</v>
      </c>
      <c r="CJ55" s="361">
        <v>0</v>
      </c>
      <c r="CK55" s="361">
        <v>0</v>
      </c>
      <c r="CL55" s="361">
        <v>0</v>
      </c>
      <c r="CM55" s="361">
        <v>0</v>
      </c>
      <c r="CN55" s="361">
        <v>0</v>
      </c>
      <c r="CO55" s="361">
        <v>0</v>
      </c>
      <c r="CP55" s="361">
        <v>0</v>
      </c>
      <c r="CQ55" s="361">
        <v>0</v>
      </c>
      <c r="CR55" s="361">
        <v>0</v>
      </c>
      <c r="CS55" s="361">
        <v>0</v>
      </c>
      <c r="CT55" s="361">
        <v>0</v>
      </c>
      <c r="CU55" s="361">
        <v>0</v>
      </c>
      <c r="CV55" s="361">
        <v>0</v>
      </c>
      <c r="CW55" s="361">
        <v>0</v>
      </c>
      <c r="CX55" s="361">
        <v>0</v>
      </c>
      <c r="CY55" s="361">
        <v>0</v>
      </c>
      <c r="CZ55" s="361">
        <v>0</v>
      </c>
      <c r="DA55" s="361">
        <v>0</v>
      </c>
      <c r="DB55" s="361">
        <v>0</v>
      </c>
      <c r="DC55" s="362">
        <v>0</v>
      </c>
      <c r="DE55" s="23">
        <f t="shared" si="31"/>
        <v>0</v>
      </c>
      <c r="DF55" s="23">
        <f t="shared" si="17"/>
        <v>0</v>
      </c>
      <c r="DG55">
        <f t="shared" si="30"/>
        <v>21</v>
      </c>
      <c r="DH55">
        <f>DG55/(100+DG55)</f>
        <v>0.17355371900826447</v>
      </c>
    </row>
    <row r="56" spans="1:112" ht="15">
      <c r="A56" s="67"/>
      <c r="B56" s="323" t="s">
        <v>205</v>
      </c>
      <c r="C56" s="349" t="s">
        <v>206</v>
      </c>
      <c r="D56" s="351"/>
      <c r="E56" s="351"/>
      <c r="F56" s="352">
        <f>SUM(F57:F64)+F65</f>
        <v>0</v>
      </c>
      <c r="G56" s="350">
        <f>SUMIF($H$5:$DC$5,"&lt;="&amp;PAL,$H56:$DC56)</f>
        <v>0</v>
      </c>
      <c r="H56" s="352">
        <f>SUM(H57:H64)+H65</f>
        <v>0</v>
      </c>
      <c r="I56" s="352">
        <f t="shared" ref="I56:BT56" si="32">SUM(I57:I64)+I65</f>
        <v>0</v>
      </c>
      <c r="J56" s="352">
        <f t="shared" si="32"/>
        <v>0</v>
      </c>
      <c r="K56" s="352">
        <f t="shared" si="32"/>
        <v>0</v>
      </c>
      <c r="L56" s="352">
        <f t="shared" si="32"/>
        <v>0</v>
      </c>
      <c r="M56" s="352">
        <f t="shared" si="32"/>
        <v>0</v>
      </c>
      <c r="N56" s="352">
        <f t="shared" si="32"/>
        <v>0</v>
      </c>
      <c r="O56" s="352">
        <f t="shared" si="32"/>
        <v>0</v>
      </c>
      <c r="P56" s="352">
        <f t="shared" si="32"/>
        <v>0</v>
      </c>
      <c r="Q56" s="352">
        <f t="shared" si="32"/>
        <v>0</v>
      </c>
      <c r="R56" s="352">
        <f t="shared" si="32"/>
        <v>0</v>
      </c>
      <c r="S56" s="352">
        <f t="shared" si="32"/>
        <v>0</v>
      </c>
      <c r="T56" s="352">
        <f t="shared" si="32"/>
        <v>0</v>
      </c>
      <c r="U56" s="352">
        <f t="shared" si="32"/>
        <v>0</v>
      </c>
      <c r="V56" s="352">
        <f t="shared" si="32"/>
        <v>0</v>
      </c>
      <c r="W56" s="352">
        <f t="shared" si="32"/>
        <v>0</v>
      </c>
      <c r="X56" s="352">
        <f t="shared" si="32"/>
        <v>0</v>
      </c>
      <c r="Y56" s="352">
        <f t="shared" si="32"/>
        <v>0</v>
      </c>
      <c r="Z56" s="352">
        <f t="shared" si="32"/>
        <v>0</v>
      </c>
      <c r="AA56" s="352">
        <f t="shared" si="32"/>
        <v>0</v>
      </c>
      <c r="AB56" s="352">
        <f t="shared" si="32"/>
        <v>0</v>
      </c>
      <c r="AC56" s="352">
        <f t="shared" si="32"/>
        <v>0</v>
      </c>
      <c r="AD56" s="352">
        <f t="shared" si="32"/>
        <v>0</v>
      </c>
      <c r="AE56" s="352">
        <f t="shared" si="32"/>
        <v>0</v>
      </c>
      <c r="AF56" s="352">
        <f t="shared" si="32"/>
        <v>0</v>
      </c>
      <c r="AG56" s="352">
        <f t="shared" si="32"/>
        <v>0</v>
      </c>
      <c r="AH56" s="352">
        <f t="shared" si="32"/>
        <v>0</v>
      </c>
      <c r="AI56" s="352">
        <f t="shared" si="32"/>
        <v>0</v>
      </c>
      <c r="AJ56" s="352">
        <f t="shared" si="32"/>
        <v>0</v>
      </c>
      <c r="AK56" s="352">
        <f t="shared" si="32"/>
        <v>0</v>
      </c>
      <c r="AL56" s="352">
        <f t="shared" si="32"/>
        <v>0</v>
      </c>
      <c r="AM56" s="352">
        <f t="shared" si="32"/>
        <v>0</v>
      </c>
      <c r="AN56" s="352">
        <f t="shared" si="32"/>
        <v>0</v>
      </c>
      <c r="AO56" s="352">
        <f t="shared" si="32"/>
        <v>0</v>
      </c>
      <c r="AP56" s="352">
        <f t="shared" si="32"/>
        <v>0</v>
      </c>
      <c r="AQ56" s="352">
        <f t="shared" si="32"/>
        <v>0</v>
      </c>
      <c r="AR56" s="352">
        <f t="shared" si="32"/>
        <v>0</v>
      </c>
      <c r="AS56" s="352">
        <f t="shared" si="32"/>
        <v>0</v>
      </c>
      <c r="AT56" s="352">
        <f t="shared" si="32"/>
        <v>0</v>
      </c>
      <c r="AU56" s="352">
        <f t="shared" si="32"/>
        <v>0</v>
      </c>
      <c r="AV56" s="352">
        <f t="shared" si="32"/>
        <v>0</v>
      </c>
      <c r="AW56" s="352">
        <f t="shared" si="32"/>
        <v>0</v>
      </c>
      <c r="AX56" s="352">
        <f t="shared" si="32"/>
        <v>0</v>
      </c>
      <c r="AY56" s="352">
        <f t="shared" si="32"/>
        <v>0</v>
      </c>
      <c r="AZ56" s="352">
        <f t="shared" si="32"/>
        <v>0</v>
      </c>
      <c r="BA56" s="352">
        <f t="shared" si="32"/>
        <v>0</v>
      </c>
      <c r="BB56" s="352">
        <f t="shared" si="32"/>
        <v>0</v>
      </c>
      <c r="BC56" s="352">
        <f t="shared" si="32"/>
        <v>0</v>
      </c>
      <c r="BD56" s="352">
        <f t="shared" si="32"/>
        <v>0</v>
      </c>
      <c r="BE56" s="352">
        <f t="shared" si="32"/>
        <v>0</v>
      </c>
      <c r="BF56" s="352">
        <f t="shared" si="32"/>
        <v>0</v>
      </c>
      <c r="BG56" s="352">
        <f t="shared" si="32"/>
        <v>0</v>
      </c>
      <c r="BH56" s="352">
        <f t="shared" si="32"/>
        <v>0</v>
      </c>
      <c r="BI56" s="352">
        <f t="shared" si="32"/>
        <v>0</v>
      </c>
      <c r="BJ56" s="352">
        <f t="shared" si="32"/>
        <v>0</v>
      </c>
      <c r="BK56" s="352">
        <f t="shared" si="32"/>
        <v>0</v>
      </c>
      <c r="BL56" s="352">
        <f t="shared" si="32"/>
        <v>0</v>
      </c>
      <c r="BM56" s="352">
        <f t="shared" si="32"/>
        <v>0</v>
      </c>
      <c r="BN56" s="352">
        <f t="shared" si="32"/>
        <v>0</v>
      </c>
      <c r="BO56" s="352">
        <f t="shared" si="32"/>
        <v>0</v>
      </c>
      <c r="BP56" s="352">
        <f t="shared" si="32"/>
        <v>0</v>
      </c>
      <c r="BQ56" s="352">
        <f t="shared" si="32"/>
        <v>0</v>
      </c>
      <c r="BR56" s="352">
        <f t="shared" si="32"/>
        <v>0</v>
      </c>
      <c r="BS56" s="352">
        <f t="shared" si="32"/>
        <v>0</v>
      </c>
      <c r="BT56" s="352">
        <f t="shared" si="32"/>
        <v>0</v>
      </c>
      <c r="BU56" s="352">
        <f t="shared" ref="BU56:DC56" si="33">SUM(BU57:BU64)+BU65</f>
        <v>0</v>
      </c>
      <c r="BV56" s="352">
        <f t="shared" si="33"/>
        <v>0</v>
      </c>
      <c r="BW56" s="352">
        <f t="shared" si="33"/>
        <v>0</v>
      </c>
      <c r="BX56" s="352">
        <f t="shared" si="33"/>
        <v>0</v>
      </c>
      <c r="BY56" s="352">
        <f t="shared" si="33"/>
        <v>0</v>
      </c>
      <c r="BZ56" s="352">
        <f t="shared" si="33"/>
        <v>0</v>
      </c>
      <c r="CA56" s="352">
        <f t="shared" si="33"/>
        <v>0</v>
      </c>
      <c r="CB56" s="352">
        <f t="shared" si="33"/>
        <v>0</v>
      </c>
      <c r="CC56" s="352">
        <f t="shared" si="33"/>
        <v>0</v>
      </c>
      <c r="CD56" s="352">
        <f t="shared" si="33"/>
        <v>0</v>
      </c>
      <c r="CE56" s="352">
        <f t="shared" si="33"/>
        <v>0</v>
      </c>
      <c r="CF56" s="352">
        <f t="shared" si="33"/>
        <v>0</v>
      </c>
      <c r="CG56" s="352">
        <f t="shared" si="33"/>
        <v>0</v>
      </c>
      <c r="CH56" s="352">
        <f t="shared" si="33"/>
        <v>0</v>
      </c>
      <c r="CI56" s="352">
        <f t="shared" si="33"/>
        <v>0</v>
      </c>
      <c r="CJ56" s="352">
        <f t="shared" si="33"/>
        <v>0</v>
      </c>
      <c r="CK56" s="352">
        <f t="shared" si="33"/>
        <v>0</v>
      </c>
      <c r="CL56" s="352">
        <f t="shared" si="33"/>
        <v>0</v>
      </c>
      <c r="CM56" s="352">
        <f t="shared" si="33"/>
        <v>0</v>
      </c>
      <c r="CN56" s="352">
        <f t="shared" si="33"/>
        <v>0</v>
      </c>
      <c r="CO56" s="352">
        <f t="shared" si="33"/>
        <v>0</v>
      </c>
      <c r="CP56" s="352">
        <f t="shared" si="33"/>
        <v>0</v>
      </c>
      <c r="CQ56" s="352">
        <f t="shared" si="33"/>
        <v>0</v>
      </c>
      <c r="CR56" s="352">
        <f t="shared" si="33"/>
        <v>0</v>
      </c>
      <c r="CS56" s="352">
        <f t="shared" si="33"/>
        <v>0</v>
      </c>
      <c r="CT56" s="352">
        <f t="shared" si="33"/>
        <v>0</v>
      </c>
      <c r="CU56" s="352">
        <f t="shared" si="33"/>
        <v>0</v>
      </c>
      <c r="CV56" s="352">
        <f t="shared" si="33"/>
        <v>0</v>
      </c>
      <c r="CW56" s="352">
        <f t="shared" si="33"/>
        <v>0</v>
      </c>
      <c r="CX56" s="352">
        <f t="shared" si="33"/>
        <v>0</v>
      </c>
      <c r="CY56" s="352">
        <f t="shared" si="33"/>
        <v>0</v>
      </c>
      <c r="CZ56" s="352">
        <f t="shared" si="33"/>
        <v>0</v>
      </c>
      <c r="DA56" s="352">
        <f t="shared" si="33"/>
        <v>0</v>
      </c>
      <c r="DB56" s="352">
        <f t="shared" si="33"/>
        <v>0</v>
      </c>
      <c r="DC56" s="352">
        <f t="shared" si="33"/>
        <v>0</v>
      </c>
      <c r="DF56" s="23">
        <f t="shared" si="17"/>
        <v>0</v>
      </c>
    </row>
    <row r="57" spans="1:112" ht="15">
      <c r="A57" s="67"/>
      <c r="B57" s="323" t="str">
        <f>$B$56&amp;"1."</f>
        <v>E.2.1.</v>
      </c>
      <c r="C57" s="357" t="s">
        <v>182</v>
      </c>
      <c r="D57" s="363"/>
      <c r="E57" s="358">
        <v>0.21</v>
      </c>
      <c r="F57" s="350">
        <f>H57+NPV(FD,I57:INDEX(I57:DC57,PAL))</f>
        <v>0</v>
      </c>
      <c r="G57" s="350">
        <f>SUMIF($H$5:$DC$5,"&lt;="&amp;PAL,$H57:$DC57)</f>
        <v>0</v>
      </c>
      <c r="H57" s="359">
        <v>0</v>
      </c>
      <c r="I57" s="359">
        <v>0</v>
      </c>
      <c r="J57" s="359">
        <v>0</v>
      </c>
      <c r="K57" s="359">
        <v>0</v>
      </c>
      <c r="L57" s="359">
        <v>0</v>
      </c>
      <c r="M57" s="359">
        <v>0</v>
      </c>
      <c r="N57" s="359">
        <v>0</v>
      </c>
      <c r="O57" s="359">
        <v>0</v>
      </c>
      <c r="P57" s="359">
        <v>0</v>
      </c>
      <c r="Q57" s="359">
        <v>0</v>
      </c>
      <c r="R57" s="359">
        <v>0</v>
      </c>
      <c r="S57" s="359">
        <v>0</v>
      </c>
      <c r="T57" s="359">
        <v>0</v>
      </c>
      <c r="U57" s="359">
        <v>0</v>
      </c>
      <c r="V57" s="359">
        <v>0</v>
      </c>
      <c r="W57" s="359">
        <v>0</v>
      </c>
      <c r="X57" s="359">
        <v>0</v>
      </c>
      <c r="Y57" s="359">
        <v>0</v>
      </c>
      <c r="Z57" s="359">
        <v>0</v>
      </c>
      <c r="AA57" s="359">
        <v>0</v>
      </c>
      <c r="AB57" s="359">
        <v>0</v>
      </c>
      <c r="AC57" s="359">
        <v>0</v>
      </c>
      <c r="AD57" s="359">
        <v>0</v>
      </c>
      <c r="AE57" s="359">
        <v>0</v>
      </c>
      <c r="AF57" s="359">
        <v>0</v>
      </c>
      <c r="AG57" s="359">
        <v>0</v>
      </c>
      <c r="AH57" s="359">
        <v>0</v>
      </c>
      <c r="AI57" s="359">
        <v>0</v>
      </c>
      <c r="AJ57" s="359">
        <v>0</v>
      </c>
      <c r="AK57" s="359">
        <v>0</v>
      </c>
      <c r="AL57" s="359">
        <v>0</v>
      </c>
      <c r="AM57" s="359">
        <v>0</v>
      </c>
      <c r="AN57" s="359">
        <v>0</v>
      </c>
      <c r="AO57" s="359">
        <v>0</v>
      </c>
      <c r="AP57" s="359">
        <v>0</v>
      </c>
      <c r="AQ57" s="359">
        <v>0</v>
      </c>
      <c r="AR57" s="359">
        <v>0</v>
      </c>
      <c r="AS57" s="359">
        <v>0</v>
      </c>
      <c r="AT57" s="359">
        <v>0</v>
      </c>
      <c r="AU57" s="359">
        <v>0</v>
      </c>
      <c r="AV57" s="359">
        <v>0</v>
      </c>
      <c r="AW57" s="359">
        <v>0</v>
      </c>
      <c r="AX57" s="359">
        <v>0</v>
      </c>
      <c r="AY57" s="359">
        <v>0</v>
      </c>
      <c r="AZ57" s="359">
        <v>0</v>
      </c>
      <c r="BA57" s="359">
        <v>0</v>
      </c>
      <c r="BB57" s="359">
        <v>0</v>
      </c>
      <c r="BC57" s="359">
        <v>0</v>
      </c>
      <c r="BD57" s="359">
        <v>0</v>
      </c>
      <c r="BE57" s="359">
        <v>0</v>
      </c>
      <c r="BF57" s="359">
        <v>0</v>
      </c>
      <c r="BG57" s="359">
        <v>0</v>
      </c>
      <c r="BH57" s="359">
        <v>0</v>
      </c>
      <c r="BI57" s="359">
        <v>0</v>
      </c>
      <c r="BJ57" s="359">
        <v>0</v>
      </c>
      <c r="BK57" s="359">
        <v>0</v>
      </c>
      <c r="BL57" s="359">
        <v>0</v>
      </c>
      <c r="BM57" s="359">
        <v>0</v>
      </c>
      <c r="BN57" s="359">
        <v>0</v>
      </c>
      <c r="BO57" s="359">
        <v>0</v>
      </c>
      <c r="BP57" s="359">
        <v>0</v>
      </c>
      <c r="BQ57" s="359">
        <v>0</v>
      </c>
      <c r="BR57" s="359">
        <v>0</v>
      </c>
      <c r="BS57" s="359">
        <v>0</v>
      </c>
      <c r="BT57" s="359">
        <v>0</v>
      </c>
      <c r="BU57" s="359">
        <v>0</v>
      </c>
      <c r="BV57" s="359">
        <v>0</v>
      </c>
      <c r="BW57" s="359">
        <v>0</v>
      </c>
      <c r="BX57" s="359">
        <v>0</v>
      </c>
      <c r="BY57" s="359">
        <v>0</v>
      </c>
      <c r="BZ57" s="359">
        <v>0</v>
      </c>
      <c r="CA57" s="359">
        <v>0</v>
      </c>
      <c r="CB57" s="359">
        <v>0</v>
      </c>
      <c r="CC57" s="359">
        <v>0</v>
      </c>
      <c r="CD57" s="359">
        <v>0</v>
      </c>
      <c r="CE57" s="359">
        <v>0</v>
      </c>
      <c r="CF57" s="359">
        <v>0</v>
      </c>
      <c r="CG57" s="359">
        <v>0</v>
      </c>
      <c r="CH57" s="359">
        <v>0</v>
      </c>
      <c r="CI57" s="359">
        <v>0</v>
      </c>
      <c r="CJ57" s="359">
        <v>0</v>
      </c>
      <c r="CK57" s="359">
        <v>0</v>
      </c>
      <c r="CL57" s="359">
        <v>0</v>
      </c>
      <c r="CM57" s="359">
        <v>0</v>
      </c>
      <c r="CN57" s="359">
        <v>0</v>
      </c>
      <c r="CO57" s="359">
        <v>0</v>
      </c>
      <c r="CP57" s="359">
        <v>0</v>
      </c>
      <c r="CQ57" s="359">
        <v>0</v>
      </c>
      <c r="CR57" s="359">
        <v>0</v>
      </c>
      <c r="CS57" s="359">
        <v>0</v>
      </c>
      <c r="CT57" s="359">
        <v>0</v>
      </c>
      <c r="CU57" s="359">
        <v>0</v>
      </c>
      <c r="CV57" s="359">
        <v>0</v>
      </c>
      <c r="CW57" s="359">
        <v>0</v>
      </c>
      <c r="CX57" s="359">
        <v>0</v>
      </c>
      <c r="CY57" s="359">
        <v>0</v>
      </c>
      <c r="CZ57" s="359">
        <v>0</v>
      </c>
      <c r="DA57" s="359">
        <v>0</v>
      </c>
      <c r="DB57" s="359">
        <v>0</v>
      </c>
      <c r="DC57" s="359">
        <v>0</v>
      </c>
      <c r="DE57" s="23">
        <f>COUNTBLANK(H57:DC57)</f>
        <v>0</v>
      </c>
      <c r="DF57" s="23">
        <f t="shared" si="17"/>
        <v>0</v>
      </c>
      <c r="DG57">
        <f t="shared" ref="DG57:DG66" si="34">IF(ISNUMBER(E57),E57*100,0)</f>
        <v>21</v>
      </c>
      <c r="DH57">
        <v>0</v>
      </c>
    </row>
    <row r="58" spans="1:112" ht="15">
      <c r="A58" s="67"/>
      <c r="B58" s="323" t="str">
        <f>$B$56&amp;"2."</f>
        <v>E.2.2.</v>
      </c>
      <c r="C58" s="357" t="s">
        <v>182</v>
      </c>
      <c r="D58" s="363"/>
      <c r="E58" s="358">
        <v>0.21</v>
      </c>
      <c r="F58" s="350">
        <f>H58+NPV(FD,I58:INDEX(I58:DC58,PAL))</f>
        <v>0</v>
      </c>
      <c r="G58" s="350">
        <f>SUMIF($H$5:$DC$5,"&lt;="&amp;PAL,$H58:$DC58)</f>
        <v>0</v>
      </c>
      <c r="H58" s="359">
        <v>0</v>
      </c>
      <c r="I58" s="359">
        <v>0</v>
      </c>
      <c r="J58" s="359">
        <v>0</v>
      </c>
      <c r="K58" s="359">
        <v>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0</v>
      </c>
      <c r="AI58" s="359">
        <v>0</v>
      </c>
      <c r="AJ58" s="359">
        <v>0</v>
      </c>
      <c r="AK58" s="359">
        <v>0</v>
      </c>
      <c r="AL58" s="359">
        <v>0</v>
      </c>
      <c r="AM58" s="359">
        <v>0</v>
      </c>
      <c r="AN58" s="359">
        <v>0</v>
      </c>
      <c r="AO58" s="359">
        <v>0</v>
      </c>
      <c r="AP58" s="359">
        <v>0</v>
      </c>
      <c r="AQ58" s="359">
        <v>0</v>
      </c>
      <c r="AR58" s="359">
        <v>0</v>
      </c>
      <c r="AS58" s="359">
        <v>0</v>
      </c>
      <c r="AT58" s="359">
        <v>0</v>
      </c>
      <c r="AU58" s="359">
        <v>0</v>
      </c>
      <c r="AV58" s="359">
        <v>0</v>
      </c>
      <c r="AW58" s="359">
        <v>0</v>
      </c>
      <c r="AX58" s="359">
        <v>0</v>
      </c>
      <c r="AY58" s="359">
        <v>0</v>
      </c>
      <c r="AZ58" s="359">
        <v>0</v>
      </c>
      <c r="BA58" s="359">
        <v>0</v>
      </c>
      <c r="BB58" s="359">
        <v>0</v>
      </c>
      <c r="BC58" s="359">
        <v>0</v>
      </c>
      <c r="BD58" s="359">
        <v>0</v>
      </c>
      <c r="BE58" s="359">
        <v>0</v>
      </c>
      <c r="BF58" s="359">
        <v>0</v>
      </c>
      <c r="BG58" s="359">
        <v>0</v>
      </c>
      <c r="BH58" s="359">
        <v>0</v>
      </c>
      <c r="BI58" s="359">
        <v>0</v>
      </c>
      <c r="BJ58" s="359">
        <v>0</v>
      </c>
      <c r="BK58" s="359">
        <v>0</v>
      </c>
      <c r="BL58" s="359">
        <v>0</v>
      </c>
      <c r="BM58" s="359">
        <v>0</v>
      </c>
      <c r="BN58" s="359">
        <v>0</v>
      </c>
      <c r="BO58" s="359">
        <v>0</v>
      </c>
      <c r="BP58" s="359">
        <v>0</v>
      </c>
      <c r="BQ58" s="359">
        <v>0</v>
      </c>
      <c r="BR58" s="359">
        <v>0</v>
      </c>
      <c r="BS58" s="359">
        <v>0</v>
      </c>
      <c r="BT58" s="359">
        <v>0</v>
      </c>
      <c r="BU58" s="359">
        <v>0</v>
      </c>
      <c r="BV58" s="359">
        <v>0</v>
      </c>
      <c r="BW58" s="359">
        <v>0</v>
      </c>
      <c r="BX58" s="359">
        <v>0</v>
      </c>
      <c r="BY58" s="359">
        <v>0</v>
      </c>
      <c r="BZ58" s="359">
        <v>0</v>
      </c>
      <c r="CA58" s="359">
        <v>0</v>
      </c>
      <c r="CB58" s="359">
        <v>0</v>
      </c>
      <c r="CC58" s="359">
        <v>0</v>
      </c>
      <c r="CD58" s="359">
        <v>0</v>
      </c>
      <c r="CE58" s="359">
        <v>0</v>
      </c>
      <c r="CF58" s="359">
        <v>0</v>
      </c>
      <c r="CG58" s="359">
        <v>0</v>
      </c>
      <c r="CH58" s="359">
        <v>0</v>
      </c>
      <c r="CI58" s="359">
        <v>0</v>
      </c>
      <c r="CJ58" s="359">
        <v>0</v>
      </c>
      <c r="CK58" s="359">
        <v>0</v>
      </c>
      <c r="CL58" s="359">
        <v>0</v>
      </c>
      <c r="CM58" s="359">
        <v>0</v>
      </c>
      <c r="CN58" s="359">
        <v>0</v>
      </c>
      <c r="CO58" s="359">
        <v>0</v>
      </c>
      <c r="CP58" s="359">
        <v>0</v>
      </c>
      <c r="CQ58" s="359">
        <v>0</v>
      </c>
      <c r="CR58" s="359">
        <v>0</v>
      </c>
      <c r="CS58" s="359">
        <v>0</v>
      </c>
      <c r="CT58" s="359">
        <v>0</v>
      </c>
      <c r="CU58" s="359">
        <v>0</v>
      </c>
      <c r="CV58" s="359">
        <v>0</v>
      </c>
      <c r="CW58" s="359">
        <v>0</v>
      </c>
      <c r="CX58" s="359">
        <v>0</v>
      </c>
      <c r="CY58" s="359">
        <v>0</v>
      </c>
      <c r="CZ58" s="359">
        <v>0</v>
      </c>
      <c r="DA58" s="359">
        <v>0</v>
      </c>
      <c r="DB58" s="359">
        <v>0</v>
      </c>
      <c r="DC58" s="359">
        <v>0</v>
      </c>
      <c r="DE58" s="23">
        <f t="shared" ref="DE58:DE66" si="35">COUNTBLANK(H58:DC58)</f>
        <v>0</v>
      </c>
      <c r="DF58" s="23">
        <f t="shared" si="17"/>
        <v>0</v>
      </c>
      <c r="DG58">
        <f t="shared" si="34"/>
        <v>21</v>
      </c>
      <c r="DH58">
        <v>0</v>
      </c>
    </row>
    <row r="59" spans="1:112" ht="15">
      <c r="A59" s="67"/>
      <c r="B59" s="323" t="str">
        <f>$B$56&amp;"3."</f>
        <v>E.2.3.</v>
      </c>
      <c r="C59" s="357" t="s">
        <v>182</v>
      </c>
      <c r="D59" s="363"/>
      <c r="E59" s="358">
        <v>0.21</v>
      </c>
      <c r="F59" s="350">
        <f>H59+NPV(FD,I59:INDEX(I59:DC59,PAL))</f>
        <v>0</v>
      </c>
      <c r="G59" s="350">
        <f>SUMIF($H$5:$DC$5,"&lt;="&amp;PAL,$H59:$DC59)</f>
        <v>0</v>
      </c>
      <c r="H59" s="359">
        <v>0</v>
      </c>
      <c r="I59" s="359">
        <v>0</v>
      </c>
      <c r="J59" s="359">
        <v>0</v>
      </c>
      <c r="K59" s="359">
        <v>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0</v>
      </c>
      <c r="AI59" s="359">
        <v>0</v>
      </c>
      <c r="AJ59" s="359">
        <v>0</v>
      </c>
      <c r="AK59" s="359">
        <v>0</v>
      </c>
      <c r="AL59" s="359">
        <v>0</v>
      </c>
      <c r="AM59" s="359">
        <v>0</v>
      </c>
      <c r="AN59" s="359">
        <v>0</v>
      </c>
      <c r="AO59" s="359">
        <v>0</v>
      </c>
      <c r="AP59" s="359">
        <v>0</v>
      </c>
      <c r="AQ59" s="359">
        <v>0</v>
      </c>
      <c r="AR59" s="359">
        <v>0</v>
      </c>
      <c r="AS59" s="359">
        <v>0</v>
      </c>
      <c r="AT59" s="359">
        <v>0</v>
      </c>
      <c r="AU59" s="359">
        <v>0</v>
      </c>
      <c r="AV59" s="359">
        <v>0</v>
      </c>
      <c r="AW59" s="359">
        <v>0</v>
      </c>
      <c r="AX59" s="359">
        <v>0</v>
      </c>
      <c r="AY59" s="359">
        <v>0</v>
      </c>
      <c r="AZ59" s="359">
        <v>0</v>
      </c>
      <c r="BA59" s="359">
        <v>0</v>
      </c>
      <c r="BB59" s="359">
        <v>0</v>
      </c>
      <c r="BC59" s="359">
        <v>0</v>
      </c>
      <c r="BD59" s="359">
        <v>0</v>
      </c>
      <c r="BE59" s="359">
        <v>0</v>
      </c>
      <c r="BF59" s="359">
        <v>0</v>
      </c>
      <c r="BG59" s="359">
        <v>0</v>
      </c>
      <c r="BH59" s="359">
        <v>0</v>
      </c>
      <c r="BI59" s="359">
        <v>0</v>
      </c>
      <c r="BJ59" s="359">
        <v>0</v>
      </c>
      <c r="BK59" s="359">
        <v>0</v>
      </c>
      <c r="BL59" s="359">
        <v>0</v>
      </c>
      <c r="BM59" s="359">
        <v>0</v>
      </c>
      <c r="BN59" s="359">
        <v>0</v>
      </c>
      <c r="BO59" s="359">
        <v>0</v>
      </c>
      <c r="BP59" s="359">
        <v>0</v>
      </c>
      <c r="BQ59" s="359">
        <v>0</v>
      </c>
      <c r="BR59" s="359">
        <v>0</v>
      </c>
      <c r="BS59" s="359">
        <v>0</v>
      </c>
      <c r="BT59" s="359">
        <v>0</v>
      </c>
      <c r="BU59" s="359">
        <v>0</v>
      </c>
      <c r="BV59" s="359">
        <v>0</v>
      </c>
      <c r="BW59" s="359">
        <v>0</v>
      </c>
      <c r="BX59" s="359">
        <v>0</v>
      </c>
      <c r="BY59" s="359">
        <v>0</v>
      </c>
      <c r="BZ59" s="359">
        <v>0</v>
      </c>
      <c r="CA59" s="359">
        <v>0</v>
      </c>
      <c r="CB59" s="359">
        <v>0</v>
      </c>
      <c r="CC59" s="359">
        <v>0</v>
      </c>
      <c r="CD59" s="359">
        <v>0</v>
      </c>
      <c r="CE59" s="359">
        <v>0</v>
      </c>
      <c r="CF59" s="359">
        <v>0</v>
      </c>
      <c r="CG59" s="359">
        <v>0</v>
      </c>
      <c r="CH59" s="359">
        <v>0</v>
      </c>
      <c r="CI59" s="359">
        <v>0</v>
      </c>
      <c r="CJ59" s="359">
        <v>0</v>
      </c>
      <c r="CK59" s="359">
        <v>0</v>
      </c>
      <c r="CL59" s="359">
        <v>0</v>
      </c>
      <c r="CM59" s="359">
        <v>0</v>
      </c>
      <c r="CN59" s="359">
        <v>0</v>
      </c>
      <c r="CO59" s="359">
        <v>0</v>
      </c>
      <c r="CP59" s="359">
        <v>0</v>
      </c>
      <c r="CQ59" s="359">
        <v>0</v>
      </c>
      <c r="CR59" s="359">
        <v>0</v>
      </c>
      <c r="CS59" s="359">
        <v>0</v>
      </c>
      <c r="CT59" s="359">
        <v>0</v>
      </c>
      <c r="CU59" s="359">
        <v>0</v>
      </c>
      <c r="CV59" s="359">
        <v>0</v>
      </c>
      <c r="CW59" s="359">
        <v>0</v>
      </c>
      <c r="CX59" s="359">
        <v>0</v>
      </c>
      <c r="CY59" s="359">
        <v>0</v>
      </c>
      <c r="CZ59" s="359">
        <v>0</v>
      </c>
      <c r="DA59" s="359">
        <v>0</v>
      </c>
      <c r="DB59" s="359">
        <v>0</v>
      </c>
      <c r="DC59" s="359">
        <v>0</v>
      </c>
      <c r="DE59" s="23">
        <f t="shared" si="35"/>
        <v>0</v>
      </c>
      <c r="DF59" s="23">
        <f t="shared" si="17"/>
        <v>0</v>
      </c>
      <c r="DG59">
        <f t="shared" si="34"/>
        <v>21</v>
      </c>
      <c r="DH59">
        <v>0</v>
      </c>
    </row>
    <row r="60" spans="1:112" ht="15">
      <c r="A60" s="67"/>
      <c r="B60" s="323" t="str">
        <f>$B$56&amp;"4."</f>
        <v>E.2.4.</v>
      </c>
      <c r="C60" s="357" t="s">
        <v>182</v>
      </c>
      <c r="D60" s="363"/>
      <c r="E60" s="358">
        <v>0.21</v>
      </c>
      <c r="F60" s="350">
        <f>H60+NPV(FD,I60:INDEX(I60:DC60,PAL))</f>
        <v>0</v>
      </c>
      <c r="G60" s="350">
        <f>SUMIF($H$5:$DC$5,"&lt;="&amp;PAL,$H60:$DC60)</f>
        <v>0</v>
      </c>
      <c r="H60" s="359">
        <v>0</v>
      </c>
      <c r="I60" s="359">
        <v>0</v>
      </c>
      <c r="J60" s="359">
        <v>0</v>
      </c>
      <c r="K60" s="359">
        <v>0</v>
      </c>
      <c r="L60" s="359">
        <v>0</v>
      </c>
      <c r="M60" s="359">
        <v>0</v>
      </c>
      <c r="N60" s="359">
        <v>0</v>
      </c>
      <c r="O60" s="359">
        <v>0</v>
      </c>
      <c r="P60" s="359">
        <v>0</v>
      </c>
      <c r="Q60" s="359">
        <v>0</v>
      </c>
      <c r="R60" s="359">
        <v>0</v>
      </c>
      <c r="S60" s="359">
        <v>0</v>
      </c>
      <c r="T60" s="359">
        <v>0</v>
      </c>
      <c r="U60" s="359">
        <v>0</v>
      </c>
      <c r="V60" s="359">
        <v>0</v>
      </c>
      <c r="W60" s="359">
        <v>0</v>
      </c>
      <c r="X60" s="359">
        <v>0</v>
      </c>
      <c r="Y60" s="359">
        <v>0</v>
      </c>
      <c r="Z60" s="359">
        <v>0</v>
      </c>
      <c r="AA60" s="359">
        <v>0</v>
      </c>
      <c r="AB60" s="359">
        <v>0</v>
      </c>
      <c r="AC60" s="359">
        <v>0</v>
      </c>
      <c r="AD60" s="359">
        <v>0</v>
      </c>
      <c r="AE60" s="359">
        <v>0</v>
      </c>
      <c r="AF60" s="359">
        <v>0</v>
      </c>
      <c r="AG60" s="359">
        <v>0</v>
      </c>
      <c r="AH60" s="359">
        <v>0</v>
      </c>
      <c r="AI60" s="359">
        <v>0</v>
      </c>
      <c r="AJ60" s="359">
        <v>0</v>
      </c>
      <c r="AK60" s="359">
        <v>0</v>
      </c>
      <c r="AL60" s="359">
        <v>0</v>
      </c>
      <c r="AM60" s="359">
        <v>0</v>
      </c>
      <c r="AN60" s="359">
        <v>0</v>
      </c>
      <c r="AO60" s="359">
        <v>0</v>
      </c>
      <c r="AP60" s="359">
        <v>0</v>
      </c>
      <c r="AQ60" s="359">
        <v>0</v>
      </c>
      <c r="AR60" s="359">
        <v>0</v>
      </c>
      <c r="AS60" s="359">
        <v>0</v>
      </c>
      <c r="AT60" s="359">
        <v>0</v>
      </c>
      <c r="AU60" s="359">
        <v>0</v>
      </c>
      <c r="AV60" s="359">
        <v>0</v>
      </c>
      <c r="AW60" s="359">
        <v>0</v>
      </c>
      <c r="AX60" s="359">
        <v>0</v>
      </c>
      <c r="AY60" s="359">
        <v>0</v>
      </c>
      <c r="AZ60" s="359">
        <v>0</v>
      </c>
      <c r="BA60" s="359">
        <v>0</v>
      </c>
      <c r="BB60" s="359">
        <v>0</v>
      </c>
      <c r="BC60" s="359">
        <v>0</v>
      </c>
      <c r="BD60" s="359">
        <v>0</v>
      </c>
      <c r="BE60" s="359">
        <v>0</v>
      </c>
      <c r="BF60" s="359">
        <v>0</v>
      </c>
      <c r="BG60" s="359">
        <v>0</v>
      </c>
      <c r="BH60" s="359">
        <v>0</v>
      </c>
      <c r="BI60" s="359">
        <v>0</v>
      </c>
      <c r="BJ60" s="359">
        <v>0</v>
      </c>
      <c r="BK60" s="359">
        <v>0</v>
      </c>
      <c r="BL60" s="359">
        <v>0</v>
      </c>
      <c r="BM60" s="359">
        <v>0</v>
      </c>
      <c r="BN60" s="359">
        <v>0</v>
      </c>
      <c r="BO60" s="359">
        <v>0</v>
      </c>
      <c r="BP60" s="359">
        <v>0</v>
      </c>
      <c r="BQ60" s="359">
        <v>0</v>
      </c>
      <c r="BR60" s="359">
        <v>0</v>
      </c>
      <c r="BS60" s="359">
        <v>0</v>
      </c>
      <c r="BT60" s="359">
        <v>0</v>
      </c>
      <c r="BU60" s="359">
        <v>0</v>
      </c>
      <c r="BV60" s="359">
        <v>0</v>
      </c>
      <c r="BW60" s="359">
        <v>0</v>
      </c>
      <c r="BX60" s="359">
        <v>0</v>
      </c>
      <c r="BY60" s="359">
        <v>0</v>
      </c>
      <c r="BZ60" s="359">
        <v>0</v>
      </c>
      <c r="CA60" s="359">
        <v>0</v>
      </c>
      <c r="CB60" s="359">
        <v>0</v>
      </c>
      <c r="CC60" s="359">
        <v>0</v>
      </c>
      <c r="CD60" s="359">
        <v>0</v>
      </c>
      <c r="CE60" s="359">
        <v>0</v>
      </c>
      <c r="CF60" s="359">
        <v>0</v>
      </c>
      <c r="CG60" s="359">
        <v>0</v>
      </c>
      <c r="CH60" s="359">
        <v>0</v>
      </c>
      <c r="CI60" s="359">
        <v>0</v>
      </c>
      <c r="CJ60" s="359">
        <v>0</v>
      </c>
      <c r="CK60" s="359">
        <v>0</v>
      </c>
      <c r="CL60" s="359">
        <v>0</v>
      </c>
      <c r="CM60" s="359">
        <v>0</v>
      </c>
      <c r="CN60" s="359">
        <v>0</v>
      </c>
      <c r="CO60" s="359">
        <v>0</v>
      </c>
      <c r="CP60" s="359">
        <v>0</v>
      </c>
      <c r="CQ60" s="359">
        <v>0</v>
      </c>
      <c r="CR60" s="359">
        <v>0</v>
      </c>
      <c r="CS60" s="359">
        <v>0</v>
      </c>
      <c r="CT60" s="359">
        <v>0</v>
      </c>
      <c r="CU60" s="359">
        <v>0</v>
      </c>
      <c r="CV60" s="359">
        <v>0</v>
      </c>
      <c r="CW60" s="359">
        <v>0</v>
      </c>
      <c r="CX60" s="359">
        <v>0</v>
      </c>
      <c r="CY60" s="359">
        <v>0</v>
      </c>
      <c r="CZ60" s="359">
        <v>0</v>
      </c>
      <c r="DA60" s="359">
        <v>0</v>
      </c>
      <c r="DB60" s="359">
        <v>0</v>
      </c>
      <c r="DC60" s="359">
        <v>0</v>
      </c>
      <c r="DE60" s="23">
        <f t="shared" si="35"/>
        <v>0</v>
      </c>
      <c r="DF60" s="23">
        <f t="shared" si="17"/>
        <v>0</v>
      </c>
      <c r="DG60">
        <f t="shared" si="34"/>
        <v>21</v>
      </c>
      <c r="DH60">
        <v>0</v>
      </c>
    </row>
    <row r="61" spans="1:112" ht="15">
      <c r="A61" s="67"/>
      <c r="B61" s="323" t="str">
        <f>$B$56&amp;"5."</f>
        <v>E.2.5.</v>
      </c>
      <c r="C61" s="357" t="s">
        <v>182</v>
      </c>
      <c r="D61" s="363"/>
      <c r="E61" s="358">
        <v>0.21</v>
      </c>
      <c r="F61" s="350">
        <f>H61+NPV(FD,I61:INDEX(I61:DC61,PAL))</f>
        <v>0</v>
      </c>
      <c r="G61" s="350">
        <f>SUMIF($H$5:$DC$5,"&lt;="&amp;PAL,$H61:$DC61)</f>
        <v>0</v>
      </c>
      <c r="H61" s="359">
        <v>0</v>
      </c>
      <c r="I61" s="359">
        <v>0</v>
      </c>
      <c r="J61" s="359">
        <v>0</v>
      </c>
      <c r="K61" s="359">
        <v>0</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0</v>
      </c>
      <c r="AG61" s="359">
        <v>0</v>
      </c>
      <c r="AH61" s="359">
        <v>0</v>
      </c>
      <c r="AI61" s="359">
        <v>0</v>
      </c>
      <c r="AJ61" s="359">
        <v>0</v>
      </c>
      <c r="AK61" s="359">
        <v>0</v>
      </c>
      <c r="AL61" s="359">
        <v>0</v>
      </c>
      <c r="AM61" s="359">
        <v>0</v>
      </c>
      <c r="AN61" s="359">
        <v>0</v>
      </c>
      <c r="AO61" s="359">
        <v>0</v>
      </c>
      <c r="AP61" s="359">
        <v>0</v>
      </c>
      <c r="AQ61" s="359">
        <v>0</v>
      </c>
      <c r="AR61" s="359">
        <v>0</v>
      </c>
      <c r="AS61" s="359">
        <v>0</v>
      </c>
      <c r="AT61" s="359">
        <v>0</v>
      </c>
      <c r="AU61" s="359">
        <v>0</v>
      </c>
      <c r="AV61" s="359">
        <v>0</v>
      </c>
      <c r="AW61" s="359">
        <v>0</v>
      </c>
      <c r="AX61" s="359">
        <v>0</v>
      </c>
      <c r="AY61" s="359">
        <v>0</v>
      </c>
      <c r="AZ61" s="359">
        <v>0</v>
      </c>
      <c r="BA61" s="359">
        <v>0</v>
      </c>
      <c r="BB61" s="359">
        <v>0</v>
      </c>
      <c r="BC61" s="359">
        <v>0</v>
      </c>
      <c r="BD61" s="359">
        <v>0</v>
      </c>
      <c r="BE61" s="359">
        <v>0</v>
      </c>
      <c r="BF61" s="359">
        <v>0</v>
      </c>
      <c r="BG61" s="359">
        <v>0</v>
      </c>
      <c r="BH61" s="359">
        <v>0</v>
      </c>
      <c r="BI61" s="359">
        <v>0</v>
      </c>
      <c r="BJ61" s="359">
        <v>0</v>
      </c>
      <c r="BK61" s="359">
        <v>0</v>
      </c>
      <c r="BL61" s="359">
        <v>0</v>
      </c>
      <c r="BM61" s="359">
        <v>0</v>
      </c>
      <c r="BN61" s="359">
        <v>0</v>
      </c>
      <c r="BO61" s="359">
        <v>0</v>
      </c>
      <c r="BP61" s="359">
        <v>0</v>
      </c>
      <c r="BQ61" s="359">
        <v>0</v>
      </c>
      <c r="BR61" s="359">
        <v>0</v>
      </c>
      <c r="BS61" s="359">
        <v>0</v>
      </c>
      <c r="BT61" s="359">
        <v>0</v>
      </c>
      <c r="BU61" s="359">
        <v>0</v>
      </c>
      <c r="BV61" s="359">
        <v>0</v>
      </c>
      <c r="BW61" s="359">
        <v>0</v>
      </c>
      <c r="BX61" s="359">
        <v>0</v>
      </c>
      <c r="BY61" s="359">
        <v>0</v>
      </c>
      <c r="BZ61" s="359">
        <v>0</v>
      </c>
      <c r="CA61" s="359">
        <v>0</v>
      </c>
      <c r="CB61" s="359">
        <v>0</v>
      </c>
      <c r="CC61" s="359">
        <v>0</v>
      </c>
      <c r="CD61" s="359">
        <v>0</v>
      </c>
      <c r="CE61" s="359">
        <v>0</v>
      </c>
      <c r="CF61" s="359">
        <v>0</v>
      </c>
      <c r="CG61" s="359">
        <v>0</v>
      </c>
      <c r="CH61" s="359">
        <v>0</v>
      </c>
      <c r="CI61" s="359">
        <v>0</v>
      </c>
      <c r="CJ61" s="359">
        <v>0</v>
      </c>
      <c r="CK61" s="359">
        <v>0</v>
      </c>
      <c r="CL61" s="359">
        <v>0</v>
      </c>
      <c r="CM61" s="359">
        <v>0</v>
      </c>
      <c r="CN61" s="359">
        <v>0</v>
      </c>
      <c r="CO61" s="359">
        <v>0</v>
      </c>
      <c r="CP61" s="359">
        <v>0</v>
      </c>
      <c r="CQ61" s="359">
        <v>0</v>
      </c>
      <c r="CR61" s="359">
        <v>0</v>
      </c>
      <c r="CS61" s="359">
        <v>0</v>
      </c>
      <c r="CT61" s="359">
        <v>0</v>
      </c>
      <c r="CU61" s="359">
        <v>0</v>
      </c>
      <c r="CV61" s="359">
        <v>0</v>
      </c>
      <c r="CW61" s="359">
        <v>0</v>
      </c>
      <c r="CX61" s="359">
        <v>0</v>
      </c>
      <c r="CY61" s="359">
        <v>0</v>
      </c>
      <c r="CZ61" s="359">
        <v>0</v>
      </c>
      <c r="DA61" s="359">
        <v>0</v>
      </c>
      <c r="DB61" s="359">
        <v>0</v>
      </c>
      <c r="DC61" s="359">
        <v>0</v>
      </c>
      <c r="DE61" s="23">
        <f t="shared" si="35"/>
        <v>0</v>
      </c>
      <c r="DF61" s="23">
        <f t="shared" si="17"/>
        <v>0</v>
      </c>
      <c r="DG61">
        <f t="shared" si="34"/>
        <v>21</v>
      </c>
      <c r="DH61">
        <v>0</v>
      </c>
    </row>
    <row r="62" spans="1:112" ht="15">
      <c r="A62" s="67"/>
      <c r="B62" s="323" t="str">
        <f>$B$56&amp;"6."</f>
        <v>E.2.6.</v>
      </c>
      <c r="C62" s="357" t="s">
        <v>182</v>
      </c>
      <c r="D62" s="363"/>
      <c r="E62" s="358">
        <v>0.21</v>
      </c>
      <c r="F62" s="350">
        <f>H62+NPV(FD,I62:INDEX(I62:DC62,PAL))</f>
        <v>0</v>
      </c>
      <c r="G62" s="350">
        <f>SUMIF($H$5:$DC$5,"&lt;="&amp;PAL,$H62:$DC62)</f>
        <v>0</v>
      </c>
      <c r="H62" s="359">
        <v>0</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0</v>
      </c>
      <c r="AI62" s="359">
        <v>0</v>
      </c>
      <c r="AJ62" s="359">
        <v>0</v>
      </c>
      <c r="AK62" s="359">
        <v>0</v>
      </c>
      <c r="AL62" s="359">
        <v>0</v>
      </c>
      <c r="AM62" s="359">
        <v>0</v>
      </c>
      <c r="AN62" s="359">
        <v>0</v>
      </c>
      <c r="AO62" s="359">
        <v>0</v>
      </c>
      <c r="AP62" s="359">
        <v>0</v>
      </c>
      <c r="AQ62" s="359">
        <v>0</v>
      </c>
      <c r="AR62" s="359">
        <v>0</v>
      </c>
      <c r="AS62" s="359">
        <v>0</v>
      </c>
      <c r="AT62" s="359">
        <v>0</v>
      </c>
      <c r="AU62" s="359">
        <v>0</v>
      </c>
      <c r="AV62" s="359">
        <v>0</v>
      </c>
      <c r="AW62" s="359">
        <v>0</v>
      </c>
      <c r="AX62" s="359">
        <v>0</v>
      </c>
      <c r="AY62" s="359">
        <v>0</v>
      </c>
      <c r="AZ62" s="359">
        <v>0</v>
      </c>
      <c r="BA62" s="359">
        <v>0</v>
      </c>
      <c r="BB62" s="359">
        <v>0</v>
      </c>
      <c r="BC62" s="359">
        <v>0</v>
      </c>
      <c r="BD62" s="359">
        <v>0</v>
      </c>
      <c r="BE62" s="359">
        <v>0</v>
      </c>
      <c r="BF62" s="359">
        <v>0</v>
      </c>
      <c r="BG62" s="359">
        <v>0</v>
      </c>
      <c r="BH62" s="359">
        <v>0</v>
      </c>
      <c r="BI62" s="359">
        <v>0</v>
      </c>
      <c r="BJ62" s="359">
        <v>0</v>
      </c>
      <c r="BK62" s="359">
        <v>0</v>
      </c>
      <c r="BL62" s="359">
        <v>0</v>
      </c>
      <c r="BM62" s="359">
        <v>0</v>
      </c>
      <c r="BN62" s="359">
        <v>0</v>
      </c>
      <c r="BO62" s="359">
        <v>0</v>
      </c>
      <c r="BP62" s="359">
        <v>0</v>
      </c>
      <c r="BQ62" s="359">
        <v>0</v>
      </c>
      <c r="BR62" s="359">
        <v>0</v>
      </c>
      <c r="BS62" s="359">
        <v>0</v>
      </c>
      <c r="BT62" s="359">
        <v>0</v>
      </c>
      <c r="BU62" s="359">
        <v>0</v>
      </c>
      <c r="BV62" s="359">
        <v>0</v>
      </c>
      <c r="BW62" s="359">
        <v>0</v>
      </c>
      <c r="BX62" s="359">
        <v>0</v>
      </c>
      <c r="BY62" s="359">
        <v>0</v>
      </c>
      <c r="BZ62" s="359">
        <v>0</v>
      </c>
      <c r="CA62" s="359">
        <v>0</v>
      </c>
      <c r="CB62" s="359">
        <v>0</v>
      </c>
      <c r="CC62" s="359">
        <v>0</v>
      </c>
      <c r="CD62" s="359">
        <v>0</v>
      </c>
      <c r="CE62" s="359">
        <v>0</v>
      </c>
      <c r="CF62" s="359">
        <v>0</v>
      </c>
      <c r="CG62" s="359">
        <v>0</v>
      </c>
      <c r="CH62" s="359">
        <v>0</v>
      </c>
      <c r="CI62" s="359">
        <v>0</v>
      </c>
      <c r="CJ62" s="359">
        <v>0</v>
      </c>
      <c r="CK62" s="359">
        <v>0</v>
      </c>
      <c r="CL62" s="359">
        <v>0</v>
      </c>
      <c r="CM62" s="359">
        <v>0</v>
      </c>
      <c r="CN62" s="359">
        <v>0</v>
      </c>
      <c r="CO62" s="359">
        <v>0</v>
      </c>
      <c r="CP62" s="359">
        <v>0</v>
      </c>
      <c r="CQ62" s="359">
        <v>0</v>
      </c>
      <c r="CR62" s="359">
        <v>0</v>
      </c>
      <c r="CS62" s="359">
        <v>0</v>
      </c>
      <c r="CT62" s="359">
        <v>0</v>
      </c>
      <c r="CU62" s="359">
        <v>0</v>
      </c>
      <c r="CV62" s="359">
        <v>0</v>
      </c>
      <c r="CW62" s="359">
        <v>0</v>
      </c>
      <c r="CX62" s="359">
        <v>0</v>
      </c>
      <c r="CY62" s="359">
        <v>0</v>
      </c>
      <c r="CZ62" s="359">
        <v>0</v>
      </c>
      <c r="DA62" s="359">
        <v>0</v>
      </c>
      <c r="DB62" s="359">
        <v>0</v>
      </c>
      <c r="DC62" s="359">
        <v>0</v>
      </c>
      <c r="DE62" s="23">
        <f t="shared" si="35"/>
        <v>0</v>
      </c>
      <c r="DF62" s="23">
        <f t="shared" si="17"/>
        <v>0</v>
      </c>
      <c r="DG62">
        <f t="shared" si="34"/>
        <v>21</v>
      </c>
      <c r="DH62">
        <v>0</v>
      </c>
    </row>
    <row r="63" spans="1:112" ht="15">
      <c r="A63" s="67"/>
      <c r="B63" s="323" t="str">
        <f>$B$56&amp;"7."</f>
        <v>E.2.7.</v>
      </c>
      <c r="C63" s="357" t="s">
        <v>182</v>
      </c>
      <c r="D63" s="363"/>
      <c r="E63" s="358">
        <v>0.21</v>
      </c>
      <c r="F63" s="350">
        <f>H63+NPV(FD,I63:INDEX(I63:DC63,PAL))</f>
        <v>0</v>
      </c>
      <c r="G63" s="350">
        <f>SUMIF($H$5:$DC$5,"&lt;="&amp;PAL,$H63:$DC63)</f>
        <v>0</v>
      </c>
      <c r="H63" s="359">
        <v>0</v>
      </c>
      <c r="I63" s="359">
        <v>0</v>
      </c>
      <c r="J63" s="359">
        <v>0</v>
      </c>
      <c r="K63" s="359">
        <v>0</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0</v>
      </c>
      <c r="AG63" s="359">
        <v>0</v>
      </c>
      <c r="AH63" s="359">
        <v>0</v>
      </c>
      <c r="AI63" s="359">
        <v>0</v>
      </c>
      <c r="AJ63" s="359">
        <v>0</v>
      </c>
      <c r="AK63" s="359">
        <v>0</v>
      </c>
      <c r="AL63" s="359">
        <v>0</v>
      </c>
      <c r="AM63" s="359">
        <v>0</v>
      </c>
      <c r="AN63" s="359">
        <v>0</v>
      </c>
      <c r="AO63" s="359">
        <v>0</v>
      </c>
      <c r="AP63" s="359">
        <v>0</v>
      </c>
      <c r="AQ63" s="359">
        <v>0</v>
      </c>
      <c r="AR63" s="359">
        <v>0</v>
      </c>
      <c r="AS63" s="359">
        <v>0</v>
      </c>
      <c r="AT63" s="359">
        <v>0</v>
      </c>
      <c r="AU63" s="359">
        <v>0</v>
      </c>
      <c r="AV63" s="359">
        <v>0</v>
      </c>
      <c r="AW63" s="359">
        <v>0</v>
      </c>
      <c r="AX63" s="359">
        <v>0</v>
      </c>
      <c r="AY63" s="359">
        <v>0</v>
      </c>
      <c r="AZ63" s="359">
        <v>0</v>
      </c>
      <c r="BA63" s="359">
        <v>0</v>
      </c>
      <c r="BB63" s="359">
        <v>0</v>
      </c>
      <c r="BC63" s="359">
        <v>0</v>
      </c>
      <c r="BD63" s="359">
        <v>0</v>
      </c>
      <c r="BE63" s="359">
        <v>0</v>
      </c>
      <c r="BF63" s="359">
        <v>0</v>
      </c>
      <c r="BG63" s="359">
        <v>0</v>
      </c>
      <c r="BH63" s="359">
        <v>0</v>
      </c>
      <c r="BI63" s="359">
        <v>0</v>
      </c>
      <c r="BJ63" s="359">
        <v>0</v>
      </c>
      <c r="BK63" s="359">
        <v>0</v>
      </c>
      <c r="BL63" s="359">
        <v>0</v>
      </c>
      <c r="BM63" s="359">
        <v>0</v>
      </c>
      <c r="BN63" s="359">
        <v>0</v>
      </c>
      <c r="BO63" s="359">
        <v>0</v>
      </c>
      <c r="BP63" s="359">
        <v>0</v>
      </c>
      <c r="BQ63" s="359">
        <v>0</v>
      </c>
      <c r="BR63" s="359">
        <v>0</v>
      </c>
      <c r="BS63" s="359">
        <v>0</v>
      </c>
      <c r="BT63" s="359">
        <v>0</v>
      </c>
      <c r="BU63" s="359">
        <v>0</v>
      </c>
      <c r="BV63" s="359">
        <v>0</v>
      </c>
      <c r="BW63" s="359">
        <v>0</v>
      </c>
      <c r="BX63" s="359">
        <v>0</v>
      </c>
      <c r="BY63" s="359">
        <v>0</v>
      </c>
      <c r="BZ63" s="359">
        <v>0</v>
      </c>
      <c r="CA63" s="359">
        <v>0</v>
      </c>
      <c r="CB63" s="359">
        <v>0</v>
      </c>
      <c r="CC63" s="359">
        <v>0</v>
      </c>
      <c r="CD63" s="359">
        <v>0</v>
      </c>
      <c r="CE63" s="359">
        <v>0</v>
      </c>
      <c r="CF63" s="359">
        <v>0</v>
      </c>
      <c r="CG63" s="359">
        <v>0</v>
      </c>
      <c r="CH63" s="359">
        <v>0</v>
      </c>
      <c r="CI63" s="359">
        <v>0</v>
      </c>
      <c r="CJ63" s="359">
        <v>0</v>
      </c>
      <c r="CK63" s="359">
        <v>0</v>
      </c>
      <c r="CL63" s="359">
        <v>0</v>
      </c>
      <c r="CM63" s="359">
        <v>0</v>
      </c>
      <c r="CN63" s="359">
        <v>0</v>
      </c>
      <c r="CO63" s="359">
        <v>0</v>
      </c>
      <c r="CP63" s="359">
        <v>0</v>
      </c>
      <c r="CQ63" s="359">
        <v>0</v>
      </c>
      <c r="CR63" s="359">
        <v>0</v>
      </c>
      <c r="CS63" s="359">
        <v>0</v>
      </c>
      <c r="CT63" s="359">
        <v>0</v>
      </c>
      <c r="CU63" s="359">
        <v>0</v>
      </c>
      <c r="CV63" s="359">
        <v>0</v>
      </c>
      <c r="CW63" s="359">
        <v>0</v>
      </c>
      <c r="CX63" s="359">
        <v>0</v>
      </c>
      <c r="CY63" s="359">
        <v>0</v>
      </c>
      <c r="CZ63" s="359">
        <v>0</v>
      </c>
      <c r="DA63" s="359">
        <v>0</v>
      </c>
      <c r="DB63" s="359">
        <v>0</v>
      </c>
      <c r="DC63" s="359">
        <v>0</v>
      </c>
      <c r="DE63" s="23">
        <f t="shared" si="35"/>
        <v>0</v>
      </c>
      <c r="DF63" s="23">
        <f t="shared" si="17"/>
        <v>0</v>
      </c>
      <c r="DG63">
        <f t="shared" si="34"/>
        <v>21</v>
      </c>
      <c r="DH63">
        <v>0</v>
      </c>
    </row>
    <row r="64" spans="1:112" ht="15">
      <c r="A64" s="67"/>
      <c r="B64" s="323" t="str">
        <f>$B$56&amp;"8."</f>
        <v>E.2.8.</v>
      </c>
      <c r="C64" s="357" t="s">
        <v>182</v>
      </c>
      <c r="D64" s="363"/>
      <c r="E64" s="358">
        <v>0.21</v>
      </c>
      <c r="F64" s="350">
        <f>H64+NPV(FD,I64:INDEX(I64:DC64,PAL))</f>
        <v>0</v>
      </c>
      <c r="G64" s="350">
        <f>SUMIF($H$5:$DC$5,"&lt;="&amp;PAL,$H64:$DC64)</f>
        <v>0</v>
      </c>
      <c r="H64" s="359">
        <v>0</v>
      </c>
      <c r="I64" s="359">
        <v>0</v>
      </c>
      <c r="J64" s="359">
        <v>0</v>
      </c>
      <c r="K64" s="359">
        <v>0</v>
      </c>
      <c r="L64" s="359">
        <v>0</v>
      </c>
      <c r="M64" s="359">
        <v>0</v>
      </c>
      <c r="N64" s="359">
        <v>0</v>
      </c>
      <c r="O64" s="359">
        <v>0</v>
      </c>
      <c r="P64" s="359">
        <v>0</v>
      </c>
      <c r="Q64" s="359">
        <v>0</v>
      </c>
      <c r="R64" s="359">
        <v>0</v>
      </c>
      <c r="S64" s="359">
        <v>0</v>
      </c>
      <c r="T64" s="359">
        <v>0</v>
      </c>
      <c r="U64" s="359">
        <v>0</v>
      </c>
      <c r="V64" s="359">
        <v>0</v>
      </c>
      <c r="W64" s="359">
        <v>0</v>
      </c>
      <c r="X64" s="359">
        <v>0</v>
      </c>
      <c r="Y64" s="359">
        <v>0</v>
      </c>
      <c r="Z64" s="359">
        <v>0</v>
      </c>
      <c r="AA64" s="359">
        <v>0</v>
      </c>
      <c r="AB64" s="359">
        <v>0</v>
      </c>
      <c r="AC64" s="359">
        <v>0</v>
      </c>
      <c r="AD64" s="359">
        <v>0</v>
      </c>
      <c r="AE64" s="359">
        <v>0</v>
      </c>
      <c r="AF64" s="359">
        <v>0</v>
      </c>
      <c r="AG64" s="359">
        <v>0</v>
      </c>
      <c r="AH64" s="359">
        <v>0</v>
      </c>
      <c r="AI64" s="359">
        <v>0</v>
      </c>
      <c r="AJ64" s="359">
        <v>0</v>
      </c>
      <c r="AK64" s="359">
        <v>0</v>
      </c>
      <c r="AL64" s="359">
        <v>0</v>
      </c>
      <c r="AM64" s="359">
        <v>0</v>
      </c>
      <c r="AN64" s="359">
        <v>0</v>
      </c>
      <c r="AO64" s="359">
        <v>0</v>
      </c>
      <c r="AP64" s="359">
        <v>0</v>
      </c>
      <c r="AQ64" s="359">
        <v>0</v>
      </c>
      <c r="AR64" s="359">
        <v>0</v>
      </c>
      <c r="AS64" s="359">
        <v>0</v>
      </c>
      <c r="AT64" s="359">
        <v>0</v>
      </c>
      <c r="AU64" s="359">
        <v>0</v>
      </c>
      <c r="AV64" s="359">
        <v>0</v>
      </c>
      <c r="AW64" s="359">
        <v>0</v>
      </c>
      <c r="AX64" s="359">
        <v>0</v>
      </c>
      <c r="AY64" s="359">
        <v>0</v>
      </c>
      <c r="AZ64" s="359">
        <v>0</v>
      </c>
      <c r="BA64" s="359">
        <v>0</v>
      </c>
      <c r="BB64" s="359">
        <v>0</v>
      </c>
      <c r="BC64" s="359">
        <v>0</v>
      </c>
      <c r="BD64" s="359">
        <v>0</v>
      </c>
      <c r="BE64" s="359">
        <v>0</v>
      </c>
      <c r="BF64" s="359">
        <v>0</v>
      </c>
      <c r="BG64" s="359">
        <v>0</v>
      </c>
      <c r="BH64" s="359">
        <v>0</v>
      </c>
      <c r="BI64" s="359">
        <v>0</v>
      </c>
      <c r="BJ64" s="359">
        <v>0</v>
      </c>
      <c r="BK64" s="359">
        <v>0</v>
      </c>
      <c r="BL64" s="359">
        <v>0</v>
      </c>
      <c r="BM64" s="359">
        <v>0</v>
      </c>
      <c r="BN64" s="359">
        <v>0</v>
      </c>
      <c r="BO64" s="359">
        <v>0</v>
      </c>
      <c r="BP64" s="359">
        <v>0</v>
      </c>
      <c r="BQ64" s="359">
        <v>0</v>
      </c>
      <c r="BR64" s="359">
        <v>0</v>
      </c>
      <c r="BS64" s="359">
        <v>0</v>
      </c>
      <c r="BT64" s="359">
        <v>0</v>
      </c>
      <c r="BU64" s="359">
        <v>0</v>
      </c>
      <c r="BV64" s="359">
        <v>0</v>
      </c>
      <c r="BW64" s="359">
        <v>0</v>
      </c>
      <c r="BX64" s="359">
        <v>0</v>
      </c>
      <c r="BY64" s="359">
        <v>0</v>
      </c>
      <c r="BZ64" s="359">
        <v>0</v>
      </c>
      <c r="CA64" s="359">
        <v>0</v>
      </c>
      <c r="CB64" s="359">
        <v>0</v>
      </c>
      <c r="CC64" s="359">
        <v>0</v>
      </c>
      <c r="CD64" s="359">
        <v>0</v>
      </c>
      <c r="CE64" s="359">
        <v>0</v>
      </c>
      <c r="CF64" s="359">
        <v>0</v>
      </c>
      <c r="CG64" s="359">
        <v>0</v>
      </c>
      <c r="CH64" s="359">
        <v>0</v>
      </c>
      <c r="CI64" s="359">
        <v>0</v>
      </c>
      <c r="CJ64" s="359">
        <v>0</v>
      </c>
      <c r="CK64" s="359">
        <v>0</v>
      </c>
      <c r="CL64" s="359">
        <v>0</v>
      </c>
      <c r="CM64" s="359">
        <v>0</v>
      </c>
      <c r="CN64" s="359">
        <v>0</v>
      </c>
      <c r="CO64" s="359">
        <v>0</v>
      </c>
      <c r="CP64" s="359">
        <v>0</v>
      </c>
      <c r="CQ64" s="359">
        <v>0</v>
      </c>
      <c r="CR64" s="359">
        <v>0</v>
      </c>
      <c r="CS64" s="359">
        <v>0</v>
      </c>
      <c r="CT64" s="359">
        <v>0</v>
      </c>
      <c r="CU64" s="359">
        <v>0</v>
      </c>
      <c r="CV64" s="359">
        <v>0</v>
      </c>
      <c r="CW64" s="359">
        <v>0</v>
      </c>
      <c r="CX64" s="359">
        <v>0</v>
      </c>
      <c r="CY64" s="359">
        <v>0</v>
      </c>
      <c r="CZ64" s="359">
        <v>0</v>
      </c>
      <c r="DA64" s="359">
        <v>0</v>
      </c>
      <c r="DB64" s="359">
        <v>0</v>
      </c>
      <c r="DC64" s="359">
        <v>0</v>
      </c>
      <c r="DE64" s="23">
        <f t="shared" si="35"/>
        <v>0</v>
      </c>
      <c r="DF64" s="23">
        <f t="shared" si="17"/>
        <v>0</v>
      </c>
      <c r="DG64">
        <f t="shared" si="34"/>
        <v>21</v>
      </c>
      <c r="DH64">
        <v>0</v>
      </c>
    </row>
    <row r="65" spans="1:112" ht="15">
      <c r="A65" s="67"/>
      <c r="B65" s="323" t="str">
        <f>$B$56&amp;"9."</f>
        <v>E.2.9.</v>
      </c>
      <c r="C65" s="360" t="s">
        <v>178</v>
      </c>
      <c r="D65" s="323"/>
      <c r="E65" s="358">
        <v>0.21</v>
      </c>
      <c r="F65" s="350">
        <f>H65+NPV(FD,I65:INDEX(I65:DC65,PAL))</f>
        <v>0</v>
      </c>
      <c r="G65" s="350">
        <f>SUMIF($H$5:$DC$5,"&lt;="&amp;PAL,$H65:$DC65)</f>
        <v>0</v>
      </c>
      <c r="H65" s="361">
        <v>0</v>
      </c>
      <c r="I65" s="361">
        <v>0</v>
      </c>
      <c r="J65" s="361">
        <v>0</v>
      </c>
      <c r="K65" s="361">
        <v>0</v>
      </c>
      <c r="L65" s="361">
        <v>0</v>
      </c>
      <c r="M65" s="361">
        <v>0</v>
      </c>
      <c r="N65" s="361">
        <v>0</v>
      </c>
      <c r="O65" s="361">
        <v>0</v>
      </c>
      <c r="P65" s="361">
        <v>0</v>
      </c>
      <c r="Q65" s="361">
        <v>0</v>
      </c>
      <c r="R65" s="361">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362">
        <v>0</v>
      </c>
      <c r="BA65" s="362">
        <v>0</v>
      </c>
      <c r="BB65" s="362">
        <v>0</v>
      </c>
      <c r="BC65" s="362">
        <v>0</v>
      </c>
      <c r="BD65" s="362">
        <v>0</v>
      </c>
      <c r="BE65" s="362">
        <v>0</v>
      </c>
      <c r="BF65" s="362">
        <v>0</v>
      </c>
      <c r="BG65" s="362">
        <v>0</v>
      </c>
      <c r="BH65" s="362">
        <v>0</v>
      </c>
      <c r="BI65" s="362">
        <v>0</v>
      </c>
      <c r="BJ65" s="362">
        <v>0</v>
      </c>
      <c r="BK65" s="362">
        <v>0</v>
      </c>
      <c r="BL65" s="362">
        <v>0</v>
      </c>
      <c r="BM65" s="362">
        <v>0</v>
      </c>
      <c r="BN65" s="362">
        <v>0</v>
      </c>
      <c r="BO65" s="362">
        <v>0</v>
      </c>
      <c r="BP65" s="362">
        <v>0</v>
      </c>
      <c r="BQ65" s="362">
        <v>0</v>
      </c>
      <c r="BR65" s="362">
        <v>0</v>
      </c>
      <c r="BS65" s="362">
        <v>0</v>
      </c>
      <c r="BT65" s="362">
        <v>0</v>
      </c>
      <c r="BU65" s="362">
        <v>0</v>
      </c>
      <c r="BV65" s="362">
        <v>0</v>
      </c>
      <c r="BW65" s="362">
        <v>0</v>
      </c>
      <c r="BX65" s="362">
        <v>0</v>
      </c>
      <c r="BY65" s="362">
        <v>0</v>
      </c>
      <c r="BZ65" s="362">
        <v>0</v>
      </c>
      <c r="CA65" s="362">
        <v>0</v>
      </c>
      <c r="CB65" s="362">
        <v>0</v>
      </c>
      <c r="CC65" s="362">
        <v>0</v>
      </c>
      <c r="CD65" s="362">
        <v>0</v>
      </c>
      <c r="CE65" s="362">
        <v>0</v>
      </c>
      <c r="CF65" s="362">
        <v>0</v>
      </c>
      <c r="CG65" s="362">
        <v>0</v>
      </c>
      <c r="CH65" s="362">
        <v>0</v>
      </c>
      <c r="CI65" s="362">
        <v>0</v>
      </c>
      <c r="CJ65" s="362">
        <v>0</v>
      </c>
      <c r="CK65" s="362">
        <v>0</v>
      </c>
      <c r="CL65" s="362">
        <v>0</v>
      </c>
      <c r="CM65" s="362">
        <v>0</v>
      </c>
      <c r="CN65" s="362">
        <v>0</v>
      </c>
      <c r="CO65" s="362">
        <v>0</v>
      </c>
      <c r="CP65" s="362">
        <v>0</v>
      </c>
      <c r="CQ65" s="362">
        <v>0</v>
      </c>
      <c r="CR65" s="362">
        <v>0</v>
      </c>
      <c r="CS65" s="362">
        <v>0</v>
      </c>
      <c r="CT65" s="362">
        <v>0</v>
      </c>
      <c r="CU65" s="362">
        <v>0</v>
      </c>
      <c r="CV65" s="362">
        <v>0</v>
      </c>
      <c r="CW65" s="362">
        <v>0</v>
      </c>
      <c r="CX65" s="362">
        <v>0</v>
      </c>
      <c r="CY65" s="362">
        <v>0</v>
      </c>
      <c r="CZ65" s="362">
        <v>0</v>
      </c>
      <c r="DA65" s="362">
        <v>0</v>
      </c>
      <c r="DB65" s="362">
        <v>0</v>
      </c>
      <c r="DC65" s="362">
        <v>0</v>
      </c>
      <c r="DE65" s="23">
        <f t="shared" si="35"/>
        <v>0</v>
      </c>
      <c r="DF65" s="23">
        <f t="shared" si="17"/>
        <v>0</v>
      </c>
      <c r="DG65">
        <f t="shared" si="34"/>
        <v>21</v>
      </c>
      <c r="DH65">
        <v>0</v>
      </c>
    </row>
    <row r="66" spans="1:112" ht="15">
      <c r="A66" s="67"/>
      <c r="B66" s="323" t="str">
        <f>$B$56&amp;"L."</f>
        <v>E.2.L.</v>
      </c>
      <c r="C66" s="360" t="s">
        <v>179</v>
      </c>
      <c r="D66" s="323"/>
      <c r="E66" s="358">
        <v>0.21</v>
      </c>
      <c r="F66" s="350">
        <f>H66+NPV(FD,I66:INDEX(I66:DC66,PAL))</f>
        <v>0</v>
      </c>
      <c r="G66" s="350">
        <f>SUMIF($H$5:$DC$5,"&lt;="&amp;PAL,$H66:$DC66)</f>
        <v>0</v>
      </c>
      <c r="H66" s="361">
        <v>0</v>
      </c>
      <c r="I66" s="361">
        <v>0</v>
      </c>
      <c r="J66" s="361">
        <v>0</v>
      </c>
      <c r="K66" s="361">
        <v>0</v>
      </c>
      <c r="L66" s="361">
        <v>0</v>
      </c>
      <c r="M66" s="361">
        <v>0</v>
      </c>
      <c r="N66" s="361">
        <v>0</v>
      </c>
      <c r="O66" s="361">
        <v>0</v>
      </c>
      <c r="P66" s="361">
        <v>0</v>
      </c>
      <c r="Q66" s="361">
        <v>0</v>
      </c>
      <c r="R66" s="361">
        <v>0</v>
      </c>
      <c r="S66" s="361">
        <v>0</v>
      </c>
      <c r="T66" s="361">
        <v>0</v>
      </c>
      <c r="U66" s="361">
        <v>0</v>
      </c>
      <c r="V66" s="361">
        <v>0</v>
      </c>
      <c r="W66" s="361">
        <v>0</v>
      </c>
      <c r="X66" s="361">
        <v>0</v>
      </c>
      <c r="Y66" s="361">
        <v>0</v>
      </c>
      <c r="Z66" s="361">
        <v>0</v>
      </c>
      <c r="AA66" s="361">
        <v>0</v>
      </c>
      <c r="AB66" s="362">
        <v>0</v>
      </c>
      <c r="AC66" s="361">
        <v>0</v>
      </c>
      <c r="AD66" s="361">
        <v>0</v>
      </c>
      <c r="AE66" s="361">
        <v>0</v>
      </c>
      <c r="AF66" s="361">
        <v>0</v>
      </c>
      <c r="AG66" s="361">
        <v>0</v>
      </c>
      <c r="AH66" s="361">
        <v>0</v>
      </c>
      <c r="AI66" s="361">
        <v>0</v>
      </c>
      <c r="AJ66" s="361">
        <v>0</v>
      </c>
      <c r="AK66" s="361">
        <v>0</v>
      </c>
      <c r="AL66" s="361">
        <v>0</v>
      </c>
      <c r="AM66" s="361">
        <v>0</v>
      </c>
      <c r="AN66" s="361">
        <v>0</v>
      </c>
      <c r="AO66" s="361">
        <v>0</v>
      </c>
      <c r="AP66" s="361">
        <v>0</v>
      </c>
      <c r="AQ66" s="361">
        <v>0</v>
      </c>
      <c r="AR66" s="361">
        <v>0</v>
      </c>
      <c r="AS66" s="361">
        <v>0</v>
      </c>
      <c r="AT66" s="361">
        <v>0</v>
      </c>
      <c r="AU66" s="361">
        <v>0</v>
      </c>
      <c r="AV66" s="361">
        <v>0</v>
      </c>
      <c r="AW66" s="361">
        <v>0</v>
      </c>
      <c r="AX66" s="361">
        <v>0</v>
      </c>
      <c r="AY66" s="361">
        <v>0</v>
      </c>
      <c r="AZ66" s="361">
        <v>0</v>
      </c>
      <c r="BA66" s="361">
        <v>0</v>
      </c>
      <c r="BB66" s="361">
        <v>0</v>
      </c>
      <c r="BC66" s="361">
        <v>0</v>
      </c>
      <c r="BD66" s="361">
        <v>0</v>
      </c>
      <c r="BE66" s="361">
        <v>0</v>
      </c>
      <c r="BF66" s="361">
        <v>0</v>
      </c>
      <c r="BG66" s="361">
        <v>0</v>
      </c>
      <c r="BH66" s="361">
        <v>0</v>
      </c>
      <c r="BI66" s="361">
        <v>0</v>
      </c>
      <c r="BJ66" s="361">
        <v>0</v>
      </c>
      <c r="BK66" s="361">
        <v>0</v>
      </c>
      <c r="BL66" s="361">
        <v>0</v>
      </c>
      <c r="BM66" s="361">
        <v>0</v>
      </c>
      <c r="BN66" s="361">
        <v>0</v>
      </c>
      <c r="BO66" s="361">
        <v>0</v>
      </c>
      <c r="BP66" s="361">
        <v>0</v>
      </c>
      <c r="BQ66" s="361">
        <v>0</v>
      </c>
      <c r="BR66" s="361">
        <v>0</v>
      </c>
      <c r="BS66" s="361">
        <v>0</v>
      </c>
      <c r="BT66" s="361">
        <v>0</v>
      </c>
      <c r="BU66" s="361">
        <v>0</v>
      </c>
      <c r="BV66" s="361">
        <v>0</v>
      </c>
      <c r="BW66" s="361">
        <v>0</v>
      </c>
      <c r="BX66" s="361">
        <v>0</v>
      </c>
      <c r="BY66" s="361">
        <v>0</v>
      </c>
      <c r="BZ66" s="361">
        <v>0</v>
      </c>
      <c r="CA66" s="361">
        <v>0</v>
      </c>
      <c r="CB66" s="361">
        <v>0</v>
      </c>
      <c r="CC66" s="361">
        <v>0</v>
      </c>
      <c r="CD66" s="361">
        <v>0</v>
      </c>
      <c r="CE66" s="361">
        <v>0</v>
      </c>
      <c r="CF66" s="361">
        <v>0</v>
      </c>
      <c r="CG66" s="361">
        <v>0</v>
      </c>
      <c r="CH66" s="361">
        <v>0</v>
      </c>
      <c r="CI66" s="361">
        <v>0</v>
      </c>
      <c r="CJ66" s="361">
        <v>0</v>
      </c>
      <c r="CK66" s="361">
        <v>0</v>
      </c>
      <c r="CL66" s="361">
        <v>0</v>
      </c>
      <c r="CM66" s="361">
        <v>0</v>
      </c>
      <c r="CN66" s="361">
        <v>0</v>
      </c>
      <c r="CO66" s="361">
        <v>0</v>
      </c>
      <c r="CP66" s="361">
        <v>0</v>
      </c>
      <c r="CQ66" s="361">
        <v>0</v>
      </c>
      <c r="CR66" s="361">
        <v>0</v>
      </c>
      <c r="CS66" s="361">
        <v>0</v>
      </c>
      <c r="CT66" s="361">
        <v>0</v>
      </c>
      <c r="CU66" s="361">
        <v>0</v>
      </c>
      <c r="CV66" s="361">
        <v>0</v>
      </c>
      <c r="CW66" s="361">
        <v>0</v>
      </c>
      <c r="CX66" s="361">
        <v>0</v>
      </c>
      <c r="CY66" s="361">
        <v>0</v>
      </c>
      <c r="CZ66" s="361">
        <v>0</v>
      </c>
      <c r="DA66" s="361">
        <v>0</v>
      </c>
      <c r="DB66" s="361">
        <v>0</v>
      </c>
      <c r="DC66" s="362">
        <v>0</v>
      </c>
      <c r="DE66" s="23">
        <f t="shared" si="35"/>
        <v>0</v>
      </c>
      <c r="DF66" s="23">
        <f t="shared" si="17"/>
        <v>0</v>
      </c>
      <c r="DG66">
        <f t="shared" si="34"/>
        <v>21</v>
      </c>
      <c r="DH66">
        <f>DG66/(100+DG66)</f>
        <v>0.17355371900826447</v>
      </c>
    </row>
    <row r="67" spans="1:112" ht="15">
      <c r="A67" s="67"/>
      <c r="B67" s="323" t="s">
        <v>215</v>
      </c>
      <c r="C67" s="349" t="s">
        <v>216</v>
      </c>
      <c r="D67" s="351"/>
      <c r="E67" s="351"/>
      <c r="F67" s="352">
        <f>SUM(F68:F75)+F76</f>
        <v>0</v>
      </c>
      <c r="G67" s="350">
        <f>SUMIF($H$5:$DC$5,"&lt;="&amp;PAL,$H67:$DC67)</f>
        <v>0</v>
      </c>
      <c r="H67" s="352">
        <f>SUM(H68:H75)+H76</f>
        <v>0</v>
      </c>
      <c r="I67" s="352">
        <f t="shared" ref="I67:BT67" si="36">SUM(I68:I75)+I76</f>
        <v>0</v>
      </c>
      <c r="J67" s="352">
        <f t="shared" si="36"/>
        <v>0</v>
      </c>
      <c r="K67" s="352">
        <f t="shared" si="36"/>
        <v>0</v>
      </c>
      <c r="L67" s="352">
        <f t="shared" si="36"/>
        <v>0</v>
      </c>
      <c r="M67" s="352">
        <f t="shared" si="36"/>
        <v>0</v>
      </c>
      <c r="N67" s="352">
        <f t="shared" si="36"/>
        <v>0</v>
      </c>
      <c r="O67" s="352">
        <f t="shared" si="36"/>
        <v>0</v>
      </c>
      <c r="P67" s="352">
        <f t="shared" si="36"/>
        <v>0</v>
      </c>
      <c r="Q67" s="352">
        <f t="shared" si="36"/>
        <v>0</v>
      </c>
      <c r="R67" s="352">
        <f t="shared" si="36"/>
        <v>0</v>
      </c>
      <c r="S67" s="352">
        <f t="shared" si="36"/>
        <v>0</v>
      </c>
      <c r="T67" s="352">
        <f t="shared" si="36"/>
        <v>0</v>
      </c>
      <c r="U67" s="352">
        <f t="shared" si="36"/>
        <v>0</v>
      </c>
      <c r="V67" s="352">
        <f t="shared" si="36"/>
        <v>0</v>
      </c>
      <c r="W67" s="352">
        <f t="shared" si="36"/>
        <v>0</v>
      </c>
      <c r="X67" s="352">
        <f t="shared" si="36"/>
        <v>0</v>
      </c>
      <c r="Y67" s="352">
        <f t="shared" si="36"/>
        <v>0</v>
      </c>
      <c r="Z67" s="352">
        <f t="shared" si="36"/>
        <v>0</v>
      </c>
      <c r="AA67" s="352">
        <f t="shared" si="36"/>
        <v>0</v>
      </c>
      <c r="AB67" s="352">
        <f t="shared" si="36"/>
        <v>0</v>
      </c>
      <c r="AC67" s="352">
        <f t="shared" si="36"/>
        <v>0</v>
      </c>
      <c r="AD67" s="352">
        <f t="shared" si="36"/>
        <v>0</v>
      </c>
      <c r="AE67" s="352">
        <f t="shared" si="36"/>
        <v>0</v>
      </c>
      <c r="AF67" s="352">
        <f t="shared" si="36"/>
        <v>0</v>
      </c>
      <c r="AG67" s="352">
        <f t="shared" si="36"/>
        <v>0</v>
      </c>
      <c r="AH67" s="352">
        <f t="shared" si="36"/>
        <v>0</v>
      </c>
      <c r="AI67" s="352">
        <f t="shared" si="36"/>
        <v>0</v>
      </c>
      <c r="AJ67" s="352">
        <f t="shared" si="36"/>
        <v>0</v>
      </c>
      <c r="AK67" s="352">
        <f t="shared" si="36"/>
        <v>0</v>
      </c>
      <c r="AL67" s="352">
        <f t="shared" si="36"/>
        <v>0</v>
      </c>
      <c r="AM67" s="352">
        <f t="shared" si="36"/>
        <v>0</v>
      </c>
      <c r="AN67" s="352">
        <f t="shared" si="36"/>
        <v>0</v>
      </c>
      <c r="AO67" s="352">
        <f t="shared" si="36"/>
        <v>0</v>
      </c>
      <c r="AP67" s="352">
        <f t="shared" si="36"/>
        <v>0</v>
      </c>
      <c r="AQ67" s="352">
        <f t="shared" si="36"/>
        <v>0</v>
      </c>
      <c r="AR67" s="352">
        <f t="shared" si="36"/>
        <v>0</v>
      </c>
      <c r="AS67" s="352">
        <f t="shared" si="36"/>
        <v>0</v>
      </c>
      <c r="AT67" s="352">
        <f t="shared" si="36"/>
        <v>0</v>
      </c>
      <c r="AU67" s="352">
        <f t="shared" si="36"/>
        <v>0</v>
      </c>
      <c r="AV67" s="352">
        <f t="shared" si="36"/>
        <v>0</v>
      </c>
      <c r="AW67" s="352">
        <f t="shared" si="36"/>
        <v>0</v>
      </c>
      <c r="AX67" s="352">
        <f t="shared" si="36"/>
        <v>0</v>
      </c>
      <c r="AY67" s="352">
        <f t="shared" si="36"/>
        <v>0</v>
      </c>
      <c r="AZ67" s="352">
        <f t="shared" si="36"/>
        <v>0</v>
      </c>
      <c r="BA67" s="352">
        <f t="shared" si="36"/>
        <v>0</v>
      </c>
      <c r="BB67" s="352">
        <f t="shared" si="36"/>
        <v>0</v>
      </c>
      <c r="BC67" s="352">
        <f t="shared" si="36"/>
        <v>0</v>
      </c>
      <c r="BD67" s="352">
        <f t="shared" si="36"/>
        <v>0</v>
      </c>
      <c r="BE67" s="352">
        <f t="shared" si="36"/>
        <v>0</v>
      </c>
      <c r="BF67" s="352">
        <f t="shared" si="36"/>
        <v>0</v>
      </c>
      <c r="BG67" s="352">
        <f t="shared" si="36"/>
        <v>0</v>
      </c>
      <c r="BH67" s="352">
        <f t="shared" si="36"/>
        <v>0</v>
      </c>
      <c r="BI67" s="352">
        <f t="shared" si="36"/>
        <v>0</v>
      </c>
      <c r="BJ67" s="352">
        <f t="shared" si="36"/>
        <v>0</v>
      </c>
      <c r="BK67" s="352">
        <f t="shared" si="36"/>
        <v>0</v>
      </c>
      <c r="BL67" s="352">
        <f t="shared" si="36"/>
        <v>0</v>
      </c>
      <c r="BM67" s="352">
        <f t="shared" si="36"/>
        <v>0</v>
      </c>
      <c r="BN67" s="352">
        <f t="shared" si="36"/>
        <v>0</v>
      </c>
      <c r="BO67" s="352">
        <f t="shared" si="36"/>
        <v>0</v>
      </c>
      <c r="BP67" s="352">
        <f t="shared" si="36"/>
        <v>0</v>
      </c>
      <c r="BQ67" s="352">
        <f t="shared" si="36"/>
        <v>0</v>
      </c>
      <c r="BR67" s="352">
        <f t="shared" si="36"/>
        <v>0</v>
      </c>
      <c r="BS67" s="352">
        <f t="shared" si="36"/>
        <v>0</v>
      </c>
      <c r="BT67" s="352">
        <f t="shared" si="36"/>
        <v>0</v>
      </c>
      <c r="BU67" s="352">
        <f t="shared" ref="BU67:DC67" si="37">SUM(BU68:BU75)+BU76</f>
        <v>0</v>
      </c>
      <c r="BV67" s="352">
        <f t="shared" si="37"/>
        <v>0</v>
      </c>
      <c r="BW67" s="352">
        <f t="shared" si="37"/>
        <v>0</v>
      </c>
      <c r="BX67" s="352">
        <f t="shared" si="37"/>
        <v>0</v>
      </c>
      <c r="BY67" s="352">
        <f t="shared" si="37"/>
        <v>0</v>
      </c>
      <c r="BZ67" s="352">
        <f t="shared" si="37"/>
        <v>0</v>
      </c>
      <c r="CA67" s="352">
        <f t="shared" si="37"/>
        <v>0</v>
      </c>
      <c r="CB67" s="352">
        <f t="shared" si="37"/>
        <v>0</v>
      </c>
      <c r="CC67" s="352">
        <f t="shared" si="37"/>
        <v>0</v>
      </c>
      <c r="CD67" s="352">
        <f t="shared" si="37"/>
        <v>0</v>
      </c>
      <c r="CE67" s="352">
        <f t="shared" si="37"/>
        <v>0</v>
      </c>
      <c r="CF67" s="352">
        <f t="shared" si="37"/>
        <v>0</v>
      </c>
      <c r="CG67" s="352">
        <f t="shared" si="37"/>
        <v>0</v>
      </c>
      <c r="CH67" s="352">
        <f t="shared" si="37"/>
        <v>0</v>
      </c>
      <c r="CI67" s="352">
        <f t="shared" si="37"/>
        <v>0</v>
      </c>
      <c r="CJ67" s="352">
        <f t="shared" si="37"/>
        <v>0</v>
      </c>
      <c r="CK67" s="352">
        <f t="shared" si="37"/>
        <v>0</v>
      </c>
      <c r="CL67" s="352">
        <f t="shared" si="37"/>
        <v>0</v>
      </c>
      <c r="CM67" s="352">
        <f t="shared" si="37"/>
        <v>0</v>
      </c>
      <c r="CN67" s="352">
        <f t="shared" si="37"/>
        <v>0</v>
      </c>
      <c r="CO67" s="352">
        <f t="shared" si="37"/>
        <v>0</v>
      </c>
      <c r="CP67" s="352">
        <f t="shared" si="37"/>
        <v>0</v>
      </c>
      <c r="CQ67" s="352">
        <f t="shared" si="37"/>
        <v>0</v>
      </c>
      <c r="CR67" s="352">
        <f t="shared" si="37"/>
        <v>0</v>
      </c>
      <c r="CS67" s="352">
        <f t="shared" si="37"/>
        <v>0</v>
      </c>
      <c r="CT67" s="352">
        <f t="shared" si="37"/>
        <v>0</v>
      </c>
      <c r="CU67" s="352">
        <f t="shared" si="37"/>
        <v>0</v>
      </c>
      <c r="CV67" s="352">
        <f t="shared" si="37"/>
        <v>0</v>
      </c>
      <c r="CW67" s="352">
        <f t="shared" si="37"/>
        <v>0</v>
      </c>
      <c r="CX67" s="352">
        <f t="shared" si="37"/>
        <v>0</v>
      </c>
      <c r="CY67" s="352">
        <f t="shared" si="37"/>
        <v>0</v>
      </c>
      <c r="CZ67" s="352">
        <f t="shared" si="37"/>
        <v>0</v>
      </c>
      <c r="DA67" s="352">
        <f t="shared" si="37"/>
        <v>0</v>
      </c>
      <c r="DB67" s="352">
        <f t="shared" si="37"/>
        <v>0</v>
      </c>
      <c r="DC67" s="352">
        <f t="shared" si="37"/>
        <v>0</v>
      </c>
      <c r="DF67" s="23">
        <f t="shared" si="17"/>
        <v>0</v>
      </c>
    </row>
    <row r="68" spans="1:112" ht="15">
      <c r="A68" s="67"/>
      <c r="B68" s="323" t="str">
        <f>$B$67&amp;"1."</f>
        <v>E.3.1.</v>
      </c>
      <c r="C68" s="357" t="s">
        <v>182</v>
      </c>
      <c r="D68" s="363"/>
      <c r="E68" s="358">
        <v>0.21</v>
      </c>
      <c r="F68" s="350">
        <f>H68+NPV(FD,I68:INDEX(I68:DC68,PAL))</f>
        <v>0</v>
      </c>
      <c r="G68" s="350">
        <f>SUMIF($H$5:$DC$5,"&lt;="&amp;PAL,$H68:$DC68)</f>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0</v>
      </c>
      <c r="AX68" s="359">
        <v>0</v>
      </c>
      <c r="AY68" s="359">
        <v>0</v>
      </c>
      <c r="AZ68" s="359">
        <v>0</v>
      </c>
      <c r="BA68" s="359">
        <v>0</v>
      </c>
      <c r="BB68" s="359">
        <v>0</v>
      </c>
      <c r="BC68" s="359">
        <v>0</v>
      </c>
      <c r="BD68" s="359">
        <v>0</v>
      </c>
      <c r="BE68" s="359">
        <v>0</v>
      </c>
      <c r="BF68" s="359">
        <v>0</v>
      </c>
      <c r="BG68" s="359">
        <v>0</v>
      </c>
      <c r="BH68" s="359">
        <v>0</v>
      </c>
      <c r="BI68" s="359">
        <v>0</v>
      </c>
      <c r="BJ68" s="359">
        <v>0</v>
      </c>
      <c r="BK68" s="359">
        <v>0</v>
      </c>
      <c r="BL68" s="359">
        <v>0</v>
      </c>
      <c r="BM68" s="359">
        <v>0</v>
      </c>
      <c r="BN68" s="359">
        <v>0</v>
      </c>
      <c r="BO68" s="359">
        <v>0</v>
      </c>
      <c r="BP68" s="359">
        <v>0</v>
      </c>
      <c r="BQ68" s="359">
        <v>0</v>
      </c>
      <c r="BR68" s="359">
        <v>0</v>
      </c>
      <c r="BS68" s="359">
        <v>0</v>
      </c>
      <c r="BT68" s="359">
        <v>0</v>
      </c>
      <c r="BU68" s="359">
        <v>0</v>
      </c>
      <c r="BV68" s="359">
        <v>0</v>
      </c>
      <c r="BW68" s="359">
        <v>0</v>
      </c>
      <c r="BX68" s="359">
        <v>0</v>
      </c>
      <c r="BY68" s="359">
        <v>0</v>
      </c>
      <c r="BZ68" s="359">
        <v>0</v>
      </c>
      <c r="CA68" s="359">
        <v>0</v>
      </c>
      <c r="CB68" s="359">
        <v>0</v>
      </c>
      <c r="CC68" s="359">
        <v>0</v>
      </c>
      <c r="CD68" s="359">
        <v>0</v>
      </c>
      <c r="CE68" s="359">
        <v>0</v>
      </c>
      <c r="CF68" s="359">
        <v>0</v>
      </c>
      <c r="CG68" s="359">
        <v>0</v>
      </c>
      <c r="CH68" s="359">
        <v>0</v>
      </c>
      <c r="CI68" s="359">
        <v>0</v>
      </c>
      <c r="CJ68" s="359">
        <v>0</v>
      </c>
      <c r="CK68" s="359">
        <v>0</v>
      </c>
      <c r="CL68" s="359">
        <v>0</v>
      </c>
      <c r="CM68" s="359">
        <v>0</v>
      </c>
      <c r="CN68" s="359">
        <v>0</v>
      </c>
      <c r="CO68" s="359">
        <v>0</v>
      </c>
      <c r="CP68" s="359">
        <v>0</v>
      </c>
      <c r="CQ68" s="359">
        <v>0</v>
      </c>
      <c r="CR68" s="359">
        <v>0</v>
      </c>
      <c r="CS68" s="359">
        <v>0</v>
      </c>
      <c r="CT68" s="359">
        <v>0</v>
      </c>
      <c r="CU68" s="359">
        <v>0</v>
      </c>
      <c r="CV68" s="359">
        <v>0</v>
      </c>
      <c r="CW68" s="359">
        <v>0</v>
      </c>
      <c r="CX68" s="359">
        <v>0</v>
      </c>
      <c r="CY68" s="359">
        <v>0</v>
      </c>
      <c r="CZ68" s="359">
        <v>0</v>
      </c>
      <c r="DA68" s="359">
        <v>0</v>
      </c>
      <c r="DB68" s="359">
        <v>0</v>
      </c>
      <c r="DC68" s="359">
        <v>0</v>
      </c>
      <c r="DE68" s="23">
        <f>COUNTBLANK(H68:DC68)</f>
        <v>0</v>
      </c>
      <c r="DF68" s="23">
        <f t="shared" si="17"/>
        <v>0</v>
      </c>
      <c r="DG68">
        <f t="shared" ref="DG68:DG77" si="38">IF(ISNUMBER(E68),E68*100,0)</f>
        <v>21</v>
      </c>
      <c r="DH68">
        <v>0</v>
      </c>
    </row>
    <row r="69" spans="1:112" ht="15">
      <c r="A69" s="67"/>
      <c r="B69" s="323" t="str">
        <f>$B$67&amp;"2."</f>
        <v>E.3.2.</v>
      </c>
      <c r="C69" s="357" t="s">
        <v>182</v>
      </c>
      <c r="D69" s="363"/>
      <c r="E69" s="358">
        <v>0.21</v>
      </c>
      <c r="F69" s="350">
        <f>H69+NPV(FD,I69:INDEX(I69:DC69,PAL))</f>
        <v>0</v>
      </c>
      <c r="G69" s="350">
        <f>SUMIF($H$5:$DC$5,"&lt;="&amp;PAL,$H69:$DC69)</f>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0</v>
      </c>
      <c r="AT69" s="359">
        <v>0</v>
      </c>
      <c r="AU69" s="359">
        <v>0</v>
      </c>
      <c r="AV69" s="359">
        <v>0</v>
      </c>
      <c r="AW69" s="359">
        <v>0</v>
      </c>
      <c r="AX69" s="359">
        <v>0</v>
      </c>
      <c r="AY69" s="359">
        <v>0</v>
      </c>
      <c r="AZ69" s="359">
        <v>0</v>
      </c>
      <c r="BA69" s="359">
        <v>0</v>
      </c>
      <c r="BB69" s="359">
        <v>0</v>
      </c>
      <c r="BC69" s="359">
        <v>0</v>
      </c>
      <c r="BD69" s="359">
        <v>0</v>
      </c>
      <c r="BE69" s="359">
        <v>0</v>
      </c>
      <c r="BF69" s="359">
        <v>0</v>
      </c>
      <c r="BG69" s="359">
        <v>0</v>
      </c>
      <c r="BH69" s="359">
        <v>0</v>
      </c>
      <c r="BI69" s="359">
        <v>0</v>
      </c>
      <c r="BJ69" s="359">
        <v>0</v>
      </c>
      <c r="BK69" s="359">
        <v>0</v>
      </c>
      <c r="BL69" s="359">
        <v>0</v>
      </c>
      <c r="BM69" s="359">
        <v>0</v>
      </c>
      <c r="BN69" s="359">
        <v>0</v>
      </c>
      <c r="BO69" s="359">
        <v>0</v>
      </c>
      <c r="BP69" s="359">
        <v>0</v>
      </c>
      <c r="BQ69" s="359">
        <v>0</v>
      </c>
      <c r="BR69" s="359">
        <v>0</v>
      </c>
      <c r="BS69" s="359">
        <v>0</v>
      </c>
      <c r="BT69" s="359">
        <v>0</v>
      </c>
      <c r="BU69" s="359">
        <v>0</v>
      </c>
      <c r="BV69" s="359">
        <v>0</v>
      </c>
      <c r="BW69" s="359">
        <v>0</v>
      </c>
      <c r="BX69" s="359">
        <v>0</v>
      </c>
      <c r="BY69" s="359">
        <v>0</v>
      </c>
      <c r="BZ69" s="359">
        <v>0</v>
      </c>
      <c r="CA69" s="359">
        <v>0</v>
      </c>
      <c r="CB69" s="359">
        <v>0</v>
      </c>
      <c r="CC69" s="359">
        <v>0</v>
      </c>
      <c r="CD69" s="359">
        <v>0</v>
      </c>
      <c r="CE69" s="359">
        <v>0</v>
      </c>
      <c r="CF69" s="359">
        <v>0</v>
      </c>
      <c r="CG69" s="359">
        <v>0</v>
      </c>
      <c r="CH69" s="359">
        <v>0</v>
      </c>
      <c r="CI69" s="359">
        <v>0</v>
      </c>
      <c r="CJ69" s="359">
        <v>0</v>
      </c>
      <c r="CK69" s="359">
        <v>0</v>
      </c>
      <c r="CL69" s="359">
        <v>0</v>
      </c>
      <c r="CM69" s="359">
        <v>0</v>
      </c>
      <c r="CN69" s="359">
        <v>0</v>
      </c>
      <c r="CO69" s="359">
        <v>0</v>
      </c>
      <c r="CP69" s="359">
        <v>0</v>
      </c>
      <c r="CQ69" s="359">
        <v>0</v>
      </c>
      <c r="CR69" s="359">
        <v>0</v>
      </c>
      <c r="CS69" s="359">
        <v>0</v>
      </c>
      <c r="CT69" s="359">
        <v>0</v>
      </c>
      <c r="CU69" s="359">
        <v>0</v>
      </c>
      <c r="CV69" s="359">
        <v>0</v>
      </c>
      <c r="CW69" s="359">
        <v>0</v>
      </c>
      <c r="CX69" s="359">
        <v>0</v>
      </c>
      <c r="CY69" s="359">
        <v>0</v>
      </c>
      <c r="CZ69" s="359">
        <v>0</v>
      </c>
      <c r="DA69" s="359">
        <v>0</v>
      </c>
      <c r="DB69" s="359">
        <v>0</v>
      </c>
      <c r="DC69" s="359">
        <v>0</v>
      </c>
      <c r="DE69" s="23">
        <f t="shared" ref="DE69:DE77" si="39">COUNTBLANK(H69:DC69)</f>
        <v>0</v>
      </c>
      <c r="DF69" s="23">
        <f t="shared" si="17"/>
        <v>0</v>
      </c>
      <c r="DG69">
        <f t="shared" si="38"/>
        <v>21</v>
      </c>
      <c r="DH69">
        <v>0</v>
      </c>
    </row>
    <row r="70" spans="1:112" ht="15">
      <c r="A70" s="67"/>
      <c r="B70" s="323" t="str">
        <f>$B$67&amp;"3."</f>
        <v>E.3.3.</v>
      </c>
      <c r="C70" s="357" t="s">
        <v>182</v>
      </c>
      <c r="D70" s="363"/>
      <c r="E70" s="358">
        <v>0.21</v>
      </c>
      <c r="F70" s="350">
        <f>H70+NPV(FD,I70:INDEX(I70:DC70,PAL))</f>
        <v>0</v>
      </c>
      <c r="G70" s="350">
        <f>SUMIF($H$5:$DC$5,"&lt;="&amp;PAL,$H70:$DC70)</f>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0</v>
      </c>
      <c r="AI70" s="359">
        <v>0</v>
      </c>
      <c r="AJ70" s="359">
        <v>0</v>
      </c>
      <c r="AK70" s="359">
        <v>0</v>
      </c>
      <c r="AL70" s="359">
        <v>0</v>
      </c>
      <c r="AM70" s="359">
        <v>0</v>
      </c>
      <c r="AN70" s="359">
        <v>0</v>
      </c>
      <c r="AO70" s="359">
        <v>0</v>
      </c>
      <c r="AP70" s="359">
        <v>0</v>
      </c>
      <c r="AQ70" s="359">
        <v>0</v>
      </c>
      <c r="AR70" s="359">
        <v>0</v>
      </c>
      <c r="AS70" s="359">
        <v>0</v>
      </c>
      <c r="AT70" s="359">
        <v>0</v>
      </c>
      <c r="AU70" s="359">
        <v>0</v>
      </c>
      <c r="AV70" s="359">
        <v>0</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59">
        <v>0</v>
      </c>
      <c r="BY70" s="359">
        <v>0</v>
      </c>
      <c r="BZ70" s="359">
        <v>0</v>
      </c>
      <c r="CA70" s="359">
        <v>0</v>
      </c>
      <c r="CB70" s="359">
        <v>0</v>
      </c>
      <c r="CC70" s="359">
        <v>0</v>
      </c>
      <c r="CD70" s="359">
        <v>0</v>
      </c>
      <c r="CE70" s="359">
        <v>0</v>
      </c>
      <c r="CF70" s="359">
        <v>0</v>
      </c>
      <c r="CG70" s="359">
        <v>0</v>
      </c>
      <c r="CH70" s="359">
        <v>0</v>
      </c>
      <c r="CI70" s="359">
        <v>0</v>
      </c>
      <c r="CJ70" s="359">
        <v>0</v>
      </c>
      <c r="CK70" s="359">
        <v>0</v>
      </c>
      <c r="CL70" s="359">
        <v>0</v>
      </c>
      <c r="CM70" s="359">
        <v>0</v>
      </c>
      <c r="CN70" s="359">
        <v>0</v>
      </c>
      <c r="CO70" s="359">
        <v>0</v>
      </c>
      <c r="CP70" s="359">
        <v>0</v>
      </c>
      <c r="CQ70" s="359">
        <v>0</v>
      </c>
      <c r="CR70" s="359">
        <v>0</v>
      </c>
      <c r="CS70" s="359">
        <v>0</v>
      </c>
      <c r="CT70" s="359">
        <v>0</v>
      </c>
      <c r="CU70" s="359">
        <v>0</v>
      </c>
      <c r="CV70" s="359">
        <v>0</v>
      </c>
      <c r="CW70" s="359">
        <v>0</v>
      </c>
      <c r="CX70" s="359">
        <v>0</v>
      </c>
      <c r="CY70" s="359">
        <v>0</v>
      </c>
      <c r="CZ70" s="359">
        <v>0</v>
      </c>
      <c r="DA70" s="359">
        <v>0</v>
      </c>
      <c r="DB70" s="359">
        <v>0</v>
      </c>
      <c r="DC70" s="359">
        <v>0</v>
      </c>
      <c r="DE70" s="23">
        <f t="shared" si="39"/>
        <v>0</v>
      </c>
      <c r="DF70" s="23">
        <f t="shared" si="17"/>
        <v>0</v>
      </c>
      <c r="DG70">
        <f t="shared" si="38"/>
        <v>21</v>
      </c>
      <c r="DH70">
        <v>0</v>
      </c>
    </row>
    <row r="71" spans="1:112" ht="15">
      <c r="A71" s="67"/>
      <c r="B71" s="323" t="str">
        <f>$B$67&amp;"4."</f>
        <v>E.3.4.</v>
      </c>
      <c r="C71" s="357" t="s">
        <v>182</v>
      </c>
      <c r="D71" s="363"/>
      <c r="E71" s="358">
        <v>0.21</v>
      </c>
      <c r="F71" s="350">
        <f>H71+NPV(FD,I71:INDEX(I71:DC71,PAL))</f>
        <v>0</v>
      </c>
      <c r="G71" s="350">
        <f>SUMIF($H$5:$DC$5,"&lt;="&amp;PAL,$H71:$DC71)</f>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0</v>
      </c>
      <c r="AV71" s="359">
        <v>0</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0</v>
      </c>
      <c r="BR71" s="359">
        <v>0</v>
      </c>
      <c r="BS71" s="359">
        <v>0</v>
      </c>
      <c r="BT71" s="359">
        <v>0</v>
      </c>
      <c r="BU71" s="359">
        <v>0</v>
      </c>
      <c r="BV71" s="359">
        <v>0</v>
      </c>
      <c r="BW71" s="359">
        <v>0</v>
      </c>
      <c r="BX71" s="359">
        <v>0</v>
      </c>
      <c r="BY71" s="359">
        <v>0</v>
      </c>
      <c r="BZ71" s="359">
        <v>0</v>
      </c>
      <c r="CA71" s="359">
        <v>0</v>
      </c>
      <c r="CB71" s="359">
        <v>0</v>
      </c>
      <c r="CC71" s="359">
        <v>0</v>
      </c>
      <c r="CD71" s="359">
        <v>0</v>
      </c>
      <c r="CE71" s="359">
        <v>0</v>
      </c>
      <c r="CF71" s="359">
        <v>0</v>
      </c>
      <c r="CG71" s="359">
        <v>0</v>
      </c>
      <c r="CH71" s="359">
        <v>0</v>
      </c>
      <c r="CI71" s="359">
        <v>0</v>
      </c>
      <c r="CJ71" s="359">
        <v>0</v>
      </c>
      <c r="CK71" s="359">
        <v>0</v>
      </c>
      <c r="CL71" s="359">
        <v>0</v>
      </c>
      <c r="CM71" s="359">
        <v>0</v>
      </c>
      <c r="CN71" s="359">
        <v>0</v>
      </c>
      <c r="CO71" s="359">
        <v>0</v>
      </c>
      <c r="CP71" s="359">
        <v>0</v>
      </c>
      <c r="CQ71" s="359">
        <v>0</v>
      </c>
      <c r="CR71" s="359">
        <v>0</v>
      </c>
      <c r="CS71" s="359">
        <v>0</v>
      </c>
      <c r="CT71" s="359">
        <v>0</v>
      </c>
      <c r="CU71" s="359">
        <v>0</v>
      </c>
      <c r="CV71" s="359">
        <v>0</v>
      </c>
      <c r="CW71" s="359">
        <v>0</v>
      </c>
      <c r="CX71" s="359">
        <v>0</v>
      </c>
      <c r="CY71" s="359">
        <v>0</v>
      </c>
      <c r="CZ71" s="359">
        <v>0</v>
      </c>
      <c r="DA71" s="359">
        <v>0</v>
      </c>
      <c r="DB71" s="359">
        <v>0</v>
      </c>
      <c r="DC71" s="359">
        <v>0</v>
      </c>
      <c r="DE71" s="23">
        <f t="shared" si="39"/>
        <v>0</v>
      </c>
      <c r="DF71" s="23">
        <f t="shared" si="17"/>
        <v>0</v>
      </c>
      <c r="DG71">
        <f t="shared" si="38"/>
        <v>21</v>
      </c>
      <c r="DH71">
        <v>0</v>
      </c>
    </row>
    <row r="72" spans="1:112" ht="15">
      <c r="A72" s="67"/>
      <c r="B72" s="323" t="str">
        <f>$B$67&amp;"5."</f>
        <v>E.3.5.</v>
      </c>
      <c r="C72" s="357" t="s">
        <v>182</v>
      </c>
      <c r="D72" s="363"/>
      <c r="E72" s="358">
        <v>0.21</v>
      </c>
      <c r="F72" s="350">
        <f>H72+NPV(FD,I72:INDEX(I72:DC72,PAL))</f>
        <v>0</v>
      </c>
      <c r="G72" s="350">
        <f>SUMIF($H$5:$DC$5,"&lt;="&amp;PAL,$H72:$DC72)</f>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0</v>
      </c>
      <c r="AI72" s="359">
        <v>0</v>
      </c>
      <c r="AJ72" s="359">
        <v>0</v>
      </c>
      <c r="AK72" s="359">
        <v>0</v>
      </c>
      <c r="AL72" s="359">
        <v>0</v>
      </c>
      <c r="AM72" s="359">
        <v>0</v>
      </c>
      <c r="AN72" s="359">
        <v>0</v>
      </c>
      <c r="AO72" s="359">
        <v>0</v>
      </c>
      <c r="AP72" s="359">
        <v>0</v>
      </c>
      <c r="AQ72" s="359">
        <v>0</v>
      </c>
      <c r="AR72" s="359">
        <v>0</v>
      </c>
      <c r="AS72" s="359">
        <v>0</v>
      </c>
      <c r="AT72" s="359">
        <v>0</v>
      </c>
      <c r="AU72" s="359">
        <v>0</v>
      </c>
      <c r="AV72" s="359">
        <v>0</v>
      </c>
      <c r="AW72" s="359">
        <v>0</v>
      </c>
      <c r="AX72" s="359">
        <v>0</v>
      </c>
      <c r="AY72" s="359">
        <v>0</v>
      </c>
      <c r="AZ72" s="359">
        <v>0</v>
      </c>
      <c r="BA72" s="359">
        <v>0</v>
      </c>
      <c r="BB72" s="359">
        <v>0</v>
      </c>
      <c r="BC72" s="359">
        <v>0</v>
      </c>
      <c r="BD72" s="359">
        <v>0</v>
      </c>
      <c r="BE72" s="359">
        <v>0</v>
      </c>
      <c r="BF72" s="359">
        <v>0</v>
      </c>
      <c r="BG72" s="359">
        <v>0</v>
      </c>
      <c r="BH72" s="359">
        <v>0</v>
      </c>
      <c r="BI72" s="359">
        <v>0</v>
      </c>
      <c r="BJ72" s="359">
        <v>0</v>
      </c>
      <c r="BK72" s="359">
        <v>0</v>
      </c>
      <c r="BL72" s="359">
        <v>0</v>
      </c>
      <c r="BM72" s="359">
        <v>0</v>
      </c>
      <c r="BN72" s="359">
        <v>0</v>
      </c>
      <c r="BO72" s="359">
        <v>0</v>
      </c>
      <c r="BP72" s="359">
        <v>0</v>
      </c>
      <c r="BQ72" s="359">
        <v>0</v>
      </c>
      <c r="BR72" s="359">
        <v>0</v>
      </c>
      <c r="BS72" s="359">
        <v>0</v>
      </c>
      <c r="BT72" s="359">
        <v>0</v>
      </c>
      <c r="BU72" s="359">
        <v>0</v>
      </c>
      <c r="BV72" s="359">
        <v>0</v>
      </c>
      <c r="BW72" s="359">
        <v>0</v>
      </c>
      <c r="BX72" s="359">
        <v>0</v>
      </c>
      <c r="BY72" s="359">
        <v>0</v>
      </c>
      <c r="BZ72" s="359">
        <v>0</v>
      </c>
      <c r="CA72" s="359">
        <v>0</v>
      </c>
      <c r="CB72" s="359">
        <v>0</v>
      </c>
      <c r="CC72" s="359">
        <v>0</v>
      </c>
      <c r="CD72" s="359">
        <v>0</v>
      </c>
      <c r="CE72" s="359">
        <v>0</v>
      </c>
      <c r="CF72" s="359">
        <v>0</v>
      </c>
      <c r="CG72" s="359">
        <v>0</v>
      </c>
      <c r="CH72" s="359">
        <v>0</v>
      </c>
      <c r="CI72" s="359">
        <v>0</v>
      </c>
      <c r="CJ72" s="359">
        <v>0</v>
      </c>
      <c r="CK72" s="359">
        <v>0</v>
      </c>
      <c r="CL72" s="359">
        <v>0</v>
      </c>
      <c r="CM72" s="359">
        <v>0</v>
      </c>
      <c r="CN72" s="359">
        <v>0</v>
      </c>
      <c r="CO72" s="359">
        <v>0</v>
      </c>
      <c r="CP72" s="359">
        <v>0</v>
      </c>
      <c r="CQ72" s="359">
        <v>0</v>
      </c>
      <c r="CR72" s="359">
        <v>0</v>
      </c>
      <c r="CS72" s="359">
        <v>0</v>
      </c>
      <c r="CT72" s="359">
        <v>0</v>
      </c>
      <c r="CU72" s="359">
        <v>0</v>
      </c>
      <c r="CV72" s="359">
        <v>0</v>
      </c>
      <c r="CW72" s="359">
        <v>0</v>
      </c>
      <c r="CX72" s="359">
        <v>0</v>
      </c>
      <c r="CY72" s="359">
        <v>0</v>
      </c>
      <c r="CZ72" s="359">
        <v>0</v>
      </c>
      <c r="DA72" s="359">
        <v>0</v>
      </c>
      <c r="DB72" s="359">
        <v>0</v>
      </c>
      <c r="DC72" s="359">
        <v>0</v>
      </c>
      <c r="DE72" s="23">
        <f t="shared" si="39"/>
        <v>0</v>
      </c>
      <c r="DF72" s="23">
        <f t="shared" si="17"/>
        <v>0</v>
      </c>
      <c r="DG72">
        <f t="shared" si="38"/>
        <v>21</v>
      </c>
      <c r="DH72">
        <v>0</v>
      </c>
    </row>
    <row r="73" spans="1:112" ht="15">
      <c r="A73" s="67"/>
      <c r="B73" s="323" t="str">
        <f>$B$67&amp;"6."</f>
        <v>E.3.6.</v>
      </c>
      <c r="C73" s="357" t="s">
        <v>182</v>
      </c>
      <c r="D73" s="363"/>
      <c r="E73" s="358">
        <v>0.21</v>
      </c>
      <c r="F73" s="350">
        <f>H73+NPV(FD,I73:INDEX(I73:DC73,PAL))</f>
        <v>0</v>
      </c>
      <c r="G73" s="350">
        <f>SUMIF($H$5:$DC$5,"&lt;="&amp;PAL,$H73:$DC73)</f>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0</v>
      </c>
      <c r="AI73" s="359">
        <v>0</v>
      </c>
      <c r="AJ73" s="359">
        <v>0</v>
      </c>
      <c r="AK73" s="359">
        <v>0</v>
      </c>
      <c r="AL73" s="359">
        <v>0</v>
      </c>
      <c r="AM73" s="359">
        <v>0</v>
      </c>
      <c r="AN73" s="359">
        <v>0</v>
      </c>
      <c r="AO73" s="359">
        <v>0</v>
      </c>
      <c r="AP73" s="359">
        <v>0</v>
      </c>
      <c r="AQ73" s="359">
        <v>0</v>
      </c>
      <c r="AR73" s="359">
        <v>0</v>
      </c>
      <c r="AS73" s="359">
        <v>0</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0</v>
      </c>
      <c r="BM73" s="359">
        <v>0</v>
      </c>
      <c r="BN73" s="359">
        <v>0</v>
      </c>
      <c r="BO73" s="359">
        <v>0</v>
      </c>
      <c r="BP73" s="359">
        <v>0</v>
      </c>
      <c r="BQ73" s="359">
        <v>0</v>
      </c>
      <c r="BR73" s="359">
        <v>0</v>
      </c>
      <c r="BS73" s="359">
        <v>0</v>
      </c>
      <c r="BT73" s="359">
        <v>0</v>
      </c>
      <c r="BU73" s="359">
        <v>0</v>
      </c>
      <c r="BV73" s="359">
        <v>0</v>
      </c>
      <c r="BW73" s="359">
        <v>0</v>
      </c>
      <c r="BX73" s="359">
        <v>0</v>
      </c>
      <c r="BY73" s="359">
        <v>0</v>
      </c>
      <c r="BZ73" s="359">
        <v>0</v>
      </c>
      <c r="CA73" s="359">
        <v>0</v>
      </c>
      <c r="CB73" s="359">
        <v>0</v>
      </c>
      <c r="CC73" s="359">
        <v>0</v>
      </c>
      <c r="CD73" s="359">
        <v>0</v>
      </c>
      <c r="CE73" s="359">
        <v>0</v>
      </c>
      <c r="CF73" s="359">
        <v>0</v>
      </c>
      <c r="CG73" s="359">
        <v>0</v>
      </c>
      <c r="CH73" s="359">
        <v>0</v>
      </c>
      <c r="CI73" s="359">
        <v>0</v>
      </c>
      <c r="CJ73" s="359">
        <v>0</v>
      </c>
      <c r="CK73" s="359">
        <v>0</v>
      </c>
      <c r="CL73" s="359">
        <v>0</v>
      </c>
      <c r="CM73" s="359">
        <v>0</v>
      </c>
      <c r="CN73" s="359">
        <v>0</v>
      </c>
      <c r="CO73" s="359">
        <v>0</v>
      </c>
      <c r="CP73" s="359">
        <v>0</v>
      </c>
      <c r="CQ73" s="359">
        <v>0</v>
      </c>
      <c r="CR73" s="359">
        <v>0</v>
      </c>
      <c r="CS73" s="359">
        <v>0</v>
      </c>
      <c r="CT73" s="359">
        <v>0</v>
      </c>
      <c r="CU73" s="359">
        <v>0</v>
      </c>
      <c r="CV73" s="359">
        <v>0</v>
      </c>
      <c r="CW73" s="359">
        <v>0</v>
      </c>
      <c r="CX73" s="359">
        <v>0</v>
      </c>
      <c r="CY73" s="359">
        <v>0</v>
      </c>
      <c r="CZ73" s="359">
        <v>0</v>
      </c>
      <c r="DA73" s="359">
        <v>0</v>
      </c>
      <c r="DB73" s="359">
        <v>0</v>
      </c>
      <c r="DC73" s="359">
        <v>0</v>
      </c>
      <c r="DE73" s="23">
        <f t="shared" si="39"/>
        <v>0</v>
      </c>
      <c r="DF73" s="23">
        <f t="shared" si="17"/>
        <v>0</v>
      </c>
      <c r="DG73">
        <f t="shared" si="38"/>
        <v>21</v>
      </c>
      <c r="DH73">
        <v>0</v>
      </c>
    </row>
    <row r="74" spans="1:112" ht="15">
      <c r="A74" s="67"/>
      <c r="B74" s="323" t="str">
        <f>$B$67&amp;"7."</f>
        <v>E.3.7.</v>
      </c>
      <c r="C74" s="357" t="s">
        <v>182</v>
      </c>
      <c r="D74" s="363"/>
      <c r="E74" s="358">
        <v>0.21</v>
      </c>
      <c r="F74" s="350">
        <f>H74+NPV(FD,I74:INDEX(I74:DC74,PAL))</f>
        <v>0</v>
      </c>
      <c r="G74" s="350">
        <f>SUMIF($H$5:$DC$5,"&lt;="&amp;PAL,$H74:$DC74)</f>
        <v>0</v>
      </c>
      <c r="H74" s="359">
        <v>0</v>
      </c>
      <c r="I74" s="359">
        <v>0</v>
      </c>
      <c r="J74" s="359">
        <v>0</v>
      </c>
      <c r="K74" s="359">
        <v>0</v>
      </c>
      <c r="L74" s="359">
        <v>0</v>
      </c>
      <c r="M74" s="359">
        <v>0</v>
      </c>
      <c r="N74" s="359">
        <v>0</v>
      </c>
      <c r="O74" s="359">
        <v>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0</v>
      </c>
      <c r="AI74" s="359">
        <v>0</v>
      </c>
      <c r="AJ74" s="359">
        <v>0</v>
      </c>
      <c r="AK74" s="359">
        <v>0</v>
      </c>
      <c r="AL74" s="359">
        <v>0</v>
      </c>
      <c r="AM74" s="359">
        <v>0</v>
      </c>
      <c r="AN74" s="359">
        <v>0</v>
      </c>
      <c r="AO74" s="359">
        <v>0</v>
      </c>
      <c r="AP74" s="359">
        <v>0</v>
      </c>
      <c r="AQ74" s="359">
        <v>0</v>
      </c>
      <c r="AR74" s="359">
        <v>0</v>
      </c>
      <c r="AS74" s="359">
        <v>0</v>
      </c>
      <c r="AT74" s="359">
        <v>0</v>
      </c>
      <c r="AU74" s="359">
        <v>0</v>
      </c>
      <c r="AV74" s="359">
        <v>0</v>
      </c>
      <c r="AW74" s="359">
        <v>0</v>
      </c>
      <c r="AX74" s="359">
        <v>0</v>
      </c>
      <c r="AY74" s="359">
        <v>0</v>
      </c>
      <c r="AZ74" s="359">
        <v>0</v>
      </c>
      <c r="BA74" s="359">
        <v>0</v>
      </c>
      <c r="BB74" s="359">
        <v>0</v>
      </c>
      <c r="BC74" s="359">
        <v>0</v>
      </c>
      <c r="BD74" s="359">
        <v>0</v>
      </c>
      <c r="BE74" s="359">
        <v>0</v>
      </c>
      <c r="BF74" s="359">
        <v>0</v>
      </c>
      <c r="BG74" s="359">
        <v>0</v>
      </c>
      <c r="BH74" s="359">
        <v>0</v>
      </c>
      <c r="BI74" s="359">
        <v>0</v>
      </c>
      <c r="BJ74" s="359">
        <v>0</v>
      </c>
      <c r="BK74" s="359">
        <v>0</v>
      </c>
      <c r="BL74" s="359">
        <v>0</v>
      </c>
      <c r="BM74" s="359">
        <v>0</v>
      </c>
      <c r="BN74" s="359">
        <v>0</v>
      </c>
      <c r="BO74" s="359">
        <v>0</v>
      </c>
      <c r="BP74" s="359">
        <v>0</v>
      </c>
      <c r="BQ74" s="359">
        <v>0</v>
      </c>
      <c r="BR74" s="359">
        <v>0</v>
      </c>
      <c r="BS74" s="359">
        <v>0</v>
      </c>
      <c r="BT74" s="359">
        <v>0</v>
      </c>
      <c r="BU74" s="359">
        <v>0</v>
      </c>
      <c r="BV74" s="359">
        <v>0</v>
      </c>
      <c r="BW74" s="359">
        <v>0</v>
      </c>
      <c r="BX74" s="359">
        <v>0</v>
      </c>
      <c r="BY74" s="359">
        <v>0</v>
      </c>
      <c r="BZ74" s="359">
        <v>0</v>
      </c>
      <c r="CA74" s="359">
        <v>0</v>
      </c>
      <c r="CB74" s="359">
        <v>0</v>
      </c>
      <c r="CC74" s="359">
        <v>0</v>
      </c>
      <c r="CD74" s="359">
        <v>0</v>
      </c>
      <c r="CE74" s="359">
        <v>0</v>
      </c>
      <c r="CF74" s="359">
        <v>0</v>
      </c>
      <c r="CG74" s="359">
        <v>0</v>
      </c>
      <c r="CH74" s="359">
        <v>0</v>
      </c>
      <c r="CI74" s="359">
        <v>0</v>
      </c>
      <c r="CJ74" s="359">
        <v>0</v>
      </c>
      <c r="CK74" s="359">
        <v>0</v>
      </c>
      <c r="CL74" s="359">
        <v>0</v>
      </c>
      <c r="CM74" s="359">
        <v>0</v>
      </c>
      <c r="CN74" s="359">
        <v>0</v>
      </c>
      <c r="CO74" s="359">
        <v>0</v>
      </c>
      <c r="CP74" s="359">
        <v>0</v>
      </c>
      <c r="CQ74" s="359">
        <v>0</v>
      </c>
      <c r="CR74" s="359">
        <v>0</v>
      </c>
      <c r="CS74" s="359">
        <v>0</v>
      </c>
      <c r="CT74" s="359">
        <v>0</v>
      </c>
      <c r="CU74" s="359">
        <v>0</v>
      </c>
      <c r="CV74" s="359">
        <v>0</v>
      </c>
      <c r="CW74" s="359">
        <v>0</v>
      </c>
      <c r="CX74" s="359">
        <v>0</v>
      </c>
      <c r="CY74" s="359">
        <v>0</v>
      </c>
      <c r="CZ74" s="359">
        <v>0</v>
      </c>
      <c r="DA74" s="359">
        <v>0</v>
      </c>
      <c r="DB74" s="359">
        <v>0</v>
      </c>
      <c r="DC74" s="359">
        <v>0</v>
      </c>
      <c r="DE74" s="23">
        <f t="shared" si="39"/>
        <v>0</v>
      </c>
      <c r="DF74" s="23">
        <f t="shared" si="17"/>
        <v>0</v>
      </c>
      <c r="DG74">
        <f t="shared" si="38"/>
        <v>21</v>
      </c>
      <c r="DH74">
        <v>0</v>
      </c>
    </row>
    <row r="75" spans="1:112" ht="15">
      <c r="A75" s="67"/>
      <c r="B75" s="323" t="str">
        <f>$B$67&amp;"8."</f>
        <v>E.3.8.</v>
      </c>
      <c r="C75" s="357" t="s">
        <v>182</v>
      </c>
      <c r="D75" s="363"/>
      <c r="E75" s="358">
        <v>0.21</v>
      </c>
      <c r="F75" s="350">
        <f>H75+NPV(FD,I75:INDEX(I75:DC75,PAL))</f>
        <v>0</v>
      </c>
      <c r="G75" s="350">
        <f>SUMIF($H$5:$DC$5,"&lt;="&amp;PAL,$H75:$DC75)</f>
        <v>0</v>
      </c>
      <c r="H75" s="359">
        <v>0</v>
      </c>
      <c r="I75" s="359">
        <v>0</v>
      </c>
      <c r="J75" s="359">
        <v>0</v>
      </c>
      <c r="K75" s="359">
        <v>0</v>
      </c>
      <c r="L75" s="359">
        <v>0</v>
      </c>
      <c r="M75" s="359">
        <v>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0</v>
      </c>
      <c r="AI75" s="359">
        <v>0</v>
      </c>
      <c r="AJ75" s="359">
        <v>0</v>
      </c>
      <c r="AK75" s="359">
        <v>0</v>
      </c>
      <c r="AL75" s="359">
        <v>0</v>
      </c>
      <c r="AM75" s="359">
        <v>0</v>
      </c>
      <c r="AN75" s="359">
        <v>0</v>
      </c>
      <c r="AO75" s="359">
        <v>0</v>
      </c>
      <c r="AP75" s="359">
        <v>0</v>
      </c>
      <c r="AQ75" s="359">
        <v>0</v>
      </c>
      <c r="AR75" s="359">
        <v>0</v>
      </c>
      <c r="AS75" s="359">
        <v>0</v>
      </c>
      <c r="AT75" s="359">
        <v>0</v>
      </c>
      <c r="AU75" s="359">
        <v>0</v>
      </c>
      <c r="AV75" s="359">
        <v>0</v>
      </c>
      <c r="AW75" s="359">
        <v>0</v>
      </c>
      <c r="AX75" s="359">
        <v>0</v>
      </c>
      <c r="AY75" s="359">
        <v>0</v>
      </c>
      <c r="AZ75" s="359">
        <v>0</v>
      </c>
      <c r="BA75" s="359">
        <v>0</v>
      </c>
      <c r="BB75" s="359">
        <v>0</v>
      </c>
      <c r="BC75" s="359">
        <v>0</v>
      </c>
      <c r="BD75" s="359">
        <v>0</v>
      </c>
      <c r="BE75" s="359">
        <v>0</v>
      </c>
      <c r="BF75" s="359">
        <v>0</v>
      </c>
      <c r="BG75" s="359">
        <v>0</v>
      </c>
      <c r="BH75" s="359">
        <v>0</v>
      </c>
      <c r="BI75" s="359">
        <v>0</v>
      </c>
      <c r="BJ75" s="359">
        <v>0</v>
      </c>
      <c r="BK75" s="359">
        <v>0</v>
      </c>
      <c r="BL75" s="359">
        <v>0</v>
      </c>
      <c r="BM75" s="359">
        <v>0</v>
      </c>
      <c r="BN75" s="359">
        <v>0</v>
      </c>
      <c r="BO75" s="359">
        <v>0</v>
      </c>
      <c r="BP75" s="359">
        <v>0</v>
      </c>
      <c r="BQ75" s="359">
        <v>0</v>
      </c>
      <c r="BR75" s="359">
        <v>0</v>
      </c>
      <c r="BS75" s="359">
        <v>0</v>
      </c>
      <c r="BT75" s="359">
        <v>0</v>
      </c>
      <c r="BU75" s="359">
        <v>0</v>
      </c>
      <c r="BV75" s="359">
        <v>0</v>
      </c>
      <c r="BW75" s="359">
        <v>0</v>
      </c>
      <c r="BX75" s="359">
        <v>0</v>
      </c>
      <c r="BY75" s="359">
        <v>0</v>
      </c>
      <c r="BZ75" s="359">
        <v>0</v>
      </c>
      <c r="CA75" s="359">
        <v>0</v>
      </c>
      <c r="CB75" s="359">
        <v>0</v>
      </c>
      <c r="CC75" s="359">
        <v>0</v>
      </c>
      <c r="CD75" s="359">
        <v>0</v>
      </c>
      <c r="CE75" s="359">
        <v>0</v>
      </c>
      <c r="CF75" s="359">
        <v>0</v>
      </c>
      <c r="CG75" s="359">
        <v>0</v>
      </c>
      <c r="CH75" s="359">
        <v>0</v>
      </c>
      <c r="CI75" s="359">
        <v>0</v>
      </c>
      <c r="CJ75" s="359">
        <v>0</v>
      </c>
      <c r="CK75" s="359">
        <v>0</v>
      </c>
      <c r="CL75" s="359">
        <v>0</v>
      </c>
      <c r="CM75" s="359">
        <v>0</v>
      </c>
      <c r="CN75" s="359">
        <v>0</v>
      </c>
      <c r="CO75" s="359">
        <v>0</v>
      </c>
      <c r="CP75" s="359">
        <v>0</v>
      </c>
      <c r="CQ75" s="359">
        <v>0</v>
      </c>
      <c r="CR75" s="359">
        <v>0</v>
      </c>
      <c r="CS75" s="359">
        <v>0</v>
      </c>
      <c r="CT75" s="359">
        <v>0</v>
      </c>
      <c r="CU75" s="359">
        <v>0</v>
      </c>
      <c r="CV75" s="359">
        <v>0</v>
      </c>
      <c r="CW75" s="359">
        <v>0</v>
      </c>
      <c r="CX75" s="359">
        <v>0</v>
      </c>
      <c r="CY75" s="359">
        <v>0</v>
      </c>
      <c r="CZ75" s="359">
        <v>0</v>
      </c>
      <c r="DA75" s="359">
        <v>0</v>
      </c>
      <c r="DB75" s="359">
        <v>0</v>
      </c>
      <c r="DC75" s="359">
        <v>0</v>
      </c>
      <c r="DE75" s="23">
        <f t="shared" si="39"/>
        <v>0</v>
      </c>
      <c r="DF75" s="23">
        <f t="shared" si="17"/>
        <v>0</v>
      </c>
      <c r="DG75">
        <f t="shared" si="38"/>
        <v>21</v>
      </c>
      <c r="DH75">
        <v>0</v>
      </c>
    </row>
    <row r="76" spans="1:112" ht="15">
      <c r="A76" s="67"/>
      <c r="B76" s="323" t="str">
        <f>$B$67&amp;"9."</f>
        <v>E.3.9.</v>
      </c>
      <c r="C76" s="360" t="s">
        <v>178</v>
      </c>
      <c r="D76" s="323"/>
      <c r="E76" s="358">
        <v>0.21</v>
      </c>
      <c r="F76" s="350">
        <f>H76+NPV(FD,I76:INDEX(I76:DC76,PAL))</f>
        <v>0</v>
      </c>
      <c r="G76" s="350">
        <f>SUMIF($H$5:$DC$5,"&lt;="&amp;PAL,$H76:$DC76)</f>
        <v>0</v>
      </c>
      <c r="H76" s="361">
        <v>0</v>
      </c>
      <c r="I76" s="361">
        <v>0</v>
      </c>
      <c r="J76" s="361">
        <v>0</v>
      </c>
      <c r="K76" s="361">
        <v>0</v>
      </c>
      <c r="L76" s="361">
        <v>0</v>
      </c>
      <c r="M76" s="361">
        <v>0</v>
      </c>
      <c r="N76" s="361">
        <v>0</v>
      </c>
      <c r="O76" s="361">
        <v>0</v>
      </c>
      <c r="P76" s="361">
        <v>0</v>
      </c>
      <c r="Q76" s="361">
        <v>0</v>
      </c>
      <c r="R76" s="361">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362">
        <v>0</v>
      </c>
      <c r="BA76" s="362">
        <v>0</v>
      </c>
      <c r="BB76" s="362">
        <v>0</v>
      </c>
      <c r="BC76" s="362">
        <v>0</v>
      </c>
      <c r="BD76" s="362">
        <v>0</v>
      </c>
      <c r="BE76" s="362">
        <v>0</v>
      </c>
      <c r="BF76" s="362">
        <v>0</v>
      </c>
      <c r="BG76" s="362">
        <v>0</v>
      </c>
      <c r="BH76" s="362">
        <v>0</v>
      </c>
      <c r="BI76" s="362">
        <v>0</v>
      </c>
      <c r="BJ76" s="362">
        <v>0</v>
      </c>
      <c r="BK76" s="362">
        <v>0</v>
      </c>
      <c r="BL76" s="362">
        <v>0</v>
      </c>
      <c r="BM76" s="362">
        <v>0</v>
      </c>
      <c r="BN76" s="362">
        <v>0</v>
      </c>
      <c r="BO76" s="362">
        <v>0</v>
      </c>
      <c r="BP76" s="362">
        <v>0</v>
      </c>
      <c r="BQ76" s="362">
        <v>0</v>
      </c>
      <c r="BR76" s="362">
        <v>0</v>
      </c>
      <c r="BS76" s="362">
        <v>0</v>
      </c>
      <c r="BT76" s="362">
        <v>0</v>
      </c>
      <c r="BU76" s="362">
        <v>0</v>
      </c>
      <c r="BV76" s="362">
        <v>0</v>
      </c>
      <c r="BW76" s="362">
        <v>0</v>
      </c>
      <c r="BX76" s="362">
        <v>0</v>
      </c>
      <c r="BY76" s="362">
        <v>0</v>
      </c>
      <c r="BZ76" s="362">
        <v>0</v>
      </c>
      <c r="CA76" s="362">
        <v>0</v>
      </c>
      <c r="CB76" s="362">
        <v>0</v>
      </c>
      <c r="CC76" s="362">
        <v>0</v>
      </c>
      <c r="CD76" s="362">
        <v>0</v>
      </c>
      <c r="CE76" s="362">
        <v>0</v>
      </c>
      <c r="CF76" s="362">
        <v>0</v>
      </c>
      <c r="CG76" s="362">
        <v>0</v>
      </c>
      <c r="CH76" s="362">
        <v>0</v>
      </c>
      <c r="CI76" s="362">
        <v>0</v>
      </c>
      <c r="CJ76" s="362">
        <v>0</v>
      </c>
      <c r="CK76" s="362">
        <v>0</v>
      </c>
      <c r="CL76" s="362">
        <v>0</v>
      </c>
      <c r="CM76" s="362">
        <v>0</v>
      </c>
      <c r="CN76" s="362">
        <v>0</v>
      </c>
      <c r="CO76" s="362">
        <v>0</v>
      </c>
      <c r="CP76" s="362">
        <v>0</v>
      </c>
      <c r="CQ76" s="362">
        <v>0</v>
      </c>
      <c r="CR76" s="362">
        <v>0</v>
      </c>
      <c r="CS76" s="362">
        <v>0</v>
      </c>
      <c r="CT76" s="362">
        <v>0</v>
      </c>
      <c r="CU76" s="362">
        <v>0</v>
      </c>
      <c r="CV76" s="362">
        <v>0</v>
      </c>
      <c r="CW76" s="362">
        <v>0</v>
      </c>
      <c r="CX76" s="362">
        <v>0</v>
      </c>
      <c r="CY76" s="362">
        <v>0</v>
      </c>
      <c r="CZ76" s="362">
        <v>0</v>
      </c>
      <c r="DA76" s="362">
        <v>0</v>
      </c>
      <c r="DB76" s="362">
        <v>0</v>
      </c>
      <c r="DC76" s="362">
        <v>0</v>
      </c>
      <c r="DE76" s="23">
        <f t="shared" si="39"/>
        <v>0</v>
      </c>
      <c r="DF76" s="23">
        <f t="shared" si="17"/>
        <v>0</v>
      </c>
      <c r="DG76">
        <f t="shared" si="38"/>
        <v>21</v>
      </c>
      <c r="DH76">
        <v>0</v>
      </c>
    </row>
    <row r="77" spans="1:112" ht="15">
      <c r="A77" s="67"/>
      <c r="B77" s="323" t="str">
        <f>$B$67&amp;"L."</f>
        <v>E.3.L.</v>
      </c>
      <c r="C77" s="360" t="s">
        <v>179</v>
      </c>
      <c r="D77" s="323"/>
      <c r="E77" s="358">
        <v>0.21</v>
      </c>
      <c r="F77" s="350">
        <f>H77+NPV(FD,I77:INDEX(I77:DC77,PAL))</f>
        <v>0</v>
      </c>
      <c r="G77" s="350">
        <f>SUMIF($H$5:$DC$5,"&lt;="&amp;PAL,$H77:$DC77)</f>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2">
        <v>0</v>
      </c>
      <c r="AC77" s="361">
        <v>0</v>
      </c>
      <c r="AD77" s="361">
        <v>0</v>
      </c>
      <c r="AE77" s="361">
        <v>0</v>
      </c>
      <c r="AF77" s="361">
        <v>0</v>
      </c>
      <c r="AG77" s="361">
        <v>0</v>
      </c>
      <c r="AH77" s="361">
        <v>0</v>
      </c>
      <c r="AI77" s="361">
        <v>0</v>
      </c>
      <c r="AJ77" s="361">
        <v>0</v>
      </c>
      <c r="AK77" s="361">
        <v>0</v>
      </c>
      <c r="AL77" s="361">
        <v>0</v>
      </c>
      <c r="AM77" s="361">
        <v>0</v>
      </c>
      <c r="AN77" s="361">
        <v>0</v>
      </c>
      <c r="AO77" s="361">
        <v>0</v>
      </c>
      <c r="AP77" s="361">
        <v>0</v>
      </c>
      <c r="AQ77" s="361">
        <v>0</v>
      </c>
      <c r="AR77" s="361">
        <v>0</v>
      </c>
      <c r="AS77" s="361">
        <v>0</v>
      </c>
      <c r="AT77" s="361">
        <v>0</v>
      </c>
      <c r="AU77" s="361">
        <v>0</v>
      </c>
      <c r="AV77" s="361">
        <v>0</v>
      </c>
      <c r="AW77" s="361">
        <v>0</v>
      </c>
      <c r="AX77" s="361">
        <v>0</v>
      </c>
      <c r="AY77" s="361">
        <v>0</v>
      </c>
      <c r="AZ77" s="361">
        <v>0</v>
      </c>
      <c r="BA77" s="361">
        <v>0</v>
      </c>
      <c r="BB77" s="361">
        <v>0</v>
      </c>
      <c r="BC77" s="361">
        <v>0</v>
      </c>
      <c r="BD77" s="361">
        <v>0</v>
      </c>
      <c r="BE77" s="361">
        <v>0</v>
      </c>
      <c r="BF77" s="361">
        <v>0</v>
      </c>
      <c r="BG77" s="361">
        <v>0</v>
      </c>
      <c r="BH77" s="361">
        <v>0</v>
      </c>
      <c r="BI77" s="361">
        <v>0</v>
      </c>
      <c r="BJ77" s="361">
        <v>0</v>
      </c>
      <c r="BK77" s="361">
        <v>0</v>
      </c>
      <c r="BL77" s="361">
        <v>0</v>
      </c>
      <c r="BM77" s="361">
        <v>0</v>
      </c>
      <c r="BN77" s="361">
        <v>0</v>
      </c>
      <c r="BO77" s="361">
        <v>0</v>
      </c>
      <c r="BP77" s="361">
        <v>0</v>
      </c>
      <c r="BQ77" s="361">
        <v>0</v>
      </c>
      <c r="BR77" s="361">
        <v>0</v>
      </c>
      <c r="BS77" s="361">
        <v>0</v>
      </c>
      <c r="BT77" s="361">
        <v>0</v>
      </c>
      <c r="BU77" s="361">
        <v>0</v>
      </c>
      <c r="BV77" s="361">
        <v>0</v>
      </c>
      <c r="BW77" s="361">
        <v>0</v>
      </c>
      <c r="BX77" s="361">
        <v>0</v>
      </c>
      <c r="BY77" s="361">
        <v>0</v>
      </c>
      <c r="BZ77" s="361">
        <v>0</v>
      </c>
      <c r="CA77" s="361">
        <v>0</v>
      </c>
      <c r="CB77" s="361">
        <v>0</v>
      </c>
      <c r="CC77" s="361">
        <v>0</v>
      </c>
      <c r="CD77" s="361">
        <v>0</v>
      </c>
      <c r="CE77" s="361">
        <v>0</v>
      </c>
      <c r="CF77" s="361">
        <v>0</v>
      </c>
      <c r="CG77" s="361">
        <v>0</v>
      </c>
      <c r="CH77" s="361">
        <v>0</v>
      </c>
      <c r="CI77" s="361">
        <v>0</v>
      </c>
      <c r="CJ77" s="361">
        <v>0</v>
      </c>
      <c r="CK77" s="361">
        <v>0</v>
      </c>
      <c r="CL77" s="361">
        <v>0</v>
      </c>
      <c r="CM77" s="361">
        <v>0</v>
      </c>
      <c r="CN77" s="361">
        <v>0</v>
      </c>
      <c r="CO77" s="361">
        <v>0</v>
      </c>
      <c r="CP77" s="361">
        <v>0</v>
      </c>
      <c r="CQ77" s="361">
        <v>0</v>
      </c>
      <c r="CR77" s="361">
        <v>0</v>
      </c>
      <c r="CS77" s="361">
        <v>0</v>
      </c>
      <c r="CT77" s="361">
        <v>0</v>
      </c>
      <c r="CU77" s="361">
        <v>0</v>
      </c>
      <c r="CV77" s="361">
        <v>0</v>
      </c>
      <c r="CW77" s="361">
        <v>0</v>
      </c>
      <c r="CX77" s="361">
        <v>0</v>
      </c>
      <c r="CY77" s="361">
        <v>0</v>
      </c>
      <c r="CZ77" s="361">
        <v>0</v>
      </c>
      <c r="DA77" s="361">
        <v>0</v>
      </c>
      <c r="DB77" s="361">
        <v>0</v>
      </c>
      <c r="DC77" s="362">
        <v>0</v>
      </c>
      <c r="DE77" s="23">
        <f t="shared" si="39"/>
        <v>0</v>
      </c>
      <c r="DF77" s="23">
        <f t="shared" ref="DF77:DF129" si="40">COUNTIF($H77:$DC77,"&lt;&gt;0")</f>
        <v>0</v>
      </c>
      <c r="DG77">
        <f t="shared" si="38"/>
        <v>21</v>
      </c>
      <c r="DH77">
        <f>DG77/(100+DG77)</f>
        <v>0.17355371900826447</v>
      </c>
    </row>
    <row r="78" spans="1:112" ht="15">
      <c r="A78" s="67"/>
      <c r="B78" s="18" t="s">
        <v>225</v>
      </c>
      <c r="C78" s="78" t="s">
        <v>226</v>
      </c>
      <c r="D78" s="2"/>
      <c r="E78" s="2"/>
      <c r="F78" s="350">
        <f>SUM(F79:F87)</f>
        <v>0</v>
      </c>
      <c r="G78" s="350">
        <f>SUMIF($H$5:$DC$5,"&lt;="&amp;PAL,$H78:$DC78)</f>
        <v>0</v>
      </c>
      <c r="H78" s="352">
        <f>SUM(H79:H86)+H87</f>
        <v>0</v>
      </c>
      <c r="I78" s="352">
        <f t="shared" ref="I78:AK78" si="41">SUM(I79:I86)+I87</f>
        <v>0</v>
      </c>
      <c r="J78" s="352">
        <f t="shared" si="41"/>
        <v>0</v>
      </c>
      <c r="K78" s="352">
        <f t="shared" si="41"/>
        <v>0</v>
      </c>
      <c r="L78" s="352">
        <f t="shared" si="41"/>
        <v>0</v>
      </c>
      <c r="M78" s="352">
        <f t="shared" si="41"/>
        <v>0</v>
      </c>
      <c r="N78" s="352">
        <f t="shared" si="41"/>
        <v>0</v>
      </c>
      <c r="O78" s="352">
        <f t="shared" si="41"/>
        <v>0</v>
      </c>
      <c r="P78" s="352">
        <f t="shared" si="41"/>
        <v>0</v>
      </c>
      <c r="Q78" s="352">
        <f t="shared" si="41"/>
        <v>0</v>
      </c>
      <c r="R78" s="352">
        <f t="shared" si="41"/>
        <v>0</v>
      </c>
      <c r="S78" s="352">
        <f t="shared" si="41"/>
        <v>0</v>
      </c>
      <c r="T78" s="352">
        <f t="shared" si="41"/>
        <v>0</v>
      </c>
      <c r="U78" s="352">
        <f t="shared" si="41"/>
        <v>0</v>
      </c>
      <c r="V78" s="352">
        <f t="shared" si="41"/>
        <v>0</v>
      </c>
      <c r="W78" s="352">
        <f t="shared" si="41"/>
        <v>0</v>
      </c>
      <c r="X78" s="352">
        <f t="shared" si="41"/>
        <v>0</v>
      </c>
      <c r="Y78" s="352">
        <f t="shared" si="41"/>
        <v>0</v>
      </c>
      <c r="Z78" s="352">
        <f t="shared" si="41"/>
        <v>0</v>
      </c>
      <c r="AA78" s="352">
        <f t="shared" si="41"/>
        <v>0</v>
      </c>
      <c r="AB78" s="352">
        <f t="shared" si="41"/>
        <v>0</v>
      </c>
      <c r="AC78" s="352">
        <f t="shared" si="41"/>
        <v>0</v>
      </c>
      <c r="AD78" s="352">
        <f t="shared" si="41"/>
        <v>0</v>
      </c>
      <c r="AE78" s="352">
        <f t="shared" si="41"/>
        <v>0</v>
      </c>
      <c r="AF78" s="352">
        <f t="shared" si="41"/>
        <v>0</v>
      </c>
      <c r="AG78" s="352">
        <f t="shared" si="41"/>
        <v>0</v>
      </c>
      <c r="AH78" s="352">
        <f t="shared" si="41"/>
        <v>0</v>
      </c>
      <c r="AI78" s="352">
        <f t="shared" si="41"/>
        <v>0</v>
      </c>
      <c r="AJ78" s="352">
        <f t="shared" si="41"/>
        <v>0</v>
      </c>
      <c r="AK78" s="352">
        <f t="shared" si="41"/>
        <v>0</v>
      </c>
      <c r="AL78" s="352">
        <f>SUM(AL79:AL86)+AL87</f>
        <v>0</v>
      </c>
      <c r="AM78" s="352">
        <f t="shared" ref="AM78:CX78" si="42">SUM(AM79:AM86)+AM87</f>
        <v>0</v>
      </c>
      <c r="AN78" s="352">
        <f t="shared" si="42"/>
        <v>0</v>
      </c>
      <c r="AO78" s="352">
        <f t="shared" si="42"/>
        <v>0</v>
      </c>
      <c r="AP78" s="352">
        <f t="shared" si="42"/>
        <v>0</v>
      </c>
      <c r="AQ78" s="352">
        <f t="shared" si="42"/>
        <v>0</v>
      </c>
      <c r="AR78" s="352">
        <f t="shared" si="42"/>
        <v>0</v>
      </c>
      <c r="AS78" s="352">
        <f t="shared" si="42"/>
        <v>0</v>
      </c>
      <c r="AT78" s="352">
        <f t="shared" si="42"/>
        <v>0</v>
      </c>
      <c r="AU78" s="352">
        <f t="shared" si="42"/>
        <v>0</v>
      </c>
      <c r="AV78" s="352">
        <f t="shared" si="42"/>
        <v>0</v>
      </c>
      <c r="AW78" s="352">
        <f t="shared" si="42"/>
        <v>0</v>
      </c>
      <c r="AX78" s="352">
        <f t="shared" si="42"/>
        <v>0</v>
      </c>
      <c r="AY78" s="352">
        <f t="shared" si="42"/>
        <v>0</v>
      </c>
      <c r="AZ78" s="352">
        <f t="shared" si="42"/>
        <v>0</v>
      </c>
      <c r="BA78" s="352">
        <f t="shared" si="42"/>
        <v>0</v>
      </c>
      <c r="BB78" s="352">
        <f t="shared" si="42"/>
        <v>0</v>
      </c>
      <c r="BC78" s="352">
        <f t="shared" si="42"/>
        <v>0</v>
      </c>
      <c r="BD78" s="352">
        <f t="shared" si="42"/>
        <v>0</v>
      </c>
      <c r="BE78" s="352">
        <f t="shared" si="42"/>
        <v>0</v>
      </c>
      <c r="BF78" s="352">
        <f t="shared" si="42"/>
        <v>0</v>
      </c>
      <c r="BG78" s="352">
        <f t="shared" si="42"/>
        <v>0</v>
      </c>
      <c r="BH78" s="352">
        <f t="shared" si="42"/>
        <v>0</v>
      </c>
      <c r="BI78" s="352">
        <f t="shared" si="42"/>
        <v>0</v>
      </c>
      <c r="BJ78" s="352">
        <f t="shared" si="42"/>
        <v>0</v>
      </c>
      <c r="BK78" s="352">
        <f t="shared" si="42"/>
        <v>0</v>
      </c>
      <c r="BL78" s="352">
        <f t="shared" si="42"/>
        <v>0</v>
      </c>
      <c r="BM78" s="352">
        <f t="shared" si="42"/>
        <v>0</v>
      </c>
      <c r="BN78" s="352">
        <f t="shared" si="42"/>
        <v>0</v>
      </c>
      <c r="BO78" s="352">
        <f t="shared" si="42"/>
        <v>0</v>
      </c>
      <c r="BP78" s="352">
        <f t="shared" si="42"/>
        <v>0</v>
      </c>
      <c r="BQ78" s="352">
        <f t="shared" si="42"/>
        <v>0</v>
      </c>
      <c r="BR78" s="352">
        <f t="shared" si="42"/>
        <v>0</v>
      </c>
      <c r="BS78" s="352">
        <f t="shared" si="42"/>
        <v>0</v>
      </c>
      <c r="BT78" s="352">
        <f t="shared" si="42"/>
        <v>0</v>
      </c>
      <c r="BU78" s="352">
        <f t="shared" si="42"/>
        <v>0</v>
      </c>
      <c r="BV78" s="352">
        <f t="shared" si="42"/>
        <v>0</v>
      </c>
      <c r="BW78" s="352">
        <f t="shared" si="42"/>
        <v>0</v>
      </c>
      <c r="BX78" s="352">
        <f t="shared" si="42"/>
        <v>0</v>
      </c>
      <c r="BY78" s="352">
        <f t="shared" si="42"/>
        <v>0</v>
      </c>
      <c r="BZ78" s="352">
        <f t="shared" si="42"/>
        <v>0</v>
      </c>
      <c r="CA78" s="352">
        <f t="shared" si="42"/>
        <v>0</v>
      </c>
      <c r="CB78" s="352">
        <f t="shared" si="42"/>
        <v>0</v>
      </c>
      <c r="CC78" s="352">
        <f t="shared" si="42"/>
        <v>0</v>
      </c>
      <c r="CD78" s="352">
        <f t="shared" si="42"/>
        <v>0</v>
      </c>
      <c r="CE78" s="352">
        <f t="shared" si="42"/>
        <v>0</v>
      </c>
      <c r="CF78" s="352">
        <f t="shared" si="42"/>
        <v>0</v>
      </c>
      <c r="CG78" s="352">
        <f t="shared" si="42"/>
        <v>0</v>
      </c>
      <c r="CH78" s="352">
        <f t="shared" si="42"/>
        <v>0</v>
      </c>
      <c r="CI78" s="352">
        <f t="shared" si="42"/>
        <v>0</v>
      </c>
      <c r="CJ78" s="352">
        <f t="shared" si="42"/>
        <v>0</v>
      </c>
      <c r="CK78" s="352">
        <f t="shared" si="42"/>
        <v>0</v>
      </c>
      <c r="CL78" s="352">
        <f t="shared" si="42"/>
        <v>0</v>
      </c>
      <c r="CM78" s="352">
        <f t="shared" si="42"/>
        <v>0</v>
      </c>
      <c r="CN78" s="352">
        <f t="shared" si="42"/>
        <v>0</v>
      </c>
      <c r="CO78" s="352">
        <f t="shared" si="42"/>
        <v>0</v>
      </c>
      <c r="CP78" s="352">
        <f t="shared" si="42"/>
        <v>0</v>
      </c>
      <c r="CQ78" s="352">
        <f t="shared" si="42"/>
        <v>0</v>
      </c>
      <c r="CR78" s="352">
        <f t="shared" si="42"/>
        <v>0</v>
      </c>
      <c r="CS78" s="352">
        <f t="shared" si="42"/>
        <v>0</v>
      </c>
      <c r="CT78" s="352">
        <f t="shared" si="42"/>
        <v>0</v>
      </c>
      <c r="CU78" s="352">
        <f t="shared" si="42"/>
        <v>0</v>
      </c>
      <c r="CV78" s="352">
        <f t="shared" si="42"/>
        <v>0</v>
      </c>
      <c r="CW78" s="352">
        <f t="shared" si="42"/>
        <v>0</v>
      </c>
      <c r="CX78" s="352">
        <f t="shared" si="42"/>
        <v>0</v>
      </c>
      <c r="CY78" s="352">
        <f>SUM(CY79:CY86)+CY87</f>
        <v>0</v>
      </c>
      <c r="CZ78" s="352">
        <f>SUM(CZ79:CZ86)+CZ87</f>
        <v>0</v>
      </c>
      <c r="DA78" s="352">
        <f>SUM(DA79:DA86)+DA87</f>
        <v>0</v>
      </c>
      <c r="DB78" s="352">
        <f>SUM(DB79:DB86)+DB87</f>
        <v>0</v>
      </c>
      <c r="DC78" s="352">
        <f>SUM(DC79:DC86)+DC87</f>
        <v>0</v>
      </c>
      <c r="DF78" s="23">
        <f t="shared" si="40"/>
        <v>0</v>
      </c>
    </row>
    <row r="79" spans="1:112" ht="15" customHeight="1">
      <c r="A79" s="67"/>
      <c r="B79" s="323" t="str">
        <f>$B$78&amp;"1."</f>
        <v>F.1.</v>
      </c>
      <c r="C79" s="357" t="s">
        <v>182</v>
      </c>
      <c r="D79" s="363"/>
      <c r="E79" s="358">
        <v>0.21</v>
      </c>
      <c r="F79" s="350">
        <f>H79+NPV(FD,I79:INDEX(I79:DC79,PAL))</f>
        <v>0</v>
      </c>
      <c r="G79" s="350">
        <f>SUMIF($H$5:$DC$5,"&lt;="&amp;PAL,$H79:$DC79)</f>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0</v>
      </c>
      <c r="AI79" s="359">
        <v>0</v>
      </c>
      <c r="AJ79" s="359">
        <v>0</v>
      </c>
      <c r="AK79" s="359">
        <v>0</v>
      </c>
      <c r="AL79" s="359">
        <v>0</v>
      </c>
      <c r="AM79" s="359">
        <v>0</v>
      </c>
      <c r="AN79" s="359">
        <v>0</v>
      </c>
      <c r="AO79" s="359">
        <v>0</v>
      </c>
      <c r="AP79" s="359">
        <v>0</v>
      </c>
      <c r="AQ79" s="359">
        <v>0</v>
      </c>
      <c r="AR79" s="359">
        <v>0</v>
      </c>
      <c r="AS79" s="359">
        <v>0</v>
      </c>
      <c r="AT79" s="359">
        <v>0</v>
      </c>
      <c r="AU79" s="359">
        <v>0</v>
      </c>
      <c r="AV79" s="359">
        <v>0</v>
      </c>
      <c r="AW79" s="359">
        <v>0</v>
      </c>
      <c r="AX79" s="359">
        <v>0</v>
      </c>
      <c r="AY79" s="359">
        <v>0</v>
      </c>
      <c r="AZ79" s="359">
        <v>0</v>
      </c>
      <c r="BA79" s="359">
        <v>0</v>
      </c>
      <c r="BB79" s="359">
        <v>0</v>
      </c>
      <c r="BC79" s="359">
        <v>0</v>
      </c>
      <c r="BD79" s="359">
        <v>0</v>
      </c>
      <c r="BE79" s="359">
        <v>0</v>
      </c>
      <c r="BF79" s="359">
        <v>0</v>
      </c>
      <c r="BG79" s="359">
        <v>0</v>
      </c>
      <c r="BH79" s="359">
        <v>0</v>
      </c>
      <c r="BI79" s="359">
        <v>0</v>
      </c>
      <c r="BJ79" s="359">
        <v>0</v>
      </c>
      <c r="BK79" s="359">
        <v>0</v>
      </c>
      <c r="BL79" s="359">
        <v>0</v>
      </c>
      <c r="BM79" s="359">
        <v>0</v>
      </c>
      <c r="BN79" s="359">
        <v>0</v>
      </c>
      <c r="BO79" s="359">
        <v>0</v>
      </c>
      <c r="BP79" s="359">
        <v>0</v>
      </c>
      <c r="BQ79" s="359">
        <v>0</v>
      </c>
      <c r="BR79" s="359">
        <v>0</v>
      </c>
      <c r="BS79" s="359">
        <v>0</v>
      </c>
      <c r="BT79" s="359">
        <v>0</v>
      </c>
      <c r="BU79" s="359">
        <v>0</v>
      </c>
      <c r="BV79" s="359">
        <v>0</v>
      </c>
      <c r="BW79" s="359">
        <v>0</v>
      </c>
      <c r="BX79" s="359">
        <v>0</v>
      </c>
      <c r="BY79" s="359">
        <v>0</v>
      </c>
      <c r="BZ79" s="359">
        <v>0</v>
      </c>
      <c r="CA79" s="359">
        <v>0</v>
      </c>
      <c r="CB79" s="359">
        <v>0</v>
      </c>
      <c r="CC79" s="359">
        <v>0</v>
      </c>
      <c r="CD79" s="359">
        <v>0</v>
      </c>
      <c r="CE79" s="359">
        <v>0</v>
      </c>
      <c r="CF79" s="359">
        <v>0</v>
      </c>
      <c r="CG79" s="359">
        <v>0</v>
      </c>
      <c r="CH79" s="359">
        <v>0</v>
      </c>
      <c r="CI79" s="359">
        <v>0</v>
      </c>
      <c r="CJ79" s="359">
        <v>0</v>
      </c>
      <c r="CK79" s="359">
        <v>0</v>
      </c>
      <c r="CL79" s="359">
        <v>0</v>
      </c>
      <c r="CM79" s="359">
        <v>0</v>
      </c>
      <c r="CN79" s="359">
        <v>0</v>
      </c>
      <c r="CO79" s="359">
        <v>0</v>
      </c>
      <c r="CP79" s="359">
        <v>0</v>
      </c>
      <c r="CQ79" s="359">
        <v>0</v>
      </c>
      <c r="CR79" s="359">
        <v>0</v>
      </c>
      <c r="CS79" s="359">
        <v>0</v>
      </c>
      <c r="CT79" s="359">
        <v>0</v>
      </c>
      <c r="CU79" s="359">
        <v>0</v>
      </c>
      <c r="CV79" s="359">
        <v>0</v>
      </c>
      <c r="CW79" s="359">
        <v>0</v>
      </c>
      <c r="CX79" s="359">
        <v>0</v>
      </c>
      <c r="CY79" s="359">
        <v>0</v>
      </c>
      <c r="CZ79" s="359">
        <v>0</v>
      </c>
      <c r="DA79" s="359">
        <v>0</v>
      </c>
      <c r="DB79" s="359">
        <v>0</v>
      </c>
      <c r="DC79" s="359">
        <v>0</v>
      </c>
      <c r="DE79" s="23">
        <f>COUNTBLANK(H79:DC79)</f>
        <v>0</v>
      </c>
      <c r="DF79" s="23">
        <f t="shared" si="40"/>
        <v>0</v>
      </c>
      <c r="DG79">
        <f t="shared" ref="DG79:DG88" si="43">IF(ISNUMBER(E79),E79*100,0)</f>
        <v>21</v>
      </c>
      <c r="DH79">
        <v>0</v>
      </c>
    </row>
    <row r="80" spans="1:112" ht="15" customHeight="1">
      <c r="A80" s="67"/>
      <c r="B80" s="323" t="str">
        <f>$B$78&amp;"2."</f>
        <v>F.2.</v>
      </c>
      <c r="C80" s="357" t="s">
        <v>182</v>
      </c>
      <c r="D80" s="363"/>
      <c r="E80" s="358">
        <v>0.21</v>
      </c>
      <c r="F80" s="350">
        <f>H80+NPV(FD,I80:INDEX(I80:DC80,PAL))</f>
        <v>0</v>
      </c>
      <c r="G80" s="350">
        <f>SUMIF($H$5:$DC$5,"&lt;="&amp;PAL,$H80:$DC80)</f>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0</v>
      </c>
      <c r="AI80" s="359">
        <v>0</v>
      </c>
      <c r="AJ80" s="359">
        <v>0</v>
      </c>
      <c r="AK80" s="359">
        <v>0</v>
      </c>
      <c r="AL80" s="359">
        <v>0</v>
      </c>
      <c r="AM80" s="359">
        <v>0</v>
      </c>
      <c r="AN80" s="359">
        <v>0</v>
      </c>
      <c r="AO80" s="359">
        <v>0</v>
      </c>
      <c r="AP80" s="359">
        <v>0</v>
      </c>
      <c r="AQ80" s="359">
        <v>0</v>
      </c>
      <c r="AR80" s="359">
        <v>0</v>
      </c>
      <c r="AS80" s="359">
        <v>0</v>
      </c>
      <c r="AT80" s="359">
        <v>0</v>
      </c>
      <c r="AU80" s="359">
        <v>0</v>
      </c>
      <c r="AV80" s="359">
        <v>0</v>
      </c>
      <c r="AW80" s="359">
        <v>0</v>
      </c>
      <c r="AX80" s="359">
        <v>0</v>
      </c>
      <c r="AY80" s="359">
        <v>0</v>
      </c>
      <c r="AZ80" s="359">
        <v>0</v>
      </c>
      <c r="BA80" s="359">
        <v>0</v>
      </c>
      <c r="BB80" s="359">
        <v>0</v>
      </c>
      <c r="BC80" s="359">
        <v>0</v>
      </c>
      <c r="BD80" s="359">
        <v>0</v>
      </c>
      <c r="BE80" s="359">
        <v>0</v>
      </c>
      <c r="BF80" s="359">
        <v>0</v>
      </c>
      <c r="BG80" s="359">
        <v>0</v>
      </c>
      <c r="BH80" s="359">
        <v>0</v>
      </c>
      <c r="BI80" s="359">
        <v>0</v>
      </c>
      <c r="BJ80" s="359">
        <v>0</v>
      </c>
      <c r="BK80" s="359">
        <v>0</v>
      </c>
      <c r="BL80" s="359">
        <v>0</v>
      </c>
      <c r="BM80" s="359">
        <v>0</v>
      </c>
      <c r="BN80" s="359">
        <v>0</v>
      </c>
      <c r="BO80" s="359">
        <v>0</v>
      </c>
      <c r="BP80" s="359">
        <v>0</v>
      </c>
      <c r="BQ80" s="359">
        <v>0</v>
      </c>
      <c r="BR80" s="359">
        <v>0</v>
      </c>
      <c r="BS80" s="359">
        <v>0</v>
      </c>
      <c r="BT80" s="359">
        <v>0</v>
      </c>
      <c r="BU80" s="359">
        <v>0</v>
      </c>
      <c r="BV80" s="359">
        <v>0</v>
      </c>
      <c r="BW80" s="359">
        <v>0</v>
      </c>
      <c r="BX80" s="359">
        <v>0</v>
      </c>
      <c r="BY80" s="359">
        <v>0</v>
      </c>
      <c r="BZ80" s="359">
        <v>0</v>
      </c>
      <c r="CA80" s="359">
        <v>0</v>
      </c>
      <c r="CB80" s="359">
        <v>0</v>
      </c>
      <c r="CC80" s="359">
        <v>0</v>
      </c>
      <c r="CD80" s="359">
        <v>0</v>
      </c>
      <c r="CE80" s="359">
        <v>0</v>
      </c>
      <c r="CF80" s="359">
        <v>0</v>
      </c>
      <c r="CG80" s="359">
        <v>0</v>
      </c>
      <c r="CH80" s="359">
        <v>0</v>
      </c>
      <c r="CI80" s="359">
        <v>0</v>
      </c>
      <c r="CJ80" s="359">
        <v>0</v>
      </c>
      <c r="CK80" s="359">
        <v>0</v>
      </c>
      <c r="CL80" s="359">
        <v>0</v>
      </c>
      <c r="CM80" s="359">
        <v>0</v>
      </c>
      <c r="CN80" s="359">
        <v>0</v>
      </c>
      <c r="CO80" s="359">
        <v>0</v>
      </c>
      <c r="CP80" s="359">
        <v>0</v>
      </c>
      <c r="CQ80" s="359">
        <v>0</v>
      </c>
      <c r="CR80" s="359">
        <v>0</v>
      </c>
      <c r="CS80" s="359">
        <v>0</v>
      </c>
      <c r="CT80" s="359">
        <v>0</v>
      </c>
      <c r="CU80" s="359">
        <v>0</v>
      </c>
      <c r="CV80" s="359">
        <v>0</v>
      </c>
      <c r="CW80" s="359">
        <v>0</v>
      </c>
      <c r="CX80" s="359">
        <v>0</v>
      </c>
      <c r="CY80" s="359">
        <v>0</v>
      </c>
      <c r="CZ80" s="359">
        <v>0</v>
      </c>
      <c r="DA80" s="359">
        <v>0</v>
      </c>
      <c r="DB80" s="359">
        <v>0</v>
      </c>
      <c r="DC80" s="359">
        <v>0</v>
      </c>
      <c r="DE80" s="23">
        <f t="shared" ref="DE80:DE88" si="44">COUNTBLANK(H80:DC80)</f>
        <v>0</v>
      </c>
      <c r="DF80" s="23">
        <f t="shared" si="40"/>
        <v>0</v>
      </c>
      <c r="DG80">
        <f t="shared" si="43"/>
        <v>21</v>
      </c>
      <c r="DH80">
        <v>0</v>
      </c>
    </row>
    <row r="81" spans="1:112" ht="15" customHeight="1">
      <c r="A81" s="67"/>
      <c r="B81" s="323" t="str">
        <f>$B$78&amp;"3."</f>
        <v>F.3.</v>
      </c>
      <c r="C81" s="357" t="s">
        <v>182</v>
      </c>
      <c r="D81" s="363"/>
      <c r="E81" s="358">
        <v>0.21</v>
      </c>
      <c r="F81" s="350">
        <f>H81+NPV(FD,I81:INDEX(I81:DC81,PAL))</f>
        <v>0</v>
      </c>
      <c r="G81" s="350">
        <f>SUMIF($H$5:$DC$5,"&lt;="&amp;PAL,$H81:$DC81)</f>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0</v>
      </c>
      <c r="AI81" s="359">
        <v>0</v>
      </c>
      <c r="AJ81" s="359">
        <v>0</v>
      </c>
      <c r="AK81" s="359">
        <v>0</v>
      </c>
      <c r="AL81" s="359">
        <v>0</v>
      </c>
      <c r="AM81" s="359">
        <v>0</v>
      </c>
      <c r="AN81" s="359">
        <v>0</v>
      </c>
      <c r="AO81" s="359">
        <v>0</v>
      </c>
      <c r="AP81" s="359">
        <v>0</v>
      </c>
      <c r="AQ81" s="359">
        <v>0</v>
      </c>
      <c r="AR81" s="359">
        <v>0</v>
      </c>
      <c r="AS81" s="359">
        <v>0</v>
      </c>
      <c r="AT81" s="359">
        <v>0</v>
      </c>
      <c r="AU81" s="359">
        <v>0</v>
      </c>
      <c r="AV81" s="359">
        <v>0</v>
      </c>
      <c r="AW81" s="359">
        <v>0</v>
      </c>
      <c r="AX81" s="359">
        <v>0</v>
      </c>
      <c r="AY81" s="359">
        <v>0</v>
      </c>
      <c r="AZ81" s="359">
        <v>0</v>
      </c>
      <c r="BA81" s="359">
        <v>0</v>
      </c>
      <c r="BB81" s="359">
        <v>0</v>
      </c>
      <c r="BC81" s="359">
        <v>0</v>
      </c>
      <c r="BD81" s="359">
        <v>0</v>
      </c>
      <c r="BE81" s="359">
        <v>0</v>
      </c>
      <c r="BF81" s="359">
        <v>0</v>
      </c>
      <c r="BG81" s="359">
        <v>0</v>
      </c>
      <c r="BH81" s="359">
        <v>0</v>
      </c>
      <c r="BI81" s="359">
        <v>0</v>
      </c>
      <c r="BJ81" s="359">
        <v>0</v>
      </c>
      <c r="BK81" s="359">
        <v>0</v>
      </c>
      <c r="BL81" s="359">
        <v>0</v>
      </c>
      <c r="BM81" s="359">
        <v>0</v>
      </c>
      <c r="BN81" s="359">
        <v>0</v>
      </c>
      <c r="BO81" s="359">
        <v>0</v>
      </c>
      <c r="BP81" s="359">
        <v>0</v>
      </c>
      <c r="BQ81" s="359">
        <v>0</v>
      </c>
      <c r="BR81" s="359">
        <v>0</v>
      </c>
      <c r="BS81" s="359">
        <v>0</v>
      </c>
      <c r="BT81" s="359">
        <v>0</v>
      </c>
      <c r="BU81" s="359">
        <v>0</v>
      </c>
      <c r="BV81" s="359">
        <v>0</v>
      </c>
      <c r="BW81" s="359">
        <v>0</v>
      </c>
      <c r="BX81" s="359">
        <v>0</v>
      </c>
      <c r="BY81" s="359">
        <v>0</v>
      </c>
      <c r="BZ81" s="359">
        <v>0</v>
      </c>
      <c r="CA81" s="359">
        <v>0</v>
      </c>
      <c r="CB81" s="359">
        <v>0</v>
      </c>
      <c r="CC81" s="359">
        <v>0</v>
      </c>
      <c r="CD81" s="359">
        <v>0</v>
      </c>
      <c r="CE81" s="359">
        <v>0</v>
      </c>
      <c r="CF81" s="359">
        <v>0</v>
      </c>
      <c r="CG81" s="359">
        <v>0</v>
      </c>
      <c r="CH81" s="359">
        <v>0</v>
      </c>
      <c r="CI81" s="359">
        <v>0</v>
      </c>
      <c r="CJ81" s="359">
        <v>0</v>
      </c>
      <c r="CK81" s="359">
        <v>0</v>
      </c>
      <c r="CL81" s="359">
        <v>0</v>
      </c>
      <c r="CM81" s="359">
        <v>0</v>
      </c>
      <c r="CN81" s="359">
        <v>0</v>
      </c>
      <c r="CO81" s="359">
        <v>0</v>
      </c>
      <c r="CP81" s="359">
        <v>0</v>
      </c>
      <c r="CQ81" s="359">
        <v>0</v>
      </c>
      <c r="CR81" s="359">
        <v>0</v>
      </c>
      <c r="CS81" s="359">
        <v>0</v>
      </c>
      <c r="CT81" s="359">
        <v>0</v>
      </c>
      <c r="CU81" s="359">
        <v>0</v>
      </c>
      <c r="CV81" s="359">
        <v>0</v>
      </c>
      <c r="CW81" s="359">
        <v>0</v>
      </c>
      <c r="CX81" s="359">
        <v>0</v>
      </c>
      <c r="CY81" s="359">
        <v>0</v>
      </c>
      <c r="CZ81" s="359">
        <v>0</v>
      </c>
      <c r="DA81" s="359">
        <v>0</v>
      </c>
      <c r="DB81" s="359">
        <v>0</v>
      </c>
      <c r="DC81" s="359">
        <v>0</v>
      </c>
      <c r="DE81" s="23">
        <f t="shared" si="44"/>
        <v>0</v>
      </c>
      <c r="DF81" s="23">
        <f t="shared" si="40"/>
        <v>0</v>
      </c>
      <c r="DG81">
        <f t="shared" si="43"/>
        <v>21</v>
      </c>
      <c r="DH81">
        <v>0</v>
      </c>
    </row>
    <row r="82" spans="1:112" ht="15" customHeight="1">
      <c r="A82" s="67"/>
      <c r="B82" s="323" t="str">
        <f>$B$78&amp;"4."</f>
        <v>F.4.</v>
      </c>
      <c r="C82" s="357" t="s">
        <v>182</v>
      </c>
      <c r="D82" s="363"/>
      <c r="E82" s="358">
        <v>0.21</v>
      </c>
      <c r="F82" s="350">
        <f>H82+NPV(FD,I82:INDEX(I82:DC82,PAL))</f>
        <v>0</v>
      </c>
      <c r="G82" s="350">
        <f>SUMIF($H$5:$DC$5,"&lt;="&amp;PAL,$H82:$DC82)</f>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0</v>
      </c>
      <c r="AI82" s="359">
        <v>0</v>
      </c>
      <c r="AJ82" s="359">
        <v>0</v>
      </c>
      <c r="AK82" s="359">
        <v>0</v>
      </c>
      <c r="AL82" s="359">
        <v>0</v>
      </c>
      <c r="AM82" s="359">
        <v>0</v>
      </c>
      <c r="AN82" s="359">
        <v>0</v>
      </c>
      <c r="AO82" s="359">
        <v>0</v>
      </c>
      <c r="AP82" s="359">
        <v>0</v>
      </c>
      <c r="AQ82" s="359">
        <v>0</v>
      </c>
      <c r="AR82" s="359">
        <v>0</v>
      </c>
      <c r="AS82" s="359">
        <v>0</v>
      </c>
      <c r="AT82" s="359">
        <v>0</v>
      </c>
      <c r="AU82" s="359">
        <v>0</v>
      </c>
      <c r="AV82" s="359">
        <v>0</v>
      </c>
      <c r="AW82" s="359">
        <v>0</v>
      </c>
      <c r="AX82" s="359">
        <v>0</v>
      </c>
      <c r="AY82" s="359">
        <v>0</v>
      </c>
      <c r="AZ82" s="359">
        <v>0</v>
      </c>
      <c r="BA82" s="359">
        <v>0</v>
      </c>
      <c r="BB82" s="359">
        <v>0</v>
      </c>
      <c r="BC82" s="359">
        <v>0</v>
      </c>
      <c r="BD82" s="359">
        <v>0</v>
      </c>
      <c r="BE82" s="359">
        <v>0</v>
      </c>
      <c r="BF82" s="359">
        <v>0</v>
      </c>
      <c r="BG82" s="359">
        <v>0</v>
      </c>
      <c r="BH82" s="359">
        <v>0</v>
      </c>
      <c r="BI82" s="359">
        <v>0</v>
      </c>
      <c r="BJ82" s="359">
        <v>0</v>
      </c>
      <c r="BK82" s="359">
        <v>0</v>
      </c>
      <c r="BL82" s="359">
        <v>0</v>
      </c>
      <c r="BM82" s="359">
        <v>0</v>
      </c>
      <c r="BN82" s="359">
        <v>0</v>
      </c>
      <c r="BO82" s="359">
        <v>0</v>
      </c>
      <c r="BP82" s="359">
        <v>0</v>
      </c>
      <c r="BQ82" s="359">
        <v>0</v>
      </c>
      <c r="BR82" s="359">
        <v>0</v>
      </c>
      <c r="BS82" s="359">
        <v>0</v>
      </c>
      <c r="BT82" s="359">
        <v>0</v>
      </c>
      <c r="BU82" s="359">
        <v>0</v>
      </c>
      <c r="BV82" s="359">
        <v>0</v>
      </c>
      <c r="BW82" s="359">
        <v>0</v>
      </c>
      <c r="BX82" s="359">
        <v>0</v>
      </c>
      <c r="BY82" s="359">
        <v>0</v>
      </c>
      <c r="BZ82" s="359">
        <v>0</v>
      </c>
      <c r="CA82" s="359">
        <v>0</v>
      </c>
      <c r="CB82" s="359">
        <v>0</v>
      </c>
      <c r="CC82" s="359">
        <v>0</v>
      </c>
      <c r="CD82" s="359">
        <v>0</v>
      </c>
      <c r="CE82" s="359">
        <v>0</v>
      </c>
      <c r="CF82" s="359">
        <v>0</v>
      </c>
      <c r="CG82" s="359">
        <v>0</v>
      </c>
      <c r="CH82" s="359">
        <v>0</v>
      </c>
      <c r="CI82" s="359">
        <v>0</v>
      </c>
      <c r="CJ82" s="359">
        <v>0</v>
      </c>
      <c r="CK82" s="359">
        <v>0</v>
      </c>
      <c r="CL82" s="359">
        <v>0</v>
      </c>
      <c r="CM82" s="359">
        <v>0</v>
      </c>
      <c r="CN82" s="359">
        <v>0</v>
      </c>
      <c r="CO82" s="359">
        <v>0</v>
      </c>
      <c r="CP82" s="359">
        <v>0</v>
      </c>
      <c r="CQ82" s="359">
        <v>0</v>
      </c>
      <c r="CR82" s="359">
        <v>0</v>
      </c>
      <c r="CS82" s="359">
        <v>0</v>
      </c>
      <c r="CT82" s="359">
        <v>0</v>
      </c>
      <c r="CU82" s="359">
        <v>0</v>
      </c>
      <c r="CV82" s="359">
        <v>0</v>
      </c>
      <c r="CW82" s="359">
        <v>0</v>
      </c>
      <c r="CX82" s="359">
        <v>0</v>
      </c>
      <c r="CY82" s="359">
        <v>0</v>
      </c>
      <c r="CZ82" s="359">
        <v>0</v>
      </c>
      <c r="DA82" s="359">
        <v>0</v>
      </c>
      <c r="DB82" s="359">
        <v>0</v>
      </c>
      <c r="DC82" s="359">
        <v>0</v>
      </c>
      <c r="DE82" s="23">
        <f t="shared" si="44"/>
        <v>0</v>
      </c>
      <c r="DF82" s="23">
        <f t="shared" si="40"/>
        <v>0</v>
      </c>
      <c r="DG82">
        <f t="shared" si="43"/>
        <v>21</v>
      </c>
      <c r="DH82">
        <v>0</v>
      </c>
    </row>
    <row r="83" spans="1:112" ht="15" customHeight="1">
      <c r="A83" s="67"/>
      <c r="B83" s="323" t="str">
        <f>$B$78&amp;"5."</f>
        <v>F.5.</v>
      </c>
      <c r="C83" s="357" t="s">
        <v>182</v>
      </c>
      <c r="D83" s="363"/>
      <c r="E83" s="358">
        <v>0.21</v>
      </c>
      <c r="F83" s="350">
        <f>H83+NPV(FD,I83:INDEX(I83:DC83,PAL))</f>
        <v>0</v>
      </c>
      <c r="G83" s="350">
        <f>SUMIF($H$5:$DC$5,"&lt;="&amp;PAL,$H83:$DC83)</f>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0</v>
      </c>
      <c r="AI83" s="359">
        <v>0</v>
      </c>
      <c r="AJ83" s="359">
        <v>0</v>
      </c>
      <c r="AK83" s="359">
        <v>0</v>
      </c>
      <c r="AL83" s="359">
        <v>0</v>
      </c>
      <c r="AM83" s="359">
        <v>0</v>
      </c>
      <c r="AN83" s="359">
        <v>0</v>
      </c>
      <c r="AO83" s="359">
        <v>0</v>
      </c>
      <c r="AP83" s="359">
        <v>0</v>
      </c>
      <c r="AQ83" s="359">
        <v>0</v>
      </c>
      <c r="AR83" s="359">
        <v>0</v>
      </c>
      <c r="AS83" s="359">
        <v>0</v>
      </c>
      <c r="AT83" s="359">
        <v>0</v>
      </c>
      <c r="AU83" s="359">
        <v>0</v>
      </c>
      <c r="AV83" s="359">
        <v>0</v>
      </c>
      <c r="AW83" s="359">
        <v>0</v>
      </c>
      <c r="AX83" s="359">
        <v>0</v>
      </c>
      <c r="AY83" s="359">
        <v>0</v>
      </c>
      <c r="AZ83" s="359">
        <v>0</v>
      </c>
      <c r="BA83" s="359">
        <v>0</v>
      </c>
      <c r="BB83" s="359">
        <v>0</v>
      </c>
      <c r="BC83" s="359">
        <v>0</v>
      </c>
      <c r="BD83" s="359">
        <v>0</v>
      </c>
      <c r="BE83" s="359">
        <v>0</v>
      </c>
      <c r="BF83" s="359">
        <v>0</v>
      </c>
      <c r="BG83" s="359">
        <v>0</v>
      </c>
      <c r="BH83" s="359">
        <v>0</v>
      </c>
      <c r="BI83" s="359">
        <v>0</v>
      </c>
      <c r="BJ83" s="359">
        <v>0</v>
      </c>
      <c r="BK83" s="359">
        <v>0</v>
      </c>
      <c r="BL83" s="359">
        <v>0</v>
      </c>
      <c r="BM83" s="359">
        <v>0</v>
      </c>
      <c r="BN83" s="359">
        <v>0</v>
      </c>
      <c r="BO83" s="359">
        <v>0</v>
      </c>
      <c r="BP83" s="359">
        <v>0</v>
      </c>
      <c r="BQ83" s="359">
        <v>0</v>
      </c>
      <c r="BR83" s="359">
        <v>0</v>
      </c>
      <c r="BS83" s="359">
        <v>0</v>
      </c>
      <c r="BT83" s="359">
        <v>0</v>
      </c>
      <c r="BU83" s="359">
        <v>0</v>
      </c>
      <c r="BV83" s="359">
        <v>0</v>
      </c>
      <c r="BW83" s="359">
        <v>0</v>
      </c>
      <c r="BX83" s="359">
        <v>0</v>
      </c>
      <c r="BY83" s="359">
        <v>0</v>
      </c>
      <c r="BZ83" s="359">
        <v>0</v>
      </c>
      <c r="CA83" s="359">
        <v>0</v>
      </c>
      <c r="CB83" s="359">
        <v>0</v>
      </c>
      <c r="CC83" s="359">
        <v>0</v>
      </c>
      <c r="CD83" s="359">
        <v>0</v>
      </c>
      <c r="CE83" s="359">
        <v>0</v>
      </c>
      <c r="CF83" s="359">
        <v>0</v>
      </c>
      <c r="CG83" s="359">
        <v>0</v>
      </c>
      <c r="CH83" s="359">
        <v>0</v>
      </c>
      <c r="CI83" s="359">
        <v>0</v>
      </c>
      <c r="CJ83" s="359">
        <v>0</v>
      </c>
      <c r="CK83" s="359">
        <v>0</v>
      </c>
      <c r="CL83" s="359">
        <v>0</v>
      </c>
      <c r="CM83" s="359">
        <v>0</v>
      </c>
      <c r="CN83" s="359">
        <v>0</v>
      </c>
      <c r="CO83" s="359">
        <v>0</v>
      </c>
      <c r="CP83" s="359">
        <v>0</v>
      </c>
      <c r="CQ83" s="359">
        <v>0</v>
      </c>
      <c r="CR83" s="359">
        <v>0</v>
      </c>
      <c r="CS83" s="359">
        <v>0</v>
      </c>
      <c r="CT83" s="359">
        <v>0</v>
      </c>
      <c r="CU83" s="359">
        <v>0</v>
      </c>
      <c r="CV83" s="359">
        <v>0</v>
      </c>
      <c r="CW83" s="359">
        <v>0</v>
      </c>
      <c r="CX83" s="359">
        <v>0</v>
      </c>
      <c r="CY83" s="359">
        <v>0</v>
      </c>
      <c r="CZ83" s="359">
        <v>0</v>
      </c>
      <c r="DA83" s="359">
        <v>0</v>
      </c>
      <c r="DB83" s="359">
        <v>0</v>
      </c>
      <c r="DC83" s="359">
        <v>0</v>
      </c>
      <c r="DE83" s="23">
        <f t="shared" si="44"/>
        <v>0</v>
      </c>
      <c r="DF83" s="23">
        <f t="shared" si="40"/>
        <v>0</v>
      </c>
      <c r="DG83">
        <f t="shared" si="43"/>
        <v>21</v>
      </c>
      <c r="DH83">
        <v>0</v>
      </c>
    </row>
    <row r="84" spans="1:112" ht="15" customHeight="1">
      <c r="A84" s="67"/>
      <c r="B84" s="323" t="str">
        <f>$B$78&amp;"6."</f>
        <v>F.6.</v>
      </c>
      <c r="C84" s="357" t="s">
        <v>182</v>
      </c>
      <c r="D84" s="363"/>
      <c r="E84" s="358">
        <v>0.21</v>
      </c>
      <c r="F84" s="350">
        <f>H84+NPV(FD,I84:INDEX(I84:DC84,PAL))</f>
        <v>0</v>
      </c>
      <c r="G84" s="350">
        <f>SUMIF($H$5:$DC$5,"&lt;="&amp;PAL,$H84:$DC84)</f>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0</v>
      </c>
      <c r="AI84" s="359">
        <v>0</v>
      </c>
      <c r="AJ84" s="359">
        <v>0</v>
      </c>
      <c r="AK84" s="359">
        <v>0</v>
      </c>
      <c r="AL84" s="359">
        <v>0</v>
      </c>
      <c r="AM84" s="359">
        <v>0</v>
      </c>
      <c r="AN84" s="359">
        <v>0</v>
      </c>
      <c r="AO84" s="359">
        <v>0</v>
      </c>
      <c r="AP84" s="359">
        <v>0</v>
      </c>
      <c r="AQ84" s="359">
        <v>0</v>
      </c>
      <c r="AR84" s="359">
        <v>0</v>
      </c>
      <c r="AS84" s="359">
        <v>0</v>
      </c>
      <c r="AT84" s="359">
        <v>0</v>
      </c>
      <c r="AU84" s="359">
        <v>0</v>
      </c>
      <c r="AV84" s="359">
        <v>0</v>
      </c>
      <c r="AW84" s="359">
        <v>0</v>
      </c>
      <c r="AX84" s="359">
        <v>0</v>
      </c>
      <c r="AY84" s="359">
        <v>0</v>
      </c>
      <c r="AZ84" s="359">
        <v>0</v>
      </c>
      <c r="BA84" s="359">
        <v>0</v>
      </c>
      <c r="BB84" s="359">
        <v>0</v>
      </c>
      <c r="BC84" s="359">
        <v>0</v>
      </c>
      <c r="BD84" s="359">
        <v>0</v>
      </c>
      <c r="BE84" s="359">
        <v>0</v>
      </c>
      <c r="BF84" s="359">
        <v>0</v>
      </c>
      <c r="BG84" s="359">
        <v>0</v>
      </c>
      <c r="BH84" s="359">
        <v>0</v>
      </c>
      <c r="BI84" s="359">
        <v>0</v>
      </c>
      <c r="BJ84" s="359">
        <v>0</v>
      </c>
      <c r="BK84" s="359">
        <v>0</v>
      </c>
      <c r="BL84" s="359">
        <v>0</v>
      </c>
      <c r="BM84" s="359">
        <v>0</v>
      </c>
      <c r="BN84" s="359">
        <v>0</v>
      </c>
      <c r="BO84" s="359">
        <v>0</v>
      </c>
      <c r="BP84" s="359">
        <v>0</v>
      </c>
      <c r="BQ84" s="359">
        <v>0</v>
      </c>
      <c r="BR84" s="359">
        <v>0</v>
      </c>
      <c r="BS84" s="359">
        <v>0</v>
      </c>
      <c r="BT84" s="359">
        <v>0</v>
      </c>
      <c r="BU84" s="359">
        <v>0</v>
      </c>
      <c r="BV84" s="359">
        <v>0</v>
      </c>
      <c r="BW84" s="359">
        <v>0</v>
      </c>
      <c r="BX84" s="359">
        <v>0</v>
      </c>
      <c r="BY84" s="359">
        <v>0</v>
      </c>
      <c r="BZ84" s="359">
        <v>0</v>
      </c>
      <c r="CA84" s="359">
        <v>0</v>
      </c>
      <c r="CB84" s="359">
        <v>0</v>
      </c>
      <c r="CC84" s="359">
        <v>0</v>
      </c>
      <c r="CD84" s="359">
        <v>0</v>
      </c>
      <c r="CE84" s="359">
        <v>0</v>
      </c>
      <c r="CF84" s="359">
        <v>0</v>
      </c>
      <c r="CG84" s="359">
        <v>0</v>
      </c>
      <c r="CH84" s="359">
        <v>0</v>
      </c>
      <c r="CI84" s="359">
        <v>0</v>
      </c>
      <c r="CJ84" s="359">
        <v>0</v>
      </c>
      <c r="CK84" s="359">
        <v>0</v>
      </c>
      <c r="CL84" s="359">
        <v>0</v>
      </c>
      <c r="CM84" s="359">
        <v>0</v>
      </c>
      <c r="CN84" s="359">
        <v>0</v>
      </c>
      <c r="CO84" s="359">
        <v>0</v>
      </c>
      <c r="CP84" s="359">
        <v>0</v>
      </c>
      <c r="CQ84" s="359">
        <v>0</v>
      </c>
      <c r="CR84" s="359">
        <v>0</v>
      </c>
      <c r="CS84" s="359">
        <v>0</v>
      </c>
      <c r="CT84" s="359">
        <v>0</v>
      </c>
      <c r="CU84" s="359">
        <v>0</v>
      </c>
      <c r="CV84" s="359">
        <v>0</v>
      </c>
      <c r="CW84" s="359">
        <v>0</v>
      </c>
      <c r="CX84" s="359">
        <v>0</v>
      </c>
      <c r="CY84" s="359">
        <v>0</v>
      </c>
      <c r="CZ84" s="359">
        <v>0</v>
      </c>
      <c r="DA84" s="359">
        <v>0</v>
      </c>
      <c r="DB84" s="359">
        <v>0</v>
      </c>
      <c r="DC84" s="359">
        <v>0</v>
      </c>
      <c r="DE84" s="23">
        <f t="shared" si="44"/>
        <v>0</v>
      </c>
      <c r="DF84" s="23">
        <f t="shared" si="40"/>
        <v>0</v>
      </c>
      <c r="DG84">
        <f t="shared" si="43"/>
        <v>21</v>
      </c>
      <c r="DH84">
        <v>0</v>
      </c>
    </row>
    <row r="85" spans="1:112" ht="15" customHeight="1">
      <c r="A85" s="67"/>
      <c r="B85" s="323" t="str">
        <f>$B$78&amp;"7."</f>
        <v>F.7.</v>
      </c>
      <c r="C85" s="357" t="s">
        <v>182</v>
      </c>
      <c r="D85" s="363"/>
      <c r="E85" s="358">
        <v>0.21</v>
      </c>
      <c r="F85" s="350">
        <f>H85+NPV(FD,I85:INDEX(I85:DC85,PAL))</f>
        <v>0</v>
      </c>
      <c r="G85" s="350">
        <f>SUMIF($H$5:$DC$5,"&lt;="&amp;PAL,$H85:$DC85)</f>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0</v>
      </c>
      <c r="AI85" s="359">
        <v>0</v>
      </c>
      <c r="AJ85" s="359">
        <v>0</v>
      </c>
      <c r="AK85" s="359">
        <v>0</v>
      </c>
      <c r="AL85" s="359">
        <v>0</v>
      </c>
      <c r="AM85" s="359">
        <v>0</v>
      </c>
      <c r="AN85" s="359">
        <v>0</v>
      </c>
      <c r="AO85" s="359">
        <v>0</v>
      </c>
      <c r="AP85" s="359">
        <v>0</v>
      </c>
      <c r="AQ85" s="359">
        <v>0</v>
      </c>
      <c r="AR85" s="359">
        <v>0</v>
      </c>
      <c r="AS85" s="359">
        <v>0</v>
      </c>
      <c r="AT85" s="359">
        <v>0</v>
      </c>
      <c r="AU85" s="359">
        <v>0</v>
      </c>
      <c r="AV85" s="359">
        <v>0</v>
      </c>
      <c r="AW85" s="359">
        <v>0</v>
      </c>
      <c r="AX85" s="359">
        <v>0</v>
      </c>
      <c r="AY85" s="359">
        <v>0</v>
      </c>
      <c r="AZ85" s="359">
        <v>0</v>
      </c>
      <c r="BA85" s="359">
        <v>0</v>
      </c>
      <c r="BB85" s="359">
        <v>0</v>
      </c>
      <c r="BC85" s="359">
        <v>0</v>
      </c>
      <c r="BD85" s="359">
        <v>0</v>
      </c>
      <c r="BE85" s="359">
        <v>0</v>
      </c>
      <c r="BF85" s="359">
        <v>0</v>
      </c>
      <c r="BG85" s="359">
        <v>0</v>
      </c>
      <c r="BH85" s="359">
        <v>0</v>
      </c>
      <c r="BI85" s="359">
        <v>0</v>
      </c>
      <c r="BJ85" s="359">
        <v>0</v>
      </c>
      <c r="BK85" s="359">
        <v>0</v>
      </c>
      <c r="BL85" s="359">
        <v>0</v>
      </c>
      <c r="BM85" s="359">
        <v>0</v>
      </c>
      <c r="BN85" s="359">
        <v>0</v>
      </c>
      <c r="BO85" s="359">
        <v>0</v>
      </c>
      <c r="BP85" s="359">
        <v>0</v>
      </c>
      <c r="BQ85" s="359">
        <v>0</v>
      </c>
      <c r="BR85" s="359">
        <v>0</v>
      </c>
      <c r="BS85" s="359">
        <v>0</v>
      </c>
      <c r="BT85" s="359">
        <v>0</v>
      </c>
      <c r="BU85" s="359">
        <v>0</v>
      </c>
      <c r="BV85" s="359">
        <v>0</v>
      </c>
      <c r="BW85" s="359">
        <v>0</v>
      </c>
      <c r="BX85" s="359">
        <v>0</v>
      </c>
      <c r="BY85" s="359">
        <v>0</v>
      </c>
      <c r="BZ85" s="359">
        <v>0</v>
      </c>
      <c r="CA85" s="359">
        <v>0</v>
      </c>
      <c r="CB85" s="359">
        <v>0</v>
      </c>
      <c r="CC85" s="359">
        <v>0</v>
      </c>
      <c r="CD85" s="359">
        <v>0</v>
      </c>
      <c r="CE85" s="359">
        <v>0</v>
      </c>
      <c r="CF85" s="359">
        <v>0</v>
      </c>
      <c r="CG85" s="359">
        <v>0</v>
      </c>
      <c r="CH85" s="359">
        <v>0</v>
      </c>
      <c r="CI85" s="359">
        <v>0</v>
      </c>
      <c r="CJ85" s="359">
        <v>0</v>
      </c>
      <c r="CK85" s="359">
        <v>0</v>
      </c>
      <c r="CL85" s="359">
        <v>0</v>
      </c>
      <c r="CM85" s="359">
        <v>0</v>
      </c>
      <c r="CN85" s="359">
        <v>0</v>
      </c>
      <c r="CO85" s="359">
        <v>0</v>
      </c>
      <c r="CP85" s="359">
        <v>0</v>
      </c>
      <c r="CQ85" s="359">
        <v>0</v>
      </c>
      <c r="CR85" s="359">
        <v>0</v>
      </c>
      <c r="CS85" s="359">
        <v>0</v>
      </c>
      <c r="CT85" s="359">
        <v>0</v>
      </c>
      <c r="CU85" s="359">
        <v>0</v>
      </c>
      <c r="CV85" s="359">
        <v>0</v>
      </c>
      <c r="CW85" s="359">
        <v>0</v>
      </c>
      <c r="CX85" s="359">
        <v>0</v>
      </c>
      <c r="CY85" s="359">
        <v>0</v>
      </c>
      <c r="CZ85" s="359">
        <v>0</v>
      </c>
      <c r="DA85" s="359">
        <v>0</v>
      </c>
      <c r="DB85" s="359">
        <v>0</v>
      </c>
      <c r="DC85" s="359">
        <v>0</v>
      </c>
      <c r="DE85" s="23">
        <f t="shared" si="44"/>
        <v>0</v>
      </c>
      <c r="DF85" s="23">
        <f t="shared" si="40"/>
        <v>0</v>
      </c>
      <c r="DG85">
        <f t="shared" si="43"/>
        <v>21</v>
      </c>
      <c r="DH85">
        <v>0</v>
      </c>
    </row>
    <row r="86" spans="1:112" ht="15" customHeight="1">
      <c r="A86" s="67"/>
      <c r="B86" s="323" t="str">
        <f>$B$78&amp;"8."</f>
        <v>F.8.</v>
      </c>
      <c r="C86" s="357" t="s">
        <v>182</v>
      </c>
      <c r="D86" s="363"/>
      <c r="E86" s="358">
        <v>0.21</v>
      </c>
      <c r="F86" s="350">
        <f>H86+NPV(FD,I86:INDEX(I86:DC86,PAL))</f>
        <v>0</v>
      </c>
      <c r="G86" s="350">
        <f>SUMIF($H$5:$DC$5,"&lt;="&amp;PAL,$H86:$DC86)</f>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0</v>
      </c>
      <c r="BE86" s="359">
        <v>0</v>
      </c>
      <c r="BF86" s="359">
        <v>0</v>
      </c>
      <c r="BG86" s="359">
        <v>0</v>
      </c>
      <c r="BH86" s="359">
        <v>0</v>
      </c>
      <c r="BI86" s="359">
        <v>0</v>
      </c>
      <c r="BJ86" s="359">
        <v>0</v>
      </c>
      <c r="BK86" s="359">
        <v>0</v>
      </c>
      <c r="BL86" s="359">
        <v>0</v>
      </c>
      <c r="BM86" s="359">
        <v>0</v>
      </c>
      <c r="BN86" s="359">
        <v>0</v>
      </c>
      <c r="BO86" s="359">
        <v>0</v>
      </c>
      <c r="BP86" s="359">
        <v>0</v>
      </c>
      <c r="BQ86" s="359">
        <v>0</v>
      </c>
      <c r="BR86" s="359">
        <v>0</v>
      </c>
      <c r="BS86" s="359">
        <v>0</v>
      </c>
      <c r="BT86" s="359">
        <v>0</v>
      </c>
      <c r="BU86" s="359">
        <v>0</v>
      </c>
      <c r="BV86" s="359">
        <v>0</v>
      </c>
      <c r="BW86" s="359">
        <v>0</v>
      </c>
      <c r="BX86" s="359">
        <v>0</v>
      </c>
      <c r="BY86" s="359">
        <v>0</v>
      </c>
      <c r="BZ86" s="359">
        <v>0</v>
      </c>
      <c r="CA86" s="359">
        <v>0</v>
      </c>
      <c r="CB86" s="359">
        <v>0</v>
      </c>
      <c r="CC86" s="359">
        <v>0</v>
      </c>
      <c r="CD86" s="359">
        <v>0</v>
      </c>
      <c r="CE86" s="359">
        <v>0</v>
      </c>
      <c r="CF86" s="359">
        <v>0</v>
      </c>
      <c r="CG86" s="359">
        <v>0</v>
      </c>
      <c r="CH86" s="359">
        <v>0</v>
      </c>
      <c r="CI86" s="359">
        <v>0</v>
      </c>
      <c r="CJ86" s="359">
        <v>0</v>
      </c>
      <c r="CK86" s="359">
        <v>0</v>
      </c>
      <c r="CL86" s="359">
        <v>0</v>
      </c>
      <c r="CM86" s="359">
        <v>0</v>
      </c>
      <c r="CN86" s="359">
        <v>0</v>
      </c>
      <c r="CO86" s="359">
        <v>0</v>
      </c>
      <c r="CP86" s="359">
        <v>0</v>
      </c>
      <c r="CQ86" s="359">
        <v>0</v>
      </c>
      <c r="CR86" s="359">
        <v>0</v>
      </c>
      <c r="CS86" s="359">
        <v>0</v>
      </c>
      <c r="CT86" s="359">
        <v>0</v>
      </c>
      <c r="CU86" s="359">
        <v>0</v>
      </c>
      <c r="CV86" s="359">
        <v>0</v>
      </c>
      <c r="CW86" s="359">
        <v>0</v>
      </c>
      <c r="CX86" s="359">
        <v>0</v>
      </c>
      <c r="CY86" s="359">
        <v>0</v>
      </c>
      <c r="CZ86" s="359">
        <v>0</v>
      </c>
      <c r="DA86" s="359">
        <v>0</v>
      </c>
      <c r="DB86" s="359">
        <v>0</v>
      </c>
      <c r="DC86" s="359">
        <v>0</v>
      </c>
      <c r="DE86" s="23">
        <f t="shared" si="44"/>
        <v>0</v>
      </c>
      <c r="DF86" s="23">
        <f t="shared" si="40"/>
        <v>0</v>
      </c>
      <c r="DG86">
        <f t="shared" si="43"/>
        <v>21</v>
      </c>
      <c r="DH86">
        <v>0</v>
      </c>
    </row>
    <row r="87" spans="1:112" ht="15" customHeight="1">
      <c r="A87" s="67"/>
      <c r="B87" s="323" t="str">
        <f>$B$78&amp;"9."</f>
        <v>F.9.</v>
      </c>
      <c r="C87" s="360" t="s">
        <v>178</v>
      </c>
      <c r="D87" s="323"/>
      <c r="E87" s="358">
        <v>0.21</v>
      </c>
      <c r="F87" s="350">
        <f>H87+NPV(FD,I87:INDEX(I87:DC87,PAL))</f>
        <v>0</v>
      </c>
      <c r="G87" s="350">
        <f>SUMIF($H$5:$DC$5,"&lt;="&amp;PAL,$H87:$DC87)</f>
        <v>0</v>
      </c>
      <c r="H87" s="364">
        <v>0</v>
      </c>
      <c r="I87" s="364">
        <v>0</v>
      </c>
      <c r="J87" s="364">
        <v>0</v>
      </c>
      <c r="K87" s="364">
        <v>0</v>
      </c>
      <c r="L87" s="364">
        <v>0</v>
      </c>
      <c r="M87" s="364">
        <v>0</v>
      </c>
      <c r="N87" s="364">
        <v>0</v>
      </c>
      <c r="O87" s="364">
        <v>0</v>
      </c>
      <c r="P87" s="364">
        <v>0</v>
      </c>
      <c r="Q87" s="364">
        <v>0</v>
      </c>
      <c r="R87" s="364">
        <v>0</v>
      </c>
      <c r="S87" s="365">
        <v>0</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0</v>
      </c>
      <c r="BX87" s="365">
        <v>0</v>
      </c>
      <c r="BY87" s="365">
        <v>0</v>
      </c>
      <c r="BZ87" s="365">
        <v>0</v>
      </c>
      <c r="CA87" s="365">
        <v>0</v>
      </c>
      <c r="CB87" s="365">
        <v>0</v>
      </c>
      <c r="CC87" s="365">
        <v>0</v>
      </c>
      <c r="CD87" s="365">
        <v>0</v>
      </c>
      <c r="CE87" s="365">
        <v>0</v>
      </c>
      <c r="CF87" s="365">
        <v>0</v>
      </c>
      <c r="CG87" s="365">
        <v>0</v>
      </c>
      <c r="CH87" s="365">
        <v>0</v>
      </c>
      <c r="CI87" s="365">
        <v>0</v>
      </c>
      <c r="CJ87" s="365">
        <v>0</v>
      </c>
      <c r="CK87" s="365">
        <v>0</v>
      </c>
      <c r="CL87" s="365">
        <v>0</v>
      </c>
      <c r="CM87" s="365">
        <v>0</v>
      </c>
      <c r="CN87" s="365">
        <v>0</v>
      </c>
      <c r="CO87" s="365">
        <v>0</v>
      </c>
      <c r="CP87" s="365">
        <v>0</v>
      </c>
      <c r="CQ87" s="365">
        <v>0</v>
      </c>
      <c r="CR87" s="365">
        <v>0</v>
      </c>
      <c r="CS87" s="365">
        <v>0</v>
      </c>
      <c r="CT87" s="365">
        <v>0</v>
      </c>
      <c r="CU87" s="365">
        <v>0</v>
      </c>
      <c r="CV87" s="365">
        <v>0</v>
      </c>
      <c r="CW87" s="365">
        <v>0</v>
      </c>
      <c r="CX87" s="365">
        <v>0</v>
      </c>
      <c r="CY87" s="365">
        <v>0</v>
      </c>
      <c r="CZ87" s="365">
        <v>0</v>
      </c>
      <c r="DA87" s="365">
        <v>0</v>
      </c>
      <c r="DB87" s="365">
        <v>0</v>
      </c>
      <c r="DC87" s="365">
        <v>0</v>
      </c>
      <c r="DE87" s="23">
        <f t="shared" si="44"/>
        <v>0</v>
      </c>
      <c r="DF87" s="23">
        <f t="shared" si="40"/>
        <v>0</v>
      </c>
      <c r="DG87">
        <f t="shared" si="43"/>
        <v>21</v>
      </c>
      <c r="DH87">
        <v>0</v>
      </c>
    </row>
    <row r="88" spans="1:112" ht="15" customHeight="1">
      <c r="A88" s="67"/>
      <c r="B88" s="323" t="str">
        <f>$B$78&amp;"L."</f>
        <v>F.L.</v>
      </c>
      <c r="C88" s="360" t="s">
        <v>179</v>
      </c>
      <c r="D88" s="323"/>
      <c r="E88" s="358">
        <v>0.21</v>
      </c>
      <c r="F88" s="350">
        <f>H88+NPV(FD,I88:INDEX(I88:DC88,PAL))</f>
        <v>0</v>
      </c>
      <c r="G88" s="350">
        <f>SUMIF($H$5:$DC$5,"&lt;="&amp;PAL,$H88:$DC88)</f>
        <v>0</v>
      </c>
      <c r="H88" s="364">
        <v>0</v>
      </c>
      <c r="I88" s="364">
        <v>0</v>
      </c>
      <c r="J88" s="364">
        <v>0</v>
      </c>
      <c r="K88" s="364">
        <v>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5">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v>0</v>
      </c>
      <c r="CE88" s="364">
        <v>0</v>
      </c>
      <c r="CF88" s="364">
        <v>0</v>
      </c>
      <c r="CG88" s="364">
        <v>0</v>
      </c>
      <c r="CH88" s="364">
        <v>0</v>
      </c>
      <c r="CI88" s="364">
        <v>0</v>
      </c>
      <c r="CJ88" s="364">
        <v>0</v>
      </c>
      <c r="CK88" s="364">
        <v>0</v>
      </c>
      <c r="CL88" s="364">
        <v>0</v>
      </c>
      <c r="CM88" s="364">
        <v>0</v>
      </c>
      <c r="CN88" s="364">
        <v>0</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5">
        <v>0</v>
      </c>
      <c r="DE88" s="23">
        <f t="shared" si="44"/>
        <v>0</v>
      </c>
      <c r="DF88" s="23">
        <f t="shared" si="40"/>
        <v>0</v>
      </c>
      <c r="DG88">
        <f t="shared" si="43"/>
        <v>21</v>
      </c>
      <c r="DH88">
        <f>DG88/(100+DG88)</f>
        <v>0.17355371900826447</v>
      </c>
    </row>
    <row r="89" spans="1:112" ht="14.25" customHeight="1">
      <c r="A89" s="67"/>
      <c r="B89" s="323" t="s">
        <v>227</v>
      </c>
      <c r="C89" s="349" t="s">
        <v>228</v>
      </c>
      <c r="E89" s="323"/>
      <c r="F89" s="352">
        <f>SUM(F90:F99)</f>
        <v>0</v>
      </c>
      <c r="G89" s="350">
        <f>SUMIF($H$5:$DC$5,"&lt;="&amp;PAL,$H89:$DC89)</f>
        <v>0</v>
      </c>
      <c r="H89" s="352">
        <f t="shared" ref="H89:BR89" si="45">SUM(H90:H99)</f>
        <v>0</v>
      </c>
      <c r="I89" s="352">
        <f t="shared" si="45"/>
        <v>0</v>
      </c>
      <c r="J89" s="352">
        <f t="shared" si="45"/>
        <v>0</v>
      </c>
      <c r="K89" s="352">
        <f t="shared" si="45"/>
        <v>0</v>
      </c>
      <c r="L89" s="352">
        <f t="shared" si="45"/>
        <v>0</v>
      </c>
      <c r="M89" s="352">
        <f t="shared" si="45"/>
        <v>0</v>
      </c>
      <c r="N89" s="352">
        <f t="shared" si="45"/>
        <v>0</v>
      </c>
      <c r="O89" s="352">
        <f t="shared" si="45"/>
        <v>0</v>
      </c>
      <c r="P89" s="352">
        <f t="shared" si="45"/>
        <v>0</v>
      </c>
      <c r="Q89" s="352">
        <f t="shared" si="45"/>
        <v>0</v>
      </c>
      <c r="R89" s="352">
        <f t="shared" si="45"/>
        <v>0</v>
      </c>
      <c r="S89" s="352">
        <f t="shared" si="45"/>
        <v>0</v>
      </c>
      <c r="T89" s="352">
        <f t="shared" si="45"/>
        <v>0</v>
      </c>
      <c r="U89" s="352">
        <f t="shared" si="45"/>
        <v>0</v>
      </c>
      <c r="V89" s="352">
        <f t="shared" si="45"/>
        <v>0</v>
      </c>
      <c r="W89" s="352">
        <f t="shared" si="45"/>
        <v>0</v>
      </c>
      <c r="X89" s="352">
        <f t="shared" si="45"/>
        <v>0</v>
      </c>
      <c r="Y89" s="352">
        <f t="shared" si="45"/>
        <v>0</v>
      </c>
      <c r="Z89" s="352">
        <f t="shared" si="45"/>
        <v>0</v>
      </c>
      <c r="AA89" s="352">
        <f t="shared" si="45"/>
        <v>0</v>
      </c>
      <c r="AB89" s="352">
        <f t="shared" si="45"/>
        <v>0</v>
      </c>
      <c r="AC89" s="352">
        <f t="shared" si="45"/>
        <v>0</v>
      </c>
      <c r="AD89" s="352">
        <f t="shared" si="45"/>
        <v>0</v>
      </c>
      <c r="AE89" s="352">
        <f t="shared" si="45"/>
        <v>0</v>
      </c>
      <c r="AF89" s="352">
        <f t="shared" si="45"/>
        <v>0</v>
      </c>
      <c r="AG89" s="352">
        <f t="shared" si="45"/>
        <v>0</v>
      </c>
      <c r="AH89" s="352">
        <f t="shared" si="45"/>
        <v>0</v>
      </c>
      <c r="AI89" s="352">
        <f t="shared" si="45"/>
        <v>0</v>
      </c>
      <c r="AJ89" s="352">
        <f t="shared" si="45"/>
        <v>0</v>
      </c>
      <c r="AK89" s="352">
        <f t="shared" si="45"/>
        <v>0</v>
      </c>
      <c r="AL89" s="352">
        <f t="shared" si="45"/>
        <v>0</v>
      </c>
      <c r="AM89" s="352">
        <f t="shared" si="45"/>
        <v>0</v>
      </c>
      <c r="AN89" s="352">
        <f t="shared" si="45"/>
        <v>0</v>
      </c>
      <c r="AO89" s="352">
        <f t="shared" si="45"/>
        <v>0</v>
      </c>
      <c r="AP89" s="352">
        <f t="shared" si="45"/>
        <v>0</v>
      </c>
      <c r="AQ89" s="352">
        <f t="shared" si="45"/>
        <v>0</v>
      </c>
      <c r="AR89" s="352">
        <f t="shared" si="45"/>
        <v>0</v>
      </c>
      <c r="AS89" s="352">
        <f t="shared" si="45"/>
        <v>0</v>
      </c>
      <c r="AT89" s="352">
        <f t="shared" si="45"/>
        <v>0</v>
      </c>
      <c r="AU89" s="352">
        <f t="shared" si="45"/>
        <v>0</v>
      </c>
      <c r="AV89" s="352">
        <f t="shared" si="45"/>
        <v>0</v>
      </c>
      <c r="AW89" s="352">
        <f t="shared" si="45"/>
        <v>0</v>
      </c>
      <c r="AX89" s="352">
        <f t="shared" si="45"/>
        <v>0</v>
      </c>
      <c r="AY89" s="352">
        <f t="shared" si="45"/>
        <v>0</v>
      </c>
      <c r="AZ89" s="352">
        <f t="shared" si="45"/>
        <v>0</v>
      </c>
      <c r="BA89" s="352">
        <f t="shared" si="45"/>
        <v>0</v>
      </c>
      <c r="BB89" s="352">
        <f t="shared" si="45"/>
        <v>0</v>
      </c>
      <c r="BC89" s="352">
        <f t="shared" si="45"/>
        <v>0</v>
      </c>
      <c r="BD89" s="352">
        <f t="shared" si="45"/>
        <v>0</v>
      </c>
      <c r="BE89" s="352">
        <f t="shared" si="45"/>
        <v>0</v>
      </c>
      <c r="BF89" s="352">
        <f t="shared" si="45"/>
        <v>0</v>
      </c>
      <c r="BG89" s="352">
        <f t="shared" si="45"/>
        <v>0</v>
      </c>
      <c r="BH89" s="352">
        <f t="shared" si="45"/>
        <v>0</v>
      </c>
      <c r="BI89" s="352">
        <f t="shared" si="45"/>
        <v>0</v>
      </c>
      <c r="BJ89" s="352">
        <f t="shared" si="45"/>
        <v>0</v>
      </c>
      <c r="BK89" s="352">
        <f t="shared" si="45"/>
        <v>0</v>
      </c>
      <c r="BL89" s="352">
        <f t="shared" si="45"/>
        <v>0</v>
      </c>
      <c r="BM89" s="352">
        <f t="shared" si="45"/>
        <v>0</v>
      </c>
      <c r="BN89" s="352">
        <f t="shared" si="45"/>
        <v>0</v>
      </c>
      <c r="BO89" s="352">
        <f t="shared" si="45"/>
        <v>0</v>
      </c>
      <c r="BP89" s="352">
        <f t="shared" si="45"/>
        <v>0</v>
      </c>
      <c r="BQ89" s="352">
        <f t="shared" si="45"/>
        <v>0</v>
      </c>
      <c r="BR89" s="352">
        <f t="shared" si="45"/>
        <v>0</v>
      </c>
      <c r="BS89" s="352">
        <f t="shared" ref="BS89:DC89" si="46">SUM(BS90:BS99)</f>
        <v>0</v>
      </c>
      <c r="BT89" s="352">
        <f t="shared" si="46"/>
        <v>0</v>
      </c>
      <c r="BU89" s="352">
        <f t="shared" si="46"/>
        <v>0</v>
      </c>
      <c r="BV89" s="352">
        <f t="shared" si="46"/>
        <v>0</v>
      </c>
      <c r="BW89" s="352">
        <f t="shared" si="46"/>
        <v>0</v>
      </c>
      <c r="BX89" s="352">
        <f t="shared" si="46"/>
        <v>0</v>
      </c>
      <c r="BY89" s="352">
        <f t="shared" si="46"/>
        <v>0</v>
      </c>
      <c r="BZ89" s="352">
        <f t="shared" si="46"/>
        <v>0</v>
      </c>
      <c r="CA89" s="352">
        <f t="shared" si="46"/>
        <v>0</v>
      </c>
      <c r="CB89" s="352">
        <f t="shared" si="46"/>
        <v>0</v>
      </c>
      <c r="CC89" s="352">
        <f t="shared" si="46"/>
        <v>0</v>
      </c>
      <c r="CD89" s="352">
        <f t="shared" si="46"/>
        <v>0</v>
      </c>
      <c r="CE89" s="352">
        <f t="shared" si="46"/>
        <v>0</v>
      </c>
      <c r="CF89" s="352">
        <f t="shared" si="46"/>
        <v>0</v>
      </c>
      <c r="CG89" s="352">
        <f t="shared" si="46"/>
        <v>0</v>
      </c>
      <c r="CH89" s="352">
        <f t="shared" si="46"/>
        <v>0</v>
      </c>
      <c r="CI89" s="352">
        <f t="shared" si="46"/>
        <v>0</v>
      </c>
      <c r="CJ89" s="352">
        <f t="shared" si="46"/>
        <v>0</v>
      </c>
      <c r="CK89" s="352">
        <f t="shared" si="46"/>
        <v>0</v>
      </c>
      <c r="CL89" s="352">
        <f t="shared" si="46"/>
        <v>0</v>
      </c>
      <c r="CM89" s="352">
        <f t="shared" si="46"/>
        <v>0</v>
      </c>
      <c r="CN89" s="352">
        <f t="shared" si="46"/>
        <v>0</v>
      </c>
      <c r="CO89" s="352">
        <f t="shared" si="46"/>
        <v>0</v>
      </c>
      <c r="CP89" s="352">
        <f t="shared" si="46"/>
        <v>0</v>
      </c>
      <c r="CQ89" s="352">
        <f t="shared" si="46"/>
        <v>0</v>
      </c>
      <c r="CR89" s="352">
        <f t="shared" si="46"/>
        <v>0</v>
      </c>
      <c r="CS89" s="352">
        <f t="shared" si="46"/>
        <v>0</v>
      </c>
      <c r="CT89" s="352">
        <f t="shared" si="46"/>
        <v>0</v>
      </c>
      <c r="CU89" s="352">
        <f t="shared" si="46"/>
        <v>0</v>
      </c>
      <c r="CV89" s="352">
        <f t="shared" si="46"/>
        <v>0</v>
      </c>
      <c r="CW89" s="352">
        <f t="shared" si="46"/>
        <v>0</v>
      </c>
      <c r="CX89" s="352">
        <f t="shared" si="46"/>
        <v>0</v>
      </c>
      <c r="CY89" s="352">
        <f t="shared" si="46"/>
        <v>0</v>
      </c>
      <c r="CZ89" s="352">
        <f t="shared" si="46"/>
        <v>0</v>
      </c>
      <c r="DA89" s="352">
        <f t="shared" si="46"/>
        <v>0</v>
      </c>
      <c r="DB89" s="352">
        <f t="shared" si="46"/>
        <v>0</v>
      </c>
      <c r="DC89" s="352">
        <f t="shared" si="46"/>
        <v>0</v>
      </c>
      <c r="DF89" s="23">
        <f t="shared" si="40"/>
        <v>0</v>
      </c>
    </row>
    <row r="90" spans="1:112" ht="15" customHeight="1">
      <c r="A90" s="67"/>
      <c r="B90" s="323" t="str">
        <f>$B$89&amp;"1."</f>
        <v>G.1.</v>
      </c>
      <c r="C90" s="357" t="s">
        <v>269</v>
      </c>
      <c r="D90" s="323"/>
      <c r="E90" s="366">
        <v>0.21</v>
      </c>
      <c r="F90" s="350">
        <f>H90+NPV(FD,I90:INDEX(I90:DC90,PAL))</f>
        <v>0</v>
      </c>
      <c r="G90" s="350">
        <f>SUMIF($H$5:$DC$5,"&lt;="&amp;PAL,$H90:$DC90)</f>
        <v>0</v>
      </c>
      <c r="H90" s="359">
        <v>0</v>
      </c>
      <c r="I90" s="359">
        <v>0</v>
      </c>
      <c r="J90" s="359">
        <v>0</v>
      </c>
      <c r="K90" s="359">
        <v>0</v>
      </c>
      <c r="L90" s="359">
        <v>0</v>
      </c>
      <c r="M90" s="359">
        <v>0</v>
      </c>
      <c r="N90" s="359">
        <v>0</v>
      </c>
      <c r="O90" s="359">
        <v>0</v>
      </c>
      <c r="P90" s="359">
        <v>0</v>
      </c>
      <c r="Q90" s="359">
        <v>0</v>
      </c>
      <c r="R90" s="359">
        <v>0</v>
      </c>
      <c r="S90" s="359">
        <v>0</v>
      </c>
      <c r="T90" s="359">
        <v>0</v>
      </c>
      <c r="U90" s="359">
        <v>0</v>
      </c>
      <c r="V90" s="359">
        <v>0</v>
      </c>
      <c r="W90" s="359">
        <v>0</v>
      </c>
      <c r="X90" s="359">
        <v>0</v>
      </c>
      <c r="Y90" s="359">
        <v>0</v>
      </c>
      <c r="Z90" s="359">
        <v>0</v>
      </c>
      <c r="AA90" s="359">
        <v>0</v>
      </c>
      <c r="AB90" s="359">
        <v>0</v>
      </c>
      <c r="AC90" s="359">
        <v>0</v>
      </c>
      <c r="AD90" s="359">
        <v>0</v>
      </c>
      <c r="AE90" s="359">
        <v>0</v>
      </c>
      <c r="AF90" s="359">
        <v>0</v>
      </c>
      <c r="AG90" s="359">
        <v>0</v>
      </c>
      <c r="AH90" s="359">
        <v>0</v>
      </c>
      <c r="AI90" s="359">
        <v>0</v>
      </c>
      <c r="AJ90" s="359">
        <v>0</v>
      </c>
      <c r="AK90" s="359">
        <v>0</v>
      </c>
      <c r="AL90" s="359">
        <v>0</v>
      </c>
      <c r="AM90" s="359">
        <v>0</v>
      </c>
      <c r="AN90" s="359">
        <v>0</v>
      </c>
      <c r="AO90" s="359">
        <v>0</v>
      </c>
      <c r="AP90" s="359">
        <v>0</v>
      </c>
      <c r="AQ90" s="359">
        <v>0</v>
      </c>
      <c r="AR90" s="359">
        <v>0</v>
      </c>
      <c r="AS90" s="359">
        <v>0</v>
      </c>
      <c r="AT90" s="359">
        <v>0</v>
      </c>
      <c r="AU90" s="359">
        <v>0</v>
      </c>
      <c r="AV90" s="359">
        <v>0</v>
      </c>
      <c r="AW90" s="359">
        <v>0</v>
      </c>
      <c r="AX90" s="359">
        <v>0</v>
      </c>
      <c r="AY90" s="359">
        <v>0</v>
      </c>
      <c r="AZ90" s="359">
        <v>0</v>
      </c>
      <c r="BA90" s="359">
        <v>0</v>
      </c>
      <c r="BB90" s="359">
        <v>0</v>
      </c>
      <c r="BC90" s="359">
        <v>0</v>
      </c>
      <c r="BD90" s="359">
        <v>0</v>
      </c>
      <c r="BE90" s="359">
        <v>0</v>
      </c>
      <c r="BF90" s="359">
        <v>0</v>
      </c>
      <c r="BG90" s="359">
        <v>0</v>
      </c>
      <c r="BH90" s="359">
        <v>0</v>
      </c>
      <c r="BI90" s="359">
        <v>0</v>
      </c>
      <c r="BJ90" s="359">
        <v>0</v>
      </c>
      <c r="BK90" s="359">
        <v>0</v>
      </c>
      <c r="BL90" s="359">
        <v>0</v>
      </c>
      <c r="BM90" s="359">
        <v>0</v>
      </c>
      <c r="BN90" s="359">
        <v>0</v>
      </c>
      <c r="BO90" s="359">
        <v>0</v>
      </c>
      <c r="BP90" s="359">
        <v>0</v>
      </c>
      <c r="BQ90" s="359">
        <v>0</v>
      </c>
      <c r="BR90" s="359">
        <v>0</v>
      </c>
      <c r="BS90" s="359">
        <v>0</v>
      </c>
      <c r="BT90" s="359">
        <v>0</v>
      </c>
      <c r="BU90" s="359">
        <v>0</v>
      </c>
      <c r="BV90" s="359">
        <v>0</v>
      </c>
      <c r="BW90" s="359">
        <v>0</v>
      </c>
      <c r="BX90" s="359">
        <v>0</v>
      </c>
      <c r="BY90" s="359">
        <v>0</v>
      </c>
      <c r="BZ90" s="359">
        <v>0</v>
      </c>
      <c r="CA90" s="359">
        <v>0</v>
      </c>
      <c r="CB90" s="359">
        <v>0</v>
      </c>
      <c r="CC90" s="359">
        <v>0</v>
      </c>
      <c r="CD90" s="359">
        <v>0</v>
      </c>
      <c r="CE90" s="359">
        <v>0</v>
      </c>
      <c r="CF90" s="359">
        <v>0</v>
      </c>
      <c r="CG90" s="359">
        <v>0</v>
      </c>
      <c r="CH90" s="359">
        <v>0</v>
      </c>
      <c r="CI90" s="359">
        <v>0</v>
      </c>
      <c r="CJ90" s="359">
        <v>0</v>
      </c>
      <c r="CK90" s="359">
        <v>0</v>
      </c>
      <c r="CL90" s="359">
        <v>0</v>
      </c>
      <c r="CM90" s="359">
        <v>0</v>
      </c>
      <c r="CN90" s="359">
        <v>0</v>
      </c>
      <c r="CO90" s="359">
        <v>0</v>
      </c>
      <c r="CP90" s="359">
        <v>0</v>
      </c>
      <c r="CQ90" s="359">
        <v>0</v>
      </c>
      <c r="CR90" s="359">
        <v>0</v>
      </c>
      <c r="CS90" s="359">
        <v>0</v>
      </c>
      <c r="CT90" s="359">
        <v>0</v>
      </c>
      <c r="CU90" s="359">
        <v>0</v>
      </c>
      <c r="CV90" s="359">
        <v>0</v>
      </c>
      <c r="CW90" s="359">
        <v>0</v>
      </c>
      <c r="CX90" s="359">
        <v>0</v>
      </c>
      <c r="CY90" s="359">
        <v>0</v>
      </c>
      <c r="CZ90" s="359">
        <v>0</v>
      </c>
      <c r="DA90" s="359">
        <v>0</v>
      </c>
      <c r="DB90" s="359">
        <v>0</v>
      </c>
      <c r="DC90" s="359">
        <v>0</v>
      </c>
      <c r="DE90" s="23">
        <f t="shared" ref="DE90:DE116" si="47">COUNTBLANK(H90:DC90)</f>
        <v>0</v>
      </c>
      <c r="DF90" s="23">
        <f t="shared" si="40"/>
        <v>0</v>
      </c>
      <c r="DG90">
        <f t="shared" ref="DG90:DG110" si="48">IF(ISNUMBER(E90),E90*100,0)</f>
        <v>21</v>
      </c>
    </row>
    <row r="91" spans="1:112" ht="15" customHeight="1">
      <c r="A91" s="67"/>
      <c r="B91" s="323" t="str">
        <f>$B$89&amp;"2."</f>
        <v>G.2.</v>
      </c>
      <c r="C91" s="357" t="s">
        <v>270</v>
      </c>
      <c r="D91" s="323"/>
      <c r="E91" s="366">
        <v>0.21</v>
      </c>
      <c r="F91" s="350">
        <f>H91+NPV(FD,I91:INDEX(I91:DC91,PAL))</f>
        <v>0</v>
      </c>
      <c r="G91" s="350">
        <f>SUMIF($H$5:$DC$5,"&lt;="&amp;PAL,$H91:$DC91)</f>
        <v>0</v>
      </c>
      <c r="H91" s="359">
        <v>0</v>
      </c>
      <c r="I91" s="359">
        <v>0</v>
      </c>
      <c r="J91" s="359">
        <v>0</v>
      </c>
      <c r="K91" s="359">
        <v>0</v>
      </c>
      <c r="L91" s="359">
        <v>0</v>
      </c>
      <c r="M91" s="359">
        <v>0</v>
      </c>
      <c r="N91" s="359">
        <v>0</v>
      </c>
      <c r="O91" s="359">
        <v>0</v>
      </c>
      <c r="P91" s="359">
        <v>0</v>
      </c>
      <c r="Q91" s="359">
        <v>0</v>
      </c>
      <c r="R91" s="359">
        <v>0</v>
      </c>
      <c r="S91" s="359">
        <v>0</v>
      </c>
      <c r="T91" s="359">
        <v>0</v>
      </c>
      <c r="U91" s="359">
        <v>0</v>
      </c>
      <c r="V91" s="359">
        <v>0</v>
      </c>
      <c r="W91" s="359">
        <v>0</v>
      </c>
      <c r="X91" s="359">
        <v>0</v>
      </c>
      <c r="Y91" s="359">
        <v>0</v>
      </c>
      <c r="Z91" s="359">
        <v>0</v>
      </c>
      <c r="AA91" s="359">
        <v>0</v>
      </c>
      <c r="AB91" s="359">
        <v>0</v>
      </c>
      <c r="AC91" s="359">
        <v>0</v>
      </c>
      <c r="AD91" s="359">
        <v>0</v>
      </c>
      <c r="AE91" s="359">
        <v>0</v>
      </c>
      <c r="AF91" s="359">
        <v>0</v>
      </c>
      <c r="AG91" s="359">
        <v>0</v>
      </c>
      <c r="AH91" s="359">
        <v>0</v>
      </c>
      <c r="AI91" s="359">
        <v>0</v>
      </c>
      <c r="AJ91" s="359">
        <v>0</v>
      </c>
      <c r="AK91" s="359">
        <v>0</v>
      </c>
      <c r="AL91" s="359">
        <v>0</v>
      </c>
      <c r="AM91" s="359">
        <v>0</v>
      </c>
      <c r="AN91" s="359">
        <v>0</v>
      </c>
      <c r="AO91" s="359">
        <v>0</v>
      </c>
      <c r="AP91" s="359">
        <v>0</v>
      </c>
      <c r="AQ91" s="359">
        <v>0</v>
      </c>
      <c r="AR91" s="359">
        <v>0</v>
      </c>
      <c r="AS91" s="359">
        <v>0</v>
      </c>
      <c r="AT91" s="359">
        <v>0</v>
      </c>
      <c r="AU91" s="359">
        <v>0</v>
      </c>
      <c r="AV91" s="359">
        <v>0</v>
      </c>
      <c r="AW91" s="359">
        <v>0</v>
      </c>
      <c r="AX91" s="359">
        <v>0</v>
      </c>
      <c r="AY91" s="359">
        <v>0</v>
      </c>
      <c r="AZ91" s="359">
        <v>0</v>
      </c>
      <c r="BA91" s="359">
        <v>0</v>
      </c>
      <c r="BB91" s="359">
        <v>0</v>
      </c>
      <c r="BC91" s="359">
        <v>0</v>
      </c>
      <c r="BD91" s="359">
        <v>0</v>
      </c>
      <c r="BE91" s="359">
        <v>0</v>
      </c>
      <c r="BF91" s="359">
        <v>0</v>
      </c>
      <c r="BG91" s="359">
        <v>0</v>
      </c>
      <c r="BH91" s="359">
        <v>0</v>
      </c>
      <c r="BI91" s="359">
        <v>0</v>
      </c>
      <c r="BJ91" s="359">
        <v>0</v>
      </c>
      <c r="BK91" s="359">
        <v>0</v>
      </c>
      <c r="BL91" s="359">
        <v>0</v>
      </c>
      <c r="BM91" s="359">
        <v>0</v>
      </c>
      <c r="BN91" s="359">
        <v>0</v>
      </c>
      <c r="BO91" s="359">
        <v>0</v>
      </c>
      <c r="BP91" s="359">
        <v>0</v>
      </c>
      <c r="BQ91" s="359">
        <v>0</v>
      </c>
      <c r="BR91" s="359">
        <v>0</v>
      </c>
      <c r="BS91" s="359">
        <v>0</v>
      </c>
      <c r="BT91" s="359">
        <v>0</v>
      </c>
      <c r="BU91" s="359">
        <v>0</v>
      </c>
      <c r="BV91" s="359">
        <v>0</v>
      </c>
      <c r="BW91" s="359">
        <v>0</v>
      </c>
      <c r="BX91" s="359">
        <v>0</v>
      </c>
      <c r="BY91" s="359">
        <v>0</v>
      </c>
      <c r="BZ91" s="359">
        <v>0</v>
      </c>
      <c r="CA91" s="359">
        <v>0</v>
      </c>
      <c r="CB91" s="359">
        <v>0</v>
      </c>
      <c r="CC91" s="359">
        <v>0</v>
      </c>
      <c r="CD91" s="359">
        <v>0</v>
      </c>
      <c r="CE91" s="359">
        <v>0</v>
      </c>
      <c r="CF91" s="359">
        <v>0</v>
      </c>
      <c r="CG91" s="359">
        <v>0</v>
      </c>
      <c r="CH91" s="359">
        <v>0</v>
      </c>
      <c r="CI91" s="359">
        <v>0</v>
      </c>
      <c r="CJ91" s="359">
        <v>0</v>
      </c>
      <c r="CK91" s="359">
        <v>0</v>
      </c>
      <c r="CL91" s="359">
        <v>0</v>
      </c>
      <c r="CM91" s="359">
        <v>0</v>
      </c>
      <c r="CN91" s="359">
        <v>0</v>
      </c>
      <c r="CO91" s="359">
        <v>0</v>
      </c>
      <c r="CP91" s="359">
        <v>0</v>
      </c>
      <c r="CQ91" s="359">
        <v>0</v>
      </c>
      <c r="CR91" s="359">
        <v>0</v>
      </c>
      <c r="CS91" s="359">
        <v>0</v>
      </c>
      <c r="CT91" s="359">
        <v>0</v>
      </c>
      <c r="CU91" s="359">
        <v>0</v>
      </c>
      <c r="CV91" s="359">
        <v>0</v>
      </c>
      <c r="CW91" s="359">
        <v>0</v>
      </c>
      <c r="CX91" s="359">
        <v>0</v>
      </c>
      <c r="CY91" s="359">
        <v>0</v>
      </c>
      <c r="CZ91" s="359">
        <v>0</v>
      </c>
      <c r="DA91" s="359">
        <v>0</v>
      </c>
      <c r="DB91" s="359">
        <v>0</v>
      </c>
      <c r="DC91" s="359">
        <v>0</v>
      </c>
      <c r="DE91" s="23">
        <f t="shared" si="47"/>
        <v>0</v>
      </c>
      <c r="DF91" s="23">
        <f t="shared" si="40"/>
        <v>0</v>
      </c>
      <c r="DG91">
        <f t="shared" si="48"/>
        <v>21</v>
      </c>
    </row>
    <row r="92" spans="1:112" ht="15" customHeight="1">
      <c r="A92" s="67"/>
      <c r="B92" s="323" t="str">
        <f>$B$89&amp;"3."</f>
        <v>G.3.</v>
      </c>
      <c r="C92" s="357" t="s">
        <v>271</v>
      </c>
      <c r="D92" s="323"/>
      <c r="E92" s="366">
        <v>0.21</v>
      </c>
      <c r="F92" s="350">
        <f>H92+NPV(FD,I92:INDEX(I92:DC92,PAL))</f>
        <v>0</v>
      </c>
      <c r="G92" s="350">
        <f>SUMIF($H$5:$DC$5,"&lt;="&amp;PAL,$H92:$DC92)</f>
        <v>0</v>
      </c>
      <c r="H92" s="359">
        <v>0</v>
      </c>
      <c r="I92" s="359">
        <v>0</v>
      </c>
      <c r="J92" s="359">
        <v>0</v>
      </c>
      <c r="K92" s="359">
        <v>0</v>
      </c>
      <c r="L92" s="359">
        <v>0</v>
      </c>
      <c r="M92" s="359">
        <v>0</v>
      </c>
      <c r="N92" s="359">
        <v>0</v>
      </c>
      <c r="O92" s="359">
        <v>0</v>
      </c>
      <c r="P92" s="359">
        <v>0</v>
      </c>
      <c r="Q92" s="359">
        <v>0</v>
      </c>
      <c r="R92" s="359">
        <v>0</v>
      </c>
      <c r="S92" s="359">
        <v>0</v>
      </c>
      <c r="T92" s="359">
        <v>0</v>
      </c>
      <c r="U92" s="359">
        <v>0</v>
      </c>
      <c r="V92" s="359">
        <v>0</v>
      </c>
      <c r="W92" s="359">
        <v>0</v>
      </c>
      <c r="X92" s="359">
        <v>0</v>
      </c>
      <c r="Y92" s="359">
        <v>0</v>
      </c>
      <c r="Z92" s="359">
        <v>0</v>
      </c>
      <c r="AA92" s="359">
        <v>0</v>
      </c>
      <c r="AB92" s="359">
        <v>0</v>
      </c>
      <c r="AC92" s="359">
        <v>0</v>
      </c>
      <c r="AD92" s="359">
        <v>0</v>
      </c>
      <c r="AE92" s="359">
        <v>0</v>
      </c>
      <c r="AF92" s="359">
        <v>0</v>
      </c>
      <c r="AG92" s="359">
        <v>0</v>
      </c>
      <c r="AH92" s="359">
        <v>0</v>
      </c>
      <c r="AI92" s="359">
        <v>0</v>
      </c>
      <c r="AJ92" s="359">
        <v>0</v>
      </c>
      <c r="AK92" s="359">
        <v>0</v>
      </c>
      <c r="AL92" s="359">
        <v>0</v>
      </c>
      <c r="AM92" s="359">
        <v>0</v>
      </c>
      <c r="AN92" s="359">
        <v>0</v>
      </c>
      <c r="AO92" s="359">
        <v>0</v>
      </c>
      <c r="AP92" s="359">
        <v>0</v>
      </c>
      <c r="AQ92" s="359">
        <v>0</v>
      </c>
      <c r="AR92" s="359">
        <v>0</v>
      </c>
      <c r="AS92" s="359">
        <v>0</v>
      </c>
      <c r="AT92" s="359">
        <v>0</v>
      </c>
      <c r="AU92" s="359">
        <v>0</v>
      </c>
      <c r="AV92" s="359">
        <v>0</v>
      </c>
      <c r="AW92" s="359">
        <v>0</v>
      </c>
      <c r="AX92" s="359">
        <v>0</v>
      </c>
      <c r="AY92" s="359">
        <v>0</v>
      </c>
      <c r="AZ92" s="359">
        <v>0</v>
      </c>
      <c r="BA92" s="359">
        <v>0</v>
      </c>
      <c r="BB92" s="359">
        <v>0</v>
      </c>
      <c r="BC92" s="359">
        <v>0</v>
      </c>
      <c r="BD92" s="359">
        <v>0</v>
      </c>
      <c r="BE92" s="359">
        <v>0</v>
      </c>
      <c r="BF92" s="359">
        <v>0</v>
      </c>
      <c r="BG92" s="359">
        <v>0</v>
      </c>
      <c r="BH92" s="359">
        <v>0</v>
      </c>
      <c r="BI92" s="359">
        <v>0</v>
      </c>
      <c r="BJ92" s="359">
        <v>0</v>
      </c>
      <c r="BK92" s="359">
        <v>0</v>
      </c>
      <c r="BL92" s="359">
        <v>0</v>
      </c>
      <c r="BM92" s="359">
        <v>0</v>
      </c>
      <c r="BN92" s="359">
        <v>0</v>
      </c>
      <c r="BO92" s="359">
        <v>0</v>
      </c>
      <c r="BP92" s="359">
        <v>0</v>
      </c>
      <c r="BQ92" s="359">
        <v>0</v>
      </c>
      <c r="BR92" s="359">
        <v>0</v>
      </c>
      <c r="BS92" s="359">
        <v>0</v>
      </c>
      <c r="BT92" s="359">
        <v>0</v>
      </c>
      <c r="BU92" s="359">
        <v>0</v>
      </c>
      <c r="BV92" s="359">
        <v>0</v>
      </c>
      <c r="BW92" s="359">
        <v>0</v>
      </c>
      <c r="BX92" s="359">
        <v>0</v>
      </c>
      <c r="BY92" s="359">
        <v>0</v>
      </c>
      <c r="BZ92" s="359">
        <v>0</v>
      </c>
      <c r="CA92" s="359">
        <v>0</v>
      </c>
      <c r="CB92" s="359">
        <v>0</v>
      </c>
      <c r="CC92" s="359">
        <v>0</v>
      </c>
      <c r="CD92" s="359">
        <v>0</v>
      </c>
      <c r="CE92" s="359">
        <v>0</v>
      </c>
      <c r="CF92" s="359">
        <v>0</v>
      </c>
      <c r="CG92" s="359">
        <v>0</v>
      </c>
      <c r="CH92" s="359">
        <v>0</v>
      </c>
      <c r="CI92" s="359">
        <v>0</v>
      </c>
      <c r="CJ92" s="359">
        <v>0</v>
      </c>
      <c r="CK92" s="359">
        <v>0</v>
      </c>
      <c r="CL92" s="359">
        <v>0</v>
      </c>
      <c r="CM92" s="359">
        <v>0</v>
      </c>
      <c r="CN92" s="359">
        <v>0</v>
      </c>
      <c r="CO92" s="359">
        <v>0</v>
      </c>
      <c r="CP92" s="359">
        <v>0</v>
      </c>
      <c r="CQ92" s="359">
        <v>0</v>
      </c>
      <c r="CR92" s="359">
        <v>0</v>
      </c>
      <c r="CS92" s="359">
        <v>0</v>
      </c>
      <c r="CT92" s="359">
        <v>0</v>
      </c>
      <c r="CU92" s="359">
        <v>0</v>
      </c>
      <c r="CV92" s="359">
        <v>0</v>
      </c>
      <c r="CW92" s="359">
        <v>0</v>
      </c>
      <c r="CX92" s="359">
        <v>0</v>
      </c>
      <c r="CY92" s="359">
        <v>0</v>
      </c>
      <c r="CZ92" s="359">
        <v>0</v>
      </c>
      <c r="DA92" s="359">
        <v>0</v>
      </c>
      <c r="DB92" s="359">
        <v>0</v>
      </c>
      <c r="DC92" s="359">
        <v>0</v>
      </c>
      <c r="DE92" s="23">
        <f t="shared" si="47"/>
        <v>0</v>
      </c>
      <c r="DF92" s="23">
        <f t="shared" si="40"/>
        <v>0</v>
      </c>
      <c r="DG92">
        <f t="shared" si="48"/>
        <v>21</v>
      </c>
    </row>
    <row r="93" spans="1:112" ht="15" customHeight="1">
      <c r="A93" s="67"/>
      <c r="B93" s="323" t="str">
        <f>$B$89&amp;"4."</f>
        <v>G.4.</v>
      </c>
      <c r="C93" s="357" t="s">
        <v>272</v>
      </c>
      <c r="D93" s="323"/>
      <c r="E93" s="366">
        <v>0.21</v>
      </c>
      <c r="F93" s="350">
        <f>H93+NPV(FD,I93:INDEX(I93:DC93,PAL))</f>
        <v>0</v>
      </c>
      <c r="G93" s="350">
        <f>SUMIF($H$5:$DC$5,"&lt;="&amp;PAL,$H93:$DC93)</f>
        <v>0</v>
      </c>
      <c r="H93" s="359">
        <v>0</v>
      </c>
      <c r="I93" s="359">
        <v>0</v>
      </c>
      <c r="J93" s="359">
        <v>0</v>
      </c>
      <c r="K93" s="359">
        <v>0</v>
      </c>
      <c r="L93" s="359">
        <v>0</v>
      </c>
      <c r="M93" s="359">
        <v>0</v>
      </c>
      <c r="N93" s="359">
        <v>0</v>
      </c>
      <c r="O93" s="359">
        <v>0</v>
      </c>
      <c r="P93" s="359">
        <v>0</v>
      </c>
      <c r="Q93" s="359">
        <v>0</v>
      </c>
      <c r="R93" s="359">
        <v>0</v>
      </c>
      <c r="S93" s="359">
        <v>0</v>
      </c>
      <c r="T93" s="359">
        <v>0</v>
      </c>
      <c r="U93" s="359">
        <v>0</v>
      </c>
      <c r="V93" s="359">
        <v>0</v>
      </c>
      <c r="W93" s="359">
        <v>0</v>
      </c>
      <c r="X93" s="359">
        <v>0</v>
      </c>
      <c r="Y93" s="359">
        <v>0</v>
      </c>
      <c r="Z93" s="359">
        <v>0</v>
      </c>
      <c r="AA93" s="359">
        <v>0</v>
      </c>
      <c r="AB93" s="359">
        <v>0</v>
      </c>
      <c r="AC93" s="359">
        <v>0</v>
      </c>
      <c r="AD93" s="359">
        <v>0</v>
      </c>
      <c r="AE93" s="359">
        <v>0</v>
      </c>
      <c r="AF93" s="359">
        <v>0</v>
      </c>
      <c r="AG93" s="359">
        <v>0</v>
      </c>
      <c r="AH93" s="359">
        <v>0</v>
      </c>
      <c r="AI93" s="359">
        <v>0</v>
      </c>
      <c r="AJ93" s="359">
        <v>0</v>
      </c>
      <c r="AK93" s="359">
        <v>0</v>
      </c>
      <c r="AL93" s="359">
        <v>0</v>
      </c>
      <c r="AM93" s="359">
        <v>0</v>
      </c>
      <c r="AN93" s="359">
        <v>0</v>
      </c>
      <c r="AO93" s="359">
        <v>0</v>
      </c>
      <c r="AP93" s="359">
        <v>0</v>
      </c>
      <c r="AQ93" s="359">
        <v>0</v>
      </c>
      <c r="AR93" s="359">
        <v>0</v>
      </c>
      <c r="AS93" s="359">
        <v>0</v>
      </c>
      <c r="AT93" s="359">
        <v>0</v>
      </c>
      <c r="AU93" s="359">
        <v>0</v>
      </c>
      <c r="AV93" s="359">
        <v>0</v>
      </c>
      <c r="AW93" s="359">
        <v>0</v>
      </c>
      <c r="AX93" s="359">
        <v>0</v>
      </c>
      <c r="AY93" s="359">
        <v>0</v>
      </c>
      <c r="AZ93" s="359">
        <v>0</v>
      </c>
      <c r="BA93" s="359">
        <v>0</v>
      </c>
      <c r="BB93" s="359">
        <v>0</v>
      </c>
      <c r="BC93" s="359">
        <v>0</v>
      </c>
      <c r="BD93" s="359">
        <v>0</v>
      </c>
      <c r="BE93" s="359">
        <v>0</v>
      </c>
      <c r="BF93" s="359">
        <v>0</v>
      </c>
      <c r="BG93" s="359">
        <v>0</v>
      </c>
      <c r="BH93" s="359">
        <v>0</v>
      </c>
      <c r="BI93" s="359">
        <v>0</v>
      </c>
      <c r="BJ93" s="359">
        <v>0</v>
      </c>
      <c r="BK93" s="359">
        <v>0</v>
      </c>
      <c r="BL93" s="359">
        <v>0</v>
      </c>
      <c r="BM93" s="359">
        <v>0</v>
      </c>
      <c r="BN93" s="359">
        <v>0</v>
      </c>
      <c r="BO93" s="359">
        <v>0</v>
      </c>
      <c r="BP93" s="359">
        <v>0</v>
      </c>
      <c r="BQ93" s="359">
        <v>0</v>
      </c>
      <c r="BR93" s="359">
        <v>0</v>
      </c>
      <c r="BS93" s="359">
        <v>0</v>
      </c>
      <c r="BT93" s="359">
        <v>0</v>
      </c>
      <c r="BU93" s="359">
        <v>0</v>
      </c>
      <c r="BV93" s="359">
        <v>0</v>
      </c>
      <c r="BW93" s="359">
        <v>0</v>
      </c>
      <c r="BX93" s="359">
        <v>0</v>
      </c>
      <c r="BY93" s="359">
        <v>0</v>
      </c>
      <c r="BZ93" s="359">
        <v>0</v>
      </c>
      <c r="CA93" s="359">
        <v>0</v>
      </c>
      <c r="CB93" s="359">
        <v>0</v>
      </c>
      <c r="CC93" s="359">
        <v>0</v>
      </c>
      <c r="CD93" s="359">
        <v>0</v>
      </c>
      <c r="CE93" s="359">
        <v>0</v>
      </c>
      <c r="CF93" s="359">
        <v>0</v>
      </c>
      <c r="CG93" s="359">
        <v>0</v>
      </c>
      <c r="CH93" s="359">
        <v>0</v>
      </c>
      <c r="CI93" s="359">
        <v>0</v>
      </c>
      <c r="CJ93" s="359">
        <v>0</v>
      </c>
      <c r="CK93" s="359">
        <v>0</v>
      </c>
      <c r="CL93" s="359">
        <v>0</v>
      </c>
      <c r="CM93" s="359">
        <v>0</v>
      </c>
      <c r="CN93" s="359">
        <v>0</v>
      </c>
      <c r="CO93" s="359">
        <v>0</v>
      </c>
      <c r="CP93" s="359">
        <v>0</v>
      </c>
      <c r="CQ93" s="359">
        <v>0</v>
      </c>
      <c r="CR93" s="359">
        <v>0</v>
      </c>
      <c r="CS93" s="359">
        <v>0</v>
      </c>
      <c r="CT93" s="359">
        <v>0</v>
      </c>
      <c r="CU93" s="359">
        <v>0</v>
      </c>
      <c r="CV93" s="359">
        <v>0</v>
      </c>
      <c r="CW93" s="359">
        <v>0</v>
      </c>
      <c r="CX93" s="359">
        <v>0</v>
      </c>
      <c r="CY93" s="359">
        <v>0</v>
      </c>
      <c r="CZ93" s="359">
        <v>0</v>
      </c>
      <c r="DA93" s="359">
        <v>0</v>
      </c>
      <c r="DB93" s="359">
        <v>0</v>
      </c>
      <c r="DC93" s="359">
        <v>0</v>
      </c>
      <c r="DE93" s="23">
        <f t="shared" si="47"/>
        <v>0</v>
      </c>
      <c r="DF93" s="23">
        <f t="shared" si="40"/>
        <v>0</v>
      </c>
      <c r="DG93">
        <f t="shared" si="48"/>
        <v>21</v>
      </c>
    </row>
    <row r="94" spans="1:112" ht="15" customHeight="1">
      <c r="A94" s="67"/>
      <c r="B94" s="323" t="str">
        <f>$B$89&amp;"5."</f>
        <v>G.5.</v>
      </c>
      <c r="C94" s="357" t="s">
        <v>273</v>
      </c>
      <c r="D94" s="323"/>
      <c r="E94" s="366">
        <v>0.21</v>
      </c>
      <c r="F94" s="350">
        <f>H94+NPV(FD,I94:INDEX(I94:DC94,PAL))</f>
        <v>0</v>
      </c>
      <c r="G94" s="350">
        <f>SUMIF($H$5:$DC$5,"&lt;="&amp;PAL,$H94:$DC94)</f>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0</v>
      </c>
      <c r="AD94" s="359">
        <v>0</v>
      </c>
      <c r="AE94" s="359">
        <v>0</v>
      </c>
      <c r="AF94" s="359">
        <v>0</v>
      </c>
      <c r="AG94" s="359">
        <v>0</v>
      </c>
      <c r="AH94" s="359">
        <v>0</v>
      </c>
      <c r="AI94" s="359">
        <v>0</v>
      </c>
      <c r="AJ94" s="359">
        <v>0</v>
      </c>
      <c r="AK94" s="359">
        <v>0</v>
      </c>
      <c r="AL94" s="359">
        <v>0</v>
      </c>
      <c r="AM94" s="359">
        <v>0</v>
      </c>
      <c r="AN94" s="359">
        <v>0</v>
      </c>
      <c r="AO94" s="359">
        <v>0</v>
      </c>
      <c r="AP94" s="359">
        <v>0</v>
      </c>
      <c r="AQ94" s="359">
        <v>0</v>
      </c>
      <c r="AR94" s="359">
        <v>0</v>
      </c>
      <c r="AS94" s="359">
        <v>0</v>
      </c>
      <c r="AT94" s="359">
        <v>0</v>
      </c>
      <c r="AU94" s="359">
        <v>0</v>
      </c>
      <c r="AV94" s="359">
        <v>0</v>
      </c>
      <c r="AW94" s="359">
        <v>0</v>
      </c>
      <c r="AX94" s="359">
        <v>0</v>
      </c>
      <c r="AY94" s="359">
        <v>0</v>
      </c>
      <c r="AZ94" s="359">
        <v>0</v>
      </c>
      <c r="BA94" s="359">
        <v>0</v>
      </c>
      <c r="BB94" s="359">
        <v>0</v>
      </c>
      <c r="BC94" s="359">
        <v>0</v>
      </c>
      <c r="BD94" s="359">
        <v>0</v>
      </c>
      <c r="BE94" s="359">
        <v>0</v>
      </c>
      <c r="BF94" s="359">
        <v>0</v>
      </c>
      <c r="BG94" s="359">
        <v>0</v>
      </c>
      <c r="BH94" s="359">
        <v>0</v>
      </c>
      <c r="BI94" s="359">
        <v>0</v>
      </c>
      <c r="BJ94" s="359">
        <v>0</v>
      </c>
      <c r="BK94" s="359">
        <v>0</v>
      </c>
      <c r="BL94" s="359">
        <v>0</v>
      </c>
      <c r="BM94" s="359">
        <v>0</v>
      </c>
      <c r="BN94" s="359">
        <v>0</v>
      </c>
      <c r="BO94" s="359">
        <v>0</v>
      </c>
      <c r="BP94" s="359">
        <v>0</v>
      </c>
      <c r="BQ94" s="359">
        <v>0</v>
      </c>
      <c r="BR94" s="359">
        <v>0</v>
      </c>
      <c r="BS94" s="359">
        <v>0</v>
      </c>
      <c r="BT94" s="359">
        <v>0</v>
      </c>
      <c r="BU94" s="359">
        <v>0</v>
      </c>
      <c r="BV94" s="359">
        <v>0</v>
      </c>
      <c r="BW94" s="359">
        <v>0</v>
      </c>
      <c r="BX94" s="359">
        <v>0</v>
      </c>
      <c r="BY94" s="359">
        <v>0</v>
      </c>
      <c r="BZ94" s="359">
        <v>0</v>
      </c>
      <c r="CA94" s="359">
        <v>0</v>
      </c>
      <c r="CB94" s="359">
        <v>0</v>
      </c>
      <c r="CC94" s="359">
        <v>0</v>
      </c>
      <c r="CD94" s="359">
        <v>0</v>
      </c>
      <c r="CE94" s="359">
        <v>0</v>
      </c>
      <c r="CF94" s="359">
        <v>0</v>
      </c>
      <c r="CG94" s="359">
        <v>0</v>
      </c>
      <c r="CH94" s="359">
        <v>0</v>
      </c>
      <c r="CI94" s="359">
        <v>0</v>
      </c>
      <c r="CJ94" s="359">
        <v>0</v>
      </c>
      <c r="CK94" s="359">
        <v>0</v>
      </c>
      <c r="CL94" s="359">
        <v>0</v>
      </c>
      <c r="CM94" s="359">
        <v>0</v>
      </c>
      <c r="CN94" s="359">
        <v>0</v>
      </c>
      <c r="CO94" s="359">
        <v>0</v>
      </c>
      <c r="CP94" s="359">
        <v>0</v>
      </c>
      <c r="CQ94" s="359">
        <v>0</v>
      </c>
      <c r="CR94" s="359">
        <v>0</v>
      </c>
      <c r="CS94" s="359">
        <v>0</v>
      </c>
      <c r="CT94" s="359">
        <v>0</v>
      </c>
      <c r="CU94" s="359">
        <v>0</v>
      </c>
      <c r="CV94" s="359">
        <v>0</v>
      </c>
      <c r="CW94" s="359">
        <v>0</v>
      </c>
      <c r="CX94" s="359">
        <v>0</v>
      </c>
      <c r="CY94" s="359">
        <v>0</v>
      </c>
      <c r="CZ94" s="359">
        <v>0</v>
      </c>
      <c r="DA94" s="359">
        <v>0</v>
      </c>
      <c r="DB94" s="359">
        <v>0</v>
      </c>
      <c r="DC94" s="359">
        <v>0</v>
      </c>
      <c r="DE94" s="23">
        <f t="shared" si="47"/>
        <v>0</v>
      </c>
      <c r="DF94" s="23">
        <f t="shared" si="40"/>
        <v>0</v>
      </c>
      <c r="DG94">
        <f t="shared" si="48"/>
        <v>21</v>
      </c>
    </row>
    <row r="95" spans="1:112" ht="15" customHeight="1">
      <c r="A95" s="67"/>
      <c r="B95" s="323" t="str">
        <f>$B$89&amp;"6."</f>
        <v>G.6.</v>
      </c>
      <c r="C95" s="357" t="s">
        <v>274</v>
      </c>
      <c r="D95" s="323"/>
      <c r="E95" s="366">
        <v>0.21</v>
      </c>
      <c r="F95" s="350">
        <f>H95+NPV(FD,I95:INDEX(I95:DC95,PAL))</f>
        <v>0</v>
      </c>
      <c r="G95" s="350">
        <f>SUMIF($H$5:$DC$5,"&lt;="&amp;PAL,$H95:$DC95)</f>
        <v>0</v>
      </c>
      <c r="H95" s="359">
        <v>0</v>
      </c>
      <c r="I95" s="359">
        <v>0</v>
      </c>
      <c r="J95" s="359">
        <v>0</v>
      </c>
      <c r="K95" s="359">
        <v>0</v>
      </c>
      <c r="L95" s="359">
        <v>0</v>
      </c>
      <c r="M95" s="359">
        <v>0</v>
      </c>
      <c r="N95" s="359">
        <v>0</v>
      </c>
      <c r="O95" s="359">
        <v>0</v>
      </c>
      <c r="P95" s="359">
        <v>0</v>
      </c>
      <c r="Q95" s="359">
        <v>0</v>
      </c>
      <c r="R95" s="359">
        <v>0</v>
      </c>
      <c r="S95" s="359">
        <v>0</v>
      </c>
      <c r="T95" s="359">
        <v>0</v>
      </c>
      <c r="U95" s="359">
        <v>0</v>
      </c>
      <c r="V95" s="359">
        <v>0</v>
      </c>
      <c r="W95" s="359">
        <v>0</v>
      </c>
      <c r="X95" s="359">
        <v>0</v>
      </c>
      <c r="Y95" s="359">
        <v>0</v>
      </c>
      <c r="Z95" s="359">
        <v>0</v>
      </c>
      <c r="AA95" s="359">
        <v>0</v>
      </c>
      <c r="AB95" s="359">
        <v>0</v>
      </c>
      <c r="AC95" s="359">
        <v>0</v>
      </c>
      <c r="AD95" s="359">
        <v>0</v>
      </c>
      <c r="AE95" s="359">
        <v>0</v>
      </c>
      <c r="AF95" s="359">
        <v>0</v>
      </c>
      <c r="AG95" s="359">
        <v>0</v>
      </c>
      <c r="AH95" s="359">
        <v>0</v>
      </c>
      <c r="AI95" s="359">
        <v>0</v>
      </c>
      <c r="AJ95" s="359">
        <v>0</v>
      </c>
      <c r="AK95" s="359">
        <v>0</v>
      </c>
      <c r="AL95" s="359">
        <v>0</v>
      </c>
      <c r="AM95" s="359">
        <v>0</v>
      </c>
      <c r="AN95" s="359">
        <v>0</v>
      </c>
      <c r="AO95" s="359">
        <v>0</v>
      </c>
      <c r="AP95" s="359">
        <v>0</v>
      </c>
      <c r="AQ95" s="359">
        <v>0</v>
      </c>
      <c r="AR95" s="359">
        <v>0</v>
      </c>
      <c r="AS95" s="359">
        <v>0</v>
      </c>
      <c r="AT95" s="359">
        <v>0</v>
      </c>
      <c r="AU95" s="359">
        <v>0</v>
      </c>
      <c r="AV95" s="359">
        <v>0</v>
      </c>
      <c r="AW95" s="359">
        <v>0</v>
      </c>
      <c r="AX95" s="359">
        <v>0</v>
      </c>
      <c r="AY95" s="359">
        <v>0</v>
      </c>
      <c r="AZ95" s="359">
        <v>0</v>
      </c>
      <c r="BA95" s="359">
        <v>0</v>
      </c>
      <c r="BB95" s="359">
        <v>0</v>
      </c>
      <c r="BC95" s="359">
        <v>0</v>
      </c>
      <c r="BD95" s="359">
        <v>0</v>
      </c>
      <c r="BE95" s="359">
        <v>0</v>
      </c>
      <c r="BF95" s="359">
        <v>0</v>
      </c>
      <c r="BG95" s="359">
        <v>0</v>
      </c>
      <c r="BH95" s="359">
        <v>0</v>
      </c>
      <c r="BI95" s="359">
        <v>0</v>
      </c>
      <c r="BJ95" s="359">
        <v>0</v>
      </c>
      <c r="BK95" s="359">
        <v>0</v>
      </c>
      <c r="BL95" s="359">
        <v>0</v>
      </c>
      <c r="BM95" s="359">
        <v>0</v>
      </c>
      <c r="BN95" s="359">
        <v>0</v>
      </c>
      <c r="BO95" s="359">
        <v>0</v>
      </c>
      <c r="BP95" s="359">
        <v>0</v>
      </c>
      <c r="BQ95" s="359">
        <v>0</v>
      </c>
      <c r="BR95" s="359">
        <v>0</v>
      </c>
      <c r="BS95" s="359">
        <v>0</v>
      </c>
      <c r="BT95" s="359">
        <v>0</v>
      </c>
      <c r="BU95" s="359">
        <v>0</v>
      </c>
      <c r="BV95" s="359">
        <v>0</v>
      </c>
      <c r="BW95" s="359">
        <v>0</v>
      </c>
      <c r="BX95" s="359">
        <v>0</v>
      </c>
      <c r="BY95" s="359">
        <v>0</v>
      </c>
      <c r="BZ95" s="359">
        <v>0</v>
      </c>
      <c r="CA95" s="359">
        <v>0</v>
      </c>
      <c r="CB95" s="359">
        <v>0</v>
      </c>
      <c r="CC95" s="359">
        <v>0</v>
      </c>
      <c r="CD95" s="359">
        <v>0</v>
      </c>
      <c r="CE95" s="359">
        <v>0</v>
      </c>
      <c r="CF95" s="359">
        <v>0</v>
      </c>
      <c r="CG95" s="359">
        <v>0</v>
      </c>
      <c r="CH95" s="359">
        <v>0</v>
      </c>
      <c r="CI95" s="359">
        <v>0</v>
      </c>
      <c r="CJ95" s="359">
        <v>0</v>
      </c>
      <c r="CK95" s="359">
        <v>0</v>
      </c>
      <c r="CL95" s="359">
        <v>0</v>
      </c>
      <c r="CM95" s="359">
        <v>0</v>
      </c>
      <c r="CN95" s="359">
        <v>0</v>
      </c>
      <c r="CO95" s="359">
        <v>0</v>
      </c>
      <c r="CP95" s="359">
        <v>0</v>
      </c>
      <c r="CQ95" s="359">
        <v>0</v>
      </c>
      <c r="CR95" s="359">
        <v>0</v>
      </c>
      <c r="CS95" s="359">
        <v>0</v>
      </c>
      <c r="CT95" s="359">
        <v>0</v>
      </c>
      <c r="CU95" s="359">
        <v>0</v>
      </c>
      <c r="CV95" s="359">
        <v>0</v>
      </c>
      <c r="CW95" s="359">
        <v>0</v>
      </c>
      <c r="CX95" s="359">
        <v>0</v>
      </c>
      <c r="CY95" s="359">
        <v>0</v>
      </c>
      <c r="CZ95" s="359">
        <v>0</v>
      </c>
      <c r="DA95" s="359">
        <v>0</v>
      </c>
      <c r="DB95" s="359">
        <v>0</v>
      </c>
      <c r="DC95" s="359">
        <v>0</v>
      </c>
      <c r="DE95" s="23">
        <f t="shared" si="47"/>
        <v>0</v>
      </c>
      <c r="DF95" s="23">
        <f t="shared" si="40"/>
        <v>0</v>
      </c>
      <c r="DG95">
        <f t="shared" si="48"/>
        <v>21</v>
      </c>
    </row>
    <row r="96" spans="1:112" ht="15" customHeight="1">
      <c r="A96" s="67"/>
      <c r="B96" s="323" t="str">
        <f>$B$89&amp;"7."</f>
        <v>G.7.</v>
      </c>
      <c r="C96" s="357" t="s">
        <v>275</v>
      </c>
      <c r="D96" s="323"/>
      <c r="E96" s="366">
        <v>0.21</v>
      </c>
      <c r="F96" s="350">
        <f>H96+NPV(FD,I96:INDEX(I96:DC96,PAL))</f>
        <v>0</v>
      </c>
      <c r="G96" s="350">
        <f>SUMIF($H$5:$DC$5,"&lt;="&amp;PAL,$H96:$DC96)</f>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0</v>
      </c>
      <c r="AW96" s="359">
        <v>0</v>
      </c>
      <c r="AX96" s="359">
        <v>0</v>
      </c>
      <c r="AY96" s="359">
        <v>0</v>
      </c>
      <c r="AZ96" s="359">
        <v>0</v>
      </c>
      <c r="BA96" s="359">
        <v>0</v>
      </c>
      <c r="BB96" s="359">
        <v>0</v>
      </c>
      <c r="BC96" s="359">
        <v>0</v>
      </c>
      <c r="BD96" s="359">
        <v>0</v>
      </c>
      <c r="BE96" s="359">
        <v>0</v>
      </c>
      <c r="BF96" s="359">
        <v>0</v>
      </c>
      <c r="BG96" s="359">
        <v>0</v>
      </c>
      <c r="BH96" s="359">
        <v>0</v>
      </c>
      <c r="BI96" s="359">
        <v>0</v>
      </c>
      <c r="BJ96" s="359">
        <v>0</v>
      </c>
      <c r="BK96" s="359">
        <v>0</v>
      </c>
      <c r="BL96" s="359">
        <v>0</v>
      </c>
      <c r="BM96" s="359">
        <v>0</v>
      </c>
      <c r="BN96" s="359">
        <v>0</v>
      </c>
      <c r="BO96" s="359">
        <v>0</v>
      </c>
      <c r="BP96" s="359">
        <v>0</v>
      </c>
      <c r="BQ96" s="359">
        <v>0</v>
      </c>
      <c r="BR96" s="359">
        <v>0</v>
      </c>
      <c r="BS96" s="359">
        <v>0</v>
      </c>
      <c r="BT96" s="359">
        <v>0</v>
      </c>
      <c r="BU96" s="359">
        <v>0</v>
      </c>
      <c r="BV96" s="359">
        <v>0</v>
      </c>
      <c r="BW96" s="359">
        <v>0</v>
      </c>
      <c r="BX96" s="359">
        <v>0</v>
      </c>
      <c r="BY96" s="359">
        <v>0</v>
      </c>
      <c r="BZ96" s="359">
        <v>0</v>
      </c>
      <c r="CA96" s="359">
        <v>0</v>
      </c>
      <c r="CB96" s="359">
        <v>0</v>
      </c>
      <c r="CC96" s="359">
        <v>0</v>
      </c>
      <c r="CD96" s="359">
        <v>0</v>
      </c>
      <c r="CE96" s="359">
        <v>0</v>
      </c>
      <c r="CF96" s="359">
        <v>0</v>
      </c>
      <c r="CG96" s="359">
        <v>0</v>
      </c>
      <c r="CH96" s="359">
        <v>0</v>
      </c>
      <c r="CI96" s="359">
        <v>0</v>
      </c>
      <c r="CJ96" s="359">
        <v>0</v>
      </c>
      <c r="CK96" s="359">
        <v>0</v>
      </c>
      <c r="CL96" s="359">
        <v>0</v>
      </c>
      <c r="CM96" s="359">
        <v>0</v>
      </c>
      <c r="CN96" s="359">
        <v>0</v>
      </c>
      <c r="CO96" s="359">
        <v>0</v>
      </c>
      <c r="CP96" s="359">
        <v>0</v>
      </c>
      <c r="CQ96" s="359">
        <v>0</v>
      </c>
      <c r="CR96" s="359">
        <v>0</v>
      </c>
      <c r="CS96" s="359">
        <v>0</v>
      </c>
      <c r="CT96" s="359">
        <v>0</v>
      </c>
      <c r="CU96" s="359">
        <v>0</v>
      </c>
      <c r="CV96" s="359">
        <v>0</v>
      </c>
      <c r="CW96" s="359">
        <v>0</v>
      </c>
      <c r="CX96" s="359">
        <v>0</v>
      </c>
      <c r="CY96" s="359">
        <v>0</v>
      </c>
      <c r="CZ96" s="359">
        <v>0</v>
      </c>
      <c r="DA96" s="359">
        <v>0</v>
      </c>
      <c r="DB96" s="359">
        <v>0</v>
      </c>
      <c r="DC96" s="359">
        <v>0</v>
      </c>
      <c r="DE96" s="23">
        <f t="shared" si="47"/>
        <v>0</v>
      </c>
      <c r="DF96" s="23">
        <f t="shared" si="40"/>
        <v>0</v>
      </c>
      <c r="DG96">
        <f t="shared" si="48"/>
        <v>21</v>
      </c>
    </row>
    <row r="97" spans="1:113" ht="15" customHeight="1">
      <c r="A97" s="67"/>
      <c r="B97" s="323" t="str">
        <f>$B$89&amp;"8."</f>
        <v>G.8.</v>
      </c>
      <c r="C97" s="357" t="s">
        <v>276</v>
      </c>
      <c r="D97" s="323"/>
      <c r="E97" s="366">
        <v>0.21</v>
      </c>
      <c r="F97" s="350">
        <f>H97+NPV(FD,I97:INDEX(I97:DC97,PAL))</f>
        <v>0</v>
      </c>
      <c r="G97" s="350">
        <f>SUMIF($H$5:$DC$5,"&lt;="&amp;PAL,$H97:$DC97)</f>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0</v>
      </c>
      <c r="AJ97" s="359">
        <v>0</v>
      </c>
      <c r="AK97" s="359">
        <v>0</v>
      </c>
      <c r="AL97" s="359">
        <v>0</v>
      </c>
      <c r="AM97" s="359">
        <v>0</v>
      </c>
      <c r="AN97" s="359">
        <v>0</v>
      </c>
      <c r="AO97" s="359">
        <v>0</v>
      </c>
      <c r="AP97" s="359">
        <v>0</v>
      </c>
      <c r="AQ97" s="359">
        <v>0</v>
      </c>
      <c r="AR97" s="359">
        <v>0</v>
      </c>
      <c r="AS97" s="359">
        <v>0</v>
      </c>
      <c r="AT97" s="359">
        <v>0</v>
      </c>
      <c r="AU97" s="359">
        <v>0</v>
      </c>
      <c r="AV97" s="359">
        <v>0</v>
      </c>
      <c r="AW97" s="359">
        <v>0</v>
      </c>
      <c r="AX97" s="359">
        <v>0</v>
      </c>
      <c r="AY97" s="359">
        <v>0</v>
      </c>
      <c r="AZ97" s="359">
        <v>0</v>
      </c>
      <c r="BA97" s="359">
        <v>0</v>
      </c>
      <c r="BB97" s="359">
        <v>0</v>
      </c>
      <c r="BC97" s="359">
        <v>0</v>
      </c>
      <c r="BD97" s="359">
        <v>0</v>
      </c>
      <c r="BE97" s="359">
        <v>0</v>
      </c>
      <c r="BF97" s="359">
        <v>0</v>
      </c>
      <c r="BG97" s="359">
        <v>0</v>
      </c>
      <c r="BH97" s="359">
        <v>0</v>
      </c>
      <c r="BI97" s="359">
        <v>0</v>
      </c>
      <c r="BJ97" s="359">
        <v>0</v>
      </c>
      <c r="BK97" s="359">
        <v>0</v>
      </c>
      <c r="BL97" s="359">
        <v>0</v>
      </c>
      <c r="BM97" s="359">
        <v>0</v>
      </c>
      <c r="BN97" s="359">
        <v>0</v>
      </c>
      <c r="BO97" s="359">
        <v>0</v>
      </c>
      <c r="BP97" s="359">
        <v>0</v>
      </c>
      <c r="BQ97" s="359">
        <v>0</v>
      </c>
      <c r="BR97" s="359">
        <v>0</v>
      </c>
      <c r="BS97" s="359">
        <v>0</v>
      </c>
      <c r="BT97" s="359">
        <v>0</v>
      </c>
      <c r="BU97" s="359">
        <v>0</v>
      </c>
      <c r="BV97" s="359">
        <v>0</v>
      </c>
      <c r="BW97" s="359">
        <v>0</v>
      </c>
      <c r="BX97" s="359">
        <v>0</v>
      </c>
      <c r="BY97" s="359">
        <v>0</v>
      </c>
      <c r="BZ97" s="359">
        <v>0</v>
      </c>
      <c r="CA97" s="359">
        <v>0</v>
      </c>
      <c r="CB97" s="359">
        <v>0</v>
      </c>
      <c r="CC97" s="359">
        <v>0</v>
      </c>
      <c r="CD97" s="359">
        <v>0</v>
      </c>
      <c r="CE97" s="359">
        <v>0</v>
      </c>
      <c r="CF97" s="359">
        <v>0</v>
      </c>
      <c r="CG97" s="359">
        <v>0</v>
      </c>
      <c r="CH97" s="359">
        <v>0</v>
      </c>
      <c r="CI97" s="359">
        <v>0</v>
      </c>
      <c r="CJ97" s="359">
        <v>0</v>
      </c>
      <c r="CK97" s="359">
        <v>0</v>
      </c>
      <c r="CL97" s="359">
        <v>0</v>
      </c>
      <c r="CM97" s="359">
        <v>0</v>
      </c>
      <c r="CN97" s="359">
        <v>0</v>
      </c>
      <c r="CO97" s="359">
        <v>0</v>
      </c>
      <c r="CP97" s="359">
        <v>0</v>
      </c>
      <c r="CQ97" s="359">
        <v>0</v>
      </c>
      <c r="CR97" s="359">
        <v>0</v>
      </c>
      <c r="CS97" s="359">
        <v>0</v>
      </c>
      <c r="CT97" s="359">
        <v>0</v>
      </c>
      <c r="CU97" s="359">
        <v>0</v>
      </c>
      <c r="CV97" s="359">
        <v>0</v>
      </c>
      <c r="CW97" s="359">
        <v>0</v>
      </c>
      <c r="CX97" s="359">
        <v>0</v>
      </c>
      <c r="CY97" s="359">
        <v>0</v>
      </c>
      <c r="CZ97" s="359">
        <v>0</v>
      </c>
      <c r="DA97" s="359">
        <v>0</v>
      </c>
      <c r="DB97" s="359">
        <v>0</v>
      </c>
      <c r="DC97" s="359">
        <v>0</v>
      </c>
      <c r="DE97" s="23">
        <f t="shared" si="47"/>
        <v>0</v>
      </c>
      <c r="DF97" s="23">
        <f t="shared" si="40"/>
        <v>0</v>
      </c>
      <c r="DG97">
        <f t="shared" si="48"/>
        <v>21</v>
      </c>
    </row>
    <row r="98" spans="1:113" ht="15" customHeight="1">
      <c r="A98" s="67"/>
      <c r="B98" s="323" t="str">
        <f>$B$89&amp;"9."</f>
        <v>G.9.</v>
      </c>
      <c r="C98" s="357" t="s">
        <v>277</v>
      </c>
      <c r="D98" s="323"/>
      <c r="E98" s="366">
        <v>0.21</v>
      </c>
      <c r="F98" s="350">
        <f>H98+NPV(FD,I98:INDEX(I98:DC98,PAL))</f>
        <v>0</v>
      </c>
      <c r="G98" s="350">
        <f>SUMIF($H$5:$DC$5,"&lt;="&amp;PAL,$H98:$DC98)</f>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59">
        <v>0</v>
      </c>
      <c r="BD98" s="359">
        <v>0</v>
      </c>
      <c r="BE98" s="359">
        <v>0</v>
      </c>
      <c r="BF98" s="359">
        <v>0</v>
      </c>
      <c r="BG98" s="359">
        <v>0</v>
      </c>
      <c r="BH98" s="359">
        <v>0</v>
      </c>
      <c r="BI98" s="359">
        <v>0</v>
      </c>
      <c r="BJ98" s="359">
        <v>0</v>
      </c>
      <c r="BK98" s="359">
        <v>0</v>
      </c>
      <c r="BL98" s="359">
        <v>0</v>
      </c>
      <c r="BM98" s="359">
        <v>0</v>
      </c>
      <c r="BN98" s="359">
        <v>0</v>
      </c>
      <c r="BO98" s="359">
        <v>0</v>
      </c>
      <c r="BP98" s="359">
        <v>0</v>
      </c>
      <c r="BQ98" s="359">
        <v>0</v>
      </c>
      <c r="BR98" s="359">
        <v>0</v>
      </c>
      <c r="BS98" s="359">
        <v>0</v>
      </c>
      <c r="BT98" s="359">
        <v>0</v>
      </c>
      <c r="BU98" s="359">
        <v>0</v>
      </c>
      <c r="BV98" s="359">
        <v>0</v>
      </c>
      <c r="BW98" s="359">
        <v>0</v>
      </c>
      <c r="BX98" s="359">
        <v>0</v>
      </c>
      <c r="BY98" s="359">
        <v>0</v>
      </c>
      <c r="BZ98" s="359">
        <v>0</v>
      </c>
      <c r="CA98" s="359">
        <v>0</v>
      </c>
      <c r="CB98" s="359">
        <v>0</v>
      </c>
      <c r="CC98" s="359">
        <v>0</v>
      </c>
      <c r="CD98" s="359">
        <v>0</v>
      </c>
      <c r="CE98" s="359">
        <v>0</v>
      </c>
      <c r="CF98" s="359">
        <v>0</v>
      </c>
      <c r="CG98" s="359">
        <v>0</v>
      </c>
      <c r="CH98" s="359">
        <v>0</v>
      </c>
      <c r="CI98" s="359">
        <v>0</v>
      </c>
      <c r="CJ98" s="359">
        <v>0</v>
      </c>
      <c r="CK98" s="359">
        <v>0</v>
      </c>
      <c r="CL98" s="359">
        <v>0</v>
      </c>
      <c r="CM98" s="359">
        <v>0</v>
      </c>
      <c r="CN98" s="359">
        <v>0</v>
      </c>
      <c r="CO98" s="359">
        <v>0</v>
      </c>
      <c r="CP98" s="359">
        <v>0</v>
      </c>
      <c r="CQ98" s="359">
        <v>0</v>
      </c>
      <c r="CR98" s="359">
        <v>0</v>
      </c>
      <c r="CS98" s="359">
        <v>0</v>
      </c>
      <c r="CT98" s="359">
        <v>0</v>
      </c>
      <c r="CU98" s="359">
        <v>0</v>
      </c>
      <c r="CV98" s="359">
        <v>0</v>
      </c>
      <c r="CW98" s="359">
        <v>0</v>
      </c>
      <c r="CX98" s="359">
        <v>0</v>
      </c>
      <c r="CY98" s="359">
        <v>0</v>
      </c>
      <c r="CZ98" s="359">
        <v>0</v>
      </c>
      <c r="DA98" s="359">
        <v>0</v>
      </c>
      <c r="DB98" s="359">
        <v>0</v>
      </c>
      <c r="DC98" s="359">
        <v>0</v>
      </c>
      <c r="DE98" s="23">
        <f t="shared" si="47"/>
        <v>0</v>
      </c>
      <c r="DF98" s="23">
        <f t="shared" si="40"/>
        <v>0</v>
      </c>
      <c r="DG98">
        <f t="shared" si="48"/>
        <v>21</v>
      </c>
    </row>
    <row r="99" spans="1:113" ht="15" customHeight="1">
      <c r="A99" s="67"/>
      <c r="B99" s="323" t="str">
        <f>$B$89&amp;"10."</f>
        <v>G.10.</v>
      </c>
      <c r="C99" s="357" t="s">
        <v>278</v>
      </c>
      <c r="D99" s="323"/>
      <c r="E99" s="366">
        <v>0.21</v>
      </c>
      <c r="F99" s="350">
        <f>H99+NPV(FD,I99:INDEX(I99:DC99,PAL))</f>
        <v>0</v>
      </c>
      <c r="G99" s="350">
        <f>SUMIF($H$5:$DC$5,"&lt;="&amp;PAL,$H99:$DC99)</f>
        <v>0</v>
      </c>
      <c r="H99" s="359">
        <v>0</v>
      </c>
      <c r="I99" s="359">
        <v>0</v>
      </c>
      <c r="J99" s="359">
        <v>0</v>
      </c>
      <c r="K99" s="359">
        <v>0</v>
      </c>
      <c r="L99" s="359">
        <v>0</v>
      </c>
      <c r="M99" s="359">
        <v>0</v>
      </c>
      <c r="N99" s="359">
        <v>0</v>
      </c>
      <c r="O99" s="359">
        <v>0</v>
      </c>
      <c r="P99" s="359">
        <v>0</v>
      </c>
      <c r="Q99" s="359">
        <v>0</v>
      </c>
      <c r="R99" s="359">
        <v>0</v>
      </c>
      <c r="S99" s="359">
        <v>0</v>
      </c>
      <c r="T99" s="359">
        <v>0</v>
      </c>
      <c r="U99" s="359">
        <v>0</v>
      </c>
      <c r="V99" s="359">
        <v>0</v>
      </c>
      <c r="W99" s="359">
        <v>0</v>
      </c>
      <c r="X99" s="359">
        <v>0</v>
      </c>
      <c r="Y99" s="359">
        <v>0</v>
      </c>
      <c r="Z99" s="359">
        <v>0</v>
      </c>
      <c r="AA99" s="359">
        <v>0</v>
      </c>
      <c r="AB99" s="359">
        <v>0</v>
      </c>
      <c r="AC99" s="359">
        <v>0</v>
      </c>
      <c r="AD99" s="359">
        <v>0</v>
      </c>
      <c r="AE99" s="359">
        <v>0</v>
      </c>
      <c r="AF99" s="359">
        <v>0</v>
      </c>
      <c r="AG99" s="359">
        <v>0</v>
      </c>
      <c r="AH99" s="359">
        <v>0</v>
      </c>
      <c r="AI99" s="359">
        <v>0</v>
      </c>
      <c r="AJ99" s="359">
        <v>0</v>
      </c>
      <c r="AK99" s="359">
        <v>0</v>
      </c>
      <c r="AL99" s="359">
        <v>0</v>
      </c>
      <c r="AM99" s="359">
        <v>0</v>
      </c>
      <c r="AN99" s="359">
        <v>0</v>
      </c>
      <c r="AO99" s="359">
        <v>0</v>
      </c>
      <c r="AP99" s="359">
        <v>0</v>
      </c>
      <c r="AQ99" s="359">
        <v>0</v>
      </c>
      <c r="AR99" s="359">
        <v>0</v>
      </c>
      <c r="AS99" s="359">
        <v>0</v>
      </c>
      <c r="AT99" s="359">
        <v>0</v>
      </c>
      <c r="AU99" s="359">
        <v>0</v>
      </c>
      <c r="AV99" s="359">
        <v>0</v>
      </c>
      <c r="AW99" s="359">
        <v>0</v>
      </c>
      <c r="AX99" s="359">
        <v>0</v>
      </c>
      <c r="AY99" s="359">
        <v>0</v>
      </c>
      <c r="AZ99" s="359">
        <v>0</v>
      </c>
      <c r="BA99" s="359">
        <v>0</v>
      </c>
      <c r="BB99" s="359">
        <v>0</v>
      </c>
      <c r="BC99" s="359">
        <v>0</v>
      </c>
      <c r="BD99" s="359">
        <v>0</v>
      </c>
      <c r="BE99" s="359">
        <v>0</v>
      </c>
      <c r="BF99" s="359">
        <v>0</v>
      </c>
      <c r="BG99" s="359">
        <v>0</v>
      </c>
      <c r="BH99" s="359">
        <v>0</v>
      </c>
      <c r="BI99" s="359">
        <v>0</v>
      </c>
      <c r="BJ99" s="359">
        <v>0</v>
      </c>
      <c r="BK99" s="359">
        <v>0</v>
      </c>
      <c r="BL99" s="359">
        <v>0</v>
      </c>
      <c r="BM99" s="359">
        <v>0</v>
      </c>
      <c r="BN99" s="359">
        <v>0</v>
      </c>
      <c r="BO99" s="359">
        <v>0</v>
      </c>
      <c r="BP99" s="359">
        <v>0</v>
      </c>
      <c r="BQ99" s="359">
        <v>0</v>
      </c>
      <c r="BR99" s="359">
        <v>0</v>
      </c>
      <c r="BS99" s="359">
        <v>0</v>
      </c>
      <c r="BT99" s="359">
        <v>0</v>
      </c>
      <c r="BU99" s="359">
        <v>0</v>
      </c>
      <c r="BV99" s="359">
        <v>0</v>
      </c>
      <c r="BW99" s="359">
        <v>0</v>
      </c>
      <c r="BX99" s="359">
        <v>0</v>
      </c>
      <c r="BY99" s="359">
        <v>0</v>
      </c>
      <c r="BZ99" s="359">
        <v>0</v>
      </c>
      <c r="CA99" s="359">
        <v>0</v>
      </c>
      <c r="CB99" s="359">
        <v>0</v>
      </c>
      <c r="CC99" s="359">
        <v>0</v>
      </c>
      <c r="CD99" s="359">
        <v>0</v>
      </c>
      <c r="CE99" s="359">
        <v>0</v>
      </c>
      <c r="CF99" s="359">
        <v>0</v>
      </c>
      <c r="CG99" s="359">
        <v>0</v>
      </c>
      <c r="CH99" s="359">
        <v>0</v>
      </c>
      <c r="CI99" s="359">
        <v>0</v>
      </c>
      <c r="CJ99" s="359">
        <v>0</v>
      </c>
      <c r="CK99" s="359">
        <v>0</v>
      </c>
      <c r="CL99" s="359">
        <v>0</v>
      </c>
      <c r="CM99" s="359">
        <v>0</v>
      </c>
      <c r="CN99" s="359">
        <v>0</v>
      </c>
      <c r="CO99" s="359">
        <v>0</v>
      </c>
      <c r="CP99" s="359">
        <v>0</v>
      </c>
      <c r="CQ99" s="359">
        <v>0</v>
      </c>
      <c r="CR99" s="359">
        <v>0</v>
      </c>
      <c r="CS99" s="359">
        <v>0</v>
      </c>
      <c r="CT99" s="359">
        <v>0</v>
      </c>
      <c r="CU99" s="359">
        <v>0</v>
      </c>
      <c r="CV99" s="359">
        <v>0</v>
      </c>
      <c r="CW99" s="359">
        <v>0</v>
      </c>
      <c r="CX99" s="359">
        <v>0</v>
      </c>
      <c r="CY99" s="359">
        <v>0</v>
      </c>
      <c r="CZ99" s="359">
        <v>0</v>
      </c>
      <c r="DA99" s="359">
        <v>0</v>
      </c>
      <c r="DB99" s="359">
        <v>0</v>
      </c>
      <c r="DC99" s="359">
        <v>0</v>
      </c>
      <c r="DE99" s="23">
        <f t="shared" si="47"/>
        <v>0</v>
      </c>
      <c r="DF99" s="23">
        <f t="shared" si="40"/>
        <v>0</v>
      </c>
      <c r="DG99">
        <f t="shared" si="48"/>
        <v>21</v>
      </c>
    </row>
    <row r="100" spans="1:113" ht="17.25" customHeight="1">
      <c r="A100" s="67"/>
      <c r="B100" s="323" t="s">
        <v>234</v>
      </c>
      <c r="C100" s="349" t="s">
        <v>235</v>
      </c>
      <c r="D100" s="323"/>
      <c r="E100" s="323"/>
      <c r="F100" s="352">
        <f>SUM(F101:F110)</f>
        <v>0</v>
      </c>
      <c r="G100" s="350">
        <f>SUMIF($H$5:$DC$5,"&lt;="&amp;PAL,$H100:$DC100)</f>
        <v>0</v>
      </c>
      <c r="H100" s="352">
        <f t="shared" ref="H100:BR100" si="49">SUM(H101:H110)</f>
        <v>0</v>
      </c>
      <c r="I100" s="352">
        <f t="shared" si="49"/>
        <v>0</v>
      </c>
      <c r="J100" s="352">
        <f t="shared" si="49"/>
        <v>0</v>
      </c>
      <c r="K100" s="352">
        <f t="shared" si="49"/>
        <v>0</v>
      </c>
      <c r="L100" s="352">
        <f t="shared" si="49"/>
        <v>0</v>
      </c>
      <c r="M100" s="352">
        <f t="shared" si="49"/>
        <v>0</v>
      </c>
      <c r="N100" s="352">
        <f t="shared" si="49"/>
        <v>0</v>
      </c>
      <c r="O100" s="352">
        <f t="shared" si="49"/>
        <v>0</v>
      </c>
      <c r="P100" s="352">
        <f t="shared" si="49"/>
        <v>0</v>
      </c>
      <c r="Q100" s="352">
        <f t="shared" si="49"/>
        <v>0</v>
      </c>
      <c r="R100" s="352">
        <f t="shared" si="49"/>
        <v>0</v>
      </c>
      <c r="S100" s="352">
        <f t="shared" si="49"/>
        <v>0</v>
      </c>
      <c r="T100" s="352">
        <f t="shared" si="49"/>
        <v>0</v>
      </c>
      <c r="U100" s="352">
        <f t="shared" si="49"/>
        <v>0</v>
      </c>
      <c r="V100" s="352">
        <f t="shared" si="49"/>
        <v>0</v>
      </c>
      <c r="W100" s="352">
        <f t="shared" si="49"/>
        <v>0</v>
      </c>
      <c r="X100" s="352">
        <f t="shared" si="49"/>
        <v>0</v>
      </c>
      <c r="Y100" s="352">
        <f t="shared" si="49"/>
        <v>0</v>
      </c>
      <c r="Z100" s="352">
        <f t="shared" si="49"/>
        <v>0</v>
      </c>
      <c r="AA100" s="352">
        <f t="shared" si="49"/>
        <v>0</v>
      </c>
      <c r="AB100" s="352">
        <f t="shared" si="49"/>
        <v>0</v>
      </c>
      <c r="AC100" s="352">
        <f t="shared" si="49"/>
        <v>0</v>
      </c>
      <c r="AD100" s="352">
        <f t="shared" si="49"/>
        <v>0</v>
      </c>
      <c r="AE100" s="352">
        <f t="shared" si="49"/>
        <v>0</v>
      </c>
      <c r="AF100" s="352">
        <f t="shared" si="49"/>
        <v>0</v>
      </c>
      <c r="AG100" s="352">
        <f t="shared" si="49"/>
        <v>0</v>
      </c>
      <c r="AH100" s="352">
        <f t="shared" si="49"/>
        <v>0</v>
      </c>
      <c r="AI100" s="352">
        <f t="shared" si="49"/>
        <v>0</v>
      </c>
      <c r="AJ100" s="352">
        <f t="shared" si="49"/>
        <v>0</v>
      </c>
      <c r="AK100" s="352">
        <f t="shared" si="49"/>
        <v>0</v>
      </c>
      <c r="AL100" s="352">
        <f t="shared" si="49"/>
        <v>0</v>
      </c>
      <c r="AM100" s="352">
        <f t="shared" si="49"/>
        <v>0</v>
      </c>
      <c r="AN100" s="352">
        <f t="shared" si="49"/>
        <v>0</v>
      </c>
      <c r="AO100" s="352">
        <f t="shared" si="49"/>
        <v>0</v>
      </c>
      <c r="AP100" s="352">
        <f t="shared" si="49"/>
        <v>0</v>
      </c>
      <c r="AQ100" s="352">
        <f t="shared" si="49"/>
        <v>0</v>
      </c>
      <c r="AR100" s="352">
        <f t="shared" si="49"/>
        <v>0</v>
      </c>
      <c r="AS100" s="352">
        <f t="shared" si="49"/>
        <v>0</v>
      </c>
      <c r="AT100" s="352">
        <f t="shared" si="49"/>
        <v>0</v>
      </c>
      <c r="AU100" s="352">
        <f t="shared" si="49"/>
        <v>0</v>
      </c>
      <c r="AV100" s="352">
        <f t="shared" si="49"/>
        <v>0</v>
      </c>
      <c r="AW100" s="352">
        <f t="shared" si="49"/>
        <v>0</v>
      </c>
      <c r="AX100" s="352">
        <f t="shared" si="49"/>
        <v>0</v>
      </c>
      <c r="AY100" s="352">
        <f t="shared" si="49"/>
        <v>0</v>
      </c>
      <c r="AZ100" s="352">
        <f t="shared" si="49"/>
        <v>0</v>
      </c>
      <c r="BA100" s="352">
        <f t="shared" si="49"/>
        <v>0</v>
      </c>
      <c r="BB100" s="352">
        <f t="shared" si="49"/>
        <v>0</v>
      </c>
      <c r="BC100" s="352">
        <f t="shared" si="49"/>
        <v>0</v>
      </c>
      <c r="BD100" s="352">
        <f t="shared" si="49"/>
        <v>0</v>
      </c>
      <c r="BE100" s="352">
        <f t="shared" si="49"/>
        <v>0</v>
      </c>
      <c r="BF100" s="352">
        <f t="shared" si="49"/>
        <v>0</v>
      </c>
      <c r="BG100" s="352">
        <f t="shared" si="49"/>
        <v>0</v>
      </c>
      <c r="BH100" s="352">
        <f t="shared" si="49"/>
        <v>0</v>
      </c>
      <c r="BI100" s="352">
        <f t="shared" si="49"/>
        <v>0</v>
      </c>
      <c r="BJ100" s="352">
        <f t="shared" si="49"/>
        <v>0</v>
      </c>
      <c r="BK100" s="352">
        <f t="shared" si="49"/>
        <v>0</v>
      </c>
      <c r="BL100" s="352">
        <f t="shared" si="49"/>
        <v>0</v>
      </c>
      <c r="BM100" s="352">
        <f t="shared" si="49"/>
        <v>0</v>
      </c>
      <c r="BN100" s="352">
        <f t="shared" si="49"/>
        <v>0</v>
      </c>
      <c r="BO100" s="352">
        <f t="shared" si="49"/>
        <v>0</v>
      </c>
      <c r="BP100" s="352">
        <f t="shared" si="49"/>
        <v>0</v>
      </c>
      <c r="BQ100" s="352">
        <f t="shared" si="49"/>
        <v>0</v>
      </c>
      <c r="BR100" s="352">
        <f t="shared" si="49"/>
        <v>0</v>
      </c>
      <c r="BS100" s="352">
        <f t="shared" ref="BS100:DC100" si="50">SUM(BS101:BS110)</f>
        <v>0</v>
      </c>
      <c r="BT100" s="352">
        <f t="shared" si="50"/>
        <v>0</v>
      </c>
      <c r="BU100" s="352">
        <f t="shared" si="50"/>
        <v>0</v>
      </c>
      <c r="BV100" s="352">
        <f t="shared" si="50"/>
        <v>0</v>
      </c>
      <c r="BW100" s="352">
        <f t="shared" si="50"/>
        <v>0</v>
      </c>
      <c r="BX100" s="352">
        <f t="shared" si="50"/>
        <v>0</v>
      </c>
      <c r="BY100" s="352">
        <f t="shared" si="50"/>
        <v>0</v>
      </c>
      <c r="BZ100" s="352">
        <f t="shared" si="50"/>
        <v>0</v>
      </c>
      <c r="CA100" s="352">
        <f t="shared" si="50"/>
        <v>0</v>
      </c>
      <c r="CB100" s="352">
        <f t="shared" si="50"/>
        <v>0</v>
      </c>
      <c r="CC100" s="352">
        <f t="shared" si="50"/>
        <v>0</v>
      </c>
      <c r="CD100" s="352">
        <f t="shared" si="50"/>
        <v>0</v>
      </c>
      <c r="CE100" s="352">
        <f t="shared" si="50"/>
        <v>0</v>
      </c>
      <c r="CF100" s="352">
        <f t="shared" si="50"/>
        <v>0</v>
      </c>
      <c r="CG100" s="352">
        <f t="shared" si="50"/>
        <v>0</v>
      </c>
      <c r="CH100" s="352">
        <f t="shared" si="50"/>
        <v>0</v>
      </c>
      <c r="CI100" s="352">
        <f t="shared" si="50"/>
        <v>0</v>
      </c>
      <c r="CJ100" s="352">
        <f t="shared" si="50"/>
        <v>0</v>
      </c>
      <c r="CK100" s="352">
        <f t="shared" si="50"/>
        <v>0</v>
      </c>
      <c r="CL100" s="352">
        <f t="shared" si="50"/>
        <v>0</v>
      </c>
      <c r="CM100" s="352">
        <f t="shared" si="50"/>
        <v>0</v>
      </c>
      <c r="CN100" s="352">
        <f t="shared" si="50"/>
        <v>0</v>
      </c>
      <c r="CO100" s="352">
        <f t="shared" si="50"/>
        <v>0</v>
      </c>
      <c r="CP100" s="352">
        <f t="shared" si="50"/>
        <v>0</v>
      </c>
      <c r="CQ100" s="352">
        <f t="shared" si="50"/>
        <v>0</v>
      </c>
      <c r="CR100" s="352">
        <f t="shared" si="50"/>
        <v>0</v>
      </c>
      <c r="CS100" s="352">
        <f t="shared" si="50"/>
        <v>0</v>
      </c>
      <c r="CT100" s="352">
        <f t="shared" si="50"/>
        <v>0</v>
      </c>
      <c r="CU100" s="352">
        <f t="shared" si="50"/>
        <v>0</v>
      </c>
      <c r="CV100" s="352">
        <f t="shared" si="50"/>
        <v>0</v>
      </c>
      <c r="CW100" s="352">
        <f t="shared" si="50"/>
        <v>0</v>
      </c>
      <c r="CX100" s="352">
        <f t="shared" si="50"/>
        <v>0</v>
      </c>
      <c r="CY100" s="352">
        <f t="shared" si="50"/>
        <v>0</v>
      </c>
      <c r="CZ100" s="352">
        <f t="shared" si="50"/>
        <v>0</v>
      </c>
      <c r="DA100" s="352">
        <f t="shared" si="50"/>
        <v>0</v>
      </c>
      <c r="DB100" s="352">
        <f t="shared" si="50"/>
        <v>0</v>
      </c>
      <c r="DC100" s="352">
        <f t="shared" si="50"/>
        <v>0</v>
      </c>
      <c r="DF100" s="23">
        <f t="shared" si="40"/>
        <v>0</v>
      </c>
    </row>
    <row r="101" spans="1:113" ht="15" customHeight="1">
      <c r="A101" s="67"/>
      <c r="B101" s="323" t="str">
        <f>$B$100&amp;"1."</f>
        <v>H.1.</v>
      </c>
      <c r="C101" s="357" t="s">
        <v>237</v>
      </c>
      <c r="D101" s="323"/>
      <c r="E101" s="367" t="s">
        <v>38</v>
      </c>
      <c r="F101" s="350">
        <f>H101+NPV(FD,I101:INDEX(I101:DC101,PAL))</f>
        <v>0</v>
      </c>
      <c r="G101" s="350">
        <f>SUMIF($H$5:$DC$5,"&lt;="&amp;PAL,$H101:$DC101)</f>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0</v>
      </c>
      <c r="AI101" s="359">
        <v>0</v>
      </c>
      <c r="AJ101" s="359">
        <v>0</v>
      </c>
      <c r="AK101" s="359">
        <v>0</v>
      </c>
      <c r="AL101" s="359">
        <v>0</v>
      </c>
      <c r="AM101" s="359">
        <v>0</v>
      </c>
      <c r="AN101" s="359">
        <v>0</v>
      </c>
      <c r="AO101" s="359">
        <v>0</v>
      </c>
      <c r="AP101" s="359">
        <v>0</v>
      </c>
      <c r="AQ101" s="359">
        <v>0</v>
      </c>
      <c r="AR101" s="359">
        <v>0</v>
      </c>
      <c r="AS101" s="359">
        <v>0</v>
      </c>
      <c r="AT101" s="359">
        <v>0</v>
      </c>
      <c r="AU101" s="359">
        <v>0</v>
      </c>
      <c r="AV101" s="359">
        <v>0</v>
      </c>
      <c r="AW101" s="359">
        <v>0</v>
      </c>
      <c r="AX101" s="359">
        <v>0</v>
      </c>
      <c r="AY101" s="359">
        <v>0</v>
      </c>
      <c r="AZ101" s="359">
        <v>0</v>
      </c>
      <c r="BA101" s="359">
        <v>0</v>
      </c>
      <c r="BB101" s="359">
        <v>0</v>
      </c>
      <c r="BC101" s="359">
        <v>0</v>
      </c>
      <c r="BD101" s="359">
        <v>0</v>
      </c>
      <c r="BE101" s="359">
        <v>0</v>
      </c>
      <c r="BF101" s="359">
        <v>0</v>
      </c>
      <c r="BG101" s="359">
        <v>0</v>
      </c>
      <c r="BH101" s="359">
        <v>0</v>
      </c>
      <c r="BI101" s="359">
        <v>0</v>
      </c>
      <c r="BJ101" s="359">
        <v>0</v>
      </c>
      <c r="BK101" s="359">
        <v>0</v>
      </c>
      <c r="BL101" s="359">
        <v>0</v>
      </c>
      <c r="BM101" s="359">
        <v>0</v>
      </c>
      <c r="BN101" s="359">
        <v>0</v>
      </c>
      <c r="BO101" s="359">
        <v>0</v>
      </c>
      <c r="BP101" s="359">
        <v>0</v>
      </c>
      <c r="BQ101" s="359">
        <v>0</v>
      </c>
      <c r="BR101" s="359">
        <v>0</v>
      </c>
      <c r="BS101" s="359">
        <v>0</v>
      </c>
      <c r="BT101" s="359">
        <v>0</v>
      </c>
      <c r="BU101" s="359">
        <v>0</v>
      </c>
      <c r="BV101" s="359">
        <v>0</v>
      </c>
      <c r="BW101" s="359">
        <v>0</v>
      </c>
      <c r="BX101" s="359">
        <v>0</v>
      </c>
      <c r="BY101" s="359">
        <v>0</v>
      </c>
      <c r="BZ101" s="359">
        <v>0</v>
      </c>
      <c r="CA101" s="359">
        <v>0</v>
      </c>
      <c r="CB101" s="359">
        <v>0</v>
      </c>
      <c r="CC101" s="359">
        <v>0</v>
      </c>
      <c r="CD101" s="359">
        <v>0</v>
      </c>
      <c r="CE101" s="359">
        <v>0</v>
      </c>
      <c r="CF101" s="359">
        <v>0</v>
      </c>
      <c r="CG101" s="359">
        <v>0</v>
      </c>
      <c r="CH101" s="359">
        <v>0</v>
      </c>
      <c r="CI101" s="359">
        <v>0</v>
      </c>
      <c r="CJ101" s="359">
        <v>0</v>
      </c>
      <c r="CK101" s="359">
        <v>0</v>
      </c>
      <c r="CL101" s="359">
        <v>0</v>
      </c>
      <c r="CM101" s="359">
        <v>0</v>
      </c>
      <c r="CN101" s="359">
        <v>0</v>
      </c>
      <c r="CO101" s="359">
        <v>0</v>
      </c>
      <c r="CP101" s="359">
        <v>0</v>
      </c>
      <c r="CQ101" s="359">
        <v>0</v>
      </c>
      <c r="CR101" s="359">
        <v>0</v>
      </c>
      <c r="CS101" s="359">
        <v>0</v>
      </c>
      <c r="CT101" s="359">
        <v>0</v>
      </c>
      <c r="CU101" s="359">
        <v>0</v>
      </c>
      <c r="CV101" s="359">
        <v>0</v>
      </c>
      <c r="CW101" s="359">
        <v>0</v>
      </c>
      <c r="CX101" s="359">
        <v>0</v>
      </c>
      <c r="CY101" s="359">
        <v>0</v>
      </c>
      <c r="CZ101" s="359">
        <v>0</v>
      </c>
      <c r="DA101" s="359">
        <v>0</v>
      </c>
      <c r="DB101" s="359">
        <v>0</v>
      </c>
      <c r="DC101" s="359">
        <v>0</v>
      </c>
      <c r="DE101" s="23">
        <f>COUNTBLANK(H101:DC101)</f>
        <v>0</v>
      </c>
      <c r="DF101" s="23">
        <f t="shared" si="40"/>
        <v>0</v>
      </c>
      <c r="DG101">
        <f t="shared" si="48"/>
        <v>0</v>
      </c>
    </row>
    <row r="102" spans="1:113" ht="15" customHeight="1">
      <c r="A102" s="67"/>
      <c r="B102" s="323" t="str">
        <f>$B$100&amp;"2."</f>
        <v>H.2.</v>
      </c>
      <c r="C102" s="357" t="s">
        <v>238</v>
      </c>
      <c r="D102" s="323"/>
      <c r="E102" s="367" t="s">
        <v>38</v>
      </c>
      <c r="F102" s="350">
        <f>H102+NPV(FD,I102:INDEX(I102:DC102,PAL))</f>
        <v>0</v>
      </c>
      <c r="G102" s="350">
        <f>SUMIF($H$5:$DC$5,"&lt;="&amp;PAL,$H102:$DC102)</f>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0</v>
      </c>
      <c r="AI102" s="359">
        <v>0</v>
      </c>
      <c r="AJ102" s="359">
        <v>0</v>
      </c>
      <c r="AK102" s="359">
        <v>0</v>
      </c>
      <c r="AL102" s="359">
        <v>0</v>
      </c>
      <c r="AM102" s="359">
        <v>0</v>
      </c>
      <c r="AN102" s="359">
        <v>0</v>
      </c>
      <c r="AO102" s="359">
        <v>0</v>
      </c>
      <c r="AP102" s="359">
        <v>0</v>
      </c>
      <c r="AQ102" s="359">
        <v>0</v>
      </c>
      <c r="AR102" s="359">
        <v>0</v>
      </c>
      <c r="AS102" s="359">
        <v>0</v>
      </c>
      <c r="AT102" s="359">
        <v>0</v>
      </c>
      <c r="AU102" s="359">
        <v>0</v>
      </c>
      <c r="AV102" s="359">
        <v>0</v>
      </c>
      <c r="AW102" s="359">
        <v>0</v>
      </c>
      <c r="AX102" s="359">
        <v>0</v>
      </c>
      <c r="AY102" s="359">
        <v>0</v>
      </c>
      <c r="AZ102" s="359">
        <v>0</v>
      </c>
      <c r="BA102" s="359">
        <v>0</v>
      </c>
      <c r="BB102" s="359">
        <v>0</v>
      </c>
      <c r="BC102" s="359">
        <v>0</v>
      </c>
      <c r="BD102" s="359">
        <v>0</v>
      </c>
      <c r="BE102" s="359">
        <v>0</v>
      </c>
      <c r="BF102" s="359">
        <v>0</v>
      </c>
      <c r="BG102" s="359">
        <v>0</v>
      </c>
      <c r="BH102" s="359">
        <v>0</v>
      </c>
      <c r="BI102" s="359">
        <v>0</v>
      </c>
      <c r="BJ102" s="359">
        <v>0</v>
      </c>
      <c r="BK102" s="359">
        <v>0</v>
      </c>
      <c r="BL102" s="359">
        <v>0</v>
      </c>
      <c r="BM102" s="359">
        <v>0</v>
      </c>
      <c r="BN102" s="359">
        <v>0</v>
      </c>
      <c r="BO102" s="359">
        <v>0</v>
      </c>
      <c r="BP102" s="359">
        <v>0</v>
      </c>
      <c r="BQ102" s="359">
        <v>0</v>
      </c>
      <c r="BR102" s="359">
        <v>0</v>
      </c>
      <c r="BS102" s="359">
        <v>0</v>
      </c>
      <c r="BT102" s="359">
        <v>0</v>
      </c>
      <c r="BU102" s="359">
        <v>0</v>
      </c>
      <c r="BV102" s="359">
        <v>0</v>
      </c>
      <c r="BW102" s="359">
        <v>0</v>
      </c>
      <c r="BX102" s="359">
        <v>0</v>
      </c>
      <c r="BY102" s="359">
        <v>0</v>
      </c>
      <c r="BZ102" s="359">
        <v>0</v>
      </c>
      <c r="CA102" s="359">
        <v>0</v>
      </c>
      <c r="CB102" s="359">
        <v>0</v>
      </c>
      <c r="CC102" s="359">
        <v>0</v>
      </c>
      <c r="CD102" s="359">
        <v>0</v>
      </c>
      <c r="CE102" s="359">
        <v>0</v>
      </c>
      <c r="CF102" s="359">
        <v>0</v>
      </c>
      <c r="CG102" s="359">
        <v>0</v>
      </c>
      <c r="CH102" s="359">
        <v>0</v>
      </c>
      <c r="CI102" s="359">
        <v>0</v>
      </c>
      <c r="CJ102" s="359">
        <v>0</v>
      </c>
      <c r="CK102" s="359">
        <v>0</v>
      </c>
      <c r="CL102" s="359">
        <v>0</v>
      </c>
      <c r="CM102" s="359">
        <v>0</v>
      </c>
      <c r="CN102" s="359">
        <v>0</v>
      </c>
      <c r="CO102" s="359">
        <v>0</v>
      </c>
      <c r="CP102" s="359">
        <v>0</v>
      </c>
      <c r="CQ102" s="359">
        <v>0</v>
      </c>
      <c r="CR102" s="359">
        <v>0</v>
      </c>
      <c r="CS102" s="359">
        <v>0</v>
      </c>
      <c r="CT102" s="359">
        <v>0</v>
      </c>
      <c r="CU102" s="359">
        <v>0</v>
      </c>
      <c r="CV102" s="359">
        <v>0</v>
      </c>
      <c r="CW102" s="359">
        <v>0</v>
      </c>
      <c r="CX102" s="359">
        <v>0</v>
      </c>
      <c r="CY102" s="359">
        <v>0</v>
      </c>
      <c r="CZ102" s="359">
        <v>0</v>
      </c>
      <c r="DA102" s="359">
        <v>0</v>
      </c>
      <c r="DB102" s="359">
        <v>0</v>
      </c>
      <c r="DC102" s="359">
        <v>0</v>
      </c>
      <c r="DE102" s="23">
        <f>COUNTBLANK(H102:DC102)</f>
        <v>0</v>
      </c>
      <c r="DF102" s="23">
        <f t="shared" si="40"/>
        <v>0</v>
      </c>
      <c r="DG102">
        <f t="shared" si="48"/>
        <v>0</v>
      </c>
    </row>
    <row r="103" spans="1:113" ht="15" customHeight="1">
      <c r="A103" s="67"/>
      <c r="B103" s="323" t="str">
        <f>$B$100&amp;"3."</f>
        <v>H.3.</v>
      </c>
      <c r="C103" s="357" t="s">
        <v>239</v>
      </c>
      <c r="D103" s="323"/>
      <c r="E103" s="367" t="s">
        <v>38</v>
      </c>
      <c r="F103" s="350">
        <f>H103+NPV(FD,I103:INDEX(I103:DC103,PAL))</f>
        <v>0</v>
      </c>
      <c r="G103" s="350">
        <f>SUMIF($H$5:$DC$5,"&lt;="&amp;PAL,$H103:$DC103)</f>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0</v>
      </c>
      <c r="AI103" s="359">
        <v>0</v>
      </c>
      <c r="AJ103" s="359">
        <v>0</v>
      </c>
      <c r="AK103" s="359">
        <v>0</v>
      </c>
      <c r="AL103" s="359">
        <v>0</v>
      </c>
      <c r="AM103" s="359">
        <v>0</v>
      </c>
      <c r="AN103" s="359">
        <v>0</v>
      </c>
      <c r="AO103" s="359">
        <v>0</v>
      </c>
      <c r="AP103" s="359">
        <v>0</v>
      </c>
      <c r="AQ103" s="359">
        <v>0</v>
      </c>
      <c r="AR103" s="359">
        <v>0</v>
      </c>
      <c r="AS103" s="359">
        <v>0</v>
      </c>
      <c r="AT103" s="359">
        <v>0</v>
      </c>
      <c r="AU103" s="359">
        <v>0</v>
      </c>
      <c r="AV103" s="359">
        <v>0</v>
      </c>
      <c r="AW103" s="359">
        <v>0</v>
      </c>
      <c r="AX103" s="359">
        <v>0</v>
      </c>
      <c r="AY103" s="359">
        <v>0</v>
      </c>
      <c r="AZ103" s="359">
        <v>0</v>
      </c>
      <c r="BA103" s="359">
        <v>0</v>
      </c>
      <c r="BB103" s="359">
        <v>0</v>
      </c>
      <c r="BC103" s="359">
        <v>0</v>
      </c>
      <c r="BD103" s="359">
        <v>0</v>
      </c>
      <c r="BE103" s="359">
        <v>0</v>
      </c>
      <c r="BF103" s="359">
        <v>0</v>
      </c>
      <c r="BG103" s="359">
        <v>0</v>
      </c>
      <c r="BH103" s="359">
        <v>0</v>
      </c>
      <c r="BI103" s="359">
        <v>0</v>
      </c>
      <c r="BJ103" s="359">
        <v>0</v>
      </c>
      <c r="BK103" s="359">
        <v>0</v>
      </c>
      <c r="BL103" s="359">
        <v>0</v>
      </c>
      <c r="BM103" s="359">
        <v>0</v>
      </c>
      <c r="BN103" s="359">
        <v>0</v>
      </c>
      <c r="BO103" s="359">
        <v>0</v>
      </c>
      <c r="BP103" s="359">
        <v>0</v>
      </c>
      <c r="BQ103" s="359">
        <v>0</v>
      </c>
      <c r="BR103" s="359">
        <v>0</v>
      </c>
      <c r="BS103" s="359">
        <v>0</v>
      </c>
      <c r="BT103" s="359">
        <v>0</v>
      </c>
      <c r="BU103" s="359">
        <v>0</v>
      </c>
      <c r="BV103" s="359">
        <v>0</v>
      </c>
      <c r="BW103" s="359">
        <v>0</v>
      </c>
      <c r="BX103" s="359">
        <v>0</v>
      </c>
      <c r="BY103" s="359">
        <v>0</v>
      </c>
      <c r="BZ103" s="359">
        <v>0</v>
      </c>
      <c r="CA103" s="359">
        <v>0</v>
      </c>
      <c r="CB103" s="359">
        <v>0</v>
      </c>
      <c r="CC103" s="359">
        <v>0</v>
      </c>
      <c r="CD103" s="359">
        <v>0</v>
      </c>
      <c r="CE103" s="359">
        <v>0</v>
      </c>
      <c r="CF103" s="359">
        <v>0</v>
      </c>
      <c r="CG103" s="359">
        <v>0</v>
      </c>
      <c r="CH103" s="359">
        <v>0</v>
      </c>
      <c r="CI103" s="359">
        <v>0</v>
      </c>
      <c r="CJ103" s="359">
        <v>0</v>
      </c>
      <c r="CK103" s="359">
        <v>0</v>
      </c>
      <c r="CL103" s="359">
        <v>0</v>
      </c>
      <c r="CM103" s="359">
        <v>0</v>
      </c>
      <c r="CN103" s="359">
        <v>0</v>
      </c>
      <c r="CO103" s="359">
        <v>0</v>
      </c>
      <c r="CP103" s="359">
        <v>0</v>
      </c>
      <c r="CQ103" s="359">
        <v>0</v>
      </c>
      <c r="CR103" s="359">
        <v>0</v>
      </c>
      <c r="CS103" s="359">
        <v>0</v>
      </c>
      <c r="CT103" s="359">
        <v>0</v>
      </c>
      <c r="CU103" s="359">
        <v>0</v>
      </c>
      <c r="CV103" s="359">
        <v>0</v>
      </c>
      <c r="CW103" s="359">
        <v>0</v>
      </c>
      <c r="CX103" s="359">
        <v>0</v>
      </c>
      <c r="CY103" s="359">
        <v>0</v>
      </c>
      <c r="CZ103" s="359">
        <v>0</v>
      </c>
      <c r="DA103" s="359">
        <v>0</v>
      </c>
      <c r="DB103" s="359">
        <v>0</v>
      </c>
      <c r="DC103" s="359">
        <v>0</v>
      </c>
      <c r="DE103" s="23">
        <f>COUNTBLANK(H103:DC103)</f>
        <v>0</v>
      </c>
      <c r="DF103" s="23">
        <f t="shared" si="40"/>
        <v>0</v>
      </c>
      <c r="DG103">
        <f t="shared" si="48"/>
        <v>0</v>
      </c>
    </row>
    <row r="104" spans="1:113" ht="15" customHeight="1">
      <c r="A104" s="67"/>
      <c r="B104" s="323" t="str">
        <f>$B$100&amp;"4."</f>
        <v>H.4.</v>
      </c>
      <c r="C104" s="357" t="s">
        <v>240</v>
      </c>
      <c r="D104" s="323"/>
      <c r="E104" s="367" t="s">
        <v>38</v>
      </c>
      <c r="F104" s="350">
        <f>H104+NPV(FD,I104:INDEX(I104:DC104,PAL))</f>
        <v>0</v>
      </c>
      <c r="G104" s="350">
        <f>SUMIF($H$5:$DC$5,"&lt;="&amp;PAL,$H104:$DC104)</f>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0</v>
      </c>
      <c r="AI104" s="359">
        <v>0</v>
      </c>
      <c r="AJ104" s="359">
        <v>0</v>
      </c>
      <c r="AK104" s="359">
        <v>0</v>
      </c>
      <c r="AL104" s="359">
        <v>0</v>
      </c>
      <c r="AM104" s="359">
        <v>0</v>
      </c>
      <c r="AN104" s="359">
        <v>0</v>
      </c>
      <c r="AO104" s="359">
        <v>0</v>
      </c>
      <c r="AP104" s="359">
        <v>0</v>
      </c>
      <c r="AQ104" s="359">
        <v>0</v>
      </c>
      <c r="AR104" s="359">
        <v>0</v>
      </c>
      <c r="AS104" s="359">
        <v>0</v>
      </c>
      <c r="AT104" s="359">
        <v>0</v>
      </c>
      <c r="AU104" s="359">
        <v>0</v>
      </c>
      <c r="AV104" s="359">
        <v>0</v>
      </c>
      <c r="AW104" s="359">
        <v>0</v>
      </c>
      <c r="AX104" s="359">
        <v>0</v>
      </c>
      <c r="AY104" s="359">
        <v>0</v>
      </c>
      <c r="AZ104" s="359">
        <v>0</v>
      </c>
      <c r="BA104" s="359">
        <v>0</v>
      </c>
      <c r="BB104" s="359">
        <v>0</v>
      </c>
      <c r="BC104" s="359">
        <v>0</v>
      </c>
      <c r="BD104" s="359">
        <v>0</v>
      </c>
      <c r="BE104" s="359">
        <v>0</v>
      </c>
      <c r="BF104" s="359">
        <v>0</v>
      </c>
      <c r="BG104" s="359">
        <v>0</v>
      </c>
      <c r="BH104" s="359">
        <v>0</v>
      </c>
      <c r="BI104" s="359">
        <v>0</v>
      </c>
      <c r="BJ104" s="359">
        <v>0</v>
      </c>
      <c r="BK104" s="359">
        <v>0</v>
      </c>
      <c r="BL104" s="359">
        <v>0</v>
      </c>
      <c r="BM104" s="359">
        <v>0</v>
      </c>
      <c r="BN104" s="359">
        <v>0</v>
      </c>
      <c r="BO104" s="359">
        <v>0</v>
      </c>
      <c r="BP104" s="359">
        <v>0</v>
      </c>
      <c r="BQ104" s="359">
        <v>0</v>
      </c>
      <c r="BR104" s="359">
        <v>0</v>
      </c>
      <c r="BS104" s="359">
        <v>0</v>
      </c>
      <c r="BT104" s="359">
        <v>0</v>
      </c>
      <c r="BU104" s="359">
        <v>0</v>
      </c>
      <c r="BV104" s="359">
        <v>0</v>
      </c>
      <c r="BW104" s="359">
        <v>0</v>
      </c>
      <c r="BX104" s="359">
        <v>0</v>
      </c>
      <c r="BY104" s="359">
        <v>0</v>
      </c>
      <c r="BZ104" s="359">
        <v>0</v>
      </c>
      <c r="CA104" s="359">
        <v>0</v>
      </c>
      <c r="CB104" s="359">
        <v>0</v>
      </c>
      <c r="CC104" s="359">
        <v>0</v>
      </c>
      <c r="CD104" s="359">
        <v>0</v>
      </c>
      <c r="CE104" s="359">
        <v>0</v>
      </c>
      <c r="CF104" s="359">
        <v>0</v>
      </c>
      <c r="CG104" s="359">
        <v>0</v>
      </c>
      <c r="CH104" s="359">
        <v>0</v>
      </c>
      <c r="CI104" s="359">
        <v>0</v>
      </c>
      <c r="CJ104" s="359">
        <v>0</v>
      </c>
      <c r="CK104" s="359">
        <v>0</v>
      </c>
      <c r="CL104" s="359">
        <v>0</v>
      </c>
      <c r="CM104" s="359">
        <v>0</v>
      </c>
      <c r="CN104" s="359">
        <v>0</v>
      </c>
      <c r="CO104" s="359">
        <v>0</v>
      </c>
      <c r="CP104" s="359">
        <v>0</v>
      </c>
      <c r="CQ104" s="359">
        <v>0</v>
      </c>
      <c r="CR104" s="359">
        <v>0</v>
      </c>
      <c r="CS104" s="359">
        <v>0</v>
      </c>
      <c r="CT104" s="359">
        <v>0</v>
      </c>
      <c r="CU104" s="359">
        <v>0</v>
      </c>
      <c r="CV104" s="359">
        <v>0</v>
      </c>
      <c r="CW104" s="359">
        <v>0</v>
      </c>
      <c r="CX104" s="359">
        <v>0</v>
      </c>
      <c r="CY104" s="359">
        <v>0</v>
      </c>
      <c r="CZ104" s="359">
        <v>0</v>
      </c>
      <c r="DA104" s="359">
        <v>0</v>
      </c>
      <c r="DB104" s="359">
        <v>0</v>
      </c>
      <c r="DC104" s="359">
        <v>0</v>
      </c>
      <c r="DE104" s="23">
        <f>COUNTBLANK(H104:DC104)</f>
        <v>0</v>
      </c>
      <c r="DF104" s="23">
        <f t="shared" si="40"/>
        <v>0</v>
      </c>
      <c r="DG104">
        <f t="shared" si="48"/>
        <v>0</v>
      </c>
    </row>
    <row r="105" spans="1:113" ht="15" customHeight="1">
      <c r="A105" s="67"/>
      <c r="B105" s="323" t="str">
        <f>$B$100&amp;"5."</f>
        <v>H.5.</v>
      </c>
      <c r="C105" s="357" t="s">
        <v>241</v>
      </c>
      <c r="D105" s="323"/>
      <c r="E105" s="367" t="s">
        <v>38</v>
      </c>
      <c r="F105" s="350">
        <f>H105+NPV(FD,I105:INDEX(I105:DC105,PAL))</f>
        <v>0</v>
      </c>
      <c r="G105" s="350">
        <f>SUMIF($H$5:$DC$5,"&lt;="&amp;PAL,$H105:$DC105)</f>
        <v>0</v>
      </c>
      <c r="H105" s="359">
        <v>0</v>
      </c>
      <c r="I105" s="359">
        <v>0</v>
      </c>
      <c r="J105" s="359">
        <v>0</v>
      </c>
      <c r="K105" s="359">
        <v>0</v>
      </c>
      <c r="L105" s="359">
        <v>0</v>
      </c>
      <c r="M105" s="359">
        <v>0</v>
      </c>
      <c r="N105" s="359">
        <v>0</v>
      </c>
      <c r="O105" s="359">
        <v>0</v>
      </c>
      <c r="P105" s="359">
        <v>0</v>
      </c>
      <c r="Q105" s="359">
        <v>0</v>
      </c>
      <c r="R105" s="359">
        <v>0</v>
      </c>
      <c r="S105" s="359">
        <v>0</v>
      </c>
      <c r="T105" s="359">
        <v>0</v>
      </c>
      <c r="U105" s="359">
        <v>0</v>
      </c>
      <c r="V105" s="359">
        <v>0</v>
      </c>
      <c r="W105" s="359">
        <v>0</v>
      </c>
      <c r="X105" s="359">
        <v>0</v>
      </c>
      <c r="Y105" s="359">
        <v>0</v>
      </c>
      <c r="Z105" s="359">
        <v>0</v>
      </c>
      <c r="AA105" s="359">
        <v>0</v>
      </c>
      <c r="AB105" s="359">
        <v>0</v>
      </c>
      <c r="AC105" s="359">
        <v>0</v>
      </c>
      <c r="AD105" s="359">
        <v>0</v>
      </c>
      <c r="AE105" s="359">
        <v>0</v>
      </c>
      <c r="AF105" s="359">
        <v>0</v>
      </c>
      <c r="AG105" s="359">
        <v>0</v>
      </c>
      <c r="AH105" s="359">
        <v>0</v>
      </c>
      <c r="AI105" s="359">
        <v>0</v>
      </c>
      <c r="AJ105" s="359">
        <v>0</v>
      </c>
      <c r="AK105" s="359">
        <v>0</v>
      </c>
      <c r="AL105" s="359">
        <v>0</v>
      </c>
      <c r="AM105" s="359">
        <v>0</v>
      </c>
      <c r="AN105" s="359">
        <v>0</v>
      </c>
      <c r="AO105" s="359">
        <v>0</v>
      </c>
      <c r="AP105" s="359">
        <v>0</v>
      </c>
      <c r="AQ105" s="359">
        <v>0</v>
      </c>
      <c r="AR105" s="359">
        <v>0</v>
      </c>
      <c r="AS105" s="359">
        <v>0</v>
      </c>
      <c r="AT105" s="359">
        <v>0</v>
      </c>
      <c r="AU105" s="359">
        <v>0</v>
      </c>
      <c r="AV105" s="359">
        <v>0</v>
      </c>
      <c r="AW105" s="359">
        <v>0</v>
      </c>
      <c r="AX105" s="359">
        <v>0</v>
      </c>
      <c r="AY105" s="359">
        <v>0</v>
      </c>
      <c r="AZ105" s="359">
        <v>0</v>
      </c>
      <c r="BA105" s="359">
        <v>0</v>
      </c>
      <c r="BB105" s="359">
        <v>0</v>
      </c>
      <c r="BC105" s="359">
        <v>0</v>
      </c>
      <c r="BD105" s="359">
        <v>0</v>
      </c>
      <c r="BE105" s="359">
        <v>0</v>
      </c>
      <c r="BF105" s="359">
        <v>0</v>
      </c>
      <c r="BG105" s="359">
        <v>0</v>
      </c>
      <c r="BH105" s="359">
        <v>0</v>
      </c>
      <c r="BI105" s="359">
        <v>0</v>
      </c>
      <c r="BJ105" s="359">
        <v>0</v>
      </c>
      <c r="BK105" s="359">
        <v>0</v>
      </c>
      <c r="BL105" s="359">
        <v>0</v>
      </c>
      <c r="BM105" s="359">
        <v>0</v>
      </c>
      <c r="BN105" s="359">
        <v>0</v>
      </c>
      <c r="BO105" s="359">
        <v>0</v>
      </c>
      <c r="BP105" s="359">
        <v>0</v>
      </c>
      <c r="BQ105" s="359">
        <v>0</v>
      </c>
      <c r="BR105" s="359">
        <v>0</v>
      </c>
      <c r="BS105" s="359">
        <v>0</v>
      </c>
      <c r="BT105" s="359">
        <v>0</v>
      </c>
      <c r="BU105" s="359">
        <v>0</v>
      </c>
      <c r="BV105" s="359">
        <v>0</v>
      </c>
      <c r="BW105" s="359">
        <v>0</v>
      </c>
      <c r="BX105" s="359">
        <v>0</v>
      </c>
      <c r="BY105" s="359">
        <v>0</v>
      </c>
      <c r="BZ105" s="359">
        <v>0</v>
      </c>
      <c r="CA105" s="359">
        <v>0</v>
      </c>
      <c r="CB105" s="359">
        <v>0</v>
      </c>
      <c r="CC105" s="359">
        <v>0</v>
      </c>
      <c r="CD105" s="359">
        <v>0</v>
      </c>
      <c r="CE105" s="359">
        <v>0</v>
      </c>
      <c r="CF105" s="359">
        <v>0</v>
      </c>
      <c r="CG105" s="359">
        <v>0</v>
      </c>
      <c r="CH105" s="359">
        <v>0</v>
      </c>
      <c r="CI105" s="359">
        <v>0</v>
      </c>
      <c r="CJ105" s="359">
        <v>0</v>
      </c>
      <c r="CK105" s="359">
        <v>0</v>
      </c>
      <c r="CL105" s="359">
        <v>0</v>
      </c>
      <c r="CM105" s="359">
        <v>0</v>
      </c>
      <c r="CN105" s="359">
        <v>0</v>
      </c>
      <c r="CO105" s="359">
        <v>0</v>
      </c>
      <c r="CP105" s="359">
        <v>0</v>
      </c>
      <c r="CQ105" s="359">
        <v>0</v>
      </c>
      <c r="CR105" s="359">
        <v>0</v>
      </c>
      <c r="CS105" s="359">
        <v>0</v>
      </c>
      <c r="CT105" s="359">
        <v>0</v>
      </c>
      <c r="CU105" s="359">
        <v>0</v>
      </c>
      <c r="CV105" s="359">
        <v>0</v>
      </c>
      <c r="CW105" s="359">
        <v>0</v>
      </c>
      <c r="CX105" s="359">
        <v>0</v>
      </c>
      <c r="CY105" s="359">
        <v>0</v>
      </c>
      <c r="CZ105" s="359">
        <v>0</v>
      </c>
      <c r="DA105" s="359">
        <v>0</v>
      </c>
      <c r="DB105" s="359">
        <v>0</v>
      </c>
      <c r="DC105" s="359">
        <v>0</v>
      </c>
      <c r="DE105" s="23">
        <f>COUNTBLANK(H105:DC105)</f>
        <v>0</v>
      </c>
      <c r="DF105" s="23">
        <f t="shared" si="40"/>
        <v>0</v>
      </c>
      <c r="DG105">
        <f t="shared" si="48"/>
        <v>0</v>
      </c>
    </row>
    <row r="106" spans="1:113" ht="15" customHeight="1">
      <c r="A106" s="67"/>
      <c r="B106" s="323" t="str">
        <f>$B$100&amp;"6."</f>
        <v>H.6.</v>
      </c>
      <c r="C106" s="357" t="s">
        <v>242</v>
      </c>
      <c r="D106" s="368">
        <f>IF(E106="Be PVM",DI106,E106)</f>
        <v>0</v>
      </c>
      <c r="E106" s="367"/>
      <c r="F106" s="350">
        <f>H106+NPV(FD,I106:INDEX(I106:DC106,PAL))</f>
        <v>0</v>
      </c>
      <c r="G106" s="350">
        <f>SUMIF($H$5:$DC$5,"&lt;="&amp;PAL,$H106:$DC106)</f>
        <v>0</v>
      </c>
      <c r="H106" s="359">
        <v>0</v>
      </c>
      <c r="I106" s="359">
        <v>0</v>
      </c>
      <c r="J106" s="359">
        <v>0</v>
      </c>
      <c r="K106" s="359">
        <v>0</v>
      </c>
      <c r="L106" s="359">
        <v>0</v>
      </c>
      <c r="M106" s="359">
        <v>0</v>
      </c>
      <c r="N106" s="359">
        <v>0</v>
      </c>
      <c r="O106" s="359">
        <v>0</v>
      </c>
      <c r="P106" s="359">
        <v>0</v>
      </c>
      <c r="Q106" s="359">
        <v>0</v>
      </c>
      <c r="R106" s="359">
        <v>0</v>
      </c>
      <c r="S106" s="359">
        <v>0</v>
      </c>
      <c r="T106" s="359">
        <v>0</v>
      </c>
      <c r="U106" s="359">
        <v>0</v>
      </c>
      <c r="V106" s="359">
        <v>0</v>
      </c>
      <c r="W106" s="359">
        <v>0</v>
      </c>
      <c r="X106" s="359">
        <v>0</v>
      </c>
      <c r="Y106" s="359">
        <v>0</v>
      </c>
      <c r="Z106" s="359">
        <v>0</v>
      </c>
      <c r="AA106" s="359">
        <v>0</v>
      </c>
      <c r="AB106" s="359">
        <v>0</v>
      </c>
      <c r="AC106" s="359">
        <v>0</v>
      </c>
      <c r="AD106" s="359">
        <v>0</v>
      </c>
      <c r="AE106" s="359">
        <v>0</v>
      </c>
      <c r="AF106" s="359">
        <v>0</v>
      </c>
      <c r="AG106" s="359">
        <v>0</v>
      </c>
      <c r="AH106" s="359">
        <v>0</v>
      </c>
      <c r="AI106" s="359">
        <v>0</v>
      </c>
      <c r="AJ106" s="359">
        <v>0</v>
      </c>
      <c r="AK106" s="359">
        <v>0</v>
      </c>
      <c r="AL106" s="359">
        <v>0</v>
      </c>
      <c r="AM106" s="359">
        <v>0</v>
      </c>
      <c r="AN106" s="359">
        <v>0</v>
      </c>
      <c r="AO106" s="359">
        <v>0</v>
      </c>
      <c r="AP106" s="359">
        <v>0</v>
      </c>
      <c r="AQ106" s="359">
        <v>0</v>
      </c>
      <c r="AR106" s="359">
        <v>0</v>
      </c>
      <c r="AS106" s="359">
        <v>0</v>
      </c>
      <c r="AT106" s="359">
        <v>0</v>
      </c>
      <c r="AU106" s="359">
        <v>0</v>
      </c>
      <c r="AV106" s="359">
        <v>0</v>
      </c>
      <c r="AW106" s="359">
        <v>0</v>
      </c>
      <c r="AX106" s="359">
        <v>0</v>
      </c>
      <c r="AY106" s="359">
        <v>0</v>
      </c>
      <c r="AZ106" s="359">
        <v>0</v>
      </c>
      <c r="BA106" s="359">
        <v>0</v>
      </c>
      <c r="BB106" s="359">
        <v>0</v>
      </c>
      <c r="BC106" s="359">
        <v>0</v>
      </c>
      <c r="BD106" s="359">
        <v>0</v>
      </c>
      <c r="BE106" s="359">
        <v>0</v>
      </c>
      <c r="BF106" s="359">
        <v>0</v>
      </c>
      <c r="BG106" s="359">
        <v>0</v>
      </c>
      <c r="BH106" s="359">
        <v>0</v>
      </c>
      <c r="BI106" s="359">
        <v>0</v>
      </c>
      <c r="BJ106" s="359">
        <v>0</v>
      </c>
      <c r="BK106" s="359">
        <v>0</v>
      </c>
      <c r="BL106" s="359">
        <v>0</v>
      </c>
      <c r="BM106" s="359">
        <v>0</v>
      </c>
      <c r="BN106" s="359">
        <v>0</v>
      </c>
      <c r="BO106" s="359">
        <v>0</v>
      </c>
      <c r="BP106" s="359">
        <v>0</v>
      </c>
      <c r="BQ106" s="359">
        <v>0</v>
      </c>
      <c r="BR106" s="359">
        <v>0</v>
      </c>
      <c r="BS106" s="359">
        <v>0</v>
      </c>
      <c r="BT106" s="359">
        <v>0</v>
      </c>
      <c r="BU106" s="359">
        <v>0</v>
      </c>
      <c r="BV106" s="359">
        <v>0</v>
      </c>
      <c r="BW106" s="359">
        <v>0</v>
      </c>
      <c r="BX106" s="359">
        <v>0</v>
      </c>
      <c r="BY106" s="359">
        <v>0</v>
      </c>
      <c r="BZ106" s="359">
        <v>0</v>
      </c>
      <c r="CA106" s="359">
        <v>0</v>
      </c>
      <c r="CB106" s="359">
        <v>0</v>
      </c>
      <c r="CC106" s="359">
        <v>0</v>
      </c>
      <c r="CD106" s="359">
        <v>0</v>
      </c>
      <c r="CE106" s="359">
        <v>0</v>
      </c>
      <c r="CF106" s="359">
        <v>0</v>
      </c>
      <c r="CG106" s="359">
        <v>0</v>
      </c>
      <c r="CH106" s="359">
        <v>0</v>
      </c>
      <c r="CI106" s="359">
        <v>0</v>
      </c>
      <c r="CJ106" s="359">
        <v>0</v>
      </c>
      <c r="CK106" s="359">
        <v>0</v>
      </c>
      <c r="CL106" s="359">
        <v>0</v>
      </c>
      <c r="CM106" s="359">
        <v>0</v>
      </c>
      <c r="CN106" s="359">
        <v>0</v>
      </c>
      <c r="CO106" s="359">
        <v>0</v>
      </c>
      <c r="CP106" s="359">
        <v>0</v>
      </c>
      <c r="CQ106" s="359">
        <v>0</v>
      </c>
      <c r="CR106" s="359">
        <v>0</v>
      </c>
      <c r="CS106" s="359">
        <v>0</v>
      </c>
      <c r="CT106" s="359">
        <v>0</v>
      </c>
      <c r="CU106" s="359">
        <v>0</v>
      </c>
      <c r="CV106" s="359">
        <v>0</v>
      </c>
      <c r="CW106" s="359">
        <v>0</v>
      </c>
      <c r="CX106" s="359">
        <v>0</v>
      </c>
      <c r="CY106" s="359">
        <v>0</v>
      </c>
      <c r="CZ106" s="359">
        <v>0</v>
      </c>
      <c r="DA106" s="359">
        <v>0</v>
      </c>
      <c r="DB106" s="359">
        <v>0</v>
      </c>
      <c r="DC106" s="359">
        <v>0</v>
      </c>
      <c r="DE106" s="23">
        <f t="shared" si="47"/>
        <v>0</v>
      </c>
      <c r="DF106" s="23">
        <f t="shared" si="40"/>
        <v>0</v>
      </c>
      <c r="DG106">
        <f t="shared" si="48"/>
        <v>0</v>
      </c>
      <c r="DH106">
        <v>1</v>
      </c>
    </row>
    <row r="107" spans="1:113" ht="15" customHeight="1">
      <c r="A107" s="67"/>
      <c r="B107" s="323" t="str">
        <f>$B$100&amp;"7."</f>
        <v>H.7.</v>
      </c>
      <c r="C107" s="357" t="s">
        <v>243</v>
      </c>
      <c r="D107" s="368">
        <f>IF(E107="Be PVM",DI107,E107)</f>
        <v>0</v>
      </c>
      <c r="E107" s="367"/>
      <c r="F107" s="350">
        <f>H107+NPV(FD,I107:INDEX(I107:DC107,PAL))</f>
        <v>0</v>
      </c>
      <c r="G107" s="350">
        <f>SUMIF($H$5:$DC$5,"&lt;="&amp;PAL,$H107:$DC107)</f>
        <v>0</v>
      </c>
      <c r="H107" s="359">
        <v>0</v>
      </c>
      <c r="I107" s="359">
        <v>0</v>
      </c>
      <c r="J107" s="359">
        <v>0</v>
      </c>
      <c r="K107" s="359">
        <v>0</v>
      </c>
      <c r="L107" s="359">
        <v>0</v>
      </c>
      <c r="M107" s="359">
        <v>0</v>
      </c>
      <c r="N107" s="359">
        <v>0</v>
      </c>
      <c r="O107" s="359">
        <v>0</v>
      </c>
      <c r="P107" s="359">
        <v>0</v>
      </c>
      <c r="Q107" s="359">
        <v>0</v>
      </c>
      <c r="R107" s="359">
        <v>0</v>
      </c>
      <c r="S107" s="359">
        <v>0</v>
      </c>
      <c r="T107" s="359">
        <v>0</v>
      </c>
      <c r="U107" s="359">
        <v>0</v>
      </c>
      <c r="V107" s="359">
        <v>0</v>
      </c>
      <c r="W107" s="359">
        <v>0</v>
      </c>
      <c r="X107" s="359">
        <v>0</v>
      </c>
      <c r="Y107" s="359">
        <v>0</v>
      </c>
      <c r="Z107" s="359">
        <v>0</v>
      </c>
      <c r="AA107" s="359">
        <v>0</v>
      </c>
      <c r="AB107" s="359">
        <v>0</v>
      </c>
      <c r="AC107" s="359">
        <v>0</v>
      </c>
      <c r="AD107" s="359">
        <v>0</v>
      </c>
      <c r="AE107" s="359">
        <v>0</v>
      </c>
      <c r="AF107" s="359">
        <v>0</v>
      </c>
      <c r="AG107" s="359">
        <v>0</v>
      </c>
      <c r="AH107" s="359">
        <v>0</v>
      </c>
      <c r="AI107" s="359">
        <v>0</v>
      </c>
      <c r="AJ107" s="359">
        <v>0</v>
      </c>
      <c r="AK107" s="359">
        <v>0</v>
      </c>
      <c r="AL107" s="359">
        <v>0</v>
      </c>
      <c r="AM107" s="359">
        <v>0</v>
      </c>
      <c r="AN107" s="359">
        <v>0</v>
      </c>
      <c r="AO107" s="359">
        <v>0</v>
      </c>
      <c r="AP107" s="359">
        <v>0</v>
      </c>
      <c r="AQ107" s="359">
        <v>0</v>
      </c>
      <c r="AR107" s="359">
        <v>0</v>
      </c>
      <c r="AS107" s="359">
        <v>0</v>
      </c>
      <c r="AT107" s="359">
        <v>0</v>
      </c>
      <c r="AU107" s="359">
        <v>0</v>
      </c>
      <c r="AV107" s="359">
        <v>0</v>
      </c>
      <c r="AW107" s="359">
        <v>0</v>
      </c>
      <c r="AX107" s="359">
        <v>0</v>
      </c>
      <c r="AY107" s="359">
        <v>0</v>
      </c>
      <c r="AZ107" s="359">
        <v>0</v>
      </c>
      <c r="BA107" s="359">
        <v>0</v>
      </c>
      <c r="BB107" s="359">
        <v>0</v>
      </c>
      <c r="BC107" s="359">
        <v>0</v>
      </c>
      <c r="BD107" s="359">
        <v>0</v>
      </c>
      <c r="BE107" s="359">
        <v>0</v>
      </c>
      <c r="BF107" s="359">
        <v>0</v>
      </c>
      <c r="BG107" s="359">
        <v>0</v>
      </c>
      <c r="BH107" s="359">
        <v>0</v>
      </c>
      <c r="BI107" s="359">
        <v>0</v>
      </c>
      <c r="BJ107" s="359">
        <v>0</v>
      </c>
      <c r="BK107" s="359">
        <v>0</v>
      </c>
      <c r="BL107" s="359">
        <v>0</v>
      </c>
      <c r="BM107" s="359">
        <v>0</v>
      </c>
      <c r="BN107" s="359">
        <v>0</v>
      </c>
      <c r="BO107" s="359">
        <v>0</v>
      </c>
      <c r="BP107" s="359">
        <v>0</v>
      </c>
      <c r="BQ107" s="359">
        <v>0</v>
      </c>
      <c r="BR107" s="359">
        <v>0</v>
      </c>
      <c r="BS107" s="359">
        <v>0</v>
      </c>
      <c r="BT107" s="359">
        <v>0</v>
      </c>
      <c r="BU107" s="359">
        <v>0</v>
      </c>
      <c r="BV107" s="359">
        <v>0</v>
      </c>
      <c r="BW107" s="359">
        <v>0</v>
      </c>
      <c r="BX107" s="359">
        <v>0</v>
      </c>
      <c r="BY107" s="359">
        <v>0</v>
      </c>
      <c r="BZ107" s="359">
        <v>0</v>
      </c>
      <c r="CA107" s="359">
        <v>0</v>
      </c>
      <c r="CB107" s="359">
        <v>0</v>
      </c>
      <c r="CC107" s="359">
        <v>0</v>
      </c>
      <c r="CD107" s="359">
        <v>0</v>
      </c>
      <c r="CE107" s="359">
        <v>0</v>
      </c>
      <c r="CF107" s="359">
        <v>0</v>
      </c>
      <c r="CG107" s="359">
        <v>0</v>
      </c>
      <c r="CH107" s="359">
        <v>0</v>
      </c>
      <c r="CI107" s="359">
        <v>0</v>
      </c>
      <c r="CJ107" s="359">
        <v>0</v>
      </c>
      <c r="CK107" s="359">
        <v>0</v>
      </c>
      <c r="CL107" s="359">
        <v>0</v>
      </c>
      <c r="CM107" s="359">
        <v>0</v>
      </c>
      <c r="CN107" s="359">
        <v>0</v>
      </c>
      <c r="CO107" s="359">
        <v>0</v>
      </c>
      <c r="CP107" s="359">
        <v>0</v>
      </c>
      <c r="CQ107" s="359">
        <v>0</v>
      </c>
      <c r="CR107" s="359">
        <v>0</v>
      </c>
      <c r="CS107" s="359">
        <v>0</v>
      </c>
      <c r="CT107" s="359">
        <v>0</v>
      </c>
      <c r="CU107" s="359">
        <v>0</v>
      </c>
      <c r="CV107" s="359">
        <v>0</v>
      </c>
      <c r="CW107" s="359">
        <v>0</v>
      </c>
      <c r="CX107" s="359">
        <v>0</v>
      </c>
      <c r="CY107" s="359">
        <v>0</v>
      </c>
      <c r="CZ107" s="359">
        <v>0</v>
      </c>
      <c r="DA107" s="359">
        <v>0</v>
      </c>
      <c r="DB107" s="359">
        <v>0</v>
      </c>
      <c r="DC107" s="359">
        <v>0</v>
      </c>
      <c r="DE107" s="23">
        <f t="shared" si="47"/>
        <v>0</v>
      </c>
      <c r="DF107" s="23">
        <f t="shared" si="40"/>
        <v>0</v>
      </c>
      <c r="DG107">
        <f t="shared" si="48"/>
        <v>0</v>
      </c>
      <c r="DH107">
        <v>1</v>
      </c>
    </row>
    <row r="108" spans="1:113" ht="15">
      <c r="A108" s="67"/>
      <c r="B108" s="323" t="str">
        <f>$B$100&amp;"8."</f>
        <v>H.8.</v>
      </c>
      <c r="C108" s="357" t="s">
        <v>244</v>
      </c>
      <c r="D108" s="368">
        <f t="shared" ref="D108:D110" si="51">IF(E108="Be PVM",DI108,E108)</f>
        <v>0</v>
      </c>
      <c r="E108" s="367"/>
      <c r="F108" s="350">
        <f>H108+NPV(FD,I108:INDEX(I108:DC108,PAL))</f>
        <v>0</v>
      </c>
      <c r="G108" s="350">
        <f>SUMIF($H$5:$DC$5,"&lt;="&amp;PAL,$H108:$DC108)</f>
        <v>0</v>
      </c>
      <c r="H108" s="359">
        <v>0</v>
      </c>
      <c r="I108" s="359">
        <v>0</v>
      </c>
      <c r="J108" s="359">
        <v>0</v>
      </c>
      <c r="K108" s="359">
        <v>0</v>
      </c>
      <c r="L108" s="359">
        <v>0</v>
      </c>
      <c r="M108" s="359">
        <v>0</v>
      </c>
      <c r="N108" s="359">
        <v>0</v>
      </c>
      <c r="O108" s="359">
        <v>0</v>
      </c>
      <c r="P108" s="359">
        <v>0</v>
      </c>
      <c r="Q108" s="359">
        <v>0</v>
      </c>
      <c r="R108" s="359">
        <v>0</v>
      </c>
      <c r="S108" s="359">
        <v>0</v>
      </c>
      <c r="T108" s="359">
        <v>0</v>
      </c>
      <c r="U108" s="359">
        <v>0</v>
      </c>
      <c r="V108" s="359">
        <v>0</v>
      </c>
      <c r="W108" s="359">
        <v>0</v>
      </c>
      <c r="X108" s="359">
        <v>0</v>
      </c>
      <c r="Y108" s="359">
        <v>0</v>
      </c>
      <c r="Z108" s="359">
        <v>0</v>
      </c>
      <c r="AA108" s="359">
        <v>0</v>
      </c>
      <c r="AB108" s="359">
        <v>0</v>
      </c>
      <c r="AC108" s="359">
        <v>0</v>
      </c>
      <c r="AD108" s="359">
        <v>0</v>
      </c>
      <c r="AE108" s="359">
        <v>0</v>
      </c>
      <c r="AF108" s="359">
        <v>0</v>
      </c>
      <c r="AG108" s="359">
        <v>0</v>
      </c>
      <c r="AH108" s="359">
        <v>0</v>
      </c>
      <c r="AI108" s="359">
        <v>0</v>
      </c>
      <c r="AJ108" s="359">
        <v>0</v>
      </c>
      <c r="AK108" s="359">
        <v>0</v>
      </c>
      <c r="AL108" s="359">
        <v>0</v>
      </c>
      <c r="AM108" s="359">
        <v>0</v>
      </c>
      <c r="AN108" s="359">
        <v>0</v>
      </c>
      <c r="AO108" s="359">
        <v>0</v>
      </c>
      <c r="AP108" s="359">
        <v>0</v>
      </c>
      <c r="AQ108" s="359">
        <v>0</v>
      </c>
      <c r="AR108" s="359">
        <v>0</v>
      </c>
      <c r="AS108" s="359">
        <v>0</v>
      </c>
      <c r="AT108" s="359">
        <v>0</v>
      </c>
      <c r="AU108" s="359">
        <v>0</v>
      </c>
      <c r="AV108" s="359">
        <v>0</v>
      </c>
      <c r="AW108" s="359">
        <v>0</v>
      </c>
      <c r="AX108" s="359">
        <v>0</v>
      </c>
      <c r="AY108" s="359">
        <v>0</v>
      </c>
      <c r="AZ108" s="359">
        <v>0</v>
      </c>
      <c r="BA108" s="359">
        <v>0</v>
      </c>
      <c r="BB108" s="359">
        <v>0</v>
      </c>
      <c r="BC108" s="359">
        <v>0</v>
      </c>
      <c r="BD108" s="359">
        <v>0</v>
      </c>
      <c r="BE108" s="359">
        <v>0</v>
      </c>
      <c r="BF108" s="359">
        <v>0</v>
      </c>
      <c r="BG108" s="359">
        <v>0</v>
      </c>
      <c r="BH108" s="359">
        <v>0</v>
      </c>
      <c r="BI108" s="359">
        <v>0</v>
      </c>
      <c r="BJ108" s="359">
        <v>0</v>
      </c>
      <c r="BK108" s="359">
        <v>0</v>
      </c>
      <c r="BL108" s="359">
        <v>0</v>
      </c>
      <c r="BM108" s="359">
        <v>0</v>
      </c>
      <c r="BN108" s="359">
        <v>0</v>
      </c>
      <c r="BO108" s="359">
        <v>0</v>
      </c>
      <c r="BP108" s="359">
        <v>0</v>
      </c>
      <c r="BQ108" s="359">
        <v>0</v>
      </c>
      <c r="BR108" s="359">
        <v>0</v>
      </c>
      <c r="BS108" s="359">
        <v>0</v>
      </c>
      <c r="BT108" s="359">
        <v>0</v>
      </c>
      <c r="BU108" s="359">
        <v>0</v>
      </c>
      <c r="BV108" s="359">
        <v>0</v>
      </c>
      <c r="BW108" s="359">
        <v>0</v>
      </c>
      <c r="BX108" s="359">
        <v>0</v>
      </c>
      <c r="BY108" s="359">
        <v>0</v>
      </c>
      <c r="BZ108" s="359">
        <v>0</v>
      </c>
      <c r="CA108" s="359">
        <v>0</v>
      </c>
      <c r="CB108" s="359">
        <v>0</v>
      </c>
      <c r="CC108" s="359">
        <v>0</v>
      </c>
      <c r="CD108" s="359">
        <v>0</v>
      </c>
      <c r="CE108" s="359">
        <v>0</v>
      </c>
      <c r="CF108" s="359">
        <v>0</v>
      </c>
      <c r="CG108" s="359">
        <v>0</v>
      </c>
      <c r="CH108" s="359">
        <v>0</v>
      </c>
      <c r="CI108" s="359">
        <v>0</v>
      </c>
      <c r="CJ108" s="359">
        <v>0</v>
      </c>
      <c r="CK108" s="359">
        <v>0</v>
      </c>
      <c r="CL108" s="359">
        <v>0</v>
      </c>
      <c r="CM108" s="359">
        <v>0</v>
      </c>
      <c r="CN108" s="359">
        <v>0</v>
      </c>
      <c r="CO108" s="359">
        <v>0</v>
      </c>
      <c r="CP108" s="359">
        <v>0</v>
      </c>
      <c r="CQ108" s="359">
        <v>0</v>
      </c>
      <c r="CR108" s="359">
        <v>0</v>
      </c>
      <c r="CS108" s="359">
        <v>0</v>
      </c>
      <c r="CT108" s="359">
        <v>0</v>
      </c>
      <c r="CU108" s="359">
        <v>0</v>
      </c>
      <c r="CV108" s="359">
        <v>0</v>
      </c>
      <c r="CW108" s="359">
        <v>0</v>
      </c>
      <c r="CX108" s="359">
        <v>0</v>
      </c>
      <c r="CY108" s="359">
        <v>0</v>
      </c>
      <c r="CZ108" s="359">
        <v>0</v>
      </c>
      <c r="DA108" s="359">
        <v>0</v>
      </c>
      <c r="DB108" s="359">
        <v>0</v>
      </c>
      <c r="DC108" s="359">
        <v>0</v>
      </c>
      <c r="DE108" s="23">
        <f t="shared" si="47"/>
        <v>0</v>
      </c>
      <c r="DF108" s="23">
        <f t="shared" si="40"/>
        <v>0</v>
      </c>
      <c r="DG108">
        <f t="shared" si="48"/>
        <v>0</v>
      </c>
      <c r="DH108">
        <v>1</v>
      </c>
      <c r="DI108" s="35">
        <v>0.05</v>
      </c>
    </row>
    <row r="109" spans="1:113" ht="15" customHeight="1">
      <c r="A109" s="67"/>
      <c r="B109" s="323" t="str">
        <f>$B$100&amp;"9."</f>
        <v>H.9.</v>
      </c>
      <c r="C109" s="357" t="s">
        <v>245</v>
      </c>
      <c r="D109" s="368">
        <f t="shared" si="51"/>
        <v>0</v>
      </c>
      <c r="E109" s="367"/>
      <c r="F109" s="350">
        <f>H109+NPV(FD,I109:INDEX(I109:DC109,PAL))</f>
        <v>0</v>
      </c>
      <c r="G109" s="350">
        <f>SUMIF($H$5:$DC$5,"&lt;="&amp;PAL,$H109:$DC109)</f>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0</v>
      </c>
      <c r="AB109" s="359">
        <v>0</v>
      </c>
      <c r="AC109" s="359">
        <v>0</v>
      </c>
      <c r="AD109" s="359">
        <v>0</v>
      </c>
      <c r="AE109" s="359">
        <v>0</v>
      </c>
      <c r="AF109" s="359">
        <v>0</v>
      </c>
      <c r="AG109" s="359">
        <v>0</v>
      </c>
      <c r="AH109" s="359">
        <v>0</v>
      </c>
      <c r="AI109" s="359">
        <v>0</v>
      </c>
      <c r="AJ109" s="359">
        <v>0</v>
      </c>
      <c r="AK109" s="359">
        <v>0</v>
      </c>
      <c r="AL109" s="359">
        <v>0</v>
      </c>
      <c r="AM109" s="359">
        <v>0</v>
      </c>
      <c r="AN109" s="359">
        <v>0</v>
      </c>
      <c r="AO109" s="359">
        <v>0</v>
      </c>
      <c r="AP109" s="359">
        <v>0</v>
      </c>
      <c r="AQ109" s="359">
        <v>0</v>
      </c>
      <c r="AR109" s="359">
        <v>0</v>
      </c>
      <c r="AS109" s="359">
        <v>0</v>
      </c>
      <c r="AT109" s="359">
        <v>0</v>
      </c>
      <c r="AU109" s="359">
        <v>0</v>
      </c>
      <c r="AV109" s="359">
        <v>0</v>
      </c>
      <c r="AW109" s="359">
        <v>0</v>
      </c>
      <c r="AX109" s="359">
        <v>0</v>
      </c>
      <c r="AY109" s="359">
        <v>0</v>
      </c>
      <c r="AZ109" s="359">
        <v>0</v>
      </c>
      <c r="BA109" s="359">
        <v>0</v>
      </c>
      <c r="BB109" s="359">
        <v>0</v>
      </c>
      <c r="BC109" s="359">
        <v>0</v>
      </c>
      <c r="BD109" s="359">
        <v>0</v>
      </c>
      <c r="BE109" s="359">
        <v>0</v>
      </c>
      <c r="BF109" s="359">
        <v>0</v>
      </c>
      <c r="BG109" s="359">
        <v>0</v>
      </c>
      <c r="BH109" s="359">
        <v>0</v>
      </c>
      <c r="BI109" s="359">
        <v>0</v>
      </c>
      <c r="BJ109" s="359">
        <v>0</v>
      </c>
      <c r="BK109" s="359">
        <v>0</v>
      </c>
      <c r="BL109" s="359">
        <v>0</v>
      </c>
      <c r="BM109" s="359">
        <v>0</v>
      </c>
      <c r="BN109" s="359">
        <v>0</v>
      </c>
      <c r="BO109" s="359">
        <v>0</v>
      </c>
      <c r="BP109" s="359">
        <v>0</v>
      </c>
      <c r="BQ109" s="359">
        <v>0</v>
      </c>
      <c r="BR109" s="359">
        <v>0</v>
      </c>
      <c r="BS109" s="359">
        <v>0</v>
      </c>
      <c r="BT109" s="359">
        <v>0</v>
      </c>
      <c r="BU109" s="359">
        <v>0</v>
      </c>
      <c r="BV109" s="359">
        <v>0</v>
      </c>
      <c r="BW109" s="359">
        <v>0</v>
      </c>
      <c r="BX109" s="359">
        <v>0</v>
      </c>
      <c r="BY109" s="359">
        <v>0</v>
      </c>
      <c r="BZ109" s="359">
        <v>0</v>
      </c>
      <c r="CA109" s="359">
        <v>0</v>
      </c>
      <c r="CB109" s="359">
        <v>0</v>
      </c>
      <c r="CC109" s="359">
        <v>0</v>
      </c>
      <c r="CD109" s="359">
        <v>0</v>
      </c>
      <c r="CE109" s="359">
        <v>0</v>
      </c>
      <c r="CF109" s="359">
        <v>0</v>
      </c>
      <c r="CG109" s="359">
        <v>0</v>
      </c>
      <c r="CH109" s="359">
        <v>0</v>
      </c>
      <c r="CI109" s="359">
        <v>0</v>
      </c>
      <c r="CJ109" s="359">
        <v>0</v>
      </c>
      <c r="CK109" s="359">
        <v>0</v>
      </c>
      <c r="CL109" s="359">
        <v>0</v>
      </c>
      <c r="CM109" s="359">
        <v>0</v>
      </c>
      <c r="CN109" s="359">
        <v>0</v>
      </c>
      <c r="CO109" s="359">
        <v>0</v>
      </c>
      <c r="CP109" s="359">
        <v>0</v>
      </c>
      <c r="CQ109" s="359">
        <v>0</v>
      </c>
      <c r="CR109" s="359">
        <v>0</v>
      </c>
      <c r="CS109" s="359">
        <v>0</v>
      </c>
      <c r="CT109" s="359">
        <v>0</v>
      </c>
      <c r="CU109" s="359">
        <v>0</v>
      </c>
      <c r="CV109" s="359">
        <v>0</v>
      </c>
      <c r="CW109" s="359">
        <v>0</v>
      </c>
      <c r="CX109" s="359">
        <v>0</v>
      </c>
      <c r="CY109" s="359">
        <v>0</v>
      </c>
      <c r="CZ109" s="359">
        <v>0</v>
      </c>
      <c r="DA109" s="359">
        <v>0</v>
      </c>
      <c r="DB109" s="359">
        <v>0</v>
      </c>
      <c r="DC109" s="359">
        <v>0</v>
      </c>
      <c r="DE109" s="23">
        <f t="shared" si="47"/>
        <v>0</v>
      </c>
      <c r="DF109" s="23">
        <f t="shared" si="40"/>
        <v>0</v>
      </c>
      <c r="DG109">
        <f t="shared" si="48"/>
        <v>0</v>
      </c>
    </row>
    <row r="110" spans="1:113" ht="15" customHeight="1">
      <c r="A110" s="67"/>
      <c r="B110" s="323" t="str">
        <f>$B$100&amp;"10."</f>
        <v>H.10.</v>
      </c>
      <c r="C110" s="357" t="s">
        <v>246</v>
      </c>
      <c r="D110" s="368">
        <f t="shared" si="51"/>
        <v>0</v>
      </c>
      <c r="E110" s="367"/>
      <c r="F110" s="350">
        <f>H110+NPV(FD,I110:INDEX(I110:DC110,PAL))</f>
        <v>0</v>
      </c>
      <c r="G110" s="350">
        <f>SUMIF($H$5:$DC$5,"&lt;="&amp;PAL,$H110:$DC110)</f>
        <v>0</v>
      </c>
      <c r="H110" s="359">
        <v>0</v>
      </c>
      <c r="I110" s="359">
        <v>0</v>
      </c>
      <c r="J110" s="359">
        <v>0</v>
      </c>
      <c r="K110" s="359">
        <v>0</v>
      </c>
      <c r="L110" s="359">
        <v>0</v>
      </c>
      <c r="M110" s="359">
        <v>0</v>
      </c>
      <c r="N110" s="359">
        <v>0</v>
      </c>
      <c r="O110" s="359">
        <v>0</v>
      </c>
      <c r="P110" s="359">
        <v>0</v>
      </c>
      <c r="Q110" s="359">
        <v>0</v>
      </c>
      <c r="R110" s="359">
        <v>0</v>
      </c>
      <c r="S110" s="359">
        <v>0</v>
      </c>
      <c r="T110" s="359">
        <v>0</v>
      </c>
      <c r="U110" s="359">
        <v>0</v>
      </c>
      <c r="V110" s="359">
        <v>0</v>
      </c>
      <c r="W110" s="359">
        <v>0</v>
      </c>
      <c r="X110" s="359">
        <v>0</v>
      </c>
      <c r="Y110" s="359">
        <v>0</v>
      </c>
      <c r="Z110" s="359">
        <v>0</v>
      </c>
      <c r="AA110" s="359">
        <v>0</v>
      </c>
      <c r="AB110" s="359">
        <v>0</v>
      </c>
      <c r="AC110" s="359">
        <v>0</v>
      </c>
      <c r="AD110" s="359">
        <v>0</v>
      </c>
      <c r="AE110" s="359">
        <v>0</v>
      </c>
      <c r="AF110" s="359">
        <v>0</v>
      </c>
      <c r="AG110" s="359">
        <v>0</v>
      </c>
      <c r="AH110" s="359">
        <v>0</v>
      </c>
      <c r="AI110" s="359">
        <v>0</v>
      </c>
      <c r="AJ110" s="359">
        <v>0</v>
      </c>
      <c r="AK110" s="359">
        <v>0</v>
      </c>
      <c r="AL110" s="359">
        <v>0</v>
      </c>
      <c r="AM110" s="359">
        <v>0</v>
      </c>
      <c r="AN110" s="359">
        <v>0</v>
      </c>
      <c r="AO110" s="359">
        <v>0</v>
      </c>
      <c r="AP110" s="359">
        <v>0</v>
      </c>
      <c r="AQ110" s="359">
        <v>0</v>
      </c>
      <c r="AR110" s="359">
        <v>0</v>
      </c>
      <c r="AS110" s="359">
        <v>0</v>
      </c>
      <c r="AT110" s="359">
        <v>0</v>
      </c>
      <c r="AU110" s="359">
        <v>0</v>
      </c>
      <c r="AV110" s="359">
        <v>0</v>
      </c>
      <c r="AW110" s="359">
        <v>0</v>
      </c>
      <c r="AX110" s="359">
        <v>0</v>
      </c>
      <c r="AY110" s="359">
        <v>0</v>
      </c>
      <c r="AZ110" s="359">
        <v>0</v>
      </c>
      <c r="BA110" s="359">
        <v>0</v>
      </c>
      <c r="BB110" s="359">
        <v>0</v>
      </c>
      <c r="BC110" s="359">
        <v>0</v>
      </c>
      <c r="BD110" s="359">
        <v>0</v>
      </c>
      <c r="BE110" s="359">
        <v>0</v>
      </c>
      <c r="BF110" s="359">
        <v>0</v>
      </c>
      <c r="BG110" s="359">
        <v>0</v>
      </c>
      <c r="BH110" s="359">
        <v>0</v>
      </c>
      <c r="BI110" s="359">
        <v>0</v>
      </c>
      <c r="BJ110" s="359">
        <v>0</v>
      </c>
      <c r="BK110" s="359">
        <v>0</v>
      </c>
      <c r="BL110" s="359">
        <v>0</v>
      </c>
      <c r="BM110" s="359">
        <v>0</v>
      </c>
      <c r="BN110" s="359">
        <v>0</v>
      </c>
      <c r="BO110" s="359">
        <v>0</v>
      </c>
      <c r="BP110" s="359">
        <v>0</v>
      </c>
      <c r="BQ110" s="359">
        <v>0</v>
      </c>
      <c r="BR110" s="359">
        <v>0</v>
      </c>
      <c r="BS110" s="359">
        <v>0</v>
      </c>
      <c r="BT110" s="359">
        <v>0</v>
      </c>
      <c r="BU110" s="359">
        <v>0</v>
      </c>
      <c r="BV110" s="359">
        <v>0</v>
      </c>
      <c r="BW110" s="359">
        <v>0</v>
      </c>
      <c r="BX110" s="359">
        <v>0</v>
      </c>
      <c r="BY110" s="359">
        <v>0</v>
      </c>
      <c r="BZ110" s="359">
        <v>0</v>
      </c>
      <c r="CA110" s="359">
        <v>0</v>
      </c>
      <c r="CB110" s="359">
        <v>0</v>
      </c>
      <c r="CC110" s="359">
        <v>0</v>
      </c>
      <c r="CD110" s="359">
        <v>0</v>
      </c>
      <c r="CE110" s="359">
        <v>0</v>
      </c>
      <c r="CF110" s="359">
        <v>0</v>
      </c>
      <c r="CG110" s="359">
        <v>0</v>
      </c>
      <c r="CH110" s="359">
        <v>0</v>
      </c>
      <c r="CI110" s="359">
        <v>0</v>
      </c>
      <c r="CJ110" s="359">
        <v>0</v>
      </c>
      <c r="CK110" s="359">
        <v>0</v>
      </c>
      <c r="CL110" s="359">
        <v>0</v>
      </c>
      <c r="CM110" s="359">
        <v>0</v>
      </c>
      <c r="CN110" s="359">
        <v>0</v>
      </c>
      <c r="CO110" s="359">
        <v>0</v>
      </c>
      <c r="CP110" s="359">
        <v>0</v>
      </c>
      <c r="CQ110" s="359">
        <v>0</v>
      </c>
      <c r="CR110" s="359">
        <v>0</v>
      </c>
      <c r="CS110" s="359">
        <v>0</v>
      </c>
      <c r="CT110" s="359">
        <v>0</v>
      </c>
      <c r="CU110" s="359">
        <v>0</v>
      </c>
      <c r="CV110" s="359">
        <v>0</v>
      </c>
      <c r="CW110" s="359">
        <v>0</v>
      </c>
      <c r="CX110" s="359">
        <v>0</v>
      </c>
      <c r="CY110" s="359">
        <v>0</v>
      </c>
      <c r="CZ110" s="359">
        <v>0</v>
      </c>
      <c r="DA110" s="359">
        <v>0</v>
      </c>
      <c r="DB110" s="359">
        <v>0</v>
      </c>
      <c r="DC110" s="359">
        <v>0</v>
      </c>
      <c r="DE110" s="23">
        <f t="shared" si="47"/>
        <v>0</v>
      </c>
      <c r="DF110" s="23">
        <f t="shared" si="40"/>
        <v>0</v>
      </c>
      <c r="DG110">
        <f t="shared" si="48"/>
        <v>0</v>
      </c>
    </row>
    <row r="111" spans="1:113" ht="15">
      <c r="A111" s="67"/>
      <c r="B111" s="323" t="s">
        <v>247</v>
      </c>
      <c r="C111" s="349" t="s">
        <v>248</v>
      </c>
      <c r="D111" s="351"/>
      <c r="E111" s="351"/>
      <c r="F111" s="350">
        <f>H111+NPV(FD,I111:INDEX(I111:DC111,PAL))</f>
        <v>0</v>
      </c>
      <c r="G111" s="350">
        <f>SUMIF($H$5:$DC$5,"&lt;="&amp;PAL,$H111:$DC111)</f>
        <v>0</v>
      </c>
      <c r="H111" s="359">
        <v>0</v>
      </c>
      <c r="I111" s="359">
        <v>0</v>
      </c>
      <c r="J111" s="359">
        <v>0</v>
      </c>
      <c r="K111" s="359">
        <v>0</v>
      </c>
      <c r="L111" s="359">
        <v>0</v>
      </c>
      <c r="M111" s="359">
        <v>0</v>
      </c>
      <c r="N111" s="359">
        <v>0</v>
      </c>
      <c r="O111" s="359">
        <v>0</v>
      </c>
      <c r="P111" s="359">
        <v>0</v>
      </c>
      <c r="Q111" s="359">
        <v>0</v>
      </c>
      <c r="R111" s="359">
        <v>0</v>
      </c>
      <c r="S111" s="359">
        <v>0</v>
      </c>
      <c r="T111" s="359">
        <v>0</v>
      </c>
      <c r="U111" s="359">
        <v>0</v>
      </c>
      <c r="V111" s="359">
        <v>0</v>
      </c>
      <c r="W111" s="359">
        <v>0</v>
      </c>
      <c r="X111" s="359">
        <v>0</v>
      </c>
      <c r="Y111" s="359">
        <v>0</v>
      </c>
      <c r="Z111" s="359">
        <v>0</v>
      </c>
      <c r="AA111" s="359">
        <v>0</v>
      </c>
      <c r="AB111" s="359">
        <v>0</v>
      </c>
      <c r="AC111" s="359">
        <v>0</v>
      </c>
      <c r="AD111" s="359">
        <v>0</v>
      </c>
      <c r="AE111" s="359">
        <v>0</v>
      </c>
      <c r="AF111" s="359">
        <v>0</v>
      </c>
      <c r="AG111" s="359">
        <v>0</v>
      </c>
      <c r="AH111" s="359">
        <v>0</v>
      </c>
      <c r="AI111" s="359">
        <v>0</v>
      </c>
      <c r="AJ111" s="359">
        <v>0</v>
      </c>
      <c r="AK111" s="359">
        <v>0</v>
      </c>
      <c r="AL111" s="359">
        <v>0</v>
      </c>
      <c r="AM111" s="359">
        <v>0</v>
      </c>
      <c r="AN111" s="359">
        <v>0</v>
      </c>
      <c r="AO111" s="359">
        <v>0</v>
      </c>
      <c r="AP111" s="359">
        <v>0</v>
      </c>
      <c r="AQ111" s="359">
        <v>0</v>
      </c>
      <c r="AR111" s="359">
        <v>0</v>
      </c>
      <c r="AS111" s="359">
        <v>0</v>
      </c>
      <c r="AT111" s="359">
        <v>0</v>
      </c>
      <c r="AU111" s="359">
        <v>0</v>
      </c>
      <c r="AV111" s="359">
        <v>0</v>
      </c>
      <c r="AW111" s="359">
        <v>0</v>
      </c>
      <c r="AX111" s="359">
        <v>0</v>
      </c>
      <c r="AY111" s="359">
        <v>0</v>
      </c>
      <c r="AZ111" s="359">
        <v>0</v>
      </c>
      <c r="BA111" s="359">
        <v>0</v>
      </c>
      <c r="BB111" s="359">
        <v>0</v>
      </c>
      <c r="BC111" s="359">
        <v>0</v>
      </c>
      <c r="BD111" s="359">
        <v>0</v>
      </c>
      <c r="BE111" s="359">
        <v>0</v>
      </c>
      <c r="BF111" s="359">
        <v>0</v>
      </c>
      <c r="BG111" s="359">
        <v>0</v>
      </c>
      <c r="BH111" s="359">
        <v>0</v>
      </c>
      <c r="BI111" s="359">
        <v>0</v>
      </c>
      <c r="BJ111" s="359">
        <v>0</v>
      </c>
      <c r="BK111" s="359">
        <v>0</v>
      </c>
      <c r="BL111" s="359">
        <v>0</v>
      </c>
      <c r="BM111" s="359">
        <v>0</v>
      </c>
      <c r="BN111" s="359">
        <v>0</v>
      </c>
      <c r="BO111" s="359">
        <v>0</v>
      </c>
      <c r="BP111" s="359">
        <v>0</v>
      </c>
      <c r="BQ111" s="359">
        <v>0</v>
      </c>
      <c r="BR111" s="359">
        <v>0</v>
      </c>
      <c r="BS111" s="359">
        <v>0</v>
      </c>
      <c r="BT111" s="359">
        <v>0</v>
      </c>
      <c r="BU111" s="359">
        <v>0</v>
      </c>
      <c r="BV111" s="359">
        <v>0</v>
      </c>
      <c r="BW111" s="359">
        <v>0</v>
      </c>
      <c r="BX111" s="359">
        <v>0</v>
      </c>
      <c r="BY111" s="359">
        <v>0</v>
      </c>
      <c r="BZ111" s="359">
        <v>0</v>
      </c>
      <c r="CA111" s="359">
        <v>0</v>
      </c>
      <c r="CB111" s="359">
        <v>0</v>
      </c>
      <c r="CC111" s="359">
        <v>0</v>
      </c>
      <c r="CD111" s="359">
        <v>0</v>
      </c>
      <c r="CE111" s="359">
        <v>0</v>
      </c>
      <c r="CF111" s="359">
        <v>0</v>
      </c>
      <c r="CG111" s="359">
        <v>0</v>
      </c>
      <c r="CH111" s="359">
        <v>0</v>
      </c>
      <c r="CI111" s="359">
        <v>0</v>
      </c>
      <c r="CJ111" s="359">
        <v>0</v>
      </c>
      <c r="CK111" s="359">
        <v>0</v>
      </c>
      <c r="CL111" s="359">
        <v>0</v>
      </c>
      <c r="CM111" s="359">
        <v>0</v>
      </c>
      <c r="CN111" s="359">
        <v>0</v>
      </c>
      <c r="CO111" s="359">
        <v>0</v>
      </c>
      <c r="CP111" s="359">
        <v>0</v>
      </c>
      <c r="CQ111" s="359">
        <v>0</v>
      </c>
      <c r="CR111" s="359">
        <v>0</v>
      </c>
      <c r="CS111" s="359">
        <v>0</v>
      </c>
      <c r="CT111" s="359">
        <v>0</v>
      </c>
      <c r="CU111" s="359">
        <v>0</v>
      </c>
      <c r="CV111" s="359">
        <v>0</v>
      </c>
      <c r="CW111" s="359">
        <v>0</v>
      </c>
      <c r="CX111" s="359">
        <v>0</v>
      </c>
      <c r="CY111" s="359">
        <v>0</v>
      </c>
      <c r="CZ111" s="359">
        <v>0</v>
      </c>
      <c r="DA111" s="359">
        <v>0</v>
      </c>
      <c r="DB111" s="359">
        <v>0</v>
      </c>
      <c r="DC111" s="359">
        <v>0</v>
      </c>
      <c r="DE111" s="23">
        <f>COUNTBLANK(H111:DC111)</f>
        <v>0</v>
      </c>
      <c r="DF111" s="23">
        <f t="shared" si="40"/>
        <v>0</v>
      </c>
    </row>
    <row r="112" spans="1:113" ht="27.75" customHeight="1">
      <c r="A112" s="67"/>
      <c r="B112" s="323" t="s">
        <v>249</v>
      </c>
      <c r="C112" s="349" t="s">
        <v>250</v>
      </c>
      <c r="D112" s="349"/>
      <c r="E112" s="351"/>
      <c r="F112" s="352">
        <f>F113+F114-F115</f>
        <v>0</v>
      </c>
      <c r="G112" s="350">
        <f>SUMIF($H$5:$DC$5,"&lt;="&amp;PAL,$H112:$DC112)</f>
        <v>0</v>
      </c>
      <c r="H112" s="352">
        <f>H113+H114-H115</f>
        <v>0</v>
      </c>
      <c r="I112" s="352">
        <f t="shared" ref="I112:BR112" si="52">I113+I114-I115</f>
        <v>0</v>
      </c>
      <c r="J112" s="352">
        <f t="shared" si="52"/>
        <v>0</v>
      </c>
      <c r="K112" s="352">
        <f t="shared" si="52"/>
        <v>0</v>
      </c>
      <c r="L112" s="352">
        <f t="shared" si="52"/>
        <v>0</v>
      </c>
      <c r="M112" s="352">
        <f t="shared" si="52"/>
        <v>0</v>
      </c>
      <c r="N112" s="352">
        <f t="shared" si="52"/>
        <v>0</v>
      </c>
      <c r="O112" s="352">
        <f t="shared" si="52"/>
        <v>0</v>
      </c>
      <c r="P112" s="352">
        <f t="shared" si="52"/>
        <v>0</v>
      </c>
      <c r="Q112" s="352">
        <f t="shared" si="52"/>
        <v>0</v>
      </c>
      <c r="R112" s="352">
        <f t="shared" si="52"/>
        <v>0</v>
      </c>
      <c r="S112" s="352">
        <f t="shared" si="52"/>
        <v>0</v>
      </c>
      <c r="T112" s="352">
        <f t="shared" si="52"/>
        <v>0</v>
      </c>
      <c r="U112" s="352">
        <f t="shared" si="52"/>
        <v>0</v>
      </c>
      <c r="V112" s="352">
        <f t="shared" si="52"/>
        <v>0</v>
      </c>
      <c r="W112" s="352">
        <f t="shared" si="52"/>
        <v>0</v>
      </c>
      <c r="X112" s="352">
        <f t="shared" si="52"/>
        <v>0</v>
      </c>
      <c r="Y112" s="352">
        <f t="shared" si="52"/>
        <v>0</v>
      </c>
      <c r="Z112" s="352">
        <f t="shared" si="52"/>
        <v>0</v>
      </c>
      <c r="AA112" s="352">
        <f t="shared" si="52"/>
        <v>0</v>
      </c>
      <c r="AB112" s="352">
        <f t="shared" si="52"/>
        <v>0</v>
      </c>
      <c r="AC112" s="352">
        <f t="shared" si="52"/>
        <v>0</v>
      </c>
      <c r="AD112" s="352">
        <f t="shared" si="52"/>
        <v>0</v>
      </c>
      <c r="AE112" s="352">
        <f t="shared" si="52"/>
        <v>0</v>
      </c>
      <c r="AF112" s="352">
        <f t="shared" si="52"/>
        <v>0</v>
      </c>
      <c r="AG112" s="352">
        <f t="shared" si="52"/>
        <v>0</v>
      </c>
      <c r="AH112" s="352">
        <f t="shared" si="52"/>
        <v>0</v>
      </c>
      <c r="AI112" s="352">
        <f t="shared" si="52"/>
        <v>0</v>
      </c>
      <c r="AJ112" s="352">
        <f t="shared" si="52"/>
        <v>0</v>
      </c>
      <c r="AK112" s="352">
        <f t="shared" si="52"/>
        <v>0</v>
      </c>
      <c r="AL112" s="352">
        <f t="shared" si="52"/>
        <v>0</v>
      </c>
      <c r="AM112" s="352">
        <f t="shared" si="52"/>
        <v>0</v>
      </c>
      <c r="AN112" s="352">
        <f t="shared" si="52"/>
        <v>0</v>
      </c>
      <c r="AO112" s="352">
        <f t="shared" si="52"/>
        <v>0</v>
      </c>
      <c r="AP112" s="352">
        <f t="shared" si="52"/>
        <v>0</v>
      </c>
      <c r="AQ112" s="352">
        <f t="shared" si="52"/>
        <v>0</v>
      </c>
      <c r="AR112" s="352">
        <f t="shared" si="52"/>
        <v>0</v>
      </c>
      <c r="AS112" s="352">
        <f t="shared" si="52"/>
        <v>0</v>
      </c>
      <c r="AT112" s="352">
        <f t="shared" si="52"/>
        <v>0</v>
      </c>
      <c r="AU112" s="352">
        <f t="shared" si="52"/>
        <v>0</v>
      </c>
      <c r="AV112" s="352">
        <f t="shared" si="52"/>
        <v>0</v>
      </c>
      <c r="AW112" s="352">
        <f t="shared" si="52"/>
        <v>0</v>
      </c>
      <c r="AX112" s="352">
        <f t="shared" si="52"/>
        <v>0</v>
      </c>
      <c r="AY112" s="352">
        <f t="shared" si="52"/>
        <v>0</v>
      </c>
      <c r="AZ112" s="352">
        <f t="shared" si="52"/>
        <v>0</v>
      </c>
      <c r="BA112" s="352">
        <f t="shared" si="52"/>
        <v>0</v>
      </c>
      <c r="BB112" s="352">
        <f t="shared" si="52"/>
        <v>0</v>
      </c>
      <c r="BC112" s="352">
        <f t="shared" si="52"/>
        <v>0</v>
      </c>
      <c r="BD112" s="352">
        <f t="shared" si="52"/>
        <v>0</v>
      </c>
      <c r="BE112" s="352">
        <f t="shared" si="52"/>
        <v>0</v>
      </c>
      <c r="BF112" s="352">
        <f t="shared" si="52"/>
        <v>0</v>
      </c>
      <c r="BG112" s="352">
        <f t="shared" si="52"/>
        <v>0</v>
      </c>
      <c r="BH112" s="352">
        <f t="shared" si="52"/>
        <v>0</v>
      </c>
      <c r="BI112" s="352">
        <f t="shared" si="52"/>
        <v>0</v>
      </c>
      <c r="BJ112" s="352">
        <f t="shared" si="52"/>
        <v>0</v>
      </c>
      <c r="BK112" s="352">
        <f t="shared" si="52"/>
        <v>0</v>
      </c>
      <c r="BL112" s="352">
        <f t="shared" si="52"/>
        <v>0</v>
      </c>
      <c r="BM112" s="352">
        <f t="shared" si="52"/>
        <v>0</v>
      </c>
      <c r="BN112" s="352">
        <f t="shared" si="52"/>
        <v>0</v>
      </c>
      <c r="BO112" s="352">
        <f t="shared" si="52"/>
        <v>0</v>
      </c>
      <c r="BP112" s="352">
        <f t="shared" si="52"/>
        <v>0</v>
      </c>
      <c r="BQ112" s="352">
        <f t="shared" si="52"/>
        <v>0</v>
      </c>
      <c r="BR112" s="352">
        <f t="shared" si="52"/>
        <v>0</v>
      </c>
      <c r="BS112" s="352">
        <f t="shared" ref="BS112:DC112" si="53">BS113+BS114-BS115</f>
        <v>0</v>
      </c>
      <c r="BT112" s="352">
        <f t="shared" si="53"/>
        <v>0</v>
      </c>
      <c r="BU112" s="352">
        <f t="shared" si="53"/>
        <v>0</v>
      </c>
      <c r="BV112" s="352">
        <f t="shared" si="53"/>
        <v>0</v>
      </c>
      <c r="BW112" s="352">
        <f t="shared" si="53"/>
        <v>0</v>
      </c>
      <c r="BX112" s="352">
        <f t="shared" si="53"/>
        <v>0</v>
      </c>
      <c r="BY112" s="352">
        <f t="shared" si="53"/>
        <v>0</v>
      </c>
      <c r="BZ112" s="352">
        <f t="shared" si="53"/>
        <v>0</v>
      </c>
      <c r="CA112" s="352">
        <f t="shared" si="53"/>
        <v>0</v>
      </c>
      <c r="CB112" s="352">
        <f t="shared" si="53"/>
        <v>0</v>
      </c>
      <c r="CC112" s="352">
        <f t="shared" si="53"/>
        <v>0</v>
      </c>
      <c r="CD112" s="352">
        <f t="shared" si="53"/>
        <v>0</v>
      </c>
      <c r="CE112" s="352">
        <f t="shared" si="53"/>
        <v>0</v>
      </c>
      <c r="CF112" s="352">
        <f t="shared" si="53"/>
        <v>0</v>
      </c>
      <c r="CG112" s="352">
        <f t="shared" si="53"/>
        <v>0</v>
      </c>
      <c r="CH112" s="352">
        <f t="shared" si="53"/>
        <v>0</v>
      </c>
      <c r="CI112" s="352">
        <f t="shared" si="53"/>
        <v>0</v>
      </c>
      <c r="CJ112" s="352">
        <f t="shared" si="53"/>
        <v>0</v>
      </c>
      <c r="CK112" s="352">
        <f t="shared" si="53"/>
        <v>0</v>
      </c>
      <c r="CL112" s="352">
        <f t="shared" si="53"/>
        <v>0</v>
      </c>
      <c r="CM112" s="352">
        <f t="shared" si="53"/>
        <v>0</v>
      </c>
      <c r="CN112" s="352">
        <f t="shared" si="53"/>
        <v>0</v>
      </c>
      <c r="CO112" s="352">
        <f t="shared" si="53"/>
        <v>0</v>
      </c>
      <c r="CP112" s="352">
        <f t="shared" si="53"/>
        <v>0</v>
      </c>
      <c r="CQ112" s="352">
        <f t="shared" si="53"/>
        <v>0</v>
      </c>
      <c r="CR112" s="352">
        <f t="shared" si="53"/>
        <v>0</v>
      </c>
      <c r="CS112" s="352">
        <f t="shared" si="53"/>
        <v>0</v>
      </c>
      <c r="CT112" s="352">
        <f t="shared" si="53"/>
        <v>0</v>
      </c>
      <c r="CU112" s="352">
        <f t="shared" si="53"/>
        <v>0</v>
      </c>
      <c r="CV112" s="352">
        <f t="shared" si="53"/>
        <v>0</v>
      </c>
      <c r="CW112" s="352">
        <f t="shared" si="53"/>
        <v>0</v>
      </c>
      <c r="CX112" s="352">
        <f t="shared" si="53"/>
        <v>0</v>
      </c>
      <c r="CY112" s="352">
        <f t="shared" si="53"/>
        <v>0</v>
      </c>
      <c r="CZ112" s="352">
        <f t="shared" si="53"/>
        <v>0</v>
      </c>
      <c r="DA112" s="352">
        <f t="shared" si="53"/>
        <v>0</v>
      </c>
      <c r="DB112" s="352">
        <f t="shared" si="53"/>
        <v>0</v>
      </c>
      <c r="DC112" s="352">
        <f t="shared" si="53"/>
        <v>0</v>
      </c>
      <c r="DF112" s="23">
        <f t="shared" si="40"/>
        <v>0</v>
      </c>
    </row>
    <row r="113" spans="1:110" ht="15" customHeight="1">
      <c r="A113" s="67"/>
      <c r="B113" s="323" t="s">
        <v>251</v>
      </c>
      <c r="C113" s="304" t="s">
        <v>252</v>
      </c>
      <c r="D113" s="323"/>
      <c r="E113" s="323"/>
      <c r="F113" s="350">
        <f>H113+NPV(FD,I113:INDEX(I113:DC113,PAL))</f>
        <v>0</v>
      </c>
      <c r="G113" s="350">
        <f>SUMIF($H$5:$DC$5,"&lt;="&amp;PAL,$H113:$DC113)</f>
        <v>0</v>
      </c>
      <c r="H113" s="36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69">
        <f t="shared" si="54"/>
        <v>0</v>
      </c>
      <c r="J113" s="369">
        <f t="shared" si="54"/>
        <v>0</v>
      </c>
      <c r="K113" s="369">
        <f t="shared" si="54"/>
        <v>0</v>
      </c>
      <c r="L113" s="369">
        <f t="shared" si="54"/>
        <v>0</v>
      </c>
      <c r="M113" s="369">
        <f t="shared" si="54"/>
        <v>0</v>
      </c>
      <c r="N113" s="369">
        <f t="shared" si="54"/>
        <v>0</v>
      </c>
      <c r="O113" s="369">
        <f t="shared" si="54"/>
        <v>0</v>
      </c>
      <c r="P113" s="369">
        <f t="shared" si="54"/>
        <v>0</v>
      </c>
      <c r="Q113" s="369">
        <f t="shared" si="54"/>
        <v>0</v>
      </c>
      <c r="R113" s="369">
        <f t="shared" si="54"/>
        <v>0</v>
      </c>
      <c r="S113" s="369">
        <f t="shared" si="54"/>
        <v>0</v>
      </c>
      <c r="T113" s="369">
        <f t="shared" si="54"/>
        <v>0</v>
      </c>
      <c r="U113" s="369">
        <f t="shared" si="54"/>
        <v>0</v>
      </c>
      <c r="V113" s="369">
        <f t="shared" si="54"/>
        <v>0</v>
      </c>
      <c r="W113" s="369">
        <f t="shared" si="54"/>
        <v>0</v>
      </c>
      <c r="X113" s="369">
        <f t="shared" si="54"/>
        <v>0</v>
      </c>
      <c r="Y113" s="369">
        <f t="shared" si="54"/>
        <v>0</v>
      </c>
      <c r="Z113" s="369">
        <f t="shared" si="54"/>
        <v>0</v>
      </c>
      <c r="AA113" s="369">
        <f t="shared" si="54"/>
        <v>0</v>
      </c>
      <c r="AB113" s="369">
        <f t="shared" si="54"/>
        <v>0</v>
      </c>
      <c r="AC113" s="369">
        <f t="shared" si="54"/>
        <v>0</v>
      </c>
      <c r="AD113" s="369">
        <f t="shared" si="54"/>
        <v>0</v>
      </c>
      <c r="AE113" s="369">
        <f t="shared" si="54"/>
        <v>0</v>
      </c>
      <c r="AF113" s="369">
        <f t="shared" si="54"/>
        <v>0</v>
      </c>
      <c r="AG113" s="369">
        <f t="shared" si="54"/>
        <v>0</v>
      </c>
      <c r="AH113" s="369">
        <f t="shared" si="54"/>
        <v>0</v>
      </c>
      <c r="AI113" s="369">
        <f t="shared" si="54"/>
        <v>0</v>
      </c>
      <c r="AJ113" s="369">
        <f t="shared" si="54"/>
        <v>0</v>
      </c>
      <c r="AK113" s="369">
        <f t="shared" si="54"/>
        <v>0</v>
      </c>
      <c r="AL113" s="369">
        <f t="shared" si="54"/>
        <v>0</v>
      </c>
      <c r="AM113" s="369">
        <f t="shared" si="54"/>
        <v>0</v>
      </c>
      <c r="AN113" s="36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69">
        <f t="shared" si="55"/>
        <v>0</v>
      </c>
      <c r="AP113" s="369">
        <f t="shared" si="55"/>
        <v>0</v>
      </c>
      <c r="AQ113" s="369">
        <f t="shared" si="55"/>
        <v>0</v>
      </c>
      <c r="AR113" s="369">
        <f t="shared" si="55"/>
        <v>0</v>
      </c>
      <c r="AS113" s="369">
        <f t="shared" si="55"/>
        <v>0</v>
      </c>
      <c r="AT113" s="369">
        <f t="shared" si="55"/>
        <v>0</v>
      </c>
      <c r="AU113" s="369">
        <f t="shared" si="55"/>
        <v>0</v>
      </c>
      <c r="AV113" s="369">
        <f t="shared" si="55"/>
        <v>0</v>
      </c>
      <c r="AW113" s="369">
        <f t="shared" si="55"/>
        <v>0</v>
      </c>
      <c r="AX113" s="369">
        <f t="shared" si="55"/>
        <v>0</v>
      </c>
      <c r="AY113" s="369">
        <f t="shared" si="55"/>
        <v>0</v>
      </c>
      <c r="AZ113" s="369">
        <f t="shared" si="55"/>
        <v>0</v>
      </c>
      <c r="BA113" s="369">
        <f t="shared" si="55"/>
        <v>0</v>
      </c>
      <c r="BB113" s="369">
        <f t="shared" si="55"/>
        <v>0</v>
      </c>
      <c r="BC113" s="369">
        <f t="shared" si="55"/>
        <v>0</v>
      </c>
      <c r="BD113" s="369">
        <f t="shared" si="55"/>
        <v>0</v>
      </c>
      <c r="BE113" s="369">
        <f t="shared" si="55"/>
        <v>0</v>
      </c>
      <c r="BF113" s="369">
        <f t="shared" si="55"/>
        <v>0</v>
      </c>
      <c r="BG113" s="369">
        <f t="shared" si="55"/>
        <v>0</v>
      </c>
      <c r="BH113" s="369">
        <f t="shared" si="55"/>
        <v>0</v>
      </c>
      <c r="BI113" s="369">
        <f t="shared" si="55"/>
        <v>0</v>
      </c>
      <c r="BJ113" s="369">
        <f t="shared" si="55"/>
        <v>0</v>
      </c>
      <c r="BK113" s="369">
        <f t="shared" si="55"/>
        <v>0</v>
      </c>
      <c r="BL113" s="369">
        <f t="shared" si="55"/>
        <v>0</v>
      </c>
      <c r="BM113" s="369">
        <f t="shared" si="55"/>
        <v>0</v>
      </c>
      <c r="BN113" s="369">
        <f t="shared" si="55"/>
        <v>0</v>
      </c>
      <c r="BO113" s="369">
        <f t="shared" si="55"/>
        <v>0</v>
      </c>
      <c r="BP113" s="369">
        <f t="shared" si="55"/>
        <v>0</v>
      </c>
      <c r="BQ113" s="369">
        <f t="shared" si="55"/>
        <v>0</v>
      </c>
      <c r="BR113" s="369">
        <f t="shared" si="55"/>
        <v>0</v>
      </c>
      <c r="BS113" s="369">
        <f t="shared" si="55"/>
        <v>0</v>
      </c>
      <c r="BT113" s="36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69">
        <f t="shared" si="56"/>
        <v>0</v>
      </c>
      <c r="BV113" s="369">
        <f t="shared" si="56"/>
        <v>0</v>
      </c>
      <c r="BW113" s="369">
        <f t="shared" si="56"/>
        <v>0</v>
      </c>
      <c r="BX113" s="369">
        <f t="shared" si="56"/>
        <v>0</v>
      </c>
      <c r="BY113" s="369">
        <f t="shared" si="56"/>
        <v>0</v>
      </c>
      <c r="BZ113" s="369">
        <f t="shared" si="56"/>
        <v>0</v>
      </c>
      <c r="CA113" s="369">
        <f t="shared" si="56"/>
        <v>0</v>
      </c>
      <c r="CB113" s="369">
        <f t="shared" si="56"/>
        <v>0</v>
      </c>
      <c r="CC113" s="369">
        <f t="shared" si="56"/>
        <v>0</v>
      </c>
      <c r="CD113" s="369">
        <f t="shared" si="56"/>
        <v>0</v>
      </c>
      <c r="CE113" s="369">
        <f t="shared" si="56"/>
        <v>0</v>
      </c>
      <c r="CF113" s="369">
        <f t="shared" si="56"/>
        <v>0</v>
      </c>
      <c r="CG113" s="369">
        <f t="shared" si="56"/>
        <v>0</v>
      </c>
      <c r="CH113" s="369">
        <f t="shared" si="56"/>
        <v>0</v>
      </c>
      <c r="CI113" s="369">
        <f t="shared" si="56"/>
        <v>0</v>
      </c>
      <c r="CJ113" s="369">
        <f t="shared" si="56"/>
        <v>0</v>
      </c>
      <c r="CK113" s="369">
        <f t="shared" si="56"/>
        <v>0</v>
      </c>
      <c r="CL113" s="369">
        <f t="shared" si="56"/>
        <v>0</v>
      </c>
      <c r="CM113" s="369">
        <f t="shared" si="56"/>
        <v>0</v>
      </c>
      <c r="CN113" s="369">
        <f t="shared" si="56"/>
        <v>0</v>
      </c>
      <c r="CO113" s="369">
        <f t="shared" si="56"/>
        <v>0</v>
      </c>
      <c r="CP113" s="369">
        <f t="shared" si="56"/>
        <v>0</v>
      </c>
      <c r="CQ113" s="369">
        <f t="shared" si="56"/>
        <v>0</v>
      </c>
      <c r="CR113" s="369">
        <f t="shared" si="56"/>
        <v>0</v>
      </c>
      <c r="CS113" s="369">
        <f t="shared" si="56"/>
        <v>0</v>
      </c>
      <c r="CT113" s="369">
        <f t="shared" si="56"/>
        <v>0</v>
      </c>
      <c r="CU113" s="369">
        <f t="shared" si="56"/>
        <v>0</v>
      </c>
      <c r="CV113" s="369">
        <f t="shared" si="56"/>
        <v>0</v>
      </c>
      <c r="CW113" s="369">
        <f t="shared" si="56"/>
        <v>0</v>
      </c>
      <c r="CX113" s="369">
        <f t="shared" si="56"/>
        <v>0</v>
      </c>
      <c r="CY113" s="369">
        <f t="shared" si="56"/>
        <v>0</v>
      </c>
      <c r="CZ113" s="369">
        <f t="shared" si="56"/>
        <v>0</v>
      </c>
      <c r="DA113" s="369">
        <f t="shared" si="56"/>
        <v>0</v>
      </c>
      <c r="DB113" s="369">
        <f t="shared" si="56"/>
        <v>0</v>
      </c>
      <c r="DC113" s="369">
        <f t="shared" si="56"/>
        <v>0</v>
      </c>
      <c r="DF113" s="23">
        <f t="shared" si="40"/>
        <v>0</v>
      </c>
    </row>
    <row r="114" spans="1:110" ht="15" customHeight="1">
      <c r="A114" s="67"/>
      <c r="B114" s="323" t="s">
        <v>253</v>
      </c>
      <c r="C114" s="304" t="s">
        <v>279</v>
      </c>
      <c r="D114" s="323"/>
      <c r="E114" s="323"/>
      <c r="F114" s="350">
        <f>H114+NPV(FD,I114:INDEX(I114:DC114,PAL))</f>
        <v>0</v>
      </c>
      <c r="G114" s="350">
        <f>SUMIF($H$5:$DC$5,"&lt;="&amp;PAL,$H114:$DC114)</f>
        <v>0</v>
      </c>
      <c r="H114" s="369">
        <f t="shared" ref="H114:AM114" si="57">SUMPRODUCT($DG90:$DG99,H90:H99,1/($DG90:$DG99+100))</f>
        <v>0</v>
      </c>
      <c r="I114" s="369">
        <f t="shared" si="57"/>
        <v>0</v>
      </c>
      <c r="J114" s="369">
        <f t="shared" si="57"/>
        <v>0</v>
      </c>
      <c r="K114" s="369">
        <f t="shared" si="57"/>
        <v>0</v>
      </c>
      <c r="L114" s="369">
        <f t="shared" si="57"/>
        <v>0</v>
      </c>
      <c r="M114" s="369">
        <f t="shared" si="57"/>
        <v>0</v>
      </c>
      <c r="N114" s="369">
        <f t="shared" si="57"/>
        <v>0</v>
      </c>
      <c r="O114" s="369">
        <f t="shared" si="57"/>
        <v>0</v>
      </c>
      <c r="P114" s="369">
        <f t="shared" si="57"/>
        <v>0</v>
      </c>
      <c r="Q114" s="369">
        <f t="shared" si="57"/>
        <v>0</v>
      </c>
      <c r="R114" s="369">
        <f t="shared" si="57"/>
        <v>0</v>
      </c>
      <c r="S114" s="369">
        <f t="shared" si="57"/>
        <v>0</v>
      </c>
      <c r="T114" s="369">
        <f t="shared" si="57"/>
        <v>0</v>
      </c>
      <c r="U114" s="369">
        <f t="shared" si="57"/>
        <v>0</v>
      </c>
      <c r="V114" s="369">
        <f t="shared" si="57"/>
        <v>0</v>
      </c>
      <c r="W114" s="369">
        <f t="shared" si="57"/>
        <v>0</v>
      </c>
      <c r="X114" s="369">
        <f t="shared" si="57"/>
        <v>0</v>
      </c>
      <c r="Y114" s="369">
        <f t="shared" si="57"/>
        <v>0</v>
      </c>
      <c r="Z114" s="369">
        <f t="shared" si="57"/>
        <v>0</v>
      </c>
      <c r="AA114" s="369">
        <f t="shared" si="57"/>
        <v>0</v>
      </c>
      <c r="AB114" s="369">
        <f t="shared" si="57"/>
        <v>0</v>
      </c>
      <c r="AC114" s="369">
        <f t="shared" si="57"/>
        <v>0</v>
      </c>
      <c r="AD114" s="369">
        <f t="shared" si="57"/>
        <v>0</v>
      </c>
      <c r="AE114" s="369">
        <f t="shared" si="57"/>
        <v>0</v>
      </c>
      <c r="AF114" s="369">
        <f t="shared" si="57"/>
        <v>0</v>
      </c>
      <c r="AG114" s="369">
        <f t="shared" si="57"/>
        <v>0</v>
      </c>
      <c r="AH114" s="369">
        <f t="shared" si="57"/>
        <v>0</v>
      </c>
      <c r="AI114" s="369">
        <f t="shared" si="57"/>
        <v>0</v>
      </c>
      <c r="AJ114" s="369">
        <f t="shared" si="57"/>
        <v>0</v>
      </c>
      <c r="AK114" s="369">
        <f t="shared" si="57"/>
        <v>0</v>
      </c>
      <c r="AL114" s="369">
        <f t="shared" si="57"/>
        <v>0</v>
      </c>
      <c r="AM114" s="369">
        <f t="shared" si="57"/>
        <v>0</v>
      </c>
      <c r="AN114" s="369">
        <f t="shared" ref="AN114:BS114" si="58">SUMPRODUCT($DG90:$DG99,AN90:AN99,1/($DG90:$DG99+100))</f>
        <v>0</v>
      </c>
      <c r="AO114" s="369">
        <f t="shared" si="58"/>
        <v>0</v>
      </c>
      <c r="AP114" s="369">
        <f t="shared" si="58"/>
        <v>0</v>
      </c>
      <c r="AQ114" s="369">
        <f t="shared" si="58"/>
        <v>0</v>
      </c>
      <c r="AR114" s="369">
        <f t="shared" si="58"/>
        <v>0</v>
      </c>
      <c r="AS114" s="369">
        <f t="shared" si="58"/>
        <v>0</v>
      </c>
      <c r="AT114" s="369">
        <f t="shared" si="58"/>
        <v>0</v>
      </c>
      <c r="AU114" s="369">
        <f t="shared" si="58"/>
        <v>0</v>
      </c>
      <c r="AV114" s="369">
        <f t="shared" si="58"/>
        <v>0</v>
      </c>
      <c r="AW114" s="369">
        <f t="shared" si="58"/>
        <v>0</v>
      </c>
      <c r="AX114" s="369">
        <f t="shared" si="58"/>
        <v>0</v>
      </c>
      <c r="AY114" s="369">
        <f t="shared" si="58"/>
        <v>0</v>
      </c>
      <c r="AZ114" s="369">
        <f t="shared" si="58"/>
        <v>0</v>
      </c>
      <c r="BA114" s="369">
        <f t="shared" si="58"/>
        <v>0</v>
      </c>
      <c r="BB114" s="369">
        <f t="shared" si="58"/>
        <v>0</v>
      </c>
      <c r="BC114" s="369">
        <f t="shared" si="58"/>
        <v>0</v>
      </c>
      <c r="BD114" s="369">
        <f t="shared" si="58"/>
        <v>0</v>
      </c>
      <c r="BE114" s="369">
        <f t="shared" si="58"/>
        <v>0</v>
      </c>
      <c r="BF114" s="369">
        <f t="shared" si="58"/>
        <v>0</v>
      </c>
      <c r="BG114" s="369">
        <f t="shared" si="58"/>
        <v>0</v>
      </c>
      <c r="BH114" s="369">
        <f t="shared" si="58"/>
        <v>0</v>
      </c>
      <c r="BI114" s="369">
        <f t="shared" si="58"/>
        <v>0</v>
      </c>
      <c r="BJ114" s="369">
        <f t="shared" si="58"/>
        <v>0</v>
      </c>
      <c r="BK114" s="369">
        <f t="shared" si="58"/>
        <v>0</v>
      </c>
      <c r="BL114" s="369">
        <f t="shared" si="58"/>
        <v>0</v>
      </c>
      <c r="BM114" s="369">
        <f t="shared" si="58"/>
        <v>0</v>
      </c>
      <c r="BN114" s="369">
        <f t="shared" si="58"/>
        <v>0</v>
      </c>
      <c r="BO114" s="369">
        <f t="shared" si="58"/>
        <v>0</v>
      </c>
      <c r="BP114" s="369">
        <f t="shared" si="58"/>
        <v>0</v>
      </c>
      <c r="BQ114" s="369">
        <f t="shared" si="58"/>
        <v>0</v>
      </c>
      <c r="BR114" s="369">
        <f t="shared" si="58"/>
        <v>0</v>
      </c>
      <c r="BS114" s="369">
        <f t="shared" si="58"/>
        <v>0</v>
      </c>
      <c r="BT114" s="369">
        <f t="shared" ref="BT114:DC114" si="59">SUMPRODUCT($DG90:$DG99,BT90:BT99,1/($DG90:$DG99+100))</f>
        <v>0</v>
      </c>
      <c r="BU114" s="369">
        <f t="shared" si="59"/>
        <v>0</v>
      </c>
      <c r="BV114" s="369">
        <f t="shared" si="59"/>
        <v>0</v>
      </c>
      <c r="BW114" s="369">
        <f t="shared" si="59"/>
        <v>0</v>
      </c>
      <c r="BX114" s="369">
        <f t="shared" si="59"/>
        <v>0</v>
      </c>
      <c r="BY114" s="369">
        <f t="shared" si="59"/>
        <v>0</v>
      </c>
      <c r="BZ114" s="369">
        <f t="shared" si="59"/>
        <v>0</v>
      </c>
      <c r="CA114" s="369">
        <f t="shared" si="59"/>
        <v>0</v>
      </c>
      <c r="CB114" s="369">
        <f t="shared" si="59"/>
        <v>0</v>
      </c>
      <c r="CC114" s="369">
        <f t="shared" si="59"/>
        <v>0</v>
      </c>
      <c r="CD114" s="369">
        <f t="shared" si="59"/>
        <v>0</v>
      </c>
      <c r="CE114" s="369">
        <f t="shared" si="59"/>
        <v>0</v>
      </c>
      <c r="CF114" s="369">
        <f t="shared" si="59"/>
        <v>0</v>
      </c>
      <c r="CG114" s="369">
        <f t="shared" si="59"/>
        <v>0</v>
      </c>
      <c r="CH114" s="369">
        <f t="shared" si="59"/>
        <v>0</v>
      </c>
      <c r="CI114" s="369">
        <f t="shared" si="59"/>
        <v>0</v>
      </c>
      <c r="CJ114" s="369">
        <f t="shared" si="59"/>
        <v>0</v>
      </c>
      <c r="CK114" s="369">
        <f t="shared" si="59"/>
        <v>0</v>
      </c>
      <c r="CL114" s="369">
        <f t="shared" si="59"/>
        <v>0</v>
      </c>
      <c r="CM114" s="369">
        <f t="shared" si="59"/>
        <v>0</v>
      </c>
      <c r="CN114" s="369">
        <f t="shared" si="59"/>
        <v>0</v>
      </c>
      <c r="CO114" s="369">
        <f t="shared" si="59"/>
        <v>0</v>
      </c>
      <c r="CP114" s="369">
        <f t="shared" si="59"/>
        <v>0</v>
      </c>
      <c r="CQ114" s="369">
        <f t="shared" si="59"/>
        <v>0</v>
      </c>
      <c r="CR114" s="369">
        <f t="shared" si="59"/>
        <v>0</v>
      </c>
      <c r="CS114" s="369">
        <f t="shared" si="59"/>
        <v>0</v>
      </c>
      <c r="CT114" s="369">
        <f t="shared" si="59"/>
        <v>0</v>
      </c>
      <c r="CU114" s="369">
        <f t="shared" si="59"/>
        <v>0</v>
      </c>
      <c r="CV114" s="369">
        <f t="shared" si="59"/>
        <v>0</v>
      </c>
      <c r="CW114" s="369">
        <f t="shared" si="59"/>
        <v>0</v>
      </c>
      <c r="CX114" s="369">
        <f t="shared" si="59"/>
        <v>0</v>
      </c>
      <c r="CY114" s="369">
        <f t="shared" si="59"/>
        <v>0</v>
      </c>
      <c r="CZ114" s="369">
        <f t="shared" si="59"/>
        <v>0</v>
      </c>
      <c r="DA114" s="369">
        <f t="shared" si="59"/>
        <v>0</v>
      </c>
      <c r="DB114" s="369">
        <f t="shared" si="59"/>
        <v>0</v>
      </c>
      <c r="DC114" s="369">
        <f t="shared" si="59"/>
        <v>0</v>
      </c>
      <c r="DD114" s="36"/>
      <c r="DF114" s="23">
        <f t="shared" si="40"/>
        <v>0</v>
      </c>
    </row>
    <row r="115" spans="1:110" ht="15" customHeight="1">
      <c r="A115" s="67"/>
      <c r="B115" s="323" t="s">
        <v>255</v>
      </c>
      <c r="C115" s="304" t="s">
        <v>256</v>
      </c>
      <c r="D115" s="304"/>
      <c r="E115" s="323"/>
      <c r="F115" s="350">
        <f>H115+NPV(FD,I115:INDEX(I115:DC115,PAL))</f>
        <v>0</v>
      </c>
      <c r="G115" s="350">
        <f>SUMIF($H$5:$DC$5,"&lt;="&amp;PAL,$H115:$DC115)</f>
        <v>0</v>
      </c>
      <c r="H115" s="369">
        <f>SUMPRODUCT($DG101:$DG110,H101:H110,1/($DG101:$DG110+100))</f>
        <v>0</v>
      </c>
      <c r="I115" s="369">
        <f t="shared" ref="I115:BT115" si="60">SUMPRODUCT($DG101:$DG110,I101:I110,1/($DG101:$DG110+100))</f>
        <v>0</v>
      </c>
      <c r="J115" s="369">
        <f t="shared" si="60"/>
        <v>0</v>
      </c>
      <c r="K115" s="369">
        <f t="shared" si="60"/>
        <v>0</v>
      </c>
      <c r="L115" s="369">
        <f t="shared" si="60"/>
        <v>0</v>
      </c>
      <c r="M115" s="369">
        <f t="shared" si="60"/>
        <v>0</v>
      </c>
      <c r="N115" s="369">
        <f t="shared" si="60"/>
        <v>0</v>
      </c>
      <c r="O115" s="369">
        <f t="shared" si="60"/>
        <v>0</v>
      </c>
      <c r="P115" s="369">
        <f t="shared" si="60"/>
        <v>0</v>
      </c>
      <c r="Q115" s="369">
        <f t="shared" si="60"/>
        <v>0</v>
      </c>
      <c r="R115" s="369">
        <f t="shared" si="60"/>
        <v>0</v>
      </c>
      <c r="S115" s="369">
        <f t="shared" si="60"/>
        <v>0</v>
      </c>
      <c r="T115" s="369">
        <f t="shared" si="60"/>
        <v>0</v>
      </c>
      <c r="U115" s="369">
        <f t="shared" si="60"/>
        <v>0</v>
      </c>
      <c r="V115" s="369">
        <f t="shared" si="60"/>
        <v>0</v>
      </c>
      <c r="W115" s="369">
        <f t="shared" si="60"/>
        <v>0</v>
      </c>
      <c r="X115" s="369">
        <f t="shared" si="60"/>
        <v>0</v>
      </c>
      <c r="Y115" s="369">
        <f t="shared" si="60"/>
        <v>0</v>
      </c>
      <c r="Z115" s="369">
        <f t="shared" si="60"/>
        <v>0</v>
      </c>
      <c r="AA115" s="369">
        <f t="shared" si="60"/>
        <v>0</v>
      </c>
      <c r="AB115" s="369">
        <f t="shared" si="60"/>
        <v>0</v>
      </c>
      <c r="AC115" s="369">
        <f t="shared" si="60"/>
        <v>0</v>
      </c>
      <c r="AD115" s="369">
        <f t="shared" si="60"/>
        <v>0</v>
      </c>
      <c r="AE115" s="369">
        <f t="shared" si="60"/>
        <v>0</v>
      </c>
      <c r="AF115" s="369">
        <f t="shared" si="60"/>
        <v>0</v>
      </c>
      <c r="AG115" s="369">
        <f t="shared" si="60"/>
        <v>0</v>
      </c>
      <c r="AH115" s="369">
        <f t="shared" si="60"/>
        <v>0</v>
      </c>
      <c r="AI115" s="369">
        <f t="shared" si="60"/>
        <v>0</v>
      </c>
      <c r="AJ115" s="369">
        <f t="shared" si="60"/>
        <v>0</v>
      </c>
      <c r="AK115" s="369">
        <f t="shared" si="60"/>
        <v>0</v>
      </c>
      <c r="AL115" s="369">
        <f t="shared" si="60"/>
        <v>0</v>
      </c>
      <c r="AM115" s="369">
        <f t="shared" si="60"/>
        <v>0</v>
      </c>
      <c r="AN115" s="369">
        <f t="shared" si="60"/>
        <v>0</v>
      </c>
      <c r="AO115" s="369">
        <f t="shared" si="60"/>
        <v>0</v>
      </c>
      <c r="AP115" s="369">
        <f t="shared" si="60"/>
        <v>0</v>
      </c>
      <c r="AQ115" s="369">
        <f t="shared" si="60"/>
        <v>0</v>
      </c>
      <c r="AR115" s="369">
        <f t="shared" si="60"/>
        <v>0</v>
      </c>
      <c r="AS115" s="369">
        <f t="shared" si="60"/>
        <v>0</v>
      </c>
      <c r="AT115" s="369">
        <f t="shared" si="60"/>
        <v>0</v>
      </c>
      <c r="AU115" s="369">
        <f t="shared" si="60"/>
        <v>0</v>
      </c>
      <c r="AV115" s="369">
        <f t="shared" si="60"/>
        <v>0</v>
      </c>
      <c r="AW115" s="369">
        <f t="shared" si="60"/>
        <v>0</v>
      </c>
      <c r="AX115" s="369">
        <f t="shared" si="60"/>
        <v>0</v>
      </c>
      <c r="AY115" s="369">
        <f t="shared" si="60"/>
        <v>0</v>
      </c>
      <c r="AZ115" s="369">
        <f t="shared" si="60"/>
        <v>0</v>
      </c>
      <c r="BA115" s="369">
        <f t="shared" si="60"/>
        <v>0</v>
      </c>
      <c r="BB115" s="369">
        <f t="shared" si="60"/>
        <v>0</v>
      </c>
      <c r="BC115" s="369">
        <f t="shared" si="60"/>
        <v>0</v>
      </c>
      <c r="BD115" s="369">
        <f t="shared" si="60"/>
        <v>0</v>
      </c>
      <c r="BE115" s="369">
        <f t="shared" si="60"/>
        <v>0</v>
      </c>
      <c r="BF115" s="369">
        <f t="shared" si="60"/>
        <v>0</v>
      </c>
      <c r="BG115" s="369">
        <f t="shared" si="60"/>
        <v>0</v>
      </c>
      <c r="BH115" s="369">
        <f t="shared" si="60"/>
        <v>0</v>
      </c>
      <c r="BI115" s="369">
        <f t="shared" si="60"/>
        <v>0</v>
      </c>
      <c r="BJ115" s="369">
        <f t="shared" si="60"/>
        <v>0</v>
      </c>
      <c r="BK115" s="369">
        <f t="shared" si="60"/>
        <v>0</v>
      </c>
      <c r="BL115" s="369">
        <f t="shared" si="60"/>
        <v>0</v>
      </c>
      <c r="BM115" s="369">
        <f t="shared" si="60"/>
        <v>0</v>
      </c>
      <c r="BN115" s="369">
        <f t="shared" si="60"/>
        <v>0</v>
      </c>
      <c r="BO115" s="369">
        <f t="shared" si="60"/>
        <v>0</v>
      </c>
      <c r="BP115" s="369">
        <f t="shared" si="60"/>
        <v>0</v>
      </c>
      <c r="BQ115" s="369">
        <f t="shared" si="60"/>
        <v>0</v>
      </c>
      <c r="BR115" s="369">
        <f t="shared" si="60"/>
        <v>0</v>
      </c>
      <c r="BS115" s="369">
        <f t="shared" si="60"/>
        <v>0</v>
      </c>
      <c r="BT115" s="369">
        <f t="shared" si="60"/>
        <v>0</v>
      </c>
      <c r="BU115" s="369">
        <f t="shared" ref="BU115:DC115" si="61">SUMPRODUCT($DG101:$DG110,BU101:BU110,1/($DG101:$DG110+100))</f>
        <v>0</v>
      </c>
      <c r="BV115" s="369">
        <f t="shared" si="61"/>
        <v>0</v>
      </c>
      <c r="BW115" s="369">
        <f t="shared" si="61"/>
        <v>0</v>
      </c>
      <c r="BX115" s="369">
        <f t="shared" si="61"/>
        <v>0</v>
      </c>
      <c r="BY115" s="369">
        <f t="shared" si="61"/>
        <v>0</v>
      </c>
      <c r="BZ115" s="369">
        <f t="shared" si="61"/>
        <v>0</v>
      </c>
      <c r="CA115" s="369">
        <f t="shared" si="61"/>
        <v>0</v>
      </c>
      <c r="CB115" s="369">
        <f t="shared" si="61"/>
        <v>0</v>
      </c>
      <c r="CC115" s="369">
        <f t="shared" si="61"/>
        <v>0</v>
      </c>
      <c r="CD115" s="369">
        <f t="shared" si="61"/>
        <v>0</v>
      </c>
      <c r="CE115" s="369">
        <f t="shared" si="61"/>
        <v>0</v>
      </c>
      <c r="CF115" s="369">
        <f t="shared" si="61"/>
        <v>0</v>
      </c>
      <c r="CG115" s="369">
        <f t="shared" si="61"/>
        <v>0</v>
      </c>
      <c r="CH115" s="369">
        <f t="shared" si="61"/>
        <v>0</v>
      </c>
      <c r="CI115" s="369">
        <f t="shared" si="61"/>
        <v>0</v>
      </c>
      <c r="CJ115" s="369">
        <f t="shared" si="61"/>
        <v>0</v>
      </c>
      <c r="CK115" s="369">
        <f t="shared" si="61"/>
        <v>0</v>
      </c>
      <c r="CL115" s="369">
        <f t="shared" si="61"/>
        <v>0</v>
      </c>
      <c r="CM115" s="369">
        <f t="shared" si="61"/>
        <v>0</v>
      </c>
      <c r="CN115" s="369">
        <f t="shared" si="61"/>
        <v>0</v>
      </c>
      <c r="CO115" s="369">
        <f t="shared" si="61"/>
        <v>0</v>
      </c>
      <c r="CP115" s="369">
        <f t="shared" si="61"/>
        <v>0</v>
      </c>
      <c r="CQ115" s="369">
        <f t="shared" si="61"/>
        <v>0</v>
      </c>
      <c r="CR115" s="369">
        <f t="shared" si="61"/>
        <v>0</v>
      </c>
      <c r="CS115" s="369">
        <f t="shared" si="61"/>
        <v>0</v>
      </c>
      <c r="CT115" s="369">
        <f t="shared" si="61"/>
        <v>0</v>
      </c>
      <c r="CU115" s="369">
        <f t="shared" si="61"/>
        <v>0</v>
      </c>
      <c r="CV115" s="369">
        <f t="shared" si="61"/>
        <v>0</v>
      </c>
      <c r="CW115" s="369">
        <f t="shared" si="61"/>
        <v>0</v>
      </c>
      <c r="CX115" s="369">
        <f t="shared" si="61"/>
        <v>0</v>
      </c>
      <c r="CY115" s="369">
        <f t="shared" si="61"/>
        <v>0</v>
      </c>
      <c r="CZ115" s="369">
        <f t="shared" si="61"/>
        <v>0</v>
      </c>
      <c r="DA115" s="369">
        <f t="shared" si="61"/>
        <v>0</v>
      </c>
      <c r="DB115" s="369">
        <f t="shared" si="61"/>
        <v>0</v>
      </c>
      <c r="DC115" s="369">
        <f t="shared" si="61"/>
        <v>0</v>
      </c>
      <c r="DE115" s="23">
        <f>COUNTBLANK(H115:DC115)</f>
        <v>0</v>
      </c>
      <c r="DF115" s="23">
        <f t="shared" si="40"/>
        <v>0</v>
      </c>
    </row>
    <row r="116" spans="1:110" ht="31.5" customHeight="1">
      <c r="A116" s="67"/>
      <c r="B116" s="323" t="s">
        <v>257</v>
      </c>
      <c r="C116" s="370" t="str">
        <f>CONCATENATE("SIEKIAMAS REZULTATAS: ",IF(Result=0,"",Result),", matavimo vienetas: ",IF(Result_mat=0,"",Result_mat))</f>
        <v>SIEKIAMAS REZULTATAS: Produktų ar procesų inovacijas diegiančios MVĮ, matavimo vienetas: proc.</v>
      </c>
      <c r="D116" s="304"/>
      <c r="E116" s="323"/>
      <c r="F116" s="350">
        <f>H116+NPV(FD,I116:INDEX(I116:DC116,PAL))</f>
        <v>0</v>
      </c>
      <c r="G116" s="350">
        <f>SUMIF($H$5:$DC$5,"&lt;="&amp;PAL,$H116:$DC116)</f>
        <v>0</v>
      </c>
      <c r="H116" s="359">
        <v>0</v>
      </c>
      <c r="I116" s="359">
        <v>0</v>
      </c>
      <c r="J116" s="359">
        <v>0</v>
      </c>
      <c r="K116" s="359">
        <v>0</v>
      </c>
      <c r="L116" s="359">
        <v>0</v>
      </c>
      <c r="M116" s="359">
        <v>0</v>
      </c>
      <c r="N116" s="359">
        <v>0</v>
      </c>
      <c r="O116" s="359">
        <v>0</v>
      </c>
      <c r="P116" s="359">
        <v>0</v>
      </c>
      <c r="Q116" s="359">
        <v>0</v>
      </c>
      <c r="R116" s="359">
        <v>0</v>
      </c>
      <c r="S116" s="359">
        <v>0</v>
      </c>
      <c r="T116" s="359">
        <v>0</v>
      </c>
      <c r="U116" s="359">
        <v>0</v>
      </c>
      <c r="V116" s="359">
        <v>0</v>
      </c>
      <c r="W116" s="359">
        <v>0</v>
      </c>
      <c r="X116" s="359">
        <v>0</v>
      </c>
      <c r="Y116" s="359">
        <v>0</v>
      </c>
      <c r="Z116" s="359">
        <v>0</v>
      </c>
      <c r="AA116" s="359">
        <v>0</v>
      </c>
      <c r="AB116" s="359">
        <v>0</v>
      </c>
      <c r="AC116" s="359">
        <v>0</v>
      </c>
      <c r="AD116" s="359">
        <v>0</v>
      </c>
      <c r="AE116" s="359">
        <v>0</v>
      </c>
      <c r="AF116" s="359">
        <v>0</v>
      </c>
      <c r="AG116" s="359">
        <v>0</v>
      </c>
      <c r="AH116" s="359">
        <v>0</v>
      </c>
      <c r="AI116" s="359">
        <v>0</v>
      </c>
      <c r="AJ116" s="359">
        <v>0</v>
      </c>
      <c r="AK116" s="359">
        <v>0</v>
      </c>
      <c r="AL116" s="359">
        <v>0</v>
      </c>
      <c r="AM116" s="359">
        <v>0</v>
      </c>
      <c r="AN116" s="359">
        <v>0</v>
      </c>
      <c r="AO116" s="359">
        <v>0</v>
      </c>
      <c r="AP116" s="359">
        <v>0</v>
      </c>
      <c r="AQ116" s="359">
        <v>0</v>
      </c>
      <c r="AR116" s="359">
        <v>0</v>
      </c>
      <c r="AS116" s="359">
        <v>0</v>
      </c>
      <c r="AT116" s="359">
        <v>0</v>
      </c>
      <c r="AU116" s="359">
        <v>0</v>
      </c>
      <c r="AV116" s="359">
        <v>0</v>
      </c>
      <c r="AW116" s="359">
        <v>0</v>
      </c>
      <c r="AX116" s="359">
        <v>0</v>
      </c>
      <c r="AY116" s="359">
        <v>0</v>
      </c>
      <c r="AZ116" s="359">
        <v>0</v>
      </c>
      <c r="BA116" s="359">
        <v>0</v>
      </c>
      <c r="BB116" s="359">
        <v>0</v>
      </c>
      <c r="BC116" s="359">
        <v>0</v>
      </c>
      <c r="BD116" s="359">
        <v>0</v>
      </c>
      <c r="BE116" s="359">
        <v>0</v>
      </c>
      <c r="BF116" s="359">
        <v>0</v>
      </c>
      <c r="BG116" s="359">
        <v>0</v>
      </c>
      <c r="BH116" s="359">
        <v>0</v>
      </c>
      <c r="BI116" s="359">
        <v>0</v>
      </c>
      <c r="BJ116" s="359">
        <v>0</v>
      </c>
      <c r="BK116" s="359">
        <v>0</v>
      </c>
      <c r="BL116" s="359">
        <v>0</v>
      </c>
      <c r="BM116" s="359">
        <v>0</v>
      </c>
      <c r="BN116" s="359">
        <v>0</v>
      </c>
      <c r="BO116" s="359">
        <v>0</v>
      </c>
      <c r="BP116" s="359">
        <v>0</v>
      </c>
      <c r="BQ116" s="359">
        <v>0</v>
      </c>
      <c r="BR116" s="359">
        <v>0</v>
      </c>
      <c r="BS116" s="359">
        <v>0</v>
      </c>
      <c r="BT116" s="359">
        <v>0</v>
      </c>
      <c r="BU116" s="359">
        <v>0</v>
      </c>
      <c r="BV116" s="359">
        <v>0</v>
      </c>
      <c r="BW116" s="359">
        <v>0</v>
      </c>
      <c r="BX116" s="359">
        <v>0</v>
      </c>
      <c r="BY116" s="359">
        <v>0</v>
      </c>
      <c r="BZ116" s="359">
        <v>0</v>
      </c>
      <c r="CA116" s="359">
        <v>0</v>
      </c>
      <c r="CB116" s="359">
        <v>0</v>
      </c>
      <c r="CC116" s="359">
        <v>0</v>
      </c>
      <c r="CD116" s="359">
        <v>0</v>
      </c>
      <c r="CE116" s="359">
        <v>0</v>
      </c>
      <c r="CF116" s="359">
        <v>0</v>
      </c>
      <c r="CG116" s="359">
        <v>0</v>
      </c>
      <c r="CH116" s="359">
        <v>0</v>
      </c>
      <c r="CI116" s="359">
        <v>0</v>
      </c>
      <c r="CJ116" s="359">
        <v>0</v>
      </c>
      <c r="CK116" s="359">
        <v>0</v>
      </c>
      <c r="CL116" s="359">
        <v>0</v>
      </c>
      <c r="CM116" s="359">
        <v>0</v>
      </c>
      <c r="CN116" s="359">
        <v>0</v>
      </c>
      <c r="CO116" s="359">
        <v>0</v>
      </c>
      <c r="CP116" s="359">
        <v>0</v>
      </c>
      <c r="CQ116" s="359">
        <v>0</v>
      </c>
      <c r="CR116" s="359">
        <v>0</v>
      </c>
      <c r="CS116" s="359">
        <v>0</v>
      </c>
      <c r="CT116" s="359">
        <v>0</v>
      </c>
      <c r="CU116" s="359">
        <v>0</v>
      </c>
      <c r="CV116" s="359">
        <v>0</v>
      </c>
      <c r="CW116" s="359">
        <v>0</v>
      </c>
      <c r="CX116" s="359">
        <v>0</v>
      </c>
      <c r="CY116" s="359">
        <v>0</v>
      </c>
      <c r="CZ116" s="359">
        <v>0</v>
      </c>
      <c r="DA116" s="359">
        <v>0</v>
      </c>
      <c r="DB116" s="359">
        <v>0</v>
      </c>
      <c r="DC116" s="359">
        <v>0</v>
      </c>
      <c r="DE116" s="23">
        <f t="shared" si="47"/>
        <v>0</v>
      </c>
      <c r="DF116" s="23">
        <f t="shared" si="40"/>
        <v>0</v>
      </c>
    </row>
    <row r="117" spans="1:110" ht="15">
      <c r="A117" s="67"/>
      <c r="B117" s="323" t="s">
        <v>258</v>
      </c>
      <c r="C117" s="349" t="s">
        <v>259</v>
      </c>
      <c r="D117" s="304"/>
      <c r="E117" s="323"/>
      <c r="F117" s="352">
        <f>SUM(F118-F126)</f>
        <v>0</v>
      </c>
      <c r="G117" s="350">
        <f>SUMIF($H$5:$DC$5,"&lt;="&amp;PAL,$H117:$DC117)</f>
        <v>0</v>
      </c>
      <c r="H117" s="352">
        <f>SUM(H118-H126)</f>
        <v>0</v>
      </c>
      <c r="I117" s="352">
        <f t="shared" ref="I117:BT117" si="62">SUM(I118-I126)</f>
        <v>0</v>
      </c>
      <c r="J117" s="352">
        <f t="shared" si="62"/>
        <v>0</v>
      </c>
      <c r="K117" s="352">
        <f t="shared" si="62"/>
        <v>0</v>
      </c>
      <c r="L117" s="352">
        <f t="shared" si="62"/>
        <v>0</v>
      </c>
      <c r="M117" s="352">
        <f t="shared" si="62"/>
        <v>0</v>
      </c>
      <c r="N117" s="352">
        <f t="shared" si="62"/>
        <v>0</v>
      </c>
      <c r="O117" s="352">
        <f t="shared" si="62"/>
        <v>0</v>
      </c>
      <c r="P117" s="352">
        <f t="shared" si="62"/>
        <v>0</v>
      </c>
      <c r="Q117" s="352">
        <f t="shared" si="62"/>
        <v>0</v>
      </c>
      <c r="R117" s="352">
        <f t="shared" si="62"/>
        <v>0</v>
      </c>
      <c r="S117" s="352">
        <f t="shared" si="62"/>
        <v>0</v>
      </c>
      <c r="T117" s="352">
        <f t="shared" si="62"/>
        <v>0</v>
      </c>
      <c r="U117" s="352">
        <f t="shared" si="62"/>
        <v>0</v>
      </c>
      <c r="V117" s="352">
        <f t="shared" si="62"/>
        <v>0</v>
      </c>
      <c r="W117" s="352">
        <f t="shared" si="62"/>
        <v>0</v>
      </c>
      <c r="X117" s="352">
        <f t="shared" si="62"/>
        <v>0</v>
      </c>
      <c r="Y117" s="352">
        <f t="shared" si="62"/>
        <v>0</v>
      </c>
      <c r="Z117" s="352">
        <f t="shared" si="62"/>
        <v>0</v>
      </c>
      <c r="AA117" s="352">
        <f t="shared" si="62"/>
        <v>0</v>
      </c>
      <c r="AB117" s="352">
        <f t="shared" si="62"/>
        <v>0</v>
      </c>
      <c r="AC117" s="352">
        <f t="shared" si="62"/>
        <v>0</v>
      </c>
      <c r="AD117" s="352">
        <f t="shared" si="62"/>
        <v>0</v>
      </c>
      <c r="AE117" s="352">
        <f t="shared" si="62"/>
        <v>0</v>
      </c>
      <c r="AF117" s="352">
        <f t="shared" si="62"/>
        <v>0</v>
      </c>
      <c r="AG117" s="352">
        <f t="shared" si="62"/>
        <v>0</v>
      </c>
      <c r="AH117" s="352">
        <f t="shared" si="62"/>
        <v>0</v>
      </c>
      <c r="AI117" s="352">
        <f t="shared" si="62"/>
        <v>0</v>
      </c>
      <c r="AJ117" s="352">
        <f t="shared" si="62"/>
        <v>0</v>
      </c>
      <c r="AK117" s="352">
        <f t="shared" si="62"/>
        <v>0</v>
      </c>
      <c r="AL117" s="352">
        <f t="shared" si="62"/>
        <v>0</v>
      </c>
      <c r="AM117" s="352">
        <f t="shared" si="62"/>
        <v>0</v>
      </c>
      <c r="AN117" s="352">
        <f t="shared" si="62"/>
        <v>0</v>
      </c>
      <c r="AO117" s="352">
        <f t="shared" si="62"/>
        <v>0</v>
      </c>
      <c r="AP117" s="352">
        <f t="shared" si="62"/>
        <v>0</v>
      </c>
      <c r="AQ117" s="352">
        <f t="shared" si="62"/>
        <v>0</v>
      </c>
      <c r="AR117" s="352">
        <f t="shared" si="62"/>
        <v>0</v>
      </c>
      <c r="AS117" s="352">
        <f t="shared" si="62"/>
        <v>0</v>
      </c>
      <c r="AT117" s="352">
        <f t="shared" si="62"/>
        <v>0</v>
      </c>
      <c r="AU117" s="352">
        <f t="shared" si="62"/>
        <v>0</v>
      </c>
      <c r="AV117" s="352">
        <f t="shared" si="62"/>
        <v>0</v>
      </c>
      <c r="AW117" s="352">
        <f t="shared" si="62"/>
        <v>0</v>
      </c>
      <c r="AX117" s="352">
        <f t="shared" si="62"/>
        <v>0</v>
      </c>
      <c r="AY117" s="352">
        <f t="shared" si="62"/>
        <v>0</v>
      </c>
      <c r="AZ117" s="352">
        <f t="shared" si="62"/>
        <v>0</v>
      </c>
      <c r="BA117" s="352">
        <f t="shared" si="62"/>
        <v>0</v>
      </c>
      <c r="BB117" s="352">
        <f t="shared" si="62"/>
        <v>0</v>
      </c>
      <c r="BC117" s="352">
        <f t="shared" si="62"/>
        <v>0</v>
      </c>
      <c r="BD117" s="352">
        <f t="shared" si="62"/>
        <v>0</v>
      </c>
      <c r="BE117" s="352">
        <f t="shared" si="62"/>
        <v>0</v>
      </c>
      <c r="BF117" s="352">
        <f t="shared" si="62"/>
        <v>0</v>
      </c>
      <c r="BG117" s="352">
        <f t="shared" si="62"/>
        <v>0</v>
      </c>
      <c r="BH117" s="352">
        <f t="shared" si="62"/>
        <v>0</v>
      </c>
      <c r="BI117" s="352">
        <f t="shared" si="62"/>
        <v>0</v>
      </c>
      <c r="BJ117" s="352">
        <f t="shared" si="62"/>
        <v>0</v>
      </c>
      <c r="BK117" s="352">
        <f t="shared" si="62"/>
        <v>0</v>
      </c>
      <c r="BL117" s="352">
        <f t="shared" si="62"/>
        <v>0</v>
      </c>
      <c r="BM117" s="352">
        <f t="shared" si="62"/>
        <v>0</v>
      </c>
      <c r="BN117" s="352">
        <f t="shared" si="62"/>
        <v>0</v>
      </c>
      <c r="BO117" s="352">
        <f t="shared" si="62"/>
        <v>0</v>
      </c>
      <c r="BP117" s="352">
        <f t="shared" si="62"/>
        <v>0</v>
      </c>
      <c r="BQ117" s="352">
        <f t="shared" si="62"/>
        <v>0</v>
      </c>
      <c r="BR117" s="352">
        <f t="shared" si="62"/>
        <v>0</v>
      </c>
      <c r="BS117" s="352">
        <f t="shared" si="62"/>
        <v>0</v>
      </c>
      <c r="BT117" s="352">
        <f t="shared" si="62"/>
        <v>0</v>
      </c>
      <c r="BU117" s="352">
        <f t="shared" ref="BU117:DC117" si="63">SUM(BU118-BU126)</f>
        <v>0</v>
      </c>
      <c r="BV117" s="352">
        <f t="shared" si="63"/>
        <v>0</v>
      </c>
      <c r="BW117" s="352">
        <f t="shared" si="63"/>
        <v>0</v>
      </c>
      <c r="BX117" s="352">
        <f t="shared" si="63"/>
        <v>0</v>
      </c>
      <c r="BY117" s="352">
        <f t="shared" si="63"/>
        <v>0</v>
      </c>
      <c r="BZ117" s="352">
        <f t="shared" si="63"/>
        <v>0</v>
      </c>
      <c r="CA117" s="352">
        <f t="shared" si="63"/>
        <v>0</v>
      </c>
      <c r="CB117" s="352">
        <f t="shared" si="63"/>
        <v>0</v>
      </c>
      <c r="CC117" s="352">
        <f t="shared" si="63"/>
        <v>0</v>
      </c>
      <c r="CD117" s="352">
        <f t="shared" si="63"/>
        <v>0</v>
      </c>
      <c r="CE117" s="352">
        <f t="shared" si="63"/>
        <v>0</v>
      </c>
      <c r="CF117" s="352">
        <f t="shared" si="63"/>
        <v>0</v>
      </c>
      <c r="CG117" s="352">
        <f t="shared" si="63"/>
        <v>0</v>
      </c>
      <c r="CH117" s="352">
        <f t="shared" si="63"/>
        <v>0</v>
      </c>
      <c r="CI117" s="352">
        <f t="shared" si="63"/>
        <v>0</v>
      </c>
      <c r="CJ117" s="352">
        <f t="shared" si="63"/>
        <v>0</v>
      </c>
      <c r="CK117" s="352">
        <f t="shared" si="63"/>
        <v>0</v>
      </c>
      <c r="CL117" s="352">
        <f t="shared" si="63"/>
        <v>0</v>
      </c>
      <c r="CM117" s="352">
        <f t="shared" si="63"/>
        <v>0</v>
      </c>
      <c r="CN117" s="352">
        <f t="shared" si="63"/>
        <v>0</v>
      </c>
      <c r="CO117" s="352">
        <f t="shared" si="63"/>
        <v>0</v>
      </c>
      <c r="CP117" s="352">
        <f t="shared" si="63"/>
        <v>0</v>
      </c>
      <c r="CQ117" s="352">
        <f t="shared" si="63"/>
        <v>0</v>
      </c>
      <c r="CR117" s="352">
        <f t="shared" si="63"/>
        <v>0</v>
      </c>
      <c r="CS117" s="352">
        <f t="shared" si="63"/>
        <v>0</v>
      </c>
      <c r="CT117" s="352">
        <f t="shared" si="63"/>
        <v>0</v>
      </c>
      <c r="CU117" s="352">
        <f t="shared" si="63"/>
        <v>0</v>
      </c>
      <c r="CV117" s="352">
        <f t="shared" si="63"/>
        <v>0</v>
      </c>
      <c r="CW117" s="352">
        <f t="shared" si="63"/>
        <v>0</v>
      </c>
      <c r="CX117" s="352">
        <f t="shared" si="63"/>
        <v>0</v>
      </c>
      <c r="CY117" s="352">
        <f t="shared" si="63"/>
        <v>0</v>
      </c>
      <c r="CZ117" s="352">
        <f t="shared" si="63"/>
        <v>0</v>
      </c>
      <c r="DA117" s="352">
        <f t="shared" si="63"/>
        <v>0</v>
      </c>
      <c r="DB117" s="352">
        <f t="shared" si="63"/>
        <v>0</v>
      </c>
      <c r="DC117" s="352">
        <f t="shared" si="63"/>
        <v>0</v>
      </c>
      <c r="DF117" s="23">
        <f t="shared" si="40"/>
        <v>0</v>
      </c>
    </row>
    <row r="118" spans="1:110" ht="15">
      <c r="A118" s="67"/>
      <c r="B118" s="323" t="s">
        <v>260</v>
      </c>
      <c r="C118" s="304" t="s">
        <v>261</v>
      </c>
      <c r="D118" s="304"/>
      <c r="E118" s="323"/>
      <c r="F118" s="352">
        <f>SUM(F119:F125)</f>
        <v>0</v>
      </c>
      <c r="G118" s="350">
        <f>SUMIF($H$5:$DC$5,"&lt;="&amp;PAL,$H118:$DC118)</f>
        <v>0</v>
      </c>
      <c r="H118" s="352">
        <f>SUM(H119:H125)</f>
        <v>0</v>
      </c>
      <c r="I118" s="352">
        <f t="shared" ref="I118:BT118" si="64">SUM(I119:I125)</f>
        <v>0</v>
      </c>
      <c r="J118" s="352">
        <f t="shared" si="64"/>
        <v>0</v>
      </c>
      <c r="K118" s="352">
        <f t="shared" si="64"/>
        <v>0</v>
      </c>
      <c r="L118" s="352">
        <f t="shared" si="64"/>
        <v>0</v>
      </c>
      <c r="M118" s="352">
        <f t="shared" si="64"/>
        <v>0</v>
      </c>
      <c r="N118" s="352">
        <f t="shared" si="64"/>
        <v>0</v>
      </c>
      <c r="O118" s="352">
        <f t="shared" si="64"/>
        <v>0</v>
      </c>
      <c r="P118" s="352">
        <f t="shared" si="64"/>
        <v>0</v>
      </c>
      <c r="Q118" s="352">
        <f t="shared" si="64"/>
        <v>0</v>
      </c>
      <c r="R118" s="352">
        <f t="shared" si="64"/>
        <v>0</v>
      </c>
      <c r="S118" s="352">
        <f t="shared" si="64"/>
        <v>0</v>
      </c>
      <c r="T118" s="352">
        <f t="shared" si="64"/>
        <v>0</v>
      </c>
      <c r="U118" s="352">
        <f t="shared" si="64"/>
        <v>0</v>
      </c>
      <c r="V118" s="352">
        <f t="shared" si="64"/>
        <v>0</v>
      </c>
      <c r="W118" s="352">
        <f t="shared" si="64"/>
        <v>0</v>
      </c>
      <c r="X118" s="352">
        <f t="shared" si="64"/>
        <v>0</v>
      </c>
      <c r="Y118" s="352">
        <f t="shared" si="64"/>
        <v>0</v>
      </c>
      <c r="Z118" s="352">
        <f t="shared" si="64"/>
        <v>0</v>
      </c>
      <c r="AA118" s="352">
        <f t="shared" si="64"/>
        <v>0</v>
      </c>
      <c r="AB118" s="352">
        <f t="shared" si="64"/>
        <v>0</v>
      </c>
      <c r="AC118" s="352">
        <f t="shared" si="64"/>
        <v>0</v>
      </c>
      <c r="AD118" s="352">
        <f t="shared" si="64"/>
        <v>0</v>
      </c>
      <c r="AE118" s="352">
        <f t="shared" si="64"/>
        <v>0</v>
      </c>
      <c r="AF118" s="352">
        <f t="shared" si="64"/>
        <v>0</v>
      </c>
      <c r="AG118" s="352">
        <f t="shared" si="64"/>
        <v>0</v>
      </c>
      <c r="AH118" s="352">
        <f t="shared" si="64"/>
        <v>0</v>
      </c>
      <c r="AI118" s="352">
        <f t="shared" si="64"/>
        <v>0</v>
      </c>
      <c r="AJ118" s="352">
        <f t="shared" si="64"/>
        <v>0</v>
      </c>
      <c r="AK118" s="352">
        <f t="shared" si="64"/>
        <v>0</v>
      </c>
      <c r="AL118" s="352">
        <f t="shared" si="64"/>
        <v>0</v>
      </c>
      <c r="AM118" s="352">
        <f t="shared" si="64"/>
        <v>0</v>
      </c>
      <c r="AN118" s="352">
        <f t="shared" si="64"/>
        <v>0</v>
      </c>
      <c r="AO118" s="352">
        <f t="shared" si="64"/>
        <v>0</v>
      </c>
      <c r="AP118" s="352">
        <f t="shared" si="64"/>
        <v>0</v>
      </c>
      <c r="AQ118" s="352">
        <f t="shared" si="64"/>
        <v>0</v>
      </c>
      <c r="AR118" s="352">
        <f t="shared" si="64"/>
        <v>0</v>
      </c>
      <c r="AS118" s="352">
        <f t="shared" si="64"/>
        <v>0</v>
      </c>
      <c r="AT118" s="352">
        <f t="shared" si="64"/>
        <v>0</v>
      </c>
      <c r="AU118" s="352">
        <f t="shared" si="64"/>
        <v>0</v>
      </c>
      <c r="AV118" s="352">
        <f t="shared" si="64"/>
        <v>0</v>
      </c>
      <c r="AW118" s="352">
        <f t="shared" si="64"/>
        <v>0</v>
      </c>
      <c r="AX118" s="352">
        <f t="shared" si="64"/>
        <v>0</v>
      </c>
      <c r="AY118" s="352">
        <f t="shared" si="64"/>
        <v>0</v>
      </c>
      <c r="AZ118" s="352">
        <f t="shared" si="64"/>
        <v>0</v>
      </c>
      <c r="BA118" s="352">
        <f t="shared" si="64"/>
        <v>0</v>
      </c>
      <c r="BB118" s="352">
        <f t="shared" si="64"/>
        <v>0</v>
      </c>
      <c r="BC118" s="352">
        <f t="shared" si="64"/>
        <v>0</v>
      </c>
      <c r="BD118" s="352">
        <f t="shared" si="64"/>
        <v>0</v>
      </c>
      <c r="BE118" s="352">
        <f t="shared" si="64"/>
        <v>0</v>
      </c>
      <c r="BF118" s="352">
        <f t="shared" si="64"/>
        <v>0</v>
      </c>
      <c r="BG118" s="352">
        <f t="shared" si="64"/>
        <v>0</v>
      </c>
      <c r="BH118" s="352">
        <f t="shared" si="64"/>
        <v>0</v>
      </c>
      <c r="BI118" s="352">
        <f t="shared" si="64"/>
        <v>0</v>
      </c>
      <c r="BJ118" s="352">
        <f t="shared" si="64"/>
        <v>0</v>
      </c>
      <c r="BK118" s="352">
        <f t="shared" si="64"/>
        <v>0</v>
      </c>
      <c r="BL118" s="352">
        <f t="shared" si="64"/>
        <v>0</v>
      </c>
      <c r="BM118" s="352">
        <f t="shared" si="64"/>
        <v>0</v>
      </c>
      <c r="BN118" s="352">
        <f t="shared" si="64"/>
        <v>0</v>
      </c>
      <c r="BO118" s="352">
        <f t="shared" si="64"/>
        <v>0</v>
      </c>
      <c r="BP118" s="352">
        <f t="shared" si="64"/>
        <v>0</v>
      </c>
      <c r="BQ118" s="352">
        <f t="shared" si="64"/>
        <v>0</v>
      </c>
      <c r="BR118" s="352">
        <f t="shared" si="64"/>
        <v>0</v>
      </c>
      <c r="BS118" s="352">
        <f t="shared" si="64"/>
        <v>0</v>
      </c>
      <c r="BT118" s="352">
        <f t="shared" si="64"/>
        <v>0</v>
      </c>
      <c r="BU118" s="352">
        <f t="shared" ref="BU118:DC118" si="65">SUM(BU119:BU125)</f>
        <v>0</v>
      </c>
      <c r="BV118" s="352">
        <f t="shared" si="65"/>
        <v>0</v>
      </c>
      <c r="BW118" s="352">
        <f t="shared" si="65"/>
        <v>0</v>
      </c>
      <c r="BX118" s="352">
        <f t="shared" si="65"/>
        <v>0</v>
      </c>
      <c r="BY118" s="352">
        <f t="shared" si="65"/>
        <v>0</v>
      </c>
      <c r="BZ118" s="352">
        <f t="shared" si="65"/>
        <v>0</v>
      </c>
      <c r="CA118" s="352">
        <f t="shared" si="65"/>
        <v>0</v>
      </c>
      <c r="CB118" s="352">
        <f t="shared" si="65"/>
        <v>0</v>
      </c>
      <c r="CC118" s="352">
        <f t="shared" si="65"/>
        <v>0</v>
      </c>
      <c r="CD118" s="352">
        <f t="shared" si="65"/>
        <v>0</v>
      </c>
      <c r="CE118" s="352">
        <f t="shared" si="65"/>
        <v>0</v>
      </c>
      <c r="CF118" s="352">
        <f t="shared" si="65"/>
        <v>0</v>
      </c>
      <c r="CG118" s="352">
        <f t="shared" si="65"/>
        <v>0</v>
      </c>
      <c r="CH118" s="352">
        <f t="shared" si="65"/>
        <v>0</v>
      </c>
      <c r="CI118" s="352">
        <f t="shared" si="65"/>
        <v>0</v>
      </c>
      <c r="CJ118" s="352">
        <f t="shared" si="65"/>
        <v>0</v>
      </c>
      <c r="CK118" s="352">
        <f t="shared" si="65"/>
        <v>0</v>
      </c>
      <c r="CL118" s="352">
        <f t="shared" si="65"/>
        <v>0</v>
      </c>
      <c r="CM118" s="352">
        <f t="shared" si="65"/>
        <v>0</v>
      </c>
      <c r="CN118" s="352">
        <f t="shared" si="65"/>
        <v>0</v>
      </c>
      <c r="CO118" s="352">
        <f t="shared" si="65"/>
        <v>0</v>
      </c>
      <c r="CP118" s="352">
        <f t="shared" si="65"/>
        <v>0</v>
      </c>
      <c r="CQ118" s="352">
        <f t="shared" si="65"/>
        <v>0</v>
      </c>
      <c r="CR118" s="352">
        <f t="shared" si="65"/>
        <v>0</v>
      </c>
      <c r="CS118" s="352">
        <f t="shared" si="65"/>
        <v>0</v>
      </c>
      <c r="CT118" s="352">
        <f t="shared" si="65"/>
        <v>0</v>
      </c>
      <c r="CU118" s="352">
        <f t="shared" si="65"/>
        <v>0</v>
      </c>
      <c r="CV118" s="352">
        <f t="shared" si="65"/>
        <v>0</v>
      </c>
      <c r="CW118" s="352">
        <f t="shared" si="65"/>
        <v>0</v>
      </c>
      <c r="CX118" s="352">
        <f t="shared" si="65"/>
        <v>0</v>
      </c>
      <c r="CY118" s="352">
        <f t="shared" si="65"/>
        <v>0</v>
      </c>
      <c r="CZ118" s="352">
        <f t="shared" si="65"/>
        <v>0</v>
      </c>
      <c r="DA118" s="352">
        <f t="shared" si="65"/>
        <v>0</v>
      </c>
      <c r="DB118" s="352">
        <f t="shared" si="65"/>
        <v>0</v>
      </c>
      <c r="DC118" s="352">
        <f t="shared" si="65"/>
        <v>0</v>
      </c>
      <c r="DF118" s="23">
        <f t="shared" si="40"/>
        <v>0</v>
      </c>
    </row>
    <row r="119" spans="1:110" ht="15">
      <c r="A119" s="67"/>
      <c r="B119" s="323" t="str">
        <f>$B$118&amp;"1."</f>
        <v>L.1.1.</v>
      </c>
      <c r="C119" s="371"/>
      <c r="D119" s="304"/>
      <c r="E119" s="323"/>
      <c r="F119" s="350">
        <f>H119+NPV(SD,I119:INDEX(I119:DC119,PAL))</f>
        <v>0</v>
      </c>
      <c r="G119" s="350">
        <f>SUMIF($H$5:$DC$5,"&lt;="&amp;PAL,$H119:$DC119)</f>
        <v>0</v>
      </c>
      <c r="H119" s="359">
        <v>0</v>
      </c>
      <c r="I119" s="359">
        <v>0</v>
      </c>
      <c r="J119" s="359">
        <v>0</v>
      </c>
      <c r="K119" s="359">
        <v>0</v>
      </c>
      <c r="L119" s="359">
        <v>0</v>
      </c>
      <c r="M119" s="359">
        <v>0</v>
      </c>
      <c r="N119" s="359">
        <v>0</v>
      </c>
      <c r="O119" s="359">
        <v>0</v>
      </c>
      <c r="P119" s="359">
        <v>0</v>
      </c>
      <c r="Q119" s="359">
        <v>0</v>
      </c>
      <c r="R119" s="359">
        <v>0</v>
      </c>
      <c r="S119" s="359">
        <v>0</v>
      </c>
      <c r="T119" s="359">
        <v>0</v>
      </c>
      <c r="U119" s="359">
        <v>0</v>
      </c>
      <c r="V119" s="359">
        <v>0</v>
      </c>
      <c r="W119" s="359">
        <v>0</v>
      </c>
      <c r="X119" s="359">
        <v>0</v>
      </c>
      <c r="Y119" s="359">
        <v>0</v>
      </c>
      <c r="Z119" s="359">
        <v>0</v>
      </c>
      <c r="AA119" s="359">
        <v>0</v>
      </c>
      <c r="AB119" s="359">
        <v>0</v>
      </c>
      <c r="AC119" s="359">
        <v>0</v>
      </c>
      <c r="AD119" s="359">
        <v>0</v>
      </c>
      <c r="AE119" s="359">
        <v>0</v>
      </c>
      <c r="AF119" s="359">
        <v>0</v>
      </c>
      <c r="AG119" s="359">
        <v>0</v>
      </c>
      <c r="AH119" s="359">
        <v>0</v>
      </c>
      <c r="AI119" s="359">
        <v>0</v>
      </c>
      <c r="AJ119" s="359">
        <v>0</v>
      </c>
      <c r="AK119" s="359">
        <v>0</v>
      </c>
      <c r="AL119" s="359">
        <v>0</v>
      </c>
      <c r="AM119" s="359">
        <v>0</v>
      </c>
      <c r="AN119" s="359">
        <v>0</v>
      </c>
      <c r="AO119" s="359">
        <v>0</v>
      </c>
      <c r="AP119" s="359">
        <v>0</v>
      </c>
      <c r="AQ119" s="359">
        <v>0</v>
      </c>
      <c r="AR119" s="359">
        <v>0</v>
      </c>
      <c r="AS119" s="359">
        <v>0</v>
      </c>
      <c r="AT119" s="359">
        <v>0</v>
      </c>
      <c r="AU119" s="359">
        <v>0</v>
      </c>
      <c r="AV119" s="359">
        <v>0</v>
      </c>
      <c r="AW119" s="359">
        <v>0</v>
      </c>
      <c r="AX119" s="359">
        <v>0</v>
      </c>
      <c r="AY119" s="359">
        <v>0</v>
      </c>
      <c r="AZ119" s="359">
        <v>0</v>
      </c>
      <c r="BA119" s="359">
        <v>0</v>
      </c>
      <c r="BB119" s="359">
        <v>0</v>
      </c>
      <c r="BC119" s="359">
        <v>0</v>
      </c>
      <c r="BD119" s="359">
        <v>0</v>
      </c>
      <c r="BE119" s="359">
        <v>0</v>
      </c>
      <c r="BF119" s="359">
        <v>0</v>
      </c>
      <c r="BG119" s="359">
        <v>0</v>
      </c>
      <c r="BH119" s="359">
        <v>0</v>
      </c>
      <c r="BI119" s="359">
        <v>0</v>
      </c>
      <c r="BJ119" s="359">
        <v>0</v>
      </c>
      <c r="BK119" s="359">
        <v>0</v>
      </c>
      <c r="BL119" s="359">
        <v>0</v>
      </c>
      <c r="BM119" s="359">
        <v>0</v>
      </c>
      <c r="BN119" s="359">
        <v>0</v>
      </c>
      <c r="BO119" s="359">
        <v>0</v>
      </c>
      <c r="BP119" s="359">
        <v>0</v>
      </c>
      <c r="BQ119" s="359">
        <v>0</v>
      </c>
      <c r="BR119" s="359">
        <v>0</v>
      </c>
      <c r="BS119" s="359">
        <v>0</v>
      </c>
      <c r="BT119" s="359">
        <v>0</v>
      </c>
      <c r="BU119" s="359">
        <v>0</v>
      </c>
      <c r="BV119" s="359">
        <v>0</v>
      </c>
      <c r="BW119" s="359">
        <v>0</v>
      </c>
      <c r="BX119" s="359">
        <v>0</v>
      </c>
      <c r="BY119" s="359">
        <v>0</v>
      </c>
      <c r="BZ119" s="359">
        <v>0</v>
      </c>
      <c r="CA119" s="359">
        <v>0</v>
      </c>
      <c r="CB119" s="359">
        <v>0</v>
      </c>
      <c r="CC119" s="359">
        <v>0</v>
      </c>
      <c r="CD119" s="359">
        <v>0</v>
      </c>
      <c r="CE119" s="359">
        <v>0</v>
      </c>
      <c r="CF119" s="359">
        <v>0</v>
      </c>
      <c r="CG119" s="359">
        <v>0</v>
      </c>
      <c r="CH119" s="359">
        <v>0</v>
      </c>
      <c r="CI119" s="359">
        <v>0</v>
      </c>
      <c r="CJ119" s="359">
        <v>0</v>
      </c>
      <c r="CK119" s="359">
        <v>0</v>
      </c>
      <c r="CL119" s="359">
        <v>0</v>
      </c>
      <c r="CM119" s="359">
        <v>0</v>
      </c>
      <c r="CN119" s="359">
        <v>0</v>
      </c>
      <c r="CO119" s="359">
        <v>0</v>
      </c>
      <c r="CP119" s="359">
        <v>0</v>
      </c>
      <c r="CQ119" s="359">
        <v>0</v>
      </c>
      <c r="CR119" s="359">
        <v>0</v>
      </c>
      <c r="CS119" s="359">
        <v>0</v>
      </c>
      <c r="CT119" s="359">
        <v>0</v>
      </c>
      <c r="CU119" s="359">
        <v>0</v>
      </c>
      <c r="CV119" s="359">
        <v>0</v>
      </c>
      <c r="CW119" s="359">
        <v>0</v>
      </c>
      <c r="CX119" s="359">
        <v>0</v>
      </c>
      <c r="CY119" s="359">
        <v>0</v>
      </c>
      <c r="CZ119" s="359">
        <v>0</v>
      </c>
      <c r="DA119" s="359">
        <v>0</v>
      </c>
      <c r="DB119" s="359">
        <v>0</v>
      </c>
      <c r="DC119" s="359">
        <v>0</v>
      </c>
      <c r="DE119" s="23">
        <f t="shared" ref="DE119:DE129" si="66">COUNTBLANK(H119:DC119)</f>
        <v>0</v>
      </c>
      <c r="DF119" s="23">
        <f t="shared" si="40"/>
        <v>0</v>
      </c>
    </row>
    <row r="120" spans="1:110" ht="15" customHeight="1">
      <c r="A120" s="67"/>
      <c r="B120" s="323" t="str">
        <f>$B$118&amp;"2."</f>
        <v>L.1.2.</v>
      </c>
      <c r="C120" s="371"/>
      <c r="D120" s="304"/>
      <c r="E120" s="323"/>
      <c r="F120" s="350">
        <f>H120+NPV(SD,I120:INDEX(I120:DC120,PAL))</f>
        <v>0</v>
      </c>
      <c r="G120" s="350">
        <f>SUMIF($H$5:$DC$5,"&lt;="&amp;PAL,$H120:$DC120)</f>
        <v>0</v>
      </c>
      <c r="H120" s="359">
        <v>0</v>
      </c>
      <c r="I120" s="359">
        <v>0</v>
      </c>
      <c r="J120" s="359">
        <v>0</v>
      </c>
      <c r="K120" s="359">
        <v>0</v>
      </c>
      <c r="L120" s="359">
        <v>0</v>
      </c>
      <c r="M120" s="359">
        <v>0</v>
      </c>
      <c r="N120" s="359">
        <v>0</v>
      </c>
      <c r="O120" s="359">
        <v>0</v>
      </c>
      <c r="P120" s="359">
        <v>0</v>
      </c>
      <c r="Q120" s="359">
        <v>0</v>
      </c>
      <c r="R120" s="359">
        <v>0</v>
      </c>
      <c r="S120" s="359">
        <v>0</v>
      </c>
      <c r="T120" s="359">
        <v>0</v>
      </c>
      <c r="U120" s="359">
        <v>0</v>
      </c>
      <c r="V120" s="359">
        <v>0</v>
      </c>
      <c r="W120" s="359">
        <v>0</v>
      </c>
      <c r="X120" s="359">
        <v>0</v>
      </c>
      <c r="Y120" s="359">
        <v>0</v>
      </c>
      <c r="Z120" s="359">
        <v>0</v>
      </c>
      <c r="AA120" s="359">
        <v>0</v>
      </c>
      <c r="AB120" s="359">
        <v>0</v>
      </c>
      <c r="AC120" s="359">
        <v>0</v>
      </c>
      <c r="AD120" s="359">
        <v>0</v>
      </c>
      <c r="AE120" s="359">
        <v>0</v>
      </c>
      <c r="AF120" s="359">
        <v>0</v>
      </c>
      <c r="AG120" s="359">
        <v>0</v>
      </c>
      <c r="AH120" s="359">
        <v>0</v>
      </c>
      <c r="AI120" s="359">
        <v>0</v>
      </c>
      <c r="AJ120" s="359">
        <v>0</v>
      </c>
      <c r="AK120" s="359">
        <v>0</v>
      </c>
      <c r="AL120" s="359">
        <v>0</v>
      </c>
      <c r="AM120" s="359">
        <v>0</v>
      </c>
      <c r="AN120" s="359">
        <v>0</v>
      </c>
      <c r="AO120" s="359">
        <v>0</v>
      </c>
      <c r="AP120" s="359">
        <v>0</v>
      </c>
      <c r="AQ120" s="359">
        <v>0</v>
      </c>
      <c r="AR120" s="359">
        <v>0</v>
      </c>
      <c r="AS120" s="359">
        <v>0</v>
      </c>
      <c r="AT120" s="359">
        <v>0</v>
      </c>
      <c r="AU120" s="359">
        <v>0</v>
      </c>
      <c r="AV120" s="359">
        <v>0</v>
      </c>
      <c r="AW120" s="359">
        <v>0</v>
      </c>
      <c r="AX120" s="359">
        <v>0</v>
      </c>
      <c r="AY120" s="359">
        <v>0</v>
      </c>
      <c r="AZ120" s="359">
        <v>0</v>
      </c>
      <c r="BA120" s="359">
        <v>0</v>
      </c>
      <c r="BB120" s="359">
        <v>0</v>
      </c>
      <c r="BC120" s="359">
        <v>0</v>
      </c>
      <c r="BD120" s="359">
        <v>0</v>
      </c>
      <c r="BE120" s="359">
        <v>0</v>
      </c>
      <c r="BF120" s="359">
        <v>0</v>
      </c>
      <c r="BG120" s="359">
        <v>0</v>
      </c>
      <c r="BH120" s="359">
        <v>0</v>
      </c>
      <c r="BI120" s="359">
        <v>0</v>
      </c>
      <c r="BJ120" s="359">
        <v>0</v>
      </c>
      <c r="BK120" s="359">
        <v>0</v>
      </c>
      <c r="BL120" s="359">
        <v>0</v>
      </c>
      <c r="BM120" s="359">
        <v>0</v>
      </c>
      <c r="BN120" s="359">
        <v>0</v>
      </c>
      <c r="BO120" s="359">
        <v>0</v>
      </c>
      <c r="BP120" s="359">
        <v>0</v>
      </c>
      <c r="BQ120" s="359">
        <v>0</v>
      </c>
      <c r="BR120" s="359">
        <v>0</v>
      </c>
      <c r="BS120" s="359">
        <v>0</v>
      </c>
      <c r="BT120" s="359">
        <v>0</v>
      </c>
      <c r="BU120" s="359">
        <v>0</v>
      </c>
      <c r="BV120" s="359">
        <v>0</v>
      </c>
      <c r="BW120" s="359">
        <v>0</v>
      </c>
      <c r="BX120" s="359">
        <v>0</v>
      </c>
      <c r="BY120" s="359">
        <v>0</v>
      </c>
      <c r="BZ120" s="359">
        <v>0</v>
      </c>
      <c r="CA120" s="359">
        <v>0</v>
      </c>
      <c r="CB120" s="359">
        <v>0</v>
      </c>
      <c r="CC120" s="359">
        <v>0</v>
      </c>
      <c r="CD120" s="359">
        <v>0</v>
      </c>
      <c r="CE120" s="359">
        <v>0</v>
      </c>
      <c r="CF120" s="359">
        <v>0</v>
      </c>
      <c r="CG120" s="359">
        <v>0</v>
      </c>
      <c r="CH120" s="359">
        <v>0</v>
      </c>
      <c r="CI120" s="359">
        <v>0</v>
      </c>
      <c r="CJ120" s="359">
        <v>0</v>
      </c>
      <c r="CK120" s="359">
        <v>0</v>
      </c>
      <c r="CL120" s="359">
        <v>0</v>
      </c>
      <c r="CM120" s="359">
        <v>0</v>
      </c>
      <c r="CN120" s="359">
        <v>0</v>
      </c>
      <c r="CO120" s="359">
        <v>0</v>
      </c>
      <c r="CP120" s="359">
        <v>0</v>
      </c>
      <c r="CQ120" s="359">
        <v>0</v>
      </c>
      <c r="CR120" s="359">
        <v>0</v>
      </c>
      <c r="CS120" s="359">
        <v>0</v>
      </c>
      <c r="CT120" s="359">
        <v>0</v>
      </c>
      <c r="CU120" s="359">
        <v>0</v>
      </c>
      <c r="CV120" s="359">
        <v>0</v>
      </c>
      <c r="CW120" s="359">
        <v>0</v>
      </c>
      <c r="CX120" s="359">
        <v>0</v>
      </c>
      <c r="CY120" s="359">
        <v>0</v>
      </c>
      <c r="CZ120" s="359">
        <v>0</v>
      </c>
      <c r="DA120" s="359">
        <v>0</v>
      </c>
      <c r="DB120" s="359">
        <v>0</v>
      </c>
      <c r="DC120" s="359">
        <v>0</v>
      </c>
      <c r="DE120" s="23">
        <f t="shared" si="66"/>
        <v>0</v>
      </c>
      <c r="DF120" s="23">
        <f t="shared" si="40"/>
        <v>0</v>
      </c>
    </row>
    <row r="121" spans="1:110" ht="15" customHeight="1">
      <c r="A121" s="67"/>
      <c r="B121" s="323" t="str">
        <f>$B$118&amp;"3."</f>
        <v>L.1.3.</v>
      </c>
      <c r="C121" s="371"/>
      <c r="D121" s="304"/>
      <c r="E121" s="323"/>
      <c r="F121" s="350">
        <f>H121+NPV(SD,I121:INDEX(I121:DC121,PAL))</f>
        <v>0</v>
      </c>
      <c r="G121" s="350">
        <f>SUMIF($H$5:$DC$5,"&lt;="&amp;PAL,$H121:$DC121)</f>
        <v>0</v>
      </c>
      <c r="H121" s="359">
        <v>0</v>
      </c>
      <c r="I121" s="359">
        <v>0</v>
      </c>
      <c r="J121" s="359">
        <v>0</v>
      </c>
      <c r="K121" s="359">
        <v>0</v>
      </c>
      <c r="L121" s="359">
        <v>0</v>
      </c>
      <c r="M121" s="359">
        <v>0</v>
      </c>
      <c r="N121" s="359">
        <v>0</v>
      </c>
      <c r="O121" s="359">
        <v>0</v>
      </c>
      <c r="P121" s="359">
        <v>0</v>
      </c>
      <c r="Q121" s="359">
        <v>0</v>
      </c>
      <c r="R121" s="359">
        <v>0</v>
      </c>
      <c r="S121" s="359">
        <v>0</v>
      </c>
      <c r="T121" s="359">
        <v>0</v>
      </c>
      <c r="U121" s="359">
        <v>0</v>
      </c>
      <c r="V121" s="359">
        <v>0</v>
      </c>
      <c r="W121" s="359">
        <v>0</v>
      </c>
      <c r="X121" s="359">
        <v>0</v>
      </c>
      <c r="Y121" s="359">
        <v>0</v>
      </c>
      <c r="Z121" s="359">
        <v>0</v>
      </c>
      <c r="AA121" s="359">
        <v>0</v>
      </c>
      <c r="AB121" s="359">
        <v>0</v>
      </c>
      <c r="AC121" s="359">
        <v>0</v>
      </c>
      <c r="AD121" s="359">
        <v>0</v>
      </c>
      <c r="AE121" s="359">
        <v>0</v>
      </c>
      <c r="AF121" s="359">
        <v>0</v>
      </c>
      <c r="AG121" s="359">
        <v>0</v>
      </c>
      <c r="AH121" s="359">
        <v>0</v>
      </c>
      <c r="AI121" s="359">
        <v>0</v>
      </c>
      <c r="AJ121" s="359">
        <v>0</v>
      </c>
      <c r="AK121" s="359">
        <v>0</v>
      </c>
      <c r="AL121" s="359">
        <v>0</v>
      </c>
      <c r="AM121" s="359">
        <v>0</v>
      </c>
      <c r="AN121" s="359">
        <v>0</v>
      </c>
      <c r="AO121" s="359">
        <v>0</v>
      </c>
      <c r="AP121" s="359">
        <v>0</v>
      </c>
      <c r="AQ121" s="359">
        <v>0</v>
      </c>
      <c r="AR121" s="359">
        <v>0</v>
      </c>
      <c r="AS121" s="359">
        <v>0</v>
      </c>
      <c r="AT121" s="359">
        <v>0</v>
      </c>
      <c r="AU121" s="359">
        <v>0</v>
      </c>
      <c r="AV121" s="359">
        <v>0</v>
      </c>
      <c r="AW121" s="359">
        <v>0</v>
      </c>
      <c r="AX121" s="359">
        <v>0</v>
      </c>
      <c r="AY121" s="359">
        <v>0</v>
      </c>
      <c r="AZ121" s="359">
        <v>0</v>
      </c>
      <c r="BA121" s="359">
        <v>0</v>
      </c>
      <c r="BB121" s="359">
        <v>0</v>
      </c>
      <c r="BC121" s="359">
        <v>0</v>
      </c>
      <c r="BD121" s="359">
        <v>0</v>
      </c>
      <c r="BE121" s="359">
        <v>0</v>
      </c>
      <c r="BF121" s="359">
        <v>0</v>
      </c>
      <c r="BG121" s="359">
        <v>0</v>
      </c>
      <c r="BH121" s="359">
        <v>0</v>
      </c>
      <c r="BI121" s="359">
        <v>0</v>
      </c>
      <c r="BJ121" s="359">
        <v>0</v>
      </c>
      <c r="BK121" s="359">
        <v>0</v>
      </c>
      <c r="BL121" s="359">
        <v>0</v>
      </c>
      <c r="BM121" s="359">
        <v>0</v>
      </c>
      <c r="BN121" s="359">
        <v>0</v>
      </c>
      <c r="BO121" s="359">
        <v>0</v>
      </c>
      <c r="BP121" s="359">
        <v>0</v>
      </c>
      <c r="BQ121" s="359">
        <v>0</v>
      </c>
      <c r="BR121" s="359">
        <v>0</v>
      </c>
      <c r="BS121" s="359">
        <v>0</v>
      </c>
      <c r="BT121" s="359">
        <v>0</v>
      </c>
      <c r="BU121" s="359">
        <v>0</v>
      </c>
      <c r="BV121" s="359">
        <v>0</v>
      </c>
      <c r="BW121" s="359">
        <v>0</v>
      </c>
      <c r="BX121" s="359">
        <v>0</v>
      </c>
      <c r="BY121" s="359">
        <v>0</v>
      </c>
      <c r="BZ121" s="359">
        <v>0</v>
      </c>
      <c r="CA121" s="359">
        <v>0</v>
      </c>
      <c r="CB121" s="359">
        <v>0</v>
      </c>
      <c r="CC121" s="359">
        <v>0</v>
      </c>
      <c r="CD121" s="359">
        <v>0</v>
      </c>
      <c r="CE121" s="359">
        <v>0</v>
      </c>
      <c r="CF121" s="359">
        <v>0</v>
      </c>
      <c r="CG121" s="359">
        <v>0</v>
      </c>
      <c r="CH121" s="359">
        <v>0</v>
      </c>
      <c r="CI121" s="359">
        <v>0</v>
      </c>
      <c r="CJ121" s="359">
        <v>0</v>
      </c>
      <c r="CK121" s="359">
        <v>0</v>
      </c>
      <c r="CL121" s="359">
        <v>0</v>
      </c>
      <c r="CM121" s="359">
        <v>0</v>
      </c>
      <c r="CN121" s="359">
        <v>0</v>
      </c>
      <c r="CO121" s="359">
        <v>0</v>
      </c>
      <c r="CP121" s="359">
        <v>0</v>
      </c>
      <c r="CQ121" s="359">
        <v>0</v>
      </c>
      <c r="CR121" s="359">
        <v>0</v>
      </c>
      <c r="CS121" s="359">
        <v>0</v>
      </c>
      <c r="CT121" s="359">
        <v>0</v>
      </c>
      <c r="CU121" s="359">
        <v>0</v>
      </c>
      <c r="CV121" s="359">
        <v>0</v>
      </c>
      <c r="CW121" s="359">
        <v>0</v>
      </c>
      <c r="CX121" s="359">
        <v>0</v>
      </c>
      <c r="CY121" s="359">
        <v>0</v>
      </c>
      <c r="CZ121" s="359">
        <v>0</v>
      </c>
      <c r="DA121" s="359">
        <v>0</v>
      </c>
      <c r="DB121" s="359">
        <v>0</v>
      </c>
      <c r="DC121" s="359">
        <v>0</v>
      </c>
      <c r="DE121" s="23">
        <f t="shared" si="66"/>
        <v>0</v>
      </c>
      <c r="DF121" s="23">
        <f t="shared" si="40"/>
        <v>0</v>
      </c>
    </row>
    <row r="122" spans="1:110" ht="15" customHeight="1">
      <c r="A122" s="67"/>
      <c r="B122" s="323" t="str">
        <f>$B$118&amp;"4."</f>
        <v>L.1.4.</v>
      </c>
      <c r="C122" s="371"/>
      <c r="D122" s="304"/>
      <c r="E122" s="323"/>
      <c r="F122" s="350">
        <f>H122+NPV(SD,I122:INDEX(I122:DC122,PAL))</f>
        <v>0</v>
      </c>
      <c r="G122" s="350">
        <f>SUMIF($H$5:$DC$5,"&lt;="&amp;PAL,$H122:$DC122)</f>
        <v>0</v>
      </c>
      <c r="H122" s="359">
        <v>0</v>
      </c>
      <c r="I122" s="359">
        <v>0</v>
      </c>
      <c r="J122" s="359">
        <v>0</v>
      </c>
      <c r="K122" s="359">
        <v>0</v>
      </c>
      <c r="L122" s="359">
        <v>0</v>
      </c>
      <c r="M122" s="359">
        <v>0</v>
      </c>
      <c r="N122" s="359">
        <v>0</v>
      </c>
      <c r="O122" s="359">
        <v>0</v>
      </c>
      <c r="P122" s="359">
        <v>0</v>
      </c>
      <c r="Q122" s="359">
        <v>0</v>
      </c>
      <c r="R122" s="359">
        <v>0</v>
      </c>
      <c r="S122" s="359">
        <v>0</v>
      </c>
      <c r="T122" s="359">
        <v>0</v>
      </c>
      <c r="U122" s="359">
        <v>0</v>
      </c>
      <c r="V122" s="359">
        <v>0</v>
      </c>
      <c r="W122" s="359">
        <v>0</v>
      </c>
      <c r="X122" s="359">
        <v>0</v>
      </c>
      <c r="Y122" s="359">
        <v>0</v>
      </c>
      <c r="Z122" s="359">
        <v>0</v>
      </c>
      <c r="AA122" s="359">
        <v>0</v>
      </c>
      <c r="AB122" s="359">
        <v>0</v>
      </c>
      <c r="AC122" s="359">
        <v>0</v>
      </c>
      <c r="AD122" s="359">
        <v>0</v>
      </c>
      <c r="AE122" s="359">
        <v>0</v>
      </c>
      <c r="AF122" s="359">
        <v>0</v>
      </c>
      <c r="AG122" s="359">
        <v>0</v>
      </c>
      <c r="AH122" s="359">
        <v>0</v>
      </c>
      <c r="AI122" s="359">
        <v>0</v>
      </c>
      <c r="AJ122" s="359">
        <v>0</v>
      </c>
      <c r="AK122" s="359">
        <v>0</v>
      </c>
      <c r="AL122" s="359">
        <v>0</v>
      </c>
      <c r="AM122" s="359">
        <v>0</v>
      </c>
      <c r="AN122" s="359">
        <v>0</v>
      </c>
      <c r="AO122" s="359">
        <v>0</v>
      </c>
      <c r="AP122" s="359">
        <v>0</v>
      </c>
      <c r="AQ122" s="359">
        <v>0</v>
      </c>
      <c r="AR122" s="359">
        <v>0</v>
      </c>
      <c r="AS122" s="359">
        <v>0</v>
      </c>
      <c r="AT122" s="359">
        <v>0</v>
      </c>
      <c r="AU122" s="359">
        <v>0</v>
      </c>
      <c r="AV122" s="359">
        <v>0</v>
      </c>
      <c r="AW122" s="359">
        <v>0</v>
      </c>
      <c r="AX122" s="359">
        <v>0</v>
      </c>
      <c r="AY122" s="359">
        <v>0</v>
      </c>
      <c r="AZ122" s="359">
        <v>0</v>
      </c>
      <c r="BA122" s="359">
        <v>0</v>
      </c>
      <c r="BB122" s="359">
        <v>0</v>
      </c>
      <c r="BC122" s="359">
        <v>0</v>
      </c>
      <c r="BD122" s="359">
        <v>0</v>
      </c>
      <c r="BE122" s="359">
        <v>0</v>
      </c>
      <c r="BF122" s="359">
        <v>0</v>
      </c>
      <c r="BG122" s="359">
        <v>0</v>
      </c>
      <c r="BH122" s="359">
        <v>0</v>
      </c>
      <c r="BI122" s="359">
        <v>0</v>
      </c>
      <c r="BJ122" s="359">
        <v>0</v>
      </c>
      <c r="BK122" s="359">
        <v>0</v>
      </c>
      <c r="BL122" s="359">
        <v>0</v>
      </c>
      <c r="BM122" s="359">
        <v>0</v>
      </c>
      <c r="BN122" s="359">
        <v>0</v>
      </c>
      <c r="BO122" s="359">
        <v>0</v>
      </c>
      <c r="BP122" s="359">
        <v>0</v>
      </c>
      <c r="BQ122" s="359">
        <v>0</v>
      </c>
      <c r="BR122" s="359">
        <v>0</v>
      </c>
      <c r="BS122" s="359">
        <v>0</v>
      </c>
      <c r="BT122" s="359">
        <v>0</v>
      </c>
      <c r="BU122" s="359">
        <v>0</v>
      </c>
      <c r="BV122" s="359">
        <v>0</v>
      </c>
      <c r="BW122" s="359">
        <v>0</v>
      </c>
      <c r="BX122" s="359">
        <v>0</v>
      </c>
      <c r="BY122" s="359">
        <v>0</v>
      </c>
      <c r="BZ122" s="359">
        <v>0</v>
      </c>
      <c r="CA122" s="359">
        <v>0</v>
      </c>
      <c r="CB122" s="359">
        <v>0</v>
      </c>
      <c r="CC122" s="359">
        <v>0</v>
      </c>
      <c r="CD122" s="359">
        <v>0</v>
      </c>
      <c r="CE122" s="359">
        <v>0</v>
      </c>
      <c r="CF122" s="359">
        <v>0</v>
      </c>
      <c r="CG122" s="359">
        <v>0</v>
      </c>
      <c r="CH122" s="359">
        <v>0</v>
      </c>
      <c r="CI122" s="359">
        <v>0</v>
      </c>
      <c r="CJ122" s="359">
        <v>0</v>
      </c>
      <c r="CK122" s="359">
        <v>0</v>
      </c>
      <c r="CL122" s="359">
        <v>0</v>
      </c>
      <c r="CM122" s="359">
        <v>0</v>
      </c>
      <c r="CN122" s="359">
        <v>0</v>
      </c>
      <c r="CO122" s="359">
        <v>0</v>
      </c>
      <c r="CP122" s="359">
        <v>0</v>
      </c>
      <c r="CQ122" s="359">
        <v>0</v>
      </c>
      <c r="CR122" s="359">
        <v>0</v>
      </c>
      <c r="CS122" s="359">
        <v>0</v>
      </c>
      <c r="CT122" s="359">
        <v>0</v>
      </c>
      <c r="CU122" s="359">
        <v>0</v>
      </c>
      <c r="CV122" s="359">
        <v>0</v>
      </c>
      <c r="CW122" s="359">
        <v>0</v>
      </c>
      <c r="CX122" s="359">
        <v>0</v>
      </c>
      <c r="CY122" s="359">
        <v>0</v>
      </c>
      <c r="CZ122" s="359">
        <v>0</v>
      </c>
      <c r="DA122" s="359">
        <v>0</v>
      </c>
      <c r="DB122" s="359">
        <v>0</v>
      </c>
      <c r="DC122" s="359">
        <v>0</v>
      </c>
      <c r="DE122" s="23">
        <f t="shared" si="66"/>
        <v>0</v>
      </c>
      <c r="DF122" s="23">
        <f t="shared" si="40"/>
        <v>0</v>
      </c>
    </row>
    <row r="123" spans="1:110" ht="15" customHeight="1">
      <c r="A123" s="67"/>
      <c r="B123" s="323" t="str">
        <f>$B$118&amp;"5."</f>
        <v>L.1.5.</v>
      </c>
      <c r="C123" s="371"/>
      <c r="D123" s="304"/>
      <c r="E123" s="323"/>
      <c r="F123" s="350">
        <f>H123+NPV(SD,I123:INDEX(I123:DC123,PAL))</f>
        <v>0</v>
      </c>
      <c r="G123" s="350">
        <f>SUMIF($H$5:$DC$5,"&lt;="&amp;PAL,$H123:$DC123)</f>
        <v>0</v>
      </c>
      <c r="H123" s="359">
        <v>0</v>
      </c>
      <c r="I123" s="359">
        <v>0</v>
      </c>
      <c r="J123" s="359">
        <v>0</v>
      </c>
      <c r="K123" s="359">
        <v>0</v>
      </c>
      <c r="L123" s="359">
        <v>0</v>
      </c>
      <c r="M123" s="359">
        <v>0</v>
      </c>
      <c r="N123" s="359">
        <v>0</v>
      </c>
      <c r="O123" s="359">
        <v>0</v>
      </c>
      <c r="P123" s="359">
        <v>0</v>
      </c>
      <c r="Q123" s="359">
        <v>0</v>
      </c>
      <c r="R123" s="359">
        <v>0</v>
      </c>
      <c r="S123" s="359">
        <v>0</v>
      </c>
      <c r="T123" s="359">
        <v>0</v>
      </c>
      <c r="U123" s="359">
        <v>0</v>
      </c>
      <c r="V123" s="359">
        <v>0</v>
      </c>
      <c r="W123" s="359">
        <v>0</v>
      </c>
      <c r="X123" s="359">
        <v>0</v>
      </c>
      <c r="Y123" s="359">
        <v>0</v>
      </c>
      <c r="Z123" s="359">
        <v>0</v>
      </c>
      <c r="AA123" s="359">
        <v>0</v>
      </c>
      <c r="AB123" s="359">
        <v>0</v>
      </c>
      <c r="AC123" s="359">
        <v>0</v>
      </c>
      <c r="AD123" s="359">
        <v>0</v>
      </c>
      <c r="AE123" s="359">
        <v>0</v>
      </c>
      <c r="AF123" s="359">
        <v>0</v>
      </c>
      <c r="AG123" s="359">
        <v>0</v>
      </c>
      <c r="AH123" s="359">
        <v>0</v>
      </c>
      <c r="AI123" s="359">
        <v>0</v>
      </c>
      <c r="AJ123" s="359">
        <v>0</v>
      </c>
      <c r="AK123" s="359">
        <v>0</v>
      </c>
      <c r="AL123" s="359">
        <v>0</v>
      </c>
      <c r="AM123" s="359">
        <v>0</v>
      </c>
      <c r="AN123" s="359">
        <v>0</v>
      </c>
      <c r="AO123" s="359">
        <v>0</v>
      </c>
      <c r="AP123" s="359">
        <v>0</v>
      </c>
      <c r="AQ123" s="359">
        <v>0</v>
      </c>
      <c r="AR123" s="359">
        <v>0</v>
      </c>
      <c r="AS123" s="359">
        <v>0</v>
      </c>
      <c r="AT123" s="359">
        <v>0</v>
      </c>
      <c r="AU123" s="359">
        <v>0</v>
      </c>
      <c r="AV123" s="359">
        <v>0</v>
      </c>
      <c r="AW123" s="359">
        <v>0</v>
      </c>
      <c r="AX123" s="359">
        <v>0</v>
      </c>
      <c r="AY123" s="359">
        <v>0</v>
      </c>
      <c r="AZ123" s="359">
        <v>0</v>
      </c>
      <c r="BA123" s="359">
        <v>0</v>
      </c>
      <c r="BB123" s="359">
        <v>0</v>
      </c>
      <c r="BC123" s="359">
        <v>0</v>
      </c>
      <c r="BD123" s="359">
        <v>0</v>
      </c>
      <c r="BE123" s="359">
        <v>0</v>
      </c>
      <c r="BF123" s="359">
        <v>0</v>
      </c>
      <c r="BG123" s="359">
        <v>0</v>
      </c>
      <c r="BH123" s="359">
        <v>0</v>
      </c>
      <c r="BI123" s="359">
        <v>0</v>
      </c>
      <c r="BJ123" s="359">
        <v>0</v>
      </c>
      <c r="BK123" s="359">
        <v>0</v>
      </c>
      <c r="BL123" s="359">
        <v>0</v>
      </c>
      <c r="BM123" s="359">
        <v>0</v>
      </c>
      <c r="BN123" s="359">
        <v>0</v>
      </c>
      <c r="BO123" s="359">
        <v>0</v>
      </c>
      <c r="BP123" s="359">
        <v>0</v>
      </c>
      <c r="BQ123" s="359">
        <v>0</v>
      </c>
      <c r="BR123" s="359">
        <v>0</v>
      </c>
      <c r="BS123" s="359">
        <v>0</v>
      </c>
      <c r="BT123" s="359">
        <v>0</v>
      </c>
      <c r="BU123" s="359">
        <v>0</v>
      </c>
      <c r="BV123" s="359">
        <v>0</v>
      </c>
      <c r="BW123" s="359">
        <v>0</v>
      </c>
      <c r="BX123" s="359">
        <v>0</v>
      </c>
      <c r="BY123" s="359">
        <v>0</v>
      </c>
      <c r="BZ123" s="359">
        <v>0</v>
      </c>
      <c r="CA123" s="359">
        <v>0</v>
      </c>
      <c r="CB123" s="359">
        <v>0</v>
      </c>
      <c r="CC123" s="359">
        <v>0</v>
      </c>
      <c r="CD123" s="359">
        <v>0</v>
      </c>
      <c r="CE123" s="359">
        <v>0</v>
      </c>
      <c r="CF123" s="359">
        <v>0</v>
      </c>
      <c r="CG123" s="359">
        <v>0</v>
      </c>
      <c r="CH123" s="359">
        <v>0</v>
      </c>
      <c r="CI123" s="359">
        <v>0</v>
      </c>
      <c r="CJ123" s="359">
        <v>0</v>
      </c>
      <c r="CK123" s="359">
        <v>0</v>
      </c>
      <c r="CL123" s="359">
        <v>0</v>
      </c>
      <c r="CM123" s="359">
        <v>0</v>
      </c>
      <c r="CN123" s="359">
        <v>0</v>
      </c>
      <c r="CO123" s="359">
        <v>0</v>
      </c>
      <c r="CP123" s="359">
        <v>0</v>
      </c>
      <c r="CQ123" s="359">
        <v>0</v>
      </c>
      <c r="CR123" s="359">
        <v>0</v>
      </c>
      <c r="CS123" s="359">
        <v>0</v>
      </c>
      <c r="CT123" s="359">
        <v>0</v>
      </c>
      <c r="CU123" s="359">
        <v>0</v>
      </c>
      <c r="CV123" s="359">
        <v>0</v>
      </c>
      <c r="CW123" s="359">
        <v>0</v>
      </c>
      <c r="CX123" s="359">
        <v>0</v>
      </c>
      <c r="CY123" s="359">
        <v>0</v>
      </c>
      <c r="CZ123" s="359">
        <v>0</v>
      </c>
      <c r="DA123" s="359">
        <v>0</v>
      </c>
      <c r="DB123" s="359">
        <v>0</v>
      </c>
      <c r="DC123" s="359">
        <v>0</v>
      </c>
      <c r="DE123" s="23">
        <f t="shared" si="66"/>
        <v>0</v>
      </c>
      <c r="DF123" s="23">
        <f t="shared" si="40"/>
        <v>0</v>
      </c>
    </row>
    <row r="124" spans="1:110" ht="15" customHeight="1">
      <c r="A124" s="67"/>
      <c r="B124" s="323" t="str">
        <f>$B$118&amp;"6."</f>
        <v>L.1.6.</v>
      </c>
      <c r="C124" s="371"/>
      <c r="D124" s="304"/>
      <c r="E124" s="323"/>
      <c r="F124" s="350">
        <f>H124+NPV(SD,I124:INDEX(I124:DC124,PAL))</f>
        <v>0</v>
      </c>
      <c r="G124" s="350">
        <f>SUMIF($H$5:$DC$5,"&lt;="&amp;PAL,$H124:$DC124)</f>
        <v>0</v>
      </c>
      <c r="H124" s="359">
        <v>0</v>
      </c>
      <c r="I124" s="359">
        <v>0</v>
      </c>
      <c r="J124" s="359">
        <v>0</v>
      </c>
      <c r="K124" s="359">
        <v>0</v>
      </c>
      <c r="L124" s="359">
        <v>0</v>
      </c>
      <c r="M124" s="359">
        <v>0</v>
      </c>
      <c r="N124" s="359">
        <v>0</v>
      </c>
      <c r="O124" s="359">
        <v>0</v>
      </c>
      <c r="P124" s="359">
        <v>0</v>
      </c>
      <c r="Q124" s="359">
        <v>0</v>
      </c>
      <c r="R124" s="359">
        <v>0</v>
      </c>
      <c r="S124" s="359">
        <v>0</v>
      </c>
      <c r="T124" s="359">
        <v>0</v>
      </c>
      <c r="U124" s="359">
        <v>0</v>
      </c>
      <c r="V124" s="359">
        <v>0</v>
      </c>
      <c r="W124" s="359">
        <v>0</v>
      </c>
      <c r="X124" s="359">
        <v>0</v>
      </c>
      <c r="Y124" s="359">
        <v>0</v>
      </c>
      <c r="Z124" s="359">
        <v>0</v>
      </c>
      <c r="AA124" s="359">
        <v>0</v>
      </c>
      <c r="AB124" s="359">
        <v>0</v>
      </c>
      <c r="AC124" s="359">
        <v>0</v>
      </c>
      <c r="AD124" s="359">
        <v>0</v>
      </c>
      <c r="AE124" s="359">
        <v>0</v>
      </c>
      <c r="AF124" s="359">
        <v>0</v>
      </c>
      <c r="AG124" s="359">
        <v>0</v>
      </c>
      <c r="AH124" s="359">
        <v>0</v>
      </c>
      <c r="AI124" s="359">
        <v>0</v>
      </c>
      <c r="AJ124" s="359">
        <v>0</v>
      </c>
      <c r="AK124" s="359">
        <v>0</v>
      </c>
      <c r="AL124" s="359">
        <v>0</v>
      </c>
      <c r="AM124" s="359">
        <v>0</v>
      </c>
      <c r="AN124" s="359">
        <v>0</v>
      </c>
      <c r="AO124" s="359">
        <v>0</v>
      </c>
      <c r="AP124" s="359">
        <v>0</v>
      </c>
      <c r="AQ124" s="359">
        <v>0</v>
      </c>
      <c r="AR124" s="359">
        <v>0</v>
      </c>
      <c r="AS124" s="359">
        <v>0</v>
      </c>
      <c r="AT124" s="359">
        <v>0</v>
      </c>
      <c r="AU124" s="359">
        <v>0</v>
      </c>
      <c r="AV124" s="359">
        <v>0</v>
      </c>
      <c r="AW124" s="359">
        <v>0</v>
      </c>
      <c r="AX124" s="359">
        <v>0</v>
      </c>
      <c r="AY124" s="359">
        <v>0</v>
      </c>
      <c r="AZ124" s="359">
        <v>0</v>
      </c>
      <c r="BA124" s="359">
        <v>0</v>
      </c>
      <c r="BB124" s="359">
        <v>0</v>
      </c>
      <c r="BC124" s="359">
        <v>0</v>
      </c>
      <c r="BD124" s="359">
        <v>0</v>
      </c>
      <c r="BE124" s="359">
        <v>0</v>
      </c>
      <c r="BF124" s="359">
        <v>0</v>
      </c>
      <c r="BG124" s="359">
        <v>0</v>
      </c>
      <c r="BH124" s="359">
        <v>0</v>
      </c>
      <c r="BI124" s="359">
        <v>0</v>
      </c>
      <c r="BJ124" s="359">
        <v>0</v>
      </c>
      <c r="BK124" s="359">
        <v>0</v>
      </c>
      <c r="BL124" s="359">
        <v>0</v>
      </c>
      <c r="BM124" s="359">
        <v>0</v>
      </c>
      <c r="BN124" s="359">
        <v>0</v>
      </c>
      <c r="BO124" s="359">
        <v>0</v>
      </c>
      <c r="BP124" s="359">
        <v>0</v>
      </c>
      <c r="BQ124" s="359">
        <v>0</v>
      </c>
      <c r="BR124" s="359">
        <v>0</v>
      </c>
      <c r="BS124" s="359">
        <v>0</v>
      </c>
      <c r="BT124" s="359">
        <v>0</v>
      </c>
      <c r="BU124" s="359">
        <v>0</v>
      </c>
      <c r="BV124" s="359">
        <v>0</v>
      </c>
      <c r="BW124" s="359">
        <v>0</v>
      </c>
      <c r="BX124" s="359">
        <v>0</v>
      </c>
      <c r="BY124" s="359">
        <v>0</v>
      </c>
      <c r="BZ124" s="359">
        <v>0</v>
      </c>
      <c r="CA124" s="359">
        <v>0</v>
      </c>
      <c r="CB124" s="359">
        <v>0</v>
      </c>
      <c r="CC124" s="359">
        <v>0</v>
      </c>
      <c r="CD124" s="359">
        <v>0</v>
      </c>
      <c r="CE124" s="359">
        <v>0</v>
      </c>
      <c r="CF124" s="359">
        <v>0</v>
      </c>
      <c r="CG124" s="359">
        <v>0</v>
      </c>
      <c r="CH124" s="359">
        <v>0</v>
      </c>
      <c r="CI124" s="359">
        <v>0</v>
      </c>
      <c r="CJ124" s="359">
        <v>0</v>
      </c>
      <c r="CK124" s="359">
        <v>0</v>
      </c>
      <c r="CL124" s="359">
        <v>0</v>
      </c>
      <c r="CM124" s="359">
        <v>0</v>
      </c>
      <c r="CN124" s="359">
        <v>0</v>
      </c>
      <c r="CO124" s="359">
        <v>0</v>
      </c>
      <c r="CP124" s="359">
        <v>0</v>
      </c>
      <c r="CQ124" s="359">
        <v>0</v>
      </c>
      <c r="CR124" s="359">
        <v>0</v>
      </c>
      <c r="CS124" s="359">
        <v>0</v>
      </c>
      <c r="CT124" s="359">
        <v>0</v>
      </c>
      <c r="CU124" s="359">
        <v>0</v>
      </c>
      <c r="CV124" s="359">
        <v>0</v>
      </c>
      <c r="CW124" s="359">
        <v>0</v>
      </c>
      <c r="CX124" s="359">
        <v>0</v>
      </c>
      <c r="CY124" s="359">
        <v>0</v>
      </c>
      <c r="CZ124" s="359">
        <v>0</v>
      </c>
      <c r="DA124" s="359">
        <v>0</v>
      </c>
      <c r="DB124" s="359">
        <v>0</v>
      </c>
      <c r="DC124" s="359">
        <v>0</v>
      </c>
      <c r="DE124" s="23">
        <f t="shared" si="66"/>
        <v>0</v>
      </c>
      <c r="DF124" s="23">
        <f t="shared" si="40"/>
        <v>0</v>
      </c>
    </row>
    <row r="125" spans="1:110" ht="15" customHeight="1">
      <c r="A125" s="67"/>
      <c r="B125" s="323" t="str">
        <f>$B$118&amp;"7."</f>
        <v>L.1.7.</v>
      </c>
      <c r="C125" s="371"/>
      <c r="D125" s="304"/>
      <c r="E125" s="323"/>
      <c r="F125" s="350">
        <f>H125+NPV(SD,I125:INDEX(I125:DC125,PAL))</f>
        <v>0</v>
      </c>
      <c r="G125" s="350">
        <f>SUMIF($H$5:$DC$5,"&lt;="&amp;PAL,$H125:$DC125)</f>
        <v>0</v>
      </c>
      <c r="H125" s="359">
        <v>0</v>
      </c>
      <c r="I125" s="359">
        <v>0</v>
      </c>
      <c r="J125" s="359">
        <v>0</v>
      </c>
      <c r="K125" s="359">
        <v>0</v>
      </c>
      <c r="L125" s="359">
        <v>0</v>
      </c>
      <c r="M125" s="359">
        <v>0</v>
      </c>
      <c r="N125" s="359">
        <v>0</v>
      </c>
      <c r="O125" s="359">
        <v>0</v>
      </c>
      <c r="P125" s="359">
        <v>0</v>
      </c>
      <c r="Q125" s="359">
        <v>0</v>
      </c>
      <c r="R125" s="359">
        <v>0</v>
      </c>
      <c r="S125" s="359">
        <v>0</v>
      </c>
      <c r="T125" s="359">
        <v>0</v>
      </c>
      <c r="U125" s="359">
        <v>0</v>
      </c>
      <c r="V125" s="359">
        <v>0</v>
      </c>
      <c r="W125" s="359">
        <v>0</v>
      </c>
      <c r="X125" s="359">
        <v>0</v>
      </c>
      <c r="Y125" s="359">
        <v>0</v>
      </c>
      <c r="Z125" s="359">
        <v>0</v>
      </c>
      <c r="AA125" s="359">
        <v>0</v>
      </c>
      <c r="AB125" s="359">
        <v>0</v>
      </c>
      <c r="AC125" s="359">
        <v>0</v>
      </c>
      <c r="AD125" s="359">
        <v>0</v>
      </c>
      <c r="AE125" s="359">
        <v>0</v>
      </c>
      <c r="AF125" s="359">
        <v>0</v>
      </c>
      <c r="AG125" s="359">
        <v>0</v>
      </c>
      <c r="AH125" s="359">
        <v>0</v>
      </c>
      <c r="AI125" s="359">
        <v>0</v>
      </c>
      <c r="AJ125" s="359">
        <v>0</v>
      </c>
      <c r="AK125" s="359">
        <v>0</v>
      </c>
      <c r="AL125" s="359">
        <v>0</v>
      </c>
      <c r="AM125" s="359">
        <v>0</v>
      </c>
      <c r="AN125" s="359">
        <v>0</v>
      </c>
      <c r="AO125" s="359">
        <v>0</v>
      </c>
      <c r="AP125" s="359">
        <v>0</v>
      </c>
      <c r="AQ125" s="359">
        <v>0</v>
      </c>
      <c r="AR125" s="359">
        <v>0</v>
      </c>
      <c r="AS125" s="359">
        <v>0</v>
      </c>
      <c r="AT125" s="359">
        <v>0</v>
      </c>
      <c r="AU125" s="359">
        <v>0</v>
      </c>
      <c r="AV125" s="359">
        <v>0</v>
      </c>
      <c r="AW125" s="359">
        <v>0</v>
      </c>
      <c r="AX125" s="359">
        <v>0</v>
      </c>
      <c r="AY125" s="359">
        <v>0</v>
      </c>
      <c r="AZ125" s="359">
        <v>0</v>
      </c>
      <c r="BA125" s="359">
        <v>0</v>
      </c>
      <c r="BB125" s="359">
        <v>0</v>
      </c>
      <c r="BC125" s="359">
        <v>0</v>
      </c>
      <c r="BD125" s="359">
        <v>0</v>
      </c>
      <c r="BE125" s="359">
        <v>0</v>
      </c>
      <c r="BF125" s="359">
        <v>0</v>
      </c>
      <c r="BG125" s="359">
        <v>0</v>
      </c>
      <c r="BH125" s="359">
        <v>0</v>
      </c>
      <c r="BI125" s="359">
        <v>0</v>
      </c>
      <c r="BJ125" s="359">
        <v>0</v>
      </c>
      <c r="BK125" s="359">
        <v>0</v>
      </c>
      <c r="BL125" s="359">
        <v>0</v>
      </c>
      <c r="BM125" s="359">
        <v>0</v>
      </c>
      <c r="BN125" s="359">
        <v>0</v>
      </c>
      <c r="BO125" s="359">
        <v>0</v>
      </c>
      <c r="BP125" s="359">
        <v>0</v>
      </c>
      <c r="BQ125" s="359">
        <v>0</v>
      </c>
      <c r="BR125" s="359">
        <v>0</v>
      </c>
      <c r="BS125" s="359">
        <v>0</v>
      </c>
      <c r="BT125" s="359">
        <v>0</v>
      </c>
      <c r="BU125" s="359">
        <v>0</v>
      </c>
      <c r="BV125" s="359">
        <v>0</v>
      </c>
      <c r="BW125" s="359">
        <v>0</v>
      </c>
      <c r="BX125" s="359">
        <v>0</v>
      </c>
      <c r="BY125" s="359">
        <v>0</v>
      </c>
      <c r="BZ125" s="359">
        <v>0</v>
      </c>
      <c r="CA125" s="359">
        <v>0</v>
      </c>
      <c r="CB125" s="359">
        <v>0</v>
      </c>
      <c r="CC125" s="359">
        <v>0</v>
      </c>
      <c r="CD125" s="359">
        <v>0</v>
      </c>
      <c r="CE125" s="359">
        <v>0</v>
      </c>
      <c r="CF125" s="359">
        <v>0</v>
      </c>
      <c r="CG125" s="359">
        <v>0</v>
      </c>
      <c r="CH125" s="359">
        <v>0</v>
      </c>
      <c r="CI125" s="359">
        <v>0</v>
      </c>
      <c r="CJ125" s="359">
        <v>0</v>
      </c>
      <c r="CK125" s="359">
        <v>0</v>
      </c>
      <c r="CL125" s="359">
        <v>0</v>
      </c>
      <c r="CM125" s="359">
        <v>0</v>
      </c>
      <c r="CN125" s="359">
        <v>0</v>
      </c>
      <c r="CO125" s="359">
        <v>0</v>
      </c>
      <c r="CP125" s="359">
        <v>0</v>
      </c>
      <c r="CQ125" s="359">
        <v>0</v>
      </c>
      <c r="CR125" s="359">
        <v>0</v>
      </c>
      <c r="CS125" s="359">
        <v>0</v>
      </c>
      <c r="CT125" s="359">
        <v>0</v>
      </c>
      <c r="CU125" s="359">
        <v>0</v>
      </c>
      <c r="CV125" s="359">
        <v>0</v>
      </c>
      <c r="CW125" s="359">
        <v>0</v>
      </c>
      <c r="CX125" s="359">
        <v>0</v>
      </c>
      <c r="CY125" s="359">
        <v>0</v>
      </c>
      <c r="CZ125" s="359">
        <v>0</v>
      </c>
      <c r="DA125" s="359">
        <v>0</v>
      </c>
      <c r="DB125" s="359">
        <v>0</v>
      </c>
      <c r="DC125" s="359">
        <v>0</v>
      </c>
      <c r="DE125" s="23">
        <f t="shared" si="66"/>
        <v>0</v>
      </c>
      <c r="DF125" s="23">
        <f t="shared" si="40"/>
        <v>0</v>
      </c>
    </row>
    <row r="126" spans="1:110" ht="15">
      <c r="A126" s="67"/>
      <c r="B126" s="323" t="s">
        <v>265</v>
      </c>
      <c r="C126" s="304" t="s">
        <v>266</v>
      </c>
      <c r="D126" s="304"/>
      <c r="E126" s="323"/>
      <c r="F126" s="352">
        <f>SUM(F127:F129)</f>
        <v>0</v>
      </c>
      <c r="G126" s="350">
        <f>SUMIF($H$5:$DC$5,"&lt;="&amp;PAL,$H126:$DC126)</f>
        <v>0</v>
      </c>
      <c r="H126" s="352">
        <f>SUM(H127:H129)</f>
        <v>0</v>
      </c>
      <c r="I126" s="352">
        <f t="shared" ref="I126:BT126" si="67">SUM(I127:I129)</f>
        <v>0</v>
      </c>
      <c r="J126" s="352">
        <f t="shared" si="67"/>
        <v>0</v>
      </c>
      <c r="K126" s="352">
        <f t="shared" si="67"/>
        <v>0</v>
      </c>
      <c r="L126" s="352">
        <f t="shared" si="67"/>
        <v>0</v>
      </c>
      <c r="M126" s="352">
        <f t="shared" si="67"/>
        <v>0</v>
      </c>
      <c r="N126" s="352">
        <f t="shared" si="67"/>
        <v>0</v>
      </c>
      <c r="O126" s="352">
        <f t="shared" si="67"/>
        <v>0</v>
      </c>
      <c r="P126" s="352">
        <f t="shared" si="67"/>
        <v>0</v>
      </c>
      <c r="Q126" s="352">
        <f t="shared" si="67"/>
        <v>0</v>
      </c>
      <c r="R126" s="352">
        <f t="shared" si="67"/>
        <v>0</v>
      </c>
      <c r="S126" s="352">
        <f t="shared" si="67"/>
        <v>0</v>
      </c>
      <c r="T126" s="352">
        <f t="shared" si="67"/>
        <v>0</v>
      </c>
      <c r="U126" s="352">
        <f t="shared" si="67"/>
        <v>0</v>
      </c>
      <c r="V126" s="352">
        <f t="shared" si="67"/>
        <v>0</v>
      </c>
      <c r="W126" s="352">
        <f t="shared" si="67"/>
        <v>0</v>
      </c>
      <c r="X126" s="352">
        <f t="shared" si="67"/>
        <v>0</v>
      </c>
      <c r="Y126" s="352">
        <f t="shared" si="67"/>
        <v>0</v>
      </c>
      <c r="Z126" s="352">
        <f t="shared" si="67"/>
        <v>0</v>
      </c>
      <c r="AA126" s="352">
        <f t="shared" si="67"/>
        <v>0</v>
      </c>
      <c r="AB126" s="352">
        <f t="shared" si="67"/>
        <v>0</v>
      </c>
      <c r="AC126" s="352">
        <f t="shared" si="67"/>
        <v>0</v>
      </c>
      <c r="AD126" s="352">
        <f t="shared" si="67"/>
        <v>0</v>
      </c>
      <c r="AE126" s="352">
        <f t="shared" si="67"/>
        <v>0</v>
      </c>
      <c r="AF126" s="352">
        <f t="shared" si="67"/>
        <v>0</v>
      </c>
      <c r="AG126" s="352">
        <f t="shared" si="67"/>
        <v>0</v>
      </c>
      <c r="AH126" s="352">
        <f t="shared" si="67"/>
        <v>0</v>
      </c>
      <c r="AI126" s="352">
        <f t="shared" si="67"/>
        <v>0</v>
      </c>
      <c r="AJ126" s="352">
        <f t="shared" si="67"/>
        <v>0</v>
      </c>
      <c r="AK126" s="352">
        <f t="shared" si="67"/>
        <v>0</v>
      </c>
      <c r="AL126" s="352">
        <f t="shared" si="67"/>
        <v>0</v>
      </c>
      <c r="AM126" s="352">
        <f t="shared" si="67"/>
        <v>0</v>
      </c>
      <c r="AN126" s="352">
        <f t="shared" si="67"/>
        <v>0</v>
      </c>
      <c r="AO126" s="352">
        <f t="shared" si="67"/>
        <v>0</v>
      </c>
      <c r="AP126" s="352">
        <f t="shared" si="67"/>
        <v>0</v>
      </c>
      <c r="AQ126" s="352">
        <f t="shared" si="67"/>
        <v>0</v>
      </c>
      <c r="AR126" s="352">
        <f t="shared" si="67"/>
        <v>0</v>
      </c>
      <c r="AS126" s="352">
        <f t="shared" si="67"/>
        <v>0</v>
      </c>
      <c r="AT126" s="352">
        <f t="shared" si="67"/>
        <v>0</v>
      </c>
      <c r="AU126" s="352">
        <f t="shared" si="67"/>
        <v>0</v>
      </c>
      <c r="AV126" s="352">
        <f t="shared" si="67"/>
        <v>0</v>
      </c>
      <c r="AW126" s="352">
        <f t="shared" si="67"/>
        <v>0</v>
      </c>
      <c r="AX126" s="352">
        <f t="shared" si="67"/>
        <v>0</v>
      </c>
      <c r="AY126" s="352">
        <f t="shared" si="67"/>
        <v>0</v>
      </c>
      <c r="AZ126" s="352">
        <f t="shared" si="67"/>
        <v>0</v>
      </c>
      <c r="BA126" s="352">
        <f t="shared" si="67"/>
        <v>0</v>
      </c>
      <c r="BB126" s="352">
        <f t="shared" si="67"/>
        <v>0</v>
      </c>
      <c r="BC126" s="352">
        <f t="shared" si="67"/>
        <v>0</v>
      </c>
      <c r="BD126" s="352">
        <f t="shared" si="67"/>
        <v>0</v>
      </c>
      <c r="BE126" s="352">
        <f t="shared" si="67"/>
        <v>0</v>
      </c>
      <c r="BF126" s="352">
        <f t="shared" si="67"/>
        <v>0</v>
      </c>
      <c r="BG126" s="352">
        <f t="shared" si="67"/>
        <v>0</v>
      </c>
      <c r="BH126" s="352">
        <f t="shared" si="67"/>
        <v>0</v>
      </c>
      <c r="BI126" s="352">
        <f t="shared" si="67"/>
        <v>0</v>
      </c>
      <c r="BJ126" s="352">
        <f t="shared" si="67"/>
        <v>0</v>
      </c>
      <c r="BK126" s="352">
        <f t="shared" si="67"/>
        <v>0</v>
      </c>
      <c r="BL126" s="352">
        <f t="shared" si="67"/>
        <v>0</v>
      </c>
      <c r="BM126" s="352">
        <f t="shared" si="67"/>
        <v>0</v>
      </c>
      <c r="BN126" s="352">
        <f t="shared" si="67"/>
        <v>0</v>
      </c>
      <c r="BO126" s="352">
        <f t="shared" si="67"/>
        <v>0</v>
      </c>
      <c r="BP126" s="352">
        <f t="shared" si="67"/>
        <v>0</v>
      </c>
      <c r="BQ126" s="352">
        <f t="shared" si="67"/>
        <v>0</v>
      </c>
      <c r="BR126" s="352">
        <f t="shared" si="67"/>
        <v>0</v>
      </c>
      <c r="BS126" s="352">
        <f t="shared" si="67"/>
        <v>0</v>
      </c>
      <c r="BT126" s="352">
        <f t="shared" si="67"/>
        <v>0</v>
      </c>
      <c r="BU126" s="352">
        <f t="shared" ref="BU126:DC126" si="68">SUM(BU127:BU129)</f>
        <v>0</v>
      </c>
      <c r="BV126" s="352">
        <f t="shared" si="68"/>
        <v>0</v>
      </c>
      <c r="BW126" s="352">
        <f t="shared" si="68"/>
        <v>0</v>
      </c>
      <c r="BX126" s="352">
        <f t="shared" si="68"/>
        <v>0</v>
      </c>
      <c r="BY126" s="352">
        <f t="shared" si="68"/>
        <v>0</v>
      </c>
      <c r="BZ126" s="352">
        <f t="shared" si="68"/>
        <v>0</v>
      </c>
      <c r="CA126" s="352">
        <f t="shared" si="68"/>
        <v>0</v>
      </c>
      <c r="CB126" s="352">
        <f t="shared" si="68"/>
        <v>0</v>
      </c>
      <c r="CC126" s="352">
        <f t="shared" si="68"/>
        <v>0</v>
      </c>
      <c r="CD126" s="352">
        <f t="shared" si="68"/>
        <v>0</v>
      </c>
      <c r="CE126" s="352">
        <f t="shared" si="68"/>
        <v>0</v>
      </c>
      <c r="CF126" s="352">
        <f t="shared" si="68"/>
        <v>0</v>
      </c>
      <c r="CG126" s="352">
        <f t="shared" si="68"/>
        <v>0</v>
      </c>
      <c r="CH126" s="352">
        <f t="shared" si="68"/>
        <v>0</v>
      </c>
      <c r="CI126" s="352">
        <f t="shared" si="68"/>
        <v>0</v>
      </c>
      <c r="CJ126" s="352">
        <f t="shared" si="68"/>
        <v>0</v>
      </c>
      <c r="CK126" s="352">
        <f t="shared" si="68"/>
        <v>0</v>
      </c>
      <c r="CL126" s="352">
        <f t="shared" si="68"/>
        <v>0</v>
      </c>
      <c r="CM126" s="352">
        <f t="shared" si="68"/>
        <v>0</v>
      </c>
      <c r="CN126" s="352">
        <f t="shared" si="68"/>
        <v>0</v>
      </c>
      <c r="CO126" s="352">
        <f t="shared" si="68"/>
        <v>0</v>
      </c>
      <c r="CP126" s="352">
        <f t="shared" si="68"/>
        <v>0</v>
      </c>
      <c r="CQ126" s="352">
        <f t="shared" si="68"/>
        <v>0</v>
      </c>
      <c r="CR126" s="352">
        <f t="shared" si="68"/>
        <v>0</v>
      </c>
      <c r="CS126" s="352">
        <f t="shared" si="68"/>
        <v>0</v>
      </c>
      <c r="CT126" s="352">
        <f t="shared" si="68"/>
        <v>0</v>
      </c>
      <c r="CU126" s="352">
        <f t="shared" si="68"/>
        <v>0</v>
      </c>
      <c r="CV126" s="352">
        <f t="shared" si="68"/>
        <v>0</v>
      </c>
      <c r="CW126" s="352">
        <f t="shared" si="68"/>
        <v>0</v>
      </c>
      <c r="CX126" s="352">
        <f t="shared" si="68"/>
        <v>0</v>
      </c>
      <c r="CY126" s="352">
        <f t="shared" si="68"/>
        <v>0</v>
      </c>
      <c r="CZ126" s="352">
        <f t="shared" si="68"/>
        <v>0</v>
      </c>
      <c r="DA126" s="352">
        <f t="shared" si="68"/>
        <v>0</v>
      </c>
      <c r="DB126" s="352">
        <f t="shared" si="68"/>
        <v>0</v>
      </c>
      <c r="DC126" s="352">
        <f t="shared" si="68"/>
        <v>0</v>
      </c>
      <c r="DF126" s="23">
        <f t="shared" si="40"/>
        <v>0</v>
      </c>
    </row>
    <row r="127" spans="1:110" ht="15" customHeight="1">
      <c r="A127" s="67"/>
      <c r="B127" s="323" t="str">
        <f>$B$126&amp;"1."</f>
        <v>L.2.1.</v>
      </c>
      <c r="C127" s="371"/>
      <c r="D127" s="304"/>
      <c r="E127" s="323"/>
      <c r="F127" s="350">
        <f>H127+NPV(SD,I127:INDEX(I127:DC127,PAL))</f>
        <v>0</v>
      </c>
      <c r="G127" s="350">
        <f>SUMIF($H$5:$DC$5,"&lt;="&amp;PAL,$H127:$DC127)</f>
        <v>0</v>
      </c>
      <c r="H127" s="359">
        <v>0</v>
      </c>
      <c r="I127" s="359">
        <v>0</v>
      </c>
      <c r="J127" s="359">
        <v>0</v>
      </c>
      <c r="K127" s="359">
        <v>0</v>
      </c>
      <c r="L127" s="359">
        <v>0</v>
      </c>
      <c r="M127" s="359">
        <v>0</v>
      </c>
      <c r="N127" s="359">
        <v>0</v>
      </c>
      <c r="O127" s="359">
        <v>0</v>
      </c>
      <c r="P127" s="359">
        <v>0</v>
      </c>
      <c r="Q127" s="359">
        <v>0</v>
      </c>
      <c r="R127" s="359">
        <v>0</v>
      </c>
      <c r="S127" s="359">
        <v>0</v>
      </c>
      <c r="T127" s="359">
        <v>0</v>
      </c>
      <c r="U127" s="359">
        <v>0</v>
      </c>
      <c r="V127" s="359">
        <v>0</v>
      </c>
      <c r="W127" s="359">
        <v>0</v>
      </c>
      <c r="X127" s="359">
        <v>0</v>
      </c>
      <c r="Y127" s="359">
        <v>0</v>
      </c>
      <c r="Z127" s="359">
        <v>0</v>
      </c>
      <c r="AA127" s="359">
        <v>0</v>
      </c>
      <c r="AB127" s="359">
        <v>0</v>
      </c>
      <c r="AC127" s="359">
        <v>0</v>
      </c>
      <c r="AD127" s="359">
        <v>0</v>
      </c>
      <c r="AE127" s="359">
        <v>0</v>
      </c>
      <c r="AF127" s="359">
        <v>0</v>
      </c>
      <c r="AG127" s="359">
        <v>0</v>
      </c>
      <c r="AH127" s="359">
        <v>0</v>
      </c>
      <c r="AI127" s="359">
        <v>0</v>
      </c>
      <c r="AJ127" s="359">
        <v>0</v>
      </c>
      <c r="AK127" s="359">
        <v>0</v>
      </c>
      <c r="AL127" s="359">
        <v>0</v>
      </c>
      <c r="AM127" s="359">
        <v>0</v>
      </c>
      <c r="AN127" s="359">
        <v>0</v>
      </c>
      <c r="AO127" s="359">
        <v>0</v>
      </c>
      <c r="AP127" s="359">
        <v>0</v>
      </c>
      <c r="AQ127" s="359">
        <v>0</v>
      </c>
      <c r="AR127" s="359">
        <v>0</v>
      </c>
      <c r="AS127" s="359">
        <v>0</v>
      </c>
      <c r="AT127" s="359">
        <v>0</v>
      </c>
      <c r="AU127" s="359">
        <v>0</v>
      </c>
      <c r="AV127" s="359">
        <v>0</v>
      </c>
      <c r="AW127" s="359">
        <v>0</v>
      </c>
      <c r="AX127" s="359">
        <v>0</v>
      </c>
      <c r="AY127" s="359">
        <v>0</v>
      </c>
      <c r="AZ127" s="359">
        <v>0</v>
      </c>
      <c r="BA127" s="359">
        <v>0</v>
      </c>
      <c r="BB127" s="359">
        <v>0</v>
      </c>
      <c r="BC127" s="359">
        <v>0</v>
      </c>
      <c r="BD127" s="359">
        <v>0</v>
      </c>
      <c r="BE127" s="359">
        <v>0</v>
      </c>
      <c r="BF127" s="359">
        <v>0</v>
      </c>
      <c r="BG127" s="359">
        <v>0</v>
      </c>
      <c r="BH127" s="359">
        <v>0</v>
      </c>
      <c r="BI127" s="359">
        <v>0</v>
      </c>
      <c r="BJ127" s="359">
        <v>0</v>
      </c>
      <c r="BK127" s="359">
        <v>0</v>
      </c>
      <c r="BL127" s="359">
        <v>0</v>
      </c>
      <c r="BM127" s="359">
        <v>0</v>
      </c>
      <c r="BN127" s="359">
        <v>0</v>
      </c>
      <c r="BO127" s="359">
        <v>0</v>
      </c>
      <c r="BP127" s="359">
        <v>0</v>
      </c>
      <c r="BQ127" s="359">
        <v>0</v>
      </c>
      <c r="BR127" s="359">
        <v>0</v>
      </c>
      <c r="BS127" s="359">
        <v>0</v>
      </c>
      <c r="BT127" s="359">
        <v>0</v>
      </c>
      <c r="BU127" s="359">
        <v>0</v>
      </c>
      <c r="BV127" s="359">
        <v>0</v>
      </c>
      <c r="BW127" s="359">
        <v>0</v>
      </c>
      <c r="BX127" s="359">
        <v>0</v>
      </c>
      <c r="BY127" s="359">
        <v>0</v>
      </c>
      <c r="BZ127" s="359">
        <v>0</v>
      </c>
      <c r="CA127" s="359">
        <v>0</v>
      </c>
      <c r="CB127" s="359">
        <v>0</v>
      </c>
      <c r="CC127" s="359">
        <v>0</v>
      </c>
      <c r="CD127" s="359">
        <v>0</v>
      </c>
      <c r="CE127" s="359">
        <v>0</v>
      </c>
      <c r="CF127" s="359">
        <v>0</v>
      </c>
      <c r="CG127" s="359">
        <v>0</v>
      </c>
      <c r="CH127" s="359">
        <v>0</v>
      </c>
      <c r="CI127" s="359">
        <v>0</v>
      </c>
      <c r="CJ127" s="359">
        <v>0</v>
      </c>
      <c r="CK127" s="359">
        <v>0</v>
      </c>
      <c r="CL127" s="359">
        <v>0</v>
      </c>
      <c r="CM127" s="359">
        <v>0</v>
      </c>
      <c r="CN127" s="359">
        <v>0</v>
      </c>
      <c r="CO127" s="359">
        <v>0</v>
      </c>
      <c r="CP127" s="359">
        <v>0</v>
      </c>
      <c r="CQ127" s="359">
        <v>0</v>
      </c>
      <c r="CR127" s="359">
        <v>0</v>
      </c>
      <c r="CS127" s="359">
        <v>0</v>
      </c>
      <c r="CT127" s="359">
        <v>0</v>
      </c>
      <c r="CU127" s="359">
        <v>0</v>
      </c>
      <c r="CV127" s="359">
        <v>0</v>
      </c>
      <c r="CW127" s="359">
        <v>0</v>
      </c>
      <c r="CX127" s="359">
        <v>0</v>
      </c>
      <c r="CY127" s="359">
        <v>0</v>
      </c>
      <c r="CZ127" s="359">
        <v>0</v>
      </c>
      <c r="DA127" s="359">
        <v>0</v>
      </c>
      <c r="DB127" s="359">
        <v>0</v>
      </c>
      <c r="DC127" s="359">
        <v>0</v>
      </c>
      <c r="DE127" s="23">
        <f t="shared" si="66"/>
        <v>0</v>
      </c>
      <c r="DF127" s="23">
        <f t="shared" si="40"/>
        <v>0</v>
      </c>
    </row>
    <row r="128" spans="1:110" ht="15" customHeight="1">
      <c r="A128" s="67"/>
      <c r="B128" s="323" t="str">
        <f>$B$126&amp;"2."</f>
        <v>L.2.2.</v>
      </c>
      <c r="C128" s="371"/>
      <c r="D128" s="304"/>
      <c r="E128" s="323"/>
      <c r="F128" s="350">
        <f>H128+NPV(SD,I128:INDEX(I128:DC128,PAL))</f>
        <v>0</v>
      </c>
      <c r="G128" s="350">
        <f>SUMIF($H$5:$DC$5,"&lt;="&amp;PAL,$H128:$DC128)</f>
        <v>0</v>
      </c>
      <c r="H128" s="359">
        <v>0</v>
      </c>
      <c r="I128" s="359">
        <v>0</v>
      </c>
      <c r="J128" s="359">
        <v>0</v>
      </c>
      <c r="K128" s="359">
        <v>0</v>
      </c>
      <c r="L128" s="359">
        <v>0</v>
      </c>
      <c r="M128" s="359">
        <v>0</v>
      </c>
      <c r="N128" s="359">
        <v>0</v>
      </c>
      <c r="O128" s="359">
        <v>0</v>
      </c>
      <c r="P128" s="359">
        <v>0</v>
      </c>
      <c r="Q128" s="359">
        <v>0</v>
      </c>
      <c r="R128" s="359">
        <v>0</v>
      </c>
      <c r="S128" s="359">
        <v>0</v>
      </c>
      <c r="T128" s="359">
        <v>0</v>
      </c>
      <c r="U128" s="359">
        <v>0</v>
      </c>
      <c r="V128" s="359">
        <v>0</v>
      </c>
      <c r="W128" s="359">
        <v>0</v>
      </c>
      <c r="X128" s="359">
        <v>0</v>
      </c>
      <c r="Y128" s="359">
        <v>0</v>
      </c>
      <c r="Z128" s="359">
        <v>0</v>
      </c>
      <c r="AA128" s="359">
        <v>0</v>
      </c>
      <c r="AB128" s="359">
        <v>0</v>
      </c>
      <c r="AC128" s="359">
        <v>0</v>
      </c>
      <c r="AD128" s="359">
        <v>0</v>
      </c>
      <c r="AE128" s="359">
        <v>0</v>
      </c>
      <c r="AF128" s="359">
        <v>0</v>
      </c>
      <c r="AG128" s="359">
        <v>0</v>
      </c>
      <c r="AH128" s="359">
        <v>0</v>
      </c>
      <c r="AI128" s="359">
        <v>0</v>
      </c>
      <c r="AJ128" s="359">
        <v>0</v>
      </c>
      <c r="AK128" s="359">
        <v>0</v>
      </c>
      <c r="AL128" s="359">
        <v>0</v>
      </c>
      <c r="AM128" s="359">
        <v>0</v>
      </c>
      <c r="AN128" s="359">
        <v>0</v>
      </c>
      <c r="AO128" s="359">
        <v>0</v>
      </c>
      <c r="AP128" s="359">
        <v>0</v>
      </c>
      <c r="AQ128" s="359">
        <v>0</v>
      </c>
      <c r="AR128" s="359">
        <v>0</v>
      </c>
      <c r="AS128" s="359">
        <v>0</v>
      </c>
      <c r="AT128" s="359">
        <v>0</v>
      </c>
      <c r="AU128" s="359">
        <v>0</v>
      </c>
      <c r="AV128" s="359">
        <v>0</v>
      </c>
      <c r="AW128" s="359">
        <v>0</v>
      </c>
      <c r="AX128" s="359">
        <v>0</v>
      </c>
      <c r="AY128" s="359">
        <v>0</v>
      </c>
      <c r="AZ128" s="359">
        <v>0</v>
      </c>
      <c r="BA128" s="359">
        <v>0</v>
      </c>
      <c r="BB128" s="359">
        <v>0</v>
      </c>
      <c r="BC128" s="359">
        <v>0</v>
      </c>
      <c r="BD128" s="359">
        <v>0</v>
      </c>
      <c r="BE128" s="359">
        <v>0</v>
      </c>
      <c r="BF128" s="359">
        <v>0</v>
      </c>
      <c r="BG128" s="359">
        <v>0</v>
      </c>
      <c r="BH128" s="359">
        <v>0</v>
      </c>
      <c r="BI128" s="359">
        <v>0</v>
      </c>
      <c r="BJ128" s="359">
        <v>0</v>
      </c>
      <c r="BK128" s="359">
        <v>0</v>
      </c>
      <c r="BL128" s="359">
        <v>0</v>
      </c>
      <c r="BM128" s="359">
        <v>0</v>
      </c>
      <c r="BN128" s="359">
        <v>0</v>
      </c>
      <c r="BO128" s="359">
        <v>0</v>
      </c>
      <c r="BP128" s="359">
        <v>0</v>
      </c>
      <c r="BQ128" s="359">
        <v>0</v>
      </c>
      <c r="BR128" s="359">
        <v>0</v>
      </c>
      <c r="BS128" s="359">
        <v>0</v>
      </c>
      <c r="BT128" s="359">
        <v>0</v>
      </c>
      <c r="BU128" s="359">
        <v>0</v>
      </c>
      <c r="BV128" s="359">
        <v>0</v>
      </c>
      <c r="BW128" s="359">
        <v>0</v>
      </c>
      <c r="BX128" s="359">
        <v>0</v>
      </c>
      <c r="BY128" s="359">
        <v>0</v>
      </c>
      <c r="BZ128" s="359">
        <v>0</v>
      </c>
      <c r="CA128" s="359">
        <v>0</v>
      </c>
      <c r="CB128" s="359">
        <v>0</v>
      </c>
      <c r="CC128" s="359">
        <v>0</v>
      </c>
      <c r="CD128" s="359">
        <v>0</v>
      </c>
      <c r="CE128" s="359">
        <v>0</v>
      </c>
      <c r="CF128" s="359">
        <v>0</v>
      </c>
      <c r="CG128" s="359">
        <v>0</v>
      </c>
      <c r="CH128" s="359">
        <v>0</v>
      </c>
      <c r="CI128" s="359">
        <v>0</v>
      </c>
      <c r="CJ128" s="359">
        <v>0</v>
      </c>
      <c r="CK128" s="359">
        <v>0</v>
      </c>
      <c r="CL128" s="359">
        <v>0</v>
      </c>
      <c r="CM128" s="359">
        <v>0</v>
      </c>
      <c r="CN128" s="359">
        <v>0</v>
      </c>
      <c r="CO128" s="359">
        <v>0</v>
      </c>
      <c r="CP128" s="359">
        <v>0</v>
      </c>
      <c r="CQ128" s="359">
        <v>0</v>
      </c>
      <c r="CR128" s="359">
        <v>0</v>
      </c>
      <c r="CS128" s="359">
        <v>0</v>
      </c>
      <c r="CT128" s="359">
        <v>0</v>
      </c>
      <c r="CU128" s="359">
        <v>0</v>
      </c>
      <c r="CV128" s="359">
        <v>0</v>
      </c>
      <c r="CW128" s="359">
        <v>0</v>
      </c>
      <c r="CX128" s="359">
        <v>0</v>
      </c>
      <c r="CY128" s="359">
        <v>0</v>
      </c>
      <c r="CZ128" s="359">
        <v>0</v>
      </c>
      <c r="DA128" s="359">
        <v>0</v>
      </c>
      <c r="DB128" s="359">
        <v>0</v>
      </c>
      <c r="DC128" s="359">
        <v>0</v>
      </c>
      <c r="DE128" s="23">
        <f t="shared" si="66"/>
        <v>0</v>
      </c>
      <c r="DF128" s="23">
        <f t="shared" si="40"/>
        <v>0</v>
      </c>
    </row>
    <row r="129" spans="1:110" ht="15" customHeight="1">
      <c r="A129" s="67"/>
      <c r="B129" s="323" t="str">
        <f>$B$126&amp;"3."</f>
        <v>L.2.3.</v>
      </c>
      <c r="C129" s="371"/>
      <c r="D129" s="304"/>
      <c r="E129" s="323"/>
      <c r="F129" s="350">
        <f>H129+NPV(SD,I129:INDEX(I129:DC129,PAL))</f>
        <v>0</v>
      </c>
      <c r="G129" s="350">
        <f>SUMIF($H$5:$DC$5,"&lt;="&amp;PAL,$H129:$DC129)</f>
        <v>0</v>
      </c>
      <c r="H129" s="359">
        <v>0</v>
      </c>
      <c r="I129" s="359">
        <v>0</v>
      </c>
      <c r="J129" s="359">
        <v>0</v>
      </c>
      <c r="K129" s="359">
        <v>0</v>
      </c>
      <c r="L129" s="359">
        <v>0</v>
      </c>
      <c r="M129" s="359">
        <v>0</v>
      </c>
      <c r="N129" s="359">
        <v>0</v>
      </c>
      <c r="O129" s="359">
        <v>0</v>
      </c>
      <c r="P129" s="359">
        <v>0</v>
      </c>
      <c r="Q129" s="359">
        <v>0</v>
      </c>
      <c r="R129" s="359">
        <v>0</v>
      </c>
      <c r="S129" s="359">
        <v>0</v>
      </c>
      <c r="T129" s="359">
        <v>0</v>
      </c>
      <c r="U129" s="359">
        <v>0</v>
      </c>
      <c r="V129" s="359">
        <v>0</v>
      </c>
      <c r="W129" s="359">
        <v>0</v>
      </c>
      <c r="X129" s="359">
        <v>0</v>
      </c>
      <c r="Y129" s="359">
        <v>0</v>
      </c>
      <c r="Z129" s="359">
        <v>0</v>
      </c>
      <c r="AA129" s="359">
        <v>0</v>
      </c>
      <c r="AB129" s="359">
        <v>0</v>
      </c>
      <c r="AC129" s="359">
        <v>0</v>
      </c>
      <c r="AD129" s="359">
        <v>0</v>
      </c>
      <c r="AE129" s="359">
        <v>0</v>
      </c>
      <c r="AF129" s="359">
        <v>0</v>
      </c>
      <c r="AG129" s="359">
        <v>0</v>
      </c>
      <c r="AH129" s="359">
        <v>0</v>
      </c>
      <c r="AI129" s="359">
        <v>0</v>
      </c>
      <c r="AJ129" s="359">
        <v>0</v>
      </c>
      <c r="AK129" s="359">
        <v>0</v>
      </c>
      <c r="AL129" s="359">
        <v>0</v>
      </c>
      <c r="AM129" s="359">
        <v>0</v>
      </c>
      <c r="AN129" s="359">
        <v>0</v>
      </c>
      <c r="AO129" s="359">
        <v>0</v>
      </c>
      <c r="AP129" s="359">
        <v>0</v>
      </c>
      <c r="AQ129" s="359">
        <v>0</v>
      </c>
      <c r="AR129" s="359">
        <v>0</v>
      </c>
      <c r="AS129" s="359">
        <v>0</v>
      </c>
      <c r="AT129" s="359">
        <v>0</v>
      </c>
      <c r="AU129" s="359">
        <v>0</v>
      </c>
      <c r="AV129" s="359">
        <v>0</v>
      </c>
      <c r="AW129" s="359">
        <v>0</v>
      </c>
      <c r="AX129" s="359">
        <v>0</v>
      </c>
      <c r="AY129" s="359">
        <v>0</v>
      </c>
      <c r="AZ129" s="359">
        <v>0</v>
      </c>
      <c r="BA129" s="359">
        <v>0</v>
      </c>
      <c r="BB129" s="359">
        <v>0</v>
      </c>
      <c r="BC129" s="359">
        <v>0</v>
      </c>
      <c r="BD129" s="359">
        <v>0</v>
      </c>
      <c r="BE129" s="359">
        <v>0</v>
      </c>
      <c r="BF129" s="359">
        <v>0</v>
      </c>
      <c r="BG129" s="359">
        <v>0</v>
      </c>
      <c r="BH129" s="359">
        <v>0</v>
      </c>
      <c r="BI129" s="359">
        <v>0</v>
      </c>
      <c r="BJ129" s="359">
        <v>0</v>
      </c>
      <c r="BK129" s="359">
        <v>0</v>
      </c>
      <c r="BL129" s="359">
        <v>0</v>
      </c>
      <c r="BM129" s="359">
        <v>0</v>
      </c>
      <c r="BN129" s="359">
        <v>0</v>
      </c>
      <c r="BO129" s="359">
        <v>0</v>
      </c>
      <c r="BP129" s="359">
        <v>0</v>
      </c>
      <c r="BQ129" s="359">
        <v>0</v>
      </c>
      <c r="BR129" s="359">
        <v>0</v>
      </c>
      <c r="BS129" s="359">
        <v>0</v>
      </c>
      <c r="BT129" s="359">
        <v>0</v>
      </c>
      <c r="BU129" s="359">
        <v>0</v>
      </c>
      <c r="BV129" s="359">
        <v>0</v>
      </c>
      <c r="BW129" s="359">
        <v>0</v>
      </c>
      <c r="BX129" s="359">
        <v>0</v>
      </c>
      <c r="BY129" s="359">
        <v>0</v>
      </c>
      <c r="BZ129" s="359">
        <v>0</v>
      </c>
      <c r="CA129" s="359">
        <v>0</v>
      </c>
      <c r="CB129" s="359">
        <v>0</v>
      </c>
      <c r="CC129" s="359">
        <v>0</v>
      </c>
      <c r="CD129" s="359">
        <v>0</v>
      </c>
      <c r="CE129" s="359">
        <v>0</v>
      </c>
      <c r="CF129" s="359">
        <v>0</v>
      </c>
      <c r="CG129" s="359">
        <v>0</v>
      </c>
      <c r="CH129" s="359">
        <v>0</v>
      </c>
      <c r="CI129" s="359">
        <v>0</v>
      </c>
      <c r="CJ129" s="359">
        <v>0</v>
      </c>
      <c r="CK129" s="359">
        <v>0</v>
      </c>
      <c r="CL129" s="359">
        <v>0</v>
      </c>
      <c r="CM129" s="359">
        <v>0</v>
      </c>
      <c r="CN129" s="359">
        <v>0</v>
      </c>
      <c r="CO129" s="359">
        <v>0</v>
      </c>
      <c r="CP129" s="359">
        <v>0</v>
      </c>
      <c r="CQ129" s="359">
        <v>0</v>
      </c>
      <c r="CR129" s="359">
        <v>0</v>
      </c>
      <c r="CS129" s="359">
        <v>0</v>
      </c>
      <c r="CT129" s="359">
        <v>0</v>
      </c>
      <c r="CU129" s="359">
        <v>0</v>
      </c>
      <c r="CV129" s="359">
        <v>0</v>
      </c>
      <c r="CW129" s="359">
        <v>0</v>
      </c>
      <c r="CX129" s="359">
        <v>0</v>
      </c>
      <c r="CY129" s="359">
        <v>0</v>
      </c>
      <c r="CZ129" s="359">
        <v>0</v>
      </c>
      <c r="DA129" s="359">
        <v>0</v>
      </c>
      <c r="DB129" s="359">
        <v>0</v>
      </c>
      <c r="DC129" s="359">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H2H/VSPQw4TkWQmTLEF9DCJ8ApnqOyifG122WkipQCAQleN4Qg8Yl9ABV2cYP0pvAFGdrvWxg7b0sD+x/vY5UQ==" saltValue="gH1M1C74pNXmfIjYP31MH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9" priority="12">
      <formula>AND($F106&lt;&gt;0,$E106="")</formula>
    </cfRule>
  </conditionalFormatting>
  <conditionalFormatting sqref="F7:F8">
    <cfRule type="containsBlanks" dxfId="48" priority="14">
      <formula>LEN(TRIM(F7))=0</formula>
    </cfRule>
  </conditionalFormatting>
  <conditionalFormatting sqref="H95:W99">
    <cfRule type="containsBlanks" dxfId="47" priority="8">
      <formula>LEN(TRIM(H95))=0</formula>
    </cfRule>
  </conditionalFormatting>
  <conditionalFormatting sqref="H7:DC129">
    <cfRule type="containsBlanks" dxfId="46" priority="2">
      <formula>LEN(TRIM(H7))=0</formula>
    </cfRule>
  </conditionalFormatting>
  <conditionalFormatting sqref="I115:DC115">
    <cfRule type="containsBlanks" dxfId="45" priority="10">
      <formula>LEN(TRIM(I115))=0</formula>
    </cfRule>
  </conditionalFormatting>
  <conditionalFormatting sqref="K79">
    <cfRule type="containsBlanks" dxfId="44" priority="18">
      <formula>LEN(TRIM(K79))=0</formula>
    </cfRule>
  </conditionalFormatting>
  <conditionalFormatting sqref="K116">
    <cfRule type="containsBlanks" dxfId="43" priority="5">
      <formula>LEN(TRIM(K116))=0</formula>
    </cfRule>
  </conditionalFormatting>
  <conditionalFormatting sqref="U116">
    <cfRule type="containsBlanks" dxfId="42" priority="4">
      <formula>LEN(TRIM(U116))=0</formula>
    </cfRule>
  </conditionalFormatting>
  <conditionalFormatting sqref="X90:DC99">
    <cfRule type="containsBlanks" dxfId="41" priority="21">
      <formula>LEN(TRIM(X90))=0</formula>
    </cfRule>
  </conditionalFormatting>
  <conditionalFormatting sqref="X101:DC102">
    <cfRule type="containsBlanks" dxfId="40" priority="20">
      <formula>LEN(TRIM(X101))=0</formula>
    </cfRule>
  </conditionalFormatting>
  <conditionalFormatting sqref="AB34:DC36">
    <cfRule type="containsBlanks" dxfId="39"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219075</xdr:colOff>
                    <xdr:row>32</xdr:row>
                    <xdr:rowOff>180975</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0" customHeight="1" zeroHeight="1"/>
  <cols>
    <col min="1" max="1" width="3.5703125" style="43" customWidth="1"/>
    <col min="2" max="2" width="6.5703125" customWidth="1"/>
    <col min="3" max="3" width="65.85546875" style="1"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23" hidden="1" customWidth="1"/>
    <col min="110" max="111" width="9.140625" hidden="1" customWidth="1"/>
    <col min="112" max="112" width="13.5703125" hidden="1" customWidth="1"/>
  </cols>
  <sheetData>
    <row r="1" spans="1:112" ht="9" customHeight="1"/>
    <row r="2" spans="1:112" ht="15">
      <c r="B2" s="6" t="s">
        <v>280</v>
      </c>
      <c r="C2"/>
    </row>
    <row r="3" spans="1:112" ht="15">
      <c r="B3" s="344" t="str">
        <f>IF(INDEX(A3_pav,1,1)=0,"",INDEX(A3_pav,1,1))</f>
        <v/>
      </c>
      <c r="C3" s="543"/>
      <c r="D3" s="543"/>
      <c r="E3" s="345"/>
      <c r="F3" s="82"/>
      <c r="G3" s="1"/>
    </row>
    <row r="4" spans="1:112" ht="15" customHeight="1">
      <c r="B4" s="70"/>
      <c r="C4" s="70"/>
      <c r="D4" s="3"/>
      <c r="E4" s="87"/>
      <c r="F4" s="3"/>
    </row>
    <row r="5" spans="1:112" ht="15">
      <c r="B5" s="6" t="s">
        <v>157</v>
      </c>
      <c r="C5" s="70"/>
      <c r="F5" s="689" t="s">
        <v>158</v>
      </c>
      <c r="G5" s="690"/>
      <c r="H5" s="346">
        <v>0</v>
      </c>
      <c r="I5" s="346">
        <v>1</v>
      </c>
      <c r="J5" s="346">
        <v>2</v>
      </c>
      <c r="K5" s="346">
        <v>3</v>
      </c>
      <c r="L5" s="346">
        <v>4</v>
      </c>
      <c r="M5" s="346">
        <v>5</v>
      </c>
      <c r="N5" s="346">
        <v>6</v>
      </c>
      <c r="O5" s="346">
        <v>7</v>
      </c>
      <c r="P5" s="346">
        <v>8</v>
      </c>
      <c r="Q5" s="346">
        <v>9</v>
      </c>
      <c r="R5" s="346">
        <v>10</v>
      </c>
      <c r="S5" s="346">
        <v>11</v>
      </c>
      <c r="T5" s="346">
        <v>12</v>
      </c>
      <c r="U5" s="346">
        <v>13</v>
      </c>
      <c r="V5" s="346">
        <v>14</v>
      </c>
      <c r="W5" s="346">
        <v>15</v>
      </c>
      <c r="X5" s="346">
        <v>16</v>
      </c>
      <c r="Y5" s="346">
        <v>17</v>
      </c>
      <c r="Z5" s="346">
        <v>18</v>
      </c>
      <c r="AA5" s="346">
        <v>19</v>
      </c>
      <c r="AB5" s="346">
        <v>20</v>
      </c>
      <c r="AC5" s="346">
        <v>21</v>
      </c>
      <c r="AD5" s="346">
        <v>22</v>
      </c>
      <c r="AE5" s="346">
        <v>23</v>
      </c>
      <c r="AF5" s="346">
        <v>24</v>
      </c>
      <c r="AG5" s="346">
        <v>25</v>
      </c>
      <c r="AH5" s="346">
        <v>26</v>
      </c>
      <c r="AI5" s="346">
        <v>27</v>
      </c>
      <c r="AJ5" s="346">
        <v>28</v>
      </c>
      <c r="AK5" s="346">
        <v>29</v>
      </c>
      <c r="AL5" s="346">
        <v>30</v>
      </c>
      <c r="AM5" s="346">
        <v>31</v>
      </c>
      <c r="AN5" s="346">
        <v>32</v>
      </c>
      <c r="AO5" s="346">
        <v>33</v>
      </c>
      <c r="AP5" s="346">
        <v>34</v>
      </c>
      <c r="AQ5" s="346">
        <v>35</v>
      </c>
      <c r="AR5" s="346">
        <v>36</v>
      </c>
      <c r="AS5" s="346">
        <v>37</v>
      </c>
      <c r="AT5" s="346">
        <v>38</v>
      </c>
      <c r="AU5" s="346">
        <v>39</v>
      </c>
      <c r="AV5" s="346">
        <v>40</v>
      </c>
      <c r="AW5" s="346">
        <v>41</v>
      </c>
      <c r="AX5" s="346">
        <v>42</v>
      </c>
      <c r="AY5" s="346">
        <v>43</v>
      </c>
      <c r="AZ5" s="346">
        <v>44</v>
      </c>
      <c r="BA5" s="346">
        <v>45</v>
      </c>
      <c r="BB5" s="346">
        <v>46</v>
      </c>
      <c r="BC5" s="346">
        <v>47</v>
      </c>
      <c r="BD5" s="346">
        <v>48</v>
      </c>
      <c r="BE5" s="346">
        <v>49</v>
      </c>
      <c r="BF5" s="346">
        <v>50</v>
      </c>
      <c r="BG5" s="346">
        <v>51</v>
      </c>
      <c r="BH5" s="346">
        <v>52</v>
      </c>
      <c r="BI5" s="346">
        <v>53</v>
      </c>
      <c r="BJ5" s="346">
        <v>54</v>
      </c>
      <c r="BK5" s="346">
        <v>55</v>
      </c>
      <c r="BL5" s="346">
        <v>56</v>
      </c>
      <c r="BM5" s="346">
        <v>57</v>
      </c>
      <c r="BN5" s="346">
        <v>58</v>
      </c>
      <c r="BO5" s="346">
        <v>59</v>
      </c>
      <c r="BP5" s="346">
        <v>60</v>
      </c>
      <c r="BQ5" s="346">
        <v>61</v>
      </c>
      <c r="BR5" s="346">
        <v>62</v>
      </c>
      <c r="BS5" s="346">
        <v>63</v>
      </c>
      <c r="BT5" s="346">
        <v>64</v>
      </c>
      <c r="BU5" s="346">
        <v>65</v>
      </c>
      <c r="BV5" s="346">
        <v>66</v>
      </c>
      <c r="BW5" s="346">
        <v>67</v>
      </c>
      <c r="BX5" s="346">
        <v>68</v>
      </c>
      <c r="BY5" s="346">
        <v>69</v>
      </c>
      <c r="BZ5" s="346">
        <v>70</v>
      </c>
      <c r="CA5" s="346">
        <v>71</v>
      </c>
      <c r="CB5" s="346">
        <v>72</v>
      </c>
      <c r="CC5" s="346">
        <v>73</v>
      </c>
      <c r="CD5" s="346">
        <v>74</v>
      </c>
      <c r="CE5" s="346">
        <v>75</v>
      </c>
      <c r="CF5" s="346">
        <v>76</v>
      </c>
      <c r="CG5" s="346">
        <v>77</v>
      </c>
      <c r="CH5" s="346">
        <v>78</v>
      </c>
      <c r="CI5" s="346">
        <v>79</v>
      </c>
      <c r="CJ5" s="346">
        <v>80</v>
      </c>
      <c r="CK5" s="346">
        <v>81</v>
      </c>
      <c r="CL5" s="346">
        <v>82</v>
      </c>
      <c r="CM5" s="346">
        <v>83</v>
      </c>
      <c r="CN5" s="346">
        <v>84</v>
      </c>
      <c r="CO5" s="346">
        <v>85</v>
      </c>
      <c r="CP5" s="346">
        <v>86</v>
      </c>
      <c r="CQ5" s="346">
        <v>87</v>
      </c>
      <c r="CR5" s="346">
        <v>88</v>
      </c>
      <c r="CS5" s="346">
        <v>89</v>
      </c>
      <c r="CT5" s="346">
        <v>90</v>
      </c>
      <c r="CU5" s="346">
        <v>91</v>
      </c>
      <c r="CV5" s="346">
        <v>92</v>
      </c>
      <c r="CW5" s="346">
        <v>93</v>
      </c>
      <c r="CX5" s="346">
        <v>94</v>
      </c>
      <c r="CY5" s="346">
        <v>95</v>
      </c>
      <c r="CZ5" s="346">
        <v>96</v>
      </c>
      <c r="DA5" s="346">
        <v>97</v>
      </c>
      <c r="DB5" s="346">
        <v>98</v>
      </c>
      <c r="DC5" s="346">
        <v>99</v>
      </c>
    </row>
    <row r="6" spans="1:112" s="12" customFormat="1" ht="32.25" customHeight="1">
      <c r="A6" s="80"/>
      <c r="B6" s="347" t="s">
        <v>159</v>
      </c>
      <c r="C6" s="348" t="s">
        <v>160</v>
      </c>
      <c r="D6" s="348"/>
      <c r="E6" s="347" t="s">
        <v>161</v>
      </c>
      <c r="F6" s="348" t="s">
        <v>162</v>
      </c>
      <c r="G6" s="347" t="s">
        <v>163</v>
      </c>
      <c r="H6" s="347" t="str">
        <f ca="1">IF(PVP="",TEXT(TODAY(),"yyyy"),TEXT(PVP,"yyyy"))</f>
        <v>2022</v>
      </c>
      <c r="I6" s="347">
        <f ca="1">$H$6+I5</f>
        <v>2023</v>
      </c>
      <c r="J6" s="347">
        <f t="shared" ref="J6:BU6" ca="1" si="0">$H$6+J5</f>
        <v>2024</v>
      </c>
      <c r="K6" s="347">
        <f t="shared" ca="1" si="0"/>
        <v>2025</v>
      </c>
      <c r="L6" s="347">
        <f t="shared" ca="1" si="0"/>
        <v>2026</v>
      </c>
      <c r="M6" s="347">
        <f t="shared" ca="1" si="0"/>
        <v>2027</v>
      </c>
      <c r="N6" s="347">
        <f t="shared" ca="1" si="0"/>
        <v>2028</v>
      </c>
      <c r="O6" s="347">
        <f t="shared" ca="1" si="0"/>
        <v>2029</v>
      </c>
      <c r="P6" s="347">
        <f t="shared" ca="1" si="0"/>
        <v>2030</v>
      </c>
      <c r="Q6" s="347">
        <f t="shared" ca="1" si="0"/>
        <v>2031</v>
      </c>
      <c r="R6" s="347">
        <f t="shared" ca="1" si="0"/>
        <v>2032</v>
      </c>
      <c r="S6" s="347">
        <f t="shared" ca="1" si="0"/>
        <v>2033</v>
      </c>
      <c r="T6" s="347">
        <f t="shared" ca="1" si="0"/>
        <v>2034</v>
      </c>
      <c r="U6" s="347">
        <f t="shared" ca="1" si="0"/>
        <v>2035</v>
      </c>
      <c r="V6" s="347">
        <f t="shared" ca="1" si="0"/>
        <v>2036</v>
      </c>
      <c r="W6" s="347">
        <f t="shared" ca="1" si="0"/>
        <v>2037</v>
      </c>
      <c r="X6" s="347">
        <f t="shared" ca="1" si="0"/>
        <v>2038</v>
      </c>
      <c r="Y6" s="347">
        <f t="shared" ca="1" si="0"/>
        <v>2039</v>
      </c>
      <c r="Z6" s="347">
        <f t="shared" ca="1" si="0"/>
        <v>2040</v>
      </c>
      <c r="AA6" s="347">
        <f t="shared" ca="1" si="0"/>
        <v>2041</v>
      </c>
      <c r="AB6" s="347">
        <f t="shared" ca="1" si="0"/>
        <v>2042</v>
      </c>
      <c r="AC6" s="347">
        <f t="shared" ca="1" si="0"/>
        <v>2043</v>
      </c>
      <c r="AD6" s="347">
        <f t="shared" ca="1" si="0"/>
        <v>2044</v>
      </c>
      <c r="AE6" s="347">
        <f t="shared" ca="1" si="0"/>
        <v>2045</v>
      </c>
      <c r="AF6" s="347">
        <f t="shared" ca="1" si="0"/>
        <v>2046</v>
      </c>
      <c r="AG6" s="347">
        <f t="shared" ca="1" si="0"/>
        <v>2047</v>
      </c>
      <c r="AH6" s="347">
        <f t="shared" ca="1" si="0"/>
        <v>2048</v>
      </c>
      <c r="AI6" s="347">
        <f t="shared" ca="1" si="0"/>
        <v>2049</v>
      </c>
      <c r="AJ6" s="347">
        <f t="shared" ca="1" si="0"/>
        <v>2050</v>
      </c>
      <c r="AK6" s="347">
        <f t="shared" ca="1" si="0"/>
        <v>2051</v>
      </c>
      <c r="AL6" s="347">
        <f t="shared" ca="1" si="0"/>
        <v>2052</v>
      </c>
      <c r="AM6" s="347">
        <f t="shared" ca="1" si="0"/>
        <v>2053</v>
      </c>
      <c r="AN6" s="347">
        <f t="shared" ca="1" si="0"/>
        <v>2054</v>
      </c>
      <c r="AO6" s="347">
        <f t="shared" ca="1" si="0"/>
        <v>2055</v>
      </c>
      <c r="AP6" s="347">
        <f t="shared" ca="1" si="0"/>
        <v>2056</v>
      </c>
      <c r="AQ6" s="347">
        <f t="shared" ca="1" si="0"/>
        <v>2057</v>
      </c>
      <c r="AR6" s="347">
        <f t="shared" ca="1" si="0"/>
        <v>2058</v>
      </c>
      <c r="AS6" s="347">
        <f t="shared" ca="1" si="0"/>
        <v>2059</v>
      </c>
      <c r="AT6" s="347">
        <f t="shared" ca="1" si="0"/>
        <v>2060</v>
      </c>
      <c r="AU6" s="347">
        <f t="shared" ca="1" si="0"/>
        <v>2061</v>
      </c>
      <c r="AV6" s="347">
        <f t="shared" ca="1" si="0"/>
        <v>2062</v>
      </c>
      <c r="AW6" s="347">
        <f t="shared" ca="1" si="0"/>
        <v>2063</v>
      </c>
      <c r="AX6" s="347">
        <f t="shared" ca="1" si="0"/>
        <v>2064</v>
      </c>
      <c r="AY6" s="347">
        <f t="shared" ca="1" si="0"/>
        <v>2065</v>
      </c>
      <c r="AZ6" s="347">
        <f t="shared" ca="1" si="0"/>
        <v>2066</v>
      </c>
      <c r="BA6" s="347">
        <f t="shared" ca="1" si="0"/>
        <v>2067</v>
      </c>
      <c r="BB6" s="347">
        <f t="shared" ca="1" si="0"/>
        <v>2068</v>
      </c>
      <c r="BC6" s="347">
        <f t="shared" ca="1" si="0"/>
        <v>2069</v>
      </c>
      <c r="BD6" s="347">
        <f t="shared" ca="1" si="0"/>
        <v>2070</v>
      </c>
      <c r="BE6" s="347">
        <f t="shared" ca="1" si="0"/>
        <v>2071</v>
      </c>
      <c r="BF6" s="347">
        <f t="shared" ca="1" si="0"/>
        <v>2072</v>
      </c>
      <c r="BG6" s="347">
        <f t="shared" ca="1" si="0"/>
        <v>2073</v>
      </c>
      <c r="BH6" s="347">
        <f t="shared" ca="1" si="0"/>
        <v>2074</v>
      </c>
      <c r="BI6" s="347">
        <f t="shared" ca="1" si="0"/>
        <v>2075</v>
      </c>
      <c r="BJ6" s="347">
        <f t="shared" ca="1" si="0"/>
        <v>2076</v>
      </c>
      <c r="BK6" s="347">
        <f t="shared" ca="1" si="0"/>
        <v>2077</v>
      </c>
      <c r="BL6" s="347">
        <f t="shared" ca="1" si="0"/>
        <v>2078</v>
      </c>
      <c r="BM6" s="347">
        <f t="shared" ca="1" si="0"/>
        <v>2079</v>
      </c>
      <c r="BN6" s="347">
        <f t="shared" ca="1" si="0"/>
        <v>2080</v>
      </c>
      <c r="BO6" s="347">
        <f t="shared" ca="1" si="0"/>
        <v>2081</v>
      </c>
      <c r="BP6" s="347">
        <f t="shared" ca="1" si="0"/>
        <v>2082</v>
      </c>
      <c r="BQ6" s="347">
        <f t="shared" ca="1" si="0"/>
        <v>2083</v>
      </c>
      <c r="BR6" s="347">
        <f t="shared" ca="1" si="0"/>
        <v>2084</v>
      </c>
      <c r="BS6" s="347">
        <f t="shared" ca="1" si="0"/>
        <v>2085</v>
      </c>
      <c r="BT6" s="347">
        <f t="shared" ca="1" si="0"/>
        <v>2086</v>
      </c>
      <c r="BU6" s="347">
        <f t="shared" ca="1" si="0"/>
        <v>2087</v>
      </c>
      <c r="BV6" s="347">
        <f t="shared" ref="BV6:DC6" ca="1" si="1">$H$6+BV5</f>
        <v>2088</v>
      </c>
      <c r="BW6" s="347">
        <f t="shared" ca="1" si="1"/>
        <v>2089</v>
      </c>
      <c r="BX6" s="347">
        <f t="shared" ca="1" si="1"/>
        <v>2090</v>
      </c>
      <c r="BY6" s="347">
        <f t="shared" ca="1" si="1"/>
        <v>2091</v>
      </c>
      <c r="BZ6" s="347">
        <f t="shared" ca="1" si="1"/>
        <v>2092</v>
      </c>
      <c r="CA6" s="347">
        <f t="shared" ca="1" si="1"/>
        <v>2093</v>
      </c>
      <c r="CB6" s="347">
        <f t="shared" ca="1" si="1"/>
        <v>2094</v>
      </c>
      <c r="CC6" s="347">
        <f t="shared" ca="1" si="1"/>
        <v>2095</v>
      </c>
      <c r="CD6" s="347">
        <f t="shared" ca="1" si="1"/>
        <v>2096</v>
      </c>
      <c r="CE6" s="347">
        <f t="shared" ca="1" si="1"/>
        <v>2097</v>
      </c>
      <c r="CF6" s="347">
        <f t="shared" ca="1" si="1"/>
        <v>2098</v>
      </c>
      <c r="CG6" s="347">
        <f t="shared" ca="1" si="1"/>
        <v>2099</v>
      </c>
      <c r="CH6" s="347">
        <f t="shared" ca="1" si="1"/>
        <v>2100</v>
      </c>
      <c r="CI6" s="347">
        <f t="shared" ca="1" si="1"/>
        <v>2101</v>
      </c>
      <c r="CJ6" s="347">
        <f t="shared" ca="1" si="1"/>
        <v>2102</v>
      </c>
      <c r="CK6" s="347">
        <f t="shared" ca="1" si="1"/>
        <v>2103</v>
      </c>
      <c r="CL6" s="347">
        <f t="shared" ca="1" si="1"/>
        <v>2104</v>
      </c>
      <c r="CM6" s="347">
        <f t="shared" ca="1" si="1"/>
        <v>2105</v>
      </c>
      <c r="CN6" s="347">
        <f t="shared" ca="1" si="1"/>
        <v>2106</v>
      </c>
      <c r="CO6" s="347">
        <f t="shared" ca="1" si="1"/>
        <v>2107</v>
      </c>
      <c r="CP6" s="347">
        <f t="shared" ca="1" si="1"/>
        <v>2108</v>
      </c>
      <c r="CQ6" s="347">
        <f t="shared" ca="1" si="1"/>
        <v>2109</v>
      </c>
      <c r="CR6" s="347">
        <f t="shared" ca="1" si="1"/>
        <v>2110</v>
      </c>
      <c r="CS6" s="347">
        <f t="shared" ca="1" si="1"/>
        <v>2111</v>
      </c>
      <c r="CT6" s="347">
        <f t="shared" ca="1" si="1"/>
        <v>2112</v>
      </c>
      <c r="CU6" s="347">
        <f t="shared" ca="1" si="1"/>
        <v>2113</v>
      </c>
      <c r="CV6" s="347">
        <f t="shared" ca="1" si="1"/>
        <v>2114</v>
      </c>
      <c r="CW6" s="347">
        <f t="shared" ca="1" si="1"/>
        <v>2115</v>
      </c>
      <c r="CX6" s="347">
        <f t="shared" ca="1" si="1"/>
        <v>2116</v>
      </c>
      <c r="CY6" s="347">
        <f t="shared" ca="1" si="1"/>
        <v>2117</v>
      </c>
      <c r="CZ6" s="347">
        <f t="shared" ca="1" si="1"/>
        <v>2118</v>
      </c>
      <c r="DA6" s="347">
        <f t="shared" ca="1" si="1"/>
        <v>2119</v>
      </c>
      <c r="DB6" s="347">
        <f t="shared" ca="1" si="1"/>
        <v>2120</v>
      </c>
      <c r="DC6" s="347">
        <f t="shared" ca="1" si="1"/>
        <v>2121</v>
      </c>
      <c r="DE6" s="24">
        <f>SUM(DE7:DE117)</f>
        <v>0</v>
      </c>
      <c r="DF6" s="24">
        <f>SUM(DF7:DF117)</f>
        <v>0</v>
      </c>
      <c r="DG6" s="12" t="s">
        <v>164</v>
      </c>
      <c r="DH6" s="12" t="s">
        <v>165</v>
      </c>
    </row>
    <row r="7" spans="1:112" ht="15">
      <c r="B7" s="323" t="s">
        <v>166</v>
      </c>
      <c r="C7" s="349" t="s">
        <v>167</v>
      </c>
      <c r="D7" s="323"/>
      <c r="E7" s="323"/>
      <c r="F7" s="350">
        <f>F8+F9+F89-F100+F111</f>
        <v>0</v>
      </c>
      <c r="G7" s="350">
        <f>SUMIF($H$5:$DC$5,"&lt;="&amp;PAL,$H7:$DC7)</f>
        <v>0</v>
      </c>
      <c r="H7" s="350">
        <f>H8+H9+H89-H100-H111</f>
        <v>0</v>
      </c>
      <c r="I7" s="350">
        <f t="shared" ref="I7:BT7" si="2">I8+I9+I89-I100-I111</f>
        <v>0</v>
      </c>
      <c r="J7" s="350">
        <f t="shared" si="2"/>
        <v>0</v>
      </c>
      <c r="K7" s="350">
        <f t="shared" si="2"/>
        <v>0</v>
      </c>
      <c r="L7" s="350">
        <f t="shared" si="2"/>
        <v>0</v>
      </c>
      <c r="M7" s="350">
        <f t="shared" si="2"/>
        <v>0</v>
      </c>
      <c r="N7" s="350">
        <f t="shared" si="2"/>
        <v>0</v>
      </c>
      <c r="O7" s="350">
        <f t="shared" si="2"/>
        <v>0</v>
      </c>
      <c r="P7" s="350">
        <f t="shared" si="2"/>
        <v>0</v>
      </c>
      <c r="Q7" s="350">
        <f t="shared" si="2"/>
        <v>0</v>
      </c>
      <c r="R7" s="350">
        <f t="shared" si="2"/>
        <v>0</v>
      </c>
      <c r="S7" s="350">
        <f t="shared" si="2"/>
        <v>0</v>
      </c>
      <c r="T7" s="350">
        <f t="shared" si="2"/>
        <v>0</v>
      </c>
      <c r="U7" s="350">
        <f t="shared" si="2"/>
        <v>0</v>
      </c>
      <c r="V7" s="350">
        <f t="shared" si="2"/>
        <v>0</v>
      </c>
      <c r="W7" s="350">
        <f t="shared" si="2"/>
        <v>0</v>
      </c>
      <c r="X7" s="350">
        <f t="shared" si="2"/>
        <v>0</v>
      </c>
      <c r="Y7" s="350">
        <f t="shared" si="2"/>
        <v>0</v>
      </c>
      <c r="Z7" s="350">
        <f t="shared" si="2"/>
        <v>0</v>
      </c>
      <c r="AA7" s="350">
        <f t="shared" si="2"/>
        <v>0</v>
      </c>
      <c r="AB7" s="350">
        <f t="shared" si="2"/>
        <v>0</v>
      </c>
      <c r="AC7" s="350">
        <f t="shared" si="2"/>
        <v>0</v>
      </c>
      <c r="AD7" s="350">
        <f t="shared" si="2"/>
        <v>0</v>
      </c>
      <c r="AE7" s="350">
        <f t="shared" si="2"/>
        <v>0</v>
      </c>
      <c r="AF7" s="350">
        <f t="shared" si="2"/>
        <v>0</v>
      </c>
      <c r="AG7" s="350">
        <f t="shared" si="2"/>
        <v>0</v>
      </c>
      <c r="AH7" s="350">
        <f t="shared" si="2"/>
        <v>0</v>
      </c>
      <c r="AI7" s="350">
        <f t="shared" si="2"/>
        <v>0</v>
      </c>
      <c r="AJ7" s="350">
        <f t="shared" si="2"/>
        <v>0</v>
      </c>
      <c r="AK7" s="350">
        <f t="shared" si="2"/>
        <v>0</v>
      </c>
      <c r="AL7" s="350">
        <f t="shared" si="2"/>
        <v>0</v>
      </c>
      <c r="AM7" s="350">
        <f t="shared" si="2"/>
        <v>0</v>
      </c>
      <c r="AN7" s="350">
        <f t="shared" si="2"/>
        <v>0</v>
      </c>
      <c r="AO7" s="350">
        <f t="shared" si="2"/>
        <v>0</v>
      </c>
      <c r="AP7" s="350">
        <f t="shared" si="2"/>
        <v>0</v>
      </c>
      <c r="AQ7" s="350">
        <f t="shared" si="2"/>
        <v>0</v>
      </c>
      <c r="AR7" s="350">
        <f t="shared" si="2"/>
        <v>0</v>
      </c>
      <c r="AS7" s="350">
        <f t="shared" si="2"/>
        <v>0</v>
      </c>
      <c r="AT7" s="350">
        <f t="shared" si="2"/>
        <v>0</v>
      </c>
      <c r="AU7" s="350">
        <f t="shared" si="2"/>
        <v>0</v>
      </c>
      <c r="AV7" s="350">
        <f t="shared" si="2"/>
        <v>0</v>
      </c>
      <c r="AW7" s="350">
        <f t="shared" si="2"/>
        <v>0</v>
      </c>
      <c r="AX7" s="350">
        <f t="shared" si="2"/>
        <v>0</v>
      </c>
      <c r="AY7" s="350">
        <f t="shared" si="2"/>
        <v>0</v>
      </c>
      <c r="AZ7" s="350">
        <f t="shared" si="2"/>
        <v>0</v>
      </c>
      <c r="BA7" s="350">
        <f t="shared" si="2"/>
        <v>0</v>
      </c>
      <c r="BB7" s="350">
        <f t="shared" si="2"/>
        <v>0</v>
      </c>
      <c r="BC7" s="350">
        <f t="shared" si="2"/>
        <v>0</v>
      </c>
      <c r="BD7" s="350">
        <f t="shared" si="2"/>
        <v>0</v>
      </c>
      <c r="BE7" s="350">
        <f t="shared" si="2"/>
        <v>0</v>
      </c>
      <c r="BF7" s="350">
        <f t="shared" si="2"/>
        <v>0</v>
      </c>
      <c r="BG7" s="350">
        <f t="shared" si="2"/>
        <v>0</v>
      </c>
      <c r="BH7" s="350">
        <f t="shared" si="2"/>
        <v>0</v>
      </c>
      <c r="BI7" s="350">
        <f t="shared" si="2"/>
        <v>0</v>
      </c>
      <c r="BJ7" s="350">
        <f t="shared" si="2"/>
        <v>0</v>
      </c>
      <c r="BK7" s="350">
        <f t="shared" si="2"/>
        <v>0</v>
      </c>
      <c r="BL7" s="350">
        <f t="shared" si="2"/>
        <v>0</v>
      </c>
      <c r="BM7" s="350">
        <f t="shared" si="2"/>
        <v>0</v>
      </c>
      <c r="BN7" s="350">
        <f t="shared" si="2"/>
        <v>0</v>
      </c>
      <c r="BO7" s="350">
        <f t="shared" si="2"/>
        <v>0</v>
      </c>
      <c r="BP7" s="350">
        <f t="shared" si="2"/>
        <v>0</v>
      </c>
      <c r="BQ7" s="350">
        <f t="shared" si="2"/>
        <v>0</v>
      </c>
      <c r="BR7" s="350">
        <f t="shared" si="2"/>
        <v>0</v>
      </c>
      <c r="BS7" s="350">
        <f t="shared" si="2"/>
        <v>0</v>
      </c>
      <c r="BT7" s="350">
        <f t="shared" si="2"/>
        <v>0</v>
      </c>
      <c r="BU7" s="350">
        <f t="shared" ref="BU7:DC7" si="3">BU8+BU9+BU89-BU100-BU111</f>
        <v>0</v>
      </c>
      <c r="BV7" s="350">
        <f t="shared" si="3"/>
        <v>0</v>
      </c>
      <c r="BW7" s="350">
        <f t="shared" si="3"/>
        <v>0</v>
      </c>
      <c r="BX7" s="350">
        <f t="shared" si="3"/>
        <v>0</v>
      </c>
      <c r="BY7" s="350">
        <f t="shared" si="3"/>
        <v>0</v>
      </c>
      <c r="BZ7" s="350">
        <f t="shared" si="3"/>
        <v>0</v>
      </c>
      <c r="CA7" s="350">
        <f t="shared" si="3"/>
        <v>0</v>
      </c>
      <c r="CB7" s="350">
        <f t="shared" si="3"/>
        <v>0</v>
      </c>
      <c r="CC7" s="350">
        <f t="shared" si="3"/>
        <v>0</v>
      </c>
      <c r="CD7" s="350">
        <f t="shared" si="3"/>
        <v>0</v>
      </c>
      <c r="CE7" s="350">
        <f t="shared" si="3"/>
        <v>0</v>
      </c>
      <c r="CF7" s="350">
        <f t="shared" si="3"/>
        <v>0</v>
      </c>
      <c r="CG7" s="350">
        <f t="shared" si="3"/>
        <v>0</v>
      </c>
      <c r="CH7" s="350">
        <f t="shared" si="3"/>
        <v>0</v>
      </c>
      <c r="CI7" s="350">
        <f t="shared" si="3"/>
        <v>0</v>
      </c>
      <c r="CJ7" s="350">
        <f t="shared" si="3"/>
        <v>0</v>
      </c>
      <c r="CK7" s="350">
        <f t="shared" si="3"/>
        <v>0</v>
      </c>
      <c r="CL7" s="350">
        <f t="shared" si="3"/>
        <v>0</v>
      </c>
      <c r="CM7" s="350">
        <f t="shared" si="3"/>
        <v>0</v>
      </c>
      <c r="CN7" s="350">
        <f t="shared" si="3"/>
        <v>0</v>
      </c>
      <c r="CO7" s="350">
        <f t="shared" si="3"/>
        <v>0</v>
      </c>
      <c r="CP7" s="350">
        <f t="shared" si="3"/>
        <v>0</v>
      </c>
      <c r="CQ7" s="350">
        <f t="shared" si="3"/>
        <v>0</v>
      </c>
      <c r="CR7" s="350">
        <f t="shared" si="3"/>
        <v>0</v>
      </c>
      <c r="CS7" s="350">
        <f t="shared" si="3"/>
        <v>0</v>
      </c>
      <c r="CT7" s="350">
        <f t="shared" si="3"/>
        <v>0</v>
      </c>
      <c r="CU7" s="350">
        <f t="shared" si="3"/>
        <v>0</v>
      </c>
      <c r="CV7" s="350">
        <f t="shared" si="3"/>
        <v>0</v>
      </c>
      <c r="CW7" s="350">
        <f t="shared" si="3"/>
        <v>0</v>
      </c>
      <c r="CX7" s="350">
        <f t="shared" si="3"/>
        <v>0</v>
      </c>
      <c r="CY7" s="350">
        <f t="shared" si="3"/>
        <v>0</v>
      </c>
      <c r="CZ7" s="350">
        <f t="shared" si="3"/>
        <v>0</v>
      </c>
      <c r="DA7" s="350">
        <f t="shared" si="3"/>
        <v>0</v>
      </c>
      <c r="DB7" s="350">
        <f t="shared" si="3"/>
        <v>0</v>
      </c>
      <c r="DC7" s="350">
        <f t="shared" si="3"/>
        <v>0</v>
      </c>
      <c r="DF7" s="23">
        <f t="shared" ref="DF7:DF11" si="4">COUNTIF($H7:$DC7,"&lt;&gt;0")</f>
        <v>0</v>
      </c>
    </row>
    <row r="8" spans="1:112" ht="15">
      <c r="B8" s="323" t="s">
        <v>168</v>
      </c>
      <c r="C8" s="349" t="s">
        <v>169</v>
      </c>
      <c r="D8" s="349"/>
      <c r="E8" s="351"/>
      <c r="F8" s="352">
        <f>SUM(F20,F31,F42,F54,F65,F76,F87)</f>
        <v>0</v>
      </c>
      <c r="G8" s="350">
        <f>SUMIF($H$5:$DC$5,"&lt;="&amp;PAL,$H8:$DC8)</f>
        <v>0</v>
      </c>
      <c r="H8" s="352">
        <f>SUM(H20,H31,H42,H54,H65,H76,H87)</f>
        <v>0</v>
      </c>
      <c r="I8" s="352">
        <f t="shared" ref="I8:BT8" si="5">SUM(I20,I31,I42,I54,I65,I76,I87)</f>
        <v>0</v>
      </c>
      <c r="J8" s="352">
        <f t="shared" si="5"/>
        <v>0</v>
      </c>
      <c r="K8" s="352">
        <f t="shared" si="5"/>
        <v>0</v>
      </c>
      <c r="L8" s="352">
        <f t="shared" si="5"/>
        <v>0</v>
      </c>
      <c r="M8" s="352">
        <f t="shared" si="5"/>
        <v>0</v>
      </c>
      <c r="N8" s="352">
        <f t="shared" si="5"/>
        <v>0</v>
      </c>
      <c r="O8" s="352">
        <f t="shared" si="5"/>
        <v>0</v>
      </c>
      <c r="P8" s="352">
        <f t="shared" si="5"/>
        <v>0</v>
      </c>
      <c r="Q8" s="352">
        <f t="shared" si="5"/>
        <v>0</v>
      </c>
      <c r="R8" s="352">
        <f t="shared" si="5"/>
        <v>0</v>
      </c>
      <c r="S8" s="352">
        <f t="shared" si="5"/>
        <v>0</v>
      </c>
      <c r="T8" s="352">
        <f t="shared" si="5"/>
        <v>0</v>
      </c>
      <c r="U8" s="352">
        <f t="shared" si="5"/>
        <v>0</v>
      </c>
      <c r="V8" s="352">
        <f t="shared" si="5"/>
        <v>0</v>
      </c>
      <c r="W8" s="352">
        <f t="shared" si="5"/>
        <v>0</v>
      </c>
      <c r="X8" s="352">
        <f t="shared" si="5"/>
        <v>0</v>
      </c>
      <c r="Y8" s="352">
        <f t="shared" si="5"/>
        <v>0</v>
      </c>
      <c r="Z8" s="352">
        <f t="shared" si="5"/>
        <v>0</v>
      </c>
      <c r="AA8" s="352">
        <f t="shared" si="5"/>
        <v>0</v>
      </c>
      <c r="AB8" s="352">
        <f t="shared" si="5"/>
        <v>0</v>
      </c>
      <c r="AC8" s="352">
        <f t="shared" si="5"/>
        <v>0</v>
      </c>
      <c r="AD8" s="352">
        <f t="shared" si="5"/>
        <v>0</v>
      </c>
      <c r="AE8" s="352">
        <f t="shared" si="5"/>
        <v>0</v>
      </c>
      <c r="AF8" s="352">
        <f t="shared" si="5"/>
        <v>0</v>
      </c>
      <c r="AG8" s="352">
        <f t="shared" si="5"/>
        <v>0</v>
      </c>
      <c r="AH8" s="352">
        <f t="shared" si="5"/>
        <v>0</v>
      </c>
      <c r="AI8" s="352">
        <f t="shared" si="5"/>
        <v>0</v>
      </c>
      <c r="AJ8" s="352">
        <f t="shared" si="5"/>
        <v>0</v>
      </c>
      <c r="AK8" s="352">
        <f t="shared" si="5"/>
        <v>0</v>
      </c>
      <c r="AL8" s="352">
        <f t="shared" si="5"/>
        <v>0</v>
      </c>
      <c r="AM8" s="352">
        <f t="shared" si="5"/>
        <v>0</v>
      </c>
      <c r="AN8" s="352">
        <f t="shared" si="5"/>
        <v>0</v>
      </c>
      <c r="AO8" s="352">
        <f t="shared" si="5"/>
        <v>0</v>
      </c>
      <c r="AP8" s="352">
        <f t="shared" si="5"/>
        <v>0</v>
      </c>
      <c r="AQ8" s="352">
        <f t="shared" si="5"/>
        <v>0</v>
      </c>
      <c r="AR8" s="352">
        <f t="shared" si="5"/>
        <v>0</v>
      </c>
      <c r="AS8" s="352">
        <f t="shared" si="5"/>
        <v>0</v>
      </c>
      <c r="AT8" s="352">
        <f t="shared" si="5"/>
        <v>0</v>
      </c>
      <c r="AU8" s="352">
        <f t="shared" si="5"/>
        <v>0</v>
      </c>
      <c r="AV8" s="352">
        <f t="shared" si="5"/>
        <v>0</v>
      </c>
      <c r="AW8" s="352">
        <f t="shared" si="5"/>
        <v>0</v>
      </c>
      <c r="AX8" s="352">
        <f t="shared" si="5"/>
        <v>0</v>
      </c>
      <c r="AY8" s="352">
        <f t="shared" si="5"/>
        <v>0</v>
      </c>
      <c r="AZ8" s="352">
        <f t="shared" si="5"/>
        <v>0</v>
      </c>
      <c r="BA8" s="352">
        <f t="shared" si="5"/>
        <v>0</v>
      </c>
      <c r="BB8" s="352">
        <f t="shared" si="5"/>
        <v>0</v>
      </c>
      <c r="BC8" s="352">
        <f t="shared" si="5"/>
        <v>0</v>
      </c>
      <c r="BD8" s="352">
        <f t="shared" si="5"/>
        <v>0</v>
      </c>
      <c r="BE8" s="352">
        <f t="shared" si="5"/>
        <v>0</v>
      </c>
      <c r="BF8" s="352">
        <f t="shared" si="5"/>
        <v>0</v>
      </c>
      <c r="BG8" s="352">
        <f t="shared" si="5"/>
        <v>0</v>
      </c>
      <c r="BH8" s="352">
        <f t="shared" si="5"/>
        <v>0</v>
      </c>
      <c r="BI8" s="352">
        <f t="shared" si="5"/>
        <v>0</v>
      </c>
      <c r="BJ8" s="352">
        <f t="shared" si="5"/>
        <v>0</v>
      </c>
      <c r="BK8" s="352">
        <f t="shared" si="5"/>
        <v>0</v>
      </c>
      <c r="BL8" s="352">
        <f t="shared" si="5"/>
        <v>0</v>
      </c>
      <c r="BM8" s="352">
        <f t="shared" si="5"/>
        <v>0</v>
      </c>
      <c r="BN8" s="352">
        <f t="shared" si="5"/>
        <v>0</v>
      </c>
      <c r="BO8" s="352">
        <f t="shared" si="5"/>
        <v>0</v>
      </c>
      <c r="BP8" s="352">
        <f t="shared" si="5"/>
        <v>0</v>
      </c>
      <c r="BQ8" s="352">
        <f t="shared" si="5"/>
        <v>0</v>
      </c>
      <c r="BR8" s="352">
        <f t="shared" si="5"/>
        <v>0</v>
      </c>
      <c r="BS8" s="352">
        <f t="shared" si="5"/>
        <v>0</v>
      </c>
      <c r="BT8" s="352">
        <f t="shared" si="5"/>
        <v>0</v>
      </c>
      <c r="BU8" s="352">
        <f t="shared" ref="BU8:DC8" si="6">SUM(BU20,BU31,BU42,BU54,BU65,BU76,BU87)</f>
        <v>0</v>
      </c>
      <c r="BV8" s="352">
        <f t="shared" si="6"/>
        <v>0</v>
      </c>
      <c r="BW8" s="352">
        <f t="shared" si="6"/>
        <v>0</v>
      </c>
      <c r="BX8" s="352">
        <f t="shared" si="6"/>
        <v>0</v>
      </c>
      <c r="BY8" s="352">
        <f t="shared" si="6"/>
        <v>0</v>
      </c>
      <c r="BZ8" s="352">
        <f t="shared" si="6"/>
        <v>0</v>
      </c>
      <c r="CA8" s="352">
        <f t="shared" si="6"/>
        <v>0</v>
      </c>
      <c r="CB8" s="352">
        <f t="shared" si="6"/>
        <v>0</v>
      </c>
      <c r="CC8" s="352">
        <f t="shared" si="6"/>
        <v>0</v>
      </c>
      <c r="CD8" s="352">
        <f t="shared" si="6"/>
        <v>0</v>
      </c>
      <c r="CE8" s="352">
        <f t="shared" si="6"/>
        <v>0</v>
      </c>
      <c r="CF8" s="352">
        <f t="shared" si="6"/>
        <v>0</v>
      </c>
      <c r="CG8" s="352">
        <f t="shared" si="6"/>
        <v>0</v>
      </c>
      <c r="CH8" s="352">
        <f t="shared" si="6"/>
        <v>0</v>
      </c>
      <c r="CI8" s="352">
        <f t="shared" si="6"/>
        <v>0</v>
      </c>
      <c r="CJ8" s="352">
        <f t="shared" si="6"/>
        <v>0</v>
      </c>
      <c r="CK8" s="352">
        <f t="shared" si="6"/>
        <v>0</v>
      </c>
      <c r="CL8" s="352">
        <f t="shared" si="6"/>
        <v>0</v>
      </c>
      <c r="CM8" s="352">
        <f t="shared" si="6"/>
        <v>0</v>
      </c>
      <c r="CN8" s="352">
        <f t="shared" si="6"/>
        <v>0</v>
      </c>
      <c r="CO8" s="352">
        <f t="shared" si="6"/>
        <v>0</v>
      </c>
      <c r="CP8" s="352">
        <f t="shared" si="6"/>
        <v>0</v>
      </c>
      <c r="CQ8" s="352">
        <f t="shared" si="6"/>
        <v>0</v>
      </c>
      <c r="CR8" s="352">
        <f t="shared" si="6"/>
        <v>0</v>
      </c>
      <c r="CS8" s="352">
        <f t="shared" si="6"/>
        <v>0</v>
      </c>
      <c r="CT8" s="352">
        <f t="shared" si="6"/>
        <v>0</v>
      </c>
      <c r="CU8" s="352">
        <f t="shared" si="6"/>
        <v>0</v>
      </c>
      <c r="CV8" s="352">
        <f t="shared" si="6"/>
        <v>0</v>
      </c>
      <c r="CW8" s="352">
        <f t="shared" si="6"/>
        <v>0</v>
      </c>
      <c r="CX8" s="352">
        <f t="shared" si="6"/>
        <v>0</v>
      </c>
      <c r="CY8" s="352">
        <f t="shared" si="6"/>
        <v>0</v>
      </c>
      <c r="CZ8" s="352">
        <f t="shared" si="6"/>
        <v>0</v>
      </c>
      <c r="DA8" s="352">
        <f t="shared" si="6"/>
        <v>0</v>
      </c>
      <c r="DB8" s="352">
        <f t="shared" si="6"/>
        <v>0</v>
      </c>
      <c r="DC8" s="352">
        <f t="shared" si="6"/>
        <v>0</v>
      </c>
      <c r="DF8" s="23">
        <f t="shared" si="4"/>
        <v>0</v>
      </c>
    </row>
    <row r="9" spans="1:112" ht="15">
      <c r="B9" s="353" t="s">
        <v>170</v>
      </c>
      <c r="C9" s="354" t="s">
        <v>171</v>
      </c>
      <c r="D9" s="355"/>
      <c r="E9" s="355"/>
      <c r="F9" s="356">
        <f>F10+F44+F78-F8</f>
        <v>0</v>
      </c>
      <c r="G9" s="350">
        <f>SUMIF($H$5:$DC$5,"&lt;="&amp;PAL,$H9:$DC9)</f>
        <v>0</v>
      </c>
      <c r="H9" s="356">
        <f t="shared" ref="H9:AM9" si="7">H10+H44+H78-H8</f>
        <v>0</v>
      </c>
      <c r="I9" s="356">
        <f t="shared" si="7"/>
        <v>0</v>
      </c>
      <c r="J9" s="356">
        <f t="shared" si="7"/>
        <v>0</v>
      </c>
      <c r="K9" s="356">
        <f t="shared" si="7"/>
        <v>0</v>
      </c>
      <c r="L9" s="356">
        <f t="shared" si="7"/>
        <v>0</v>
      </c>
      <c r="M9" s="356">
        <f t="shared" si="7"/>
        <v>0</v>
      </c>
      <c r="N9" s="356">
        <f t="shared" si="7"/>
        <v>0</v>
      </c>
      <c r="O9" s="356">
        <f t="shared" si="7"/>
        <v>0</v>
      </c>
      <c r="P9" s="356">
        <f t="shared" si="7"/>
        <v>0</v>
      </c>
      <c r="Q9" s="356">
        <f t="shared" si="7"/>
        <v>0</v>
      </c>
      <c r="R9" s="356">
        <f t="shared" si="7"/>
        <v>0</v>
      </c>
      <c r="S9" s="356">
        <f t="shared" si="7"/>
        <v>0</v>
      </c>
      <c r="T9" s="356">
        <f t="shared" si="7"/>
        <v>0</v>
      </c>
      <c r="U9" s="356">
        <f t="shared" si="7"/>
        <v>0</v>
      </c>
      <c r="V9" s="356">
        <f t="shared" si="7"/>
        <v>0</v>
      </c>
      <c r="W9" s="356">
        <f t="shared" si="7"/>
        <v>0</v>
      </c>
      <c r="X9" s="356">
        <f t="shared" si="7"/>
        <v>0</v>
      </c>
      <c r="Y9" s="356">
        <f t="shared" si="7"/>
        <v>0</v>
      </c>
      <c r="Z9" s="356">
        <f t="shared" si="7"/>
        <v>0</v>
      </c>
      <c r="AA9" s="356">
        <f t="shared" si="7"/>
        <v>0</v>
      </c>
      <c r="AB9" s="356">
        <f t="shared" si="7"/>
        <v>0</v>
      </c>
      <c r="AC9" s="356">
        <f t="shared" si="7"/>
        <v>0</v>
      </c>
      <c r="AD9" s="356">
        <f t="shared" si="7"/>
        <v>0</v>
      </c>
      <c r="AE9" s="356">
        <f t="shared" si="7"/>
        <v>0</v>
      </c>
      <c r="AF9" s="356">
        <f t="shared" si="7"/>
        <v>0</v>
      </c>
      <c r="AG9" s="356">
        <f t="shared" si="7"/>
        <v>0</v>
      </c>
      <c r="AH9" s="356">
        <f t="shared" si="7"/>
        <v>0</v>
      </c>
      <c r="AI9" s="356">
        <f t="shared" si="7"/>
        <v>0</v>
      </c>
      <c r="AJ9" s="356">
        <f t="shared" si="7"/>
        <v>0</v>
      </c>
      <c r="AK9" s="356">
        <f t="shared" si="7"/>
        <v>0</v>
      </c>
      <c r="AL9" s="356">
        <f t="shared" si="7"/>
        <v>0</v>
      </c>
      <c r="AM9" s="356">
        <f t="shared" si="7"/>
        <v>0</v>
      </c>
      <c r="AN9" s="356">
        <f t="shared" ref="AN9:BS9" si="8">AN10+AN44+AN78-AN8</f>
        <v>0</v>
      </c>
      <c r="AO9" s="356">
        <f t="shared" si="8"/>
        <v>0</v>
      </c>
      <c r="AP9" s="356">
        <f t="shared" si="8"/>
        <v>0</v>
      </c>
      <c r="AQ9" s="356">
        <f t="shared" si="8"/>
        <v>0</v>
      </c>
      <c r="AR9" s="356">
        <f t="shared" si="8"/>
        <v>0</v>
      </c>
      <c r="AS9" s="356">
        <f t="shared" si="8"/>
        <v>0</v>
      </c>
      <c r="AT9" s="356">
        <f t="shared" si="8"/>
        <v>0</v>
      </c>
      <c r="AU9" s="356">
        <f t="shared" si="8"/>
        <v>0</v>
      </c>
      <c r="AV9" s="356">
        <f t="shared" si="8"/>
        <v>0</v>
      </c>
      <c r="AW9" s="356">
        <f t="shared" si="8"/>
        <v>0</v>
      </c>
      <c r="AX9" s="356">
        <f t="shared" si="8"/>
        <v>0</v>
      </c>
      <c r="AY9" s="356">
        <f t="shared" si="8"/>
        <v>0</v>
      </c>
      <c r="AZ9" s="356">
        <f t="shared" si="8"/>
        <v>0</v>
      </c>
      <c r="BA9" s="356">
        <f t="shared" si="8"/>
        <v>0</v>
      </c>
      <c r="BB9" s="356">
        <f t="shared" si="8"/>
        <v>0</v>
      </c>
      <c r="BC9" s="356">
        <f t="shared" si="8"/>
        <v>0</v>
      </c>
      <c r="BD9" s="356">
        <f t="shared" si="8"/>
        <v>0</v>
      </c>
      <c r="BE9" s="356">
        <f t="shared" si="8"/>
        <v>0</v>
      </c>
      <c r="BF9" s="356">
        <f t="shared" si="8"/>
        <v>0</v>
      </c>
      <c r="BG9" s="356">
        <f t="shared" si="8"/>
        <v>0</v>
      </c>
      <c r="BH9" s="356">
        <f t="shared" si="8"/>
        <v>0</v>
      </c>
      <c r="BI9" s="356">
        <f t="shared" si="8"/>
        <v>0</v>
      </c>
      <c r="BJ9" s="356">
        <f t="shared" si="8"/>
        <v>0</v>
      </c>
      <c r="BK9" s="356">
        <f t="shared" si="8"/>
        <v>0</v>
      </c>
      <c r="BL9" s="356">
        <f t="shared" si="8"/>
        <v>0</v>
      </c>
      <c r="BM9" s="356">
        <f t="shared" si="8"/>
        <v>0</v>
      </c>
      <c r="BN9" s="356">
        <f t="shared" si="8"/>
        <v>0</v>
      </c>
      <c r="BO9" s="356">
        <f t="shared" si="8"/>
        <v>0</v>
      </c>
      <c r="BP9" s="356">
        <f t="shared" si="8"/>
        <v>0</v>
      </c>
      <c r="BQ9" s="356">
        <f t="shared" si="8"/>
        <v>0</v>
      </c>
      <c r="BR9" s="356">
        <f t="shared" si="8"/>
        <v>0</v>
      </c>
      <c r="BS9" s="356">
        <f t="shared" si="8"/>
        <v>0</v>
      </c>
      <c r="BT9" s="356">
        <f t="shared" ref="BT9:CY9" si="9">BT10+BT44+BT78-BT8</f>
        <v>0</v>
      </c>
      <c r="BU9" s="356">
        <f t="shared" si="9"/>
        <v>0</v>
      </c>
      <c r="BV9" s="356">
        <f t="shared" si="9"/>
        <v>0</v>
      </c>
      <c r="BW9" s="356">
        <f t="shared" si="9"/>
        <v>0</v>
      </c>
      <c r="BX9" s="356">
        <f t="shared" si="9"/>
        <v>0</v>
      </c>
      <c r="BY9" s="356">
        <f t="shared" si="9"/>
        <v>0</v>
      </c>
      <c r="BZ9" s="356">
        <f t="shared" si="9"/>
        <v>0</v>
      </c>
      <c r="CA9" s="356">
        <f t="shared" si="9"/>
        <v>0</v>
      </c>
      <c r="CB9" s="356">
        <f t="shared" si="9"/>
        <v>0</v>
      </c>
      <c r="CC9" s="356">
        <f t="shared" si="9"/>
        <v>0</v>
      </c>
      <c r="CD9" s="356">
        <f t="shared" si="9"/>
        <v>0</v>
      </c>
      <c r="CE9" s="356">
        <f t="shared" si="9"/>
        <v>0</v>
      </c>
      <c r="CF9" s="356">
        <f t="shared" si="9"/>
        <v>0</v>
      </c>
      <c r="CG9" s="356">
        <f t="shared" si="9"/>
        <v>0</v>
      </c>
      <c r="CH9" s="356">
        <f t="shared" si="9"/>
        <v>0</v>
      </c>
      <c r="CI9" s="356">
        <f t="shared" si="9"/>
        <v>0</v>
      </c>
      <c r="CJ9" s="356">
        <f t="shared" si="9"/>
        <v>0</v>
      </c>
      <c r="CK9" s="356">
        <f t="shared" si="9"/>
        <v>0</v>
      </c>
      <c r="CL9" s="356">
        <f t="shared" si="9"/>
        <v>0</v>
      </c>
      <c r="CM9" s="356">
        <f t="shared" si="9"/>
        <v>0</v>
      </c>
      <c r="CN9" s="356">
        <f t="shared" si="9"/>
        <v>0</v>
      </c>
      <c r="CO9" s="356">
        <f t="shared" si="9"/>
        <v>0</v>
      </c>
      <c r="CP9" s="356">
        <f t="shared" si="9"/>
        <v>0</v>
      </c>
      <c r="CQ9" s="356">
        <f t="shared" si="9"/>
        <v>0</v>
      </c>
      <c r="CR9" s="356">
        <f t="shared" si="9"/>
        <v>0</v>
      </c>
      <c r="CS9" s="356">
        <f t="shared" si="9"/>
        <v>0</v>
      </c>
      <c r="CT9" s="356">
        <f t="shared" si="9"/>
        <v>0</v>
      </c>
      <c r="CU9" s="356">
        <f t="shared" si="9"/>
        <v>0</v>
      </c>
      <c r="CV9" s="356">
        <f t="shared" si="9"/>
        <v>0</v>
      </c>
      <c r="CW9" s="356">
        <f t="shared" si="9"/>
        <v>0</v>
      </c>
      <c r="CX9" s="356">
        <f t="shared" si="9"/>
        <v>0</v>
      </c>
      <c r="CY9" s="356">
        <f t="shared" si="9"/>
        <v>0</v>
      </c>
      <c r="CZ9" s="356">
        <f t="shared" ref="CZ9:DC9" si="10">CZ10+CZ44+CZ78-CZ8</f>
        <v>0</v>
      </c>
      <c r="DA9" s="356">
        <f t="shared" si="10"/>
        <v>0</v>
      </c>
      <c r="DB9" s="356">
        <f t="shared" si="10"/>
        <v>0</v>
      </c>
      <c r="DC9" s="356">
        <f t="shared" si="10"/>
        <v>0</v>
      </c>
      <c r="DF9" s="23">
        <f t="shared" si="4"/>
        <v>0</v>
      </c>
    </row>
    <row r="10" spans="1:112" ht="15">
      <c r="B10" s="323" t="s">
        <v>172</v>
      </c>
      <c r="C10" s="349" t="s">
        <v>173</v>
      </c>
      <c r="D10" s="351"/>
      <c r="E10" s="351"/>
      <c r="F10" s="352">
        <f>F11+F22+F33</f>
        <v>0</v>
      </c>
      <c r="G10" s="350">
        <f>SUMIF($H$5:$DC$5,"&lt;="&amp;PAL,$H10:$DC10)</f>
        <v>0</v>
      </c>
      <c r="H10" s="352">
        <f>H11+H22+H33</f>
        <v>0</v>
      </c>
      <c r="I10" s="352">
        <f t="shared" ref="I10:BT10" si="11">I11+I22+I33</f>
        <v>0</v>
      </c>
      <c r="J10" s="352">
        <f t="shared" si="11"/>
        <v>0</v>
      </c>
      <c r="K10" s="352">
        <f t="shared" si="11"/>
        <v>0</v>
      </c>
      <c r="L10" s="352">
        <f t="shared" si="11"/>
        <v>0</v>
      </c>
      <c r="M10" s="352">
        <f t="shared" si="11"/>
        <v>0</v>
      </c>
      <c r="N10" s="352">
        <f t="shared" si="11"/>
        <v>0</v>
      </c>
      <c r="O10" s="352">
        <f t="shared" si="11"/>
        <v>0</v>
      </c>
      <c r="P10" s="352">
        <f t="shared" si="11"/>
        <v>0</v>
      </c>
      <c r="Q10" s="352">
        <f t="shared" si="11"/>
        <v>0</v>
      </c>
      <c r="R10" s="352">
        <f t="shared" si="11"/>
        <v>0</v>
      </c>
      <c r="S10" s="352">
        <f t="shared" si="11"/>
        <v>0</v>
      </c>
      <c r="T10" s="352">
        <f t="shared" si="11"/>
        <v>0</v>
      </c>
      <c r="U10" s="352">
        <f t="shared" si="11"/>
        <v>0</v>
      </c>
      <c r="V10" s="352">
        <f t="shared" si="11"/>
        <v>0</v>
      </c>
      <c r="W10" s="352">
        <f t="shared" si="11"/>
        <v>0</v>
      </c>
      <c r="X10" s="352">
        <f t="shared" si="11"/>
        <v>0</v>
      </c>
      <c r="Y10" s="352">
        <f t="shared" si="11"/>
        <v>0</v>
      </c>
      <c r="Z10" s="352">
        <f t="shared" si="11"/>
        <v>0</v>
      </c>
      <c r="AA10" s="352">
        <f t="shared" si="11"/>
        <v>0</v>
      </c>
      <c r="AB10" s="352">
        <f t="shared" si="11"/>
        <v>0</v>
      </c>
      <c r="AC10" s="352">
        <f t="shared" si="11"/>
        <v>0</v>
      </c>
      <c r="AD10" s="352">
        <f t="shared" si="11"/>
        <v>0</v>
      </c>
      <c r="AE10" s="352">
        <f t="shared" si="11"/>
        <v>0</v>
      </c>
      <c r="AF10" s="352">
        <f t="shared" si="11"/>
        <v>0</v>
      </c>
      <c r="AG10" s="352">
        <f t="shared" si="11"/>
        <v>0</v>
      </c>
      <c r="AH10" s="352">
        <f t="shared" si="11"/>
        <v>0</v>
      </c>
      <c r="AI10" s="352">
        <f t="shared" si="11"/>
        <v>0</v>
      </c>
      <c r="AJ10" s="352">
        <f t="shared" si="11"/>
        <v>0</v>
      </c>
      <c r="AK10" s="352">
        <f t="shared" si="11"/>
        <v>0</v>
      </c>
      <c r="AL10" s="352">
        <f t="shared" si="11"/>
        <v>0</v>
      </c>
      <c r="AM10" s="352">
        <f t="shared" si="11"/>
        <v>0</v>
      </c>
      <c r="AN10" s="352">
        <f t="shared" si="11"/>
        <v>0</v>
      </c>
      <c r="AO10" s="352">
        <f t="shared" si="11"/>
        <v>0</v>
      </c>
      <c r="AP10" s="352">
        <f t="shared" si="11"/>
        <v>0</v>
      </c>
      <c r="AQ10" s="352">
        <f t="shared" si="11"/>
        <v>0</v>
      </c>
      <c r="AR10" s="352">
        <f t="shared" si="11"/>
        <v>0</v>
      </c>
      <c r="AS10" s="352">
        <f t="shared" si="11"/>
        <v>0</v>
      </c>
      <c r="AT10" s="352">
        <f t="shared" si="11"/>
        <v>0</v>
      </c>
      <c r="AU10" s="352">
        <f t="shared" si="11"/>
        <v>0</v>
      </c>
      <c r="AV10" s="352">
        <f t="shared" si="11"/>
        <v>0</v>
      </c>
      <c r="AW10" s="352">
        <f t="shared" si="11"/>
        <v>0</v>
      </c>
      <c r="AX10" s="352">
        <f t="shared" si="11"/>
        <v>0</v>
      </c>
      <c r="AY10" s="352">
        <f t="shared" si="11"/>
        <v>0</v>
      </c>
      <c r="AZ10" s="352">
        <f t="shared" si="11"/>
        <v>0</v>
      </c>
      <c r="BA10" s="352">
        <f t="shared" si="11"/>
        <v>0</v>
      </c>
      <c r="BB10" s="352">
        <f t="shared" si="11"/>
        <v>0</v>
      </c>
      <c r="BC10" s="352">
        <f t="shared" si="11"/>
        <v>0</v>
      </c>
      <c r="BD10" s="352">
        <f t="shared" si="11"/>
        <v>0</v>
      </c>
      <c r="BE10" s="352">
        <f t="shared" si="11"/>
        <v>0</v>
      </c>
      <c r="BF10" s="352">
        <f t="shared" si="11"/>
        <v>0</v>
      </c>
      <c r="BG10" s="352">
        <f t="shared" si="11"/>
        <v>0</v>
      </c>
      <c r="BH10" s="352">
        <f t="shared" si="11"/>
        <v>0</v>
      </c>
      <c r="BI10" s="352">
        <f t="shared" si="11"/>
        <v>0</v>
      </c>
      <c r="BJ10" s="352">
        <f t="shared" si="11"/>
        <v>0</v>
      </c>
      <c r="BK10" s="352">
        <f t="shared" si="11"/>
        <v>0</v>
      </c>
      <c r="BL10" s="352">
        <f t="shared" si="11"/>
        <v>0</v>
      </c>
      <c r="BM10" s="352">
        <f t="shared" si="11"/>
        <v>0</v>
      </c>
      <c r="BN10" s="352">
        <f t="shared" si="11"/>
        <v>0</v>
      </c>
      <c r="BO10" s="352">
        <f t="shared" si="11"/>
        <v>0</v>
      </c>
      <c r="BP10" s="352">
        <f t="shared" si="11"/>
        <v>0</v>
      </c>
      <c r="BQ10" s="352">
        <f t="shared" si="11"/>
        <v>0</v>
      </c>
      <c r="BR10" s="352">
        <f t="shared" si="11"/>
        <v>0</v>
      </c>
      <c r="BS10" s="352">
        <f t="shared" si="11"/>
        <v>0</v>
      </c>
      <c r="BT10" s="352">
        <f t="shared" si="11"/>
        <v>0</v>
      </c>
      <c r="BU10" s="352">
        <f t="shared" ref="BU10:DC10" si="12">BU11+BU22+BU33</f>
        <v>0</v>
      </c>
      <c r="BV10" s="352">
        <f t="shared" si="12"/>
        <v>0</v>
      </c>
      <c r="BW10" s="352">
        <f t="shared" si="12"/>
        <v>0</v>
      </c>
      <c r="BX10" s="352">
        <f t="shared" si="12"/>
        <v>0</v>
      </c>
      <c r="BY10" s="352">
        <f t="shared" si="12"/>
        <v>0</v>
      </c>
      <c r="BZ10" s="352">
        <f t="shared" si="12"/>
        <v>0</v>
      </c>
      <c r="CA10" s="352">
        <f t="shared" si="12"/>
        <v>0</v>
      </c>
      <c r="CB10" s="352">
        <f t="shared" si="12"/>
        <v>0</v>
      </c>
      <c r="CC10" s="352">
        <f t="shared" si="12"/>
        <v>0</v>
      </c>
      <c r="CD10" s="352">
        <f t="shared" si="12"/>
        <v>0</v>
      </c>
      <c r="CE10" s="352">
        <f t="shared" si="12"/>
        <v>0</v>
      </c>
      <c r="CF10" s="352">
        <f t="shared" si="12"/>
        <v>0</v>
      </c>
      <c r="CG10" s="352">
        <f t="shared" si="12"/>
        <v>0</v>
      </c>
      <c r="CH10" s="352">
        <f t="shared" si="12"/>
        <v>0</v>
      </c>
      <c r="CI10" s="352">
        <f t="shared" si="12"/>
        <v>0</v>
      </c>
      <c r="CJ10" s="352">
        <f t="shared" si="12"/>
        <v>0</v>
      </c>
      <c r="CK10" s="352">
        <f t="shared" si="12"/>
        <v>0</v>
      </c>
      <c r="CL10" s="352">
        <f t="shared" si="12"/>
        <v>0</v>
      </c>
      <c r="CM10" s="352">
        <f t="shared" si="12"/>
        <v>0</v>
      </c>
      <c r="CN10" s="352">
        <f t="shared" si="12"/>
        <v>0</v>
      </c>
      <c r="CO10" s="352">
        <f t="shared" si="12"/>
        <v>0</v>
      </c>
      <c r="CP10" s="352">
        <f t="shared" si="12"/>
        <v>0</v>
      </c>
      <c r="CQ10" s="352">
        <f t="shared" si="12"/>
        <v>0</v>
      </c>
      <c r="CR10" s="352">
        <f t="shared" si="12"/>
        <v>0</v>
      </c>
      <c r="CS10" s="352">
        <f t="shared" si="12"/>
        <v>0</v>
      </c>
      <c r="CT10" s="352">
        <f t="shared" si="12"/>
        <v>0</v>
      </c>
      <c r="CU10" s="352">
        <f t="shared" si="12"/>
        <v>0</v>
      </c>
      <c r="CV10" s="352">
        <f t="shared" si="12"/>
        <v>0</v>
      </c>
      <c r="CW10" s="352">
        <f t="shared" si="12"/>
        <v>0</v>
      </c>
      <c r="CX10" s="352">
        <f t="shared" si="12"/>
        <v>0</v>
      </c>
      <c r="CY10" s="352">
        <f t="shared" si="12"/>
        <v>0</v>
      </c>
      <c r="CZ10" s="352">
        <f t="shared" si="12"/>
        <v>0</v>
      </c>
      <c r="DA10" s="352">
        <f t="shared" si="12"/>
        <v>0</v>
      </c>
      <c r="DB10" s="352">
        <f t="shared" si="12"/>
        <v>0</v>
      </c>
      <c r="DC10" s="352">
        <f t="shared" si="12"/>
        <v>0</v>
      </c>
      <c r="DF10" s="23">
        <f t="shared" si="4"/>
        <v>0</v>
      </c>
    </row>
    <row r="11" spans="1:112" ht="15">
      <c r="B11" s="323" t="s">
        <v>174</v>
      </c>
      <c r="C11" s="349" t="s">
        <v>175</v>
      </c>
      <c r="D11" s="351"/>
      <c r="E11" s="351"/>
      <c r="F11" s="352">
        <f>SUM(F12:F19)+F20</f>
        <v>0</v>
      </c>
      <c r="G11" s="350">
        <f>SUMIF($H$5:$DC$5,"&lt;="&amp;PAL,$H11:$DC11)</f>
        <v>0</v>
      </c>
      <c r="H11" s="352">
        <f>SUM(H12:H19)+H20</f>
        <v>0</v>
      </c>
      <c r="I11" s="352">
        <f t="shared" ref="I11:BT11" si="13">SUM(I12:I19)+I20</f>
        <v>0</v>
      </c>
      <c r="J11" s="352">
        <f t="shared" si="13"/>
        <v>0</v>
      </c>
      <c r="K11" s="352">
        <f t="shared" si="13"/>
        <v>0</v>
      </c>
      <c r="L11" s="352">
        <f t="shared" si="13"/>
        <v>0</v>
      </c>
      <c r="M11" s="352">
        <f t="shared" si="13"/>
        <v>0</v>
      </c>
      <c r="N11" s="352">
        <f t="shared" si="13"/>
        <v>0</v>
      </c>
      <c r="O11" s="352">
        <f t="shared" si="13"/>
        <v>0</v>
      </c>
      <c r="P11" s="352">
        <f t="shared" si="13"/>
        <v>0</v>
      </c>
      <c r="Q11" s="352">
        <f t="shared" si="13"/>
        <v>0</v>
      </c>
      <c r="R11" s="352">
        <f t="shared" si="13"/>
        <v>0</v>
      </c>
      <c r="S11" s="352">
        <f t="shared" si="13"/>
        <v>0</v>
      </c>
      <c r="T11" s="352">
        <f t="shared" si="13"/>
        <v>0</v>
      </c>
      <c r="U11" s="352">
        <f t="shared" si="13"/>
        <v>0</v>
      </c>
      <c r="V11" s="352">
        <f t="shared" si="13"/>
        <v>0</v>
      </c>
      <c r="W11" s="352">
        <f t="shared" si="13"/>
        <v>0</v>
      </c>
      <c r="X11" s="352">
        <f t="shared" si="13"/>
        <v>0</v>
      </c>
      <c r="Y11" s="352">
        <f t="shared" si="13"/>
        <v>0</v>
      </c>
      <c r="Z11" s="352">
        <f t="shared" si="13"/>
        <v>0</v>
      </c>
      <c r="AA11" s="352">
        <f t="shared" si="13"/>
        <v>0</v>
      </c>
      <c r="AB11" s="352">
        <f t="shared" si="13"/>
        <v>0</v>
      </c>
      <c r="AC11" s="352">
        <f t="shared" si="13"/>
        <v>0</v>
      </c>
      <c r="AD11" s="352">
        <f t="shared" si="13"/>
        <v>0</v>
      </c>
      <c r="AE11" s="352">
        <f t="shared" si="13"/>
        <v>0</v>
      </c>
      <c r="AF11" s="352">
        <f t="shared" si="13"/>
        <v>0</v>
      </c>
      <c r="AG11" s="352">
        <f t="shared" si="13"/>
        <v>0</v>
      </c>
      <c r="AH11" s="352">
        <f t="shared" si="13"/>
        <v>0</v>
      </c>
      <c r="AI11" s="352">
        <f t="shared" si="13"/>
        <v>0</v>
      </c>
      <c r="AJ11" s="352">
        <f t="shared" si="13"/>
        <v>0</v>
      </c>
      <c r="AK11" s="352">
        <f t="shared" si="13"/>
        <v>0</v>
      </c>
      <c r="AL11" s="352">
        <f t="shared" si="13"/>
        <v>0</v>
      </c>
      <c r="AM11" s="352">
        <f t="shared" si="13"/>
        <v>0</v>
      </c>
      <c r="AN11" s="352">
        <f t="shared" si="13"/>
        <v>0</v>
      </c>
      <c r="AO11" s="352">
        <f t="shared" si="13"/>
        <v>0</v>
      </c>
      <c r="AP11" s="352">
        <f t="shared" si="13"/>
        <v>0</v>
      </c>
      <c r="AQ11" s="352">
        <f t="shared" si="13"/>
        <v>0</v>
      </c>
      <c r="AR11" s="352">
        <f t="shared" si="13"/>
        <v>0</v>
      </c>
      <c r="AS11" s="352">
        <f t="shared" si="13"/>
        <v>0</v>
      </c>
      <c r="AT11" s="352">
        <f t="shared" si="13"/>
        <v>0</v>
      </c>
      <c r="AU11" s="352">
        <f t="shared" si="13"/>
        <v>0</v>
      </c>
      <c r="AV11" s="352">
        <f t="shared" si="13"/>
        <v>0</v>
      </c>
      <c r="AW11" s="352">
        <f t="shared" si="13"/>
        <v>0</v>
      </c>
      <c r="AX11" s="352">
        <f t="shared" si="13"/>
        <v>0</v>
      </c>
      <c r="AY11" s="352">
        <f t="shared" si="13"/>
        <v>0</v>
      </c>
      <c r="AZ11" s="352">
        <f t="shared" si="13"/>
        <v>0</v>
      </c>
      <c r="BA11" s="352">
        <f t="shared" si="13"/>
        <v>0</v>
      </c>
      <c r="BB11" s="352">
        <f t="shared" si="13"/>
        <v>0</v>
      </c>
      <c r="BC11" s="352">
        <f t="shared" si="13"/>
        <v>0</v>
      </c>
      <c r="BD11" s="352">
        <f t="shared" si="13"/>
        <v>0</v>
      </c>
      <c r="BE11" s="352">
        <f t="shared" si="13"/>
        <v>0</v>
      </c>
      <c r="BF11" s="352">
        <f t="shared" si="13"/>
        <v>0</v>
      </c>
      <c r="BG11" s="352">
        <f t="shared" si="13"/>
        <v>0</v>
      </c>
      <c r="BH11" s="352">
        <f t="shared" si="13"/>
        <v>0</v>
      </c>
      <c r="BI11" s="352">
        <f t="shared" si="13"/>
        <v>0</v>
      </c>
      <c r="BJ11" s="352">
        <f t="shared" si="13"/>
        <v>0</v>
      </c>
      <c r="BK11" s="352">
        <f t="shared" si="13"/>
        <v>0</v>
      </c>
      <c r="BL11" s="352">
        <f t="shared" si="13"/>
        <v>0</v>
      </c>
      <c r="BM11" s="352">
        <f t="shared" si="13"/>
        <v>0</v>
      </c>
      <c r="BN11" s="352">
        <f t="shared" si="13"/>
        <v>0</v>
      </c>
      <c r="BO11" s="352">
        <f t="shared" si="13"/>
        <v>0</v>
      </c>
      <c r="BP11" s="352">
        <f t="shared" si="13"/>
        <v>0</v>
      </c>
      <c r="BQ11" s="352">
        <f t="shared" si="13"/>
        <v>0</v>
      </c>
      <c r="BR11" s="352">
        <f t="shared" si="13"/>
        <v>0</v>
      </c>
      <c r="BS11" s="352">
        <f t="shared" si="13"/>
        <v>0</v>
      </c>
      <c r="BT11" s="352">
        <f t="shared" si="13"/>
        <v>0</v>
      </c>
      <c r="BU11" s="352">
        <f t="shared" ref="BU11:DC11" si="14">SUM(BU12:BU19)+BU20</f>
        <v>0</v>
      </c>
      <c r="BV11" s="352">
        <f t="shared" si="14"/>
        <v>0</v>
      </c>
      <c r="BW11" s="352">
        <f t="shared" si="14"/>
        <v>0</v>
      </c>
      <c r="BX11" s="352">
        <f t="shared" si="14"/>
        <v>0</v>
      </c>
      <c r="BY11" s="352">
        <f t="shared" si="14"/>
        <v>0</v>
      </c>
      <c r="BZ11" s="352">
        <f t="shared" si="14"/>
        <v>0</v>
      </c>
      <c r="CA11" s="352">
        <f t="shared" si="14"/>
        <v>0</v>
      </c>
      <c r="CB11" s="352">
        <f t="shared" si="14"/>
        <v>0</v>
      </c>
      <c r="CC11" s="352">
        <f t="shared" si="14"/>
        <v>0</v>
      </c>
      <c r="CD11" s="352">
        <f t="shared" si="14"/>
        <v>0</v>
      </c>
      <c r="CE11" s="352">
        <f t="shared" si="14"/>
        <v>0</v>
      </c>
      <c r="CF11" s="352">
        <f t="shared" si="14"/>
        <v>0</v>
      </c>
      <c r="CG11" s="352">
        <f t="shared" si="14"/>
        <v>0</v>
      </c>
      <c r="CH11" s="352">
        <f t="shared" si="14"/>
        <v>0</v>
      </c>
      <c r="CI11" s="352">
        <f t="shared" si="14"/>
        <v>0</v>
      </c>
      <c r="CJ11" s="352">
        <f t="shared" si="14"/>
        <v>0</v>
      </c>
      <c r="CK11" s="352">
        <f t="shared" si="14"/>
        <v>0</v>
      </c>
      <c r="CL11" s="352">
        <f t="shared" si="14"/>
        <v>0</v>
      </c>
      <c r="CM11" s="352">
        <f t="shared" si="14"/>
        <v>0</v>
      </c>
      <c r="CN11" s="352">
        <f t="shared" si="14"/>
        <v>0</v>
      </c>
      <c r="CO11" s="352">
        <f t="shared" si="14"/>
        <v>0</v>
      </c>
      <c r="CP11" s="352">
        <f t="shared" si="14"/>
        <v>0</v>
      </c>
      <c r="CQ11" s="352">
        <f t="shared" si="14"/>
        <v>0</v>
      </c>
      <c r="CR11" s="352">
        <f t="shared" si="14"/>
        <v>0</v>
      </c>
      <c r="CS11" s="352">
        <f t="shared" si="14"/>
        <v>0</v>
      </c>
      <c r="CT11" s="352">
        <f t="shared" si="14"/>
        <v>0</v>
      </c>
      <c r="CU11" s="352">
        <f t="shared" si="14"/>
        <v>0</v>
      </c>
      <c r="CV11" s="352">
        <f t="shared" si="14"/>
        <v>0</v>
      </c>
      <c r="CW11" s="352">
        <f t="shared" si="14"/>
        <v>0</v>
      </c>
      <c r="CX11" s="352">
        <f t="shared" si="14"/>
        <v>0</v>
      </c>
      <c r="CY11" s="352">
        <f t="shared" si="14"/>
        <v>0</v>
      </c>
      <c r="CZ11" s="352">
        <f t="shared" si="14"/>
        <v>0</v>
      </c>
      <c r="DA11" s="352">
        <f t="shared" si="14"/>
        <v>0</v>
      </c>
      <c r="DB11" s="352">
        <f t="shared" si="14"/>
        <v>0</v>
      </c>
      <c r="DC11" s="352">
        <f t="shared" si="14"/>
        <v>0</v>
      </c>
      <c r="DF11" s="23">
        <f t="shared" si="4"/>
        <v>0</v>
      </c>
    </row>
    <row r="12" spans="1:112" ht="30">
      <c r="A12" s="67">
        <v>0</v>
      </c>
      <c r="B12" s="323" t="str">
        <f>$B$11&amp;"1."</f>
        <v>D.1.1.</v>
      </c>
      <c r="C12" s="357" t="s">
        <v>268</v>
      </c>
      <c r="D12" s="304"/>
      <c r="E12" s="358">
        <v>0.21</v>
      </c>
      <c r="F12" s="350">
        <f>H12+NPV(FD,I12:INDEX(I12:DC12,PAL))</f>
        <v>0</v>
      </c>
      <c r="G12" s="350">
        <f>SUMIF($H$5:$DC$5,"&lt;="&amp;PAL,$H12:$DC12)</f>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0</v>
      </c>
      <c r="BG12" s="359">
        <v>0</v>
      </c>
      <c r="BH12" s="359">
        <v>0</v>
      </c>
      <c r="BI12" s="359">
        <v>0</v>
      </c>
      <c r="BJ12" s="359">
        <v>0</v>
      </c>
      <c r="BK12" s="359">
        <v>0</v>
      </c>
      <c r="BL12" s="359">
        <v>0</v>
      </c>
      <c r="BM12" s="359">
        <v>0</v>
      </c>
      <c r="BN12" s="359">
        <v>0</v>
      </c>
      <c r="BO12" s="359">
        <v>0</v>
      </c>
      <c r="BP12" s="359">
        <v>0</v>
      </c>
      <c r="BQ12" s="359">
        <v>0</v>
      </c>
      <c r="BR12" s="359">
        <v>0</v>
      </c>
      <c r="BS12" s="359">
        <v>0</v>
      </c>
      <c r="BT12" s="359">
        <v>0</v>
      </c>
      <c r="BU12" s="359">
        <v>0</v>
      </c>
      <c r="BV12" s="359">
        <v>0</v>
      </c>
      <c r="BW12" s="359">
        <v>0</v>
      </c>
      <c r="BX12" s="359">
        <v>0</v>
      </c>
      <c r="BY12" s="359">
        <v>0</v>
      </c>
      <c r="BZ12" s="359">
        <v>0</v>
      </c>
      <c r="CA12" s="359">
        <v>0</v>
      </c>
      <c r="CB12" s="359">
        <v>0</v>
      </c>
      <c r="CC12" s="359">
        <v>0</v>
      </c>
      <c r="CD12" s="359">
        <v>0</v>
      </c>
      <c r="CE12" s="359">
        <v>0</v>
      </c>
      <c r="CF12" s="359">
        <v>0</v>
      </c>
      <c r="CG12" s="359">
        <v>0</v>
      </c>
      <c r="CH12" s="359">
        <v>0</v>
      </c>
      <c r="CI12" s="359">
        <v>0</v>
      </c>
      <c r="CJ12" s="359">
        <v>0</v>
      </c>
      <c r="CK12" s="359">
        <v>0</v>
      </c>
      <c r="CL12" s="359">
        <v>0</v>
      </c>
      <c r="CM12" s="359">
        <v>0</v>
      </c>
      <c r="CN12" s="359">
        <v>0</v>
      </c>
      <c r="CO12" s="359">
        <v>0</v>
      </c>
      <c r="CP12" s="359">
        <v>0</v>
      </c>
      <c r="CQ12" s="359">
        <v>0</v>
      </c>
      <c r="CR12" s="359">
        <v>0</v>
      </c>
      <c r="CS12" s="359">
        <v>0</v>
      </c>
      <c r="CT12" s="359">
        <v>0</v>
      </c>
      <c r="CU12" s="359">
        <v>0</v>
      </c>
      <c r="CV12" s="359">
        <v>0</v>
      </c>
      <c r="CW12" s="359">
        <v>0</v>
      </c>
      <c r="CX12" s="359">
        <v>0</v>
      </c>
      <c r="CY12" s="359">
        <v>0</v>
      </c>
      <c r="CZ12" s="359">
        <v>0</v>
      </c>
      <c r="DA12" s="359">
        <v>0</v>
      </c>
      <c r="DB12" s="359">
        <v>0</v>
      </c>
      <c r="DC12" s="359">
        <v>0</v>
      </c>
      <c r="DE12" s="23">
        <f>COUNTBLANK($H12:$DC12)</f>
        <v>0</v>
      </c>
      <c r="DF12" s="23">
        <f>COUNTIF($H12:$DC12,"&lt;&gt;0")</f>
        <v>0</v>
      </c>
      <c r="DG12">
        <f t="shared" ref="DG12:DG21" si="15">IF(ISNUMBER(E12),E12*100,0)</f>
        <v>21</v>
      </c>
      <c r="DH12">
        <v>0</v>
      </c>
    </row>
    <row r="13" spans="1:112" ht="15">
      <c r="A13" s="67">
        <v>1</v>
      </c>
      <c r="B13" s="323" t="str">
        <f>$B$11&amp;"2."</f>
        <v>D.1.2.</v>
      </c>
      <c r="C13" s="357" t="s">
        <v>182</v>
      </c>
      <c r="D13" s="304"/>
      <c r="E13" s="358">
        <v>0.21</v>
      </c>
      <c r="F13" s="350">
        <f>H13+NPV(FD,I13:INDEX(I13:DC13,PAL))</f>
        <v>0</v>
      </c>
      <c r="G13" s="350">
        <f>SUMIF($H$5:$DC$5,"&lt;="&amp;PAL,$H13:$DC13)</f>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0</v>
      </c>
      <c r="BG13" s="359">
        <v>0</v>
      </c>
      <c r="BH13" s="359">
        <v>0</v>
      </c>
      <c r="BI13" s="359">
        <v>0</v>
      </c>
      <c r="BJ13" s="359">
        <v>0</v>
      </c>
      <c r="BK13" s="359">
        <v>0</v>
      </c>
      <c r="BL13" s="359">
        <v>0</v>
      </c>
      <c r="BM13" s="359">
        <v>0</v>
      </c>
      <c r="BN13" s="359">
        <v>0</v>
      </c>
      <c r="BO13" s="359">
        <v>0</v>
      </c>
      <c r="BP13" s="359">
        <v>0</v>
      </c>
      <c r="BQ13" s="359">
        <v>0</v>
      </c>
      <c r="BR13" s="359">
        <v>0</v>
      </c>
      <c r="BS13" s="359">
        <v>0</v>
      </c>
      <c r="BT13" s="359">
        <v>0</v>
      </c>
      <c r="BU13" s="359">
        <v>0</v>
      </c>
      <c r="BV13" s="359">
        <v>0</v>
      </c>
      <c r="BW13" s="359">
        <v>0</v>
      </c>
      <c r="BX13" s="359">
        <v>0</v>
      </c>
      <c r="BY13" s="359">
        <v>0</v>
      </c>
      <c r="BZ13" s="359">
        <v>0</v>
      </c>
      <c r="CA13" s="359">
        <v>0</v>
      </c>
      <c r="CB13" s="359">
        <v>0</v>
      </c>
      <c r="CC13" s="359">
        <v>0</v>
      </c>
      <c r="CD13" s="359">
        <v>0</v>
      </c>
      <c r="CE13" s="359">
        <v>0</v>
      </c>
      <c r="CF13" s="359">
        <v>0</v>
      </c>
      <c r="CG13" s="359">
        <v>0</v>
      </c>
      <c r="CH13" s="359">
        <v>0</v>
      </c>
      <c r="CI13" s="359">
        <v>0</v>
      </c>
      <c r="CJ13" s="359">
        <v>0</v>
      </c>
      <c r="CK13" s="359">
        <v>0</v>
      </c>
      <c r="CL13" s="359">
        <v>0</v>
      </c>
      <c r="CM13" s="359">
        <v>0</v>
      </c>
      <c r="CN13" s="359">
        <v>0</v>
      </c>
      <c r="CO13" s="359">
        <v>0</v>
      </c>
      <c r="CP13" s="359">
        <v>0</v>
      </c>
      <c r="CQ13" s="359">
        <v>0</v>
      </c>
      <c r="CR13" s="359">
        <v>0</v>
      </c>
      <c r="CS13" s="359">
        <v>0</v>
      </c>
      <c r="CT13" s="359">
        <v>0</v>
      </c>
      <c r="CU13" s="359">
        <v>0</v>
      </c>
      <c r="CV13" s="359">
        <v>0</v>
      </c>
      <c r="CW13" s="359">
        <v>0</v>
      </c>
      <c r="CX13" s="359">
        <v>0</v>
      </c>
      <c r="CY13" s="359">
        <v>0</v>
      </c>
      <c r="CZ13" s="359">
        <v>0</v>
      </c>
      <c r="DA13" s="359">
        <v>0</v>
      </c>
      <c r="DB13" s="359">
        <v>0</v>
      </c>
      <c r="DC13" s="359">
        <v>0</v>
      </c>
      <c r="DE13" s="23">
        <f t="shared" ref="DE13:DE21" si="16">COUNTBLANK(H13:DC13)</f>
        <v>0</v>
      </c>
      <c r="DF13" s="23">
        <f t="shared" ref="DF13:DF76" si="17">COUNTIF($H13:$DC13,"&lt;&gt;0")</f>
        <v>0</v>
      </c>
      <c r="DG13">
        <f t="shared" si="15"/>
        <v>21</v>
      </c>
      <c r="DH13">
        <v>0</v>
      </c>
    </row>
    <row r="14" spans="1:112" ht="15">
      <c r="A14" s="67">
        <v>2</v>
      </c>
      <c r="B14" s="323" t="str">
        <f>$B$11&amp;"3."</f>
        <v>D.1.3.</v>
      </c>
      <c r="C14" s="357" t="s">
        <v>182</v>
      </c>
      <c r="D14" s="304"/>
      <c r="E14" s="358">
        <v>0.21</v>
      </c>
      <c r="F14" s="350">
        <f>H14+NPV(FD,I14:INDEX(I14:DC14,PAL))</f>
        <v>0</v>
      </c>
      <c r="G14" s="350">
        <f>SUMIF($H$5:$DC$5,"&lt;="&amp;PAL,$H14:$DC14)</f>
        <v>0</v>
      </c>
      <c r="H14" s="359">
        <v>0</v>
      </c>
      <c r="I14" s="359">
        <v>0</v>
      </c>
      <c r="J14" s="359">
        <v>0</v>
      </c>
      <c r="K14" s="359">
        <v>0</v>
      </c>
      <c r="L14" s="359">
        <v>0</v>
      </c>
      <c r="M14" s="359">
        <v>0</v>
      </c>
      <c r="N14" s="359">
        <v>0</v>
      </c>
      <c r="O14" s="359">
        <v>0</v>
      </c>
      <c r="P14" s="359">
        <v>0</v>
      </c>
      <c r="Q14" s="359">
        <v>0</v>
      </c>
      <c r="R14" s="359">
        <v>0</v>
      </c>
      <c r="S14" s="359">
        <v>0</v>
      </c>
      <c r="T14" s="359">
        <v>0</v>
      </c>
      <c r="U14" s="359">
        <v>0</v>
      </c>
      <c r="V14" s="359">
        <v>0</v>
      </c>
      <c r="W14" s="359">
        <v>0</v>
      </c>
      <c r="X14" s="359">
        <v>0</v>
      </c>
      <c r="Y14" s="359">
        <v>0</v>
      </c>
      <c r="Z14" s="359">
        <v>0</v>
      </c>
      <c r="AA14" s="359">
        <v>0</v>
      </c>
      <c r="AB14" s="359">
        <v>0</v>
      </c>
      <c r="AC14" s="359">
        <v>0</v>
      </c>
      <c r="AD14" s="359">
        <v>0</v>
      </c>
      <c r="AE14" s="359">
        <v>0</v>
      </c>
      <c r="AF14" s="359">
        <v>0</v>
      </c>
      <c r="AG14" s="359">
        <v>0</v>
      </c>
      <c r="AH14" s="359">
        <v>0</v>
      </c>
      <c r="AI14" s="359">
        <v>0</v>
      </c>
      <c r="AJ14" s="359">
        <v>0</v>
      </c>
      <c r="AK14" s="359">
        <v>0</v>
      </c>
      <c r="AL14" s="359">
        <v>0</v>
      </c>
      <c r="AM14" s="359">
        <v>0</v>
      </c>
      <c r="AN14" s="359">
        <v>0</v>
      </c>
      <c r="AO14" s="359">
        <v>0</v>
      </c>
      <c r="AP14" s="359">
        <v>0</v>
      </c>
      <c r="AQ14" s="359">
        <v>0</v>
      </c>
      <c r="AR14" s="359">
        <v>0</v>
      </c>
      <c r="AS14" s="359">
        <v>0</v>
      </c>
      <c r="AT14" s="359">
        <v>0</v>
      </c>
      <c r="AU14" s="359">
        <v>0</v>
      </c>
      <c r="AV14" s="359">
        <v>0</v>
      </c>
      <c r="AW14" s="359">
        <v>0</v>
      </c>
      <c r="AX14" s="359">
        <v>0</v>
      </c>
      <c r="AY14" s="359">
        <v>0</v>
      </c>
      <c r="AZ14" s="359">
        <v>0</v>
      </c>
      <c r="BA14" s="359">
        <v>0</v>
      </c>
      <c r="BB14" s="359">
        <v>0</v>
      </c>
      <c r="BC14" s="359">
        <v>0</v>
      </c>
      <c r="BD14" s="359">
        <v>0</v>
      </c>
      <c r="BE14" s="359">
        <v>0</v>
      </c>
      <c r="BF14" s="359">
        <v>0</v>
      </c>
      <c r="BG14" s="359">
        <v>0</v>
      </c>
      <c r="BH14" s="359">
        <v>0</v>
      </c>
      <c r="BI14" s="359">
        <v>0</v>
      </c>
      <c r="BJ14" s="359">
        <v>0</v>
      </c>
      <c r="BK14" s="359">
        <v>0</v>
      </c>
      <c r="BL14" s="359">
        <v>0</v>
      </c>
      <c r="BM14" s="359">
        <v>0</v>
      </c>
      <c r="BN14" s="359">
        <v>0</v>
      </c>
      <c r="BO14" s="359">
        <v>0</v>
      </c>
      <c r="BP14" s="359">
        <v>0</v>
      </c>
      <c r="BQ14" s="359">
        <v>0</v>
      </c>
      <c r="BR14" s="359">
        <v>0</v>
      </c>
      <c r="BS14" s="359">
        <v>0</v>
      </c>
      <c r="BT14" s="359">
        <v>0</v>
      </c>
      <c r="BU14" s="359">
        <v>0</v>
      </c>
      <c r="BV14" s="359">
        <v>0</v>
      </c>
      <c r="BW14" s="359">
        <v>0</v>
      </c>
      <c r="BX14" s="359">
        <v>0</v>
      </c>
      <c r="BY14" s="359">
        <v>0</v>
      </c>
      <c r="BZ14" s="359">
        <v>0</v>
      </c>
      <c r="CA14" s="359">
        <v>0</v>
      </c>
      <c r="CB14" s="359">
        <v>0</v>
      </c>
      <c r="CC14" s="359">
        <v>0</v>
      </c>
      <c r="CD14" s="359">
        <v>0</v>
      </c>
      <c r="CE14" s="359">
        <v>0</v>
      </c>
      <c r="CF14" s="359">
        <v>0</v>
      </c>
      <c r="CG14" s="359">
        <v>0</v>
      </c>
      <c r="CH14" s="359">
        <v>0</v>
      </c>
      <c r="CI14" s="359">
        <v>0</v>
      </c>
      <c r="CJ14" s="359">
        <v>0</v>
      </c>
      <c r="CK14" s="359">
        <v>0</v>
      </c>
      <c r="CL14" s="359">
        <v>0</v>
      </c>
      <c r="CM14" s="359">
        <v>0</v>
      </c>
      <c r="CN14" s="359">
        <v>0</v>
      </c>
      <c r="CO14" s="359">
        <v>0</v>
      </c>
      <c r="CP14" s="359">
        <v>0</v>
      </c>
      <c r="CQ14" s="359">
        <v>0</v>
      </c>
      <c r="CR14" s="359">
        <v>0</v>
      </c>
      <c r="CS14" s="359">
        <v>0</v>
      </c>
      <c r="CT14" s="359">
        <v>0</v>
      </c>
      <c r="CU14" s="359">
        <v>0</v>
      </c>
      <c r="CV14" s="359">
        <v>0</v>
      </c>
      <c r="CW14" s="359">
        <v>0</v>
      </c>
      <c r="CX14" s="359">
        <v>0</v>
      </c>
      <c r="CY14" s="359">
        <v>0</v>
      </c>
      <c r="CZ14" s="359">
        <v>0</v>
      </c>
      <c r="DA14" s="359">
        <v>0</v>
      </c>
      <c r="DB14" s="359">
        <v>0</v>
      </c>
      <c r="DC14" s="359">
        <v>0</v>
      </c>
      <c r="DE14" s="23">
        <f t="shared" si="16"/>
        <v>0</v>
      </c>
      <c r="DF14" s="23">
        <f t="shared" si="17"/>
        <v>0</v>
      </c>
      <c r="DG14">
        <f t="shared" si="15"/>
        <v>21</v>
      </c>
      <c r="DH14">
        <v>0</v>
      </c>
    </row>
    <row r="15" spans="1:112" ht="15">
      <c r="A15" s="67">
        <v>3</v>
      </c>
      <c r="B15" s="323" t="str">
        <f>$B$11&amp;"4."</f>
        <v>D.1.4.</v>
      </c>
      <c r="C15" s="357" t="s">
        <v>182</v>
      </c>
      <c r="D15" s="304"/>
      <c r="E15" s="358">
        <v>0.21</v>
      </c>
      <c r="F15" s="350">
        <f>H15+NPV(FD,I15:INDEX(I15:DC15,PAL))</f>
        <v>0</v>
      </c>
      <c r="G15" s="350">
        <f>SUMIF($H$5:$DC$5,"&lt;="&amp;PAL,$H15:$DC15)</f>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v>0</v>
      </c>
      <c r="AH15" s="359">
        <v>0</v>
      </c>
      <c r="AI15" s="359">
        <v>0</v>
      </c>
      <c r="AJ15" s="359">
        <v>0</v>
      </c>
      <c r="AK15" s="359">
        <v>0</v>
      </c>
      <c r="AL15" s="359">
        <v>0</v>
      </c>
      <c r="AM15" s="359">
        <v>0</v>
      </c>
      <c r="AN15" s="359">
        <v>0</v>
      </c>
      <c r="AO15" s="359">
        <v>0</v>
      </c>
      <c r="AP15" s="359">
        <v>0</v>
      </c>
      <c r="AQ15" s="359">
        <v>0</v>
      </c>
      <c r="AR15" s="359">
        <v>0</v>
      </c>
      <c r="AS15" s="359">
        <v>0</v>
      </c>
      <c r="AT15" s="359">
        <v>0</v>
      </c>
      <c r="AU15" s="359">
        <v>0</v>
      </c>
      <c r="AV15" s="359">
        <v>0</v>
      </c>
      <c r="AW15" s="359">
        <v>0</v>
      </c>
      <c r="AX15" s="359">
        <v>0</v>
      </c>
      <c r="AY15" s="359">
        <v>0</v>
      </c>
      <c r="AZ15" s="359">
        <v>0</v>
      </c>
      <c r="BA15" s="359">
        <v>0</v>
      </c>
      <c r="BB15" s="359">
        <v>0</v>
      </c>
      <c r="BC15" s="359">
        <v>0</v>
      </c>
      <c r="BD15" s="359">
        <v>0</v>
      </c>
      <c r="BE15" s="359">
        <v>0</v>
      </c>
      <c r="BF15" s="359">
        <v>0</v>
      </c>
      <c r="BG15" s="359">
        <v>0</v>
      </c>
      <c r="BH15" s="359">
        <v>0</v>
      </c>
      <c r="BI15" s="359">
        <v>0</v>
      </c>
      <c r="BJ15" s="359">
        <v>0</v>
      </c>
      <c r="BK15" s="359">
        <v>0</v>
      </c>
      <c r="BL15" s="359">
        <v>0</v>
      </c>
      <c r="BM15" s="359">
        <v>0</v>
      </c>
      <c r="BN15" s="359">
        <v>0</v>
      </c>
      <c r="BO15" s="359">
        <v>0</v>
      </c>
      <c r="BP15" s="359">
        <v>0</v>
      </c>
      <c r="BQ15" s="359">
        <v>0</v>
      </c>
      <c r="BR15" s="359">
        <v>0</v>
      </c>
      <c r="BS15" s="359">
        <v>0</v>
      </c>
      <c r="BT15" s="359">
        <v>0</v>
      </c>
      <c r="BU15" s="359">
        <v>0</v>
      </c>
      <c r="BV15" s="359">
        <v>0</v>
      </c>
      <c r="BW15" s="359">
        <v>0</v>
      </c>
      <c r="BX15" s="359">
        <v>0</v>
      </c>
      <c r="BY15" s="359">
        <v>0</v>
      </c>
      <c r="BZ15" s="359">
        <v>0</v>
      </c>
      <c r="CA15" s="359">
        <v>0</v>
      </c>
      <c r="CB15" s="359">
        <v>0</v>
      </c>
      <c r="CC15" s="359">
        <v>0</v>
      </c>
      <c r="CD15" s="359">
        <v>0</v>
      </c>
      <c r="CE15" s="359">
        <v>0</v>
      </c>
      <c r="CF15" s="359">
        <v>0</v>
      </c>
      <c r="CG15" s="359">
        <v>0</v>
      </c>
      <c r="CH15" s="359">
        <v>0</v>
      </c>
      <c r="CI15" s="359">
        <v>0</v>
      </c>
      <c r="CJ15" s="359">
        <v>0</v>
      </c>
      <c r="CK15" s="359">
        <v>0</v>
      </c>
      <c r="CL15" s="359">
        <v>0</v>
      </c>
      <c r="CM15" s="359">
        <v>0</v>
      </c>
      <c r="CN15" s="359">
        <v>0</v>
      </c>
      <c r="CO15" s="359">
        <v>0</v>
      </c>
      <c r="CP15" s="359">
        <v>0</v>
      </c>
      <c r="CQ15" s="359">
        <v>0</v>
      </c>
      <c r="CR15" s="359">
        <v>0</v>
      </c>
      <c r="CS15" s="359">
        <v>0</v>
      </c>
      <c r="CT15" s="359">
        <v>0</v>
      </c>
      <c r="CU15" s="359">
        <v>0</v>
      </c>
      <c r="CV15" s="359">
        <v>0</v>
      </c>
      <c r="CW15" s="359">
        <v>0</v>
      </c>
      <c r="CX15" s="359">
        <v>0</v>
      </c>
      <c r="CY15" s="359">
        <v>0</v>
      </c>
      <c r="CZ15" s="359">
        <v>0</v>
      </c>
      <c r="DA15" s="359">
        <v>0</v>
      </c>
      <c r="DB15" s="359">
        <v>0</v>
      </c>
      <c r="DC15" s="359">
        <v>0</v>
      </c>
      <c r="DE15" s="23">
        <f t="shared" si="16"/>
        <v>0</v>
      </c>
      <c r="DF15" s="23">
        <f t="shared" si="17"/>
        <v>0</v>
      </c>
      <c r="DG15">
        <f t="shared" si="15"/>
        <v>21</v>
      </c>
      <c r="DH15">
        <v>0</v>
      </c>
    </row>
    <row r="16" spans="1:112" ht="15">
      <c r="A16" s="67">
        <v>4</v>
      </c>
      <c r="B16" s="323" t="str">
        <f>$B$11&amp;"5."</f>
        <v>D.1.5.</v>
      </c>
      <c r="C16" s="357" t="s">
        <v>182</v>
      </c>
      <c r="D16" s="304"/>
      <c r="E16" s="358">
        <v>0.21</v>
      </c>
      <c r="F16" s="350">
        <f>H16+NPV(FD,I16:INDEX(I16:DC16,PAL))</f>
        <v>0</v>
      </c>
      <c r="G16" s="350">
        <f>SUMIF($H$5:$DC$5,"&lt;="&amp;PAL,$H16:$DC16)</f>
        <v>0</v>
      </c>
      <c r="H16" s="359">
        <v>0</v>
      </c>
      <c r="I16" s="359">
        <v>0</v>
      </c>
      <c r="J16" s="359">
        <v>0</v>
      </c>
      <c r="K16" s="359">
        <v>0</v>
      </c>
      <c r="L16" s="359">
        <v>0</v>
      </c>
      <c r="M16" s="359">
        <v>0</v>
      </c>
      <c r="N16" s="359">
        <v>0</v>
      </c>
      <c r="O16" s="359">
        <v>0</v>
      </c>
      <c r="P16" s="359">
        <v>0</v>
      </c>
      <c r="Q16" s="359">
        <v>0</v>
      </c>
      <c r="R16" s="359">
        <v>0</v>
      </c>
      <c r="S16" s="359">
        <v>0</v>
      </c>
      <c r="T16" s="359">
        <v>0</v>
      </c>
      <c r="U16" s="359">
        <v>0</v>
      </c>
      <c r="V16" s="359">
        <v>0</v>
      </c>
      <c r="W16" s="359">
        <v>0</v>
      </c>
      <c r="X16" s="359">
        <v>0</v>
      </c>
      <c r="Y16" s="359">
        <v>0</v>
      </c>
      <c r="Z16" s="359">
        <v>0</v>
      </c>
      <c r="AA16" s="359">
        <v>0</v>
      </c>
      <c r="AB16" s="359">
        <v>0</v>
      </c>
      <c r="AC16" s="359">
        <v>0</v>
      </c>
      <c r="AD16" s="359">
        <v>0</v>
      </c>
      <c r="AE16" s="359">
        <v>0</v>
      </c>
      <c r="AF16" s="359">
        <v>0</v>
      </c>
      <c r="AG16" s="359">
        <v>0</v>
      </c>
      <c r="AH16" s="359">
        <v>0</v>
      </c>
      <c r="AI16" s="359">
        <v>0</v>
      </c>
      <c r="AJ16" s="359">
        <v>0</v>
      </c>
      <c r="AK16" s="359">
        <v>0</v>
      </c>
      <c r="AL16" s="359">
        <v>0</v>
      </c>
      <c r="AM16" s="359">
        <v>0</v>
      </c>
      <c r="AN16" s="359">
        <v>0</v>
      </c>
      <c r="AO16" s="359">
        <v>0</v>
      </c>
      <c r="AP16" s="359">
        <v>0</v>
      </c>
      <c r="AQ16" s="359">
        <v>0</v>
      </c>
      <c r="AR16" s="359">
        <v>0</v>
      </c>
      <c r="AS16" s="359">
        <v>0</v>
      </c>
      <c r="AT16" s="359">
        <v>0</v>
      </c>
      <c r="AU16" s="359">
        <v>0</v>
      </c>
      <c r="AV16" s="359">
        <v>0</v>
      </c>
      <c r="AW16" s="359">
        <v>0</v>
      </c>
      <c r="AX16" s="359">
        <v>0</v>
      </c>
      <c r="AY16" s="359">
        <v>0</v>
      </c>
      <c r="AZ16" s="359">
        <v>0</v>
      </c>
      <c r="BA16" s="359">
        <v>0</v>
      </c>
      <c r="BB16" s="359">
        <v>0</v>
      </c>
      <c r="BC16" s="359">
        <v>0</v>
      </c>
      <c r="BD16" s="359">
        <v>0</v>
      </c>
      <c r="BE16" s="359">
        <v>0</v>
      </c>
      <c r="BF16" s="359">
        <v>0</v>
      </c>
      <c r="BG16" s="359">
        <v>0</v>
      </c>
      <c r="BH16" s="359">
        <v>0</v>
      </c>
      <c r="BI16" s="359">
        <v>0</v>
      </c>
      <c r="BJ16" s="359">
        <v>0</v>
      </c>
      <c r="BK16" s="359">
        <v>0</v>
      </c>
      <c r="BL16" s="359">
        <v>0</v>
      </c>
      <c r="BM16" s="359">
        <v>0</v>
      </c>
      <c r="BN16" s="359">
        <v>0</v>
      </c>
      <c r="BO16" s="359">
        <v>0</v>
      </c>
      <c r="BP16" s="359">
        <v>0</v>
      </c>
      <c r="BQ16" s="359">
        <v>0</v>
      </c>
      <c r="BR16" s="359">
        <v>0</v>
      </c>
      <c r="BS16" s="359">
        <v>0</v>
      </c>
      <c r="BT16" s="359">
        <v>0</v>
      </c>
      <c r="BU16" s="359">
        <v>0</v>
      </c>
      <c r="BV16" s="359">
        <v>0</v>
      </c>
      <c r="BW16" s="359">
        <v>0</v>
      </c>
      <c r="BX16" s="359">
        <v>0</v>
      </c>
      <c r="BY16" s="359">
        <v>0</v>
      </c>
      <c r="BZ16" s="359">
        <v>0</v>
      </c>
      <c r="CA16" s="359">
        <v>0</v>
      </c>
      <c r="CB16" s="359">
        <v>0</v>
      </c>
      <c r="CC16" s="359">
        <v>0</v>
      </c>
      <c r="CD16" s="359">
        <v>0</v>
      </c>
      <c r="CE16" s="359">
        <v>0</v>
      </c>
      <c r="CF16" s="359">
        <v>0</v>
      </c>
      <c r="CG16" s="359">
        <v>0</v>
      </c>
      <c r="CH16" s="359">
        <v>0</v>
      </c>
      <c r="CI16" s="359">
        <v>0</v>
      </c>
      <c r="CJ16" s="359">
        <v>0</v>
      </c>
      <c r="CK16" s="359">
        <v>0</v>
      </c>
      <c r="CL16" s="359">
        <v>0</v>
      </c>
      <c r="CM16" s="359">
        <v>0</v>
      </c>
      <c r="CN16" s="359">
        <v>0</v>
      </c>
      <c r="CO16" s="359">
        <v>0</v>
      </c>
      <c r="CP16" s="359">
        <v>0</v>
      </c>
      <c r="CQ16" s="359">
        <v>0</v>
      </c>
      <c r="CR16" s="359">
        <v>0</v>
      </c>
      <c r="CS16" s="359">
        <v>0</v>
      </c>
      <c r="CT16" s="359">
        <v>0</v>
      </c>
      <c r="CU16" s="359">
        <v>0</v>
      </c>
      <c r="CV16" s="359">
        <v>0</v>
      </c>
      <c r="CW16" s="359">
        <v>0</v>
      </c>
      <c r="CX16" s="359">
        <v>0</v>
      </c>
      <c r="CY16" s="359">
        <v>0</v>
      </c>
      <c r="CZ16" s="359">
        <v>0</v>
      </c>
      <c r="DA16" s="359">
        <v>0</v>
      </c>
      <c r="DB16" s="359">
        <v>0</v>
      </c>
      <c r="DC16" s="359">
        <v>0</v>
      </c>
      <c r="DE16" s="23">
        <f t="shared" si="16"/>
        <v>0</v>
      </c>
      <c r="DF16" s="23">
        <f t="shared" si="17"/>
        <v>0</v>
      </c>
      <c r="DG16">
        <f t="shared" si="15"/>
        <v>21</v>
      </c>
      <c r="DH16">
        <v>0</v>
      </c>
    </row>
    <row r="17" spans="1:112" ht="15">
      <c r="A17" s="67">
        <v>5</v>
      </c>
      <c r="B17" s="323" t="str">
        <f>$B$11&amp;"6."</f>
        <v>D.1.6.</v>
      </c>
      <c r="C17" s="357" t="s">
        <v>182</v>
      </c>
      <c r="D17" s="304"/>
      <c r="E17" s="358">
        <v>0.21</v>
      </c>
      <c r="F17" s="350">
        <f>H17+NPV(FD,I17:INDEX(I17:DC17,PAL))</f>
        <v>0</v>
      </c>
      <c r="G17" s="350">
        <f>SUMIF($H$5:$DC$5,"&lt;="&amp;PAL,$H17:$DC17)</f>
        <v>0</v>
      </c>
      <c r="H17" s="359">
        <v>0</v>
      </c>
      <c r="I17" s="359">
        <v>0</v>
      </c>
      <c r="J17" s="359">
        <v>0</v>
      </c>
      <c r="K17" s="359">
        <v>0</v>
      </c>
      <c r="L17" s="359">
        <v>0</v>
      </c>
      <c r="M17" s="359">
        <v>0</v>
      </c>
      <c r="N17" s="359">
        <v>0</v>
      </c>
      <c r="O17" s="359">
        <v>0</v>
      </c>
      <c r="P17" s="359">
        <v>0</v>
      </c>
      <c r="Q17" s="359">
        <v>0</v>
      </c>
      <c r="R17" s="359">
        <v>0</v>
      </c>
      <c r="S17" s="359">
        <v>0</v>
      </c>
      <c r="T17" s="359">
        <v>0</v>
      </c>
      <c r="U17" s="359">
        <v>0</v>
      </c>
      <c r="V17" s="359">
        <v>0</v>
      </c>
      <c r="W17" s="359">
        <v>0</v>
      </c>
      <c r="X17" s="359">
        <v>0</v>
      </c>
      <c r="Y17" s="359">
        <v>0</v>
      </c>
      <c r="Z17" s="359">
        <v>0</v>
      </c>
      <c r="AA17" s="359">
        <v>0</v>
      </c>
      <c r="AB17" s="359">
        <v>0</v>
      </c>
      <c r="AC17" s="359">
        <v>0</v>
      </c>
      <c r="AD17" s="359">
        <v>0</v>
      </c>
      <c r="AE17" s="359">
        <v>0</v>
      </c>
      <c r="AF17" s="359">
        <v>0</v>
      </c>
      <c r="AG17" s="359">
        <v>0</v>
      </c>
      <c r="AH17" s="359">
        <v>0</v>
      </c>
      <c r="AI17" s="359">
        <v>0</v>
      </c>
      <c r="AJ17" s="359">
        <v>0</v>
      </c>
      <c r="AK17" s="359">
        <v>0</v>
      </c>
      <c r="AL17" s="359">
        <v>0</v>
      </c>
      <c r="AM17" s="359">
        <v>0</v>
      </c>
      <c r="AN17" s="359">
        <v>0</v>
      </c>
      <c r="AO17" s="359">
        <v>0</v>
      </c>
      <c r="AP17" s="359">
        <v>0</v>
      </c>
      <c r="AQ17" s="359">
        <v>0</v>
      </c>
      <c r="AR17" s="359">
        <v>0</v>
      </c>
      <c r="AS17" s="359">
        <v>0</v>
      </c>
      <c r="AT17" s="359">
        <v>0</v>
      </c>
      <c r="AU17" s="359">
        <v>0</v>
      </c>
      <c r="AV17" s="359">
        <v>0</v>
      </c>
      <c r="AW17" s="359">
        <v>0</v>
      </c>
      <c r="AX17" s="359">
        <v>0</v>
      </c>
      <c r="AY17" s="359">
        <v>0</v>
      </c>
      <c r="AZ17" s="359">
        <v>0</v>
      </c>
      <c r="BA17" s="359">
        <v>0</v>
      </c>
      <c r="BB17" s="359">
        <v>0</v>
      </c>
      <c r="BC17" s="359">
        <v>0</v>
      </c>
      <c r="BD17" s="359">
        <v>0</v>
      </c>
      <c r="BE17" s="359">
        <v>0</v>
      </c>
      <c r="BF17" s="359">
        <v>0</v>
      </c>
      <c r="BG17" s="359">
        <v>0</v>
      </c>
      <c r="BH17" s="359">
        <v>0</v>
      </c>
      <c r="BI17" s="359">
        <v>0</v>
      </c>
      <c r="BJ17" s="359">
        <v>0</v>
      </c>
      <c r="BK17" s="359">
        <v>0</v>
      </c>
      <c r="BL17" s="359">
        <v>0</v>
      </c>
      <c r="BM17" s="359">
        <v>0</v>
      </c>
      <c r="BN17" s="359">
        <v>0</v>
      </c>
      <c r="BO17" s="359">
        <v>0</v>
      </c>
      <c r="BP17" s="359">
        <v>0</v>
      </c>
      <c r="BQ17" s="359">
        <v>0</v>
      </c>
      <c r="BR17" s="359">
        <v>0</v>
      </c>
      <c r="BS17" s="359">
        <v>0</v>
      </c>
      <c r="BT17" s="359">
        <v>0</v>
      </c>
      <c r="BU17" s="359">
        <v>0</v>
      </c>
      <c r="BV17" s="359">
        <v>0</v>
      </c>
      <c r="BW17" s="359">
        <v>0</v>
      </c>
      <c r="BX17" s="359">
        <v>0</v>
      </c>
      <c r="BY17" s="359">
        <v>0</v>
      </c>
      <c r="BZ17" s="359">
        <v>0</v>
      </c>
      <c r="CA17" s="359">
        <v>0</v>
      </c>
      <c r="CB17" s="359">
        <v>0</v>
      </c>
      <c r="CC17" s="359">
        <v>0</v>
      </c>
      <c r="CD17" s="359">
        <v>0</v>
      </c>
      <c r="CE17" s="359">
        <v>0</v>
      </c>
      <c r="CF17" s="359">
        <v>0</v>
      </c>
      <c r="CG17" s="359">
        <v>0</v>
      </c>
      <c r="CH17" s="359">
        <v>0</v>
      </c>
      <c r="CI17" s="359">
        <v>0</v>
      </c>
      <c r="CJ17" s="359">
        <v>0</v>
      </c>
      <c r="CK17" s="359">
        <v>0</v>
      </c>
      <c r="CL17" s="359">
        <v>0</v>
      </c>
      <c r="CM17" s="359">
        <v>0</v>
      </c>
      <c r="CN17" s="359">
        <v>0</v>
      </c>
      <c r="CO17" s="359">
        <v>0</v>
      </c>
      <c r="CP17" s="359">
        <v>0</v>
      </c>
      <c r="CQ17" s="359">
        <v>0</v>
      </c>
      <c r="CR17" s="359">
        <v>0</v>
      </c>
      <c r="CS17" s="359">
        <v>0</v>
      </c>
      <c r="CT17" s="359">
        <v>0</v>
      </c>
      <c r="CU17" s="359">
        <v>0</v>
      </c>
      <c r="CV17" s="359">
        <v>0</v>
      </c>
      <c r="CW17" s="359">
        <v>0</v>
      </c>
      <c r="CX17" s="359">
        <v>0</v>
      </c>
      <c r="CY17" s="359">
        <v>0</v>
      </c>
      <c r="CZ17" s="359">
        <v>0</v>
      </c>
      <c r="DA17" s="359">
        <v>0</v>
      </c>
      <c r="DB17" s="359">
        <v>0</v>
      </c>
      <c r="DC17" s="359">
        <v>0</v>
      </c>
      <c r="DE17" s="23">
        <f t="shared" si="16"/>
        <v>0</v>
      </c>
      <c r="DF17" s="23">
        <f t="shared" si="17"/>
        <v>0</v>
      </c>
      <c r="DG17">
        <f t="shared" si="15"/>
        <v>21</v>
      </c>
      <c r="DH17">
        <v>0</v>
      </c>
    </row>
    <row r="18" spans="1:112" ht="15">
      <c r="A18" s="67">
        <v>6</v>
      </c>
      <c r="B18" s="323" t="str">
        <f>$B$11&amp;"7."</f>
        <v>D.1.7.</v>
      </c>
      <c r="C18" s="357" t="s">
        <v>182</v>
      </c>
      <c r="D18" s="304"/>
      <c r="E18" s="358">
        <v>0.21</v>
      </c>
      <c r="F18" s="350">
        <f>H18+NPV(FD,I18:INDEX(I18:DC18,PAL))</f>
        <v>0</v>
      </c>
      <c r="G18" s="350">
        <f>SUMIF($H$5:$DC$5,"&lt;="&amp;PAL,$H18:$DC18)</f>
        <v>0</v>
      </c>
      <c r="H18" s="359">
        <v>0</v>
      </c>
      <c r="I18" s="359">
        <v>0</v>
      </c>
      <c r="J18" s="359">
        <v>0</v>
      </c>
      <c r="K18" s="359">
        <v>0</v>
      </c>
      <c r="L18" s="359">
        <v>0</v>
      </c>
      <c r="M18" s="359">
        <v>0</v>
      </c>
      <c r="N18" s="359">
        <v>0</v>
      </c>
      <c r="O18" s="359">
        <v>0</v>
      </c>
      <c r="P18" s="359">
        <v>0</v>
      </c>
      <c r="Q18" s="359">
        <v>0</v>
      </c>
      <c r="R18" s="359">
        <v>0</v>
      </c>
      <c r="S18" s="359">
        <v>0</v>
      </c>
      <c r="T18" s="359">
        <v>0</v>
      </c>
      <c r="U18" s="359">
        <v>0</v>
      </c>
      <c r="V18" s="359">
        <v>0</v>
      </c>
      <c r="W18" s="359">
        <v>0</v>
      </c>
      <c r="X18" s="359">
        <v>0</v>
      </c>
      <c r="Y18" s="359">
        <v>0</v>
      </c>
      <c r="Z18" s="359">
        <v>0</v>
      </c>
      <c r="AA18" s="359">
        <v>0</v>
      </c>
      <c r="AB18" s="359">
        <v>0</v>
      </c>
      <c r="AC18" s="359">
        <v>0</v>
      </c>
      <c r="AD18" s="359">
        <v>0</v>
      </c>
      <c r="AE18" s="359">
        <v>0</v>
      </c>
      <c r="AF18" s="359">
        <v>0</v>
      </c>
      <c r="AG18" s="359">
        <v>0</v>
      </c>
      <c r="AH18" s="359">
        <v>0</v>
      </c>
      <c r="AI18" s="359">
        <v>0</v>
      </c>
      <c r="AJ18" s="359">
        <v>0</v>
      </c>
      <c r="AK18" s="359">
        <v>0</v>
      </c>
      <c r="AL18" s="359">
        <v>0</v>
      </c>
      <c r="AM18" s="359">
        <v>0</v>
      </c>
      <c r="AN18" s="359">
        <v>0</v>
      </c>
      <c r="AO18" s="359">
        <v>0</v>
      </c>
      <c r="AP18" s="359">
        <v>0</v>
      </c>
      <c r="AQ18" s="359">
        <v>0</v>
      </c>
      <c r="AR18" s="359">
        <v>0</v>
      </c>
      <c r="AS18" s="359">
        <v>0</v>
      </c>
      <c r="AT18" s="359">
        <v>0</v>
      </c>
      <c r="AU18" s="359">
        <v>0</v>
      </c>
      <c r="AV18" s="359">
        <v>0</v>
      </c>
      <c r="AW18" s="359">
        <v>0</v>
      </c>
      <c r="AX18" s="359">
        <v>0</v>
      </c>
      <c r="AY18" s="359">
        <v>0</v>
      </c>
      <c r="AZ18" s="359">
        <v>0</v>
      </c>
      <c r="BA18" s="359">
        <v>0</v>
      </c>
      <c r="BB18" s="359">
        <v>0</v>
      </c>
      <c r="BC18" s="359">
        <v>0</v>
      </c>
      <c r="BD18" s="359">
        <v>0</v>
      </c>
      <c r="BE18" s="359">
        <v>0</v>
      </c>
      <c r="BF18" s="359">
        <v>0</v>
      </c>
      <c r="BG18" s="359">
        <v>0</v>
      </c>
      <c r="BH18" s="359">
        <v>0</v>
      </c>
      <c r="BI18" s="359">
        <v>0</v>
      </c>
      <c r="BJ18" s="359">
        <v>0</v>
      </c>
      <c r="BK18" s="359">
        <v>0</v>
      </c>
      <c r="BL18" s="359">
        <v>0</v>
      </c>
      <c r="BM18" s="359">
        <v>0</v>
      </c>
      <c r="BN18" s="359">
        <v>0</v>
      </c>
      <c r="BO18" s="359">
        <v>0</v>
      </c>
      <c r="BP18" s="359">
        <v>0</v>
      </c>
      <c r="BQ18" s="359">
        <v>0</v>
      </c>
      <c r="BR18" s="359">
        <v>0</v>
      </c>
      <c r="BS18" s="359">
        <v>0</v>
      </c>
      <c r="BT18" s="359">
        <v>0</v>
      </c>
      <c r="BU18" s="359">
        <v>0</v>
      </c>
      <c r="BV18" s="359">
        <v>0</v>
      </c>
      <c r="BW18" s="359">
        <v>0</v>
      </c>
      <c r="BX18" s="359">
        <v>0</v>
      </c>
      <c r="BY18" s="359">
        <v>0</v>
      </c>
      <c r="BZ18" s="359">
        <v>0</v>
      </c>
      <c r="CA18" s="359">
        <v>0</v>
      </c>
      <c r="CB18" s="359">
        <v>0</v>
      </c>
      <c r="CC18" s="359">
        <v>0</v>
      </c>
      <c r="CD18" s="359">
        <v>0</v>
      </c>
      <c r="CE18" s="359">
        <v>0</v>
      </c>
      <c r="CF18" s="359">
        <v>0</v>
      </c>
      <c r="CG18" s="359">
        <v>0</v>
      </c>
      <c r="CH18" s="359">
        <v>0</v>
      </c>
      <c r="CI18" s="359">
        <v>0</v>
      </c>
      <c r="CJ18" s="359">
        <v>0</v>
      </c>
      <c r="CK18" s="359">
        <v>0</v>
      </c>
      <c r="CL18" s="359">
        <v>0</v>
      </c>
      <c r="CM18" s="359">
        <v>0</v>
      </c>
      <c r="CN18" s="359">
        <v>0</v>
      </c>
      <c r="CO18" s="359">
        <v>0</v>
      </c>
      <c r="CP18" s="359">
        <v>0</v>
      </c>
      <c r="CQ18" s="359">
        <v>0</v>
      </c>
      <c r="CR18" s="359">
        <v>0</v>
      </c>
      <c r="CS18" s="359">
        <v>0</v>
      </c>
      <c r="CT18" s="359">
        <v>0</v>
      </c>
      <c r="CU18" s="359">
        <v>0</v>
      </c>
      <c r="CV18" s="359">
        <v>0</v>
      </c>
      <c r="CW18" s="359">
        <v>0</v>
      </c>
      <c r="CX18" s="359">
        <v>0</v>
      </c>
      <c r="CY18" s="359">
        <v>0</v>
      </c>
      <c r="CZ18" s="359">
        <v>0</v>
      </c>
      <c r="DA18" s="359">
        <v>0</v>
      </c>
      <c r="DB18" s="359">
        <v>0</v>
      </c>
      <c r="DC18" s="359">
        <v>0</v>
      </c>
      <c r="DE18" s="23">
        <f t="shared" si="16"/>
        <v>0</v>
      </c>
      <c r="DF18" s="23">
        <f t="shared" si="17"/>
        <v>0</v>
      </c>
      <c r="DG18">
        <f t="shared" si="15"/>
        <v>21</v>
      </c>
      <c r="DH18">
        <v>0</v>
      </c>
    </row>
    <row r="19" spans="1:112" ht="15">
      <c r="A19" s="67">
        <v>7</v>
      </c>
      <c r="B19" s="323" t="str">
        <f>$B$11&amp;"8."</f>
        <v>D.1.8.</v>
      </c>
      <c r="C19" s="357" t="s">
        <v>182</v>
      </c>
      <c r="D19" s="304"/>
      <c r="E19" s="358">
        <v>0.21</v>
      </c>
      <c r="F19" s="350">
        <f>H19+NPV(FD,I19:INDEX(I19:DC19,PAL))</f>
        <v>0</v>
      </c>
      <c r="G19" s="350">
        <f>SUMIF($H$5:$DC$5,"&lt;="&amp;PAL,$H19:$DC19)</f>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0</v>
      </c>
      <c r="AI19" s="359">
        <v>0</v>
      </c>
      <c r="AJ19" s="359">
        <v>0</v>
      </c>
      <c r="AK19" s="359">
        <v>0</v>
      </c>
      <c r="AL19" s="359">
        <v>0</v>
      </c>
      <c r="AM19" s="359">
        <v>0</v>
      </c>
      <c r="AN19" s="359">
        <v>0</v>
      </c>
      <c r="AO19" s="359">
        <v>0</v>
      </c>
      <c r="AP19" s="359">
        <v>0</v>
      </c>
      <c r="AQ19" s="359">
        <v>0</v>
      </c>
      <c r="AR19" s="359">
        <v>0</v>
      </c>
      <c r="AS19" s="359">
        <v>0</v>
      </c>
      <c r="AT19" s="359">
        <v>0</v>
      </c>
      <c r="AU19" s="359">
        <v>0</v>
      </c>
      <c r="AV19" s="359">
        <v>0</v>
      </c>
      <c r="AW19" s="359">
        <v>0</v>
      </c>
      <c r="AX19" s="359">
        <v>0</v>
      </c>
      <c r="AY19" s="359">
        <v>0</v>
      </c>
      <c r="AZ19" s="359">
        <v>0</v>
      </c>
      <c r="BA19" s="359">
        <v>0</v>
      </c>
      <c r="BB19" s="359">
        <v>0</v>
      </c>
      <c r="BC19" s="359">
        <v>0</v>
      </c>
      <c r="BD19" s="359">
        <v>0</v>
      </c>
      <c r="BE19" s="359">
        <v>0</v>
      </c>
      <c r="BF19" s="359">
        <v>0</v>
      </c>
      <c r="BG19" s="359">
        <v>0</v>
      </c>
      <c r="BH19" s="359">
        <v>0</v>
      </c>
      <c r="BI19" s="359">
        <v>0</v>
      </c>
      <c r="BJ19" s="359">
        <v>0</v>
      </c>
      <c r="BK19" s="359">
        <v>0</v>
      </c>
      <c r="BL19" s="359">
        <v>0</v>
      </c>
      <c r="BM19" s="359">
        <v>0</v>
      </c>
      <c r="BN19" s="359">
        <v>0</v>
      </c>
      <c r="BO19" s="359">
        <v>0</v>
      </c>
      <c r="BP19" s="359">
        <v>0</v>
      </c>
      <c r="BQ19" s="359">
        <v>0</v>
      </c>
      <c r="BR19" s="359">
        <v>0</v>
      </c>
      <c r="BS19" s="359">
        <v>0</v>
      </c>
      <c r="BT19" s="359">
        <v>0</v>
      </c>
      <c r="BU19" s="359">
        <v>0</v>
      </c>
      <c r="BV19" s="359">
        <v>0</v>
      </c>
      <c r="BW19" s="359">
        <v>0</v>
      </c>
      <c r="BX19" s="359">
        <v>0</v>
      </c>
      <c r="BY19" s="359">
        <v>0</v>
      </c>
      <c r="BZ19" s="359">
        <v>0</v>
      </c>
      <c r="CA19" s="359">
        <v>0</v>
      </c>
      <c r="CB19" s="359">
        <v>0</v>
      </c>
      <c r="CC19" s="359">
        <v>0</v>
      </c>
      <c r="CD19" s="359">
        <v>0</v>
      </c>
      <c r="CE19" s="359">
        <v>0</v>
      </c>
      <c r="CF19" s="359">
        <v>0</v>
      </c>
      <c r="CG19" s="359">
        <v>0</v>
      </c>
      <c r="CH19" s="359">
        <v>0</v>
      </c>
      <c r="CI19" s="359">
        <v>0</v>
      </c>
      <c r="CJ19" s="359">
        <v>0</v>
      </c>
      <c r="CK19" s="359">
        <v>0</v>
      </c>
      <c r="CL19" s="359">
        <v>0</v>
      </c>
      <c r="CM19" s="359">
        <v>0</v>
      </c>
      <c r="CN19" s="359">
        <v>0</v>
      </c>
      <c r="CO19" s="359">
        <v>0</v>
      </c>
      <c r="CP19" s="359">
        <v>0</v>
      </c>
      <c r="CQ19" s="359">
        <v>0</v>
      </c>
      <c r="CR19" s="359">
        <v>0</v>
      </c>
      <c r="CS19" s="359">
        <v>0</v>
      </c>
      <c r="CT19" s="359">
        <v>0</v>
      </c>
      <c r="CU19" s="359">
        <v>0</v>
      </c>
      <c r="CV19" s="359">
        <v>0</v>
      </c>
      <c r="CW19" s="359">
        <v>0</v>
      </c>
      <c r="CX19" s="359">
        <v>0</v>
      </c>
      <c r="CY19" s="359">
        <v>0</v>
      </c>
      <c r="CZ19" s="359">
        <v>0</v>
      </c>
      <c r="DA19" s="359">
        <v>0</v>
      </c>
      <c r="DB19" s="359">
        <v>0</v>
      </c>
      <c r="DC19" s="359">
        <v>0</v>
      </c>
      <c r="DE19" s="23">
        <f t="shared" si="16"/>
        <v>0</v>
      </c>
      <c r="DF19" s="23">
        <f t="shared" si="17"/>
        <v>0</v>
      </c>
      <c r="DG19">
        <f t="shared" si="15"/>
        <v>21</v>
      </c>
      <c r="DH19">
        <v>0</v>
      </c>
    </row>
    <row r="20" spans="1:112" ht="15">
      <c r="A20" s="67">
        <v>8</v>
      </c>
      <c r="B20" s="323" t="str">
        <f>$B$11&amp;"9."</f>
        <v>D.1.9.</v>
      </c>
      <c r="C20" s="360" t="s">
        <v>178</v>
      </c>
      <c r="D20" s="304"/>
      <c r="E20" s="358">
        <v>0.21</v>
      </c>
      <c r="F20" s="350">
        <f>H20+NPV(FD,I20:INDEX(I20:DC20,PAL))</f>
        <v>0</v>
      </c>
      <c r="G20" s="350">
        <f>SUMIF($H$5:$DC$5,"&lt;="&amp;PAL,$H20:$DC20)</f>
        <v>0</v>
      </c>
      <c r="H20" s="361">
        <v>0</v>
      </c>
      <c r="I20" s="361">
        <v>0</v>
      </c>
      <c r="J20" s="361">
        <v>0</v>
      </c>
      <c r="K20" s="361">
        <v>0</v>
      </c>
      <c r="L20" s="361">
        <v>0</v>
      </c>
      <c r="M20" s="361">
        <v>0</v>
      </c>
      <c r="N20" s="361">
        <v>0</v>
      </c>
      <c r="O20" s="361">
        <v>0</v>
      </c>
      <c r="P20" s="361">
        <v>0</v>
      </c>
      <c r="Q20" s="361">
        <v>0</v>
      </c>
      <c r="R20" s="361">
        <v>0</v>
      </c>
      <c r="S20" s="362">
        <v>0</v>
      </c>
      <c r="T20" s="362">
        <v>0</v>
      </c>
      <c r="U20" s="362">
        <v>0</v>
      </c>
      <c r="V20" s="362">
        <v>0</v>
      </c>
      <c r="W20" s="362">
        <v>0</v>
      </c>
      <c r="X20" s="362">
        <v>0</v>
      </c>
      <c r="Y20" s="362">
        <v>0</v>
      </c>
      <c r="Z20" s="362">
        <v>0</v>
      </c>
      <c r="AA20" s="362">
        <v>0</v>
      </c>
      <c r="AB20" s="362">
        <v>0</v>
      </c>
      <c r="AC20" s="362">
        <v>0</v>
      </c>
      <c r="AD20" s="362">
        <v>0</v>
      </c>
      <c r="AE20" s="362">
        <v>0</v>
      </c>
      <c r="AF20" s="362">
        <v>0</v>
      </c>
      <c r="AG20" s="362">
        <v>0</v>
      </c>
      <c r="AH20" s="362">
        <v>0</v>
      </c>
      <c r="AI20" s="362">
        <v>0</v>
      </c>
      <c r="AJ20" s="362">
        <v>0</v>
      </c>
      <c r="AK20" s="362">
        <v>0</v>
      </c>
      <c r="AL20" s="362">
        <v>0</v>
      </c>
      <c r="AM20" s="362">
        <v>0</v>
      </c>
      <c r="AN20" s="362">
        <v>0</v>
      </c>
      <c r="AO20" s="362">
        <v>0</v>
      </c>
      <c r="AP20" s="362">
        <v>0</v>
      </c>
      <c r="AQ20" s="362">
        <v>0</v>
      </c>
      <c r="AR20" s="362">
        <v>0</v>
      </c>
      <c r="AS20" s="362">
        <v>0</v>
      </c>
      <c r="AT20" s="362">
        <v>0</v>
      </c>
      <c r="AU20" s="362">
        <v>0</v>
      </c>
      <c r="AV20" s="362">
        <v>0</v>
      </c>
      <c r="AW20" s="362">
        <v>0</v>
      </c>
      <c r="AX20" s="362">
        <v>0</v>
      </c>
      <c r="AY20" s="362">
        <v>0</v>
      </c>
      <c r="AZ20" s="362">
        <v>0</v>
      </c>
      <c r="BA20" s="362">
        <v>0</v>
      </c>
      <c r="BB20" s="362">
        <v>0</v>
      </c>
      <c r="BC20" s="362">
        <v>0</v>
      </c>
      <c r="BD20" s="362">
        <v>0</v>
      </c>
      <c r="BE20" s="362">
        <v>0</v>
      </c>
      <c r="BF20" s="362">
        <v>0</v>
      </c>
      <c r="BG20" s="362">
        <v>0</v>
      </c>
      <c r="BH20" s="362">
        <v>0</v>
      </c>
      <c r="BI20" s="362">
        <v>0</v>
      </c>
      <c r="BJ20" s="362">
        <v>0</v>
      </c>
      <c r="BK20" s="362">
        <v>0</v>
      </c>
      <c r="BL20" s="362">
        <v>0</v>
      </c>
      <c r="BM20" s="362">
        <v>0</v>
      </c>
      <c r="BN20" s="362">
        <v>0</v>
      </c>
      <c r="BO20" s="362">
        <v>0</v>
      </c>
      <c r="BP20" s="362">
        <v>0</v>
      </c>
      <c r="BQ20" s="362">
        <v>0</v>
      </c>
      <c r="BR20" s="362">
        <v>0</v>
      </c>
      <c r="BS20" s="362">
        <v>0</v>
      </c>
      <c r="BT20" s="362">
        <v>0</v>
      </c>
      <c r="BU20" s="362">
        <v>0</v>
      </c>
      <c r="BV20" s="362">
        <v>0</v>
      </c>
      <c r="BW20" s="362">
        <v>0</v>
      </c>
      <c r="BX20" s="362">
        <v>0</v>
      </c>
      <c r="BY20" s="362">
        <v>0</v>
      </c>
      <c r="BZ20" s="362">
        <v>0</v>
      </c>
      <c r="CA20" s="362">
        <v>0</v>
      </c>
      <c r="CB20" s="362">
        <v>0</v>
      </c>
      <c r="CC20" s="362">
        <v>0</v>
      </c>
      <c r="CD20" s="362">
        <v>0</v>
      </c>
      <c r="CE20" s="362">
        <v>0</v>
      </c>
      <c r="CF20" s="362">
        <v>0</v>
      </c>
      <c r="CG20" s="362">
        <v>0</v>
      </c>
      <c r="CH20" s="362">
        <v>0</v>
      </c>
      <c r="CI20" s="362">
        <v>0</v>
      </c>
      <c r="CJ20" s="362">
        <v>0</v>
      </c>
      <c r="CK20" s="362">
        <v>0</v>
      </c>
      <c r="CL20" s="362">
        <v>0</v>
      </c>
      <c r="CM20" s="362">
        <v>0</v>
      </c>
      <c r="CN20" s="362">
        <v>0</v>
      </c>
      <c r="CO20" s="362">
        <v>0</v>
      </c>
      <c r="CP20" s="362">
        <v>0</v>
      </c>
      <c r="CQ20" s="362">
        <v>0</v>
      </c>
      <c r="CR20" s="362">
        <v>0</v>
      </c>
      <c r="CS20" s="362">
        <v>0</v>
      </c>
      <c r="CT20" s="362">
        <v>0</v>
      </c>
      <c r="CU20" s="362">
        <v>0</v>
      </c>
      <c r="CV20" s="362">
        <v>0</v>
      </c>
      <c r="CW20" s="362">
        <v>0</v>
      </c>
      <c r="CX20" s="362">
        <v>0</v>
      </c>
      <c r="CY20" s="362">
        <v>0</v>
      </c>
      <c r="CZ20" s="362">
        <v>0</v>
      </c>
      <c r="DA20" s="362">
        <v>0</v>
      </c>
      <c r="DB20" s="362">
        <v>0</v>
      </c>
      <c r="DC20" s="362">
        <v>0</v>
      </c>
      <c r="DE20" s="23">
        <f t="shared" si="16"/>
        <v>0</v>
      </c>
      <c r="DF20" s="23">
        <f t="shared" si="17"/>
        <v>0</v>
      </c>
      <c r="DG20">
        <f t="shared" si="15"/>
        <v>21</v>
      </c>
      <c r="DH20">
        <v>0</v>
      </c>
    </row>
    <row r="21" spans="1:112" ht="15">
      <c r="A21" s="67">
        <v>9</v>
      </c>
      <c r="B21" s="323" t="str">
        <f>$B$11&amp;"L."</f>
        <v>D.1.L.</v>
      </c>
      <c r="C21" s="360" t="s">
        <v>179</v>
      </c>
      <c r="D21" s="304"/>
      <c r="E21" s="358">
        <v>0.21</v>
      </c>
      <c r="F21" s="350">
        <f>H21+NPV(FD,I21:INDEX(I21:DC21,PAL))</f>
        <v>0</v>
      </c>
      <c r="G21" s="350">
        <f>SUMIF($H$5:$DC$5,"&lt;="&amp;PAL,$H21:$DC21)</f>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2">
        <v>0</v>
      </c>
      <c r="AC21" s="361">
        <v>0</v>
      </c>
      <c r="AD21" s="361">
        <v>0</v>
      </c>
      <c r="AE21" s="361">
        <v>0</v>
      </c>
      <c r="AF21" s="361">
        <v>0</v>
      </c>
      <c r="AG21" s="361">
        <v>0</v>
      </c>
      <c r="AH21" s="361">
        <v>0</v>
      </c>
      <c r="AI21" s="361">
        <v>0</v>
      </c>
      <c r="AJ21" s="361">
        <v>0</v>
      </c>
      <c r="AK21" s="361">
        <v>0</v>
      </c>
      <c r="AL21" s="361">
        <v>0</v>
      </c>
      <c r="AM21" s="361">
        <v>0</v>
      </c>
      <c r="AN21" s="361">
        <v>0</v>
      </c>
      <c r="AO21" s="361">
        <v>0</v>
      </c>
      <c r="AP21" s="361">
        <v>0</v>
      </c>
      <c r="AQ21" s="361">
        <v>0</v>
      </c>
      <c r="AR21" s="361">
        <v>0</v>
      </c>
      <c r="AS21" s="361">
        <v>0</v>
      </c>
      <c r="AT21" s="361">
        <v>0</v>
      </c>
      <c r="AU21" s="361">
        <v>0</v>
      </c>
      <c r="AV21" s="361">
        <v>0</v>
      </c>
      <c r="AW21" s="361">
        <v>0</v>
      </c>
      <c r="AX21" s="361">
        <v>0</v>
      </c>
      <c r="AY21" s="361">
        <v>0</v>
      </c>
      <c r="AZ21" s="361">
        <v>0</v>
      </c>
      <c r="BA21" s="361">
        <v>0</v>
      </c>
      <c r="BB21" s="361">
        <v>0</v>
      </c>
      <c r="BC21" s="361">
        <v>0</v>
      </c>
      <c r="BD21" s="361">
        <v>0</v>
      </c>
      <c r="BE21" s="361">
        <v>0</v>
      </c>
      <c r="BF21" s="361">
        <v>0</v>
      </c>
      <c r="BG21" s="361">
        <v>0</v>
      </c>
      <c r="BH21" s="361">
        <v>0</v>
      </c>
      <c r="BI21" s="361">
        <v>0</v>
      </c>
      <c r="BJ21" s="361">
        <v>0</v>
      </c>
      <c r="BK21" s="361">
        <v>0</v>
      </c>
      <c r="BL21" s="361">
        <v>0</v>
      </c>
      <c r="BM21" s="361">
        <v>0</v>
      </c>
      <c r="BN21" s="361">
        <v>0</v>
      </c>
      <c r="BO21" s="361">
        <v>0</v>
      </c>
      <c r="BP21" s="361">
        <v>0</v>
      </c>
      <c r="BQ21" s="361">
        <v>0</v>
      </c>
      <c r="BR21" s="361">
        <v>0</v>
      </c>
      <c r="BS21" s="361">
        <v>0</v>
      </c>
      <c r="BT21" s="361">
        <v>0</v>
      </c>
      <c r="BU21" s="361">
        <v>0</v>
      </c>
      <c r="BV21" s="361">
        <v>0</v>
      </c>
      <c r="BW21" s="361">
        <v>0</v>
      </c>
      <c r="BX21" s="361">
        <v>0</v>
      </c>
      <c r="BY21" s="361">
        <v>0</v>
      </c>
      <c r="BZ21" s="361">
        <v>0</v>
      </c>
      <c r="CA21" s="361">
        <v>0</v>
      </c>
      <c r="CB21" s="361">
        <v>0</v>
      </c>
      <c r="CC21" s="361">
        <v>0</v>
      </c>
      <c r="CD21" s="361">
        <v>0</v>
      </c>
      <c r="CE21" s="361">
        <v>0</v>
      </c>
      <c r="CF21" s="361">
        <v>0</v>
      </c>
      <c r="CG21" s="361">
        <v>0</v>
      </c>
      <c r="CH21" s="361">
        <v>0</v>
      </c>
      <c r="CI21" s="361">
        <v>0</v>
      </c>
      <c r="CJ21" s="361">
        <v>0</v>
      </c>
      <c r="CK21" s="361">
        <v>0</v>
      </c>
      <c r="CL21" s="361">
        <v>0</v>
      </c>
      <c r="CM21" s="361">
        <v>0</v>
      </c>
      <c r="CN21" s="361">
        <v>0</v>
      </c>
      <c r="CO21" s="361">
        <v>0</v>
      </c>
      <c r="CP21" s="361">
        <v>0</v>
      </c>
      <c r="CQ21" s="361">
        <v>0</v>
      </c>
      <c r="CR21" s="361">
        <v>0</v>
      </c>
      <c r="CS21" s="361">
        <v>0</v>
      </c>
      <c r="CT21" s="361">
        <v>0</v>
      </c>
      <c r="CU21" s="361">
        <v>0</v>
      </c>
      <c r="CV21" s="361">
        <v>0</v>
      </c>
      <c r="CW21" s="361">
        <v>0</v>
      </c>
      <c r="CX21" s="361">
        <v>0</v>
      </c>
      <c r="CY21" s="361">
        <v>0</v>
      </c>
      <c r="CZ21" s="361">
        <v>0</v>
      </c>
      <c r="DA21" s="361">
        <v>0</v>
      </c>
      <c r="DB21" s="361">
        <v>0</v>
      </c>
      <c r="DC21" s="362">
        <v>0</v>
      </c>
      <c r="DE21" s="23">
        <f t="shared" si="16"/>
        <v>0</v>
      </c>
      <c r="DF21" s="23">
        <f t="shared" si="17"/>
        <v>0</v>
      </c>
      <c r="DG21">
        <f t="shared" si="15"/>
        <v>21</v>
      </c>
      <c r="DH21">
        <f>DG21/(100+DG21)</f>
        <v>0.17355371900826447</v>
      </c>
    </row>
    <row r="22" spans="1:112" ht="15">
      <c r="A22" s="67">
        <v>10</v>
      </c>
      <c r="B22" s="323" t="s">
        <v>180</v>
      </c>
      <c r="C22" s="349" t="s">
        <v>181</v>
      </c>
      <c r="D22" s="351"/>
      <c r="E22" s="351"/>
      <c r="F22" s="352">
        <f>SUM(F23:F30)+F31</f>
        <v>0</v>
      </c>
      <c r="G22" s="350">
        <f>SUMIF($H$5:$DC$5,"&lt;="&amp;PAL,$H22:$DC22)</f>
        <v>0</v>
      </c>
      <c r="H22" s="352">
        <f>SUM(H23:H30)+H31</f>
        <v>0</v>
      </c>
      <c r="I22" s="352">
        <f t="shared" ref="I22:BT22" si="18">SUM(I23:I30)+I31</f>
        <v>0</v>
      </c>
      <c r="J22" s="352">
        <f t="shared" si="18"/>
        <v>0</v>
      </c>
      <c r="K22" s="352">
        <f t="shared" si="18"/>
        <v>0</v>
      </c>
      <c r="L22" s="352">
        <f t="shared" si="18"/>
        <v>0</v>
      </c>
      <c r="M22" s="352">
        <f t="shared" si="18"/>
        <v>0</v>
      </c>
      <c r="N22" s="352">
        <f t="shared" si="18"/>
        <v>0</v>
      </c>
      <c r="O22" s="352">
        <f t="shared" si="18"/>
        <v>0</v>
      </c>
      <c r="P22" s="352">
        <f t="shared" si="18"/>
        <v>0</v>
      </c>
      <c r="Q22" s="352">
        <f t="shared" si="18"/>
        <v>0</v>
      </c>
      <c r="R22" s="352">
        <f t="shared" si="18"/>
        <v>0</v>
      </c>
      <c r="S22" s="352">
        <f t="shared" si="18"/>
        <v>0</v>
      </c>
      <c r="T22" s="352">
        <f t="shared" si="18"/>
        <v>0</v>
      </c>
      <c r="U22" s="352">
        <f t="shared" si="18"/>
        <v>0</v>
      </c>
      <c r="V22" s="352">
        <f t="shared" si="18"/>
        <v>0</v>
      </c>
      <c r="W22" s="352">
        <f t="shared" si="18"/>
        <v>0</v>
      </c>
      <c r="X22" s="352">
        <f t="shared" si="18"/>
        <v>0</v>
      </c>
      <c r="Y22" s="352">
        <f t="shared" si="18"/>
        <v>0</v>
      </c>
      <c r="Z22" s="352">
        <f t="shared" si="18"/>
        <v>0</v>
      </c>
      <c r="AA22" s="352">
        <f t="shared" si="18"/>
        <v>0</v>
      </c>
      <c r="AB22" s="352">
        <f t="shared" si="18"/>
        <v>0</v>
      </c>
      <c r="AC22" s="352">
        <f t="shared" si="18"/>
        <v>0</v>
      </c>
      <c r="AD22" s="352">
        <f t="shared" si="18"/>
        <v>0</v>
      </c>
      <c r="AE22" s="352">
        <f t="shared" si="18"/>
        <v>0</v>
      </c>
      <c r="AF22" s="352">
        <f t="shared" si="18"/>
        <v>0</v>
      </c>
      <c r="AG22" s="352">
        <f t="shared" si="18"/>
        <v>0</v>
      </c>
      <c r="AH22" s="352">
        <f t="shared" si="18"/>
        <v>0</v>
      </c>
      <c r="AI22" s="352">
        <f t="shared" si="18"/>
        <v>0</v>
      </c>
      <c r="AJ22" s="352">
        <f t="shared" si="18"/>
        <v>0</v>
      </c>
      <c r="AK22" s="352">
        <f t="shared" si="18"/>
        <v>0</v>
      </c>
      <c r="AL22" s="352">
        <f t="shared" si="18"/>
        <v>0</v>
      </c>
      <c r="AM22" s="352">
        <f t="shared" si="18"/>
        <v>0</v>
      </c>
      <c r="AN22" s="352">
        <f t="shared" si="18"/>
        <v>0</v>
      </c>
      <c r="AO22" s="352">
        <f t="shared" si="18"/>
        <v>0</v>
      </c>
      <c r="AP22" s="352">
        <f t="shared" si="18"/>
        <v>0</v>
      </c>
      <c r="AQ22" s="352">
        <f t="shared" si="18"/>
        <v>0</v>
      </c>
      <c r="AR22" s="352">
        <f t="shared" si="18"/>
        <v>0</v>
      </c>
      <c r="AS22" s="352">
        <f t="shared" si="18"/>
        <v>0</v>
      </c>
      <c r="AT22" s="352">
        <f t="shared" si="18"/>
        <v>0</v>
      </c>
      <c r="AU22" s="352">
        <f t="shared" si="18"/>
        <v>0</v>
      </c>
      <c r="AV22" s="352">
        <f t="shared" si="18"/>
        <v>0</v>
      </c>
      <c r="AW22" s="352">
        <f t="shared" si="18"/>
        <v>0</v>
      </c>
      <c r="AX22" s="352">
        <f t="shared" si="18"/>
        <v>0</v>
      </c>
      <c r="AY22" s="352">
        <f t="shared" si="18"/>
        <v>0</v>
      </c>
      <c r="AZ22" s="352">
        <f t="shared" si="18"/>
        <v>0</v>
      </c>
      <c r="BA22" s="352">
        <f t="shared" si="18"/>
        <v>0</v>
      </c>
      <c r="BB22" s="352">
        <f t="shared" si="18"/>
        <v>0</v>
      </c>
      <c r="BC22" s="352">
        <f t="shared" si="18"/>
        <v>0</v>
      </c>
      <c r="BD22" s="352">
        <f t="shared" si="18"/>
        <v>0</v>
      </c>
      <c r="BE22" s="352">
        <f t="shared" si="18"/>
        <v>0</v>
      </c>
      <c r="BF22" s="352">
        <f t="shared" si="18"/>
        <v>0</v>
      </c>
      <c r="BG22" s="352">
        <f t="shared" si="18"/>
        <v>0</v>
      </c>
      <c r="BH22" s="352">
        <f t="shared" si="18"/>
        <v>0</v>
      </c>
      <c r="BI22" s="352">
        <f t="shared" si="18"/>
        <v>0</v>
      </c>
      <c r="BJ22" s="352">
        <f t="shared" si="18"/>
        <v>0</v>
      </c>
      <c r="BK22" s="352">
        <f t="shared" si="18"/>
        <v>0</v>
      </c>
      <c r="BL22" s="352">
        <f t="shared" si="18"/>
        <v>0</v>
      </c>
      <c r="BM22" s="352">
        <f t="shared" si="18"/>
        <v>0</v>
      </c>
      <c r="BN22" s="352">
        <f t="shared" si="18"/>
        <v>0</v>
      </c>
      <c r="BO22" s="352">
        <f t="shared" si="18"/>
        <v>0</v>
      </c>
      <c r="BP22" s="352">
        <f t="shared" si="18"/>
        <v>0</v>
      </c>
      <c r="BQ22" s="352">
        <f t="shared" si="18"/>
        <v>0</v>
      </c>
      <c r="BR22" s="352">
        <f t="shared" si="18"/>
        <v>0</v>
      </c>
      <c r="BS22" s="352">
        <f t="shared" si="18"/>
        <v>0</v>
      </c>
      <c r="BT22" s="352">
        <f t="shared" si="18"/>
        <v>0</v>
      </c>
      <c r="BU22" s="352">
        <f t="shared" ref="BU22:DC22" si="19">SUM(BU23:BU30)+BU31</f>
        <v>0</v>
      </c>
      <c r="BV22" s="352">
        <f t="shared" si="19"/>
        <v>0</v>
      </c>
      <c r="BW22" s="352">
        <f t="shared" si="19"/>
        <v>0</v>
      </c>
      <c r="BX22" s="352">
        <f t="shared" si="19"/>
        <v>0</v>
      </c>
      <c r="BY22" s="352">
        <f t="shared" si="19"/>
        <v>0</v>
      </c>
      <c r="BZ22" s="352">
        <f t="shared" si="19"/>
        <v>0</v>
      </c>
      <c r="CA22" s="352">
        <f t="shared" si="19"/>
        <v>0</v>
      </c>
      <c r="CB22" s="352">
        <f t="shared" si="19"/>
        <v>0</v>
      </c>
      <c r="CC22" s="352">
        <f t="shared" si="19"/>
        <v>0</v>
      </c>
      <c r="CD22" s="352">
        <f t="shared" si="19"/>
        <v>0</v>
      </c>
      <c r="CE22" s="352">
        <f t="shared" si="19"/>
        <v>0</v>
      </c>
      <c r="CF22" s="352">
        <f t="shared" si="19"/>
        <v>0</v>
      </c>
      <c r="CG22" s="352">
        <f t="shared" si="19"/>
        <v>0</v>
      </c>
      <c r="CH22" s="352">
        <f t="shared" si="19"/>
        <v>0</v>
      </c>
      <c r="CI22" s="352">
        <f t="shared" si="19"/>
        <v>0</v>
      </c>
      <c r="CJ22" s="352">
        <f t="shared" si="19"/>
        <v>0</v>
      </c>
      <c r="CK22" s="352">
        <f t="shared" si="19"/>
        <v>0</v>
      </c>
      <c r="CL22" s="352">
        <f t="shared" si="19"/>
        <v>0</v>
      </c>
      <c r="CM22" s="352">
        <f t="shared" si="19"/>
        <v>0</v>
      </c>
      <c r="CN22" s="352">
        <f t="shared" si="19"/>
        <v>0</v>
      </c>
      <c r="CO22" s="352">
        <f t="shared" si="19"/>
        <v>0</v>
      </c>
      <c r="CP22" s="352">
        <f t="shared" si="19"/>
        <v>0</v>
      </c>
      <c r="CQ22" s="352">
        <f t="shared" si="19"/>
        <v>0</v>
      </c>
      <c r="CR22" s="352">
        <f t="shared" si="19"/>
        <v>0</v>
      </c>
      <c r="CS22" s="352">
        <f t="shared" si="19"/>
        <v>0</v>
      </c>
      <c r="CT22" s="352">
        <f t="shared" si="19"/>
        <v>0</v>
      </c>
      <c r="CU22" s="352">
        <f t="shared" si="19"/>
        <v>0</v>
      </c>
      <c r="CV22" s="352">
        <f t="shared" si="19"/>
        <v>0</v>
      </c>
      <c r="CW22" s="352">
        <f t="shared" si="19"/>
        <v>0</v>
      </c>
      <c r="CX22" s="352">
        <f t="shared" si="19"/>
        <v>0</v>
      </c>
      <c r="CY22" s="352">
        <f t="shared" si="19"/>
        <v>0</v>
      </c>
      <c r="CZ22" s="352">
        <f t="shared" si="19"/>
        <v>0</v>
      </c>
      <c r="DA22" s="352">
        <f t="shared" si="19"/>
        <v>0</v>
      </c>
      <c r="DB22" s="352">
        <f t="shared" si="19"/>
        <v>0</v>
      </c>
      <c r="DC22" s="352">
        <f t="shared" si="19"/>
        <v>0</v>
      </c>
      <c r="DF22" s="23">
        <f t="shared" si="17"/>
        <v>0</v>
      </c>
    </row>
    <row r="23" spans="1:112" ht="15">
      <c r="A23" s="67">
        <v>11</v>
      </c>
      <c r="B23" s="323" t="str">
        <f>$B$22&amp;"1."</f>
        <v>D.2.1.</v>
      </c>
      <c r="C23" s="357" t="s">
        <v>182</v>
      </c>
      <c r="D23" s="363"/>
      <c r="E23" s="358">
        <v>0.21</v>
      </c>
      <c r="F23" s="350">
        <f>H23+NPV(FD,I23:INDEX(I23:DC23,PAL))</f>
        <v>0</v>
      </c>
      <c r="G23" s="350">
        <f>SUMIF($H$5:$DC$5,"&lt;="&amp;PAL,$H23:$DC23)</f>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0</v>
      </c>
      <c r="AI23" s="359">
        <v>0</v>
      </c>
      <c r="AJ23" s="359">
        <v>0</v>
      </c>
      <c r="AK23" s="359">
        <v>0</v>
      </c>
      <c r="AL23" s="359">
        <v>0</v>
      </c>
      <c r="AM23" s="359">
        <v>0</v>
      </c>
      <c r="AN23" s="359">
        <v>0</v>
      </c>
      <c r="AO23" s="359">
        <v>0</v>
      </c>
      <c r="AP23" s="359">
        <v>0</v>
      </c>
      <c r="AQ23" s="359">
        <v>0</v>
      </c>
      <c r="AR23" s="359">
        <v>0</v>
      </c>
      <c r="AS23" s="359">
        <v>0</v>
      </c>
      <c r="AT23" s="359">
        <v>0</v>
      </c>
      <c r="AU23" s="359">
        <v>0</v>
      </c>
      <c r="AV23" s="359">
        <v>0</v>
      </c>
      <c r="AW23" s="359">
        <v>0</v>
      </c>
      <c r="AX23" s="359">
        <v>0</v>
      </c>
      <c r="AY23" s="359">
        <v>0</v>
      </c>
      <c r="AZ23" s="359">
        <v>0</v>
      </c>
      <c r="BA23" s="359">
        <v>0</v>
      </c>
      <c r="BB23" s="359">
        <v>0</v>
      </c>
      <c r="BC23" s="359">
        <v>0</v>
      </c>
      <c r="BD23" s="359">
        <v>0</v>
      </c>
      <c r="BE23" s="359">
        <v>0</v>
      </c>
      <c r="BF23" s="359">
        <v>0</v>
      </c>
      <c r="BG23" s="359">
        <v>0</v>
      </c>
      <c r="BH23" s="359">
        <v>0</v>
      </c>
      <c r="BI23" s="359">
        <v>0</v>
      </c>
      <c r="BJ23" s="359">
        <v>0</v>
      </c>
      <c r="BK23" s="359">
        <v>0</v>
      </c>
      <c r="BL23" s="359">
        <v>0</v>
      </c>
      <c r="BM23" s="359">
        <v>0</v>
      </c>
      <c r="BN23" s="359">
        <v>0</v>
      </c>
      <c r="BO23" s="359">
        <v>0</v>
      </c>
      <c r="BP23" s="359">
        <v>0</v>
      </c>
      <c r="BQ23" s="359">
        <v>0</v>
      </c>
      <c r="BR23" s="359">
        <v>0</v>
      </c>
      <c r="BS23" s="359">
        <v>0</v>
      </c>
      <c r="BT23" s="359">
        <v>0</v>
      </c>
      <c r="BU23" s="359">
        <v>0</v>
      </c>
      <c r="BV23" s="359">
        <v>0</v>
      </c>
      <c r="BW23" s="359">
        <v>0</v>
      </c>
      <c r="BX23" s="359">
        <v>0</v>
      </c>
      <c r="BY23" s="359">
        <v>0</v>
      </c>
      <c r="BZ23" s="359">
        <v>0</v>
      </c>
      <c r="CA23" s="359">
        <v>0</v>
      </c>
      <c r="CB23" s="359">
        <v>0</v>
      </c>
      <c r="CC23" s="359">
        <v>0</v>
      </c>
      <c r="CD23" s="359">
        <v>0</v>
      </c>
      <c r="CE23" s="359">
        <v>0</v>
      </c>
      <c r="CF23" s="359">
        <v>0</v>
      </c>
      <c r="CG23" s="359">
        <v>0</v>
      </c>
      <c r="CH23" s="359">
        <v>0</v>
      </c>
      <c r="CI23" s="359">
        <v>0</v>
      </c>
      <c r="CJ23" s="359">
        <v>0</v>
      </c>
      <c r="CK23" s="359">
        <v>0</v>
      </c>
      <c r="CL23" s="359">
        <v>0</v>
      </c>
      <c r="CM23" s="359">
        <v>0</v>
      </c>
      <c r="CN23" s="359">
        <v>0</v>
      </c>
      <c r="CO23" s="359">
        <v>0</v>
      </c>
      <c r="CP23" s="359">
        <v>0</v>
      </c>
      <c r="CQ23" s="359">
        <v>0</v>
      </c>
      <c r="CR23" s="359">
        <v>0</v>
      </c>
      <c r="CS23" s="359">
        <v>0</v>
      </c>
      <c r="CT23" s="359">
        <v>0</v>
      </c>
      <c r="CU23" s="359">
        <v>0</v>
      </c>
      <c r="CV23" s="359">
        <v>0</v>
      </c>
      <c r="CW23" s="359">
        <v>0</v>
      </c>
      <c r="CX23" s="359">
        <v>0</v>
      </c>
      <c r="CY23" s="359">
        <v>0</v>
      </c>
      <c r="CZ23" s="359">
        <v>0</v>
      </c>
      <c r="DA23" s="359">
        <v>0</v>
      </c>
      <c r="DB23" s="359">
        <v>0</v>
      </c>
      <c r="DC23" s="359">
        <v>0</v>
      </c>
      <c r="DE23" s="23">
        <f>COUNTBLANK(H23:DC23)</f>
        <v>0</v>
      </c>
      <c r="DF23" s="23">
        <f t="shared" si="17"/>
        <v>0</v>
      </c>
      <c r="DG23">
        <f t="shared" ref="DG23:DG32" si="20">IF(ISNUMBER(E23),E23*100,0)</f>
        <v>21</v>
      </c>
      <c r="DH23">
        <v>0</v>
      </c>
    </row>
    <row r="24" spans="1:112" ht="15">
      <c r="A24" s="67">
        <v>12</v>
      </c>
      <c r="B24" s="323" t="str">
        <f>$B$22&amp;"2."</f>
        <v>D.2.2.</v>
      </c>
      <c r="C24" s="357" t="s">
        <v>182</v>
      </c>
      <c r="D24" s="363"/>
      <c r="E24" s="358">
        <v>0.21</v>
      </c>
      <c r="F24" s="350">
        <f>H24+NPV(FD,I24:INDEX(I24:DC24,PAL))</f>
        <v>0</v>
      </c>
      <c r="G24" s="350">
        <f>SUMIF($H$5:$DC$5,"&lt;="&amp;PAL,$H24:$DC24)</f>
        <v>0</v>
      </c>
      <c r="H24" s="359">
        <v>0</v>
      </c>
      <c r="I24" s="359">
        <v>0</v>
      </c>
      <c r="J24" s="359">
        <v>0</v>
      </c>
      <c r="K24" s="359">
        <v>0</v>
      </c>
      <c r="L24" s="359">
        <v>0</v>
      </c>
      <c r="M24" s="359">
        <v>0</v>
      </c>
      <c r="N24" s="359">
        <v>0</v>
      </c>
      <c r="O24" s="359">
        <v>0</v>
      </c>
      <c r="P24" s="359">
        <v>0</v>
      </c>
      <c r="Q24" s="359">
        <v>0</v>
      </c>
      <c r="R24" s="359">
        <v>0</v>
      </c>
      <c r="S24" s="359">
        <v>0</v>
      </c>
      <c r="T24" s="359">
        <v>0</v>
      </c>
      <c r="U24" s="359">
        <v>0</v>
      </c>
      <c r="V24" s="359">
        <v>0</v>
      </c>
      <c r="W24" s="359">
        <v>0</v>
      </c>
      <c r="X24" s="359">
        <v>0</v>
      </c>
      <c r="Y24" s="359">
        <v>0</v>
      </c>
      <c r="Z24" s="359">
        <v>0</v>
      </c>
      <c r="AA24" s="359">
        <v>0</v>
      </c>
      <c r="AB24" s="359">
        <v>0</v>
      </c>
      <c r="AC24" s="359">
        <v>0</v>
      </c>
      <c r="AD24" s="359">
        <v>0</v>
      </c>
      <c r="AE24" s="359">
        <v>0</v>
      </c>
      <c r="AF24" s="359">
        <v>0</v>
      </c>
      <c r="AG24" s="359">
        <v>0</v>
      </c>
      <c r="AH24" s="359">
        <v>0</v>
      </c>
      <c r="AI24" s="359">
        <v>0</v>
      </c>
      <c r="AJ24" s="359">
        <v>0</v>
      </c>
      <c r="AK24" s="359">
        <v>0</v>
      </c>
      <c r="AL24" s="359">
        <v>0</v>
      </c>
      <c r="AM24" s="359">
        <v>0</v>
      </c>
      <c r="AN24" s="359">
        <v>0</v>
      </c>
      <c r="AO24" s="359">
        <v>0</v>
      </c>
      <c r="AP24" s="359">
        <v>0</v>
      </c>
      <c r="AQ24" s="359">
        <v>0</v>
      </c>
      <c r="AR24" s="359">
        <v>0</v>
      </c>
      <c r="AS24" s="359">
        <v>0</v>
      </c>
      <c r="AT24" s="359">
        <v>0</v>
      </c>
      <c r="AU24" s="359">
        <v>0</v>
      </c>
      <c r="AV24" s="359">
        <v>0</v>
      </c>
      <c r="AW24" s="359">
        <v>0</v>
      </c>
      <c r="AX24" s="359">
        <v>0</v>
      </c>
      <c r="AY24" s="359">
        <v>0</v>
      </c>
      <c r="AZ24" s="359">
        <v>0</v>
      </c>
      <c r="BA24" s="359">
        <v>0</v>
      </c>
      <c r="BB24" s="359">
        <v>0</v>
      </c>
      <c r="BC24" s="359">
        <v>0</v>
      </c>
      <c r="BD24" s="359">
        <v>0</v>
      </c>
      <c r="BE24" s="359">
        <v>0</v>
      </c>
      <c r="BF24" s="359">
        <v>0</v>
      </c>
      <c r="BG24" s="359">
        <v>0</v>
      </c>
      <c r="BH24" s="359">
        <v>0</v>
      </c>
      <c r="BI24" s="359">
        <v>0</v>
      </c>
      <c r="BJ24" s="359">
        <v>0</v>
      </c>
      <c r="BK24" s="359">
        <v>0</v>
      </c>
      <c r="BL24" s="359">
        <v>0</v>
      </c>
      <c r="BM24" s="359">
        <v>0</v>
      </c>
      <c r="BN24" s="359">
        <v>0</v>
      </c>
      <c r="BO24" s="359">
        <v>0</v>
      </c>
      <c r="BP24" s="359">
        <v>0</v>
      </c>
      <c r="BQ24" s="359">
        <v>0</v>
      </c>
      <c r="BR24" s="359">
        <v>0</v>
      </c>
      <c r="BS24" s="359">
        <v>0</v>
      </c>
      <c r="BT24" s="359">
        <v>0</v>
      </c>
      <c r="BU24" s="359">
        <v>0</v>
      </c>
      <c r="BV24" s="359">
        <v>0</v>
      </c>
      <c r="BW24" s="359">
        <v>0</v>
      </c>
      <c r="BX24" s="359">
        <v>0</v>
      </c>
      <c r="BY24" s="359">
        <v>0</v>
      </c>
      <c r="BZ24" s="359">
        <v>0</v>
      </c>
      <c r="CA24" s="359">
        <v>0</v>
      </c>
      <c r="CB24" s="359">
        <v>0</v>
      </c>
      <c r="CC24" s="359">
        <v>0</v>
      </c>
      <c r="CD24" s="359">
        <v>0</v>
      </c>
      <c r="CE24" s="359">
        <v>0</v>
      </c>
      <c r="CF24" s="359">
        <v>0</v>
      </c>
      <c r="CG24" s="359">
        <v>0</v>
      </c>
      <c r="CH24" s="359">
        <v>0</v>
      </c>
      <c r="CI24" s="359">
        <v>0</v>
      </c>
      <c r="CJ24" s="359">
        <v>0</v>
      </c>
      <c r="CK24" s="359">
        <v>0</v>
      </c>
      <c r="CL24" s="359">
        <v>0</v>
      </c>
      <c r="CM24" s="359">
        <v>0</v>
      </c>
      <c r="CN24" s="359">
        <v>0</v>
      </c>
      <c r="CO24" s="359">
        <v>0</v>
      </c>
      <c r="CP24" s="359">
        <v>0</v>
      </c>
      <c r="CQ24" s="359">
        <v>0</v>
      </c>
      <c r="CR24" s="359">
        <v>0</v>
      </c>
      <c r="CS24" s="359">
        <v>0</v>
      </c>
      <c r="CT24" s="359">
        <v>0</v>
      </c>
      <c r="CU24" s="359">
        <v>0</v>
      </c>
      <c r="CV24" s="359">
        <v>0</v>
      </c>
      <c r="CW24" s="359">
        <v>0</v>
      </c>
      <c r="CX24" s="359">
        <v>0</v>
      </c>
      <c r="CY24" s="359">
        <v>0</v>
      </c>
      <c r="CZ24" s="359">
        <v>0</v>
      </c>
      <c r="DA24" s="359">
        <v>0</v>
      </c>
      <c r="DB24" s="359">
        <v>0</v>
      </c>
      <c r="DC24" s="359">
        <v>0</v>
      </c>
      <c r="DE24" s="23">
        <f t="shared" ref="DE24:DE32" si="21">COUNTBLANK(H24:DC24)</f>
        <v>0</v>
      </c>
      <c r="DF24" s="23">
        <f t="shared" si="17"/>
        <v>0</v>
      </c>
      <c r="DG24">
        <f t="shared" si="20"/>
        <v>21</v>
      </c>
      <c r="DH24">
        <v>0</v>
      </c>
    </row>
    <row r="25" spans="1:112" ht="15">
      <c r="A25" s="67">
        <v>13</v>
      </c>
      <c r="B25" s="323" t="str">
        <f>$B$22&amp;"3."</f>
        <v>D.2.3.</v>
      </c>
      <c r="C25" s="357" t="s">
        <v>182</v>
      </c>
      <c r="D25" s="363"/>
      <c r="E25" s="358">
        <v>0.21</v>
      </c>
      <c r="F25" s="350">
        <f>H25+NPV(FD,I25:INDEX(I25:DC25,PAL))</f>
        <v>0</v>
      </c>
      <c r="G25" s="350">
        <f>SUMIF($H$5:$DC$5,"&lt;="&amp;PAL,$H25:$DC25)</f>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0</v>
      </c>
      <c r="AI25" s="359">
        <v>0</v>
      </c>
      <c r="AJ25" s="359">
        <v>0</v>
      </c>
      <c r="AK25" s="359">
        <v>0</v>
      </c>
      <c r="AL25" s="359">
        <v>0</v>
      </c>
      <c r="AM25" s="359">
        <v>0</v>
      </c>
      <c r="AN25" s="359">
        <v>0</v>
      </c>
      <c r="AO25" s="359">
        <v>0</v>
      </c>
      <c r="AP25" s="359">
        <v>0</v>
      </c>
      <c r="AQ25" s="359">
        <v>0</v>
      </c>
      <c r="AR25" s="359">
        <v>0</v>
      </c>
      <c r="AS25" s="359">
        <v>0</v>
      </c>
      <c r="AT25" s="359">
        <v>0</v>
      </c>
      <c r="AU25" s="359">
        <v>0</v>
      </c>
      <c r="AV25" s="359">
        <v>0</v>
      </c>
      <c r="AW25" s="359">
        <v>0</v>
      </c>
      <c r="AX25" s="359">
        <v>0</v>
      </c>
      <c r="AY25" s="359">
        <v>0</v>
      </c>
      <c r="AZ25" s="359">
        <v>0</v>
      </c>
      <c r="BA25" s="359">
        <v>0</v>
      </c>
      <c r="BB25" s="359">
        <v>0</v>
      </c>
      <c r="BC25" s="359">
        <v>0</v>
      </c>
      <c r="BD25" s="359">
        <v>0</v>
      </c>
      <c r="BE25" s="359">
        <v>0</v>
      </c>
      <c r="BF25" s="359">
        <v>0</v>
      </c>
      <c r="BG25" s="359">
        <v>0</v>
      </c>
      <c r="BH25" s="359">
        <v>0</v>
      </c>
      <c r="BI25" s="359">
        <v>0</v>
      </c>
      <c r="BJ25" s="359">
        <v>0</v>
      </c>
      <c r="BK25" s="359">
        <v>0</v>
      </c>
      <c r="BL25" s="359">
        <v>0</v>
      </c>
      <c r="BM25" s="359">
        <v>0</v>
      </c>
      <c r="BN25" s="359">
        <v>0</v>
      </c>
      <c r="BO25" s="359">
        <v>0</v>
      </c>
      <c r="BP25" s="359">
        <v>0</v>
      </c>
      <c r="BQ25" s="359">
        <v>0</v>
      </c>
      <c r="BR25" s="359">
        <v>0</v>
      </c>
      <c r="BS25" s="359">
        <v>0</v>
      </c>
      <c r="BT25" s="359">
        <v>0</v>
      </c>
      <c r="BU25" s="359">
        <v>0</v>
      </c>
      <c r="BV25" s="359">
        <v>0</v>
      </c>
      <c r="BW25" s="359">
        <v>0</v>
      </c>
      <c r="BX25" s="359">
        <v>0</v>
      </c>
      <c r="BY25" s="359">
        <v>0</v>
      </c>
      <c r="BZ25" s="359">
        <v>0</v>
      </c>
      <c r="CA25" s="359">
        <v>0</v>
      </c>
      <c r="CB25" s="359">
        <v>0</v>
      </c>
      <c r="CC25" s="359">
        <v>0</v>
      </c>
      <c r="CD25" s="359">
        <v>0</v>
      </c>
      <c r="CE25" s="359">
        <v>0</v>
      </c>
      <c r="CF25" s="359">
        <v>0</v>
      </c>
      <c r="CG25" s="359">
        <v>0</v>
      </c>
      <c r="CH25" s="359">
        <v>0</v>
      </c>
      <c r="CI25" s="359">
        <v>0</v>
      </c>
      <c r="CJ25" s="359">
        <v>0</v>
      </c>
      <c r="CK25" s="359">
        <v>0</v>
      </c>
      <c r="CL25" s="359">
        <v>0</v>
      </c>
      <c r="CM25" s="359">
        <v>0</v>
      </c>
      <c r="CN25" s="359">
        <v>0</v>
      </c>
      <c r="CO25" s="359">
        <v>0</v>
      </c>
      <c r="CP25" s="359">
        <v>0</v>
      </c>
      <c r="CQ25" s="359">
        <v>0</v>
      </c>
      <c r="CR25" s="359">
        <v>0</v>
      </c>
      <c r="CS25" s="359">
        <v>0</v>
      </c>
      <c r="CT25" s="359">
        <v>0</v>
      </c>
      <c r="CU25" s="359">
        <v>0</v>
      </c>
      <c r="CV25" s="359">
        <v>0</v>
      </c>
      <c r="CW25" s="359">
        <v>0</v>
      </c>
      <c r="CX25" s="359">
        <v>0</v>
      </c>
      <c r="CY25" s="359">
        <v>0</v>
      </c>
      <c r="CZ25" s="359">
        <v>0</v>
      </c>
      <c r="DA25" s="359">
        <v>0</v>
      </c>
      <c r="DB25" s="359">
        <v>0</v>
      </c>
      <c r="DC25" s="359">
        <v>0</v>
      </c>
      <c r="DE25" s="23">
        <f t="shared" si="21"/>
        <v>0</v>
      </c>
      <c r="DF25" s="23">
        <f t="shared" si="17"/>
        <v>0</v>
      </c>
      <c r="DG25">
        <f t="shared" si="20"/>
        <v>21</v>
      </c>
      <c r="DH25">
        <v>0</v>
      </c>
    </row>
    <row r="26" spans="1:112" ht="15">
      <c r="A26" s="67">
        <v>14</v>
      </c>
      <c r="B26" s="323" t="str">
        <f>$B$22&amp;"4."</f>
        <v>D.2.4.</v>
      </c>
      <c r="C26" s="357" t="s">
        <v>182</v>
      </c>
      <c r="D26" s="363"/>
      <c r="E26" s="358">
        <v>0.21</v>
      </c>
      <c r="F26" s="350">
        <f>H26+NPV(FD,I26:INDEX(I26:DC26,PAL))</f>
        <v>0</v>
      </c>
      <c r="G26" s="350">
        <f>SUMIF($H$5:$DC$5,"&lt;="&amp;PAL,$H26:$DC26)</f>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0</v>
      </c>
      <c r="AI26" s="359">
        <v>0</v>
      </c>
      <c r="AJ26" s="359">
        <v>0</v>
      </c>
      <c r="AK26" s="359">
        <v>0</v>
      </c>
      <c r="AL26" s="359">
        <v>0</v>
      </c>
      <c r="AM26" s="359">
        <v>0</v>
      </c>
      <c r="AN26" s="359">
        <v>0</v>
      </c>
      <c r="AO26" s="359">
        <v>0</v>
      </c>
      <c r="AP26" s="359">
        <v>0</v>
      </c>
      <c r="AQ26" s="359">
        <v>0</v>
      </c>
      <c r="AR26" s="359">
        <v>0</v>
      </c>
      <c r="AS26" s="359">
        <v>0</v>
      </c>
      <c r="AT26" s="359">
        <v>0</v>
      </c>
      <c r="AU26" s="359">
        <v>0</v>
      </c>
      <c r="AV26" s="359">
        <v>0</v>
      </c>
      <c r="AW26" s="359">
        <v>0</v>
      </c>
      <c r="AX26" s="359">
        <v>0</v>
      </c>
      <c r="AY26" s="359">
        <v>0</v>
      </c>
      <c r="AZ26" s="359">
        <v>0</v>
      </c>
      <c r="BA26" s="359">
        <v>0</v>
      </c>
      <c r="BB26" s="359">
        <v>0</v>
      </c>
      <c r="BC26" s="359">
        <v>0</v>
      </c>
      <c r="BD26" s="359">
        <v>0</v>
      </c>
      <c r="BE26" s="359">
        <v>0</v>
      </c>
      <c r="BF26" s="359">
        <v>0</v>
      </c>
      <c r="BG26" s="359">
        <v>0</v>
      </c>
      <c r="BH26" s="359">
        <v>0</v>
      </c>
      <c r="BI26" s="359">
        <v>0</v>
      </c>
      <c r="BJ26" s="359">
        <v>0</v>
      </c>
      <c r="BK26" s="359">
        <v>0</v>
      </c>
      <c r="BL26" s="359">
        <v>0</v>
      </c>
      <c r="BM26" s="359">
        <v>0</v>
      </c>
      <c r="BN26" s="359">
        <v>0</v>
      </c>
      <c r="BO26" s="359">
        <v>0</v>
      </c>
      <c r="BP26" s="359">
        <v>0</v>
      </c>
      <c r="BQ26" s="359">
        <v>0</v>
      </c>
      <c r="BR26" s="359">
        <v>0</v>
      </c>
      <c r="BS26" s="359">
        <v>0</v>
      </c>
      <c r="BT26" s="359">
        <v>0</v>
      </c>
      <c r="BU26" s="359">
        <v>0</v>
      </c>
      <c r="BV26" s="359">
        <v>0</v>
      </c>
      <c r="BW26" s="359">
        <v>0</v>
      </c>
      <c r="BX26" s="359">
        <v>0</v>
      </c>
      <c r="BY26" s="359">
        <v>0</v>
      </c>
      <c r="BZ26" s="359">
        <v>0</v>
      </c>
      <c r="CA26" s="359">
        <v>0</v>
      </c>
      <c r="CB26" s="359">
        <v>0</v>
      </c>
      <c r="CC26" s="359">
        <v>0</v>
      </c>
      <c r="CD26" s="359">
        <v>0</v>
      </c>
      <c r="CE26" s="359">
        <v>0</v>
      </c>
      <c r="CF26" s="359">
        <v>0</v>
      </c>
      <c r="CG26" s="359">
        <v>0</v>
      </c>
      <c r="CH26" s="359">
        <v>0</v>
      </c>
      <c r="CI26" s="359">
        <v>0</v>
      </c>
      <c r="CJ26" s="359">
        <v>0</v>
      </c>
      <c r="CK26" s="359">
        <v>0</v>
      </c>
      <c r="CL26" s="359">
        <v>0</v>
      </c>
      <c r="CM26" s="359">
        <v>0</v>
      </c>
      <c r="CN26" s="359">
        <v>0</v>
      </c>
      <c r="CO26" s="359">
        <v>0</v>
      </c>
      <c r="CP26" s="359">
        <v>0</v>
      </c>
      <c r="CQ26" s="359">
        <v>0</v>
      </c>
      <c r="CR26" s="359">
        <v>0</v>
      </c>
      <c r="CS26" s="359">
        <v>0</v>
      </c>
      <c r="CT26" s="359">
        <v>0</v>
      </c>
      <c r="CU26" s="359">
        <v>0</v>
      </c>
      <c r="CV26" s="359">
        <v>0</v>
      </c>
      <c r="CW26" s="359">
        <v>0</v>
      </c>
      <c r="CX26" s="359">
        <v>0</v>
      </c>
      <c r="CY26" s="359">
        <v>0</v>
      </c>
      <c r="CZ26" s="359">
        <v>0</v>
      </c>
      <c r="DA26" s="359">
        <v>0</v>
      </c>
      <c r="DB26" s="359">
        <v>0</v>
      </c>
      <c r="DC26" s="359">
        <v>0</v>
      </c>
      <c r="DE26" s="23">
        <f t="shared" si="21"/>
        <v>0</v>
      </c>
      <c r="DF26" s="23">
        <f t="shared" si="17"/>
        <v>0</v>
      </c>
      <c r="DG26">
        <f t="shared" si="20"/>
        <v>21</v>
      </c>
      <c r="DH26">
        <v>0</v>
      </c>
    </row>
    <row r="27" spans="1:112" ht="15">
      <c r="A27" s="67">
        <v>15</v>
      </c>
      <c r="B27" s="323" t="str">
        <f>$B$22&amp;"5."</f>
        <v>D.2.5.</v>
      </c>
      <c r="C27" s="357" t="s">
        <v>182</v>
      </c>
      <c r="D27" s="363"/>
      <c r="E27" s="358">
        <v>0.21</v>
      </c>
      <c r="F27" s="350">
        <f>H27+NPV(FD,I27:INDEX(I27:DC27,PAL))</f>
        <v>0</v>
      </c>
      <c r="G27" s="350">
        <f>SUMIF($H$5:$DC$5,"&lt;="&amp;PAL,$H27:$DC27)</f>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0</v>
      </c>
      <c r="AI27" s="359">
        <v>0</v>
      </c>
      <c r="AJ27" s="359">
        <v>0</v>
      </c>
      <c r="AK27" s="359">
        <v>0</v>
      </c>
      <c r="AL27" s="359">
        <v>0</v>
      </c>
      <c r="AM27" s="359">
        <v>0</v>
      </c>
      <c r="AN27" s="359">
        <v>0</v>
      </c>
      <c r="AO27" s="359">
        <v>0</v>
      </c>
      <c r="AP27" s="359">
        <v>0</v>
      </c>
      <c r="AQ27" s="359">
        <v>0</v>
      </c>
      <c r="AR27" s="359">
        <v>0</v>
      </c>
      <c r="AS27" s="359">
        <v>0</v>
      </c>
      <c r="AT27" s="359">
        <v>0</v>
      </c>
      <c r="AU27" s="359">
        <v>0</v>
      </c>
      <c r="AV27" s="359">
        <v>0</v>
      </c>
      <c r="AW27" s="359">
        <v>0</v>
      </c>
      <c r="AX27" s="359">
        <v>0</v>
      </c>
      <c r="AY27" s="359">
        <v>0</v>
      </c>
      <c r="AZ27" s="359">
        <v>0</v>
      </c>
      <c r="BA27" s="359">
        <v>0</v>
      </c>
      <c r="BB27" s="359">
        <v>0</v>
      </c>
      <c r="BC27" s="359">
        <v>0</v>
      </c>
      <c r="BD27" s="359">
        <v>0</v>
      </c>
      <c r="BE27" s="359">
        <v>0</v>
      </c>
      <c r="BF27" s="359">
        <v>0</v>
      </c>
      <c r="BG27" s="359">
        <v>0</v>
      </c>
      <c r="BH27" s="359">
        <v>0</v>
      </c>
      <c r="BI27" s="359">
        <v>0</v>
      </c>
      <c r="BJ27" s="359">
        <v>0</v>
      </c>
      <c r="BK27" s="359">
        <v>0</v>
      </c>
      <c r="BL27" s="359">
        <v>0</v>
      </c>
      <c r="BM27" s="359">
        <v>0</v>
      </c>
      <c r="BN27" s="359">
        <v>0</v>
      </c>
      <c r="BO27" s="359">
        <v>0</v>
      </c>
      <c r="BP27" s="359">
        <v>0</v>
      </c>
      <c r="BQ27" s="359">
        <v>0</v>
      </c>
      <c r="BR27" s="359">
        <v>0</v>
      </c>
      <c r="BS27" s="359">
        <v>0</v>
      </c>
      <c r="BT27" s="359">
        <v>0</v>
      </c>
      <c r="BU27" s="359">
        <v>0</v>
      </c>
      <c r="BV27" s="359">
        <v>0</v>
      </c>
      <c r="BW27" s="359">
        <v>0</v>
      </c>
      <c r="BX27" s="359">
        <v>0</v>
      </c>
      <c r="BY27" s="359">
        <v>0</v>
      </c>
      <c r="BZ27" s="359">
        <v>0</v>
      </c>
      <c r="CA27" s="359">
        <v>0</v>
      </c>
      <c r="CB27" s="359">
        <v>0</v>
      </c>
      <c r="CC27" s="359">
        <v>0</v>
      </c>
      <c r="CD27" s="359">
        <v>0</v>
      </c>
      <c r="CE27" s="359">
        <v>0</v>
      </c>
      <c r="CF27" s="359">
        <v>0</v>
      </c>
      <c r="CG27" s="359">
        <v>0</v>
      </c>
      <c r="CH27" s="359">
        <v>0</v>
      </c>
      <c r="CI27" s="359">
        <v>0</v>
      </c>
      <c r="CJ27" s="359">
        <v>0</v>
      </c>
      <c r="CK27" s="359">
        <v>0</v>
      </c>
      <c r="CL27" s="359">
        <v>0</v>
      </c>
      <c r="CM27" s="359">
        <v>0</v>
      </c>
      <c r="CN27" s="359">
        <v>0</v>
      </c>
      <c r="CO27" s="359">
        <v>0</v>
      </c>
      <c r="CP27" s="359">
        <v>0</v>
      </c>
      <c r="CQ27" s="359">
        <v>0</v>
      </c>
      <c r="CR27" s="359">
        <v>0</v>
      </c>
      <c r="CS27" s="359">
        <v>0</v>
      </c>
      <c r="CT27" s="359">
        <v>0</v>
      </c>
      <c r="CU27" s="359">
        <v>0</v>
      </c>
      <c r="CV27" s="359">
        <v>0</v>
      </c>
      <c r="CW27" s="359">
        <v>0</v>
      </c>
      <c r="CX27" s="359">
        <v>0</v>
      </c>
      <c r="CY27" s="359">
        <v>0</v>
      </c>
      <c r="CZ27" s="359">
        <v>0</v>
      </c>
      <c r="DA27" s="359">
        <v>0</v>
      </c>
      <c r="DB27" s="359">
        <v>0</v>
      </c>
      <c r="DC27" s="359">
        <v>0</v>
      </c>
      <c r="DE27" s="23">
        <f t="shared" si="21"/>
        <v>0</v>
      </c>
      <c r="DF27" s="23">
        <f t="shared" si="17"/>
        <v>0</v>
      </c>
      <c r="DG27">
        <f t="shared" si="20"/>
        <v>21</v>
      </c>
      <c r="DH27">
        <v>0</v>
      </c>
    </row>
    <row r="28" spans="1:112" ht="15">
      <c r="A28" s="67">
        <v>16</v>
      </c>
      <c r="B28" s="323" t="str">
        <f>$B$22&amp;"6."</f>
        <v>D.2.6.</v>
      </c>
      <c r="C28" s="357" t="s">
        <v>182</v>
      </c>
      <c r="D28" s="363"/>
      <c r="E28" s="358">
        <v>0.21</v>
      </c>
      <c r="F28" s="350">
        <f>H28+NPV(FD,I28:INDEX(I28:DC28,PAL))</f>
        <v>0</v>
      </c>
      <c r="G28" s="350">
        <f>SUMIF($H$5:$DC$5,"&lt;="&amp;PAL,$H28:$DC28)</f>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0</v>
      </c>
      <c r="AI28" s="359">
        <v>0</v>
      </c>
      <c r="AJ28" s="359">
        <v>0</v>
      </c>
      <c r="AK28" s="359">
        <v>0</v>
      </c>
      <c r="AL28" s="359">
        <v>0</v>
      </c>
      <c r="AM28" s="359">
        <v>0</v>
      </c>
      <c r="AN28" s="359">
        <v>0</v>
      </c>
      <c r="AO28" s="359">
        <v>0</v>
      </c>
      <c r="AP28" s="359">
        <v>0</v>
      </c>
      <c r="AQ28" s="359">
        <v>0</v>
      </c>
      <c r="AR28" s="359">
        <v>0</v>
      </c>
      <c r="AS28" s="359">
        <v>0</v>
      </c>
      <c r="AT28" s="359">
        <v>0</v>
      </c>
      <c r="AU28" s="359">
        <v>0</v>
      </c>
      <c r="AV28" s="359">
        <v>0</v>
      </c>
      <c r="AW28" s="359">
        <v>0</v>
      </c>
      <c r="AX28" s="359">
        <v>0</v>
      </c>
      <c r="AY28" s="359">
        <v>0</v>
      </c>
      <c r="AZ28" s="359">
        <v>0</v>
      </c>
      <c r="BA28" s="359">
        <v>0</v>
      </c>
      <c r="BB28" s="359">
        <v>0</v>
      </c>
      <c r="BC28" s="359">
        <v>0</v>
      </c>
      <c r="BD28" s="359">
        <v>0</v>
      </c>
      <c r="BE28" s="359">
        <v>0</v>
      </c>
      <c r="BF28" s="359">
        <v>0</v>
      </c>
      <c r="BG28" s="359">
        <v>0</v>
      </c>
      <c r="BH28" s="359">
        <v>0</v>
      </c>
      <c r="BI28" s="359">
        <v>0</v>
      </c>
      <c r="BJ28" s="359">
        <v>0</v>
      </c>
      <c r="BK28" s="359">
        <v>0</v>
      </c>
      <c r="BL28" s="359">
        <v>0</v>
      </c>
      <c r="BM28" s="359">
        <v>0</v>
      </c>
      <c r="BN28" s="359">
        <v>0</v>
      </c>
      <c r="BO28" s="359">
        <v>0</v>
      </c>
      <c r="BP28" s="359">
        <v>0</v>
      </c>
      <c r="BQ28" s="359">
        <v>0</v>
      </c>
      <c r="BR28" s="359">
        <v>0</v>
      </c>
      <c r="BS28" s="359">
        <v>0</v>
      </c>
      <c r="BT28" s="359">
        <v>0</v>
      </c>
      <c r="BU28" s="359">
        <v>0</v>
      </c>
      <c r="BV28" s="359">
        <v>0</v>
      </c>
      <c r="BW28" s="359">
        <v>0</v>
      </c>
      <c r="BX28" s="359">
        <v>0</v>
      </c>
      <c r="BY28" s="359">
        <v>0</v>
      </c>
      <c r="BZ28" s="359">
        <v>0</v>
      </c>
      <c r="CA28" s="359">
        <v>0</v>
      </c>
      <c r="CB28" s="359">
        <v>0</v>
      </c>
      <c r="CC28" s="359">
        <v>0</v>
      </c>
      <c r="CD28" s="359">
        <v>0</v>
      </c>
      <c r="CE28" s="359">
        <v>0</v>
      </c>
      <c r="CF28" s="359">
        <v>0</v>
      </c>
      <c r="CG28" s="359">
        <v>0</v>
      </c>
      <c r="CH28" s="359">
        <v>0</v>
      </c>
      <c r="CI28" s="359">
        <v>0</v>
      </c>
      <c r="CJ28" s="359">
        <v>0</v>
      </c>
      <c r="CK28" s="359">
        <v>0</v>
      </c>
      <c r="CL28" s="359">
        <v>0</v>
      </c>
      <c r="CM28" s="359">
        <v>0</v>
      </c>
      <c r="CN28" s="359">
        <v>0</v>
      </c>
      <c r="CO28" s="359">
        <v>0</v>
      </c>
      <c r="CP28" s="359">
        <v>0</v>
      </c>
      <c r="CQ28" s="359">
        <v>0</v>
      </c>
      <c r="CR28" s="359">
        <v>0</v>
      </c>
      <c r="CS28" s="359">
        <v>0</v>
      </c>
      <c r="CT28" s="359">
        <v>0</v>
      </c>
      <c r="CU28" s="359">
        <v>0</v>
      </c>
      <c r="CV28" s="359">
        <v>0</v>
      </c>
      <c r="CW28" s="359">
        <v>0</v>
      </c>
      <c r="CX28" s="359">
        <v>0</v>
      </c>
      <c r="CY28" s="359">
        <v>0</v>
      </c>
      <c r="CZ28" s="359">
        <v>0</v>
      </c>
      <c r="DA28" s="359">
        <v>0</v>
      </c>
      <c r="DB28" s="359">
        <v>0</v>
      </c>
      <c r="DC28" s="359">
        <v>0</v>
      </c>
      <c r="DE28" s="23">
        <f t="shared" si="21"/>
        <v>0</v>
      </c>
      <c r="DF28" s="23">
        <f t="shared" si="17"/>
        <v>0</v>
      </c>
      <c r="DG28">
        <f t="shared" si="20"/>
        <v>21</v>
      </c>
      <c r="DH28">
        <v>0</v>
      </c>
    </row>
    <row r="29" spans="1:112" ht="15">
      <c r="A29" s="67">
        <v>17</v>
      </c>
      <c r="B29" s="323" t="str">
        <f>$B$22&amp;"7."</f>
        <v>D.2.7.</v>
      </c>
      <c r="C29" s="357" t="s">
        <v>182</v>
      </c>
      <c r="D29" s="363"/>
      <c r="E29" s="358">
        <v>0.21</v>
      </c>
      <c r="F29" s="350">
        <f>H29+NPV(FD,I29:INDEX(I29:DC29,PAL))</f>
        <v>0</v>
      </c>
      <c r="G29" s="350">
        <f>SUMIF($H$5:$DC$5,"&lt;="&amp;PAL,$H29:$DC29)</f>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0</v>
      </c>
      <c r="AI29" s="359">
        <v>0</v>
      </c>
      <c r="AJ29" s="359">
        <v>0</v>
      </c>
      <c r="AK29" s="359">
        <v>0</v>
      </c>
      <c r="AL29" s="359">
        <v>0</v>
      </c>
      <c r="AM29" s="359">
        <v>0</v>
      </c>
      <c r="AN29" s="359">
        <v>0</v>
      </c>
      <c r="AO29" s="359">
        <v>0</v>
      </c>
      <c r="AP29" s="359">
        <v>0</v>
      </c>
      <c r="AQ29" s="359">
        <v>0</v>
      </c>
      <c r="AR29" s="359">
        <v>0</v>
      </c>
      <c r="AS29" s="359">
        <v>0</v>
      </c>
      <c r="AT29" s="359">
        <v>0</v>
      </c>
      <c r="AU29" s="359">
        <v>0</v>
      </c>
      <c r="AV29" s="359">
        <v>0</v>
      </c>
      <c r="AW29" s="359">
        <v>0</v>
      </c>
      <c r="AX29" s="359">
        <v>0</v>
      </c>
      <c r="AY29" s="359">
        <v>0</v>
      </c>
      <c r="AZ29" s="359">
        <v>0</v>
      </c>
      <c r="BA29" s="359">
        <v>0</v>
      </c>
      <c r="BB29" s="359">
        <v>0</v>
      </c>
      <c r="BC29" s="359">
        <v>0</v>
      </c>
      <c r="BD29" s="359">
        <v>0</v>
      </c>
      <c r="BE29" s="359">
        <v>0</v>
      </c>
      <c r="BF29" s="359">
        <v>0</v>
      </c>
      <c r="BG29" s="359">
        <v>0</v>
      </c>
      <c r="BH29" s="359">
        <v>0</v>
      </c>
      <c r="BI29" s="359">
        <v>0</v>
      </c>
      <c r="BJ29" s="359">
        <v>0</v>
      </c>
      <c r="BK29" s="359">
        <v>0</v>
      </c>
      <c r="BL29" s="359">
        <v>0</v>
      </c>
      <c r="BM29" s="359">
        <v>0</v>
      </c>
      <c r="BN29" s="359">
        <v>0</v>
      </c>
      <c r="BO29" s="359">
        <v>0</v>
      </c>
      <c r="BP29" s="359">
        <v>0</v>
      </c>
      <c r="BQ29" s="359">
        <v>0</v>
      </c>
      <c r="BR29" s="359">
        <v>0</v>
      </c>
      <c r="BS29" s="359">
        <v>0</v>
      </c>
      <c r="BT29" s="359">
        <v>0</v>
      </c>
      <c r="BU29" s="359">
        <v>0</v>
      </c>
      <c r="BV29" s="359">
        <v>0</v>
      </c>
      <c r="BW29" s="359">
        <v>0</v>
      </c>
      <c r="BX29" s="359">
        <v>0</v>
      </c>
      <c r="BY29" s="359">
        <v>0</v>
      </c>
      <c r="BZ29" s="359">
        <v>0</v>
      </c>
      <c r="CA29" s="359">
        <v>0</v>
      </c>
      <c r="CB29" s="359">
        <v>0</v>
      </c>
      <c r="CC29" s="359">
        <v>0</v>
      </c>
      <c r="CD29" s="359">
        <v>0</v>
      </c>
      <c r="CE29" s="359">
        <v>0</v>
      </c>
      <c r="CF29" s="359">
        <v>0</v>
      </c>
      <c r="CG29" s="359">
        <v>0</v>
      </c>
      <c r="CH29" s="359">
        <v>0</v>
      </c>
      <c r="CI29" s="359">
        <v>0</v>
      </c>
      <c r="CJ29" s="359">
        <v>0</v>
      </c>
      <c r="CK29" s="359">
        <v>0</v>
      </c>
      <c r="CL29" s="359">
        <v>0</v>
      </c>
      <c r="CM29" s="359">
        <v>0</v>
      </c>
      <c r="CN29" s="359">
        <v>0</v>
      </c>
      <c r="CO29" s="359">
        <v>0</v>
      </c>
      <c r="CP29" s="359">
        <v>0</v>
      </c>
      <c r="CQ29" s="359">
        <v>0</v>
      </c>
      <c r="CR29" s="359">
        <v>0</v>
      </c>
      <c r="CS29" s="359">
        <v>0</v>
      </c>
      <c r="CT29" s="359">
        <v>0</v>
      </c>
      <c r="CU29" s="359">
        <v>0</v>
      </c>
      <c r="CV29" s="359">
        <v>0</v>
      </c>
      <c r="CW29" s="359">
        <v>0</v>
      </c>
      <c r="CX29" s="359">
        <v>0</v>
      </c>
      <c r="CY29" s="359">
        <v>0</v>
      </c>
      <c r="CZ29" s="359">
        <v>0</v>
      </c>
      <c r="DA29" s="359">
        <v>0</v>
      </c>
      <c r="DB29" s="359">
        <v>0</v>
      </c>
      <c r="DC29" s="359">
        <v>0</v>
      </c>
      <c r="DE29" s="23">
        <f t="shared" si="21"/>
        <v>0</v>
      </c>
      <c r="DF29" s="23">
        <f t="shared" si="17"/>
        <v>0</v>
      </c>
      <c r="DG29">
        <f t="shared" si="20"/>
        <v>21</v>
      </c>
      <c r="DH29">
        <v>0</v>
      </c>
    </row>
    <row r="30" spans="1:112" ht="15">
      <c r="A30" s="67">
        <v>18</v>
      </c>
      <c r="B30" s="323" t="str">
        <f>$B$22&amp;"8."</f>
        <v>D.2.8.</v>
      </c>
      <c r="C30" s="357" t="s">
        <v>182</v>
      </c>
      <c r="D30" s="360"/>
      <c r="E30" s="358">
        <v>0.21</v>
      </c>
      <c r="F30" s="350">
        <f>H30+NPV(FD,I30:INDEX(I30:DC30,PAL))</f>
        <v>0</v>
      </c>
      <c r="G30" s="350">
        <f>SUMIF($H$5:$DC$5,"&lt;="&amp;PAL,$H30:$DC30)</f>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0</v>
      </c>
      <c r="AI30" s="359">
        <v>0</v>
      </c>
      <c r="AJ30" s="359">
        <v>0</v>
      </c>
      <c r="AK30" s="359">
        <v>0</v>
      </c>
      <c r="AL30" s="359">
        <v>0</v>
      </c>
      <c r="AM30" s="359">
        <v>0</v>
      </c>
      <c r="AN30" s="359">
        <v>0</v>
      </c>
      <c r="AO30" s="359">
        <v>0</v>
      </c>
      <c r="AP30" s="359">
        <v>0</v>
      </c>
      <c r="AQ30" s="359">
        <v>0</v>
      </c>
      <c r="AR30" s="359">
        <v>0</v>
      </c>
      <c r="AS30" s="359">
        <v>0</v>
      </c>
      <c r="AT30" s="359">
        <v>0</v>
      </c>
      <c r="AU30" s="359">
        <v>0</v>
      </c>
      <c r="AV30" s="359">
        <v>0</v>
      </c>
      <c r="AW30" s="359">
        <v>0</v>
      </c>
      <c r="AX30" s="359">
        <v>0</v>
      </c>
      <c r="AY30" s="359">
        <v>0</v>
      </c>
      <c r="AZ30" s="359">
        <v>0</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59">
        <v>0</v>
      </c>
      <c r="BY30" s="359">
        <v>0</v>
      </c>
      <c r="BZ30" s="359">
        <v>0</v>
      </c>
      <c r="CA30" s="359">
        <v>0</v>
      </c>
      <c r="CB30" s="359">
        <v>0</v>
      </c>
      <c r="CC30" s="359">
        <v>0</v>
      </c>
      <c r="CD30" s="359">
        <v>0</v>
      </c>
      <c r="CE30" s="359">
        <v>0</v>
      </c>
      <c r="CF30" s="359">
        <v>0</v>
      </c>
      <c r="CG30" s="359">
        <v>0</v>
      </c>
      <c r="CH30" s="359">
        <v>0</v>
      </c>
      <c r="CI30" s="359">
        <v>0</v>
      </c>
      <c r="CJ30" s="359">
        <v>0</v>
      </c>
      <c r="CK30" s="359">
        <v>0</v>
      </c>
      <c r="CL30" s="359">
        <v>0</v>
      </c>
      <c r="CM30" s="359">
        <v>0</v>
      </c>
      <c r="CN30" s="359">
        <v>0</v>
      </c>
      <c r="CO30" s="359">
        <v>0</v>
      </c>
      <c r="CP30" s="359">
        <v>0</v>
      </c>
      <c r="CQ30" s="359">
        <v>0</v>
      </c>
      <c r="CR30" s="359">
        <v>0</v>
      </c>
      <c r="CS30" s="359">
        <v>0</v>
      </c>
      <c r="CT30" s="359">
        <v>0</v>
      </c>
      <c r="CU30" s="359">
        <v>0</v>
      </c>
      <c r="CV30" s="359">
        <v>0</v>
      </c>
      <c r="CW30" s="359">
        <v>0</v>
      </c>
      <c r="CX30" s="359">
        <v>0</v>
      </c>
      <c r="CY30" s="359">
        <v>0</v>
      </c>
      <c r="CZ30" s="359">
        <v>0</v>
      </c>
      <c r="DA30" s="359">
        <v>0</v>
      </c>
      <c r="DB30" s="359">
        <v>0</v>
      </c>
      <c r="DC30" s="359">
        <v>0</v>
      </c>
      <c r="DE30" s="23">
        <f t="shared" si="21"/>
        <v>0</v>
      </c>
      <c r="DF30" s="23">
        <f t="shared" si="17"/>
        <v>0</v>
      </c>
      <c r="DG30">
        <f t="shared" si="20"/>
        <v>21</v>
      </c>
      <c r="DH30">
        <v>0</v>
      </c>
    </row>
    <row r="31" spans="1:112" ht="15">
      <c r="A31" s="67">
        <v>19</v>
      </c>
      <c r="B31" s="323" t="str">
        <f>$B$22&amp;"9."</f>
        <v>D.2.9.</v>
      </c>
      <c r="C31" s="360" t="s">
        <v>178</v>
      </c>
      <c r="D31" s="360"/>
      <c r="E31" s="358">
        <v>0.21</v>
      </c>
      <c r="F31" s="350">
        <f>H31+NPV(FD,I31:INDEX(I31:DC31,PAL))</f>
        <v>0</v>
      </c>
      <c r="G31" s="350">
        <f>SUMIF($H$5:$DC$5,"&lt;="&amp;PAL,$H31:$DC31)</f>
        <v>0</v>
      </c>
      <c r="H31" s="361">
        <v>0</v>
      </c>
      <c r="I31" s="361">
        <v>0</v>
      </c>
      <c r="J31" s="361">
        <v>0</v>
      </c>
      <c r="K31" s="361">
        <v>0</v>
      </c>
      <c r="L31" s="361">
        <v>0</v>
      </c>
      <c r="M31" s="361">
        <v>0</v>
      </c>
      <c r="N31" s="361">
        <v>0</v>
      </c>
      <c r="O31" s="361">
        <v>0</v>
      </c>
      <c r="P31" s="361">
        <v>0</v>
      </c>
      <c r="Q31" s="361">
        <v>0</v>
      </c>
      <c r="R31" s="361">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362">
        <v>0</v>
      </c>
      <c r="BA31" s="362">
        <v>0</v>
      </c>
      <c r="BB31" s="362">
        <v>0</v>
      </c>
      <c r="BC31" s="362">
        <v>0</v>
      </c>
      <c r="BD31" s="362">
        <v>0</v>
      </c>
      <c r="BE31" s="362">
        <v>0</v>
      </c>
      <c r="BF31" s="362">
        <v>0</v>
      </c>
      <c r="BG31" s="362">
        <v>0</v>
      </c>
      <c r="BH31" s="362">
        <v>0</v>
      </c>
      <c r="BI31" s="362">
        <v>0</v>
      </c>
      <c r="BJ31" s="362">
        <v>0</v>
      </c>
      <c r="BK31" s="362">
        <v>0</v>
      </c>
      <c r="BL31" s="362">
        <v>0</v>
      </c>
      <c r="BM31" s="362">
        <v>0</v>
      </c>
      <c r="BN31" s="362">
        <v>0</v>
      </c>
      <c r="BO31" s="362">
        <v>0</v>
      </c>
      <c r="BP31" s="362">
        <v>0</v>
      </c>
      <c r="BQ31" s="362">
        <v>0</v>
      </c>
      <c r="BR31" s="362">
        <v>0</v>
      </c>
      <c r="BS31" s="362">
        <v>0</v>
      </c>
      <c r="BT31" s="362">
        <v>0</v>
      </c>
      <c r="BU31" s="362">
        <v>0</v>
      </c>
      <c r="BV31" s="362">
        <v>0</v>
      </c>
      <c r="BW31" s="362">
        <v>0</v>
      </c>
      <c r="BX31" s="362">
        <v>0</v>
      </c>
      <c r="BY31" s="362">
        <v>0</v>
      </c>
      <c r="BZ31" s="362">
        <v>0</v>
      </c>
      <c r="CA31" s="362">
        <v>0</v>
      </c>
      <c r="CB31" s="362">
        <v>0</v>
      </c>
      <c r="CC31" s="362">
        <v>0</v>
      </c>
      <c r="CD31" s="362">
        <v>0</v>
      </c>
      <c r="CE31" s="362">
        <v>0</v>
      </c>
      <c r="CF31" s="362">
        <v>0</v>
      </c>
      <c r="CG31" s="362">
        <v>0</v>
      </c>
      <c r="CH31" s="362">
        <v>0</v>
      </c>
      <c r="CI31" s="362">
        <v>0</v>
      </c>
      <c r="CJ31" s="362">
        <v>0</v>
      </c>
      <c r="CK31" s="362">
        <v>0</v>
      </c>
      <c r="CL31" s="362">
        <v>0</v>
      </c>
      <c r="CM31" s="362">
        <v>0</v>
      </c>
      <c r="CN31" s="362">
        <v>0</v>
      </c>
      <c r="CO31" s="362">
        <v>0</v>
      </c>
      <c r="CP31" s="362">
        <v>0</v>
      </c>
      <c r="CQ31" s="362">
        <v>0</v>
      </c>
      <c r="CR31" s="362">
        <v>0</v>
      </c>
      <c r="CS31" s="362">
        <v>0</v>
      </c>
      <c r="CT31" s="362">
        <v>0</v>
      </c>
      <c r="CU31" s="362">
        <v>0</v>
      </c>
      <c r="CV31" s="362">
        <v>0</v>
      </c>
      <c r="CW31" s="362">
        <v>0</v>
      </c>
      <c r="CX31" s="362">
        <v>0</v>
      </c>
      <c r="CY31" s="362">
        <v>0</v>
      </c>
      <c r="CZ31" s="362">
        <v>0</v>
      </c>
      <c r="DA31" s="362">
        <v>0</v>
      </c>
      <c r="DB31" s="362">
        <v>0</v>
      </c>
      <c r="DC31" s="362">
        <v>0</v>
      </c>
      <c r="DE31" s="23">
        <f t="shared" si="21"/>
        <v>0</v>
      </c>
      <c r="DF31" s="23">
        <f t="shared" si="17"/>
        <v>0</v>
      </c>
      <c r="DG31">
        <f t="shared" si="20"/>
        <v>21</v>
      </c>
      <c r="DH31">
        <v>0</v>
      </c>
    </row>
    <row r="32" spans="1:112" ht="15">
      <c r="A32" s="67">
        <v>20</v>
      </c>
      <c r="B32" s="323" t="str">
        <f>$B$22&amp;"L."</f>
        <v>D.2.L.</v>
      </c>
      <c r="C32" s="360" t="s">
        <v>179</v>
      </c>
      <c r="D32" s="360"/>
      <c r="E32" s="358">
        <v>0.21</v>
      </c>
      <c r="F32" s="350">
        <f>H32+NPV(FD,I32:INDEX(I32:DC32,PAL))</f>
        <v>0</v>
      </c>
      <c r="G32" s="350">
        <f>SUMIF($H$5:$DC$5,"&lt;="&amp;PAL,$H32:$DC32)</f>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2">
        <v>0</v>
      </c>
      <c r="AC32" s="361">
        <v>0</v>
      </c>
      <c r="AD32" s="361">
        <v>0</v>
      </c>
      <c r="AE32" s="361">
        <v>0</v>
      </c>
      <c r="AF32" s="361">
        <v>0</v>
      </c>
      <c r="AG32" s="361">
        <v>0</v>
      </c>
      <c r="AH32" s="361">
        <v>0</v>
      </c>
      <c r="AI32" s="361">
        <v>0</v>
      </c>
      <c r="AJ32" s="361">
        <v>0</v>
      </c>
      <c r="AK32" s="361">
        <v>0</v>
      </c>
      <c r="AL32" s="361">
        <v>0</v>
      </c>
      <c r="AM32" s="361">
        <v>0</v>
      </c>
      <c r="AN32" s="361">
        <v>0</v>
      </c>
      <c r="AO32" s="361">
        <v>0</v>
      </c>
      <c r="AP32" s="361">
        <v>0</v>
      </c>
      <c r="AQ32" s="361">
        <v>0</v>
      </c>
      <c r="AR32" s="361">
        <v>0</v>
      </c>
      <c r="AS32" s="361">
        <v>0</v>
      </c>
      <c r="AT32" s="361">
        <v>0</v>
      </c>
      <c r="AU32" s="361">
        <v>0</v>
      </c>
      <c r="AV32" s="361">
        <v>0</v>
      </c>
      <c r="AW32" s="361">
        <v>0</v>
      </c>
      <c r="AX32" s="361">
        <v>0</v>
      </c>
      <c r="AY32" s="361">
        <v>0</v>
      </c>
      <c r="AZ32" s="361">
        <v>0</v>
      </c>
      <c r="BA32" s="361">
        <v>0</v>
      </c>
      <c r="BB32" s="361">
        <v>0</v>
      </c>
      <c r="BC32" s="361">
        <v>0</v>
      </c>
      <c r="BD32" s="361">
        <v>0</v>
      </c>
      <c r="BE32" s="361">
        <v>0</v>
      </c>
      <c r="BF32" s="361">
        <v>0</v>
      </c>
      <c r="BG32" s="361">
        <v>0</v>
      </c>
      <c r="BH32" s="361">
        <v>0</v>
      </c>
      <c r="BI32" s="361">
        <v>0</v>
      </c>
      <c r="BJ32" s="361">
        <v>0</v>
      </c>
      <c r="BK32" s="361">
        <v>0</v>
      </c>
      <c r="BL32" s="361">
        <v>0</v>
      </c>
      <c r="BM32" s="361">
        <v>0</v>
      </c>
      <c r="BN32" s="361">
        <v>0</v>
      </c>
      <c r="BO32" s="361">
        <v>0</v>
      </c>
      <c r="BP32" s="361">
        <v>0</v>
      </c>
      <c r="BQ32" s="361">
        <v>0</v>
      </c>
      <c r="BR32" s="361">
        <v>0</v>
      </c>
      <c r="BS32" s="361">
        <v>0</v>
      </c>
      <c r="BT32" s="361">
        <v>0</v>
      </c>
      <c r="BU32" s="361">
        <v>0</v>
      </c>
      <c r="BV32" s="361">
        <v>0</v>
      </c>
      <c r="BW32" s="361">
        <v>0</v>
      </c>
      <c r="BX32" s="361">
        <v>0</v>
      </c>
      <c r="BY32" s="361">
        <v>0</v>
      </c>
      <c r="BZ32" s="361">
        <v>0</v>
      </c>
      <c r="CA32" s="361">
        <v>0</v>
      </c>
      <c r="CB32" s="361">
        <v>0</v>
      </c>
      <c r="CC32" s="361">
        <v>0</v>
      </c>
      <c r="CD32" s="361">
        <v>0</v>
      </c>
      <c r="CE32" s="361">
        <v>0</v>
      </c>
      <c r="CF32" s="361">
        <v>0</v>
      </c>
      <c r="CG32" s="361">
        <v>0</v>
      </c>
      <c r="CH32" s="361">
        <v>0</v>
      </c>
      <c r="CI32" s="361">
        <v>0</v>
      </c>
      <c r="CJ32" s="361">
        <v>0</v>
      </c>
      <c r="CK32" s="361">
        <v>0</v>
      </c>
      <c r="CL32" s="361">
        <v>0</v>
      </c>
      <c r="CM32" s="361">
        <v>0</v>
      </c>
      <c r="CN32" s="361">
        <v>0</v>
      </c>
      <c r="CO32" s="361">
        <v>0</v>
      </c>
      <c r="CP32" s="361">
        <v>0</v>
      </c>
      <c r="CQ32" s="361">
        <v>0</v>
      </c>
      <c r="CR32" s="361">
        <v>0</v>
      </c>
      <c r="CS32" s="361">
        <v>0</v>
      </c>
      <c r="CT32" s="361">
        <v>0</v>
      </c>
      <c r="CU32" s="361">
        <v>0</v>
      </c>
      <c r="CV32" s="361">
        <v>0</v>
      </c>
      <c r="CW32" s="361">
        <v>0</v>
      </c>
      <c r="CX32" s="361">
        <v>0</v>
      </c>
      <c r="CY32" s="361">
        <v>0</v>
      </c>
      <c r="CZ32" s="361">
        <v>0</v>
      </c>
      <c r="DA32" s="361">
        <v>0</v>
      </c>
      <c r="DB32" s="361">
        <v>0</v>
      </c>
      <c r="DC32" s="362">
        <v>0</v>
      </c>
      <c r="DE32" s="23">
        <f t="shared" si="21"/>
        <v>0</v>
      </c>
      <c r="DF32" s="23">
        <f t="shared" si="17"/>
        <v>0</v>
      </c>
      <c r="DG32">
        <f t="shared" si="20"/>
        <v>21</v>
      </c>
      <c r="DH32">
        <f>DG32/(100+DG32)</f>
        <v>0.17355371900826447</v>
      </c>
    </row>
    <row r="33" spans="1:112" ht="15">
      <c r="A33" s="67">
        <v>21</v>
      </c>
      <c r="B33" s="323" t="s">
        <v>183</v>
      </c>
      <c r="C33" s="349" t="s">
        <v>184</v>
      </c>
      <c r="D33" s="351"/>
      <c r="E33" s="351"/>
      <c r="F33" s="352">
        <f>SUM(F34:F41)+F42</f>
        <v>0</v>
      </c>
      <c r="G33" s="350">
        <f>SUMIF($H$5:$DC$5,"&lt;="&amp;PAL,$H33:$DC33)</f>
        <v>0</v>
      </c>
      <c r="H33" s="352">
        <f>SUM(H34:H41)+H42</f>
        <v>0</v>
      </c>
      <c r="I33" s="352">
        <f t="shared" ref="I33:BT33" si="22">SUM(I34:I41)+I42</f>
        <v>0</v>
      </c>
      <c r="J33" s="352">
        <f t="shared" si="22"/>
        <v>0</v>
      </c>
      <c r="K33" s="352">
        <f t="shared" si="22"/>
        <v>0</v>
      </c>
      <c r="L33" s="352">
        <f t="shared" si="22"/>
        <v>0</v>
      </c>
      <c r="M33" s="352">
        <f t="shared" si="22"/>
        <v>0</v>
      </c>
      <c r="N33" s="352">
        <f t="shared" si="22"/>
        <v>0</v>
      </c>
      <c r="O33" s="352">
        <f t="shared" si="22"/>
        <v>0</v>
      </c>
      <c r="P33" s="352">
        <f t="shared" si="22"/>
        <v>0</v>
      </c>
      <c r="Q33" s="352">
        <f t="shared" si="22"/>
        <v>0</v>
      </c>
      <c r="R33" s="352">
        <f t="shared" si="22"/>
        <v>0</v>
      </c>
      <c r="S33" s="352">
        <f t="shared" si="22"/>
        <v>0</v>
      </c>
      <c r="T33" s="352">
        <f t="shared" si="22"/>
        <v>0</v>
      </c>
      <c r="U33" s="352">
        <f t="shared" si="22"/>
        <v>0</v>
      </c>
      <c r="V33" s="352">
        <f t="shared" si="22"/>
        <v>0</v>
      </c>
      <c r="W33" s="352">
        <f t="shared" si="22"/>
        <v>0</v>
      </c>
      <c r="X33" s="352">
        <f t="shared" si="22"/>
        <v>0</v>
      </c>
      <c r="Y33" s="352">
        <f t="shared" si="22"/>
        <v>0</v>
      </c>
      <c r="Z33" s="352">
        <f t="shared" si="22"/>
        <v>0</v>
      </c>
      <c r="AA33" s="352">
        <f t="shared" si="22"/>
        <v>0</v>
      </c>
      <c r="AB33" s="352">
        <f t="shared" si="22"/>
        <v>0</v>
      </c>
      <c r="AC33" s="352">
        <f t="shared" si="22"/>
        <v>0</v>
      </c>
      <c r="AD33" s="352">
        <f t="shared" si="22"/>
        <v>0</v>
      </c>
      <c r="AE33" s="352">
        <f t="shared" si="22"/>
        <v>0</v>
      </c>
      <c r="AF33" s="352">
        <f t="shared" si="22"/>
        <v>0</v>
      </c>
      <c r="AG33" s="352">
        <f t="shared" si="22"/>
        <v>0</v>
      </c>
      <c r="AH33" s="352">
        <f t="shared" si="22"/>
        <v>0</v>
      </c>
      <c r="AI33" s="352">
        <f t="shared" si="22"/>
        <v>0</v>
      </c>
      <c r="AJ33" s="352">
        <f t="shared" si="22"/>
        <v>0</v>
      </c>
      <c r="AK33" s="352">
        <f t="shared" si="22"/>
        <v>0</v>
      </c>
      <c r="AL33" s="352">
        <f t="shared" si="22"/>
        <v>0</v>
      </c>
      <c r="AM33" s="352">
        <f t="shared" si="22"/>
        <v>0</v>
      </c>
      <c r="AN33" s="352">
        <f t="shared" si="22"/>
        <v>0</v>
      </c>
      <c r="AO33" s="352">
        <f t="shared" si="22"/>
        <v>0</v>
      </c>
      <c r="AP33" s="352">
        <f t="shared" si="22"/>
        <v>0</v>
      </c>
      <c r="AQ33" s="352">
        <f t="shared" si="22"/>
        <v>0</v>
      </c>
      <c r="AR33" s="352">
        <f t="shared" si="22"/>
        <v>0</v>
      </c>
      <c r="AS33" s="352">
        <f t="shared" si="22"/>
        <v>0</v>
      </c>
      <c r="AT33" s="352">
        <f t="shared" si="22"/>
        <v>0</v>
      </c>
      <c r="AU33" s="352">
        <f t="shared" si="22"/>
        <v>0</v>
      </c>
      <c r="AV33" s="352">
        <f t="shared" si="22"/>
        <v>0</v>
      </c>
      <c r="AW33" s="352">
        <f t="shared" si="22"/>
        <v>0</v>
      </c>
      <c r="AX33" s="352">
        <f t="shared" si="22"/>
        <v>0</v>
      </c>
      <c r="AY33" s="352">
        <f t="shared" si="22"/>
        <v>0</v>
      </c>
      <c r="AZ33" s="352">
        <f t="shared" si="22"/>
        <v>0</v>
      </c>
      <c r="BA33" s="352">
        <f t="shared" si="22"/>
        <v>0</v>
      </c>
      <c r="BB33" s="352">
        <f t="shared" si="22"/>
        <v>0</v>
      </c>
      <c r="BC33" s="352">
        <f t="shared" si="22"/>
        <v>0</v>
      </c>
      <c r="BD33" s="352">
        <f t="shared" si="22"/>
        <v>0</v>
      </c>
      <c r="BE33" s="352">
        <f t="shared" si="22"/>
        <v>0</v>
      </c>
      <c r="BF33" s="352">
        <f t="shared" si="22"/>
        <v>0</v>
      </c>
      <c r="BG33" s="352">
        <f t="shared" si="22"/>
        <v>0</v>
      </c>
      <c r="BH33" s="352">
        <f t="shared" si="22"/>
        <v>0</v>
      </c>
      <c r="BI33" s="352">
        <f t="shared" si="22"/>
        <v>0</v>
      </c>
      <c r="BJ33" s="352">
        <f t="shared" si="22"/>
        <v>0</v>
      </c>
      <c r="BK33" s="352">
        <f t="shared" si="22"/>
        <v>0</v>
      </c>
      <c r="BL33" s="352">
        <f t="shared" si="22"/>
        <v>0</v>
      </c>
      <c r="BM33" s="352">
        <f t="shared" si="22"/>
        <v>0</v>
      </c>
      <c r="BN33" s="352">
        <f t="shared" si="22"/>
        <v>0</v>
      </c>
      <c r="BO33" s="352">
        <f t="shared" si="22"/>
        <v>0</v>
      </c>
      <c r="BP33" s="352">
        <f t="shared" si="22"/>
        <v>0</v>
      </c>
      <c r="BQ33" s="352">
        <f t="shared" si="22"/>
        <v>0</v>
      </c>
      <c r="BR33" s="352">
        <f t="shared" si="22"/>
        <v>0</v>
      </c>
      <c r="BS33" s="352">
        <f t="shared" si="22"/>
        <v>0</v>
      </c>
      <c r="BT33" s="352">
        <f t="shared" si="22"/>
        <v>0</v>
      </c>
      <c r="BU33" s="352">
        <f t="shared" ref="BU33:DC33" si="23">SUM(BU34:BU41)+BU42</f>
        <v>0</v>
      </c>
      <c r="BV33" s="352">
        <f t="shared" si="23"/>
        <v>0</v>
      </c>
      <c r="BW33" s="352">
        <f t="shared" si="23"/>
        <v>0</v>
      </c>
      <c r="BX33" s="352">
        <f t="shared" si="23"/>
        <v>0</v>
      </c>
      <c r="BY33" s="352">
        <f t="shared" si="23"/>
        <v>0</v>
      </c>
      <c r="BZ33" s="352">
        <f t="shared" si="23"/>
        <v>0</v>
      </c>
      <c r="CA33" s="352">
        <f t="shared" si="23"/>
        <v>0</v>
      </c>
      <c r="CB33" s="352">
        <f t="shared" si="23"/>
        <v>0</v>
      </c>
      <c r="CC33" s="352">
        <f t="shared" si="23"/>
        <v>0</v>
      </c>
      <c r="CD33" s="352">
        <f t="shared" si="23"/>
        <v>0</v>
      </c>
      <c r="CE33" s="352">
        <f t="shared" si="23"/>
        <v>0</v>
      </c>
      <c r="CF33" s="352">
        <f t="shared" si="23"/>
        <v>0</v>
      </c>
      <c r="CG33" s="352">
        <f t="shared" si="23"/>
        <v>0</v>
      </c>
      <c r="CH33" s="352">
        <f t="shared" si="23"/>
        <v>0</v>
      </c>
      <c r="CI33" s="352">
        <f t="shared" si="23"/>
        <v>0</v>
      </c>
      <c r="CJ33" s="352">
        <f t="shared" si="23"/>
        <v>0</v>
      </c>
      <c r="CK33" s="352">
        <f t="shared" si="23"/>
        <v>0</v>
      </c>
      <c r="CL33" s="352">
        <f t="shared" si="23"/>
        <v>0</v>
      </c>
      <c r="CM33" s="352">
        <f t="shared" si="23"/>
        <v>0</v>
      </c>
      <c r="CN33" s="352">
        <f t="shared" si="23"/>
        <v>0</v>
      </c>
      <c r="CO33" s="352">
        <f t="shared" si="23"/>
        <v>0</v>
      </c>
      <c r="CP33" s="352">
        <f t="shared" si="23"/>
        <v>0</v>
      </c>
      <c r="CQ33" s="352">
        <f t="shared" si="23"/>
        <v>0</v>
      </c>
      <c r="CR33" s="352">
        <f t="shared" si="23"/>
        <v>0</v>
      </c>
      <c r="CS33" s="352">
        <f t="shared" si="23"/>
        <v>0</v>
      </c>
      <c r="CT33" s="352">
        <f t="shared" si="23"/>
        <v>0</v>
      </c>
      <c r="CU33" s="352">
        <f t="shared" si="23"/>
        <v>0</v>
      </c>
      <c r="CV33" s="352">
        <f t="shared" si="23"/>
        <v>0</v>
      </c>
      <c r="CW33" s="352">
        <f t="shared" si="23"/>
        <v>0</v>
      </c>
      <c r="CX33" s="352">
        <f t="shared" si="23"/>
        <v>0</v>
      </c>
      <c r="CY33" s="352">
        <f t="shared" si="23"/>
        <v>0</v>
      </c>
      <c r="CZ33" s="352">
        <f t="shared" si="23"/>
        <v>0</v>
      </c>
      <c r="DA33" s="352">
        <f t="shared" si="23"/>
        <v>0</v>
      </c>
      <c r="DB33" s="352">
        <f t="shared" si="23"/>
        <v>0</v>
      </c>
      <c r="DC33" s="352">
        <f t="shared" si="23"/>
        <v>0</v>
      </c>
      <c r="DF33" s="23">
        <f t="shared" si="17"/>
        <v>0</v>
      </c>
    </row>
    <row r="34" spans="1:112" ht="15">
      <c r="A34" s="67">
        <v>22</v>
      </c>
      <c r="B34" s="323" t="str">
        <f>$B$33&amp;"1."</f>
        <v>D.3.1.</v>
      </c>
      <c r="C34" s="357" t="s">
        <v>182</v>
      </c>
      <c r="D34" s="363"/>
      <c r="E34" s="358">
        <v>0.21</v>
      </c>
      <c r="F34" s="350">
        <f>H34+NPV(FD,I34:INDEX(I34:DC34,PAL))</f>
        <v>0</v>
      </c>
      <c r="G34" s="350">
        <f>SUMIF($H$5:$DC$5,"&lt;="&amp;PAL,$H34:$DC34)</f>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0</v>
      </c>
      <c r="AI34" s="359">
        <v>0</v>
      </c>
      <c r="AJ34" s="359">
        <v>0</v>
      </c>
      <c r="AK34" s="359">
        <v>0</v>
      </c>
      <c r="AL34" s="359">
        <v>0</v>
      </c>
      <c r="AM34" s="359">
        <v>0</v>
      </c>
      <c r="AN34" s="359">
        <v>0</v>
      </c>
      <c r="AO34" s="359">
        <v>0</v>
      </c>
      <c r="AP34" s="359">
        <v>0</v>
      </c>
      <c r="AQ34" s="359">
        <v>0</v>
      </c>
      <c r="AR34" s="359">
        <v>0</v>
      </c>
      <c r="AS34" s="359">
        <v>0</v>
      </c>
      <c r="AT34" s="359">
        <v>0</v>
      </c>
      <c r="AU34" s="359">
        <v>0</v>
      </c>
      <c r="AV34" s="359">
        <v>0</v>
      </c>
      <c r="AW34" s="359">
        <v>0</v>
      </c>
      <c r="AX34" s="359">
        <v>0</v>
      </c>
      <c r="AY34" s="359">
        <v>0</v>
      </c>
      <c r="AZ34" s="359">
        <v>0</v>
      </c>
      <c r="BA34" s="359">
        <v>0</v>
      </c>
      <c r="BB34" s="359">
        <v>0</v>
      </c>
      <c r="BC34" s="359">
        <v>0</v>
      </c>
      <c r="BD34" s="359">
        <v>0</v>
      </c>
      <c r="BE34" s="359">
        <v>0</v>
      </c>
      <c r="BF34" s="359">
        <v>0</v>
      </c>
      <c r="BG34" s="359">
        <v>0</v>
      </c>
      <c r="BH34" s="359">
        <v>0</v>
      </c>
      <c r="BI34" s="359">
        <v>0</v>
      </c>
      <c r="BJ34" s="359">
        <v>0</v>
      </c>
      <c r="BK34" s="359">
        <v>0</v>
      </c>
      <c r="BL34" s="359">
        <v>0</v>
      </c>
      <c r="BM34" s="359">
        <v>0</v>
      </c>
      <c r="BN34" s="359">
        <v>0</v>
      </c>
      <c r="BO34" s="359">
        <v>0</v>
      </c>
      <c r="BP34" s="359">
        <v>0</v>
      </c>
      <c r="BQ34" s="359">
        <v>0</v>
      </c>
      <c r="BR34" s="359">
        <v>0</v>
      </c>
      <c r="BS34" s="359">
        <v>0</v>
      </c>
      <c r="BT34" s="359">
        <v>0</v>
      </c>
      <c r="BU34" s="359">
        <v>0</v>
      </c>
      <c r="BV34" s="359">
        <v>0</v>
      </c>
      <c r="BW34" s="359">
        <v>0</v>
      </c>
      <c r="BX34" s="359">
        <v>0</v>
      </c>
      <c r="BY34" s="359">
        <v>0</v>
      </c>
      <c r="BZ34" s="359">
        <v>0</v>
      </c>
      <c r="CA34" s="359">
        <v>0</v>
      </c>
      <c r="CB34" s="359">
        <v>0</v>
      </c>
      <c r="CC34" s="359">
        <v>0</v>
      </c>
      <c r="CD34" s="359">
        <v>0</v>
      </c>
      <c r="CE34" s="359">
        <v>0</v>
      </c>
      <c r="CF34" s="359">
        <v>0</v>
      </c>
      <c r="CG34" s="359">
        <v>0</v>
      </c>
      <c r="CH34" s="359">
        <v>0</v>
      </c>
      <c r="CI34" s="359">
        <v>0</v>
      </c>
      <c r="CJ34" s="359">
        <v>0</v>
      </c>
      <c r="CK34" s="359">
        <v>0</v>
      </c>
      <c r="CL34" s="359">
        <v>0</v>
      </c>
      <c r="CM34" s="359">
        <v>0</v>
      </c>
      <c r="CN34" s="359">
        <v>0</v>
      </c>
      <c r="CO34" s="359">
        <v>0</v>
      </c>
      <c r="CP34" s="359">
        <v>0</v>
      </c>
      <c r="CQ34" s="359">
        <v>0</v>
      </c>
      <c r="CR34" s="359">
        <v>0</v>
      </c>
      <c r="CS34" s="359">
        <v>0</v>
      </c>
      <c r="CT34" s="359">
        <v>0</v>
      </c>
      <c r="CU34" s="359">
        <v>0</v>
      </c>
      <c r="CV34" s="359">
        <v>0</v>
      </c>
      <c r="CW34" s="359">
        <v>0</v>
      </c>
      <c r="CX34" s="359">
        <v>0</v>
      </c>
      <c r="CY34" s="359">
        <v>0</v>
      </c>
      <c r="CZ34" s="359">
        <v>0</v>
      </c>
      <c r="DA34" s="359">
        <v>0</v>
      </c>
      <c r="DB34" s="359">
        <v>0</v>
      </c>
      <c r="DC34" s="359">
        <v>0</v>
      </c>
      <c r="DE34" s="23">
        <f>COUNTBLANK(H34:DC34)</f>
        <v>0</v>
      </c>
      <c r="DF34" s="23">
        <f t="shared" si="17"/>
        <v>0</v>
      </c>
      <c r="DG34">
        <f t="shared" ref="DG34:DG43" si="24">IF(ISNUMBER(E34),E34*100,0)</f>
        <v>21</v>
      </c>
      <c r="DH34">
        <v>0</v>
      </c>
    </row>
    <row r="35" spans="1:112" ht="15">
      <c r="A35" s="67">
        <v>23</v>
      </c>
      <c r="B35" s="323" t="str">
        <f>$B$33&amp;"2."</f>
        <v>D.3.2.</v>
      </c>
      <c r="C35" s="357" t="s">
        <v>182</v>
      </c>
      <c r="D35" s="363"/>
      <c r="E35" s="358">
        <v>0.21</v>
      </c>
      <c r="F35" s="350">
        <f>H35+NPV(FD,I35:INDEX(I35:DC35,PAL))</f>
        <v>0</v>
      </c>
      <c r="G35" s="350">
        <f>SUMIF($H$5:$DC$5,"&lt;="&amp;PAL,$H35:$DC35)</f>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0</v>
      </c>
      <c r="AI35" s="359">
        <v>0</v>
      </c>
      <c r="AJ35" s="359">
        <v>0</v>
      </c>
      <c r="AK35" s="359">
        <v>0</v>
      </c>
      <c r="AL35" s="359">
        <v>0</v>
      </c>
      <c r="AM35" s="359">
        <v>0</v>
      </c>
      <c r="AN35" s="359">
        <v>0</v>
      </c>
      <c r="AO35" s="359">
        <v>0</v>
      </c>
      <c r="AP35" s="359">
        <v>0</v>
      </c>
      <c r="AQ35" s="359">
        <v>0</v>
      </c>
      <c r="AR35" s="359">
        <v>0</v>
      </c>
      <c r="AS35" s="359">
        <v>0</v>
      </c>
      <c r="AT35" s="359">
        <v>0</v>
      </c>
      <c r="AU35" s="359">
        <v>0</v>
      </c>
      <c r="AV35" s="359">
        <v>0</v>
      </c>
      <c r="AW35" s="359">
        <v>0</v>
      </c>
      <c r="AX35" s="359">
        <v>0</v>
      </c>
      <c r="AY35" s="359">
        <v>0</v>
      </c>
      <c r="AZ35" s="359">
        <v>0</v>
      </c>
      <c r="BA35" s="359">
        <v>0</v>
      </c>
      <c r="BB35" s="359">
        <v>0</v>
      </c>
      <c r="BC35" s="359">
        <v>0</v>
      </c>
      <c r="BD35" s="359">
        <v>0</v>
      </c>
      <c r="BE35" s="359">
        <v>0</v>
      </c>
      <c r="BF35" s="359">
        <v>0</v>
      </c>
      <c r="BG35" s="359">
        <v>0</v>
      </c>
      <c r="BH35" s="359">
        <v>0</v>
      </c>
      <c r="BI35" s="359">
        <v>0</v>
      </c>
      <c r="BJ35" s="359">
        <v>0</v>
      </c>
      <c r="BK35" s="359">
        <v>0</v>
      </c>
      <c r="BL35" s="359">
        <v>0</v>
      </c>
      <c r="BM35" s="359">
        <v>0</v>
      </c>
      <c r="BN35" s="359">
        <v>0</v>
      </c>
      <c r="BO35" s="359">
        <v>0</v>
      </c>
      <c r="BP35" s="359">
        <v>0</v>
      </c>
      <c r="BQ35" s="359">
        <v>0</v>
      </c>
      <c r="BR35" s="359">
        <v>0</v>
      </c>
      <c r="BS35" s="359">
        <v>0</v>
      </c>
      <c r="BT35" s="359">
        <v>0</v>
      </c>
      <c r="BU35" s="359">
        <v>0</v>
      </c>
      <c r="BV35" s="359">
        <v>0</v>
      </c>
      <c r="BW35" s="359">
        <v>0</v>
      </c>
      <c r="BX35" s="359">
        <v>0</v>
      </c>
      <c r="BY35" s="359">
        <v>0</v>
      </c>
      <c r="BZ35" s="359">
        <v>0</v>
      </c>
      <c r="CA35" s="359">
        <v>0</v>
      </c>
      <c r="CB35" s="359">
        <v>0</v>
      </c>
      <c r="CC35" s="359">
        <v>0</v>
      </c>
      <c r="CD35" s="359">
        <v>0</v>
      </c>
      <c r="CE35" s="359">
        <v>0</v>
      </c>
      <c r="CF35" s="359">
        <v>0</v>
      </c>
      <c r="CG35" s="359">
        <v>0</v>
      </c>
      <c r="CH35" s="359">
        <v>0</v>
      </c>
      <c r="CI35" s="359">
        <v>0</v>
      </c>
      <c r="CJ35" s="359">
        <v>0</v>
      </c>
      <c r="CK35" s="359">
        <v>0</v>
      </c>
      <c r="CL35" s="359">
        <v>0</v>
      </c>
      <c r="CM35" s="359">
        <v>0</v>
      </c>
      <c r="CN35" s="359">
        <v>0</v>
      </c>
      <c r="CO35" s="359">
        <v>0</v>
      </c>
      <c r="CP35" s="359">
        <v>0</v>
      </c>
      <c r="CQ35" s="359">
        <v>0</v>
      </c>
      <c r="CR35" s="359">
        <v>0</v>
      </c>
      <c r="CS35" s="359">
        <v>0</v>
      </c>
      <c r="CT35" s="359">
        <v>0</v>
      </c>
      <c r="CU35" s="359">
        <v>0</v>
      </c>
      <c r="CV35" s="359">
        <v>0</v>
      </c>
      <c r="CW35" s="359">
        <v>0</v>
      </c>
      <c r="CX35" s="359">
        <v>0</v>
      </c>
      <c r="CY35" s="359">
        <v>0</v>
      </c>
      <c r="CZ35" s="359">
        <v>0</v>
      </c>
      <c r="DA35" s="359">
        <v>0</v>
      </c>
      <c r="DB35" s="359">
        <v>0</v>
      </c>
      <c r="DC35" s="359">
        <v>0</v>
      </c>
      <c r="DE35" s="23">
        <f t="shared" ref="DE35:DE43" si="25">COUNTBLANK(H35:DC35)</f>
        <v>0</v>
      </c>
      <c r="DF35" s="23">
        <f t="shared" si="17"/>
        <v>0</v>
      </c>
      <c r="DG35">
        <f t="shared" si="24"/>
        <v>21</v>
      </c>
      <c r="DH35">
        <v>0</v>
      </c>
    </row>
    <row r="36" spans="1:112" ht="15">
      <c r="A36" s="67">
        <v>24</v>
      </c>
      <c r="B36" s="323" t="str">
        <f>$B$33&amp;"3."</f>
        <v>D.3.3.</v>
      </c>
      <c r="C36" s="357" t="s">
        <v>182</v>
      </c>
      <c r="D36" s="363"/>
      <c r="E36" s="358">
        <v>0.21</v>
      </c>
      <c r="F36" s="350">
        <f>H36+NPV(FD,I36:INDEX(I36:DC36,PAL))</f>
        <v>0</v>
      </c>
      <c r="G36" s="350">
        <f>SUMIF($H$5:$DC$5,"&lt;="&amp;PAL,$H36:$DC36)</f>
        <v>0</v>
      </c>
      <c r="H36" s="359">
        <v>0</v>
      </c>
      <c r="I36" s="359">
        <v>0</v>
      </c>
      <c r="J36" s="359">
        <v>0</v>
      </c>
      <c r="K36" s="359">
        <v>0</v>
      </c>
      <c r="L36" s="359">
        <v>0</v>
      </c>
      <c r="M36" s="359">
        <v>0</v>
      </c>
      <c r="N36" s="359">
        <v>0</v>
      </c>
      <c r="O36" s="359">
        <v>0</v>
      </c>
      <c r="P36" s="359">
        <v>0</v>
      </c>
      <c r="Q36" s="359">
        <v>0</v>
      </c>
      <c r="R36" s="359">
        <v>0</v>
      </c>
      <c r="S36" s="359">
        <v>0</v>
      </c>
      <c r="T36" s="359">
        <v>0</v>
      </c>
      <c r="U36" s="359">
        <v>0</v>
      </c>
      <c r="V36" s="359">
        <v>0</v>
      </c>
      <c r="W36" s="359">
        <v>0</v>
      </c>
      <c r="X36" s="359">
        <v>0</v>
      </c>
      <c r="Y36" s="359">
        <v>0</v>
      </c>
      <c r="Z36" s="359">
        <v>0</v>
      </c>
      <c r="AA36" s="359">
        <v>0</v>
      </c>
      <c r="AB36" s="359">
        <v>0</v>
      </c>
      <c r="AC36" s="359">
        <v>0</v>
      </c>
      <c r="AD36" s="359">
        <v>0</v>
      </c>
      <c r="AE36" s="359">
        <v>0</v>
      </c>
      <c r="AF36" s="359">
        <v>0</v>
      </c>
      <c r="AG36" s="359">
        <v>0</v>
      </c>
      <c r="AH36" s="359">
        <v>0</v>
      </c>
      <c r="AI36" s="359">
        <v>0</v>
      </c>
      <c r="AJ36" s="359">
        <v>0</v>
      </c>
      <c r="AK36" s="359">
        <v>0</v>
      </c>
      <c r="AL36" s="359">
        <v>0</v>
      </c>
      <c r="AM36" s="359">
        <v>0</v>
      </c>
      <c r="AN36" s="359">
        <v>0</v>
      </c>
      <c r="AO36" s="359">
        <v>0</v>
      </c>
      <c r="AP36" s="359">
        <v>0</v>
      </c>
      <c r="AQ36" s="359">
        <v>0</v>
      </c>
      <c r="AR36" s="359">
        <v>0</v>
      </c>
      <c r="AS36" s="359">
        <v>0</v>
      </c>
      <c r="AT36" s="359">
        <v>0</v>
      </c>
      <c r="AU36" s="359">
        <v>0</v>
      </c>
      <c r="AV36" s="359">
        <v>0</v>
      </c>
      <c r="AW36" s="359">
        <v>0</v>
      </c>
      <c r="AX36" s="359">
        <v>0</v>
      </c>
      <c r="AY36" s="359">
        <v>0</v>
      </c>
      <c r="AZ36" s="359">
        <v>0</v>
      </c>
      <c r="BA36" s="359">
        <v>0</v>
      </c>
      <c r="BB36" s="359">
        <v>0</v>
      </c>
      <c r="BC36" s="359">
        <v>0</v>
      </c>
      <c r="BD36" s="359">
        <v>0</v>
      </c>
      <c r="BE36" s="359">
        <v>0</v>
      </c>
      <c r="BF36" s="359">
        <v>0</v>
      </c>
      <c r="BG36" s="359">
        <v>0</v>
      </c>
      <c r="BH36" s="359">
        <v>0</v>
      </c>
      <c r="BI36" s="359">
        <v>0</v>
      </c>
      <c r="BJ36" s="359">
        <v>0</v>
      </c>
      <c r="BK36" s="359">
        <v>0</v>
      </c>
      <c r="BL36" s="359">
        <v>0</v>
      </c>
      <c r="BM36" s="359">
        <v>0</v>
      </c>
      <c r="BN36" s="359">
        <v>0</v>
      </c>
      <c r="BO36" s="359">
        <v>0</v>
      </c>
      <c r="BP36" s="359">
        <v>0</v>
      </c>
      <c r="BQ36" s="359">
        <v>0</v>
      </c>
      <c r="BR36" s="359">
        <v>0</v>
      </c>
      <c r="BS36" s="359">
        <v>0</v>
      </c>
      <c r="BT36" s="359">
        <v>0</v>
      </c>
      <c r="BU36" s="359">
        <v>0</v>
      </c>
      <c r="BV36" s="359">
        <v>0</v>
      </c>
      <c r="BW36" s="359">
        <v>0</v>
      </c>
      <c r="BX36" s="359">
        <v>0</v>
      </c>
      <c r="BY36" s="359">
        <v>0</v>
      </c>
      <c r="BZ36" s="359">
        <v>0</v>
      </c>
      <c r="CA36" s="359">
        <v>0</v>
      </c>
      <c r="CB36" s="359">
        <v>0</v>
      </c>
      <c r="CC36" s="359">
        <v>0</v>
      </c>
      <c r="CD36" s="359">
        <v>0</v>
      </c>
      <c r="CE36" s="359">
        <v>0</v>
      </c>
      <c r="CF36" s="359">
        <v>0</v>
      </c>
      <c r="CG36" s="359">
        <v>0</v>
      </c>
      <c r="CH36" s="359">
        <v>0</v>
      </c>
      <c r="CI36" s="359">
        <v>0</v>
      </c>
      <c r="CJ36" s="359">
        <v>0</v>
      </c>
      <c r="CK36" s="359">
        <v>0</v>
      </c>
      <c r="CL36" s="359">
        <v>0</v>
      </c>
      <c r="CM36" s="359">
        <v>0</v>
      </c>
      <c r="CN36" s="359">
        <v>0</v>
      </c>
      <c r="CO36" s="359">
        <v>0</v>
      </c>
      <c r="CP36" s="359">
        <v>0</v>
      </c>
      <c r="CQ36" s="359">
        <v>0</v>
      </c>
      <c r="CR36" s="359">
        <v>0</v>
      </c>
      <c r="CS36" s="359">
        <v>0</v>
      </c>
      <c r="CT36" s="359">
        <v>0</v>
      </c>
      <c r="CU36" s="359">
        <v>0</v>
      </c>
      <c r="CV36" s="359">
        <v>0</v>
      </c>
      <c r="CW36" s="359">
        <v>0</v>
      </c>
      <c r="CX36" s="359">
        <v>0</v>
      </c>
      <c r="CY36" s="359">
        <v>0</v>
      </c>
      <c r="CZ36" s="359">
        <v>0</v>
      </c>
      <c r="DA36" s="359">
        <v>0</v>
      </c>
      <c r="DB36" s="359">
        <v>0</v>
      </c>
      <c r="DC36" s="359">
        <v>0</v>
      </c>
      <c r="DE36" s="23">
        <f t="shared" si="25"/>
        <v>0</v>
      </c>
      <c r="DF36" s="23">
        <f t="shared" si="17"/>
        <v>0</v>
      </c>
      <c r="DG36">
        <f t="shared" si="24"/>
        <v>21</v>
      </c>
      <c r="DH36">
        <v>0</v>
      </c>
    </row>
    <row r="37" spans="1:112" ht="15">
      <c r="A37" s="67">
        <v>25</v>
      </c>
      <c r="B37" s="323" t="str">
        <f>$B$33&amp;"4."</f>
        <v>D.3.4.</v>
      </c>
      <c r="C37" s="357" t="s">
        <v>182</v>
      </c>
      <c r="D37" s="363"/>
      <c r="E37" s="358">
        <v>0.21</v>
      </c>
      <c r="F37" s="350">
        <f>H37+NPV(FD,I37:INDEX(I37:DC37,PAL))</f>
        <v>0</v>
      </c>
      <c r="G37" s="350">
        <f>SUMIF($H$5:$DC$5,"&lt;="&amp;PAL,$H37:$DC37)</f>
        <v>0</v>
      </c>
      <c r="H37" s="359">
        <v>0</v>
      </c>
      <c r="I37" s="359">
        <v>0</v>
      </c>
      <c r="J37" s="359">
        <v>0</v>
      </c>
      <c r="K37" s="359">
        <v>0</v>
      </c>
      <c r="L37" s="359">
        <v>0</v>
      </c>
      <c r="M37" s="359">
        <v>0</v>
      </c>
      <c r="N37" s="359">
        <v>0</v>
      </c>
      <c r="O37" s="359">
        <v>0</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0</v>
      </c>
      <c r="AJ37" s="359">
        <v>0</v>
      </c>
      <c r="AK37" s="359">
        <v>0</v>
      </c>
      <c r="AL37" s="359">
        <v>0</v>
      </c>
      <c r="AM37" s="359">
        <v>0</v>
      </c>
      <c r="AN37" s="359">
        <v>0</v>
      </c>
      <c r="AO37" s="359">
        <v>0</v>
      </c>
      <c r="AP37" s="359">
        <v>0</v>
      </c>
      <c r="AQ37" s="359">
        <v>0</v>
      </c>
      <c r="AR37" s="359">
        <v>0</v>
      </c>
      <c r="AS37" s="359">
        <v>0</v>
      </c>
      <c r="AT37" s="359">
        <v>0</v>
      </c>
      <c r="AU37" s="359">
        <v>0</v>
      </c>
      <c r="AV37" s="359">
        <v>0</v>
      </c>
      <c r="AW37" s="359">
        <v>0</v>
      </c>
      <c r="AX37" s="359">
        <v>0</v>
      </c>
      <c r="AY37" s="359">
        <v>0</v>
      </c>
      <c r="AZ37" s="359">
        <v>0</v>
      </c>
      <c r="BA37" s="359">
        <v>0</v>
      </c>
      <c r="BB37" s="359">
        <v>0</v>
      </c>
      <c r="BC37" s="359">
        <v>0</v>
      </c>
      <c r="BD37" s="359">
        <v>0</v>
      </c>
      <c r="BE37" s="359">
        <v>0</v>
      </c>
      <c r="BF37" s="359">
        <v>0</v>
      </c>
      <c r="BG37" s="359">
        <v>0</v>
      </c>
      <c r="BH37" s="359">
        <v>0</v>
      </c>
      <c r="BI37" s="359">
        <v>0</v>
      </c>
      <c r="BJ37" s="359">
        <v>0</v>
      </c>
      <c r="BK37" s="359">
        <v>0</v>
      </c>
      <c r="BL37" s="359">
        <v>0</v>
      </c>
      <c r="BM37" s="359">
        <v>0</v>
      </c>
      <c r="BN37" s="359">
        <v>0</v>
      </c>
      <c r="BO37" s="359">
        <v>0</v>
      </c>
      <c r="BP37" s="359">
        <v>0</v>
      </c>
      <c r="BQ37" s="359">
        <v>0</v>
      </c>
      <c r="BR37" s="359">
        <v>0</v>
      </c>
      <c r="BS37" s="359">
        <v>0</v>
      </c>
      <c r="BT37" s="359">
        <v>0</v>
      </c>
      <c r="BU37" s="359">
        <v>0</v>
      </c>
      <c r="BV37" s="359">
        <v>0</v>
      </c>
      <c r="BW37" s="359">
        <v>0</v>
      </c>
      <c r="BX37" s="359">
        <v>0</v>
      </c>
      <c r="BY37" s="359">
        <v>0</v>
      </c>
      <c r="BZ37" s="359">
        <v>0</v>
      </c>
      <c r="CA37" s="359">
        <v>0</v>
      </c>
      <c r="CB37" s="359">
        <v>0</v>
      </c>
      <c r="CC37" s="359">
        <v>0</v>
      </c>
      <c r="CD37" s="359">
        <v>0</v>
      </c>
      <c r="CE37" s="359">
        <v>0</v>
      </c>
      <c r="CF37" s="359">
        <v>0</v>
      </c>
      <c r="CG37" s="359">
        <v>0</v>
      </c>
      <c r="CH37" s="359">
        <v>0</v>
      </c>
      <c r="CI37" s="359">
        <v>0</v>
      </c>
      <c r="CJ37" s="359">
        <v>0</v>
      </c>
      <c r="CK37" s="359">
        <v>0</v>
      </c>
      <c r="CL37" s="359">
        <v>0</v>
      </c>
      <c r="CM37" s="359">
        <v>0</v>
      </c>
      <c r="CN37" s="359">
        <v>0</v>
      </c>
      <c r="CO37" s="359">
        <v>0</v>
      </c>
      <c r="CP37" s="359">
        <v>0</v>
      </c>
      <c r="CQ37" s="359">
        <v>0</v>
      </c>
      <c r="CR37" s="359">
        <v>0</v>
      </c>
      <c r="CS37" s="359">
        <v>0</v>
      </c>
      <c r="CT37" s="359">
        <v>0</v>
      </c>
      <c r="CU37" s="359">
        <v>0</v>
      </c>
      <c r="CV37" s="359">
        <v>0</v>
      </c>
      <c r="CW37" s="359">
        <v>0</v>
      </c>
      <c r="CX37" s="359">
        <v>0</v>
      </c>
      <c r="CY37" s="359">
        <v>0</v>
      </c>
      <c r="CZ37" s="359">
        <v>0</v>
      </c>
      <c r="DA37" s="359">
        <v>0</v>
      </c>
      <c r="DB37" s="359">
        <v>0</v>
      </c>
      <c r="DC37" s="359">
        <v>0</v>
      </c>
      <c r="DE37" s="23">
        <f t="shared" si="25"/>
        <v>0</v>
      </c>
      <c r="DF37" s="23">
        <f t="shared" si="17"/>
        <v>0</v>
      </c>
      <c r="DG37">
        <f t="shared" si="24"/>
        <v>21</v>
      </c>
      <c r="DH37">
        <v>0</v>
      </c>
    </row>
    <row r="38" spans="1:112" ht="15">
      <c r="A38" s="67">
        <v>26</v>
      </c>
      <c r="B38" s="323" t="str">
        <f>$B$33&amp;"5."</f>
        <v>D.3.5.</v>
      </c>
      <c r="C38" s="357" t="s">
        <v>182</v>
      </c>
      <c r="D38" s="363"/>
      <c r="E38" s="358">
        <v>0.21</v>
      </c>
      <c r="F38" s="350">
        <f>H38+NPV(FD,I38:INDEX(I38:DC38,PAL))</f>
        <v>0</v>
      </c>
      <c r="G38" s="350">
        <f>SUMIF($H$5:$DC$5,"&lt;="&amp;PAL,$H38:$DC38)</f>
        <v>0</v>
      </c>
      <c r="H38" s="359">
        <v>0</v>
      </c>
      <c r="I38" s="359">
        <v>0</v>
      </c>
      <c r="J38" s="359">
        <v>0</v>
      </c>
      <c r="K38" s="359">
        <v>0</v>
      </c>
      <c r="L38" s="359">
        <v>0</v>
      </c>
      <c r="M38" s="359">
        <v>0</v>
      </c>
      <c r="N38" s="359">
        <v>0</v>
      </c>
      <c r="O38" s="359">
        <v>0</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0</v>
      </c>
      <c r="AJ38" s="359">
        <v>0</v>
      </c>
      <c r="AK38" s="359">
        <v>0</v>
      </c>
      <c r="AL38" s="359">
        <v>0</v>
      </c>
      <c r="AM38" s="359">
        <v>0</v>
      </c>
      <c r="AN38" s="359">
        <v>0</v>
      </c>
      <c r="AO38" s="359">
        <v>0</v>
      </c>
      <c r="AP38" s="359">
        <v>0</v>
      </c>
      <c r="AQ38" s="359">
        <v>0</v>
      </c>
      <c r="AR38" s="359">
        <v>0</v>
      </c>
      <c r="AS38" s="359">
        <v>0</v>
      </c>
      <c r="AT38" s="359">
        <v>0</v>
      </c>
      <c r="AU38" s="359">
        <v>0</v>
      </c>
      <c r="AV38" s="359">
        <v>0</v>
      </c>
      <c r="AW38" s="359">
        <v>0</v>
      </c>
      <c r="AX38" s="359">
        <v>0</v>
      </c>
      <c r="AY38" s="359">
        <v>0</v>
      </c>
      <c r="AZ38" s="359">
        <v>0</v>
      </c>
      <c r="BA38" s="359">
        <v>0</v>
      </c>
      <c r="BB38" s="359">
        <v>0</v>
      </c>
      <c r="BC38" s="359">
        <v>0</v>
      </c>
      <c r="BD38" s="359">
        <v>0</v>
      </c>
      <c r="BE38" s="359">
        <v>0</v>
      </c>
      <c r="BF38" s="359">
        <v>0</v>
      </c>
      <c r="BG38" s="359">
        <v>0</v>
      </c>
      <c r="BH38" s="359">
        <v>0</v>
      </c>
      <c r="BI38" s="359">
        <v>0</v>
      </c>
      <c r="BJ38" s="359">
        <v>0</v>
      </c>
      <c r="BK38" s="359">
        <v>0</v>
      </c>
      <c r="BL38" s="359">
        <v>0</v>
      </c>
      <c r="BM38" s="359">
        <v>0</v>
      </c>
      <c r="BN38" s="359">
        <v>0</v>
      </c>
      <c r="BO38" s="359">
        <v>0</v>
      </c>
      <c r="BP38" s="359">
        <v>0</v>
      </c>
      <c r="BQ38" s="359">
        <v>0</v>
      </c>
      <c r="BR38" s="359">
        <v>0</v>
      </c>
      <c r="BS38" s="359">
        <v>0</v>
      </c>
      <c r="BT38" s="359">
        <v>0</v>
      </c>
      <c r="BU38" s="359">
        <v>0</v>
      </c>
      <c r="BV38" s="359">
        <v>0</v>
      </c>
      <c r="BW38" s="359">
        <v>0</v>
      </c>
      <c r="BX38" s="359">
        <v>0</v>
      </c>
      <c r="BY38" s="359">
        <v>0</v>
      </c>
      <c r="BZ38" s="359">
        <v>0</v>
      </c>
      <c r="CA38" s="359">
        <v>0</v>
      </c>
      <c r="CB38" s="359">
        <v>0</v>
      </c>
      <c r="CC38" s="359">
        <v>0</v>
      </c>
      <c r="CD38" s="359">
        <v>0</v>
      </c>
      <c r="CE38" s="359">
        <v>0</v>
      </c>
      <c r="CF38" s="359">
        <v>0</v>
      </c>
      <c r="CG38" s="359">
        <v>0</v>
      </c>
      <c r="CH38" s="359">
        <v>0</v>
      </c>
      <c r="CI38" s="359">
        <v>0</v>
      </c>
      <c r="CJ38" s="359">
        <v>0</v>
      </c>
      <c r="CK38" s="359">
        <v>0</v>
      </c>
      <c r="CL38" s="359">
        <v>0</v>
      </c>
      <c r="CM38" s="359">
        <v>0</v>
      </c>
      <c r="CN38" s="359">
        <v>0</v>
      </c>
      <c r="CO38" s="359">
        <v>0</v>
      </c>
      <c r="CP38" s="359">
        <v>0</v>
      </c>
      <c r="CQ38" s="359">
        <v>0</v>
      </c>
      <c r="CR38" s="359">
        <v>0</v>
      </c>
      <c r="CS38" s="359">
        <v>0</v>
      </c>
      <c r="CT38" s="359">
        <v>0</v>
      </c>
      <c r="CU38" s="359">
        <v>0</v>
      </c>
      <c r="CV38" s="359">
        <v>0</v>
      </c>
      <c r="CW38" s="359">
        <v>0</v>
      </c>
      <c r="CX38" s="359">
        <v>0</v>
      </c>
      <c r="CY38" s="359">
        <v>0</v>
      </c>
      <c r="CZ38" s="359">
        <v>0</v>
      </c>
      <c r="DA38" s="359">
        <v>0</v>
      </c>
      <c r="DB38" s="359">
        <v>0</v>
      </c>
      <c r="DC38" s="359">
        <v>0</v>
      </c>
      <c r="DE38" s="23">
        <f t="shared" si="25"/>
        <v>0</v>
      </c>
      <c r="DF38" s="23">
        <f t="shared" si="17"/>
        <v>0</v>
      </c>
      <c r="DG38">
        <f t="shared" si="24"/>
        <v>21</v>
      </c>
      <c r="DH38">
        <v>0</v>
      </c>
    </row>
    <row r="39" spans="1:112" ht="15">
      <c r="A39" s="67">
        <v>27</v>
      </c>
      <c r="B39" s="323" t="str">
        <f>$B$33&amp;"6."</f>
        <v>D.3.6.</v>
      </c>
      <c r="C39" s="357" t="s">
        <v>182</v>
      </c>
      <c r="D39" s="363"/>
      <c r="E39" s="358">
        <v>0.21</v>
      </c>
      <c r="F39" s="350">
        <f>H39+NPV(FD,I39:INDEX(I39:DC39,PAL))</f>
        <v>0</v>
      </c>
      <c r="G39" s="350">
        <f>SUMIF($H$5:$DC$5,"&lt;="&amp;PAL,$H39:$DC39)</f>
        <v>0</v>
      </c>
      <c r="H39" s="359">
        <v>0</v>
      </c>
      <c r="I39" s="359">
        <v>0</v>
      </c>
      <c r="J39" s="359">
        <v>0</v>
      </c>
      <c r="K39" s="359">
        <v>0</v>
      </c>
      <c r="L39" s="359">
        <v>0</v>
      </c>
      <c r="M39" s="359">
        <v>0</v>
      </c>
      <c r="N39" s="359">
        <v>0</v>
      </c>
      <c r="O39" s="359">
        <v>0</v>
      </c>
      <c r="P39" s="359">
        <v>0</v>
      </c>
      <c r="Q39" s="359">
        <v>0</v>
      </c>
      <c r="R39" s="359">
        <v>0</v>
      </c>
      <c r="S39" s="359">
        <v>0</v>
      </c>
      <c r="T39" s="359">
        <v>0</v>
      </c>
      <c r="U39" s="359">
        <v>0</v>
      </c>
      <c r="V39" s="359">
        <v>0</v>
      </c>
      <c r="W39" s="359">
        <v>0</v>
      </c>
      <c r="X39" s="359">
        <v>0</v>
      </c>
      <c r="Y39" s="359">
        <v>0</v>
      </c>
      <c r="Z39" s="359">
        <v>0</v>
      </c>
      <c r="AA39" s="359">
        <v>0</v>
      </c>
      <c r="AB39" s="359">
        <v>0</v>
      </c>
      <c r="AC39" s="359">
        <v>0</v>
      </c>
      <c r="AD39" s="359">
        <v>0</v>
      </c>
      <c r="AE39" s="359">
        <v>0</v>
      </c>
      <c r="AF39" s="359">
        <v>0</v>
      </c>
      <c r="AG39" s="359">
        <v>0</v>
      </c>
      <c r="AH39" s="359">
        <v>0</v>
      </c>
      <c r="AI39" s="359">
        <v>0</v>
      </c>
      <c r="AJ39" s="359">
        <v>0</v>
      </c>
      <c r="AK39" s="359">
        <v>0</v>
      </c>
      <c r="AL39" s="359">
        <v>0</v>
      </c>
      <c r="AM39" s="359">
        <v>0</v>
      </c>
      <c r="AN39" s="359">
        <v>0</v>
      </c>
      <c r="AO39" s="359">
        <v>0</v>
      </c>
      <c r="AP39" s="359">
        <v>0</v>
      </c>
      <c r="AQ39" s="359">
        <v>0</v>
      </c>
      <c r="AR39" s="359">
        <v>0</v>
      </c>
      <c r="AS39" s="359">
        <v>0</v>
      </c>
      <c r="AT39" s="359">
        <v>0</v>
      </c>
      <c r="AU39" s="359">
        <v>0</v>
      </c>
      <c r="AV39" s="359">
        <v>0</v>
      </c>
      <c r="AW39" s="359">
        <v>0</v>
      </c>
      <c r="AX39" s="359">
        <v>0</v>
      </c>
      <c r="AY39" s="359">
        <v>0</v>
      </c>
      <c r="AZ39" s="359">
        <v>0</v>
      </c>
      <c r="BA39" s="359">
        <v>0</v>
      </c>
      <c r="BB39" s="359">
        <v>0</v>
      </c>
      <c r="BC39" s="359">
        <v>0</v>
      </c>
      <c r="BD39" s="359">
        <v>0</v>
      </c>
      <c r="BE39" s="359">
        <v>0</v>
      </c>
      <c r="BF39" s="359">
        <v>0</v>
      </c>
      <c r="BG39" s="359">
        <v>0</v>
      </c>
      <c r="BH39" s="359">
        <v>0</v>
      </c>
      <c r="BI39" s="359">
        <v>0</v>
      </c>
      <c r="BJ39" s="359">
        <v>0</v>
      </c>
      <c r="BK39" s="359">
        <v>0</v>
      </c>
      <c r="BL39" s="359">
        <v>0</v>
      </c>
      <c r="BM39" s="359">
        <v>0</v>
      </c>
      <c r="BN39" s="359">
        <v>0</v>
      </c>
      <c r="BO39" s="359">
        <v>0</v>
      </c>
      <c r="BP39" s="359">
        <v>0</v>
      </c>
      <c r="BQ39" s="359">
        <v>0</v>
      </c>
      <c r="BR39" s="359">
        <v>0</v>
      </c>
      <c r="BS39" s="359">
        <v>0</v>
      </c>
      <c r="BT39" s="359">
        <v>0</v>
      </c>
      <c r="BU39" s="359">
        <v>0</v>
      </c>
      <c r="BV39" s="359">
        <v>0</v>
      </c>
      <c r="BW39" s="359">
        <v>0</v>
      </c>
      <c r="BX39" s="359">
        <v>0</v>
      </c>
      <c r="BY39" s="359">
        <v>0</v>
      </c>
      <c r="BZ39" s="359">
        <v>0</v>
      </c>
      <c r="CA39" s="359">
        <v>0</v>
      </c>
      <c r="CB39" s="359">
        <v>0</v>
      </c>
      <c r="CC39" s="359">
        <v>0</v>
      </c>
      <c r="CD39" s="359">
        <v>0</v>
      </c>
      <c r="CE39" s="359">
        <v>0</v>
      </c>
      <c r="CF39" s="359">
        <v>0</v>
      </c>
      <c r="CG39" s="359">
        <v>0</v>
      </c>
      <c r="CH39" s="359">
        <v>0</v>
      </c>
      <c r="CI39" s="359">
        <v>0</v>
      </c>
      <c r="CJ39" s="359">
        <v>0</v>
      </c>
      <c r="CK39" s="359">
        <v>0</v>
      </c>
      <c r="CL39" s="359">
        <v>0</v>
      </c>
      <c r="CM39" s="359">
        <v>0</v>
      </c>
      <c r="CN39" s="359">
        <v>0</v>
      </c>
      <c r="CO39" s="359">
        <v>0</v>
      </c>
      <c r="CP39" s="359">
        <v>0</v>
      </c>
      <c r="CQ39" s="359">
        <v>0</v>
      </c>
      <c r="CR39" s="359">
        <v>0</v>
      </c>
      <c r="CS39" s="359">
        <v>0</v>
      </c>
      <c r="CT39" s="359">
        <v>0</v>
      </c>
      <c r="CU39" s="359">
        <v>0</v>
      </c>
      <c r="CV39" s="359">
        <v>0</v>
      </c>
      <c r="CW39" s="359">
        <v>0</v>
      </c>
      <c r="CX39" s="359">
        <v>0</v>
      </c>
      <c r="CY39" s="359">
        <v>0</v>
      </c>
      <c r="CZ39" s="359">
        <v>0</v>
      </c>
      <c r="DA39" s="359">
        <v>0</v>
      </c>
      <c r="DB39" s="359">
        <v>0</v>
      </c>
      <c r="DC39" s="359">
        <v>0</v>
      </c>
      <c r="DE39" s="23">
        <f t="shared" si="25"/>
        <v>0</v>
      </c>
      <c r="DF39" s="23">
        <f t="shared" si="17"/>
        <v>0</v>
      </c>
      <c r="DG39">
        <f t="shared" si="24"/>
        <v>21</v>
      </c>
      <c r="DH39">
        <v>0</v>
      </c>
    </row>
    <row r="40" spans="1:112" ht="15">
      <c r="A40" s="67">
        <v>28</v>
      </c>
      <c r="B40" s="323" t="str">
        <f>$B$33&amp;"7."</f>
        <v>D.3.7.</v>
      </c>
      <c r="C40" s="357" t="s">
        <v>182</v>
      </c>
      <c r="D40" s="363"/>
      <c r="E40" s="358">
        <v>0.21</v>
      </c>
      <c r="F40" s="350">
        <f>H40+NPV(FD,I40:INDEX(I40:DC40,PAL))</f>
        <v>0</v>
      </c>
      <c r="G40" s="350">
        <f>SUMIF($H$5:$DC$5,"&lt;="&amp;PAL,$H40:$DC40)</f>
        <v>0</v>
      </c>
      <c r="H40" s="359">
        <v>0</v>
      </c>
      <c r="I40" s="359">
        <v>0</v>
      </c>
      <c r="J40" s="359">
        <v>0</v>
      </c>
      <c r="K40" s="359">
        <v>0</v>
      </c>
      <c r="L40" s="359">
        <v>0</v>
      </c>
      <c r="M40" s="359">
        <v>0</v>
      </c>
      <c r="N40" s="359">
        <v>0</v>
      </c>
      <c r="O40" s="359">
        <v>0</v>
      </c>
      <c r="P40" s="359">
        <v>0</v>
      </c>
      <c r="Q40" s="359">
        <v>0</v>
      </c>
      <c r="R40" s="359">
        <v>0</v>
      </c>
      <c r="S40" s="359">
        <v>0</v>
      </c>
      <c r="T40" s="359">
        <v>0</v>
      </c>
      <c r="U40" s="359">
        <v>0</v>
      </c>
      <c r="V40" s="359">
        <v>0</v>
      </c>
      <c r="W40" s="359">
        <v>0</v>
      </c>
      <c r="X40" s="359">
        <v>0</v>
      </c>
      <c r="Y40" s="359">
        <v>0</v>
      </c>
      <c r="Z40" s="359">
        <v>0</v>
      </c>
      <c r="AA40" s="359">
        <v>0</v>
      </c>
      <c r="AB40" s="359">
        <v>0</v>
      </c>
      <c r="AC40" s="359">
        <v>0</v>
      </c>
      <c r="AD40" s="359">
        <v>0</v>
      </c>
      <c r="AE40" s="359">
        <v>0</v>
      </c>
      <c r="AF40" s="359">
        <v>0</v>
      </c>
      <c r="AG40" s="359">
        <v>0</v>
      </c>
      <c r="AH40" s="359">
        <v>0</v>
      </c>
      <c r="AI40" s="359">
        <v>0</v>
      </c>
      <c r="AJ40" s="359">
        <v>0</v>
      </c>
      <c r="AK40" s="359">
        <v>0</v>
      </c>
      <c r="AL40" s="359">
        <v>0</v>
      </c>
      <c r="AM40" s="359">
        <v>0</v>
      </c>
      <c r="AN40" s="359">
        <v>0</v>
      </c>
      <c r="AO40" s="359">
        <v>0</v>
      </c>
      <c r="AP40" s="359">
        <v>0</v>
      </c>
      <c r="AQ40" s="359">
        <v>0</v>
      </c>
      <c r="AR40" s="359">
        <v>0</v>
      </c>
      <c r="AS40" s="359">
        <v>0</v>
      </c>
      <c r="AT40" s="359">
        <v>0</v>
      </c>
      <c r="AU40" s="359">
        <v>0</v>
      </c>
      <c r="AV40" s="359">
        <v>0</v>
      </c>
      <c r="AW40" s="359">
        <v>0</v>
      </c>
      <c r="AX40" s="359">
        <v>0</v>
      </c>
      <c r="AY40" s="359">
        <v>0</v>
      </c>
      <c r="AZ40" s="359">
        <v>0</v>
      </c>
      <c r="BA40" s="359">
        <v>0</v>
      </c>
      <c r="BB40" s="359">
        <v>0</v>
      </c>
      <c r="BC40" s="359">
        <v>0</v>
      </c>
      <c r="BD40" s="359">
        <v>0</v>
      </c>
      <c r="BE40" s="359">
        <v>0</v>
      </c>
      <c r="BF40" s="359">
        <v>0</v>
      </c>
      <c r="BG40" s="359">
        <v>0</v>
      </c>
      <c r="BH40" s="359">
        <v>0</v>
      </c>
      <c r="BI40" s="359">
        <v>0</v>
      </c>
      <c r="BJ40" s="359">
        <v>0</v>
      </c>
      <c r="BK40" s="359">
        <v>0</v>
      </c>
      <c r="BL40" s="359">
        <v>0</v>
      </c>
      <c r="BM40" s="359">
        <v>0</v>
      </c>
      <c r="BN40" s="359">
        <v>0</v>
      </c>
      <c r="BO40" s="359">
        <v>0</v>
      </c>
      <c r="BP40" s="359">
        <v>0</v>
      </c>
      <c r="BQ40" s="359">
        <v>0</v>
      </c>
      <c r="BR40" s="359">
        <v>0</v>
      </c>
      <c r="BS40" s="359">
        <v>0</v>
      </c>
      <c r="BT40" s="359">
        <v>0</v>
      </c>
      <c r="BU40" s="359">
        <v>0</v>
      </c>
      <c r="BV40" s="359">
        <v>0</v>
      </c>
      <c r="BW40" s="359">
        <v>0</v>
      </c>
      <c r="BX40" s="359">
        <v>0</v>
      </c>
      <c r="BY40" s="359">
        <v>0</v>
      </c>
      <c r="BZ40" s="359">
        <v>0</v>
      </c>
      <c r="CA40" s="359">
        <v>0</v>
      </c>
      <c r="CB40" s="359">
        <v>0</v>
      </c>
      <c r="CC40" s="359">
        <v>0</v>
      </c>
      <c r="CD40" s="359">
        <v>0</v>
      </c>
      <c r="CE40" s="359">
        <v>0</v>
      </c>
      <c r="CF40" s="359">
        <v>0</v>
      </c>
      <c r="CG40" s="359">
        <v>0</v>
      </c>
      <c r="CH40" s="359">
        <v>0</v>
      </c>
      <c r="CI40" s="359">
        <v>0</v>
      </c>
      <c r="CJ40" s="359">
        <v>0</v>
      </c>
      <c r="CK40" s="359">
        <v>0</v>
      </c>
      <c r="CL40" s="359">
        <v>0</v>
      </c>
      <c r="CM40" s="359">
        <v>0</v>
      </c>
      <c r="CN40" s="359">
        <v>0</v>
      </c>
      <c r="CO40" s="359">
        <v>0</v>
      </c>
      <c r="CP40" s="359">
        <v>0</v>
      </c>
      <c r="CQ40" s="359">
        <v>0</v>
      </c>
      <c r="CR40" s="359">
        <v>0</v>
      </c>
      <c r="CS40" s="359">
        <v>0</v>
      </c>
      <c r="CT40" s="359">
        <v>0</v>
      </c>
      <c r="CU40" s="359">
        <v>0</v>
      </c>
      <c r="CV40" s="359">
        <v>0</v>
      </c>
      <c r="CW40" s="359">
        <v>0</v>
      </c>
      <c r="CX40" s="359">
        <v>0</v>
      </c>
      <c r="CY40" s="359">
        <v>0</v>
      </c>
      <c r="CZ40" s="359">
        <v>0</v>
      </c>
      <c r="DA40" s="359">
        <v>0</v>
      </c>
      <c r="DB40" s="359">
        <v>0</v>
      </c>
      <c r="DC40" s="359">
        <v>0</v>
      </c>
      <c r="DE40" s="23">
        <f t="shared" si="25"/>
        <v>0</v>
      </c>
      <c r="DF40" s="23">
        <f t="shared" si="17"/>
        <v>0</v>
      </c>
      <c r="DG40">
        <f t="shared" si="24"/>
        <v>21</v>
      </c>
      <c r="DH40">
        <v>0</v>
      </c>
    </row>
    <row r="41" spans="1:112" ht="15">
      <c r="A41" s="67">
        <v>29</v>
      </c>
      <c r="B41" s="323" t="str">
        <f>$B$33&amp;"8."</f>
        <v>D.3.8.</v>
      </c>
      <c r="C41" s="357" t="s">
        <v>182</v>
      </c>
      <c r="D41" s="360"/>
      <c r="E41" s="358">
        <v>0.21</v>
      </c>
      <c r="F41" s="350">
        <f>H41+NPV(FD,I41:INDEX(I41:DC41,PAL))</f>
        <v>0</v>
      </c>
      <c r="G41" s="350">
        <f>SUMIF($H$5:$DC$5,"&lt;="&amp;PAL,$H41:$DC41)</f>
        <v>0</v>
      </c>
      <c r="H41" s="359">
        <v>0</v>
      </c>
      <c r="I41" s="359">
        <v>0</v>
      </c>
      <c r="J41" s="359">
        <v>0</v>
      </c>
      <c r="K41" s="359">
        <v>0</v>
      </c>
      <c r="L41" s="359">
        <v>0</v>
      </c>
      <c r="M41" s="359">
        <v>0</v>
      </c>
      <c r="N41" s="359">
        <v>0</v>
      </c>
      <c r="O41" s="359">
        <v>0</v>
      </c>
      <c r="P41" s="359">
        <v>0</v>
      </c>
      <c r="Q41" s="359">
        <v>0</v>
      </c>
      <c r="R41" s="359">
        <v>0</v>
      </c>
      <c r="S41" s="359">
        <v>0</v>
      </c>
      <c r="T41" s="359">
        <v>0</v>
      </c>
      <c r="U41" s="359">
        <v>0</v>
      </c>
      <c r="V41" s="359">
        <v>0</v>
      </c>
      <c r="W41" s="359">
        <v>0</v>
      </c>
      <c r="X41" s="359">
        <v>0</v>
      </c>
      <c r="Y41" s="359">
        <v>0</v>
      </c>
      <c r="Z41" s="359">
        <v>0</v>
      </c>
      <c r="AA41" s="359">
        <v>0</v>
      </c>
      <c r="AB41" s="359">
        <v>0</v>
      </c>
      <c r="AC41" s="359">
        <v>0</v>
      </c>
      <c r="AD41" s="359">
        <v>0</v>
      </c>
      <c r="AE41" s="359">
        <v>0</v>
      </c>
      <c r="AF41" s="359">
        <v>0</v>
      </c>
      <c r="AG41" s="359">
        <v>0</v>
      </c>
      <c r="AH41" s="359">
        <v>0</v>
      </c>
      <c r="AI41" s="359">
        <v>0</v>
      </c>
      <c r="AJ41" s="359">
        <v>0</v>
      </c>
      <c r="AK41" s="359">
        <v>0</v>
      </c>
      <c r="AL41" s="359">
        <v>0</v>
      </c>
      <c r="AM41" s="359">
        <v>0</v>
      </c>
      <c r="AN41" s="359">
        <v>0</v>
      </c>
      <c r="AO41" s="359">
        <v>0</v>
      </c>
      <c r="AP41" s="359">
        <v>0</v>
      </c>
      <c r="AQ41" s="359">
        <v>0</v>
      </c>
      <c r="AR41" s="359">
        <v>0</v>
      </c>
      <c r="AS41" s="359">
        <v>0</v>
      </c>
      <c r="AT41" s="359">
        <v>0</v>
      </c>
      <c r="AU41" s="359">
        <v>0</v>
      </c>
      <c r="AV41" s="359">
        <v>0</v>
      </c>
      <c r="AW41" s="359">
        <v>0</v>
      </c>
      <c r="AX41" s="359">
        <v>0</v>
      </c>
      <c r="AY41" s="359">
        <v>0</v>
      </c>
      <c r="AZ41" s="359">
        <v>0</v>
      </c>
      <c r="BA41" s="359">
        <v>0</v>
      </c>
      <c r="BB41" s="359">
        <v>0</v>
      </c>
      <c r="BC41" s="359">
        <v>0</v>
      </c>
      <c r="BD41" s="359">
        <v>0</v>
      </c>
      <c r="BE41" s="359">
        <v>0</v>
      </c>
      <c r="BF41" s="359">
        <v>0</v>
      </c>
      <c r="BG41" s="359">
        <v>0</v>
      </c>
      <c r="BH41" s="359">
        <v>0</v>
      </c>
      <c r="BI41" s="359">
        <v>0</v>
      </c>
      <c r="BJ41" s="359">
        <v>0</v>
      </c>
      <c r="BK41" s="359">
        <v>0</v>
      </c>
      <c r="BL41" s="359">
        <v>0</v>
      </c>
      <c r="BM41" s="359">
        <v>0</v>
      </c>
      <c r="BN41" s="359">
        <v>0</v>
      </c>
      <c r="BO41" s="359">
        <v>0</v>
      </c>
      <c r="BP41" s="359">
        <v>0</v>
      </c>
      <c r="BQ41" s="359">
        <v>0</v>
      </c>
      <c r="BR41" s="359">
        <v>0</v>
      </c>
      <c r="BS41" s="359">
        <v>0</v>
      </c>
      <c r="BT41" s="359">
        <v>0</v>
      </c>
      <c r="BU41" s="359">
        <v>0</v>
      </c>
      <c r="BV41" s="359">
        <v>0</v>
      </c>
      <c r="BW41" s="359">
        <v>0</v>
      </c>
      <c r="BX41" s="359">
        <v>0</v>
      </c>
      <c r="BY41" s="359">
        <v>0</v>
      </c>
      <c r="BZ41" s="359">
        <v>0</v>
      </c>
      <c r="CA41" s="359">
        <v>0</v>
      </c>
      <c r="CB41" s="359">
        <v>0</v>
      </c>
      <c r="CC41" s="359">
        <v>0</v>
      </c>
      <c r="CD41" s="359">
        <v>0</v>
      </c>
      <c r="CE41" s="359">
        <v>0</v>
      </c>
      <c r="CF41" s="359">
        <v>0</v>
      </c>
      <c r="CG41" s="359">
        <v>0</v>
      </c>
      <c r="CH41" s="359">
        <v>0</v>
      </c>
      <c r="CI41" s="359">
        <v>0</v>
      </c>
      <c r="CJ41" s="359">
        <v>0</v>
      </c>
      <c r="CK41" s="359">
        <v>0</v>
      </c>
      <c r="CL41" s="359">
        <v>0</v>
      </c>
      <c r="CM41" s="359">
        <v>0</v>
      </c>
      <c r="CN41" s="359">
        <v>0</v>
      </c>
      <c r="CO41" s="359">
        <v>0</v>
      </c>
      <c r="CP41" s="359">
        <v>0</v>
      </c>
      <c r="CQ41" s="359">
        <v>0</v>
      </c>
      <c r="CR41" s="359">
        <v>0</v>
      </c>
      <c r="CS41" s="359">
        <v>0</v>
      </c>
      <c r="CT41" s="359">
        <v>0</v>
      </c>
      <c r="CU41" s="359">
        <v>0</v>
      </c>
      <c r="CV41" s="359">
        <v>0</v>
      </c>
      <c r="CW41" s="359">
        <v>0</v>
      </c>
      <c r="CX41" s="359">
        <v>0</v>
      </c>
      <c r="CY41" s="359">
        <v>0</v>
      </c>
      <c r="CZ41" s="359">
        <v>0</v>
      </c>
      <c r="DA41" s="359">
        <v>0</v>
      </c>
      <c r="DB41" s="359">
        <v>0</v>
      </c>
      <c r="DC41" s="359">
        <v>0</v>
      </c>
      <c r="DE41" s="23">
        <f t="shared" si="25"/>
        <v>0</v>
      </c>
      <c r="DF41" s="23">
        <f t="shared" si="17"/>
        <v>0</v>
      </c>
      <c r="DG41">
        <f t="shared" si="24"/>
        <v>21</v>
      </c>
      <c r="DH41">
        <v>0</v>
      </c>
    </row>
    <row r="42" spans="1:112" ht="15">
      <c r="A42" s="67">
        <v>30</v>
      </c>
      <c r="B42" s="323" t="str">
        <f>$B$33&amp;"9."</f>
        <v>D.3.9.</v>
      </c>
      <c r="C42" s="360" t="s">
        <v>178</v>
      </c>
      <c r="D42" s="360"/>
      <c r="E42" s="358">
        <v>0.21</v>
      </c>
      <c r="F42" s="350">
        <f>H42+NPV(FD,I42:INDEX(I42:DC42,PAL))</f>
        <v>0</v>
      </c>
      <c r="G42" s="350">
        <f>SUMIF($H$5:$DC$5,"&lt;="&amp;PAL,$H42:$DC42)</f>
        <v>0</v>
      </c>
      <c r="H42" s="361">
        <v>0</v>
      </c>
      <c r="I42" s="361">
        <v>0</v>
      </c>
      <c r="J42" s="361">
        <v>0</v>
      </c>
      <c r="K42" s="361">
        <v>0</v>
      </c>
      <c r="L42" s="361">
        <v>0</v>
      </c>
      <c r="M42" s="361">
        <v>0</v>
      </c>
      <c r="N42" s="361">
        <v>0</v>
      </c>
      <c r="O42" s="361">
        <v>0</v>
      </c>
      <c r="P42" s="361">
        <v>0</v>
      </c>
      <c r="Q42" s="361">
        <v>0</v>
      </c>
      <c r="R42" s="361">
        <v>0</v>
      </c>
      <c r="S42" s="362">
        <v>0</v>
      </c>
      <c r="T42" s="362">
        <v>0</v>
      </c>
      <c r="U42" s="362">
        <v>0</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0</v>
      </c>
      <c r="AW42" s="362">
        <v>0</v>
      </c>
      <c r="AX42" s="362">
        <v>0</v>
      </c>
      <c r="AY42" s="362">
        <v>0</v>
      </c>
      <c r="AZ42" s="362">
        <v>0</v>
      </c>
      <c r="BA42" s="362">
        <v>0</v>
      </c>
      <c r="BB42" s="362">
        <v>0</v>
      </c>
      <c r="BC42" s="362">
        <v>0</v>
      </c>
      <c r="BD42" s="362">
        <v>0</v>
      </c>
      <c r="BE42" s="362">
        <v>0</v>
      </c>
      <c r="BF42" s="362">
        <v>0</v>
      </c>
      <c r="BG42" s="362">
        <v>0</v>
      </c>
      <c r="BH42" s="362">
        <v>0</v>
      </c>
      <c r="BI42" s="362">
        <v>0</v>
      </c>
      <c r="BJ42" s="362">
        <v>0</v>
      </c>
      <c r="BK42" s="362">
        <v>0</v>
      </c>
      <c r="BL42" s="362">
        <v>0</v>
      </c>
      <c r="BM42" s="362">
        <v>0</v>
      </c>
      <c r="BN42" s="362">
        <v>0</v>
      </c>
      <c r="BO42" s="362">
        <v>0</v>
      </c>
      <c r="BP42" s="362">
        <v>0</v>
      </c>
      <c r="BQ42" s="362">
        <v>0</v>
      </c>
      <c r="BR42" s="362">
        <v>0</v>
      </c>
      <c r="BS42" s="362">
        <v>0</v>
      </c>
      <c r="BT42" s="362">
        <v>0</v>
      </c>
      <c r="BU42" s="362">
        <v>0</v>
      </c>
      <c r="BV42" s="362">
        <v>0</v>
      </c>
      <c r="BW42" s="362">
        <v>0</v>
      </c>
      <c r="BX42" s="362">
        <v>0</v>
      </c>
      <c r="BY42" s="362">
        <v>0</v>
      </c>
      <c r="BZ42" s="362">
        <v>0</v>
      </c>
      <c r="CA42" s="362">
        <v>0</v>
      </c>
      <c r="CB42" s="362">
        <v>0</v>
      </c>
      <c r="CC42" s="362">
        <v>0</v>
      </c>
      <c r="CD42" s="362">
        <v>0</v>
      </c>
      <c r="CE42" s="362">
        <v>0</v>
      </c>
      <c r="CF42" s="362">
        <v>0</v>
      </c>
      <c r="CG42" s="362">
        <v>0</v>
      </c>
      <c r="CH42" s="362">
        <v>0</v>
      </c>
      <c r="CI42" s="362">
        <v>0</v>
      </c>
      <c r="CJ42" s="362">
        <v>0</v>
      </c>
      <c r="CK42" s="362">
        <v>0</v>
      </c>
      <c r="CL42" s="362">
        <v>0</v>
      </c>
      <c r="CM42" s="362">
        <v>0</v>
      </c>
      <c r="CN42" s="362">
        <v>0</v>
      </c>
      <c r="CO42" s="362">
        <v>0</v>
      </c>
      <c r="CP42" s="362">
        <v>0</v>
      </c>
      <c r="CQ42" s="362">
        <v>0</v>
      </c>
      <c r="CR42" s="362">
        <v>0</v>
      </c>
      <c r="CS42" s="362">
        <v>0</v>
      </c>
      <c r="CT42" s="362">
        <v>0</v>
      </c>
      <c r="CU42" s="362">
        <v>0</v>
      </c>
      <c r="CV42" s="362">
        <v>0</v>
      </c>
      <c r="CW42" s="362">
        <v>0</v>
      </c>
      <c r="CX42" s="362">
        <v>0</v>
      </c>
      <c r="CY42" s="362">
        <v>0</v>
      </c>
      <c r="CZ42" s="362">
        <v>0</v>
      </c>
      <c r="DA42" s="362">
        <v>0</v>
      </c>
      <c r="DB42" s="362">
        <v>0</v>
      </c>
      <c r="DC42" s="362">
        <v>0</v>
      </c>
      <c r="DE42" s="23">
        <f t="shared" si="25"/>
        <v>0</v>
      </c>
      <c r="DF42" s="23">
        <f t="shared" si="17"/>
        <v>0</v>
      </c>
      <c r="DG42">
        <f t="shared" si="24"/>
        <v>21</v>
      </c>
      <c r="DH42">
        <v>0</v>
      </c>
    </row>
    <row r="43" spans="1:112" ht="15">
      <c r="A43" s="67">
        <v>31</v>
      </c>
      <c r="B43" s="323" t="str">
        <f>$B$33&amp;"L."</f>
        <v>D.3.L.</v>
      </c>
      <c r="C43" s="360" t="s">
        <v>179</v>
      </c>
      <c r="D43" s="360"/>
      <c r="E43" s="358">
        <v>0.21</v>
      </c>
      <c r="F43" s="350">
        <f>H43+NPV(FD,I43:INDEX(I43:DC43,PAL))</f>
        <v>0</v>
      </c>
      <c r="G43" s="350">
        <f>SUMIF($H$5:$DC$5,"&lt;="&amp;PAL,$H43:$DC43)</f>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0</v>
      </c>
      <c r="AA43" s="361">
        <v>0</v>
      </c>
      <c r="AB43" s="362">
        <v>0</v>
      </c>
      <c r="AC43" s="361">
        <v>0</v>
      </c>
      <c r="AD43" s="361">
        <v>0</v>
      </c>
      <c r="AE43" s="361">
        <v>0</v>
      </c>
      <c r="AF43" s="361">
        <v>0</v>
      </c>
      <c r="AG43" s="361">
        <v>0</v>
      </c>
      <c r="AH43" s="361">
        <v>0</v>
      </c>
      <c r="AI43" s="361">
        <v>0</v>
      </c>
      <c r="AJ43" s="361">
        <v>0</v>
      </c>
      <c r="AK43" s="361">
        <v>0</v>
      </c>
      <c r="AL43" s="361">
        <v>0</v>
      </c>
      <c r="AM43" s="361">
        <v>0</v>
      </c>
      <c r="AN43" s="361">
        <v>0</v>
      </c>
      <c r="AO43" s="361">
        <v>0</v>
      </c>
      <c r="AP43" s="361">
        <v>0</v>
      </c>
      <c r="AQ43" s="361">
        <v>0</v>
      </c>
      <c r="AR43" s="361">
        <v>0</v>
      </c>
      <c r="AS43" s="361">
        <v>0</v>
      </c>
      <c r="AT43" s="361">
        <v>0</v>
      </c>
      <c r="AU43" s="361">
        <v>0</v>
      </c>
      <c r="AV43" s="361">
        <v>0</v>
      </c>
      <c r="AW43" s="361">
        <v>0</v>
      </c>
      <c r="AX43" s="361">
        <v>0</v>
      </c>
      <c r="AY43" s="361">
        <v>0</v>
      </c>
      <c r="AZ43" s="361">
        <v>0</v>
      </c>
      <c r="BA43" s="361">
        <v>0</v>
      </c>
      <c r="BB43" s="361">
        <v>0</v>
      </c>
      <c r="BC43" s="361">
        <v>0</v>
      </c>
      <c r="BD43" s="361">
        <v>0</v>
      </c>
      <c r="BE43" s="361">
        <v>0</v>
      </c>
      <c r="BF43" s="361">
        <v>0</v>
      </c>
      <c r="BG43" s="361">
        <v>0</v>
      </c>
      <c r="BH43" s="361">
        <v>0</v>
      </c>
      <c r="BI43" s="361">
        <v>0</v>
      </c>
      <c r="BJ43" s="361">
        <v>0</v>
      </c>
      <c r="BK43" s="361">
        <v>0</v>
      </c>
      <c r="BL43" s="361">
        <v>0</v>
      </c>
      <c r="BM43" s="361">
        <v>0</v>
      </c>
      <c r="BN43" s="361">
        <v>0</v>
      </c>
      <c r="BO43" s="361">
        <v>0</v>
      </c>
      <c r="BP43" s="361">
        <v>0</v>
      </c>
      <c r="BQ43" s="361">
        <v>0</v>
      </c>
      <c r="BR43" s="361">
        <v>0</v>
      </c>
      <c r="BS43" s="361">
        <v>0</v>
      </c>
      <c r="BT43" s="361">
        <v>0</v>
      </c>
      <c r="BU43" s="361">
        <v>0</v>
      </c>
      <c r="BV43" s="361">
        <v>0</v>
      </c>
      <c r="BW43" s="361">
        <v>0</v>
      </c>
      <c r="BX43" s="361">
        <v>0</v>
      </c>
      <c r="BY43" s="361">
        <v>0</v>
      </c>
      <c r="BZ43" s="361">
        <v>0</v>
      </c>
      <c r="CA43" s="361">
        <v>0</v>
      </c>
      <c r="CB43" s="361">
        <v>0</v>
      </c>
      <c r="CC43" s="361">
        <v>0</v>
      </c>
      <c r="CD43" s="361">
        <v>0</v>
      </c>
      <c r="CE43" s="361">
        <v>0</v>
      </c>
      <c r="CF43" s="361">
        <v>0</v>
      </c>
      <c r="CG43" s="361">
        <v>0</v>
      </c>
      <c r="CH43" s="361">
        <v>0</v>
      </c>
      <c r="CI43" s="361">
        <v>0</v>
      </c>
      <c r="CJ43" s="361">
        <v>0</v>
      </c>
      <c r="CK43" s="361">
        <v>0</v>
      </c>
      <c r="CL43" s="361">
        <v>0</v>
      </c>
      <c r="CM43" s="361">
        <v>0</v>
      </c>
      <c r="CN43" s="361">
        <v>0</v>
      </c>
      <c r="CO43" s="361">
        <v>0</v>
      </c>
      <c r="CP43" s="361">
        <v>0</v>
      </c>
      <c r="CQ43" s="361">
        <v>0</v>
      </c>
      <c r="CR43" s="361">
        <v>0</v>
      </c>
      <c r="CS43" s="361">
        <v>0</v>
      </c>
      <c r="CT43" s="361">
        <v>0</v>
      </c>
      <c r="CU43" s="361">
        <v>0</v>
      </c>
      <c r="CV43" s="361">
        <v>0</v>
      </c>
      <c r="CW43" s="361">
        <v>0</v>
      </c>
      <c r="CX43" s="361">
        <v>0</v>
      </c>
      <c r="CY43" s="361">
        <v>0</v>
      </c>
      <c r="CZ43" s="361">
        <v>0</v>
      </c>
      <c r="DA43" s="361">
        <v>0</v>
      </c>
      <c r="DB43" s="361">
        <v>0</v>
      </c>
      <c r="DC43" s="362">
        <v>0</v>
      </c>
      <c r="DE43" s="23">
        <f t="shared" si="25"/>
        <v>0</v>
      </c>
      <c r="DF43" s="23">
        <f t="shared" si="17"/>
        <v>0</v>
      </c>
      <c r="DG43">
        <f t="shared" si="24"/>
        <v>21</v>
      </c>
      <c r="DH43">
        <f>DG43/(100+DG43)</f>
        <v>0.17355371900826447</v>
      </c>
    </row>
    <row r="44" spans="1:112" ht="15">
      <c r="A44" s="67">
        <v>32</v>
      </c>
      <c r="B44" s="323" t="s">
        <v>193</v>
      </c>
      <c r="C44" s="349" t="s">
        <v>194</v>
      </c>
      <c r="D44" s="351"/>
      <c r="E44" s="351"/>
      <c r="F44" s="352">
        <f>F45+F56+F67</f>
        <v>0</v>
      </c>
      <c r="G44" s="350">
        <f>SUMIF($H$5:$DC$5,"&lt;="&amp;PAL,$H44:$DC44)</f>
        <v>0</v>
      </c>
      <c r="H44" s="352">
        <f>H45+H56+H67</f>
        <v>0</v>
      </c>
      <c r="I44" s="352">
        <f t="shared" ref="I44:BT44" si="26">I45+I56+I67</f>
        <v>0</v>
      </c>
      <c r="J44" s="352">
        <f t="shared" si="26"/>
        <v>0</v>
      </c>
      <c r="K44" s="352">
        <f t="shared" si="26"/>
        <v>0</v>
      </c>
      <c r="L44" s="352">
        <f t="shared" si="26"/>
        <v>0</v>
      </c>
      <c r="M44" s="352">
        <f t="shared" si="26"/>
        <v>0</v>
      </c>
      <c r="N44" s="352">
        <f t="shared" si="26"/>
        <v>0</v>
      </c>
      <c r="O44" s="352">
        <f t="shared" si="26"/>
        <v>0</v>
      </c>
      <c r="P44" s="352">
        <f t="shared" si="26"/>
        <v>0</v>
      </c>
      <c r="Q44" s="352">
        <f t="shared" si="26"/>
        <v>0</v>
      </c>
      <c r="R44" s="352">
        <f t="shared" si="26"/>
        <v>0</v>
      </c>
      <c r="S44" s="352">
        <f t="shared" si="26"/>
        <v>0</v>
      </c>
      <c r="T44" s="352">
        <f t="shared" si="26"/>
        <v>0</v>
      </c>
      <c r="U44" s="352">
        <f t="shared" si="26"/>
        <v>0</v>
      </c>
      <c r="V44" s="352">
        <f t="shared" si="26"/>
        <v>0</v>
      </c>
      <c r="W44" s="352">
        <f t="shared" si="26"/>
        <v>0</v>
      </c>
      <c r="X44" s="352">
        <f t="shared" si="26"/>
        <v>0</v>
      </c>
      <c r="Y44" s="352">
        <f t="shared" si="26"/>
        <v>0</v>
      </c>
      <c r="Z44" s="352">
        <f t="shared" si="26"/>
        <v>0</v>
      </c>
      <c r="AA44" s="352">
        <f t="shared" si="26"/>
        <v>0</v>
      </c>
      <c r="AB44" s="352">
        <f t="shared" si="26"/>
        <v>0</v>
      </c>
      <c r="AC44" s="352">
        <f t="shared" si="26"/>
        <v>0</v>
      </c>
      <c r="AD44" s="352">
        <f t="shared" si="26"/>
        <v>0</v>
      </c>
      <c r="AE44" s="352">
        <f t="shared" si="26"/>
        <v>0</v>
      </c>
      <c r="AF44" s="352">
        <f t="shared" si="26"/>
        <v>0</v>
      </c>
      <c r="AG44" s="352">
        <f t="shared" si="26"/>
        <v>0</v>
      </c>
      <c r="AH44" s="352">
        <f t="shared" si="26"/>
        <v>0</v>
      </c>
      <c r="AI44" s="352">
        <f t="shared" si="26"/>
        <v>0</v>
      </c>
      <c r="AJ44" s="352">
        <f t="shared" si="26"/>
        <v>0</v>
      </c>
      <c r="AK44" s="352">
        <f t="shared" si="26"/>
        <v>0</v>
      </c>
      <c r="AL44" s="352">
        <f t="shared" si="26"/>
        <v>0</v>
      </c>
      <c r="AM44" s="352">
        <f t="shared" si="26"/>
        <v>0</v>
      </c>
      <c r="AN44" s="352">
        <f t="shared" si="26"/>
        <v>0</v>
      </c>
      <c r="AO44" s="352">
        <f t="shared" si="26"/>
        <v>0</v>
      </c>
      <c r="AP44" s="352">
        <f t="shared" si="26"/>
        <v>0</v>
      </c>
      <c r="AQ44" s="352">
        <f t="shared" si="26"/>
        <v>0</v>
      </c>
      <c r="AR44" s="352">
        <f t="shared" si="26"/>
        <v>0</v>
      </c>
      <c r="AS44" s="352">
        <f t="shared" si="26"/>
        <v>0</v>
      </c>
      <c r="AT44" s="352">
        <f t="shared" si="26"/>
        <v>0</v>
      </c>
      <c r="AU44" s="352">
        <f t="shared" si="26"/>
        <v>0</v>
      </c>
      <c r="AV44" s="352">
        <f t="shared" si="26"/>
        <v>0</v>
      </c>
      <c r="AW44" s="352">
        <f t="shared" si="26"/>
        <v>0</v>
      </c>
      <c r="AX44" s="352">
        <f t="shared" si="26"/>
        <v>0</v>
      </c>
      <c r="AY44" s="352">
        <f t="shared" si="26"/>
        <v>0</v>
      </c>
      <c r="AZ44" s="352">
        <f t="shared" si="26"/>
        <v>0</v>
      </c>
      <c r="BA44" s="352">
        <f t="shared" si="26"/>
        <v>0</v>
      </c>
      <c r="BB44" s="352">
        <f t="shared" si="26"/>
        <v>0</v>
      </c>
      <c r="BC44" s="352">
        <f t="shared" si="26"/>
        <v>0</v>
      </c>
      <c r="BD44" s="352">
        <f t="shared" si="26"/>
        <v>0</v>
      </c>
      <c r="BE44" s="352">
        <f t="shared" si="26"/>
        <v>0</v>
      </c>
      <c r="BF44" s="352">
        <f t="shared" si="26"/>
        <v>0</v>
      </c>
      <c r="BG44" s="352">
        <f t="shared" si="26"/>
        <v>0</v>
      </c>
      <c r="BH44" s="352">
        <f t="shared" si="26"/>
        <v>0</v>
      </c>
      <c r="BI44" s="352">
        <f t="shared" si="26"/>
        <v>0</v>
      </c>
      <c r="BJ44" s="352">
        <f t="shared" si="26"/>
        <v>0</v>
      </c>
      <c r="BK44" s="352">
        <f t="shared" si="26"/>
        <v>0</v>
      </c>
      <c r="BL44" s="352">
        <f t="shared" si="26"/>
        <v>0</v>
      </c>
      <c r="BM44" s="352">
        <f t="shared" si="26"/>
        <v>0</v>
      </c>
      <c r="BN44" s="352">
        <f t="shared" si="26"/>
        <v>0</v>
      </c>
      <c r="BO44" s="352">
        <f t="shared" si="26"/>
        <v>0</v>
      </c>
      <c r="BP44" s="352">
        <f t="shared" si="26"/>
        <v>0</v>
      </c>
      <c r="BQ44" s="352">
        <f t="shared" si="26"/>
        <v>0</v>
      </c>
      <c r="BR44" s="352">
        <f t="shared" si="26"/>
        <v>0</v>
      </c>
      <c r="BS44" s="352">
        <f t="shared" si="26"/>
        <v>0</v>
      </c>
      <c r="BT44" s="352">
        <f t="shared" si="26"/>
        <v>0</v>
      </c>
      <c r="BU44" s="352">
        <f t="shared" ref="BU44:DC44" si="27">BU45+BU56+BU67</f>
        <v>0</v>
      </c>
      <c r="BV44" s="352">
        <f t="shared" si="27"/>
        <v>0</v>
      </c>
      <c r="BW44" s="352">
        <f t="shared" si="27"/>
        <v>0</v>
      </c>
      <c r="BX44" s="352">
        <f t="shared" si="27"/>
        <v>0</v>
      </c>
      <c r="BY44" s="352">
        <f t="shared" si="27"/>
        <v>0</v>
      </c>
      <c r="BZ44" s="352">
        <f t="shared" si="27"/>
        <v>0</v>
      </c>
      <c r="CA44" s="352">
        <f t="shared" si="27"/>
        <v>0</v>
      </c>
      <c r="CB44" s="352">
        <f t="shared" si="27"/>
        <v>0</v>
      </c>
      <c r="CC44" s="352">
        <f t="shared" si="27"/>
        <v>0</v>
      </c>
      <c r="CD44" s="352">
        <f t="shared" si="27"/>
        <v>0</v>
      </c>
      <c r="CE44" s="352">
        <f t="shared" si="27"/>
        <v>0</v>
      </c>
      <c r="CF44" s="352">
        <f t="shared" si="27"/>
        <v>0</v>
      </c>
      <c r="CG44" s="352">
        <f t="shared" si="27"/>
        <v>0</v>
      </c>
      <c r="CH44" s="352">
        <f t="shared" si="27"/>
        <v>0</v>
      </c>
      <c r="CI44" s="352">
        <f t="shared" si="27"/>
        <v>0</v>
      </c>
      <c r="CJ44" s="352">
        <f t="shared" si="27"/>
        <v>0</v>
      </c>
      <c r="CK44" s="352">
        <f t="shared" si="27"/>
        <v>0</v>
      </c>
      <c r="CL44" s="352">
        <f t="shared" si="27"/>
        <v>0</v>
      </c>
      <c r="CM44" s="352">
        <f t="shared" si="27"/>
        <v>0</v>
      </c>
      <c r="CN44" s="352">
        <f t="shared" si="27"/>
        <v>0</v>
      </c>
      <c r="CO44" s="352">
        <f t="shared" si="27"/>
        <v>0</v>
      </c>
      <c r="CP44" s="352">
        <f t="shared" si="27"/>
        <v>0</v>
      </c>
      <c r="CQ44" s="352">
        <f t="shared" si="27"/>
        <v>0</v>
      </c>
      <c r="CR44" s="352">
        <f t="shared" si="27"/>
        <v>0</v>
      </c>
      <c r="CS44" s="352">
        <f t="shared" si="27"/>
        <v>0</v>
      </c>
      <c r="CT44" s="352">
        <f t="shared" si="27"/>
        <v>0</v>
      </c>
      <c r="CU44" s="352">
        <f t="shared" si="27"/>
        <v>0</v>
      </c>
      <c r="CV44" s="352">
        <f t="shared" si="27"/>
        <v>0</v>
      </c>
      <c r="CW44" s="352">
        <f t="shared" si="27"/>
        <v>0</v>
      </c>
      <c r="CX44" s="352">
        <f t="shared" si="27"/>
        <v>0</v>
      </c>
      <c r="CY44" s="352">
        <f t="shared" si="27"/>
        <v>0</v>
      </c>
      <c r="CZ44" s="352">
        <f t="shared" si="27"/>
        <v>0</v>
      </c>
      <c r="DA44" s="352">
        <f t="shared" si="27"/>
        <v>0</v>
      </c>
      <c r="DB44" s="352">
        <f t="shared" si="27"/>
        <v>0</v>
      </c>
      <c r="DC44" s="352">
        <f t="shared" si="27"/>
        <v>0</v>
      </c>
      <c r="DF44" s="23">
        <f t="shared" si="17"/>
        <v>0</v>
      </c>
    </row>
    <row r="45" spans="1:112" ht="15">
      <c r="A45" s="67">
        <v>33</v>
      </c>
      <c r="B45" s="323" t="s">
        <v>195</v>
      </c>
      <c r="C45" s="349" t="s">
        <v>196</v>
      </c>
      <c r="D45" s="351"/>
      <c r="E45" s="351"/>
      <c r="F45" s="352">
        <f>SUM(F46:F53)+F54</f>
        <v>0</v>
      </c>
      <c r="G45" s="350">
        <f>SUMIF($H$5:$DC$5,"&lt;="&amp;PAL,$H45:$DC45)</f>
        <v>0</v>
      </c>
      <c r="H45" s="352">
        <f>SUM(H46:H53)+H54</f>
        <v>0</v>
      </c>
      <c r="I45" s="352">
        <f t="shared" ref="I45:BT45" si="28">SUM(I46:I53)+I54</f>
        <v>0</v>
      </c>
      <c r="J45" s="352">
        <f t="shared" si="28"/>
        <v>0</v>
      </c>
      <c r="K45" s="352">
        <f t="shared" si="28"/>
        <v>0</v>
      </c>
      <c r="L45" s="352">
        <f t="shared" si="28"/>
        <v>0</v>
      </c>
      <c r="M45" s="352">
        <f t="shared" si="28"/>
        <v>0</v>
      </c>
      <c r="N45" s="352">
        <f t="shared" si="28"/>
        <v>0</v>
      </c>
      <c r="O45" s="352">
        <f t="shared" si="28"/>
        <v>0</v>
      </c>
      <c r="P45" s="352">
        <f t="shared" si="28"/>
        <v>0</v>
      </c>
      <c r="Q45" s="352">
        <f t="shared" si="28"/>
        <v>0</v>
      </c>
      <c r="R45" s="352">
        <f t="shared" si="28"/>
        <v>0</v>
      </c>
      <c r="S45" s="352">
        <f t="shared" si="28"/>
        <v>0</v>
      </c>
      <c r="T45" s="352">
        <f t="shared" si="28"/>
        <v>0</v>
      </c>
      <c r="U45" s="352">
        <f t="shared" si="28"/>
        <v>0</v>
      </c>
      <c r="V45" s="352">
        <f t="shared" si="28"/>
        <v>0</v>
      </c>
      <c r="W45" s="352">
        <f t="shared" si="28"/>
        <v>0</v>
      </c>
      <c r="X45" s="352">
        <f t="shared" si="28"/>
        <v>0</v>
      </c>
      <c r="Y45" s="352">
        <f t="shared" si="28"/>
        <v>0</v>
      </c>
      <c r="Z45" s="352">
        <f t="shared" si="28"/>
        <v>0</v>
      </c>
      <c r="AA45" s="352">
        <f t="shared" si="28"/>
        <v>0</v>
      </c>
      <c r="AB45" s="352">
        <f t="shared" si="28"/>
        <v>0</v>
      </c>
      <c r="AC45" s="352">
        <f t="shared" si="28"/>
        <v>0</v>
      </c>
      <c r="AD45" s="352">
        <f t="shared" si="28"/>
        <v>0</v>
      </c>
      <c r="AE45" s="352">
        <f t="shared" si="28"/>
        <v>0</v>
      </c>
      <c r="AF45" s="352">
        <f t="shared" si="28"/>
        <v>0</v>
      </c>
      <c r="AG45" s="352">
        <f t="shared" si="28"/>
        <v>0</v>
      </c>
      <c r="AH45" s="352">
        <f t="shared" si="28"/>
        <v>0</v>
      </c>
      <c r="AI45" s="352">
        <f t="shared" si="28"/>
        <v>0</v>
      </c>
      <c r="AJ45" s="352">
        <f t="shared" si="28"/>
        <v>0</v>
      </c>
      <c r="AK45" s="352">
        <f t="shared" si="28"/>
        <v>0</v>
      </c>
      <c r="AL45" s="352">
        <f t="shared" si="28"/>
        <v>0</v>
      </c>
      <c r="AM45" s="352">
        <f t="shared" si="28"/>
        <v>0</v>
      </c>
      <c r="AN45" s="352">
        <f t="shared" si="28"/>
        <v>0</v>
      </c>
      <c r="AO45" s="352">
        <f t="shared" si="28"/>
        <v>0</v>
      </c>
      <c r="AP45" s="352">
        <f t="shared" si="28"/>
        <v>0</v>
      </c>
      <c r="AQ45" s="352">
        <f t="shared" si="28"/>
        <v>0</v>
      </c>
      <c r="AR45" s="352">
        <f t="shared" si="28"/>
        <v>0</v>
      </c>
      <c r="AS45" s="352">
        <f t="shared" si="28"/>
        <v>0</v>
      </c>
      <c r="AT45" s="352">
        <f t="shared" si="28"/>
        <v>0</v>
      </c>
      <c r="AU45" s="352">
        <f t="shared" si="28"/>
        <v>0</v>
      </c>
      <c r="AV45" s="352">
        <f t="shared" si="28"/>
        <v>0</v>
      </c>
      <c r="AW45" s="352">
        <f t="shared" si="28"/>
        <v>0</v>
      </c>
      <c r="AX45" s="352">
        <f t="shared" si="28"/>
        <v>0</v>
      </c>
      <c r="AY45" s="352">
        <f t="shared" si="28"/>
        <v>0</v>
      </c>
      <c r="AZ45" s="352">
        <f t="shared" si="28"/>
        <v>0</v>
      </c>
      <c r="BA45" s="352">
        <f t="shared" si="28"/>
        <v>0</v>
      </c>
      <c r="BB45" s="352">
        <f t="shared" si="28"/>
        <v>0</v>
      </c>
      <c r="BC45" s="352">
        <f t="shared" si="28"/>
        <v>0</v>
      </c>
      <c r="BD45" s="352">
        <f t="shared" si="28"/>
        <v>0</v>
      </c>
      <c r="BE45" s="352">
        <f t="shared" si="28"/>
        <v>0</v>
      </c>
      <c r="BF45" s="352">
        <f t="shared" si="28"/>
        <v>0</v>
      </c>
      <c r="BG45" s="352">
        <f t="shared" si="28"/>
        <v>0</v>
      </c>
      <c r="BH45" s="352">
        <f t="shared" si="28"/>
        <v>0</v>
      </c>
      <c r="BI45" s="352">
        <f t="shared" si="28"/>
        <v>0</v>
      </c>
      <c r="BJ45" s="352">
        <f t="shared" si="28"/>
        <v>0</v>
      </c>
      <c r="BK45" s="352">
        <f t="shared" si="28"/>
        <v>0</v>
      </c>
      <c r="BL45" s="352">
        <f t="shared" si="28"/>
        <v>0</v>
      </c>
      <c r="BM45" s="352">
        <f t="shared" si="28"/>
        <v>0</v>
      </c>
      <c r="BN45" s="352">
        <f t="shared" si="28"/>
        <v>0</v>
      </c>
      <c r="BO45" s="352">
        <f t="shared" si="28"/>
        <v>0</v>
      </c>
      <c r="BP45" s="352">
        <f t="shared" si="28"/>
        <v>0</v>
      </c>
      <c r="BQ45" s="352">
        <f t="shared" si="28"/>
        <v>0</v>
      </c>
      <c r="BR45" s="352">
        <f t="shared" si="28"/>
        <v>0</v>
      </c>
      <c r="BS45" s="352">
        <f t="shared" si="28"/>
        <v>0</v>
      </c>
      <c r="BT45" s="352">
        <f t="shared" si="28"/>
        <v>0</v>
      </c>
      <c r="BU45" s="352">
        <f t="shared" ref="BU45:DC45" si="29">SUM(BU46:BU53)+BU54</f>
        <v>0</v>
      </c>
      <c r="BV45" s="352">
        <f t="shared" si="29"/>
        <v>0</v>
      </c>
      <c r="BW45" s="352">
        <f t="shared" si="29"/>
        <v>0</v>
      </c>
      <c r="BX45" s="352">
        <f t="shared" si="29"/>
        <v>0</v>
      </c>
      <c r="BY45" s="352">
        <f t="shared" si="29"/>
        <v>0</v>
      </c>
      <c r="BZ45" s="352">
        <f t="shared" si="29"/>
        <v>0</v>
      </c>
      <c r="CA45" s="352">
        <f t="shared" si="29"/>
        <v>0</v>
      </c>
      <c r="CB45" s="352">
        <f t="shared" si="29"/>
        <v>0</v>
      </c>
      <c r="CC45" s="352">
        <f t="shared" si="29"/>
        <v>0</v>
      </c>
      <c r="CD45" s="352">
        <f t="shared" si="29"/>
        <v>0</v>
      </c>
      <c r="CE45" s="352">
        <f t="shared" si="29"/>
        <v>0</v>
      </c>
      <c r="CF45" s="352">
        <f t="shared" si="29"/>
        <v>0</v>
      </c>
      <c r="CG45" s="352">
        <f t="shared" si="29"/>
        <v>0</v>
      </c>
      <c r="CH45" s="352">
        <f t="shared" si="29"/>
        <v>0</v>
      </c>
      <c r="CI45" s="352">
        <f t="shared" si="29"/>
        <v>0</v>
      </c>
      <c r="CJ45" s="352">
        <f t="shared" si="29"/>
        <v>0</v>
      </c>
      <c r="CK45" s="352">
        <f t="shared" si="29"/>
        <v>0</v>
      </c>
      <c r="CL45" s="352">
        <f t="shared" si="29"/>
        <v>0</v>
      </c>
      <c r="CM45" s="352">
        <f t="shared" si="29"/>
        <v>0</v>
      </c>
      <c r="CN45" s="352">
        <f t="shared" si="29"/>
        <v>0</v>
      </c>
      <c r="CO45" s="352">
        <f t="shared" si="29"/>
        <v>0</v>
      </c>
      <c r="CP45" s="352">
        <f t="shared" si="29"/>
        <v>0</v>
      </c>
      <c r="CQ45" s="352">
        <f t="shared" si="29"/>
        <v>0</v>
      </c>
      <c r="CR45" s="352">
        <f t="shared" si="29"/>
        <v>0</v>
      </c>
      <c r="CS45" s="352">
        <f t="shared" si="29"/>
        <v>0</v>
      </c>
      <c r="CT45" s="352">
        <f t="shared" si="29"/>
        <v>0</v>
      </c>
      <c r="CU45" s="352">
        <f t="shared" si="29"/>
        <v>0</v>
      </c>
      <c r="CV45" s="352">
        <f t="shared" si="29"/>
        <v>0</v>
      </c>
      <c r="CW45" s="352">
        <f t="shared" si="29"/>
        <v>0</v>
      </c>
      <c r="CX45" s="352">
        <f t="shared" si="29"/>
        <v>0</v>
      </c>
      <c r="CY45" s="352">
        <f t="shared" si="29"/>
        <v>0</v>
      </c>
      <c r="CZ45" s="352">
        <f t="shared" si="29"/>
        <v>0</v>
      </c>
      <c r="DA45" s="352">
        <f t="shared" si="29"/>
        <v>0</v>
      </c>
      <c r="DB45" s="352">
        <f t="shared" si="29"/>
        <v>0</v>
      </c>
      <c r="DC45" s="352">
        <f t="shared" si="29"/>
        <v>0</v>
      </c>
      <c r="DF45" s="23">
        <f t="shared" si="17"/>
        <v>0</v>
      </c>
    </row>
    <row r="46" spans="1:112" ht="15">
      <c r="A46" s="67">
        <v>34</v>
      </c>
      <c r="B46" s="323" t="str">
        <f>$B$45&amp;"1."</f>
        <v>E.1.1.</v>
      </c>
      <c r="C46" s="357" t="s">
        <v>182</v>
      </c>
      <c r="D46" s="363"/>
      <c r="E46" s="358">
        <v>0.21</v>
      </c>
      <c r="F46" s="350">
        <f>H46+NPV(FD,I46:INDEX(I46:DC46,PAL))</f>
        <v>0</v>
      </c>
      <c r="G46" s="350">
        <f>SUMIF($H$5:$DC$5,"&lt;="&amp;PAL,$H46:$DC46)</f>
        <v>0</v>
      </c>
      <c r="H46" s="359">
        <v>0</v>
      </c>
      <c r="I46" s="359">
        <v>0</v>
      </c>
      <c r="J46" s="359">
        <v>0</v>
      </c>
      <c r="K46" s="359">
        <v>0</v>
      </c>
      <c r="L46" s="359">
        <v>0</v>
      </c>
      <c r="M46" s="359">
        <v>0</v>
      </c>
      <c r="N46" s="359">
        <v>0</v>
      </c>
      <c r="O46" s="359">
        <v>0</v>
      </c>
      <c r="P46" s="359">
        <v>0</v>
      </c>
      <c r="Q46" s="359">
        <v>0</v>
      </c>
      <c r="R46" s="359">
        <v>0</v>
      </c>
      <c r="S46" s="359">
        <v>0</v>
      </c>
      <c r="T46" s="359">
        <v>0</v>
      </c>
      <c r="U46" s="359">
        <v>0</v>
      </c>
      <c r="V46" s="359">
        <v>0</v>
      </c>
      <c r="W46" s="359">
        <v>0</v>
      </c>
      <c r="X46" s="359">
        <v>0</v>
      </c>
      <c r="Y46" s="359">
        <v>0</v>
      </c>
      <c r="Z46" s="359">
        <v>0</v>
      </c>
      <c r="AA46" s="359">
        <v>0</v>
      </c>
      <c r="AB46" s="359">
        <v>0</v>
      </c>
      <c r="AC46" s="359">
        <v>0</v>
      </c>
      <c r="AD46" s="359">
        <v>0</v>
      </c>
      <c r="AE46" s="359">
        <v>0</v>
      </c>
      <c r="AF46" s="359">
        <v>0</v>
      </c>
      <c r="AG46" s="359">
        <v>0</v>
      </c>
      <c r="AH46" s="359">
        <v>0</v>
      </c>
      <c r="AI46" s="359">
        <v>0</v>
      </c>
      <c r="AJ46" s="359">
        <v>0</v>
      </c>
      <c r="AK46" s="359">
        <v>0</v>
      </c>
      <c r="AL46" s="359">
        <v>0</v>
      </c>
      <c r="AM46" s="359">
        <v>0</v>
      </c>
      <c r="AN46" s="359">
        <v>0</v>
      </c>
      <c r="AO46" s="359">
        <v>0</v>
      </c>
      <c r="AP46" s="359">
        <v>0</v>
      </c>
      <c r="AQ46" s="359">
        <v>0</v>
      </c>
      <c r="AR46" s="359">
        <v>0</v>
      </c>
      <c r="AS46" s="359">
        <v>0</v>
      </c>
      <c r="AT46" s="359">
        <v>0</v>
      </c>
      <c r="AU46" s="359">
        <v>0</v>
      </c>
      <c r="AV46" s="359">
        <v>0</v>
      </c>
      <c r="AW46" s="359">
        <v>0</v>
      </c>
      <c r="AX46" s="359">
        <v>0</v>
      </c>
      <c r="AY46" s="359">
        <v>0</v>
      </c>
      <c r="AZ46" s="359">
        <v>0</v>
      </c>
      <c r="BA46" s="359">
        <v>0</v>
      </c>
      <c r="BB46" s="359">
        <v>0</v>
      </c>
      <c r="BC46" s="359">
        <v>0</v>
      </c>
      <c r="BD46" s="359">
        <v>0</v>
      </c>
      <c r="BE46" s="359">
        <v>0</v>
      </c>
      <c r="BF46" s="359">
        <v>0</v>
      </c>
      <c r="BG46" s="359">
        <v>0</v>
      </c>
      <c r="BH46" s="359">
        <v>0</v>
      </c>
      <c r="BI46" s="359">
        <v>0</v>
      </c>
      <c r="BJ46" s="359">
        <v>0</v>
      </c>
      <c r="BK46" s="359">
        <v>0</v>
      </c>
      <c r="BL46" s="359">
        <v>0</v>
      </c>
      <c r="BM46" s="359">
        <v>0</v>
      </c>
      <c r="BN46" s="359">
        <v>0</v>
      </c>
      <c r="BO46" s="359">
        <v>0</v>
      </c>
      <c r="BP46" s="359">
        <v>0</v>
      </c>
      <c r="BQ46" s="359">
        <v>0</v>
      </c>
      <c r="BR46" s="359">
        <v>0</v>
      </c>
      <c r="BS46" s="359">
        <v>0</v>
      </c>
      <c r="BT46" s="359">
        <v>0</v>
      </c>
      <c r="BU46" s="359">
        <v>0</v>
      </c>
      <c r="BV46" s="359">
        <v>0</v>
      </c>
      <c r="BW46" s="359">
        <v>0</v>
      </c>
      <c r="BX46" s="359">
        <v>0</v>
      </c>
      <c r="BY46" s="359">
        <v>0</v>
      </c>
      <c r="BZ46" s="359">
        <v>0</v>
      </c>
      <c r="CA46" s="359">
        <v>0</v>
      </c>
      <c r="CB46" s="359">
        <v>0</v>
      </c>
      <c r="CC46" s="359">
        <v>0</v>
      </c>
      <c r="CD46" s="359">
        <v>0</v>
      </c>
      <c r="CE46" s="359">
        <v>0</v>
      </c>
      <c r="CF46" s="359">
        <v>0</v>
      </c>
      <c r="CG46" s="359">
        <v>0</v>
      </c>
      <c r="CH46" s="359">
        <v>0</v>
      </c>
      <c r="CI46" s="359">
        <v>0</v>
      </c>
      <c r="CJ46" s="359">
        <v>0</v>
      </c>
      <c r="CK46" s="359">
        <v>0</v>
      </c>
      <c r="CL46" s="359">
        <v>0</v>
      </c>
      <c r="CM46" s="359">
        <v>0</v>
      </c>
      <c r="CN46" s="359">
        <v>0</v>
      </c>
      <c r="CO46" s="359">
        <v>0</v>
      </c>
      <c r="CP46" s="359">
        <v>0</v>
      </c>
      <c r="CQ46" s="359">
        <v>0</v>
      </c>
      <c r="CR46" s="359">
        <v>0</v>
      </c>
      <c r="CS46" s="359">
        <v>0</v>
      </c>
      <c r="CT46" s="359">
        <v>0</v>
      </c>
      <c r="CU46" s="359">
        <v>0</v>
      </c>
      <c r="CV46" s="359">
        <v>0</v>
      </c>
      <c r="CW46" s="359">
        <v>0</v>
      </c>
      <c r="CX46" s="359">
        <v>0</v>
      </c>
      <c r="CY46" s="359">
        <v>0</v>
      </c>
      <c r="CZ46" s="359">
        <v>0</v>
      </c>
      <c r="DA46" s="359">
        <v>0</v>
      </c>
      <c r="DB46" s="359">
        <v>0</v>
      </c>
      <c r="DC46" s="359">
        <v>0</v>
      </c>
      <c r="DE46" s="23">
        <f>COUNTBLANK(H46:DC46)</f>
        <v>0</v>
      </c>
      <c r="DF46" s="23">
        <f t="shared" si="17"/>
        <v>0</v>
      </c>
      <c r="DG46">
        <f t="shared" ref="DG46:DG55" si="30">IF(ISNUMBER(E46),E46*100,0)</f>
        <v>21</v>
      </c>
      <c r="DH46">
        <v>0</v>
      </c>
    </row>
    <row r="47" spans="1:112" ht="15">
      <c r="A47" s="67">
        <v>35</v>
      </c>
      <c r="B47" s="323" t="str">
        <f>$B$45&amp;"2."</f>
        <v>E.1.2.</v>
      </c>
      <c r="C47" s="357" t="s">
        <v>182</v>
      </c>
      <c r="D47" s="363"/>
      <c r="E47" s="358">
        <v>0.21</v>
      </c>
      <c r="F47" s="350">
        <f>H47+NPV(FD,I47:INDEX(I47:DC47,PAL))</f>
        <v>0</v>
      </c>
      <c r="G47" s="350">
        <f>SUMIF($H$5:$DC$5,"&lt;="&amp;PAL,$H47:$DC47)</f>
        <v>0</v>
      </c>
      <c r="H47" s="359">
        <v>0</v>
      </c>
      <c r="I47" s="359">
        <v>0</v>
      </c>
      <c r="J47" s="359">
        <v>0</v>
      </c>
      <c r="K47" s="359">
        <v>0</v>
      </c>
      <c r="L47" s="359">
        <v>0</v>
      </c>
      <c r="M47" s="359">
        <v>0</v>
      </c>
      <c r="N47" s="359">
        <v>0</v>
      </c>
      <c r="O47" s="359">
        <v>0</v>
      </c>
      <c r="P47" s="359">
        <v>0</v>
      </c>
      <c r="Q47" s="359">
        <v>0</v>
      </c>
      <c r="R47" s="359">
        <v>0</v>
      </c>
      <c r="S47" s="359">
        <v>0</v>
      </c>
      <c r="T47" s="359">
        <v>0</v>
      </c>
      <c r="U47" s="359">
        <v>0</v>
      </c>
      <c r="V47" s="359">
        <v>0</v>
      </c>
      <c r="W47" s="359">
        <v>0</v>
      </c>
      <c r="X47" s="359">
        <v>0</v>
      </c>
      <c r="Y47" s="359">
        <v>0</v>
      </c>
      <c r="Z47" s="359">
        <v>0</v>
      </c>
      <c r="AA47" s="359">
        <v>0</v>
      </c>
      <c r="AB47" s="359">
        <v>0</v>
      </c>
      <c r="AC47" s="359">
        <v>0</v>
      </c>
      <c r="AD47" s="359">
        <v>0</v>
      </c>
      <c r="AE47" s="359">
        <v>0</v>
      </c>
      <c r="AF47" s="359">
        <v>0</v>
      </c>
      <c r="AG47" s="359">
        <v>0</v>
      </c>
      <c r="AH47" s="359">
        <v>0</v>
      </c>
      <c r="AI47" s="359">
        <v>0</v>
      </c>
      <c r="AJ47" s="359">
        <v>0</v>
      </c>
      <c r="AK47" s="359">
        <v>0</v>
      </c>
      <c r="AL47" s="359">
        <v>0</v>
      </c>
      <c r="AM47" s="359">
        <v>0</v>
      </c>
      <c r="AN47" s="359">
        <v>0</v>
      </c>
      <c r="AO47" s="359">
        <v>0</v>
      </c>
      <c r="AP47" s="359">
        <v>0</v>
      </c>
      <c r="AQ47" s="359">
        <v>0</v>
      </c>
      <c r="AR47" s="359">
        <v>0</v>
      </c>
      <c r="AS47" s="359">
        <v>0</v>
      </c>
      <c r="AT47" s="359">
        <v>0</v>
      </c>
      <c r="AU47" s="359">
        <v>0</v>
      </c>
      <c r="AV47" s="359">
        <v>0</v>
      </c>
      <c r="AW47" s="359">
        <v>0</v>
      </c>
      <c r="AX47" s="359">
        <v>0</v>
      </c>
      <c r="AY47" s="359">
        <v>0</v>
      </c>
      <c r="AZ47" s="359">
        <v>0</v>
      </c>
      <c r="BA47" s="359">
        <v>0</v>
      </c>
      <c r="BB47" s="359">
        <v>0</v>
      </c>
      <c r="BC47" s="359">
        <v>0</v>
      </c>
      <c r="BD47" s="359">
        <v>0</v>
      </c>
      <c r="BE47" s="359">
        <v>0</v>
      </c>
      <c r="BF47" s="359">
        <v>0</v>
      </c>
      <c r="BG47" s="359">
        <v>0</v>
      </c>
      <c r="BH47" s="359">
        <v>0</v>
      </c>
      <c r="BI47" s="359">
        <v>0</v>
      </c>
      <c r="BJ47" s="359">
        <v>0</v>
      </c>
      <c r="BK47" s="359">
        <v>0</v>
      </c>
      <c r="BL47" s="359">
        <v>0</v>
      </c>
      <c r="BM47" s="359">
        <v>0</v>
      </c>
      <c r="BN47" s="359">
        <v>0</v>
      </c>
      <c r="BO47" s="359">
        <v>0</v>
      </c>
      <c r="BP47" s="359">
        <v>0</v>
      </c>
      <c r="BQ47" s="359">
        <v>0</v>
      </c>
      <c r="BR47" s="359">
        <v>0</v>
      </c>
      <c r="BS47" s="359">
        <v>0</v>
      </c>
      <c r="BT47" s="359">
        <v>0</v>
      </c>
      <c r="BU47" s="359">
        <v>0</v>
      </c>
      <c r="BV47" s="359">
        <v>0</v>
      </c>
      <c r="BW47" s="359">
        <v>0</v>
      </c>
      <c r="BX47" s="359">
        <v>0</v>
      </c>
      <c r="BY47" s="359">
        <v>0</v>
      </c>
      <c r="BZ47" s="359">
        <v>0</v>
      </c>
      <c r="CA47" s="359">
        <v>0</v>
      </c>
      <c r="CB47" s="359">
        <v>0</v>
      </c>
      <c r="CC47" s="359">
        <v>0</v>
      </c>
      <c r="CD47" s="359">
        <v>0</v>
      </c>
      <c r="CE47" s="359">
        <v>0</v>
      </c>
      <c r="CF47" s="359">
        <v>0</v>
      </c>
      <c r="CG47" s="359">
        <v>0</v>
      </c>
      <c r="CH47" s="359">
        <v>0</v>
      </c>
      <c r="CI47" s="359">
        <v>0</v>
      </c>
      <c r="CJ47" s="359">
        <v>0</v>
      </c>
      <c r="CK47" s="359">
        <v>0</v>
      </c>
      <c r="CL47" s="359">
        <v>0</v>
      </c>
      <c r="CM47" s="359">
        <v>0</v>
      </c>
      <c r="CN47" s="359">
        <v>0</v>
      </c>
      <c r="CO47" s="359">
        <v>0</v>
      </c>
      <c r="CP47" s="359">
        <v>0</v>
      </c>
      <c r="CQ47" s="359">
        <v>0</v>
      </c>
      <c r="CR47" s="359">
        <v>0</v>
      </c>
      <c r="CS47" s="359">
        <v>0</v>
      </c>
      <c r="CT47" s="359">
        <v>0</v>
      </c>
      <c r="CU47" s="359">
        <v>0</v>
      </c>
      <c r="CV47" s="359">
        <v>0</v>
      </c>
      <c r="CW47" s="359">
        <v>0</v>
      </c>
      <c r="CX47" s="359">
        <v>0</v>
      </c>
      <c r="CY47" s="359">
        <v>0</v>
      </c>
      <c r="CZ47" s="359">
        <v>0</v>
      </c>
      <c r="DA47" s="359">
        <v>0</v>
      </c>
      <c r="DB47" s="359">
        <v>0</v>
      </c>
      <c r="DC47" s="359">
        <v>0</v>
      </c>
      <c r="DE47" s="23">
        <f t="shared" ref="DE47:DE55" si="31">COUNTBLANK(H47:DC47)</f>
        <v>0</v>
      </c>
      <c r="DF47" s="23">
        <f t="shared" si="17"/>
        <v>0</v>
      </c>
      <c r="DG47">
        <f t="shared" si="30"/>
        <v>21</v>
      </c>
      <c r="DH47">
        <v>0</v>
      </c>
    </row>
    <row r="48" spans="1:112" ht="15">
      <c r="A48" s="67">
        <v>36</v>
      </c>
      <c r="B48" s="323" t="str">
        <f>$B$45&amp;"3."</f>
        <v>E.1.3.</v>
      </c>
      <c r="C48" s="357" t="s">
        <v>182</v>
      </c>
      <c r="D48" s="363"/>
      <c r="E48" s="358">
        <v>0.21</v>
      </c>
      <c r="F48" s="350">
        <f>H48+NPV(FD,I48:INDEX(I48:DC48,PAL))</f>
        <v>0</v>
      </c>
      <c r="G48" s="350">
        <f>SUMIF($H$5:$DC$5,"&lt;="&amp;PAL,$H48:$DC48)</f>
        <v>0</v>
      </c>
      <c r="H48" s="359">
        <v>0</v>
      </c>
      <c r="I48" s="359">
        <v>0</v>
      </c>
      <c r="J48" s="359">
        <v>0</v>
      </c>
      <c r="K48" s="359">
        <v>0</v>
      </c>
      <c r="L48" s="359">
        <v>0</v>
      </c>
      <c r="M48" s="359">
        <v>0</v>
      </c>
      <c r="N48" s="359">
        <v>0</v>
      </c>
      <c r="O48" s="359">
        <v>0</v>
      </c>
      <c r="P48" s="359">
        <v>0</v>
      </c>
      <c r="Q48" s="359">
        <v>0</v>
      </c>
      <c r="R48" s="359">
        <v>0</v>
      </c>
      <c r="S48" s="359">
        <v>0</v>
      </c>
      <c r="T48" s="359">
        <v>0</v>
      </c>
      <c r="U48" s="359">
        <v>0</v>
      </c>
      <c r="V48" s="359">
        <v>0</v>
      </c>
      <c r="W48" s="359">
        <v>0</v>
      </c>
      <c r="X48" s="359">
        <v>0</v>
      </c>
      <c r="Y48" s="359">
        <v>0</v>
      </c>
      <c r="Z48" s="359">
        <v>0</v>
      </c>
      <c r="AA48" s="359">
        <v>0</v>
      </c>
      <c r="AB48" s="359">
        <v>0</v>
      </c>
      <c r="AC48" s="359">
        <v>0</v>
      </c>
      <c r="AD48" s="359">
        <v>0</v>
      </c>
      <c r="AE48" s="359">
        <v>0</v>
      </c>
      <c r="AF48" s="359">
        <v>0</v>
      </c>
      <c r="AG48" s="359">
        <v>0</v>
      </c>
      <c r="AH48" s="359">
        <v>0</v>
      </c>
      <c r="AI48" s="359">
        <v>0</v>
      </c>
      <c r="AJ48" s="359">
        <v>0</v>
      </c>
      <c r="AK48" s="359">
        <v>0</v>
      </c>
      <c r="AL48" s="359">
        <v>0</v>
      </c>
      <c r="AM48" s="359">
        <v>0</v>
      </c>
      <c r="AN48" s="359">
        <v>0</v>
      </c>
      <c r="AO48" s="359">
        <v>0</v>
      </c>
      <c r="AP48" s="359">
        <v>0</v>
      </c>
      <c r="AQ48" s="359">
        <v>0</v>
      </c>
      <c r="AR48" s="359">
        <v>0</v>
      </c>
      <c r="AS48" s="359">
        <v>0</v>
      </c>
      <c r="AT48" s="359">
        <v>0</v>
      </c>
      <c r="AU48" s="359">
        <v>0</v>
      </c>
      <c r="AV48" s="359">
        <v>0</v>
      </c>
      <c r="AW48" s="359">
        <v>0</v>
      </c>
      <c r="AX48" s="359">
        <v>0</v>
      </c>
      <c r="AY48" s="359">
        <v>0</v>
      </c>
      <c r="AZ48" s="359">
        <v>0</v>
      </c>
      <c r="BA48" s="359">
        <v>0</v>
      </c>
      <c r="BB48" s="359">
        <v>0</v>
      </c>
      <c r="BC48" s="359">
        <v>0</v>
      </c>
      <c r="BD48" s="359">
        <v>0</v>
      </c>
      <c r="BE48" s="359">
        <v>0</v>
      </c>
      <c r="BF48" s="359">
        <v>0</v>
      </c>
      <c r="BG48" s="359">
        <v>0</v>
      </c>
      <c r="BH48" s="359">
        <v>0</v>
      </c>
      <c r="BI48" s="359">
        <v>0</v>
      </c>
      <c r="BJ48" s="359">
        <v>0</v>
      </c>
      <c r="BK48" s="359">
        <v>0</v>
      </c>
      <c r="BL48" s="359">
        <v>0</v>
      </c>
      <c r="BM48" s="359">
        <v>0</v>
      </c>
      <c r="BN48" s="359">
        <v>0</v>
      </c>
      <c r="BO48" s="359">
        <v>0</v>
      </c>
      <c r="BP48" s="359">
        <v>0</v>
      </c>
      <c r="BQ48" s="359">
        <v>0</v>
      </c>
      <c r="BR48" s="359">
        <v>0</v>
      </c>
      <c r="BS48" s="359">
        <v>0</v>
      </c>
      <c r="BT48" s="359">
        <v>0</v>
      </c>
      <c r="BU48" s="359">
        <v>0</v>
      </c>
      <c r="BV48" s="359">
        <v>0</v>
      </c>
      <c r="BW48" s="359">
        <v>0</v>
      </c>
      <c r="BX48" s="359">
        <v>0</v>
      </c>
      <c r="BY48" s="359">
        <v>0</v>
      </c>
      <c r="BZ48" s="359">
        <v>0</v>
      </c>
      <c r="CA48" s="359">
        <v>0</v>
      </c>
      <c r="CB48" s="359">
        <v>0</v>
      </c>
      <c r="CC48" s="359">
        <v>0</v>
      </c>
      <c r="CD48" s="359">
        <v>0</v>
      </c>
      <c r="CE48" s="359">
        <v>0</v>
      </c>
      <c r="CF48" s="359">
        <v>0</v>
      </c>
      <c r="CG48" s="359">
        <v>0</v>
      </c>
      <c r="CH48" s="359">
        <v>0</v>
      </c>
      <c r="CI48" s="359">
        <v>0</v>
      </c>
      <c r="CJ48" s="359">
        <v>0</v>
      </c>
      <c r="CK48" s="359">
        <v>0</v>
      </c>
      <c r="CL48" s="359">
        <v>0</v>
      </c>
      <c r="CM48" s="359">
        <v>0</v>
      </c>
      <c r="CN48" s="359">
        <v>0</v>
      </c>
      <c r="CO48" s="359">
        <v>0</v>
      </c>
      <c r="CP48" s="359">
        <v>0</v>
      </c>
      <c r="CQ48" s="359">
        <v>0</v>
      </c>
      <c r="CR48" s="359">
        <v>0</v>
      </c>
      <c r="CS48" s="359">
        <v>0</v>
      </c>
      <c r="CT48" s="359">
        <v>0</v>
      </c>
      <c r="CU48" s="359">
        <v>0</v>
      </c>
      <c r="CV48" s="359">
        <v>0</v>
      </c>
      <c r="CW48" s="359">
        <v>0</v>
      </c>
      <c r="CX48" s="359">
        <v>0</v>
      </c>
      <c r="CY48" s="359">
        <v>0</v>
      </c>
      <c r="CZ48" s="359">
        <v>0</v>
      </c>
      <c r="DA48" s="359">
        <v>0</v>
      </c>
      <c r="DB48" s="359">
        <v>0</v>
      </c>
      <c r="DC48" s="359">
        <v>0</v>
      </c>
      <c r="DE48" s="23">
        <f t="shared" si="31"/>
        <v>0</v>
      </c>
      <c r="DF48" s="23">
        <f t="shared" si="17"/>
        <v>0</v>
      </c>
      <c r="DG48">
        <f t="shared" si="30"/>
        <v>21</v>
      </c>
      <c r="DH48">
        <v>0</v>
      </c>
    </row>
    <row r="49" spans="1:112" ht="15">
      <c r="A49" s="67">
        <v>37</v>
      </c>
      <c r="B49" s="323" t="str">
        <f>$B$45&amp;"4."</f>
        <v>E.1.4.</v>
      </c>
      <c r="C49" s="357" t="s">
        <v>182</v>
      </c>
      <c r="D49" s="363"/>
      <c r="E49" s="358">
        <v>0.21</v>
      </c>
      <c r="F49" s="350">
        <f>H49+NPV(FD,I49:INDEX(I49:DC49,PAL))</f>
        <v>0</v>
      </c>
      <c r="G49" s="350">
        <f>SUMIF($H$5:$DC$5,"&lt;="&amp;PAL,$H49:$DC49)</f>
        <v>0</v>
      </c>
      <c r="H49" s="359">
        <v>0</v>
      </c>
      <c r="I49" s="359">
        <v>0</v>
      </c>
      <c r="J49" s="359">
        <v>0</v>
      </c>
      <c r="K49" s="359">
        <v>0</v>
      </c>
      <c r="L49" s="359">
        <v>0</v>
      </c>
      <c r="M49" s="359">
        <v>0</v>
      </c>
      <c r="N49" s="359">
        <v>0</v>
      </c>
      <c r="O49" s="359">
        <v>0</v>
      </c>
      <c r="P49" s="359">
        <v>0</v>
      </c>
      <c r="Q49" s="359">
        <v>0</v>
      </c>
      <c r="R49" s="359">
        <v>0</v>
      </c>
      <c r="S49" s="359">
        <v>0</v>
      </c>
      <c r="T49" s="359">
        <v>0</v>
      </c>
      <c r="U49" s="359">
        <v>0</v>
      </c>
      <c r="V49" s="359">
        <v>0</v>
      </c>
      <c r="W49" s="359">
        <v>0</v>
      </c>
      <c r="X49" s="359">
        <v>0</v>
      </c>
      <c r="Y49" s="359">
        <v>0</v>
      </c>
      <c r="Z49" s="359">
        <v>0</v>
      </c>
      <c r="AA49" s="359">
        <v>0</v>
      </c>
      <c r="AB49" s="359">
        <v>0</v>
      </c>
      <c r="AC49" s="359">
        <v>0</v>
      </c>
      <c r="AD49" s="359">
        <v>0</v>
      </c>
      <c r="AE49" s="359">
        <v>0</v>
      </c>
      <c r="AF49" s="359">
        <v>0</v>
      </c>
      <c r="AG49" s="359">
        <v>0</v>
      </c>
      <c r="AH49" s="359">
        <v>0</v>
      </c>
      <c r="AI49" s="359">
        <v>0</v>
      </c>
      <c r="AJ49" s="359">
        <v>0</v>
      </c>
      <c r="AK49" s="359">
        <v>0</v>
      </c>
      <c r="AL49" s="359">
        <v>0</v>
      </c>
      <c r="AM49" s="359">
        <v>0</v>
      </c>
      <c r="AN49" s="359">
        <v>0</v>
      </c>
      <c r="AO49" s="359">
        <v>0</v>
      </c>
      <c r="AP49" s="359">
        <v>0</v>
      </c>
      <c r="AQ49" s="359">
        <v>0</v>
      </c>
      <c r="AR49" s="359">
        <v>0</v>
      </c>
      <c r="AS49" s="359">
        <v>0</v>
      </c>
      <c r="AT49" s="359">
        <v>0</v>
      </c>
      <c r="AU49" s="359">
        <v>0</v>
      </c>
      <c r="AV49" s="359">
        <v>0</v>
      </c>
      <c r="AW49" s="359">
        <v>0</v>
      </c>
      <c r="AX49" s="359">
        <v>0</v>
      </c>
      <c r="AY49" s="359">
        <v>0</v>
      </c>
      <c r="AZ49" s="359">
        <v>0</v>
      </c>
      <c r="BA49" s="359">
        <v>0</v>
      </c>
      <c r="BB49" s="359">
        <v>0</v>
      </c>
      <c r="BC49" s="359">
        <v>0</v>
      </c>
      <c r="BD49" s="359">
        <v>0</v>
      </c>
      <c r="BE49" s="359">
        <v>0</v>
      </c>
      <c r="BF49" s="359">
        <v>0</v>
      </c>
      <c r="BG49" s="359">
        <v>0</v>
      </c>
      <c r="BH49" s="359">
        <v>0</v>
      </c>
      <c r="BI49" s="359">
        <v>0</v>
      </c>
      <c r="BJ49" s="359">
        <v>0</v>
      </c>
      <c r="BK49" s="359">
        <v>0</v>
      </c>
      <c r="BL49" s="359">
        <v>0</v>
      </c>
      <c r="BM49" s="359">
        <v>0</v>
      </c>
      <c r="BN49" s="359">
        <v>0</v>
      </c>
      <c r="BO49" s="359">
        <v>0</v>
      </c>
      <c r="BP49" s="359">
        <v>0</v>
      </c>
      <c r="BQ49" s="359">
        <v>0</v>
      </c>
      <c r="BR49" s="359">
        <v>0</v>
      </c>
      <c r="BS49" s="359">
        <v>0</v>
      </c>
      <c r="BT49" s="359">
        <v>0</v>
      </c>
      <c r="BU49" s="359">
        <v>0</v>
      </c>
      <c r="BV49" s="359">
        <v>0</v>
      </c>
      <c r="BW49" s="359">
        <v>0</v>
      </c>
      <c r="BX49" s="359">
        <v>0</v>
      </c>
      <c r="BY49" s="359">
        <v>0</v>
      </c>
      <c r="BZ49" s="359">
        <v>0</v>
      </c>
      <c r="CA49" s="359">
        <v>0</v>
      </c>
      <c r="CB49" s="359">
        <v>0</v>
      </c>
      <c r="CC49" s="359">
        <v>0</v>
      </c>
      <c r="CD49" s="359">
        <v>0</v>
      </c>
      <c r="CE49" s="359">
        <v>0</v>
      </c>
      <c r="CF49" s="359">
        <v>0</v>
      </c>
      <c r="CG49" s="359">
        <v>0</v>
      </c>
      <c r="CH49" s="359">
        <v>0</v>
      </c>
      <c r="CI49" s="359">
        <v>0</v>
      </c>
      <c r="CJ49" s="359">
        <v>0</v>
      </c>
      <c r="CK49" s="359">
        <v>0</v>
      </c>
      <c r="CL49" s="359">
        <v>0</v>
      </c>
      <c r="CM49" s="359">
        <v>0</v>
      </c>
      <c r="CN49" s="359">
        <v>0</v>
      </c>
      <c r="CO49" s="359">
        <v>0</v>
      </c>
      <c r="CP49" s="359">
        <v>0</v>
      </c>
      <c r="CQ49" s="359">
        <v>0</v>
      </c>
      <c r="CR49" s="359">
        <v>0</v>
      </c>
      <c r="CS49" s="359">
        <v>0</v>
      </c>
      <c r="CT49" s="359">
        <v>0</v>
      </c>
      <c r="CU49" s="359">
        <v>0</v>
      </c>
      <c r="CV49" s="359">
        <v>0</v>
      </c>
      <c r="CW49" s="359">
        <v>0</v>
      </c>
      <c r="CX49" s="359">
        <v>0</v>
      </c>
      <c r="CY49" s="359">
        <v>0</v>
      </c>
      <c r="CZ49" s="359">
        <v>0</v>
      </c>
      <c r="DA49" s="359">
        <v>0</v>
      </c>
      <c r="DB49" s="359">
        <v>0</v>
      </c>
      <c r="DC49" s="359">
        <v>0</v>
      </c>
      <c r="DE49" s="23">
        <f t="shared" si="31"/>
        <v>0</v>
      </c>
      <c r="DF49" s="23">
        <f t="shared" si="17"/>
        <v>0</v>
      </c>
      <c r="DG49">
        <f t="shared" si="30"/>
        <v>21</v>
      </c>
      <c r="DH49">
        <v>0</v>
      </c>
    </row>
    <row r="50" spans="1:112" ht="15">
      <c r="A50" s="67">
        <v>38</v>
      </c>
      <c r="B50" s="323" t="str">
        <f>$B$45&amp;"5."</f>
        <v>E.1.5.</v>
      </c>
      <c r="C50" s="357" t="s">
        <v>182</v>
      </c>
      <c r="D50" s="363"/>
      <c r="E50" s="358">
        <v>0.21</v>
      </c>
      <c r="F50" s="350">
        <f>H50+NPV(FD,I50:INDEX(I50:DC50,PAL))</f>
        <v>0</v>
      </c>
      <c r="G50" s="350">
        <f>SUMIF($H$5:$DC$5,"&lt;="&amp;PAL,$H50:$DC50)</f>
        <v>0</v>
      </c>
      <c r="H50" s="359">
        <v>0</v>
      </c>
      <c r="I50" s="359">
        <v>0</v>
      </c>
      <c r="J50" s="359">
        <v>0</v>
      </c>
      <c r="K50" s="359">
        <v>0</v>
      </c>
      <c r="L50" s="359">
        <v>0</v>
      </c>
      <c r="M50" s="359">
        <v>0</v>
      </c>
      <c r="N50" s="359">
        <v>0</v>
      </c>
      <c r="O50" s="359">
        <v>0</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59">
        <v>0</v>
      </c>
      <c r="BD50" s="359">
        <v>0</v>
      </c>
      <c r="BE50" s="359">
        <v>0</v>
      </c>
      <c r="BF50" s="359">
        <v>0</v>
      </c>
      <c r="BG50" s="359">
        <v>0</v>
      </c>
      <c r="BH50" s="359">
        <v>0</v>
      </c>
      <c r="BI50" s="359">
        <v>0</v>
      </c>
      <c r="BJ50" s="359">
        <v>0</v>
      </c>
      <c r="BK50" s="359">
        <v>0</v>
      </c>
      <c r="BL50" s="359">
        <v>0</v>
      </c>
      <c r="BM50" s="359">
        <v>0</v>
      </c>
      <c r="BN50" s="359">
        <v>0</v>
      </c>
      <c r="BO50" s="359">
        <v>0</v>
      </c>
      <c r="BP50" s="359">
        <v>0</v>
      </c>
      <c r="BQ50" s="359">
        <v>0</v>
      </c>
      <c r="BR50" s="359">
        <v>0</v>
      </c>
      <c r="BS50" s="359">
        <v>0</v>
      </c>
      <c r="BT50" s="359">
        <v>0</v>
      </c>
      <c r="BU50" s="359">
        <v>0</v>
      </c>
      <c r="BV50" s="359">
        <v>0</v>
      </c>
      <c r="BW50" s="359">
        <v>0</v>
      </c>
      <c r="BX50" s="359">
        <v>0</v>
      </c>
      <c r="BY50" s="359">
        <v>0</v>
      </c>
      <c r="BZ50" s="359">
        <v>0</v>
      </c>
      <c r="CA50" s="359">
        <v>0</v>
      </c>
      <c r="CB50" s="359">
        <v>0</v>
      </c>
      <c r="CC50" s="359">
        <v>0</v>
      </c>
      <c r="CD50" s="359">
        <v>0</v>
      </c>
      <c r="CE50" s="359">
        <v>0</v>
      </c>
      <c r="CF50" s="359">
        <v>0</v>
      </c>
      <c r="CG50" s="359">
        <v>0</v>
      </c>
      <c r="CH50" s="359">
        <v>0</v>
      </c>
      <c r="CI50" s="359">
        <v>0</v>
      </c>
      <c r="CJ50" s="359">
        <v>0</v>
      </c>
      <c r="CK50" s="359">
        <v>0</v>
      </c>
      <c r="CL50" s="359">
        <v>0</v>
      </c>
      <c r="CM50" s="359">
        <v>0</v>
      </c>
      <c r="CN50" s="359">
        <v>0</v>
      </c>
      <c r="CO50" s="359">
        <v>0</v>
      </c>
      <c r="CP50" s="359">
        <v>0</v>
      </c>
      <c r="CQ50" s="359">
        <v>0</v>
      </c>
      <c r="CR50" s="359">
        <v>0</v>
      </c>
      <c r="CS50" s="359">
        <v>0</v>
      </c>
      <c r="CT50" s="359">
        <v>0</v>
      </c>
      <c r="CU50" s="359">
        <v>0</v>
      </c>
      <c r="CV50" s="359">
        <v>0</v>
      </c>
      <c r="CW50" s="359">
        <v>0</v>
      </c>
      <c r="CX50" s="359">
        <v>0</v>
      </c>
      <c r="CY50" s="359">
        <v>0</v>
      </c>
      <c r="CZ50" s="359">
        <v>0</v>
      </c>
      <c r="DA50" s="359">
        <v>0</v>
      </c>
      <c r="DB50" s="359">
        <v>0</v>
      </c>
      <c r="DC50" s="359">
        <v>0</v>
      </c>
      <c r="DE50" s="23">
        <f t="shared" si="31"/>
        <v>0</v>
      </c>
      <c r="DF50" s="23">
        <f t="shared" si="17"/>
        <v>0</v>
      </c>
      <c r="DG50">
        <f t="shared" si="30"/>
        <v>21</v>
      </c>
      <c r="DH50">
        <v>0</v>
      </c>
    </row>
    <row r="51" spans="1:112" ht="15">
      <c r="A51" s="67">
        <v>39</v>
      </c>
      <c r="B51" s="323" t="str">
        <f>$B$45&amp;"6."</f>
        <v>E.1.6.</v>
      </c>
      <c r="C51" s="357" t="s">
        <v>182</v>
      </c>
      <c r="D51" s="363"/>
      <c r="E51" s="358">
        <v>0.21</v>
      </c>
      <c r="F51" s="350">
        <f>H51+NPV(FD,I51:INDEX(I51:DC51,PAL))</f>
        <v>0</v>
      </c>
      <c r="G51" s="350">
        <f>SUMIF($H$5:$DC$5,"&lt;="&amp;PAL,$H51:$DC51)</f>
        <v>0</v>
      </c>
      <c r="H51" s="359">
        <v>0</v>
      </c>
      <c r="I51" s="359">
        <v>0</v>
      </c>
      <c r="J51" s="359">
        <v>0</v>
      </c>
      <c r="K51" s="359">
        <v>0</v>
      </c>
      <c r="L51" s="359">
        <v>0</v>
      </c>
      <c r="M51" s="359">
        <v>0</v>
      </c>
      <c r="N51" s="359">
        <v>0</v>
      </c>
      <c r="O51" s="359">
        <v>0</v>
      </c>
      <c r="P51" s="359">
        <v>0</v>
      </c>
      <c r="Q51" s="359">
        <v>0</v>
      </c>
      <c r="R51" s="359">
        <v>0</v>
      </c>
      <c r="S51" s="359">
        <v>0</v>
      </c>
      <c r="T51" s="359">
        <v>0</v>
      </c>
      <c r="U51" s="359">
        <v>0</v>
      </c>
      <c r="V51" s="359">
        <v>0</v>
      </c>
      <c r="W51" s="359">
        <v>0</v>
      </c>
      <c r="X51" s="359">
        <v>0</v>
      </c>
      <c r="Y51" s="359">
        <v>0</v>
      </c>
      <c r="Z51" s="359">
        <v>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59">
        <v>0</v>
      </c>
      <c r="BD51" s="359">
        <v>0</v>
      </c>
      <c r="BE51" s="359">
        <v>0</v>
      </c>
      <c r="BF51" s="359">
        <v>0</v>
      </c>
      <c r="BG51" s="359">
        <v>0</v>
      </c>
      <c r="BH51" s="359">
        <v>0</v>
      </c>
      <c r="BI51" s="359">
        <v>0</v>
      </c>
      <c r="BJ51" s="359">
        <v>0</v>
      </c>
      <c r="BK51" s="359">
        <v>0</v>
      </c>
      <c r="BL51" s="359">
        <v>0</v>
      </c>
      <c r="BM51" s="359">
        <v>0</v>
      </c>
      <c r="BN51" s="359">
        <v>0</v>
      </c>
      <c r="BO51" s="359">
        <v>0</v>
      </c>
      <c r="BP51" s="359">
        <v>0</v>
      </c>
      <c r="BQ51" s="359">
        <v>0</v>
      </c>
      <c r="BR51" s="359">
        <v>0</v>
      </c>
      <c r="BS51" s="359">
        <v>0</v>
      </c>
      <c r="BT51" s="359">
        <v>0</v>
      </c>
      <c r="BU51" s="359">
        <v>0</v>
      </c>
      <c r="BV51" s="359">
        <v>0</v>
      </c>
      <c r="BW51" s="359">
        <v>0</v>
      </c>
      <c r="BX51" s="359">
        <v>0</v>
      </c>
      <c r="BY51" s="359">
        <v>0</v>
      </c>
      <c r="BZ51" s="359">
        <v>0</v>
      </c>
      <c r="CA51" s="359">
        <v>0</v>
      </c>
      <c r="CB51" s="359">
        <v>0</v>
      </c>
      <c r="CC51" s="359">
        <v>0</v>
      </c>
      <c r="CD51" s="359">
        <v>0</v>
      </c>
      <c r="CE51" s="359">
        <v>0</v>
      </c>
      <c r="CF51" s="359">
        <v>0</v>
      </c>
      <c r="CG51" s="359">
        <v>0</v>
      </c>
      <c r="CH51" s="359">
        <v>0</v>
      </c>
      <c r="CI51" s="359">
        <v>0</v>
      </c>
      <c r="CJ51" s="359">
        <v>0</v>
      </c>
      <c r="CK51" s="359">
        <v>0</v>
      </c>
      <c r="CL51" s="359">
        <v>0</v>
      </c>
      <c r="CM51" s="359">
        <v>0</v>
      </c>
      <c r="CN51" s="359">
        <v>0</v>
      </c>
      <c r="CO51" s="359">
        <v>0</v>
      </c>
      <c r="CP51" s="359">
        <v>0</v>
      </c>
      <c r="CQ51" s="359">
        <v>0</v>
      </c>
      <c r="CR51" s="359">
        <v>0</v>
      </c>
      <c r="CS51" s="359">
        <v>0</v>
      </c>
      <c r="CT51" s="359">
        <v>0</v>
      </c>
      <c r="CU51" s="359">
        <v>0</v>
      </c>
      <c r="CV51" s="359">
        <v>0</v>
      </c>
      <c r="CW51" s="359">
        <v>0</v>
      </c>
      <c r="CX51" s="359">
        <v>0</v>
      </c>
      <c r="CY51" s="359">
        <v>0</v>
      </c>
      <c r="CZ51" s="359">
        <v>0</v>
      </c>
      <c r="DA51" s="359">
        <v>0</v>
      </c>
      <c r="DB51" s="359">
        <v>0</v>
      </c>
      <c r="DC51" s="359">
        <v>0</v>
      </c>
      <c r="DE51" s="23">
        <f t="shared" si="31"/>
        <v>0</v>
      </c>
      <c r="DF51" s="23">
        <f t="shared" si="17"/>
        <v>0</v>
      </c>
      <c r="DG51">
        <f t="shared" si="30"/>
        <v>21</v>
      </c>
      <c r="DH51">
        <v>0</v>
      </c>
    </row>
    <row r="52" spans="1:112" ht="15">
      <c r="A52" s="67">
        <v>40</v>
      </c>
      <c r="B52" s="323" t="str">
        <f>$B$45&amp;"7."</f>
        <v>E.1.7.</v>
      </c>
      <c r="C52" s="357" t="s">
        <v>182</v>
      </c>
      <c r="D52" s="363"/>
      <c r="E52" s="358">
        <v>0.21</v>
      </c>
      <c r="F52" s="350">
        <f>H52+NPV(FD,I52:INDEX(I52:DC52,PAL))</f>
        <v>0</v>
      </c>
      <c r="G52" s="350">
        <f>SUMIF($H$5:$DC$5,"&lt;="&amp;PAL,$H52:$DC52)</f>
        <v>0</v>
      </c>
      <c r="H52" s="359">
        <v>0</v>
      </c>
      <c r="I52" s="359">
        <v>0</v>
      </c>
      <c r="J52" s="359">
        <v>0</v>
      </c>
      <c r="K52" s="359">
        <v>0</v>
      </c>
      <c r="L52" s="359">
        <v>0</v>
      </c>
      <c r="M52" s="359">
        <v>0</v>
      </c>
      <c r="N52" s="359">
        <v>0</v>
      </c>
      <c r="O52" s="359">
        <v>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59">
        <v>0</v>
      </c>
      <c r="BD52" s="359">
        <v>0</v>
      </c>
      <c r="BE52" s="359">
        <v>0</v>
      </c>
      <c r="BF52" s="359">
        <v>0</v>
      </c>
      <c r="BG52" s="359">
        <v>0</v>
      </c>
      <c r="BH52" s="359">
        <v>0</v>
      </c>
      <c r="BI52" s="359">
        <v>0</v>
      </c>
      <c r="BJ52" s="359">
        <v>0</v>
      </c>
      <c r="BK52" s="359">
        <v>0</v>
      </c>
      <c r="BL52" s="359">
        <v>0</v>
      </c>
      <c r="BM52" s="359">
        <v>0</v>
      </c>
      <c r="BN52" s="359">
        <v>0</v>
      </c>
      <c r="BO52" s="359">
        <v>0</v>
      </c>
      <c r="BP52" s="359">
        <v>0</v>
      </c>
      <c r="BQ52" s="359">
        <v>0</v>
      </c>
      <c r="BR52" s="359">
        <v>0</v>
      </c>
      <c r="BS52" s="359">
        <v>0</v>
      </c>
      <c r="BT52" s="359">
        <v>0</v>
      </c>
      <c r="BU52" s="359">
        <v>0</v>
      </c>
      <c r="BV52" s="359">
        <v>0</v>
      </c>
      <c r="BW52" s="359">
        <v>0</v>
      </c>
      <c r="BX52" s="359">
        <v>0</v>
      </c>
      <c r="BY52" s="359">
        <v>0</v>
      </c>
      <c r="BZ52" s="359">
        <v>0</v>
      </c>
      <c r="CA52" s="359">
        <v>0</v>
      </c>
      <c r="CB52" s="359">
        <v>0</v>
      </c>
      <c r="CC52" s="359">
        <v>0</v>
      </c>
      <c r="CD52" s="359">
        <v>0</v>
      </c>
      <c r="CE52" s="359">
        <v>0</v>
      </c>
      <c r="CF52" s="359">
        <v>0</v>
      </c>
      <c r="CG52" s="359">
        <v>0</v>
      </c>
      <c r="CH52" s="359">
        <v>0</v>
      </c>
      <c r="CI52" s="359">
        <v>0</v>
      </c>
      <c r="CJ52" s="359">
        <v>0</v>
      </c>
      <c r="CK52" s="359">
        <v>0</v>
      </c>
      <c r="CL52" s="359">
        <v>0</v>
      </c>
      <c r="CM52" s="359">
        <v>0</v>
      </c>
      <c r="CN52" s="359">
        <v>0</v>
      </c>
      <c r="CO52" s="359">
        <v>0</v>
      </c>
      <c r="CP52" s="359">
        <v>0</v>
      </c>
      <c r="CQ52" s="359">
        <v>0</v>
      </c>
      <c r="CR52" s="359">
        <v>0</v>
      </c>
      <c r="CS52" s="359">
        <v>0</v>
      </c>
      <c r="CT52" s="359">
        <v>0</v>
      </c>
      <c r="CU52" s="359">
        <v>0</v>
      </c>
      <c r="CV52" s="359">
        <v>0</v>
      </c>
      <c r="CW52" s="359">
        <v>0</v>
      </c>
      <c r="CX52" s="359">
        <v>0</v>
      </c>
      <c r="CY52" s="359">
        <v>0</v>
      </c>
      <c r="CZ52" s="359">
        <v>0</v>
      </c>
      <c r="DA52" s="359">
        <v>0</v>
      </c>
      <c r="DB52" s="359">
        <v>0</v>
      </c>
      <c r="DC52" s="359">
        <v>0</v>
      </c>
      <c r="DE52" s="23">
        <f t="shared" si="31"/>
        <v>0</v>
      </c>
      <c r="DF52" s="23">
        <f t="shared" si="17"/>
        <v>0</v>
      </c>
      <c r="DG52">
        <f t="shared" si="30"/>
        <v>21</v>
      </c>
      <c r="DH52">
        <v>0</v>
      </c>
    </row>
    <row r="53" spans="1:112" ht="15">
      <c r="A53" s="67">
        <v>41</v>
      </c>
      <c r="B53" s="323" t="str">
        <f>$B$45&amp;"8."</f>
        <v>E.1.8.</v>
      </c>
      <c r="C53" s="357" t="s">
        <v>182</v>
      </c>
      <c r="D53" s="363"/>
      <c r="E53" s="358">
        <v>0.21</v>
      </c>
      <c r="F53" s="350">
        <f>H53+NPV(FD,I53:INDEX(I53:DC53,PAL))</f>
        <v>0</v>
      </c>
      <c r="G53" s="350">
        <f>SUMIF($H$5:$DC$5,"&lt;="&amp;PAL,$H53:$DC53)</f>
        <v>0</v>
      </c>
      <c r="H53" s="359">
        <v>0</v>
      </c>
      <c r="I53" s="359">
        <v>0</v>
      </c>
      <c r="J53" s="359">
        <v>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59">
        <v>0</v>
      </c>
      <c r="BD53" s="359">
        <v>0</v>
      </c>
      <c r="BE53" s="359">
        <v>0</v>
      </c>
      <c r="BF53" s="359">
        <v>0</v>
      </c>
      <c r="BG53" s="359">
        <v>0</v>
      </c>
      <c r="BH53" s="359">
        <v>0</v>
      </c>
      <c r="BI53" s="359">
        <v>0</v>
      </c>
      <c r="BJ53" s="359">
        <v>0</v>
      </c>
      <c r="BK53" s="359">
        <v>0</v>
      </c>
      <c r="BL53" s="359">
        <v>0</v>
      </c>
      <c r="BM53" s="359">
        <v>0</v>
      </c>
      <c r="BN53" s="359">
        <v>0</v>
      </c>
      <c r="BO53" s="359">
        <v>0</v>
      </c>
      <c r="BP53" s="359">
        <v>0</v>
      </c>
      <c r="BQ53" s="359">
        <v>0</v>
      </c>
      <c r="BR53" s="359">
        <v>0</v>
      </c>
      <c r="BS53" s="359">
        <v>0</v>
      </c>
      <c r="BT53" s="359">
        <v>0</v>
      </c>
      <c r="BU53" s="359">
        <v>0</v>
      </c>
      <c r="BV53" s="359">
        <v>0</v>
      </c>
      <c r="BW53" s="359">
        <v>0</v>
      </c>
      <c r="BX53" s="359">
        <v>0</v>
      </c>
      <c r="BY53" s="359">
        <v>0</v>
      </c>
      <c r="BZ53" s="359">
        <v>0</v>
      </c>
      <c r="CA53" s="359">
        <v>0</v>
      </c>
      <c r="CB53" s="359">
        <v>0</v>
      </c>
      <c r="CC53" s="359">
        <v>0</v>
      </c>
      <c r="CD53" s="359">
        <v>0</v>
      </c>
      <c r="CE53" s="359">
        <v>0</v>
      </c>
      <c r="CF53" s="359">
        <v>0</v>
      </c>
      <c r="CG53" s="359">
        <v>0</v>
      </c>
      <c r="CH53" s="359">
        <v>0</v>
      </c>
      <c r="CI53" s="359">
        <v>0</v>
      </c>
      <c r="CJ53" s="359">
        <v>0</v>
      </c>
      <c r="CK53" s="359">
        <v>0</v>
      </c>
      <c r="CL53" s="359">
        <v>0</v>
      </c>
      <c r="CM53" s="359">
        <v>0</v>
      </c>
      <c r="CN53" s="359">
        <v>0</v>
      </c>
      <c r="CO53" s="359">
        <v>0</v>
      </c>
      <c r="CP53" s="359">
        <v>0</v>
      </c>
      <c r="CQ53" s="359">
        <v>0</v>
      </c>
      <c r="CR53" s="359">
        <v>0</v>
      </c>
      <c r="CS53" s="359">
        <v>0</v>
      </c>
      <c r="CT53" s="359">
        <v>0</v>
      </c>
      <c r="CU53" s="359">
        <v>0</v>
      </c>
      <c r="CV53" s="359">
        <v>0</v>
      </c>
      <c r="CW53" s="359">
        <v>0</v>
      </c>
      <c r="CX53" s="359">
        <v>0</v>
      </c>
      <c r="CY53" s="359">
        <v>0</v>
      </c>
      <c r="CZ53" s="359">
        <v>0</v>
      </c>
      <c r="DA53" s="359">
        <v>0</v>
      </c>
      <c r="DB53" s="359">
        <v>0</v>
      </c>
      <c r="DC53" s="359">
        <v>0</v>
      </c>
      <c r="DE53" s="23">
        <f t="shared" si="31"/>
        <v>0</v>
      </c>
      <c r="DF53" s="23">
        <f t="shared" si="17"/>
        <v>0</v>
      </c>
      <c r="DG53">
        <f t="shared" si="30"/>
        <v>21</v>
      </c>
      <c r="DH53">
        <v>0</v>
      </c>
    </row>
    <row r="54" spans="1:112" ht="15">
      <c r="A54" s="67">
        <v>42</v>
      </c>
      <c r="B54" s="323" t="str">
        <f>$B$45&amp;"9."</f>
        <v>E.1.9.</v>
      </c>
      <c r="C54" s="360" t="s">
        <v>178</v>
      </c>
      <c r="D54" s="323"/>
      <c r="E54" s="358">
        <v>0.21</v>
      </c>
      <c r="F54" s="350">
        <f>H54+NPV(FD,I54:INDEX(I54:DC54,PAL))</f>
        <v>0</v>
      </c>
      <c r="G54" s="350">
        <f>SUMIF($H$5:$DC$5,"&lt;="&amp;PAL,$H54:$DC54)</f>
        <v>0</v>
      </c>
      <c r="H54" s="361">
        <v>0</v>
      </c>
      <c r="I54" s="361">
        <v>0</v>
      </c>
      <c r="J54" s="361">
        <v>0</v>
      </c>
      <c r="K54" s="361">
        <v>0</v>
      </c>
      <c r="L54" s="361">
        <v>0</v>
      </c>
      <c r="M54" s="361">
        <v>0</v>
      </c>
      <c r="N54" s="361">
        <v>0</v>
      </c>
      <c r="O54" s="361">
        <v>0</v>
      </c>
      <c r="P54" s="361">
        <v>0</v>
      </c>
      <c r="Q54" s="361">
        <v>0</v>
      </c>
      <c r="R54" s="361">
        <v>0</v>
      </c>
      <c r="S54" s="362">
        <v>0</v>
      </c>
      <c r="T54" s="362">
        <v>0</v>
      </c>
      <c r="U54" s="362">
        <v>0</v>
      </c>
      <c r="V54" s="362">
        <v>0</v>
      </c>
      <c r="W54" s="362">
        <v>0</v>
      </c>
      <c r="X54" s="362">
        <v>0</v>
      </c>
      <c r="Y54" s="362">
        <v>0</v>
      </c>
      <c r="Z54" s="362">
        <v>0</v>
      </c>
      <c r="AA54" s="362">
        <v>0</v>
      </c>
      <c r="AB54" s="362">
        <v>0</v>
      </c>
      <c r="AC54" s="362">
        <v>0</v>
      </c>
      <c r="AD54" s="362">
        <v>0</v>
      </c>
      <c r="AE54" s="362">
        <v>0</v>
      </c>
      <c r="AF54" s="362">
        <v>0</v>
      </c>
      <c r="AG54" s="362">
        <v>0</v>
      </c>
      <c r="AH54" s="362">
        <v>0</v>
      </c>
      <c r="AI54" s="362">
        <v>0</v>
      </c>
      <c r="AJ54" s="362">
        <v>0</v>
      </c>
      <c r="AK54" s="362">
        <v>0</v>
      </c>
      <c r="AL54" s="362">
        <v>0</v>
      </c>
      <c r="AM54" s="362">
        <v>0</v>
      </c>
      <c r="AN54" s="362">
        <v>0</v>
      </c>
      <c r="AO54" s="362">
        <v>0</v>
      </c>
      <c r="AP54" s="362">
        <v>0</v>
      </c>
      <c r="AQ54" s="362">
        <v>0</v>
      </c>
      <c r="AR54" s="362">
        <v>0</v>
      </c>
      <c r="AS54" s="362">
        <v>0</v>
      </c>
      <c r="AT54" s="362">
        <v>0</v>
      </c>
      <c r="AU54" s="362">
        <v>0</v>
      </c>
      <c r="AV54" s="362">
        <v>0</v>
      </c>
      <c r="AW54" s="362">
        <v>0</v>
      </c>
      <c r="AX54" s="362">
        <v>0</v>
      </c>
      <c r="AY54" s="362">
        <v>0</v>
      </c>
      <c r="AZ54" s="362">
        <v>0</v>
      </c>
      <c r="BA54" s="362">
        <v>0</v>
      </c>
      <c r="BB54" s="362">
        <v>0</v>
      </c>
      <c r="BC54" s="362">
        <v>0</v>
      </c>
      <c r="BD54" s="362">
        <v>0</v>
      </c>
      <c r="BE54" s="362">
        <v>0</v>
      </c>
      <c r="BF54" s="362">
        <v>0</v>
      </c>
      <c r="BG54" s="362">
        <v>0</v>
      </c>
      <c r="BH54" s="362">
        <v>0</v>
      </c>
      <c r="BI54" s="362">
        <v>0</v>
      </c>
      <c r="BJ54" s="362">
        <v>0</v>
      </c>
      <c r="BK54" s="362">
        <v>0</v>
      </c>
      <c r="BL54" s="362">
        <v>0</v>
      </c>
      <c r="BM54" s="362">
        <v>0</v>
      </c>
      <c r="BN54" s="362">
        <v>0</v>
      </c>
      <c r="BO54" s="362">
        <v>0</v>
      </c>
      <c r="BP54" s="362">
        <v>0</v>
      </c>
      <c r="BQ54" s="362">
        <v>0</v>
      </c>
      <c r="BR54" s="362">
        <v>0</v>
      </c>
      <c r="BS54" s="362">
        <v>0</v>
      </c>
      <c r="BT54" s="362">
        <v>0</v>
      </c>
      <c r="BU54" s="362">
        <v>0</v>
      </c>
      <c r="BV54" s="362">
        <v>0</v>
      </c>
      <c r="BW54" s="362">
        <v>0</v>
      </c>
      <c r="BX54" s="362">
        <v>0</v>
      </c>
      <c r="BY54" s="362">
        <v>0</v>
      </c>
      <c r="BZ54" s="362">
        <v>0</v>
      </c>
      <c r="CA54" s="362">
        <v>0</v>
      </c>
      <c r="CB54" s="362">
        <v>0</v>
      </c>
      <c r="CC54" s="362">
        <v>0</v>
      </c>
      <c r="CD54" s="362">
        <v>0</v>
      </c>
      <c r="CE54" s="362">
        <v>0</v>
      </c>
      <c r="CF54" s="362">
        <v>0</v>
      </c>
      <c r="CG54" s="362">
        <v>0</v>
      </c>
      <c r="CH54" s="362">
        <v>0</v>
      </c>
      <c r="CI54" s="362">
        <v>0</v>
      </c>
      <c r="CJ54" s="362">
        <v>0</v>
      </c>
      <c r="CK54" s="362">
        <v>0</v>
      </c>
      <c r="CL54" s="362">
        <v>0</v>
      </c>
      <c r="CM54" s="362">
        <v>0</v>
      </c>
      <c r="CN54" s="362">
        <v>0</v>
      </c>
      <c r="CO54" s="362">
        <v>0</v>
      </c>
      <c r="CP54" s="362">
        <v>0</v>
      </c>
      <c r="CQ54" s="362">
        <v>0</v>
      </c>
      <c r="CR54" s="362">
        <v>0</v>
      </c>
      <c r="CS54" s="362">
        <v>0</v>
      </c>
      <c r="CT54" s="362">
        <v>0</v>
      </c>
      <c r="CU54" s="362">
        <v>0</v>
      </c>
      <c r="CV54" s="362">
        <v>0</v>
      </c>
      <c r="CW54" s="362">
        <v>0</v>
      </c>
      <c r="CX54" s="362">
        <v>0</v>
      </c>
      <c r="CY54" s="362">
        <v>0</v>
      </c>
      <c r="CZ54" s="362">
        <v>0</v>
      </c>
      <c r="DA54" s="362">
        <v>0</v>
      </c>
      <c r="DB54" s="362">
        <v>0</v>
      </c>
      <c r="DC54" s="362">
        <v>0</v>
      </c>
      <c r="DE54" s="23">
        <f t="shared" si="31"/>
        <v>0</v>
      </c>
      <c r="DF54" s="23">
        <f t="shared" si="17"/>
        <v>0</v>
      </c>
      <c r="DG54">
        <f t="shared" si="30"/>
        <v>21</v>
      </c>
      <c r="DH54">
        <v>0</v>
      </c>
    </row>
    <row r="55" spans="1:112" ht="15">
      <c r="A55" s="67">
        <v>43</v>
      </c>
      <c r="B55" s="323" t="str">
        <f>$B$45&amp;"L."</f>
        <v>E.1.L.</v>
      </c>
      <c r="C55" s="360" t="s">
        <v>179</v>
      </c>
      <c r="D55" s="323"/>
      <c r="E55" s="358">
        <v>0.21</v>
      </c>
      <c r="F55" s="350">
        <f>H55+NPV(FD,I55:INDEX(I55:DC55,PAL))</f>
        <v>0</v>
      </c>
      <c r="G55" s="350">
        <f>SUMIF($H$5:$DC$5,"&lt;="&amp;PAL,$H55:$DC55)</f>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2">
        <v>0</v>
      </c>
      <c r="AC55" s="361">
        <v>0</v>
      </c>
      <c r="AD55" s="361">
        <v>0</v>
      </c>
      <c r="AE55" s="361">
        <v>0</v>
      </c>
      <c r="AF55" s="361">
        <v>0</v>
      </c>
      <c r="AG55" s="361">
        <v>0</v>
      </c>
      <c r="AH55" s="361">
        <v>0</v>
      </c>
      <c r="AI55" s="361">
        <v>0</v>
      </c>
      <c r="AJ55" s="361">
        <v>0</v>
      </c>
      <c r="AK55" s="361">
        <v>0</v>
      </c>
      <c r="AL55" s="361">
        <v>0</v>
      </c>
      <c r="AM55" s="361">
        <v>0</v>
      </c>
      <c r="AN55" s="361">
        <v>0</v>
      </c>
      <c r="AO55" s="361">
        <v>0</v>
      </c>
      <c r="AP55" s="361">
        <v>0</v>
      </c>
      <c r="AQ55" s="361">
        <v>0</v>
      </c>
      <c r="AR55" s="361">
        <v>0</v>
      </c>
      <c r="AS55" s="361">
        <v>0</v>
      </c>
      <c r="AT55" s="361">
        <v>0</v>
      </c>
      <c r="AU55" s="361">
        <v>0</v>
      </c>
      <c r="AV55" s="361">
        <v>0</v>
      </c>
      <c r="AW55" s="361">
        <v>0</v>
      </c>
      <c r="AX55" s="361">
        <v>0</v>
      </c>
      <c r="AY55" s="361">
        <v>0</v>
      </c>
      <c r="AZ55" s="361">
        <v>0</v>
      </c>
      <c r="BA55" s="361">
        <v>0</v>
      </c>
      <c r="BB55" s="361">
        <v>0</v>
      </c>
      <c r="BC55" s="361">
        <v>0</v>
      </c>
      <c r="BD55" s="361">
        <v>0</v>
      </c>
      <c r="BE55" s="361">
        <v>0</v>
      </c>
      <c r="BF55" s="361">
        <v>0</v>
      </c>
      <c r="BG55" s="361">
        <v>0</v>
      </c>
      <c r="BH55" s="361">
        <v>0</v>
      </c>
      <c r="BI55" s="361">
        <v>0</v>
      </c>
      <c r="BJ55" s="361">
        <v>0</v>
      </c>
      <c r="BK55" s="361">
        <v>0</v>
      </c>
      <c r="BL55" s="361">
        <v>0</v>
      </c>
      <c r="BM55" s="361">
        <v>0</v>
      </c>
      <c r="BN55" s="361">
        <v>0</v>
      </c>
      <c r="BO55" s="361">
        <v>0</v>
      </c>
      <c r="BP55" s="361">
        <v>0</v>
      </c>
      <c r="BQ55" s="361">
        <v>0</v>
      </c>
      <c r="BR55" s="361">
        <v>0</v>
      </c>
      <c r="BS55" s="361">
        <v>0</v>
      </c>
      <c r="BT55" s="361">
        <v>0</v>
      </c>
      <c r="BU55" s="361">
        <v>0</v>
      </c>
      <c r="BV55" s="361">
        <v>0</v>
      </c>
      <c r="BW55" s="361">
        <v>0</v>
      </c>
      <c r="BX55" s="361">
        <v>0</v>
      </c>
      <c r="BY55" s="361">
        <v>0</v>
      </c>
      <c r="BZ55" s="361">
        <v>0</v>
      </c>
      <c r="CA55" s="361">
        <v>0</v>
      </c>
      <c r="CB55" s="361">
        <v>0</v>
      </c>
      <c r="CC55" s="361">
        <v>0</v>
      </c>
      <c r="CD55" s="361">
        <v>0</v>
      </c>
      <c r="CE55" s="361">
        <v>0</v>
      </c>
      <c r="CF55" s="361">
        <v>0</v>
      </c>
      <c r="CG55" s="361">
        <v>0</v>
      </c>
      <c r="CH55" s="361">
        <v>0</v>
      </c>
      <c r="CI55" s="361">
        <v>0</v>
      </c>
      <c r="CJ55" s="361">
        <v>0</v>
      </c>
      <c r="CK55" s="361">
        <v>0</v>
      </c>
      <c r="CL55" s="361">
        <v>0</v>
      </c>
      <c r="CM55" s="361">
        <v>0</v>
      </c>
      <c r="CN55" s="361">
        <v>0</v>
      </c>
      <c r="CO55" s="361">
        <v>0</v>
      </c>
      <c r="CP55" s="361">
        <v>0</v>
      </c>
      <c r="CQ55" s="361">
        <v>0</v>
      </c>
      <c r="CR55" s="361">
        <v>0</v>
      </c>
      <c r="CS55" s="361">
        <v>0</v>
      </c>
      <c r="CT55" s="361">
        <v>0</v>
      </c>
      <c r="CU55" s="361">
        <v>0</v>
      </c>
      <c r="CV55" s="361">
        <v>0</v>
      </c>
      <c r="CW55" s="361">
        <v>0</v>
      </c>
      <c r="CX55" s="361">
        <v>0</v>
      </c>
      <c r="CY55" s="361">
        <v>0</v>
      </c>
      <c r="CZ55" s="361">
        <v>0</v>
      </c>
      <c r="DA55" s="361">
        <v>0</v>
      </c>
      <c r="DB55" s="361">
        <v>0</v>
      </c>
      <c r="DC55" s="362">
        <v>0</v>
      </c>
      <c r="DE55" s="23">
        <f t="shared" si="31"/>
        <v>0</v>
      </c>
      <c r="DF55" s="23">
        <f t="shared" si="17"/>
        <v>0</v>
      </c>
      <c r="DG55">
        <f t="shared" si="30"/>
        <v>21</v>
      </c>
      <c r="DH55">
        <f>DG55/(100+DG55)</f>
        <v>0.17355371900826447</v>
      </c>
    </row>
    <row r="56" spans="1:112" ht="15">
      <c r="A56" s="67">
        <v>44</v>
      </c>
      <c r="B56" s="323" t="s">
        <v>205</v>
      </c>
      <c r="C56" s="349" t="s">
        <v>206</v>
      </c>
      <c r="D56" s="351"/>
      <c r="E56" s="351"/>
      <c r="F56" s="352">
        <f>SUM(F57:F64)+F65</f>
        <v>0</v>
      </c>
      <c r="G56" s="350">
        <f>SUMIF($H$5:$DC$5,"&lt;="&amp;PAL,$H56:$DC56)</f>
        <v>0</v>
      </c>
      <c r="H56" s="352">
        <f>SUM(H57:H64)+H65</f>
        <v>0</v>
      </c>
      <c r="I56" s="352">
        <f t="shared" ref="I56:BT56" si="32">SUM(I57:I64)+I65</f>
        <v>0</v>
      </c>
      <c r="J56" s="352">
        <f t="shared" si="32"/>
        <v>0</v>
      </c>
      <c r="K56" s="352">
        <f t="shared" si="32"/>
        <v>0</v>
      </c>
      <c r="L56" s="352">
        <f t="shared" si="32"/>
        <v>0</v>
      </c>
      <c r="M56" s="352">
        <f t="shared" si="32"/>
        <v>0</v>
      </c>
      <c r="N56" s="352">
        <f t="shared" si="32"/>
        <v>0</v>
      </c>
      <c r="O56" s="352">
        <f t="shared" si="32"/>
        <v>0</v>
      </c>
      <c r="P56" s="352">
        <f t="shared" si="32"/>
        <v>0</v>
      </c>
      <c r="Q56" s="352">
        <f t="shared" si="32"/>
        <v>0</v>
      </c>
      <c r="R56" s="352">
        <f t="shared" si="32"/>
        <v>0</v>
      </c>
      <c r="S56" s="352">
        <f t="shared" si="32"/>
        <v>0</v>
      </c>
      <c r="T56" s="352">
        <f t="shared" si="32"/>
        <v>0</v>
      </c>
      <c r="U56" s="352">
        <f t="shared" si="32"/>
        <v>0</v>
      </c>
      <c r="V56" s="352">
        <f t="shared" si="32"/>
        <v>0</v>
      </c>
      <c r="W56" s="352">
        <f t="shared" si="32"/>
        <v>0</v>
      </c>
      <c r="X56" s="352">
        <f t="shared" si="32"/>
        <v>0</v>
      </c>
      <c r="Y56" s="352">
        <f t="shared" si="32"/>
        <v>0</v>
      </c>
      <c r="Z56" s="352">
        <f t="shared" si="32"/>
        <v>0</v>
      </c>
      <c r="AA56" s="352">
        <f t="shared" si="32"/>
        <v>0</v>
      </c>
      <c r="AB56" s="352">
        <f t="shared" si="32"/>
        <v>0</v>
      </c>
      <c r="AC56" s="352">
        <f t="shared" si="32"/>
        <v>0</v>
      </c>
      <c r="AD56" s="352">
        <f t="shared" si="32"/>
        <v>0</v>
      </c>
      <c r="AE56" s="352">
        <f t="shared" si="32"/>
        <v>0</v>
      </c>
      <c r="AF56" s="352">
        <f t="shared" si="32"/>
        <v>0</v>
      </c>
      <c r="AG56" s="352">
        <f t="shared" si="32"/>
        <v>0</v>
      </c>
      <c r="AH56" s="352">
        <f t="shared" si="32"/>
        <v>0</v>
      </c>
      <c r="AI56" s="352">
        <f t="shared" si="32"/>
        <v>0</v>
      </c>
      <c r="AJ56" s="352">
        <f t="shared" si="32"/>
        <v>0</v>
      </c>
      <c r="AK56" s="352">
        <f t="shared" si="32"/>
        <v>0</v>
      </c>
      <c r="AL56" s="352">
        <f t="shared" si="32"/>
        <v>0</v>
      </c>
      <c r="AM56" s="352">
        <f t="shared" si="32"/>
        <v>0</v>
      </c>
      <c r="AN56" s="352">
        <f t="shared" si="32"/>
        <v>0</v>
      </c>
      <c r="AO56" s="352">
        <f t="shared" si="32"/>
        <v>0</v>
      </c>
      <c r="AP56" s="352">
        <f t="shared" si="32"/>
        <v>0</v>
      </c>
      <c r="AQ56" s="352">
        <f t="shared" si="32"/>
        <v>0</v>
      </c>
      <c r="AR56" s="352">
        <f t="shared" si="32"/>
        <v>0</v>
      </c>
      <c r="AS56" s="352">
        <f t="shared" si="32"/>
        <v>0</v>
      </c>
      <c r="AT56" s="352">
        <f t="shared" si="32"/>
        <v>0</v>
      </c>
      <c r="AU56" s="352">
        <f t="shared" si="32"/>
        <v>0</v>
      </c>
      <c r="AV56" s="352">
        <f t="shared" si="32"/>
        <v>0</v>
      </c>
      <c r="AW56" s="352">
        <f t="shared" si="32"/>
        <v>0</v>
      </c>
      <c r="AX56" s="352">
        <f t="shared" si="32"/>
        <v>0</v>
      </c>
      <c r="AY56" s="352">
        <f t="shared" si="32"/>
        <v>0</v>
      </c>
      <c r="AZ56" s="352">
        <f t="shared" si="32"/>
        <v>0</v>
      </c>
      <c r="BA56" s="352">
        <f t="shared" si="32"/>
        <v>0</v>
      </c>
      <c r="BB56" s="352">
        <f t="shared" si="32"/>
        <v>0</v>
      </c>
      <c r="BC56" s="352">
        <f t="shared" si="32"/>
        <v>0</v>
      </c>
      <c r="BD56" s="352">
        <f t="shared" si="32"/>
        <v>0</v>
      </c>
      <c r="BE56" s="352">
        <f t="shared" si="32"/>
        <v>0</v>
      </c>
      <c r="BF56" s="352">
        <f t="shared" si="32"/>
        <v>0</v>
      </c>
      <c r="BG56" s="352">
        <f t="shared" si="32"/>
        <v>0</v>
      </c>
      <c r="BH56" s="352">
        <f t="shared" si="32"/>
        <v>0</v>
      </c>
      <c r="BI56" s="352">
        <f t="shared" si="32"/>
        <v>0</v>
      </c>
      <c r="BJ56" s="352">
        <f t="shared" si="32"/>
        <v>0</v>
      </c>
      <c r="BK56" s="352">
        <f t="shared" si="32"/>
        <v>0</v>
      </c>
      <c r="BL56" s="352">
        <f t="shared" si="32"/>
        <v>0</v>
      </c>
      <c r="BM56" s="352">
        <f t="shared" si="32"/>
        <v>0</v>
      </c>
      <c r="BN56" s="352">
        <f t="shared" si="32"/>
        <v>0</v>
      </c>
      <c r="BO56" s="352">
        <f t="shared" si="32"/>
        <v>0</v>
      </c>
      <c r="BP56" s="352">
        <f t="shared" si="32"/>
        <v>0</v>
      </c>
      <c r="BQ56" s="352">
        <f t="shared" si="32"/>
        <v>0</v>
      </c>
      <c r="BR56" s="352">
        <f t="shared" si="32"/>
        <v>0</v>
      </c>
      <c r="BS56" s="352">
        <f t="shared" si="32"/>
        <v>0</v>
      </c>
      <c r="BT56" s="352">
        <f t="shared" si="32"/>
        <v>0</v>
      </c>
      <c r="BU56" s="352">
        <f t="shared" ref="BU56:DC56" si="33">SUM(BU57:BU64)+BU65</f>
        <v>0</v>
      </c>
      <c r="BV56" s="352">
        <f t="shared" si="33"/>
        <v>0</v>
      </c>
      <c r="BW56" s="352">
        <f t="shared" si="33"/>
        <v>0</v>
      </c>
      <c r="BX56" s="352">
        <f t="shared" si="33"/>
        <v>0</v>
      </c>
      <c r="BY56" s="352">
        <f t="shared" si="33"/>
        <v>0</v>
      </c>
      <c r="BZ56" s="352">
        <f t="shared" si="33"/>
        <v>0</v>
      </c>
      <c r="CA56" s="352">
        <f t="shared" si="33"/>
        <v>0</v>
      </c>
      <c r="CB56" s="352">
        <f t="shared" si="33"/>
        <v>0</v>
      </c>
      <c r="CC56" s="352">
        <f t="shared" si="33"/>
        <v>0</v>
      </c>
      <c r="CD56" s="352">
        <f t="shared" si="33"/>
        <v>0</v>
      </c>
      <c r="CE56" s="352">
        <f t="shared" si="33"/>
        <v>0</v>
      </c>
      <c r="CF56" s="352">
        <f t="shared" si="33"/>
        <v>0</v>
      </c>
      <c r="CG56" s="352">
        <f t="shared" si="33"/>
        <v>0</v>
      </c>
      <c r="CH56" s="352">
        <f t="shared" si="33"/>
        <v>0</v>
      </c>
      <c r="CI56" s="352">
        <f t="shared" si="33"/>
        <v>0</v>
      </c>
      <c r="CJ56" s="352">
        <f t="shared" si="33"/>
        <v>0</v>
      </c>
      <c r="CK56" s="352">
        <f t="shared" si="33"/>
        <v>0</v>
      </c>
      <c r="CL56" s="352">
        <f t="shared" si="33"/>
        <v>0</v>
      </c>
      <c r="CM56" s="352">
        <f t="shared" si="33"/>
        <v>0</v>
      </c>
      <c r="CN56" s="352">
        <f t="shared" si="33"/>
        <v>0</v>
      </c>
      <c r="CO56" s="352">
        <f t="shared" si="33"/>
        <v>0</v>
      </c>
      <c r="CP56" s="352">
        <f t="shared" si="33"/>
        <v>0</v>
      </c>
      <c r="CQ56" s="352">
        <f t="shared" si="33"/>
        <v>0</v>
      </c>
      <c r="CR56" s="352">
        <f t="shared" si="33"/>
        <v>0</v>
      </c>
      <c r="CS56" s="352">
        <f t="shared" si="33"/>
        <v>0</v>
      </c>
      <c r="CT56" s="352">
        <f t="shared" si="33"/>
        <v>0</v>
      </c>
      <c r="CU56" s="352">
        <f t="shared" si="33"/>
        <v>0</v>
      </c>
      <c r="CV56" s="352">
        <f t="shared" si="33"/>
        <v>0</v>
      </c>
      <c r="CW56" s="352">
        <f t="shared" si="33"/>
        <v>0</v>
      </c>
      <c r="CX56" s="352">
        <f t="shared" si="33"/>
        <v>0</v>
      </c>
      <c r="CY56" s="352">
        <f t="shared" si="33"/>
        <v>0</v>
      </c>
      <c r="CZ56" s="352">
        <f t="shared" si="33"/>
        <v>0</v>
      </c>
      <c r="DA56" s="352">
        <f t="shared" si="33"/>
        <v>0</v>
      </c>
      <c r="DB56" s="352">
        <f t="shared" si="33"/>
        <v>0</v>
      </c>
      <c r="DC56" s="352">
        <f t="shared" si="33"/>
        <v>0</v>
      </c>
      <c r="DF56" s="23">
        <f t="shared" si="17"/>
        <v>0</v>
      </c>
    </row>
    <row r="57" spans="1:112" ht="15">
      <c r="A57" s="67">
        <v>45</v>
      </c>
      <c r="B57" s="323" t="str">
        <f>$B$56&amp;"1."</f>
        <v>E.2.1.</v>
      </c>
      <c r="C57" s="357" t="s">
        <v>182</v>
      </c>
      <c r="D57" s="363"/>
      <c r="E57" s="358">
        <v>0.21</v>
      </c>
      <c r="F57" s="350">
        <f>H57+NPV(FD,I57:INDEX(I57:DC57,PAL))</f>
        <v>0</v>
      </c>
      <c r="G57" s="350">
        <f>SUMIF($H$5:$DC$5,"&lt;="&amp;PAL,$H57:$DC57)</f>
        <v>0</v>
      </c>
      <c r="H57" s="359">
        <v>0</v>
      </c>
      <c r="I57" s="359">
        <v>0</v>
      </c>
      <c r="J57" s="359">
        <v>0</v>
      </c>
      <c r="K57" s="359">
        <v>0</v>
      </c>
      <c r="L57" s="359">
        <v>0</v>
      </c>
      <c r="M57" s="359">
        <v>0</v>
      </c>
      <c r="N57" s="359">
        <v>0</v>
      </c>
      <c r="O57" s="359">
        <v>0</v>
      </c>
      <c r="P57" s="359">
        <v>0</v>
      </c>
      <c r="Q57" s="359">
        <v>0</v>
      </c>
      <c r="R57" s="359">
        <v>0</v>
      </c>
      <c r="S57" s="359">
        <v>0</v>
      </c>
      <c r="T57" s="359">
        <v>0</v>
      </c>
      <c r="U57" s="359">
        <v>0</v>
      </c>
      <c r="V57" s="359">
        <v>0</v>
      </c>
      <c r="W57" s="359">
        <v>0</v>
      </c>
      <c r="X57" s="359">
        <v>0</v>
      </c>
      <c r="Y57" s="359">
        <v>0</v>
      </c>
      <c r="Z57" s="359">
        <v>0</v>
      </c>
      <c r="AA57" s="359">
        <v>0</v>
      </c>
      <c r="AB57" s="359">
        <v>0</v>
      </c>
      <c r="AC57" s="359">
        <v>0</v>
      </c>
      <c r="AD57" s="359">
        <v>0</v>
      </c>
      <c r="AE57" s="359">
        <v>0</v>
      </c>
      <c r="AF57" s="359">
        <v>0</v>
      </c>
      <c r="AG57" s="359">
        <v>0</v>
      </c>
      <c r="AH57" s="359">
        <v>0</v>
      </c>
      <c r="AI57" s="359">
        <v>0</v>
      </c>
      <c r="AJ57" s="359">
        <v>0</v>
      </c>
      <c r="AK57" s="359">
        <v>0</v>
      </c>
      <c r="AL57" s="359">
        <v>0</v>
      </c>
      <c r="AM57" s="359">
        <v>0</v>
      </c>
      <c r="AN57" s="359">
        <v>0</v>
      </c>
      <c r="AO57" s="359">
        <v>0</v>
      </c>
      <c r="AP57" s="359">
        <v>0</v>
      </c>
      <c r="AQ57" s="359">
        <v>0</v>
      </c>
      <c r="AR57" s="359">
        <v>0</v>
      </c>
      <c r="AS57" s="359">
        <v>0</v>
      </c>
      <c r="AT57" s="359">
        <v>0</v>
      </c>
      <c r="AU57" s="359">
        <v>0</v>
      </c>
      <c r="AV57" s="359">
        <v>0</v>
      </c>
      <c r="AW57" s="359">
        <v>0</v>
      </c>
      <c r="AX57" s="359">
        <v>0</v>
      </c>
      <c r="AY57" s="359">
        <v>0</v>
      </c>
      <c r="AZ57" s="359">
        <v>0</v>
      </c>
      <c r="BA57" s="359">
        <v>0</v>
      </c>
      <c r="BB57" s="359">
        <v>0</v>
      </c>
      <c r="BC57" s="359">
        <v>0</v>
      </c>
      <c r="BD57" s="359">
        <v>0</v>
      </c>
      <c r="BE57" s="359">
        <v>0</v>
      </c>
      <c r="BF57" s="359">
        <v>0</v>
      </c>
      <c r="BG57" s="359">
        <v>0</v>
      </c>
      <c r="BH57" s="359">
        <v>0</v>
      </c>
      <c r="BI57" s="359">
        <v>0</v>
      </c>
      <c r="BJ57" s="359">
        <v>0</v>
      </c>
      <c r="BK57" s="359">
        <v>0</v>
      </c>
      <c r="BL57" s="359">
        <v>0</v>
      </c>
      <c r="BM57" s="359">
        <v>0</v>
      </c>
      <c r="BN57" s="359">
        <v>0</v>
      </c>
      <c r="BO57" s="359">
        <v>0</v>
      </c>
      <c r="BP57" s="359">
        <v>0</v>
      </c>
      <c r="BQ57" s="359">
        <v>0</v>
      </c>
      <c r="BR57" s="359">
        <v>0</v>
      </c>
      <c r="BS57" s="359">
        <v>0</v>
      </c>
      <c r="BT57" s="359">
        <v>0</v>
      </c>
      <c r="BU57" s="359">
        <v>0</v>
      </c>
      <c r="BV57" s="359">
        <v>0</v>
      </c>
      <c r="BW57" s="359">
        <v>0</v>
      </c>
      <c r="BX57" s="359">
        <v>0</v>
      </c>
      <c r="BY57" s="359">
        <v>0</v>
      </c>
      <c r="BZ57" s="359">
        <v>0</v>
      </c>
      <c r="CA57" s="359">
        <v>0</v>
      </c>
      <c r="CB57" s="359">
        <v>0</v>
      </c>
      <c r="CC57" s="359">
        <v>0</v>
      </c>
      <c r="CD57" s="359">
        <v>0</v>
      </c>
      <c r="CE57" s="359">
        <v>0</v>
      </c>
      <c r="CF57" s="359">
        <v>0</v>
      </c>
      <c r="CG57" s="359">
        <v>0</v>
      </c>
      <c r="CH57" s="359">
        <v>0</v>
      </c>
      <c r="CI57" s="359">
        <v>0</v>
      </c>
      <c r="CJ57" s="359">
        <v>0</v>
      </c>
      <c r="CK57" s="359">
        <v>0</v>
      </c>
      <c r="CL57" s="359">
        <v>0</v>
      </c>
      <c r="CM57" s="359">
        <v>0</v>
      </c>
      <c r="CN57" s="359">
        <v>0</v>
      </c>
      <c r="CO57" s="359">
        <v>0</v>
      </c>
      <c r="CP57" s="359">
        <v>0</v>
      </c>
      <c r="CQ57" s="359">
        <v>0</v>
      </c>
      <c r="CR57" s="359">
        <v>0</v>
      </c>
      <c r="CS57" s="359">
        <v>0</v>
      </c>
      <c r="CT57" s="359">
        <v>0</v>
      </c>
      <c r="CU57" s="359">
        <v>0</v>
      </c>
      <c r="CV57" s="359">
        <v>0</v>
      </c>
      <c r="CW57" s="359">
        <v>0</v>
      </c>
      <c r="CX57" s="359">
        <v>0</v>
      </c>
      <c r="CY57" s="359">
        <v>0</v>
      </c>
      <c r="CZ57" s="359">
        <v>0</v>
      </c>
      <c r="DA57" s="359">
        <v>0</v>
      </c>
      <c r="DB57" s="359">
        <v>0</v>
      </c>
      <c r="DC57" s="359">
        <v>0</v>
      </c>
      <c r="DE57" s="23">
        <f>COUNTBLANK(H57:DC57)</f>
        <v>0</v>
      </c>
      <c r="DF57" s="23">
        <f t="shared" si="17"/>
        <v>0</v>
      </c>
      <c r="DG57">
        <f t="shared" ref="DG57:DG66" si="34">IF(ISNUMBER(E57),E57*100,0)</f>
        <v>21</v>
      </c>
      <c r="DH57">
        <v>0</v>
      </c>
    </row>
    <row r="58" spans="1:112" ht="15">
      <c r="A58" s="67">
        <v>46</v>
      </c>
      <c r="B58" s="323" t="str">
        <f>$B$56&amp;"2."</f>
        <v>E.2.2.</v>
      </c>
      <c r="C58" s="357" t="s">
        <v>182</v>
      </c>
      <c r="D58" s="363"/>
      <c r="E58" s="358">
        <v>0.21</v>
      </c>
      <c r="F58" s="350">
        <f>H58+NPV(FD,I58:INDEX(I58:DC58,PAL))</f>
        <v>0</v>
      </c>
      <c r="G58" s="350">
        <f>SUMIF($H$5:$DC$5,"&lt;="&amp;PAL,$H58:$DC58)</f>
        <v>0</v>
      </c>
      <c r="H58" s="359">
        <v>0</v>
      </c>
      <c r="I58" s="359">
        <v>0</v>
      </c>
      <c r="J58" s="359">
        <v>0</v>
      </c>
      <c r="K58" s="359">
        <v>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0</v>
      </c>
      <c r="AI58" s="359">
        <v>0</v>
      </c>
      <c r="AJ58" s="359">
        <v>0</v>
      </c>
      <c r="AK58" s="359">
        <v>0</v>
      </c>
      <c r="AL58" s="359">
        <v>0</v>
      </c>
      <c r="AM58" s="359">
        <v>0</v>
      </c>
      <c r="AN58" s="359">
        <v>0</v>
      </c>
      <c r="AO58" s="359">
        <v>0</v>
      </c>
      <c r="AP58" s="359">
        <v>0</v>
      </c>
      <c r="AQ58" s="359">
        <v>0</v>
      </c>
      <c r="AR58" s="359">
        <v>0</v>
      </c>
      <c r="AS58" s="359">
        <v>0</v>
      </c>
      <c r="AT58" s="359">
        <v>0</v>
      </c>
      <c r="AU58" s="359">
        <v>0</v>
      </c>
      <c r="AV58" s="359">
        <v>0</v>
      </c>
      <c r="AW58" s="359">
        <v>0</v>
      </c>
      <c r="AX58" s="359">
        <v>0</v>
      </c>
      <c r="AY58" s="359">
        <v>0</v>
      </c>
      <c r="AZ58" s="359">
        <v>0</v>
      </c>
      <c r="BA58" s="359">
        <v>0</v>
      </c>
      <c r="BB58" s="359">
        <v>0</v>
      </c>
      <c r="BC58" s="359">
        <v>0</v>
      </c>
      <c r="BD58" s="359">
        <v>0</v>
      </c>
      <c r="BE58" s="359">
        <v>0</v>
      </c>
      <c r="BF58" s="359">
        <v>0</v>
      </c>
      <c r="BG58" s="359">
        <v>0</v>
      </c>
      <c r="BH58" s="359">
        <v>0</v>
      </c>
      <c r="BI58" s="359">
        <v>0</v>
      </c>
      <c r="BJ58" s="359">
        <v>0</v>
      </c>
      <c r="BK58" s="359">
        <v>0</v>
      </c>
      <c r="BL58" s="359">
        <v>0</v>
      </c>
      <c r="BM58" s="359">
        <v>0</v>
      </c>
      <c r="BN58" s="359">
        <v>0</v>
      </c>
      <c r="BO58" s="359">
        <v>0</v>
      </c>
      <c r="BP58" s="359">
        <v>0</v>
      </c>
      <c r="BQ58" s="359">
        <v>0</v>
      </c>
      <c r="BR58" s="359">
        <v>0</v>
      </c>
      <c r="BS58" s="359">
        <v>0</v>
      </c>
      <c r="BT58" s="359">
        <v>0</v>
      </c>
      <c r="BU58" s="359">
        <v>0</v>
      </c>
      <c r="BV58" s="359">
        <v>0</v>
      </c>
      <c r="BW58" s="359">
        <v>0</v>
      </c>
      <c r="BX58" s="359">
        <v>0</v>
      </c>
      <c r="BY58" s="359">
        <v>0</v>
      </c>
      <c r="BZ58" s="359">
        <v>0</v>
      </c>
      <c r="CA58" s="359">
        <v>0</v>
      </c>
      <c r="CB58" s="359">
        <v>0</v>
      </c>
      <c r="CC58" s="359">
        <v>0</v>
      </c>
      <c r="CD58" s="359">
        <v>0</v>
      </c>
      <c r="CE58" s="359">
        <v>0</v>
      </c>
      <c r="CF58" s="359">
        <v>0</v>
      </c>
      <c r="CG58" s="359">
        <v>0</v>
      </c>
      <c r="CH58" s="359">
        <v>0</v>
      </c>
      <c r="CI58" s="359">
        <v>0</v>
      </c>
      <c r="CJ58" s="359">
        <v>0</v>
      </c>
      <c r="CK58" s="359">
        <v>0</v>
      </c>
      <c r="CL58" s="359">
        <v>0</v>
      </c>
      <c r="CM58" s="359">
        <v>0</v>
      </c>
      <c r="CN58" s="359">
        <v>0</v>
      </c>
      <c r="CO58" s="359">
        <v>0</v>
      </c>
      <c r="CP58" s="359">
        <v>0</v>
      </c>
      <c r="CQ58" s="359">
        <v>0</v>
      </c>
      <c r="CR58" s="359">
        <v>0</v>
      </c>
      <c r="CS58" s="359">
        <v>0</v>
      </c>
      <c r="CT58" s="359">
        <v>0</v>
      </c>
      <c r="CU58" s="359">
        <v>0</v>
      </c>
      <c r="CV58" s="359">
        <v>0</v>
      </c>
      <c r="CW58" s="359">
        <v>0</v>
      </c>
      <c r="CX58" s="359">
        <v>0</v>
      </c>
      <c r="CY58" s="359">
        <v>0</v>
      </c>
      <c r="CZ58" s="359">
        <v>0</v>
      </c>
      <c r="DA58" s="359">
        <v>0</v>
      </c>
      <c r="DB58" s="359">
        <v>0</v>
      </c>
      <c r="DC58" s="359">
        <v>0</v>
      </c>
      <c r="DE58" s="23">
        <f t="shared" ref="DE58:DE66" si="35">COUNTBLANK(H58:DC58)</f>
        <v>0</v>
      </c>
      <c r="DF58" s="23">
        <f t="shared" si="17"/>
        <v>0</v>
      </c>
      <c r="DG58">
        <f t="shared" si="34"/>
        <v>21</v>
      </c>
      <c r="DH58">
        <v>0</v>
      </c>
    </row>
    <row r="59" spans="1:112" ht="15">
      <c r="A59" s="67">
        <v>47</v>
      </c>
      <c r="B59" s="323" t="str">
        <f>$B$56&amp;"3."</f>
        <v>E.2.3.</v>
      </c>
      <c r="C59" s="357" t="s">
        <v>182</v>
      </c>
      <c r="D59" s="363"/>
      <c r="E59" s="358">
        <v>0.21</v>
      </c>
      <c r="F59" s="350">
        <f>H59+NPV(FD,I59:INDEX(I59:DC59,PAL))</f>
        <v>0</v>
      </c>
      <c r="G59" s="350">
        <f>SUMIF($H$5:$DC$5,"&lt;="&amp;PAL,$H59:$DC59)</f>
        <v>0</v>
      </c>
      <c r="H59" s="359">
        <v>0</v>
      </c>
      <c r="I59" s="359">
        <v>0</v>
      </c>
      <c r="J59" s="359">
        <v>0</v>
      </c>
      <c r="K59" s="359">
        <v>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0</v>
      </c>
      <c r="AI59" s="359">
        <v>0</v>
      </c>
      <c r="AJ59" s="359">
        <v>0</v>
      </c>
      <c r="AK59" s="359">
        <v>0</v>
      </c>
      <c r="AL59" s="359">
        <v>0</v>
      </c>
      <c r="AM59" s="359">
        <v>0</v>
      </c>
      <c r="AN59" s="359">
        <v>0</v>
      </c>
      <c r="AO59" s="359">
        <v>0</v>
      </c>
      <c r="AP59" s="359">
        <v>0</v>
      </c>
      <c r="AQ59" s="359">
        <v>0</v>
      </c>
      <c r="AR59" s="359">
        <v>0</v>
      </c>
      <c r="AS59" s="359">
        <v>0</v>
      </c>
      <c r="AT59" s="359">
        <v>0</v>
      </c>
      <c r="AU59" s="359">
        <v>0</v>
      </c>
      <c r="AV59" s="359">
        <v>0</v>
      </c>
      <c r="AW59" s="359">
        <v>0</v>
      </c>
      <c r="AX59" s="359">
        <v>0</v>
      </c>
      <c r="AY59" s="359">
        <v>0</v>
      </c>
      <c r="AZ59" s="359">
        <v>0</v>
      </c>
      <c r="BA59" s="359">
        <v>0</v>
      </c>
      <c r="BB59" s="359">
        <v>0</v>
      </c>
      <c r="BC59" s="359">
        <v>0</v>
      </c>
      <c r="BD59" s="359">
        <v>0</v>
      </c>
      <c r="BE59" s="359">
        <v>0</v>
      </c>
      <c r="BF59" s="359">
        <v>0</v>
      </c>
      <c r="BG59" s="359">
        <v>0</v>
      </c>
      <c r="BH59" s="359">
        <v>0</v>
      </c>
      <c r="BI59" s="359">
        <v>0</v>
      </c>
      <c r="BJ59" s="359">
        <v>0</v>
      </c>
      <c r="BK59" s="359">
        <v>0</v>
      </c>
      <c r="BL59" s="359">
        <v>0</v>
      </c>
      <c r="BM59" s="359">
        <v>0</v>
      </c>
      <c r="BN59" s="359">
        <v>0</v>
      </c>
      <c r="BO59" s="359">
        <v>0</v>
      </c>
      <c r="BP59" s="359">
        <v>0</v>
      </c>
      <c r="BQ59" s="359">
        <v>0</v>
      </c>
      <c r="BR59" s="359">
        <v>0</v>
      </c>
      <c r="BS59" s="359">
        <v>0</v>
      </c>
      <c r="BT59" s="359">
        <v>0</v>
      </c>
      <c r="BU59" s="359">
        <v>0</v>
      </c>
      <c r="BV59" s="359">
        <v>0</v>
      </c>
      <c r="BW59" s="359">
        <v>0</v>
      </c>
      <c r="BX59" s="359">
        <v>0</v>
      </c>
      <c r="BY59" s="359">
        <v>0</v>
      </c>
      <c r="BZ59" s="359">
        <v>0</v>
      </c>
      <c r="CA59" s="359">
        <v>0</v>
      </c>
      <c r="CB59" s="359">
        <v>0</v>
      </c>
      <c r="CC59" s="359">
        <v>0</v>
      </c>
      <c r="CD59" s="359">
        <v>0</v>
      </c>
      <c r="CE59" s="359">
        <v>0</v>
      </c>
      <c r="CF59" s="359">
        <v>0</v>
      </c>
      <c r="CG59" s="359">
        <v>0</v>
      </c>
      <c r="CH59" s="359">
        <v>0</v>
      </c>
      <c r="CI59" s="359">
        <v>0</v>
      </c>
      <c r="CJ59" s="359">
        <v>0</v>
      </c>
      <c r="CK59" s="359">
        <v>0</v>
      </c>
      <c r="CL59" s="359">
        <v>0</v>
      </c>
      <c r="CM59" s="359">
        <v>0</v>
      </c>
      <c r="CN59" s="359">
        <v>0</v>
      </c>
      <c r="CO59" s="359">
        <v>0</v>
      </c>
      <c r="CP59" s="359">
        <v>0</v>
      </c>
      <c r="CQ59" s="359">
        <v>0</v>
      </c>
      <c r="CR59" s="359">
        <v>0</v>
      </c>
      <c r="CS59" s="359">
        <v>0</v>
      </c>
      <c r="CT59" s="359">
        <v>0</v>
      </c>
      <c r="CU59" s="359">
        <v>0</v>
      </c>
      <c r="CV59" s="359">
        <v>0</v>
      </c>
      <c r="CW59" s="359">
        <v>0</v>
      </c>
      <c r="CX59" s="359">
        <v>0</v>
      </c>
      <c r="CY59" s="359">
        <v>0</v>
      </c>
      <c r="CZ59" s="359">
        <v>0</v>
      </c>
      <c r="DA59" s="359">
        <v>0</v>
      </c>
      <c r="DB59" s="359">
        <v>0</v>
      </c>
      <c r="DC59" s="359">
        <v>0</v>
      </c>
      <c r="DE59" s="23">
        <f t="shared" si="35"/>
        <v>0</v>
      </c>
      <c r="DF59" s="23">
        <f t="shared" si="17"/>
        <v>0</v>
      </c>
      <c r="DG59">
        <f t="shared" si="34"/>
        <v>21</v>
      </c>
      <c r="DH59">
        <v>0</v>
      </c>
    </row>
    <row r="60" spans="1:112" ht="15">
      <c r="A60" s="67">
        <v>48</v>
      </c>
      <c r="B60" s="323" t="str">
        <f>$B$56&amp;"4."</f>
        <v>E.2.4.</v>
      </c>
      <c r="C60" s="357" t="s">
        <v>182</v>
      </c>
      <c r="D60" s="363"/>
      <c r="E60" s="358">
        <v>0.21</v>
      </c>
      <c r="F60" s="350">
        <f>H60+NPV(FD,I60:INDEX(I60:DC60,PAL))</f>
        <v>0</v>
      </c>
      <c r="G60" s="350">
        <f>SUMIF($H$5:$DC$5,"&lt;="&amp;PAL,$H60:$DC60)</f>
        <v>0</v>
      </c>
      <c r="H60" s="359">
        <v>0</v>
      </c>
      <c r="I60" s="359">
        <v>0</v>
      </c>
      <c r="J60" s="359">
        <v>0</v>
      </c>
      <c r="K60" s="359">
        <v>0</v>
      </c>
      <c r="L60" s="359">
        <v>0</v>
      </c>
      <c r="M60" s="359">
        <v>0</v>
      </c>
      <c r="N60" s="359">
        <v>0</v>
      </c>
      <c r="O60" s="359">
        <v>0</v>
      </c>
      <c r="P60" s="359">
        <v>0</v>
      </c>
      <c r="Q60" s="359">
        <v>0</v>
      </c>
      <c r="R60" s="359">
        <v>0</v>
      </c>
      <c r="S60" s="359">
        <v>0</v>
      </c>
      <c r="T60" s="359">
        <v>0</v>
      </c>
      <c r="U60" s="359">
        <v>0</v>
      </c>
      <c r="V60" s="359">
        <v>0</v>
      </c>
      <c r="W60" s="359">
        <v>0</v>
      </c>
      <c r="X60" s="359">
        <v>0</v>
      </c>
      <c r="Y60" s="359">
        <v>0</v>
      </c>
      <c r="Z60" s="359">
        <v>0</v>
      </c>
      <c r="AA60" s="359">
        <v>0</v>
      </c>
      <c r="AB60" s="359">
        <v>0</v>
      </c>
      <c r="AC60" s="359">
        <v>0</v>
      </c>
      <c r="AD60" s="359">
        <v>0</v>
      </c>
      <c r="AE60" s="359">
        <v>0</v>
      </c>
      <c r="AF60" s="359">
        <v>0</v>
      </c>
      <c r="AG60" s="359">
        <v>0</v>
      </c>
      <c r="AH60" s="359">
        <v>0</v>
      </c>
      <c r="AI60" s="359">
        <v>0</v>
      </c>
      <c r="AJ60" s="359">
        <v>0</v>
      </c>
      <c r="AK60" s="359">
        <v>0</v>
      </c>
      <c r="AL60" s="359">
        <v>0</v>
      </c>
      <c r="AM60" s="359">
        <v>0</v>
      </c>
      <c r="AN60" s="359">
        <v>0</v>
      </c>
      <c r="AO60" s="359">
        <v>0</v>
      </c>
      <c r="AP60" s="359">
        <v>0</v>
      </c>
      <c r="AQ60" s="359">
        <v>0</v>
      </c>
      <c r="AR60" s="359">
        <v>0</v>
      </c>
      <c r="AS60" s="359">
        <v>0</v>
      </c>
      <c r="AT60" s="359">
        <v>0</v>
      </c>
      <c r="AU60" s="359">
        <v>0</v>
      </c>
      <c r="AV60" s="359">
        <v>0</v>
      </c>
      <c r="AW60" s="359">
        <v>0</v>
      </c>
      <c r="AX60" s="359">
        <v>0</v>
      </c>
      <c r="AY60" s="359">
        <v>0</v>
      </c>
      <c r="AZ60" s="359">
        <v>0</v>
      </c>
      <c r="BA60" s="359">
        <v>0</v>
      </c>
      <c r="BB60" s="359">
        <v>0</v>
      </c>
      <c r="BC60" s="359">
        <v>0</v>
      </c>
      <c r="BD60" s="359">
        <v>0</v>
      </c>
      <c r="BE60" s="359">
        <v>0</v>
      </c>
      <c r="BF60" s="359">
        <v>0</v>
      </c>
      <c r="BG60" s="359">
        <v>0</v>
      </c>
      <c r="BH60" s="359">
        <v>0</v>
      </c>
      <c r="BI60" s="359">
        <v>0</v>
      </c>
      <c r="BJ60" s="359">
        <v>0</v>
      </c>
      <c r="BK60" s="359">
        <v>0</v>
      </c>
      <c r="BL60" s="359">
        <v>0</v>
      </c>
      <c r="BM60" s="359">
        <v>0</v>
      </c>
      <c r="BN60" s="359">
        <v>0</v>
      </c>
      <c r="BO60" s="359">
        <v>0</v>
      </c>
      <c r="BP60" s="359">
        <v>0</v>
      </c>
      <c r="BQ60" s="359">
        <v>0</v>
      </c>
      <c r="BR60" s="359">
        <v>0</v>
      </c>
      <c r="BS60" s="359">
        <v>0</v>
      </c>
      <c r="BT60" s="359">
        <v>0</v>
      </c>
      <c r="BU60" s="359">
        <v>0</v>
      </c>
      <c r="BV60" s="359">
        <v>0</v>
      </c>
      <c r="BW60" s="359">
        <v>0</v>
      </c>
      <c r="BX60" s="359">
        <v>0</v>
      </c>
      <c r="BY60" s="359">
        <v>0</v>
      </c>
      <c r="BZ60" s="359">
        <v>0</v>
      </c>
      <c r="CA60" s="359">
        <v>0</v>
      </c>
      <c r="CB60" s="359">
        <v>0</v>
      </c>
      <c r="CC60" s="359">
        <v>0</v>
      </c>
      <c r="CD60" s="359">
        <v>0</v>
      </c>
      <c r="CE60" s="359">
        <v>0</v>
      </c>
      <c r="CF60" s="359">
        <v>0</v>
      </c>
      <c r="CG60" s="359">
        <v>0</v>
      </c>
      <c r="CH60" s="359">
        <v>0</v>
      </c>
      <c r="CI60" s="359">
        <v>0</v>
      </c>
      <c r="CJ60" s="359">
        <v>0</v>
      </c>
      <c r="CK60" s="359">
        <v>0</v>
      </c>
      <c r="CL60" s="359">
        <v>0</v>
      </c>
      <c r="CM60" s="359">
        <v>0</v>
      </c>
      <c r="CN60" s="359">
        <v>0</v>
      </c>
      <c r="CO60" s="359">
        <v>0</v>
      </c>
      <c r="CP60" s="359">
        <v>0</v>
      </c>
      <c r="CQ60" s="359">
        <v>0</v>
      </c>
      <c r="CR60" s="359">
        <v>0</v>
      </c>
      <c r="CS60" s="359">
        <v>0</v>
      </c>
      <c r="CT60" s="359">
        <v>0</v>
      </c>
      <c r="CU60" s="359">
        <v>0</v>
      </c>
      <c r="CV60" s="359">
        <v>0</v>
      </c>
      <c r="CW60" s="359">
        <v>0</v>
      </c>
      <c r="CX60" s="359">
        <v>0</v>
      </c>
      <c r="CY60" s="359">
        <v>0</v>
      </c>
      <c r="CZ60" s="359">
        <v>0</v>
      </c>
      <c r="DA60" s="359">
        <v>0</v>
      </c>
      <c r="DB60" s="359">
        <v>0</v>
      </c>
      <c r="DC60" s="359">
        <v>0</v>
      </c>
      <c r="DE60" s="23">
        <f t="shared" si="35"/>
        <v>0</v>
      </c>
      <c r="DF60" s="23">
        <f t="shared" si="17"/>
        <v>0</v>
      </c>
      <c r="DG60">
        <f t="shared" si="34"/>
        <v>21</v>
      </c>
      <c r="DH60">
        <v>0</v>
      </c>
    </row>
    <row r="61" spans="1:112" ht="15">
      <c r="A61" s="67">
        <v>49</v>
      </c>
      <c r="B61" s="323" t="str">
        <f>$B$56&amp;"5."</f>
        <v>E.2.5.</v>
      </c>
      <c r="C61" s="357" t="s">
        <v>182</v>
      </c>
      <c r="D61" s="363"/>
      <c r="E61" s="358">
        <v>0.21</v>
      </c>
      <c r="F61" s="350">
        <f>H61+NPV(FD,I61:INDEX(I61:DC61,PAL))</f>
        <v>0</v>
      </c>
      <c r="G61" s="350">
        <f>SUMIF($H$5:$DC$5,"&lt;="&amp;PAL,$H61:$DC61)</f>
        <v>0</v>
      </c>
      <c r="H61" s="359">
        <v>0</v>
      </c>
      <c r="I61" s="359">
        <v>0</v>
      </c>
      <c r="J61" s="359">
        <v>0</v>
      </c>
      <c r="K61" s="359">
        <v>0</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0</v>
      </c>
      <c r="AG61" s="359">
        <v>0</v>
      </c>
      <c r="AH61" s="359">
        <v>0</v>
      </c>
      <c r="AI61" s="359">
        <v>0</v>
      </c>
      <c r="AJ61" s="359">
        <v>0</v>
      </c>
      <c r="AK61" s="359">
        <v>0</v>
      </c>
      <c r="AL61" s="359">
        <v>0</v>
      </c>
      <c r="AM61" s="359">
        <v>0</v>
      </c>
      <c r="AN61" s="359">
        <v>0</v>
      </c>
      <c r="AO61" s="359">
        <v>0</v>
      </c>
      <c r="AP61" s="359">
        <v>0</v>
      </c>
      <c r="AQ61" s="359">
        <v>0</v>
      </c>
      <c r="AR61" s="359">
        <v>0</v>
      </c>
      <c r="AS61" s="359">
        <v>0</v>
      </c>
      <c r="AT61" s="359">
        <v>0</v>
      </c>
      <c r="AU61" s="359">
        <v>0</v>
      </c>
      <c r="AV61" s="359">
        <v>0</v>
      </c>
      <c r="AW61" s="359">
        <v>0</v>
      </c>
      <c r="AX61" s="359">
        <v>0</v>
      </c>
      <c r="AY61" s="359">
        <v>0</v>
      </c>
      <c r="AZ61" s="359">
        <v>0</v>
      </c>
      <c r="BA61" s="359">
        <v>0</v>
      </c>
      <c r="BB61" s="359">
        <v>0</v>
      </c>
      <c r="BC61" s="359">
        <v>0</v>
      </c>
      <c r="BD61" s="359">
        <v>0</v>
      </c>
      <c r="BE61" s="359">
        <v>0</v>
      </c>
      <c r="BF61" s="359">
        <v>0</v>
      </c>
      <c r="BG61" s="359">
        <v>0</v>
      </c>
      <c r="BH61" s="359">
        <v>0</v>
      </c>
      <c r="BI61" s="359">
        <v>0</v>
      </c>
      <c r="BJ61" s="359">
        <v>0</v>
      </c>
      <c r="BK61" s="359">
        <v>0</v>
      </c>
      <c r="BL61" s="359">
        <v>0</v>
      </c>
      <c r="BM61" s="359">
        <v>0</v>
      </c>
      <c r="BN61" s="359">
        <v>0</v>
      </c>
      <c r="BO61" s="359">
        <v>0</v>
      </c>
      <c r="BP61" s="359">
        <v>0</v>
      </c>
      <c r="BQ61" s="359">
        <v>0</v>
      </c>
      <c r="BR61" s="359">
        <v>0</v>
      </c>
      <c r="BS61" s="359">
        <v>0</v>
      </c>
      <c r="BT61" s="359">
        <v>0</v>
      </c>
      <c r="BU61" s="359">
        <v>0</v>
      </c>
      <c r="BV61" s="359">
        <v>0</v>
      </c>
      <c r="BW61" s="359">
        <v>0</v>
      </c>
      <c r="BX61" s="359">
        <v>0</v>
      </c>
      <c r="BY61" s="359">
        <v>0</v>
      </c>
      <c r="BZ61" s="359">
        <v>0</v>
      </c>
      <c r="CA61" s="359">
        <v>0</v>
      </c>
      <c r="CB61" s="359">
        <v>0</v>
      </c>
      <c r="CC61" s="359">
        <v>0</v>
      </c>
      <c r="CD61" s="359">
        <v>0</v>
      </c>
      <c r="CE61" s="359">
        <v>0</v>
      </c>
      <c r="CF61" s="359">
        <v>0</v>
      </c>
      <c r="CG61" s="359">
        <v>0</v>
      </c>
      <c r="CH61" s="359">
        <v>0</v>
      </c>
      <c r="CI61" s="359">
        <v>0</v>
      </c>
      <c r="CJ61" s="359">
        <v>0</v>
      </c>
      <c r="CK61" s="359">
        <v>0</v>
      </c>
      <c r="CL61" s="359">
        <v>0</v>
      </c>
      <c r="CM61" s="359">
        <v>0</v>
      </c>
      <c r="CN61" s="359">
        <v>0</v>
      </c>
      <c r="CO61" s="359">
        <v>0</v>
      </c>
      <c r="CP61" s="359">
        <v>0</v>
      </c>
      <c r="CQ61" s="359">
        <v>0</v>
      </c>
      <c r="CR61" s="359">
        <v>0</v>
      </c>
      <c r="CS61" s="359">
        <v>0</v>
      </c>
      <c r="CT61" s="359">
        <v>0</v>
      </c>
      <c r="CU61" s="359">
        <v>0</v>
      </c>
      <c r="CV61" s="359">
        <v>0</v>
      </c>
      <c r="CW61" s="359">
        <v>0</v>
      </c>
      <c r="CX61" s="359">
        <v>0</v>
      </c>
      <c r="CY61" s="359">
        <v>0</v>
      </c>
      <c r="CZ61" s="359">
        <v>0</v>
      </c>
      <c r="DA61" s="359">
        <v>0</v>
      </c>
      <c r="DB61" s="359">
        <v>0</v>
      </c>
      <c r="DC61" s="359">
        <v>0</v>
      </c>
      <c r="DE61" s="23">
        <f t="shared" si="35"/>
        <v>0</v>
      </c>
      <c r="DF61" s="23">
        <f t="shared" si="17"/>
        <v>0</v>
      </c>
      <c r="DG61">
        <f t="shared" si="34"/>
        <v>21</v>
      </c>
      <c r="DH61">
        <v>0</v>
      </c>
    </row>
    <row r="62" spans="1:112" ht="15">
      <c r="A62" s="67">
        <v>50</v>
      </c>
      <c r="B62" s="323" t="str">
        <f>$B$56&amp;"6."</f>
        <v>E.2.6.</v>
      </c>
      <c r="C62" s="357" t="s">
        <v>182</v>
      </c>
      <c r="D62" s="363"/>
      <c r="E62" s="358">
        <v>0.21</v>
      </c>
      <c r="F62" s="350">
        <f>H62+NPV(FD,I62:INDEX(I62:DC62,PAL))</f>
        <v>0</v>
      </c>
      <c r="G62" s="350">
        <f>SUMIF($H$5:$DC$5,"&lt;="&amp;PAL,$H62:$DC62)</f>
        <v>0</v>
      </c>
      <c r="H62" s="359">
        <v>0</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0</v>
      </c>
      <c r="AI62" s="359">
        <v>0</v>
      </c>
      <c r="AJ62" s="359">
        <v>0</v>
      </c>
      <c r="AK62" s="359">
        <v>0</v>
      </c>
      <c r="AL62" s="359">
        <v>0</v>
      </c>
      <c r="AM62" s="359">
        <v>0</v>
      </c>
      <c r="AN62" s="359">
        <v>0</v>
      </c>
      <c r="AO62" s="359">
        <v>0</v>
      </c>
      <c r="AP62" s="359">
        <v>0</v>
      </c>
      <c r="AQ62" s="359">
        <v>0</v>
      </c>
      <c r="AR62" s="359">
        <v>0</v>
      </c>
      <c r="AS62" s="359">
        <v>0</v>
      </c>
      <c r="AT62" s="359">
        <v>0</v>
      </c>
      <c r="AU62" s="359">
        <v>0</v>
      </c>
      <c r="AV62" s="359">
        <v>0</v>
      </c>
      <c r="AW62" s="359">
        <v>0</v>
      </c>
      <c r="AX62" s="359">
        <v>0</v>
      </c>
      <c r="AY62" s="359">
        <v>0</v>
      </c>
      <c r="AZ62" s="359">
        <v>0</v>
      </c>
      <c r="BA62" s="359">
        <v>0</v>
      </c>
      <c r="BB62" s="359">
        <v>0</v>
      </c>
      <c r="BC62" s="359">
        <v>0</v>
      </c>
      <c r="BD62" s="359">
        <v>0</v>
      </c>
      <c r="BE62" s="359">
        <v>0</v>
      </c>
      <c r="BF62" s="359">
        <v>0</v>
      </c>
      <c r="BG62" s="359">
        <v>0</v>
      </c>
      <c r="BH62" s="359">
        <v>0</v>
      </c>
      <c r="BI62" s="359">
        <v>0</v>
      </c>
      <c r="BJ62" s="359">
        <v>0</v>
      </c>
      <c r="BK62" s="359">
        <v>0</v>
      </c>
      <c r="BL62" s="359">
        <v>0</v>
      </c>
      <c r="BM62" s="359">
        <v>0</v>
      </c>
      <c r="BN62" s="359">
        <v>0</v>
      </c>
      <c r="BO62" s="359">
        <v>0</v>
      </c>
      <c r="BP62" s="359">
        <v>0</v>
      </c>
      <c r="BQ62" s="359">
        <v>0</v>
      </c>
      <c r="BR62" s="359">
        <v>0</v>
      </c>
      <c r="BS62" s="359">
        <v>0</v>
      </c>
      <c r="BT62" s="359">
        <v>0</v>
      </c>
      <c r="BU62" s="359">
        <v>0</v>
      </c>
      <c r="BV62" s="359">
        <v>0</v>
      </c>
      <c r="BW62" s="359">
        <v>0</v>
      </c>
      <c r="BX62" s="359">
        <v>0</v>
      </c>
      <c r="BY62" s="359">
        <v>0</v>
      </c>
      <c r="BZ62" s="359">
        <v>0</v>
      </c>
      <c r="CA62" s="359">
        <v>0</v>
      </c>
      <c r="CB62" s="359">
        <v>0</v>
      </c>
      <c r="CC62" s="359">
        <v>0</v>
      </c>
      <c r="CD62" s="359">
        <v>0</v>
      </c>
      <c r="CE62" s="359">
        <v>0</v>
      </c>
      <c r="CF62" s="359">
        <v>0</v>
      </c>
      <c r="CG62" s="359">
        <v>0</v>
      </c>
      <c r="CH62" s="359">
        <v>0</v>
      </c>
      <c r="CI62" s="359">
        <v>0</v>
      </c>
      <c r="CJ62" s="359">
        <v>0</v>
      </c>
      <c r="CK62" s="359">
        <v>0</v>
      </c>
      <c r="CL62" s="359">
        <v>0</v>
      </c>
      <c r="CM62" s="359">
        <v>0</v>
      </c>
      <c r="CN62" s="359">
        <v>0</v>
      </c>
      <c r="CO62" s="359">
        <v>0</v>
      </c>
      <c r="CP62" s="359">
        <v>0</v>
      </c>
      <c r="CQ62" s="359">
        <v>0</v>
      </c>
      <c r="CR62" s="359">
        <v>0</v>
      </c>
      <c r="CS62" s="359">
        <v>0</v>
      </c>
      <c r="CT62" s="359">
        <v>0</v>
      </c>
      <c r="CU62" s="359">
        <v>0</v>
      </c>
      <c r="CV62" s="359">
        <v>0</v>
      </c>
      <c r="CW62" s="359">
        <v>0</v>
      </c>
      <c r="CX62" s="359">
        <v>0</v>
      </c>
      <c r="CY62" s="359">
        <v>0</v>
      </c>
      <c r="CZ62" s="359">
        <v>0</v>
      </c>
      <c r="DA62" s="359">
        <v>0</v>
      </c>
      <c r="DB62" s="359">
        <v>0</v>
      </c>
      <c r="DC62" s="359">
        <v>0</v>
      </c>
      <c r="DE62" s="23">
        <f t="shared" si="35"/>
        <v>0</v>
      </c>
      <c r="DF62" s="23">
        <f t="shared" si="17"/>
        <v>0</v>
      </c>
      <c r="DG62">
        <f t="shared" si="34"/>
        <v>21</v>
      </c>
      <c r="DH62">
        <v>0</v>
      </c>
    </row>
    <row r="63" spans="1:112" ht="15">
      <c r="A63" s="67">
        <v>51</v>
      </c>
      <c r="B63" s="323" t="str">
        <f>$B$56&amp;"7."</f>
        <v>E.2.7.</v>
      </c>
      <c r="C63" s="357" t="s">
        <v>182</v>
      </c>
      <c r="D63" s="363"/>
      <c r="E63" s="358">
        <v>0.21</v>
      </c>
      <c r="F63" s="350">
        <f>H63+NPV(FD,I63:INDEX(I63:DC63,PAL))</f>
        <v>0</v>
      </c>
      <c r="G63" s="350">
        <f>SUMIF($H$5:$DC$5,"&lt;="&amp;PAL,$H63:$DC63)</f>
        <v>0</v>
      </c>
      <c r="H63" s="359">
        <v>0</v>
      </c>
      <c r="I63" s="359">
        <v>0</v>
      </c>
      <c r="J63" s="359">
        <v>0</v>
      </c>
      <c r="K63" s="359">
        <v>0</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0</v>
      </c>
      <c r="AG63" s="359">
        <v>0</v>
      </c>
      <c r="AH63" s="359">
        <v>0</v>
      </c>
      <c r="AI63" s="359">
        <v>0</v>
      </c>
      <c r="AJ63" s="359">
        <v>0</v>
      </c>
      <c r="AK63" s="359">
        <v>0</v>
      </c>
      <c r="AL63" s="359">
        <v>0</v>
      </c>
      <c r="AM63" s="359">
        <v>0</v>
      </c>
      <c r="AN63" s="359">
        <v>0</v>
      </c>
      <c r="AO63" s="359">
        <v>0</v>
      </c>
      <c r="AP63" s="359">
        <v>0</v>
      </c>
      <c r="AQ63" s="359">
        <v>0</v>
      </c>
      <c r="AR63" s="359">
        <v>0</v>
      </c>
      <c r="AS63" s="359">
        <v>0</v>
      </c>
      <c r="AT63" s="359">
        <v>0</v>
      </c>
      <c r="AU63" s="359">
        <v>0</v>
      </c>
      <c r="AV63" s="359">
        <v>0</v>
      </c>
      <c r="AW63" s="359">
        <v>0</v>
      </c>
      <c r="AX63" s="359">
        <v>0</v>
      </c>
      <c r="AY63" s="359">
        <v>0</v>
      </c>
      <c r="AZ63" s="359">
        <v>0</v>
      </c>
      <c r="BA63" s="359">
        <v>0</v>
      </c>
      <c r="BB63" s="359">
        <v>0</v>
      </c>
      <c r="BC63" s="359">
        <v>0</v>
      </c>
      <c r="BD63" s="359">
        <v>0</v>
      </c>
      <c r="BE63" s="359">
        <v>0</v>
      </c>
      <c r="BF63" s="359">
        <v>0</v>
      </c>
      <c r="BG63" s="359">
        <v>0</v>
      </c>
      <c r="BH63" s="359">
        <v>0</v>
      </c>
      <c r="BI63" s="359">
        <v>0</v>
      </c>
      <c r="BJ63" s="359">
        <v>0</v>
      </c>
      <c r="BK63" s="359">
        <v>0</v>
      </c>
      <c r="BL63" s="359">
        <v>0</v>
      </c>
      <c r="BM63" s="359">
        <v>0</v>
      </c>
      <c r="BN63" s="359">
        <v>0</v>
      </c>
      <c r="BO63" s="359">
        <v>0</v>
      </c>
      <c r="BP63" s="359">
        <v>0</v>
      </c>
      <c r="BQ63" s="359">
        <v>0</v>
      </c>
      <c r="BR63" s="359">
        <v>0</v>
      </c>
      <c r="BS63" s="359">
        <v>0</v>
      </c>
      <c r="BT63" s="359">
        <v>0</v>
      </c>
      <c r="BU63" s="359">
        <v>0</v>
      </c>
      <c r="BV63" s="359">
        <v>0</v>
      </c>
      <c r="BW63" s="359">
        <v>0</v>
      </c>
      <c r="BX63" s="359">
        <v>0</v>
      </c>
      <c r="BY63" s="359">
        <v>0</v>
      </c>
      <c r="BZ63" s="359">
        <v>0</v>
      </c>
      <c r="CA63" s="359">
        <v>0</v>
      </c>
      <c r="CB63" s="359">
        <v>0</v>
      </c>
      <c r="CC63" s="359">
        <v>0</v>
      </c>
      <c r="CD63" s="359">
        <v>0</v>
      </c>
      <c r="CE63" s="359">
        <v>0</v>
      </c>
      <c r="CF63" s="359">
        <v>0</v>
      </c>
      <c r="CG63" s="359">
        <v>0</v>
      </c>
      <c r="CH63" s="359">
        <v>0</v>
      </c>
      <c r="CI63" s="359">
        <v>0</v>
      </c>
      <c r="CJ63" s="359">
        <v>0</v>
      </c>
      <c r="CK63" s="359">
        <v>0</v>
      </c>
      <c r="CL63" s="359">
        <v>0</v>
      </c>
      <c r="CM63" s="359">
        <v>0</v>
      </c>
      <c r="CN63" s="359">
        <v>0</v>
      </c>
      <c r="CO63" s="359">
        <v>0</v>
      </c>
      <c r="CP63" s="359">
        <v>0</v>
      </c>
      <c r="CQ63" s="359">
        <v>0</v>
      </c>
      <c r="CR63" s="359">
        <v>0</v>
      </c>
      <c r="CS63" s="359">
        <v>0</v>
      </c>
      <c r="CT63" s="359">
        <v>0</v>
      </c>
      <c r="CU63" s="359">
        <v>0</v>
      </c>
      <c r="CV63" s="359">
        <v>0</v>
      </c>
      <c r="CW63" s="359">
        <v>0</v>
      </c>
      <c r="CX63" s="359">
        <v>0</v>
      </c>
      <c r="CY63" s="359">
        <v>0</v>
      </c>
      <c r="CZ63" s="359">
        <v>0</v>
      </c>
      <c r="DA63" s="359">
        <v>0</v>
      </c>
      <c r="DB63" s="359">
        <v>0</v>
      </c>
      <c r="DC63" s="359">
        <v>0</v>
      </c>
      <c r="DE63" s="23">
        <f t="shared" si="35"/>
        <v>0</v>
      </c>
      <c r="DF63" s="23">
        <f t="shared" si="17"/>
        <v>0</v>
      </c>
      <c r="DG63">
        <f t="shared" si="34"/>
        <v>21</v>
      </c>
      <c r="DH63">
        <v>0</v>
      </c>
    </row>
    <row r="64" spans="1:112" ht="15">
      <c r="A64" s="67">
        <v>52</v>
      </c>
      <c r="B64" s="323" t="str">
        <f>$B$56&amp;"8."</f>
        <v>E.2.8.</v>
      </c>
      <c r="C64" s="357" t="s">
        <v>182</v>
      </c>
      <c r="D64" s="363"/>
      <c r="E64" s="358">
        <v>0.21</v>
      </c>
      <c r="F64" s="350">
        <f>H64+NPV(FD,I64:INDEX(I64:DC64,PAL))</f>
        <v>0</v>
      </c>
      <c r="G64" s="350">
        <f>SUMIF($H$5:$DC$5,"&lt;="&amp;PAL,$H64:$DC64)</f>
        <v>0</v>
      </c>
      <c r="H64" s="359">
        <v>0</v>
      </c>
      <c r="I64" s="359">
        <v>0</v>
      </c>
      <c r="J64" s="359">
        <v>0</v>
      </c>
      <c r="K64" s="359">
        <v>0</v>
      </c>
      <c r="L64" s="359">
        <v>0</v>
      </c>
      <c r="M64" s="359">
        <v>0</v>
      </c>
      <c r="N64" s="359">
        <v>0</v>
      </c>
      <c r="O64" s="359">
        <v>0</v>
      </c>
      <c r="P64" s="359">
        <v>0</v>
      </c>
      <c r="Q64" s="359">
        <v>0</v>
      </c>
      <c r="R64" s="359">
        <v>0</v>
      </c>
      <c r="S64" s="359">
        <v>0</v>
      </c>
      <c r="T64" s="359">
        <v>0</v>
      </c>
      <c r="U64" s="359">
        <v>0</v>
      </c>
      <c r="V64" s="359">
        <v>0</v>
      </c>
      <c r="W64" s="359">
        <v>0</v>
      </c>
      <c r="X64" s="359">
        <v>0</v>
      </c>
      <c r="Y64" s="359">
        <v>0</v>
      </c>
      <c r="Z64" s="359">
        <v>0</v>
      </c>
      <c r="AA64" s="359">
        <v>0</v>
      </c>
      <c r="AB64" s="359">
        <v>0</v>
      </c>
      <c r="AC64" s="359">
        <v>0</v>
      </c>
      <c r="AD64" s="359">
        <v>0</v>
      </c>
      <c r="AE64" s="359">
        <v>0</v>
      </c>
      <c r="AF64" s="359">
        <v>0</v>
      </c>
      <c r="AG64" s="359">
        <v>0</v>
      </c>
      <c r="AH64" s="359">
        <v>0</v>
      </c>
      <c r="AI64" s="359">
        <v>0</v>
      </c>
      <c r="AJ64" s="359">
        <v>0</v>
      </c>
      <c r="AK64" s="359">
        <v>0</v>
      </c>
      <c r="AL64" s="359">
        <v>0</v>
      </c>
      <c r="AM64" s="359">
        <v>0</v>
      </c>
      <c r="AN64" s="359">
        <v>0</v>
      </c>
      <c r="AO64" s="359">
        <v>0</v>
      </c>
      <c r="AP64" s="359">
        <v>0</v>
      </c>
      <c r="AQ64" s="359">
        <v>0</v>
      </c>
      <c r="AR64" s="359">
        <v>0</v>
      </c>
      <c r="AS64" s="359">
        <v>0</v>
      </c>
      <c r="AT64" s="359">
        <v>0</v>
      </c>
      <c r="AU64" s="359">
        <v>0</v>
      </c>
      <c r="AV64" s="359">
        <v>0</v>
      </c>
      <c r="AW64" s="359">
        <v>0</v>
      </c>
      <c r="AX64" s="359">
        <v>0</v>
      </c>
      <c r="AY64" s="359">
        <v>0</v>
      </c>
      <c r="AZ64" s="359">
        <v>0</v>
      </c>
      <c r="BA64" s="359">
        <v>0</v>
      </c>
      <c r="BB64" s="359">
        <v>0</v>
      </c>
      <c r="BC64" s="359">
        <v>0</v>
      </c>
      <c r="BD64" s="359">
        <v>0</v>
      </c>
      <c r="BE64" s="359">
        <v>0</v>
      </c>
      <c r="BF64" s="359">
        <v>0</v>
      </c>
      <c r="BG64" s="359">
        <v>0</v>
      </c>
      <c r="BH64" s="359">
        <v>0</v>
      </c>
      <c r="BI64" s="359">
        <v>0</v>
      </c>
      <c r="BJ64" s="359">
        <v>0</v>
      </c>
      <c r="BK64" s="359">
        <v>0</v>
      </c>
      <c r="BL64" s="359">
        <v>0</v>
      </c>
      <c r="BM64" s="359">
        <v>0</v>
      </c>
      <c r="BN64" s="359">
        <v>0</v>
      </c>
      <c r="BO64" s="359">
        <v>0</v>
      </c>
      <c r="BP64" s="359">
        <v>0</v>
      </c>
      <c r="BQ64" s="359">
        <v>0</v>
      </c>
      <c r="BR64" s="359">
        <v>0</v>
      </c>
      <c r="BS64" s="359">
        <v>0</v>
      </c>
      <c r="BT64" s="359">
        <v>0</v>
      </c>
      <c r="BU64" s="359">
        <v>0</v>
      </c>
      <c r="BV64" s="359">
        <v>0</v>
      </c>
      <c r="BW64" s="359">
        <v>0</v>
      </c>
      <c r="BX64" s="359">
        <v>0</v>
      </c>
      <c r="BY64" s="359">
        <v>0</v>
      </c>
      <c r="BZ64" s="359">
        <v>0</v>
      </c>
      <c r="CA64" s="359">
        <v>0</v>
      </c>
      <c r="CB64" s="359">
        <v>0</v>
      </c>
      <c r="CC64" s="359">
        <v>0</v>
      </c>
      <c r="CD64" s="359">
        <v>0</v>
      </c>
      <c r="CE64" s="359">
        <v>0</v>
      </c>
      <c r="CF64" s="359">
        <v>0</v>
      </c>
      <c r="CG64" s="359">
        <v>0</v>
      </c>
      <c r="CH64" s="359">
        <v>0</v>
      </c>
      <c r="CI64" s="359">
        <v>0</v>
      </c>
      <c r="CJ64" s="359">
        <v>0</v>
      </c>
      <c r="CK64" s="359">
        <v>0</v>
      </c>
      <c r="CL64" s="359">
        <v>0</v>
      </c>
      <c r="CM64" s="359">
        <v>0</v>
      </c>
      <c r="CN64" s="359">
        <v>0</v>
      </c>
      <c r="CO64" s="359">
        <v>0</v>
      </c>
      <c r="CP64" s="359">
        <v>0</v>
      </c>
      <c r="CQ64" s="359">
        <v>0</v>
      </c>
      <c r="CR64" s="359">
        <v>0</v>
      </c>
      <c r="CS64" s="359">
        <v>0</v>
      </c>
      <c r="CT64" s="359">
        <v>0</v>
      </c>
      <c r="CU64" s="359">
        <v>0</v>
      </c>
      <c r="CV64" s="359">
        <v>0</v>
      </c>
      <c r="CW64" s="359">
        <v>0</v>
      </c>
      <c r="CX64" s="359">
        <v>0</v>
      </c>
      <c r="CY64" s="359">
        <v>0</v>
      </c>
      <c r="CZ64" s="359">
        <v>0</v>
      </c>
      <c r="DA64" s="359">
        <v>0</v>
      </c>
      <c r="DB64" s="359">
        <v>0</v>
      </c>
      <c r="DC64" s="359">
        <v>0</v>
      </c>
      <c r="DE64" s="23">
        <f t="shared" si="35"/>
        <v>0</v>
      </c>
      <c r="DF64" s="23">
        <f t="shared" si="17"/>
        <v>0</v>
      </c>
      <c r="DG64">
        <f t="shared" si="34"/>
        <v>21</v>
      </c>
      <c r="DH64">
        <v>0</v>
      </c>
    </row>
    <row r="65" spans="1:112" ht="15">
      <c r="A65" s="67">
        <v>53</v>
      </c>
      <c r="B65" s="323" t="str">
        <f>$B$56&amp;"9."</f>
        <v>E.2.9.</v>
      </c>
      <c r="C65" s="360" t="s">
        <v>178</v>
      </c>
      <c r="D65" s="323"/>
      <c r="E65" s="358">
        <v>0.21</v>
      </c>
      <c r="F65" s="350">
        <f>H65+NPV(FD,I65:INDEX(I65:DC65,PAL))</f>
        <v>0</v>
      </c>
      <c r="G65" s="350">
        <f>SUMIF($H$5:$DC$5,"&lt;="&amp;PAL,$H65:$DC65)</f>
        <v>0</v>
      </c>
      <c r="H65" s="361">
        <v>0</v>
      </c>
      <c r="I65" s="361">
        <v>0</v>
      </c>
      <c r="J65" s="361">
        <v>0</v>
      </c>
      <c r="K65" s="361">
        <v>0</v>
      </c>
      <c r="L65" s="361">
        <v>0</v>
      </c>
      <c r="M65" s="361">
        <v>0</v>
      </c>
      <c r="N65" s="361">
        <v>0</v>
      </c>
      <c r="O65" s="361">
        <v>0</v>
      </c>
      <c r="P65" s="361">
        <v>0</v>
      </c>
      <c r="Q65" s="361">
        <v>0</v>
      </c>
      <c r="R65" s="361">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362">
        <v>0</v>
      </c>
      <c r="BA65" s="362">
        <v>0</v>
      </c>
      <c r="BB65" s="362">
        <v>0</v>
      </c>
      <c r="BC65" s="362">
        <v>0</v>
      </c>
      <c r="BD65" s="362">
        <v>0</v>
      </c>
      <c r="BE65" s="362">
        <v>0</v>
      </c>
      <c r="BF65" s="362">
        <v>0</v>
      </c>
      <c r="BG65" s="362">
        <v>0</v>
      </c>
      <c r="BH65" s="362">
        <v>0</v>
      </c>
      <c r="BI65" s="362">
        <v>0</v>
      </c>
      <c r="BJ65" s="362">
        <v>0</v>
      </c>
      <c r="BK65" s="362">
        <v>0</v>
      </c>
      <c r="BL65" s="362">
        <v>0</v>
      </c>
      <c r="BM65" s="362">
        <v>0</v>
      </c>
      <c r="BN65" s="362">
        <v>0</v>
      </c>
      <c r="BO65" s="362">
        <v>0</v>
      </c>
      <c r="BP65" s="362">
        <v>0</v>
      </c>
      <c r="BQ65" s="362">
        <v>0</v>
      </c>
      <c r="BR65" s="362">
        <v>0</v>
      </c>
      <c r="BS65" s="362">
        <v>0</v>
      </c>
      <c r="BT65" s="362">
        <v>0</v>
      </c>
      <c r="BU65" s="362">
        <v>0</v>
      </c>
      <c r="BV65" s="362">
        <v>0</v>
      </c>
      <c r="BW65" s="362">
        <v>0</v>
      </c>
      <c r="BX65" s="362">
        <v>0</v>
      </c>
      <c r="BY65" s="362">
        <v>0</v>
      </c>
      <c r="BZ65" s="362">
        <v>0</v>
      </c>
      <c r="CA65" s="362">
        <v>0</v>
      </c>
      <c r="CB65" s="362">
        <v>0</v>
      </c>
      <c r="CC65" s="362">
        <v>0</v>
      </c>
      <c r="CD65" s="362">
        <v>0</v>
      </c>
      <c r="CE65" s="362">
        <v>0</v>
      </c>
      <c r="CF65" s="362">
        <v>0</v>
      </c>
      <c r="CG65" s="362">
        <v>0</v>
      </c>
      <c r="CH65" s="362">
        <v>0</v>
      </c>
      <c r="CI65" s="362">
        <v>0</v>
      </c>
      <c r="CJ65" s="362">
        <v>0</v>
      </c>
      <c r="CK65" s="362">
        <v>0</v>
      </c>
      <c r="CL65" s="362">
        <v>0</v>
      </c>
      <c r="CM65" s="362">
        <v>0</v>
      </c>
      <c r="CN65" s="362">
        <v>0</v>
      </c>
      <c r="CO65" s="362">
        <v>0</v>
      </c>
      <c r="CP65" s="362">
        <v>0</v>
      </c>
      <c r="CQ65" s="362">
        <v>0</v>
      </c>
      <c r="CR65" s="362">
        <v>0</v>
      </c>
      <c r="CS65" s="362">
        <v>0</v>
      </c>
      <c r="CT65" s="362">
        <v>0</v>
      </c>
      <c r="CU65" s="362">
        <v>0</v>
      </c>
      <c r="CV65" s="362">
        <v>0</v>
      </c>
      <c r="CW65" s="362">
        <v>0</v>
      </c>
      <c r="CX65" s="362">
        <v>0</v>
      </c>
      <c r="CY65" s="362">
        <v>0</v>
      </c>
      <c r="CZ65" s="362">
        <v>0</v>
      </c>
      <c r="DA65" s="362">
        <v>0</v>
      </c>
      <c r="DB65" s="362">
        <v>0</v>
      </c>
      <c r="DC65" s="362">
        <v>0</v>
      </c>
      <c r="DE65" s="23">
        <f t="shared" si="35"/>
        <v>0</v>
      </c>
      <c r="DF65" s="23">
        <f t="shared" si="17"/>
        <v>0</v>
      </c>
      <c r="DG65">
        <f t="shared" si="34"/>
        <v>21</v>
      </c>
      <c r="DH65">
        <v>0</v>
      </c>
    </row>
    <row r="66" spans="1:112" ht="15">
      <c r="A66" s="67">
        <v>54</v>
      </c>
      <c r="B66" s="323" t="str">
        <f>$B$56&amp;"L."</f>
        <v>E.2.L.</v>
      </c>
      <c r="C66" s="360" t="s">
        <v>179</v>
      </c>
      <c r="D66" s="323"/>
      <c r="E66" s="358">
        <v>0.21</v>
      </c>
      <c r="F66" s="350">
        <f>H66+NPV(FD,I66:INDEX(I66:DC66,PAL))</f>
        <v>0</v>
      </c>
      <c r="G66" s="350">
        <f>SUMIF($H$5:$DC$5,"&lt;="&amp;PAL,$H66:$DC66)</f>
        <v>0</v>
      </c>
      <c r="H66" s="361">
        <v>0</v>
      </c>
      <c r="I66" s="361">
        <v>0</v>
      </c>
      <c r="J66" s="361">
        <v>0</v>
      </c>
      <c r="K66" s="361">
        <v>0</v>
      </c>
      <c r="L66" s="361">
        <v>0</v>
      </c>
      <c r="M66" s="361">
        <v>0</v>
      </c>
      <c r="N66" s="361">
        <v>0</v>
      </c>
      <c r="O66" s="361">
        <v>0</v>
      </c>
      <c r="P66" s="361">
        <v>0</v>
      </c>
      <c r="Q66" s="361">
        <v>0</v>
      </c>
      <c r="R66" s="361">
        <v>0</v>
      </c>
      <c r="S66" s="361">
        <v>0</v>
      </c>
      <c r="T66" s="361">
        <v>0</v>
      </c>
      <c r="U66" s="361">
        <v>0</v>
      </c>
      <c r="V66" s="361">
        <v>0</v>
      </c>
      <c r="W66" s="361">
        <v>0</v>
      </c>
      <c r="X66" s="361">
        <v>0</v>
      </c>
      <c r="Y66" s="361">
        <v>0</v>
      </c>
      <c r="Z66" s="361">
        <v>0</v>
      </c>
      <c r="AA66" s="361">
        <v>0</v>
      </c>
      <c r="AB66" s="362">
        <v>0</v>
      </c>
      <c r="AC66" s="361">
        <v>0</v>
      </c>
      <c r="AD66" s="361">
        <v>0</v>
      </c>
      <c r="AE66" s="361">
        <v>0</v>
      </c>
      <c r="AF66" s="361">
        <v>0</v>
      </c>
      <c r="AG66" s="361">
        <v>0</v>
      </c>
      <c r="AH66" s="361">
        <v>0</v>
      </c>
      <c r="AI66" s="361">
        <v>0</v>
      </c>
      <c r="AJ66" s="361">
        <v>0</v>
      </c>
      <c r="AK66" s="361">
        <v>0</v>
      </c>
      <c r="AL66" s="361">
        <v>0</v>
      </c>
      <c r="AM66" s="361">
        <v>0</v>
      </c>
      <c r="AN66" s="361">
        <v>0</v>
      </c>
      <c r="AO66" s="361">
        <v>0</v>
      </c>
      <c r="AP66" s="361">
        <v>0</v>
      </c>
      <c r="AQ66" s="361">
        <v>0</v>
      </c>
      <c r="AR66" s="361">
        <v>0</v>
      </c>
      <c r="AS66" s="361">
        <v>0</v>
      </c>
      <c r="AT66" s="361">
        <v>0</v>
      </c>
      <c r="AU66" s="361">
        <v>0</v>
      </c>
      <c r="AV66" s="361">
        <v>0</v>
      </c>
      <c r="AW66" s="361">
        <v>0</v>
      </c>
      <c r="AX66" s="361">
        <v>0</v>
      </c>
      <c r="AY66" s="361">
        <v>0</v>
      </c>
      <c r="AZ66" s="361">
        <v>0</v>
      </c>
      <c r="BA66" s="361">
        <v>0</v>
      </c>
      <c r="BB66" s="361">
        <v>0</v>
      </c>
      <c r="BC66" s="361">
        <v>0</v>
      </c>
      <c r="BD66" s="361">
        <v>0</v>
      </c>
      <c r="BE66" s="361">
        <v>0</v>
      </c>
      <c r="BF66" s="361">
        <v>0</v>
      </c>
      <c r="BG66" s="361">
        <v>0</v>
      </c>
      <c r="BH66" s="361">
        <v>0</v>
      </c>
      <c r="BI66" s="361">
        <v>0</v>
      </c>
      <c r="BJ66" s="361">
        <v>0</v>
      </c>
      <c r="BK66" s="361">
        <v>0</v>
      </c>
      <c r="BL66" s="361">
        <v>0</v>
      </c>
      <c r="BM66" s="361">
        <v>0</v>
      </c>
      <c r="BN66" s="361">
        <v>0</v>
      </c>
      <c r="BO66" s="361">
        <v>0</v>
      </c>
      <c r="BP66" s="361">
        <v>0</v>
      </c>
      <c r="BQ66" s="361">
        <v>0</v>
      </c>
      <c r="BR66" s="361">
        <v>0</v>
      </c>
      <c r="BS66" s="361">
        <v>0</v>
      </c>
      <c r="BT66" s="361">
        <v>0</v>
      </c>
      <c r="BU66" s="361">
        <v>0</v>
      </c>
      <c r="BV66" s="361">
        <v>0</v>
      </c>
      <c r="BW66" s="361">
        <v>0</v>
      </c>
      <c r="BX66" s="361">
        <v>0</v>
      </c>
      <c r="BY66" s="361">
        <v>0</v>
      </c>
      <c r="BZ66" s="361">
        <v>0</v>
      </c>
      <c r="CA66" s="361">
        <v>0</v>
      </c>
      <c r="CB66" s="361">
        <v>0</v>
      </c>
      <c r="CC66" s="361">
        <v>0</v>
      </c>
      <c r="CD66" s="361">
        <v>0</v>
      </c>
      <c r="CE66" s="361">
        <v>0</v>
      </c>
      <c r="CF66" s="361">
        <v>0</v>
      </c>
      <c r="CG66" s="361">
        <v>0</v>
      </c>
      <c r="CH66" s="361">
        <v>0</v>
      </c>
      <c r="CI66" s="361">
        <v>0</v>
      </c>
      <c r="CJ66" s="361">
        <v>0</v>
      </c>
      <c r="CK66" s="361">
        <v>0</v>
      </c>
      <c r="CL66" s="361">
        <v>0</v>
      </c>
      <c r="CM66" s="361">
        <v>0</v>
      </c>
      <c r="CN66" s="361">
        <v>0</v>
      </c>
      <c r="CO66" s="361">
        <v>0</v>
      </c>
      <c r="CP66" s="361">
        <v>0</v>
      </c>
      <c r="CQ66" s="361">
        <v>0</v>
      </c>
      <c r="CR66" s="361">
        <v>0</v>
      </c>
      <c r="CS66" s="361">
        <v>0</v>
      </c>
      <c r="CT66" s="361">
        <v>0</v>
      </c>
      <c r="CU66" s="361">
        <v>0</v>
      </c>
      <c r="CV66" s="361">
        <v>0</v>
      </c>
      <c r="CW66" s="361">
        <v>0</v>
      </c>
      <c r="CX66" s="361">
        <v>0</v>
      </c>
      <c r="CY66" s="361">
        <v>0</v>
      </c>
      <c r="CZ66" s="361">
        <v>0</v>
      </c>
      <c r="DA66" s="361">
        <v>0</v>
      </c>
      <c r="DB66" s="361">
        <v>0</v>
      </c>
      <c r="DC66" s="362">
        <v>0</v>
      </c>
      <c r="DE66" s="23">
        <f t="shared" si="35"/>
        <v>0</v>
      </c>
      <c r="DF66" s="23">
        <f t="shared" si="17"/>
        <v>0</v>
      </c>
      <c r="DG66">
        <f t="shared" si="34"/>
        <v>21</v>
      </c>
      <c r="DH66">
        <f>DG66/(100+DG66)</f>
        <v>0.17355371900826447</v>
      </c>
    </row>
    <row r="67" spans="1:112" ht="15">
      <c r="A67" s="67">
        <v>55</v>
      </c>
      <c r="B67" s="323" t="s">
        <v>215</v>
      </c>
      <c r="C67" s="349" t="s">
        <v>216</v>
      </c>
      <c r="D67" s="351"/>
      <c r="E67" s="351"/>
      <c r="F67" s="352">
        <f>SUM(F68:F75)+F76</f>
        <v>0</v>
      </c>
      <c r="G67" s="350">
        <f>SUMIF($H$5:$DC$5,"&lt;="&amp;PAL,$H67:$DC67)</f>
        <v>0</v>
      </c>
      <c r="H67" s="352">
        <f>SUM(H68:H75)+H76</f>
        <v>0</v>
      </c>
      <c r="I67" s="352">
        <f t="shared" ref="I67:BT67" si="36">SUM(I68:I75)+I76</f>
        <v>0</v>
      </c>
      <c r="J67" s="352">
        <f t="shared" si="36"/>
        <v>0</v>
      </c>
      <c r="K67" s="352">
        <f t="shared" si="36"/>
        <v>0</v>
      </c>
      <c r="L67" s="352">
        <f t="shared" si="36"/>
        <v>0</v>
      </c>
      <c r="M67" s="352">
        <f t="shared" si="36"/>
        <v>0</v>
      </c>
      <c r="N67" s="352">
        <f t="shared" si="36"/>
        <v>0</v>
      </c>
      <c r="O67" s="352">
        <f t="shared" si="36"/>
        <v>0</v>
      </c>
      <c r="P67" s="352">
        <f t="shared" si="36"/>
        <v>0</v>
      </c>
      <c r="Q67" s="352">
        <f t="shared" si="36"/>
        <v>0</v>
      </c>
      <c r="R67" s="352">
        <f t="shared" si="36"/>
        <v>0</v>
      </c>
      <c r="S67" s="352">
        <f t="shared" si="36"/>
        <v>0</v>
      </c>
      <c r="T67" s="352">
        <f t="shared" si="36"/>
        <v>0</v>
      </c>
      <c r="U67" s="352">
        <f t="shared" si="36"/>
        <v>0</v>
      </c>
      <c r="V67" s="352">
        <f t="shared" si="36"/>
        <v>0</v>
      </c>
      <c r="W67" s="352">
        <f t="shared" si="36"/>
        <v>0</v>
      </c>
      <c r="X67" s="352">
        <f t="shared" si="36"/>
        <v>0</v>
      </c>
      <c r="Y67" s="352">
        <f t="shared" si="36"/>
        <v>0</v>
      </c>
      <c r="Z67" s="352">
        <f t="shared" si="36"/>
        <v>0</v>
      </c>
      <c r="AA67" s="352">
        <f t="shared" si="36"/>
        <v>0</v>
      </c>
      <c r="AB67" s="352">
        <f t="shared" si="36"/>
        <v>0</v>
      </c>
      <c r="AC67" s="352">
        <f t="shared" si="36"/>
        <v>0</v>
      </c>
      <c r="AD67" s="352">
        <f t="shared" si="36"/>
        <v>0</v>
      </c>
      <c r="AE67" s="352">
        <f t="shared" si="36"/>
        <v>0</v>
      </c>
      <c r="AF67" s="352">
        <f t="shared" si="36"/>
        <v>0</v>
      </c>
      <c r="AG67" s="352">
        <f t="shared" si="36"/>
        <v>0</v>
      </c>
      <c r="AH67" s="352">
        <f t="shared" si="36"/>
        <v>0</v>
      </c>
      <c r="AI67" s="352">
        <f t="shared" si="36"/>
        <v>0</v>
      </c>
      <c r="AJ67" s="352">
        <f t="shared" si="36"/>
        <v>0</v>
      </c>
      <c r="AK67" s="352">
        <f t="shared" si="36"/>
        <v>0</v>
      </c>
      <c r="AL67" s="352">
        <f t="shared" si="36"/>
        <v>0</v>
      </c>
      <c r="AM67" s="352">
        <f t="shared" si="36"/>
        <v>0</v>
      </c>
      <c r="AN67" s="352">
        <f t="shared" si="36"/>
        <v>0</v>
      </c>
      <c r="AO67" s="352">
        <f t="shared" si="36"/>
        <v>0</v>
      </c>
      <c r="AP67" s="352">
        <f t="shared" si="36"/>
        <v>0</v>
      </c>
      <c r="AQ67" s="352">
        <f t="shared" si="36"/>
        <v>0</v>
      </c>
      <c r="AR67" s="352">
        <f t="shared" si="36"/>
        <v>0</v>
      </c>
      <c r="AS67" s="352">
        <f t="shared" si="36"/>
        <v>0</v>
      </c>
      <c r="AT67" s="352">
        <f t="shared" si="36"/>
        <v>0</v>
      </c>
      <c r="AU67" s="352">
        <f t="shared" si="36"/>
        <v>0</v>
      </c>
      <c r="AV67" s="352">
        <f t="shared" si="36"/>
        <v>0</v>
      </c>
      <c r="AW67" s="352">
        <f t="shared" si="36"/>
        <v>0</v>
      </c>
      <c r="AX67" s="352">
        <f t="shared" si="36"/>
        <v>0</v>
      </c>
      <c r="AY67" s="352">
        <f t="shared" si="36"/>
        <v>0</v>
      </c>
      <c r="AZ67" s="352">
        <f t="shared" si="36"/>
        <v>0</v>
      </c>
      <c r="BA67" s="352">
        <f t="shared" si="36"/>
        <v>0</v>
      </c>
      <c r="BB67" s="352">
        <f t="shared" si="36"/>
        <v>0</v>
      </c>
      <c r="BC67" s="352">
        <f t="shared" si="36"/>
        <v>0</v>
      </c>
      <c r="BD67" s="352">
        <f t="shared" si="36"/>
        <v>0</v>
      </c>
      <c r="BE67" s="352">
        <f t="shared" si="36"/>
        <v>0</v>
      </c>
      <c r="BF67" s="352">
        <f t="shared" si="36"/>
        <v>0</v>
      </c>
      <c r="BG67" s="352">
        <f t="shared" si="36"/>
        <v>0</v>
      </c>
      <c r="BH67" s="352">
        <f t="shared" si="36"/>
        <v>0</v>
      </c>
      <c r="BI67" s="352">
        <f t="shared" si="36"/>
        <v>0</v>
      </c>
      <c r="BJ67" s="352">
        <f t="shared" si="36"/>
        <v>0</v>
      </c>
      <c r="BK67" s="352">
        <f t="shared" si="36"/>
        <v>0</v>
      </c>
      <c r="BL67" s="352">
        <f t="shared" si="36"/>
        <v>0</v>
      </c>
      <c r="BM67" s="352">
        <f t="shared" si="36"/>
        <v>0</v>
      </c>
      <c r="BN67" s="352">
        <f t="shared" si="36"/>
        <v>0</v>
      </c>
      <c r="BO67" s="352">
        <f t="shared" si="36"/>
        <v>0</v>
      </c>
      <c r="BP67" s="352">
        <f t="shared" si="36"/>
        <v>0</v>
      </c>
      <c r="BQ67" s="352">
        <f t="shared" si="36"/>
        <v>0</v>
      </c>
      <c r="BR67" s="352">
        <f t="shared" si="36"/>
        <v>0</v>
      </c>
      <c r="BS67" s="352">
        <f t="shared" si="36"/>
        <v>0</v>
      </c>
      <c r="BT67" s="352">
        <f t="shared" si="36"/>
        <v>0</v>
      </c>
      <c r="BU67" s="352">
        <f t="shared" ref="BU67:DC67" si="37">SUM(BU68:BU75)+BU76</f>
        <v>0</v>
      </c>
      <c r="BV67" s="352">
        <f t="shared" si="37"/>
        <v>0</v>
      </c>
      <c r="BW67" s="352">
        <f t="shared" si="37"/>
        <v>0</v>
      </c>
      <c r="BX67" s="352">
        <f t="shared" si="37"/>
        <v>0</v>
      </c>
      <c r="BY67" s="352">
        <f t="shared" si="37"/>
        <v>0</v>
      </c>
      <c r="BZ67" s="352">
        <f t="shared" si="37"/>
        <v>0</v>
      </c>
      <c r="CA67" s="352">
        <f t="shared" si="37"/>
        <v>0</v>
      </c>
      <c r="CB67" s="352">
        <f t="shared" si="37"/>
        <v>0</v>
      </c>
      <c r="CC67" s="352">
        <f t="shared" si="37"/>
        <v>0</v>
      </c>
      <c r="CD67" s="352">
        <f t="shared" si="37"/>
        <v>0</v>
      </c>
      <c r="CE67" s="352">
        <f t="shared" si="37"/>
        <v>0</v>
      </c>
      <c r="CF67" s="352">
        <f t="shared" si="37"/>
        <v>0</v>
      </c>
      <c r="CG67" s="352">
        <f t="shared" si="37"/>
        <v>0</v>
      </c>
      <c r="CH67" s="352">
        <f t="shared" si="37"/>
        <v>0</v>
      </c>
      <c r="CI67" s="352">
        <f t="shared" si="37"/>
        <v>0</v>
      </c>
      <c r="CJ67" s="352">
        <f t="shared" si="37"/>
        <v>0</v>
      </c>
      <c r="CK67" s="352">
        <f t="shared" si="37"/>
        <v>0</v>
      </c>
      <c r="CL67" s="352">
        <f t="shared" si="37"/>
        <v>0</v>
      </c>
      <c r="CM67" s="352">
        <f t="shared" si="37"/>
        <v>0</v>
      </c>
      <c r="CN67" s="352">
        <f t="shared" si="37"/>
        <v>0</v>
      </c>
      <c r="CO67" s="352">
        <f t="shared" si="37"/>
        <v>0</v>
      </c>
      <c r="CP67" s="352">
        <f t="shared" si="37"/>
        <v>0</v>
      </c>
      <c r="CQ67" s="352">
        <f t="shared" si="37"/>
        <v>0</v>
      </c>
      <c r="CR67" s="352">
        <f t="shared" si="37"/>
        <v>0</v>
      </c>
      <c r="CS67" s="352">
        <f t="shared" si="37"/>
        <v>0</v>
      </c>
      <c r="CT67" s="352">
        <f t="shared" si="37"/>
        <v>0</v>
      </c>
      <c r="CU67" s="352">
        <f t="shared" si="37"/>
        <v>0</v>
      </c>
      <c r="CV67" s="352">
        <f t="shared" si="37"/>
        <v>0</v>
      </c>
      <c r="CW67" s="352">
        <f t="shared" si="37"/>
        <v>0</v>
      </c>
      <c r="CX67" s="352">
        <f t="shared" si="37"/>
        <v>0</v>
      </c>
      <c r="CY67" s="352">
        <f t="shared" si="37"/>
        <v>0</v>
      </c>
      <c r="CZ67" s="352">
        <f t="shared" si="37"/>
        <v>0</v>
      </c>
      <c r="DA67" s="352">
        <f t="shared" si="37"/>
        <v>0</v>
      </c>
      <c r="DB67" s="352">
        <f t="shared" si="37"/>
        <v>0</v>
      </c>
      <c r="DC67" s="352">
        <f t="shared" si="37"/>
        <v>0</v>
      </c>
      <c r="DF67" s="23">
        <f t="shared" si="17"/>
        <v>0</v>
      </c>
    </row>
    <row r="68" spans="1:112" ht="15">
      <c r="A68" s="67">
        <v>56</v>
      </c>
      <c r="B68" s="323" t="str">
        <f>$B$67&amp;"1."</f>
        <v>E.3.1.</v>
      </c>
      <c r="C68" s="357" t="s">
        <v>182</v>
      </c>
      <c r="D68" s="363"/>
      <c r="E68" s="358">
        <v>0.21</v>
      </c>
      <c r="F68" s="350">
        <f>H68+NPV(FD,I68:INDEX(I68:DC68,PAL))</f>
        <v>0</v>
      </c>
      <c r="G68" s="350">
        <f>SUMIF($H$5:$DC$5,"&lt;="&amp;PAL,$H68:$DC68)</f>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0</v>
      </c>
      <c r="AX68" s="359">
        <v>0</v>
      </c>
      <c r="AY68" s="359">
        <v>0</v>
      </c>
      <c r="AZ68" s="359">
        <v>0</v>
      </c>
      <c r="BA68" s="359">
        <v>0</v>
      </c>
      <c r="BB68" s="359">
        <v>0</v>
      </c>
      <c r="BC68" s="359">
        <v>0</v>
      </c>
      <c r="BD68" s="359">
        <v>0</v>
      </c>
      <c r="BE68" s="359">
        <v>0</v>
      </c>
      <c r="BF68" s="359">
        <v>0</v>
      </c>
      <c r="BG68" s="359">
        <v>0</v>
      </c>
      <c r="BH68" s="359">
        <v>0</v>
      </c>
      <c r="BI68" s="359">
        <v>0</v>
      </c>
      <c r="BJ68" s="359">
        <v>0</v>
      </c>
      <c r="BK68" s="359">
        <v>0</v>
      </c>
      <c r="BL68" s="359">
        <v>0</v>
      </c>
      <c r="BM68" s="359">
        <v>0</v>
      </c>
      <c r="BN68" s="359">
        <v>0</v>
      </c>
      <c r="BO68" s="359">
        <v>0</v>
      </c>
      <c r="BP68" s="359">
        <v>0</v>
      </c>
      <c r="BQ68" s="359">
        <v>0</v>
      </c>
      <c r="BR68" s="359">
        <v>0</v>
      </c>
      <c r="BS68" s="359">
        <v>0</v>
      </c>
      <c r="BT68" s="359">
        <v>0</v>
      </c>
      <c r="BU68" s="359">
        <v>0</v>
      </c>
      <c r="BV68" s="359">
        <v>0</v>
      </c>
      <c r="BW68" s="359">
        <v>0</v>
      </c>
      <c r="BX68" s="359">
        <v>0</v>
      </c>
      <c r="BY68" s="359">
        <v>0</v>
      </c>
      <c r="BZ68" s="359">
        <v>0</v>
      </c>
      <c r="CA68" s="359">
        <v>0</v>
      </c>
      <c r="CB68" s="359">
        <v>0</v>
      </c>
      <c r="CC68" s="359">
        <v>0</v>
      </c>
      <c r="CD68" s="359">
        <v>0</v>
      </c>
      <c r="CE68" s="359">
        <v>0</v>
      </c>
      <c r="CF68" s="359">
        <v>0</v>
      </c>
      <c r="CG68" s="359">
        <v>0</v>
      </c>
      <c r="CH68" s="359">
        <v>0</v>
      </c>
      <c r="CI68" s="359">
        <v>0</v>
      </c>
      <c r="CJ68" s="359">
        <v>0</v>
      </c>
      <c r="CK68" s="359">
        <v>0</v>
      </c>
      <c r="CL68" s="359">
        <v>0</v>
      </c>
      <c r="CM68" s="359">
        <v>0</v>
      </c>
      <c r="CN68" s="359">
        <v>0</v>
      </c>
      <c r="CO68" s="359">
        <v>0</v>
      </c>
      <c r="CP68" s="359">
        <v>0</v>
      </c>
      <c r="CQ68" s="359">
        <v>0</v>
      </c>
      <c r="CR68" s="359">
        <v>0</v>
      </c>
      <c r="CS68" s="359">
        <v>0</v>
      </c>
      <c r="CT68" s="359">
        <v>0</v>
      </c>
      <c r="CU68" s="359">
        <v>0</v>
      </c>
      <c r="CV68" s="359">
        <v>0</v>
      </c>
      <c r="CW68" s="359">
        <v>0</v>
      </c>
      <c r="CX68" s="359">
        <v>0</v>
      </c>
      <c r="CY68" s="359">
        <v>0</v>
      </c>
      <c r="CZ68" s="359">
        <v>0</v>
      </c>
      <c r="DA68" s="359">
        <v>0</v>
      </c>
      <c r="DB68" s="359">
        <v>0</v>
      </c>
      <c r="DC68" s="359">
        <v>0</v>
      </c>
      <c r="DE68" s="23">
        <f>COUNTBLANK(H68:DC68)</f>
        <v>0</v>
      </c>
      <c r="DF68" s="23">
        <f t="shared" si="17"/>
        <v>0</v>
      </c>
      <c r="DG68">
        <f t="shared" ref="DG68:DG77" si="38">IF(ISNUMBER(E68),E68*100,0)</f>
        <v>21</v>
      </c>
      <c r="DH68">
        <v>0</v>
      </c>
    </row>
    <row r="69" spans="1:112" ht="15">
      <c r="A69" s="67">
        <v>57</v>
      </c>
      <c r="B69" s="323" t="str">
        <f>$B$67&amp;"2."</f>
        <v>E.3.2.</v>
      </c>
      <c r="C69" s="357" t="s">
        <v>182</v>
      </c>
      <c r="D69" s="363"/>
      <c r="E69" s="358">
        <v>0.21</v>
      </c>
      <c r="F69" s="350">
        <f>H69+NPV(FD,I69:INDEX(I69:DC69,PAL))</f>
        <v>0</v>
      </c>
      <c r="G69" s="350">
        <f>SUMIF($H$5:$DC$5,"&lt;="&amp;PAL,$H69:$DC69)</f>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0</v>
      </c>
      <c r="AT69" s="359">
        <v>0</v>
      </c>
      <c r="AU69" s="359">
        <v>0</v>
      </c>
      <c r="AV69" s="359">
        <v>0</v>
      </c>
      <c r="AW69" s="359">
        <v>0</v>
      </c>
      <c r="AX69" s="359">
        <v>0</v>
      </c>
      <c r="AY69" s="359">
        <v>0</v>
      </c>
      <c r="AZ69" s="359">
        <v>0</v>
      </c>
      <c r="BA69" s="359">
        <v>0</v>
      </c>
      <c r="BB69" s="359">
        <v>0</v>
      </c>
      <c r="BC69" s="359">
        <v>0</v>
      </c>
      <c r="BD69" s="359">
        <v>0</v>
      </c>
      <c r="BE69" s="359">
        <v>0</v>
      </c>
      <c r="BF69" s="359">
        <v>0</v>
      </c>
      <c r="BG69" s="359">
        <v>0</v>
      </c>
      <c r="BH69" s="359">
        <v>0</v>
      </c>
      <c r="BI69" s="359">
        <v>0</v>
      </c>
      <c r="BJ69" s="359">
        <v>0</v>
      </c>
      <c r="BK69" s="359">
        <v>0</v>
      </c>
      <c r="BL69" s="359">
        <v>0</v>
      </c>
      <c r="BM69" s="359">
        <v>0</v>
      </c>
      <c r="BN69" s="359">
        <v>0</v>
      </c>
      <c r="BO69" s="359">
        <v>0</v>
      </c>
      <c r="BP69" s="359">
        <v>0</v>
      </c>
      <c r="BQ69" s="359">
        <v>0</v>
      </c>
      <c r="BR69" s="359">
        <v>0</v>
      </c>
      <c r="BS69" s="359">
        <v>0</v>
      </c>
      <c r="BT69" s="359">
        <v>0</v>
      </c>
      <c r="BU69" s="359">
        <v>0</v>
      </c>
      <c r="BV69" s="359">
        <v>0</v>
      </c>
      <c r="BW69" s="359">
        <v>0</v>
      </c>
      <c r="BX69" s="359">
        <v>0</v>
      </c>
      <c r="BY69" s="359">
        <v>0</v>
      </c>
      <c r="BZ69" s="359">
        <v>0</v>
      </c>
      <c r="CA69" s="359">
        <v>0</v>
      </c>
      <c r="CB69" s="359">
        <v>0</v>
      </c>
      <c r="CC69" s="359">
        <v>0</v>
      </c>
      <c r="CD69" s="359">
        <v>0</v>
      </c>
      <c r="CE69" s="359">
        <v>0</v>
      </c>
      <c r="CF69" s="359">
        <v>0</v>
      </c>
      <c r="CG69" s="359">
        <v>0</v>
      </c>
      <c r="CH69" s="359">
        <v>0</v>
      </c>
      <c r="CI69" s="359">
        <v>0</v>
      </c>
      <c r="CJ69" s="359">
        <v>0</v>
      </c>
      <c r="CK69" s="359">
        <v>0</v>
      </c>
      <c r="CL69" s="359">
        <v>0</v>
      </c>
      <c r="CM69" s="359">
        <v>0</v>
      </c>
      <c r="CN69" s="359">
        <v>0</v>
      </c>
      <c r="CO69" s="359">
        <v>0</v>
      </c>
      <c r="CP69" s="359">
        <v>0</v>
      </c>
      <c r="CQ69" s="359">
        <v>0</v>
      </c>
      <c r="CR69" s="359">
        <v>0</v>
      </c>
      <c r="CS69" s="359">
        <v>0</v>
      </c>
      <c r="CT69" s="359">
        <v>0</v>
      </c>
      <c r="CU69" s="359">
        <v>0</v>
      </c>
      <c r="CV69" s="359">
        <v>0</v>
      </c>
      <c r="CW69" s="359">
        <v>0</v>
      </c>
      <c r="CX69" s="359">
        <v>0</v>
      </c>
      <c r="CY69" s="359">
        <v>0</v>
      </c>
      <c r="CZ69" s="359">
        <v>0</v>
      </c>
      <c r="DA69" s="359">
        <v>0</v>
      </c>
      <c r="DB69" s="359">
        <v>0</v>
      </c>
      <c r="DC69" s="359">
        <v>0</v>
      </c>
      <c r="DE69" s="23">
        <f t="shared" ref="DE69:DE77" si="39">COUNTBLANK(H69:DC69)</f>
        <v>0</v>
      </c>
      <c r="DF69" s="23">
        <f t="shared" si="17"/>
        <v>0</v>
      </c>
      <c r="DG69">
        <f t="shared" si="38"/>
        <v>21</v>
      </c>
      <c r="DH69">
        <v>0</v>
      </c>
    </row>
    <row r="70" spans="1:112" ht="15">
      <c r="A70" s="67">
        <v>58</v>
      </c>
      <c r="B70" s="323" t="str">
        <f>$B$67&amp;"3."</f>
        <v>E.3.3.</v>
      </c>
      <c r="C70" s="357" t="s">
        <v>182</v>
      </c>
      <c r="D70" s="363"/>
      <c r="E70" s="358">
        <v>0.21</v>
      </c>
      <c r="F70" s="350">
        <f>H70+NPV(FD,I70:INDEX(I70:DC70,PAL))</f>
        <v>0</v>
      </c>
      <c r="G70" s="350">
        <f>SUMIF($H$5:$DC$5,"&lt;="&amp;PAL,$H70:$DC70)</f>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0</v>
      </c>
      <c r="AI70" s="359">
        <v>0</v>
      </c>
      <c r="AJ70" s="359">
        <v>0</v>
      </c>
      <c r="AK70" s="359">
        <v>0</v>
      </c>
      <c r="AL70" s="359">
        <v>0</v>
      </c>
      <c r="AM70" s="359">
        <v>0</v>
      </c>
      <c r="AN70" s="359">
        <v>0</v>
      </c>
      <c r="AO70" s="359">
        <v>0</v>
      </c>
      <c r="AP70" s="359">
        <v>0</v>
      </c>
      <c r="AQ70" s="359">
        <v>0</v>
      </c>
      <c r="AR70" s="359">
        <v>0</v>
      </c>
      <c r="AS70" s="359">
        <v>0</v>
      </c>
      <c r="AT70" s="359">
        <v>0</v>
      </c>
      <c r="AU70" s="359">
        <v>0</v>
      </c>
      <c r="AV70" s="359">
        <v>0</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59">
        <v>0</v>
      </c>
      <c r="BY70" s="359">
        <v>0</v>
      </c>
      <c r="BZ70" s="359">
        <v>0</v>
      </c>
      <c r="CA70" s="359">
        <v>0</v>
      </c>
      <c r="CB70" s="359">
        <v>0</v>
      </c>
      <c r="CC70" s="359">
        <v>0</v>
      </c>
      <c r="CD70" s="359">
        <v>0</v>
      </c>
      <c r="CE70" s="359">
        <v>0</v>
      </c>
      <c r="CF70" s="359">
        <v>0</v>
      </c>
      <c r="CG70" s="359">
        <v>0</v>
      </c>
      <c r="CH70" s="359">
        <v>0</v>
      </c>
      <c r="CI70" s="359">
        <v>0</v>
      </c>
      <c r="CJ70" s="359">
        <v>0</v>
      </c>
      <c r="CK70" s="359">
        <v>0</v>
      </c>
      <c r="CL70" s="359">
        <v>0</v>
      </c>
      <c r="CM70" s="359">
        <v>0</v>
      </c>
      <c r="CN70" s="359">
        <v>0</v>
      </c>
      <c r="CO70" s="359">
        <v>0</v>
      </c>
      <c r="CP70" s="359">
        <v>0</v>
      </c>
      <c r="CQ70" s="359">
        <v>0</v>
      </c>
      <c r="CR70" s="359">
        <v>0</v>
      </c>
      <c r="CS70" s="359">
        <v>0</v>
      </c>
      <c r="CT70" s="359">
        <v>0</v>
      </c>
      <c r="CU70" s="359">
        <v>0</v>
      </c>
      <c r="CV70" s="359">
        <v>0</v>
      </c>
      <c r="CW70" s="359">
        <v>0</v>
      </c>
      <c r="CX70" s="359">
        <v>0</v>
      </c>
      <c r="CY70" s="359">
        <v>0</v>
      </c>
      <c r="CZ70" s="359">
        <v>0</v>
      </c>
      <c r="DA70" s="359">
        <v>0</v>
      </c>
      <c r="DB70" s="359">
        <v>0</v>
      </c>
      <c r="DC70" s="359">
        <v>0</v>
      </c>
      <c r="DE70" s="23">
        <f t="shared" si="39"/>
        <v>0</v>
      </c>
      <c r="DF70" s="23">
        <f t="shared" si="17"/>
        <v>0</v>
      </c>
      <c r="DG70">
        <f t="shared" si="38"/>
        <v>21</v>
      </c>
      <c r="DH70">
        <v>0</v>
      </c>
    </row>
    <row r="71" spans="1:112" ht="15">
      <c r="A71" s="67">
        <v>59</v>
      </c>
      <c r="B71" s="323" t="str">
        <f>$B$67&amp;"4."</f>
        <v>E.3.4.</v>
      </c>
      <c r="C71" s="357" t="s">
        <v>182</v>
      </c>
      <c r="D71" s="363"/>
      <c r="E71" s="358">
        <v>0.21</v>
      </c>
      <c r="F71" s="350">
        <f>H71+NPV(FD,I71:INDEX(I71:DC71,PAL))</f>
        <v>0</v>
      </c>
      <c r="G71" s="350">
        <f>SUMIF($H$5:$DC$5,"&lt;="&amp;PAL,$H71:$DC71)</f>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0</v>
      </c>
      <c r="AV71" s="359">
        <v>0</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0</v>
      </c>
      <c r="BR71" s="359">
        <v>0</v>
      </c>
      <c r="BS71" s="359">
        <v>0</v>
      </c>
      <c r="BT71" s="359">
        <v>0</v>
      </c>
      <c r="BU71" s="359">
        <v>0</v>
      </c>
      <c r="BV71" s="359">
        <v>0</v>
      </c>
      <c r="BW71" s="359">
        <v>0</v>
      </c>
      <c r="BX71" s="359">
        <v>0</v>
      </c>
      <c r="BY71" s="359">
        <v>0</v>
      </c>
      <c r="BZ71" s="359">
        <v>0</v>
      </c>
      <c r="CA71" s="359">
        <v>0</v>
      </c>
      <c r="CB71" s="359">
        <v>0</v>
      </c>
      <c r="CC71" s="359">
        <v>0</v>
      </c>
      <c r="CD71" s="359">
        <v>0</v>
      </c>
      <c r="CE71" s="359">
        <v>0</v>
      </c>
      <c r="CF71" s="359">
        <v>0</v>
      </c>
      <c r="CG71" s="359">
        <v>0</v>
      </c>
      <c r="CH71" s="359">
        <v>0</v>
      </c>
      <c r="CI71" s="359">
        <v>0</v>
      </c>
      <c r="CJ71" s="359">
        <v>0</v>
      </c>
      <c r="CK71" s="359">
        <v>0</v>
      </c>
      <c r="CL71" s="359">
        <v>0</v>
      </c>
      <c r="CM71" s="359">
        <v>0</v>
      </c>
      <c r="CN71" s="359">
        <v>0</v>
      </c>
      <c r="CO71" s="359">
        <v>0</v>
      </c>
      <c r="CP71" s="359">
        <v>0</v>
      </c>
      <c r="CQ71" s="359">
        <v>0</v>
      </c>
      <c r="CR71" s="359">
        <v>0</v>
      </c>
      <c r="CS71" s="359">
        <v>0</v>
      </c>
      <c r="CT71" s="359">
        <v>0</v>
      </c>
      <c r="CU71" s="359">
        <v>0</v>
      </c>
      <c r="CV71" s="359">
        <v>0</v>
      </c>
      <c r="CW71" s="359">
        <v>0</v>
      </c>
      <c r="CX71" s="359">
        <v>0</v>
      </c>
      <c r="CY71" s="359">
        <v>0</v>
      </c>
      <c r="CZ71" s="359">
        <v>0</v>
      </c>
      <c r="DA71" s="359">
        <v>0</v>
      </c>
      <c r="DB71" s="359">
        <v>0</v>
      </c>
      <c r="DC71" s="359">
        <v>0</v>
      </c>
      <c r="DE71" s="23">
        <f t="shared" si="39"/>
        <v>0</v>
      </c>
      <c r="DF71" s="23">
        <f t="shared" si="17"/>
        <v>0</v>
      </c>
      <c r="DG71">
        <f t="shared" si="38"/>
        <v>21</v>
      </c>
      <c r="DH71">
        <v>0</v>
      </c>
    </row>
    <row r="72" spans="1:112" ht="15">
      <c r="A72" s="67">
        <v>60</v>
      </c>
      <c r="B72" s="323" t="str">
        <f>$B$67&amp;"5."</f>
        <v>E.3.5.</v>
      </c>
      <c r="C72" s="357" t="s">
        <v>182</v>
      </c>
      <c r="D72" s="363"/>
      <c r="E72" s="358">
        <v>0.21</v>
      </c>
      <c r="F72" s="350">
        <f>H72+NPV(FD,I72:INDEX(I72:DC72,PAL))</f>
        <v>0</v>
      </c>
      <c r="G72" s="350">
        <f>SUMIF($H$5:$DC$5,"&lt;="&amp;PAL,$H72:$DC72)</f>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0</v>
      </c>
      <c r="AI72" s="359">
        <v>0</v>
      </c>
      <c r="AJ72" s="359">
        <v>0</v>
      </c>
      <c r="AK72" s="359">
        <v>0</v>
      </c>
      <c r="AL72" s="359">
        <v>0</v>
      </c>
      <c r="AM72" s="359">
        <v>0</v>
      </c>
      <c r="AN72" s="359">
        <v>0</v>
      </c>
      <c r="AO72" s="359">
        <v>0</v>
      </c>
      <c r="AP72" s="359">
        <v>0</v>
      </c>
      <c r="AQ72" s="359">
        <v>0</v>
      </c>
      <c r="AR72" s="359">
        <v>0</v>
      </c>
      <c r="AS72" s="359">
        <v>0</v>
      </c>
      <c r="AT72" s="359">
        <v>0</v>
      </c>
      <c r="AU72" s="359">
        <v>0</v>
      </c>
      <c r="AV72" s="359">
        <v>0</v>
      </c>
      <c r="AW72" s="359">
        <v>0</v>
      </c>
      <c r="AX72" s="359">
        <v>0</v>
      </c>
      <c r="AY72" s="359">
        <v>0</v>
      </c>
      <c r="AZ72" s="359">
        <v>0</v>
      </c>
      <c r="BA72" s="359">
        <v>0</v>
      </c>
      <c r="BB72" s="359">
        <v>0</v>
      </c>
      <c r="BC72" s="359">
        <v>0</v>
      </c>
      <c r="BD72" s="359">
        <v>0</v>
      </c>
      <c r="BE72" s="359">
        <v>0</v>
      </c>
      <c r="BF72" s="359">
        <v>0</v>
      </c>
      <c r="BG72" s="359">
        <v>0</v>
      </c>
      <c r="BH72" s="359">
        <v>0</v>
      </c>
      <c r="BI72" s="359">
        <v>0</v>
      </c>
      <c r="BJ72" s="359">
        <v>0</v>
      </c>
      <c r="BK72" s="359">
        <v>0</v>
      </c>
      <c r="BL72" s="359">
        <v>0</v>
      </c>
      <c r="BM72" s="359">
        <v>0</v>
      </c>
      <c r="BN72" s="359">
        <v>0</v>
      </c>
      <c r="BO72" s="359">
        <v>0</v>
      </c>
      <c r="BP72" s="359">
        <v>0</v>
      </c>
      <c r="BQ72" s="359">
        <v>0</v>
      </c>
      <c r="BR72" s="359">
        <v>0</v>
      </c>
      <c r="BS72" s="359">
        <v>0</v>
      </c>
      <c r="BT72" s="359">
        <v>0</v>
      </c>
      <c r="BU72" s="359">
        <v>0</v>
      </c>
      <c r="BV72" s="359">
        <v>0</v>
      </c>
      <c r="BW72" s="359">
        <v>0</v>
      </c>
      <c r="BX72" s="359">
        <v>0</v>
      </c>
      <c r="BY72" s="359">
        <v>0</v>
      </c>
      <c r="BZ72" s="359">
        <v>0</v>
      </c>
      <c r="CA72" s="359">
        <v>0</v>
      </c>
      <c r="CB72" s="359">
        <v>0</v>
      </c>
      <c r="CC72" s="359">
        <v>0</v>
      </c>
      <c r="CD72" s="359">
        <v>0</v>
      </c>
      <c r="CE72" s="359">
        <v>0</v>
      </c>
      <c r="CF72" s="359">
        <v>0</v>
      </c>
      <c r="CG72" s="359">
        <v>0</v>
      </c>
      <c r="CH72" s="359">
        <v>0</v>
      </c>
      <c r="CI72" s="359">
        <v>0</v>
      </c>
      <c r="CJ72" s="359">
        <v>0</v>
      </c>
      <c r="CK72" s="359">
        <v>0</v>
      </c>
      <c r="CL72" s="359">
        <v>0</v>
      </c>
      <c r="CM72" s="359">
        <v>0</v>
      </c>
      <c r="CN72" s="359">
        <v>0</v>
      </c>
      <c r="CO72" s="359">
        <v>0</v>
      </c>
      <c r="CP72" s="359">
        <v>0</v>
      </c>
      <c r="CQ72" s="359">
        <v>0</v>
      </c>
      <c r="CR72" s="359">
        <v>0</v>
      </c>
      <c r="CS72" s="359">
        <v>0</v>
      </c>
      <c r="CT72" s="359">
        <v>0</v>
      </c>
      <c r="CU72" s="359">
        <v>0</v>
      </c>
      <c r="CV72" s="359">
        <v>0</v>
      </c>
      <c r="CW72" s="359">
        <v>0</v>
      </c>
      <c r="CX72" s="359">
        <v>0</v>
      </c>
      <c r="CY72" s="359">
        <v>0</v>
      </c>
      <c r="CZ72" s="359">
        <v>0</v>
      </c>
      <c r="DA72" s="359">
        <v>0</v>
      </c>
      <c r="DB72" s="359">
        <v>0</v>
      </c>
      <c r="DC72" s="359">
        <v>0</v>
      </c>
      <c r="DE72" s="23">
        <f t="shared" si="39"/>
        <v>0</v>
      </c>
      <c r="DF72" s="23">
        <f t="shared" si="17"/>
        <v>0</v>
      </c>
      <c r="DG72">
        <f t="shared" si="38"/>
        <v>21</v>
      </c>
      <c r="DH72">
        <v>0</v>
      </c>
    </row>
    <row r="73" spans="1:112" ht="15">
      <c r="A73" s="67">
        <v>61</v>
      </c>
      <c r="B73" s="323" t="str">
        <f>$B$67&amp;"6."</f>
        <v>E.3.6.</v>
      </c>
      <c r="C73" s="357" t="s">
        <v>182</v>
      </c>
      <c r="D73" s="363"/>
      <c r="E73" s="358">
        <v>0.21</v>
      </c>
      <c r="F73" s="350">
        <f>H73+NPV(FD,I73:INDEX(I73:DC73,PAL))</f>
        <v>0</v>
      </c>
      <c r="G73" s="350">
        <f>SUMIF($H$5:$DC$5,"&lt;="&amp;PAL,$H73:$DC73)</f>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0</v>
      </c>
      <c r="AI73" s="359">
        <v>0</v>
      </c>
      <c r="AJ73" s="359">
        <v>0</v>
      </c>
      <c r="AK73" s="359">
        <v>0</v>
      </c>
      <c r="AL73" s="359">
        <v>0</v>
      </c>
      <c r="AM73" s="359">
        <v>0</v>
      </c>
      <c r="AN73" s="359">
        <v>0</v>
      </c>
      <c r="AO73" s="359">
        <v>0</v>
      </c>
      <c r="AP73" s="359">
        <v>0</v>
      </c>
      <c r="AQ73" s="359">
        <v>0</v>
      </c>
      <c r="AR73" s="359">
        <v>0</v>
      </c>
      <c r="AS73" s="359">
        <v>0</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0</v>
      </c>
      <c r="BM73" s="359">
        <v>0</v>
      </c>
      <c r="BN73" s="359">
        <v>0</v>
      </c>
      <c r="BO73" s="359">
        <v>0</v>
      </c>
      <c r="BP73" s="359">
        <v>0</v>
      </c>
      <c r="BQ73" s="359">
        <v>0</v>
      </c>
      <c r="BR73" s="359">
        <v>0</v>
      </c>
      <c r="BS73" s="359">
        <v>0</v>
      </c>
      <c r="BT73" s="359">
        <v>0</v>
      </c>
      <c r="BU73" s="359">
        <v>0</v>
      </c>
      <c r="BV73" s="359">
        <v>0</v>
      </c>
      <c r="BW73" s="359">
        <v>0</v>
      </c>
      <c r="BX73" s="359">
        <v>0</v>
      </c>
      <c r="BY73" s="359">
        <v>0</v>
      </c>
      <c r="BZ73" s="359">
        <v>0</v>
      </c>
      <c r="CA73" s="359">
        <v>0</v>
      </c>
      <c r="CB73" s="359">
        <v>0</v>
      </c>
      <c r="CC73" s="359">
        <v>0</v>
      </c>
      <c r="CD73" s="359">
        <v>0</v>
      </c>
      <c r="CE73" s="359">
        <v>0</v>
      </c>
      <c r="CF73" s="359">
        <v>0</v>
      </c>
      <c r="CG73" s="359">
        <v>0</v>
      </c>
      <c r="CH73" s="359">
        <v>0</v>
      </c>
      <c r="CI73" s="359">
        <v>0</v>
      </c>
      <c r="CJ73" s="359">
        <v>0</v>
      </c>
      <c r="CK73" s="359">
        <v>0</v>
      </c>
      <c r="CL73" s="359">
        <v>0</v>
      </c>
      <c r="CM73" s="359">
        <v>0</v>
      </c>
      <c r="CN73" s="359">
        <v>0</v>
      </c>
      <c r="CO73" s="359">
        <v>0</v>
      </c>
      <c r="CP73" s="359">
        <v>0</v>
      </c>
      <c r="CQ73" s="359">
        <v>0</v>
      </c>
      <c r="CR73" s="359">
        <v>0</v>
      </c>
      <c r="CS73" s="359">
        <v>0</v>
      </c>
      <c r="CT73" s="359">
        <v>0</v>
      </c>
      <c r="CU73" s="359">
        <v>0</v>
      </c>
      <c r="CV73" s="359">
        <v>0</v>
      </c>
      <c r="CW73" s="359">
        <v>0</v>
      </c>
      <c r="CX73" s="359">
        <v>0</v>
      </c>
      <c r="CY73" s="359">
        <v>0</v>
      </c>
      <c r="CZ73" s="359">
        <v>0</v>
      </c>
      <c r="DA73" s="359">
        <v>0</v>
      </c>
      <c r="DB73" s="359">
        <v>0</v>
      </c>
      <c r="DC73" s="359">
        <v>0</v>
      </c>
      <c r="DE73" s="23">
        <f t="shared" si="39"/>
        <v>0</v>
      </c>
      <c r="DF73" s="23">
        <f t="shared" si="17"/>
        <v>0</v>
      </c>
      <c r="DG73">
        <f t="shared" si="38"/>
        <v>21</v>
      </c>
      <c r="DH73">
        <v>0</v>
      </c>
    </row>
    <row r="74" spans="1:112" ht="15">
      <c r="A74" s="67">
        <v>62</v>
      </c>
      <c r="B74" s="323" t="str">
        <f>$B$67&amp;"7."</f>
        <v>E.3.7.</v>
      </c>
      <c r="C74" s="357" t="s">
        <v>182</v>
      </c>
      <c r="D74" s="363"/>
      <c r="E74" s="358">
        <v>0.21</v>
      </c>
      <c r="F74" s="350">
        <f>H74+NPV(FD,I74:INDEX(I74:DC74,PAL))</f>
        <v>0</v>
      </c>
      <c r="G74" s="350">
        <f>SUMIF($H$5:$DC$5,"&lt;="&amp;PAL,$H74:$DC74)</f>
        <v>0</v>
      </c>
      <c r="H74" s="359">
        <v>0</v>
      </c>
      <c r="I74" s="359">
        <v>0</v>
      </c>
      <c r="J74" s="359">
        <v>0</v>
      </c>
      <c r="K74" s="359">
        <v>0</v>
      </c>
      <c r="L74" s="359">
        <v>0</v>
      </c>
      <c r="M74" s="359">
        <v>0</v>
      </c>
      <c r="N74" s="359">
        <v>0</v>
      </c>
      <c r="O74" s="359">
        <v>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0</v>
      </c>
      <c r="AI74" s="359">
        <v>0</v>
      </c>
      <c r="AJ74" s="359">
        <v>0</v>
      </c>
      <c r="AK74" s="359">
        <v>0</v>
      </c>
      <c r="AL74" s="359">
        <v>0</v>
      </c>
      <c r="AM74" s="359">
        <v>0</v>
      </c>
      <c r="AN74" s="359">
        <v>0</v>
      </c>
      <c r="AO74" s="359">
        <v>0</v>
      </c>
      <c r="AP74" s="359">
        <v>0</v>
      </c>
      <c r="AQ74" s="359">
        <v>0</v>
      </c>
      <c r="AR74" s="359">
        <v>0</v>
      </c>
      <c r="AS74" s="359">
        <v>0</v>
      </c>
      <c r="AT74" s="359">
        <v>0</v>
      </c>
      <c r="AU74" s="359">
        <v>0</v>
      </c>
      <c r="AV74" s="359">
        <v>0</v>
      </c>
      <c r="AW74" s="359">
        <v>0</v>
      </c>
      <c r="AX74" s="359">
        <v>0</v>
      </c>
      <c r="AY74" s="359">
        <v>0</v>
      </c>
      <c r="AZ74" s="359">
        <v>0</v>
      </c>
      <c r="BA74" s="359">
        <v>0</v>
      </c>
      <c r="BB74" s="359">
        <v>0</v>
      </c>
      <c r="BC74" s="359">
        <v>0</v>
      </c>
      <c r="BD74" s="359">
        <v>0</v>
      </c>
      <c r="BE74" s="359">
        <v>0</v>
      </c>
      <c r="BF74" s="359">
        <v>0</v>
      </c>
      <c r="BG74" s="359">
        <v>0</v>
      </c>
      <c r="BH74" s="359">
        <v>0</v>
      </c>
      <c r="BI74" s="359">
        <v>0</v>
      </c>
      <c r="BJ74" s="359">
        <v>0</v>
      </c>
      <c r="BK74" s="359">
        <v>0</v>
      </c>
      <c r="BL74" s="359">
        <v>0</v>
      </c>
      <c r="BM74" s="359">
        <v>0</v>
      </c>
      <c r="BN74" s="359">
        <v>0</v>
      </c>
      <c r="BO74" s="359">
        <v>0</v>
      </c>
      <c r="BP74" s="359">
        <v>0</v>
      </c>
      <c r="BQ74" s="359">
        <v>0</v>
      </c>
      <c r="BR74" s="359">
        <v>0</v>
      </c>
      <c r="BS74" s="359">
        <v>0</v>
      </c>
      <c r="BT74" s="359">
        <v>0</v>
      </c>
      <c r="BU74" s="359">
        <v>0</v>
      </c>
      <c r="BV74" s="359">
        <v>0</v>
      </c>
      <c r="BW74" s="359">
        <v>0</v>
      </c>
      <c r="BX74" s="359">
        <v>0</v>
      </c>
      <c r="BY74" s="359">
        <v>0</v>
      </c>
      <c r="BZ74" s="359">
        <v>0</v>
      </c>
      <c r="CA74" s="359">
        <v>0</v>
      </c>
      <c r="CB74" s="359">
        <v>0</v>
      </c>
      <c r="CC74" s="359">
        <v>0</v>
      </c>
      <c r="CD74" s="359">
        <v>0</v>
      </c>
      <c r="CE74" s="359">
        <v>0</v>
      </c>
      <c r="CF74" s="359">
        <v>0</v>
      </c>
      <c r="CG74" s="359">
        <v>0</v>
      </c>
      <c r="CH74" s="359">
        <v>0</v>
      </c>
      <c r="CI74" s="359">
        <v>0</v>
      </c>
      <c r="CJ74" s="359">
        <v>0</v>
      </c>
      <c r="CK74" s="359">
        <v>0</v>
      </c>
      <c r="CL74" s="359">
        <v>0</v>
      </c>
      <c r="CM74" s="359">
        <v>0</v>
      </c>
      <c r="CN74" s="359">
        <v>0</v>
      </c>
      <c r="CO74" s="359">
        <v>0</v>
      </c>
      <c r="CP74" s="359">
        <v>0</v>
      </c>
      <c r="CQ74" s="359">
        <v>0</v>
      </c>
      <c r="CR74" s="359">
        <v>0</v>
      </c>
      <c r="CS74" s="359">
        <v>0</v>
      </c>
      <c r="CT74" s="359">
        <v>0</v>
      </c>
      <c r="CU74" s="359">
        <v>0</v>
      </c>
      <c r="CV74" s="359">
        <v>0</v>
      </c>
      <c r="CW74" s="359">
        <v>0</v>
      </c>
      <c r="CX74" s="359">
        <v>0</v>
      </c>
      <c r="CY74" s="359">
        <v>0</v>
      </c>
      <c r="CZ74" s="359">
        <v>0</v>
      </c>
      <c r="DA74" s="359">
        <v>0</v>
      </c>
      <c r="DB74" s="359">
        <v>0</v>
      </c>
      <c r="DC74" s="359">
        <v>0</v>
      </c>
      <c r="DE74" s="23">
        <f t="shared" si="39"/>
        <v>0</v>
      </c>
      <c r="DF74" s="23">
        <f t="shared" si="17"/>
        <v>0</v>
      </c>
      <c r="DG74">
        <f t="shared" si="38"/>
        <v>21</v>
      </c>
      <c r="DH74">
        <v>0</v>
      </c>
    </row>
    <row r="75" spans="1:112" ht="15">
      <c r="A75" s="67">
        <v>63</v>
      </c>
      <c r="B75" s="323" t="str">
        <f>$B$67&amp;"8."</f>
        <v>E.3.8.</v>
      </c>
      <c r="C75" s="357" t="s">
        <v>182</v>
      </c>
      <c r="D75" s="363"/>
      <c r="E75" s="358">
        <v>0.21</v>
      </c>
      <c r="F75" s="350">
        <f>H75+NPV(FD,I75:INDEX(I75:DC75,PAL))</f>
        <v>0</v>
      </c>
      <c r="G75" s="350">
        <f>SUMIF($H$5:$DC$5,"&lt;="&amp;PAL,$H75:$DC75)</f>
        <v>0</v>
      </c>
      <c r="H75" s="359">
        <v>0</v>
      </c>
      <c r="I75" s="359">
        <v>0</v>
      </c>
      <c r="J75" s="359">
        <v>0</v>
      </c>
      <c r="K75" s="359">
        <v>0</v>
      </c>
      <c r="L75" s="359">
        <v>0</v>
      </c>
      <c r="M75" s="359">
        <v>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0</v>
      </c>
      <c r="AI75" s="359">
        <v>0</v>
      </c>
      <c r="AJ75" s="359">
        <v>0</v>
      </c>
      <c r="AK75" s="359">
        <v>0</v>
      </c>
      <c r="AL75" s="359">
        <v>0</v>
      </c>
      <c r="AM75" s="359">
        <v>0</v>
      </c>
      <c r="AN75" s="359">
        <v>0</v>
      </c>
      <c r="AO75" s="359">
        <v>0</v>
      </c>
      <c r="AP75" s="359">
        <v>0</v>
      </c>
      <c r="AQ75" s="359">
        <v>0</v>
      </c>
      <c r="AR75" s="359">
        <v>0</v>
      </c>
      <c r="AS75" s="359">
        <v>0</v>
      </c>
      <c r="AT75" s="359">
        <v>0</v>
      </c>
      <c r="AU75" s="359">
        <v>0</v>
      </c>
      <c r="AV75" s="359">
        <v>0</v>
      </c>
      <c r="AW75" s="359">
        <v>0</v>
      </c>
      <c r="AX75" s="359">
        <v>0</v>
      </c>
      <c r="AY75" s="359">
        <v>0</v>
      </c>
      <c r="AZ75" s="359">
        <v>0</v>
      </c>
      <c r="BA75" s="359">
        <v>0</v>
      </c>
      <c r="BB75" s="359">
        <v>0</v>
      </c>
      <c r="BC75" s="359">
        <v>0</v>
      </c>
      <c r="BD75" s="359">
        <v>0</v>
      </c>
      <c r="BE75" s="359">
        <v>0</v>
      </c>
      <c r="BF75" s="359">
        <v>0</v>
      </c>
      <c r="BG75" s="359">
        <v>0</v>
      </c>
      <c r="BH75" s="359">
        <v>0</v>
      </c>
      <c r="BI75" s="359">
        <v>0</v>
      </c>
      <c r="BJ75" s="359">
        <v>0</v>
      </c>
      <c r="BK75" s="359">
        <v>0</v>
      </c>
      <c r="BL75" s="359">
        <v>0</v>
      </c>
      <c r="BM75" s="359">
        <v>0</v>
      </c>
      <c r="BN75" s="359">
        <v>0</v>
      </c>
      <c r="BO75" s="359">
        <v>0</v>
      </c>
      <c r="BP75" s="359">
        <v>0</v>
      </c>
      <c r="BQ75" s="359">
        <v>0</v>
      </c>
      <c r="BR75" s="359">
        <v>0</v>
      </c>
      <c r="BS75" s="359">
        <v>0</v>
      </c>
      <c r="BT75" s="359">
        <v>0</v>
      </c>
      <c r="BU75" s="359">
        <v>0</v>
      </c>
      <c r="BV75" s="359">
        <v>0</v>
      </c>
      <c r="BW75" s="359">
        <v>0</v>
      </c>
      <c r="BX75" s="359">
        <v>0</v>
      </c>
      <c r="BY75" s="359">
        <v>0</v>
      </c>
      <c r="BZ75" s="359">
        <v>0</v>
      </c>
      <c r="CA75" s="359">
        <v>0</v>
      </c>
      <c r="CB75" s="359">
        <v>0</v>
      </c>
      <c r="CC75" s="359">
        <v>0</v>
      </c>
      <c r="CD75" s="359">
        <v>0</v>
      </c>
      <c r="CE75" s="359">
        <v>0</v>
      </c>
      <c r="CF75" s="359">
        <v>0</v>
      </c>
      <c r="CG75" s="359">
        <v>0</v>
      </c>
      <c r="CH75" s="359">
        <v>0</v>
      </c>
      <c r="CI75" s="359">
        <v>0</v>
      </c>
      <c r="CJ75" s="359">
        <v>0</v>
      </c>
      <c r="CK75" s="359">
        <v>0</v>
      </c>
      <c r="CL75" s="359">
        <v>0</v>
      </c>
      <c r="CM75" s="359">
        <v>0</v>
      </c>
      <c r="CN75" s="359">
        <v>0</v>
      </c>
      <c r="CO75" s="359">
        <v>0</v>
      </c>
      <c r="CP75" s="359">
        <v>0</v>
      </c>
      <c r="CQ75" s="359">
        <v>0</v>
      </c>
      <c r="CR75" s="359">
        <v>0</v>
      </c>
      <c r="CS75" s="359">
        <v>0</v>
      </c>
      <c r="CT75" s="359">
        <v>0</v>
      </c>
      <c r="CU75" s="359">
        <v>0</v>
      </c>
      <c r="CV75" s="359">
        <v>0</v>
      </c>
      <c r="CW75" s="359">
        <v>0</v>
      </c>
      <c r="CX75" s="359">
        <v>0</v>
      </c>
      <c r="CY75" s="359">
        <v>0</v>
      </c>
      <c r="CZ75" s="359">
        <v>0</v>
      </c>
      <c r="DA75" s="359">
        <v>0</v>
      </c>
      <c r="DB75" s="359">
        <v>0</v>
      </c>
      <c r="DC75" s="359">
        <v>0</v>
      </c>
      <c r="DE75" s="23">
        <f t="shared" si="39"/>
        <v>0</v>
      </c>
      <c r="DF75" s="23">
        <f t="shared" si="17"/>
        <v>0</v>
      </c>
      <c r="DG75">
        <f t="shared" si="38"/>
        <v>21</v>
      </c>
      <c r="DH75">
        <v>0</v>
      </c>
    </row>
    <row r="76" spans="1:112" ht="15">
      <c r="A76" s="67">
        <v>64</v>
      </c>
      <c r="B76" s="323" t="str">
        <f>$B$67&amp;"9."</f>
        <v>E.3.9.</v>
      </c>
      <c r="C76" s="360" t="s">
        <v>178</v>
      </c>
      <c r="D76" s="323"/>
      <c r="E76" s="358">
        <v>0.21</v>
      </c>
      <c r="F76" s="350">
        <f>H76+NPV(FD,I76:INDEX(I76:DC76,PAL))</f>
        <v>0</v>
      </c>
      <c r="G76" s="350">
        <f>SUMIF($H$5:$DC$5,"&lt;="&amp;PAL,$H76:$DC76)</f>
        <v>0</v>
      </c>
      <c r="H76" s="361">
        <v>0</v>
      </c>
      <c r="I76" s="361">
        <v>0</v>
      </c>
      <c r="J76" s="361">
        <v>0</v>
      </c>
      <c r="K76" s="361">
        <v>0</v>
      </c>
      <c r="L76" s="361">
        <v>0</v>
      </c>
      <c r="M76" s="361">
        <v>0</v>
      </c>
      <c r="N76" s="361">
        <v>0</v>
      </c>
      <c r="O76" s="361">
        <v>0</v>
      </c>
      <c r="P76" s="361">
        <v>0</v>
      </c>
      <c r="Q76" s="361">
        <v>0</v>
      </c>
      <c r="R76" s="361">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362">
        <v>0</v>
      </c>
      <c r="BA76" s="362">
        <v>0</v>
      </c>
      <c r="BB76" s="362">
        <v>0</v>
      </c>
      <c r="BC76" s="362">
        <v>0</v>
      </c>
      <c r="BD76" s="362">
        <v>0</v>
      </c>
      <c r="BE76" s="362">
        <v>0</v>
      </c>
      <c r="BF76" s="362">
        <v>0</v>
      </c>
      <c r="BG76" s="362">
        <v>0</v>
      </c>
      <c r="BH76" s="362">
        <v>0</v>
      </c>
      <c r="BI76" s="362">
        <v>0</v>
      </c>
      <c r="BJ76" s="362">
        <v>0</v>
      </c>
      <c r="BK76" s="362">
        <v>0</v>
      </c>
      <c r="BL76" s="362">
        <v>0</v>
      </c>
      <c r="BM76" s="362">
        <v>0</v>
      </c>
      <c r="BN76" s="362">
        <v>0</v>
      </c>
      <c r="BO76" s="362">
        <v>0</v>
      </c>
      <c r="BP76" s="362">
        <v>0</v>
      </c>
      <c r="BQ76" s="362">
        <v>0</v>
      </c>
      <c r="BR76" s="362">
        <v>0</v>
      </c>
      <c r="BS76" s="362">
        <v>0</v>
      </c>
      <c r="BT76" s="362">
        <v>0</v>
      </c>
      <c r="BU76" s="362">
        <v>0</v>
      </c>
      <c r="BV76" s="362">
        <v>0</v>
      </c>
      <c r="BW76" s="362">
        <v>0</v>
      </c>
      <c r="BX76" s="362">
        <v>0</v>
      </c>
      <c r="BY76" s="362">
        <v>0</v>
      </c>
      <c r="BZ76" s="362">
        <v>0</v>
      </c>
      <c r="CA76" s="362">
        <v>0</v>
      </c>
      <c r="CB76" s="362">
        <v>0</v>
      </c>
      <c r="CC76" s="362">
        <v>0</v>
      </c>
      <c r="CD76" s="362">
        <v>0</v>
      </c>
      <c r="CE76" s="362">
        <v>0</v>
      </c>
      <c r="CF76" s="362">
        <v>0</v>
      </c>
      <c r="CG76" s="362">
        <v>0</v>
      </c>
      <c r="CH76" s="362">
        <v>0</v>
      </c>
      <c r="CI76" s="362">
        <v>0</v>
      </c>
      <c r="CJ76" s="362">
        <v>0</v>
      </c>
      <c r="CK76" s="362">
        <v>0</v>
      </c>
      <c r="CL76" s="362">
        <v>0</v>
      </c>
      <c r="CM76" s="362">
        <v>0</v>
      </c>
      <c r="CN76" s="362">
        <v>0</v>
      </c>
      <c r="CO76" s="362">
        <v>0</v>
      </c>
      <c r="CP76" s="362">
        <v>0</v>
      </c>
      <c r="CQ76" s="362">
        <v>0</v>
      </c>
      <c r="CR76" s="362">
        <v>0</v>
      </c>
      <c r="CS76" s="362">
        <v>0</v>
      </c>
      <c r="CT76" s="362">
        <v>0</v>
      </c>
      <c r="CU76" s="362">
        <v>0</v>
      </c>
      <c r="CV76" s="362">
        <v>0</v>
      </c>
      <c r="CW76" s="362">
        <v>0</v>
      </c>
      <c r="CX76" s="362">
        <v>0</v>
      </c>
      <c r="CY76" s="362">
        <v>0</v>
      </c>
      <c r="CZ76" s="362">
        <v>0</v>
      </c>
      <c r="DA76" s="362">
        <v>0</v>
      </c>
      <c r="DB76" s="362">
        <v>0</v>
      </c>
      <c r="DC76" s="362">
        <v>0</v>
      </c>
      <c r="DE76" s="23">
        <f t="shared" si="39"/>
        <v>0</v>
      </c>
      <c r="DF76" s="23">
        <f t="shared" si="17"/>
        <v>0</v>
      </c>
      <c r="DG76">
        <f t="shared" si="38"/>
        <v>21</v>
      </c>
      <c r="DH76">
        <v>0</v>
      </c>
    </row>
    <row r="77" spans="1:112" ht="15">
      <c r="A77" s="67">
        <v>65</v>
      </c>
      <c r="B77" s="323" t="str">
        <f>$B$67&amp;"L."</f>
        <v>E.3.L.</v>
      </c>
      <c r="C77" s="360" t="s">
        <v>179</v>
      </c>
      <c r="D77" s="323"/>
      <c r="E77" s="358">
        <v>0.21</v>
      </c>
      <c r="F77" s="350">
        <f>H77+NPV(FD,I77:INDEX(I77:DC77,PAL))</f>
        <v>0</v>
      </c>
      <c r="G77" s="350">
        <f>SUMIF($H$5:$DC$5,"&lt;="&amp;PAL,$H77:$DC77)</f>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2">
        <v>0</v>
      </c>
      <c r="AC77" s="361">
        <v>0</v>
      </c>
      <c r="AD77" s="361">
        <v>0</v>
      </c>
      <c r="AE77" s="361">
        <v>0</v>
      </c>
      <c r="AF77" s="361">
        <v>0</v>
      </c>
      <c r="AG77" s="361">
        <v>0</v>
      </c>
      <c r="AH77" s="361">
        <v>0</v>
      </c>
      <c r="AI77" s="361">
        <v>0</v>
      </c>
      <c r="AJ77" s="361">
        <v>0</v>
      </c>
      <c r="AK77" s="361">
        <v>0</v>
      </c>
      <c r="AL77" s="361">
        <v>0</v>
      </c>
      <c r="AM77" s="361">
        <v>0</v>
      </c>
      <c r="AN77" s="361">
        <v>0</v>
      </c>
      <c r="AO77" s="361">
        <v>0</v>
      </c>
      <c r="AP77" s="361">
        <v>0</v>
      </c>
      <c r="AQ77" s="361">
        <v>0</v>
      </c>
      <c r="AR77" s="361">
        <v>0</v>
      </c>
      <c r="AS77" s="361">
        <v>0</v>
      </c>
      <c r="AT77" s="361">
        <v>0</v>
      </c>
      <c r="AU77" s="361">
        <v>0</v>
      </c>
      <c r="AV77" s="361">
        <v>0</v>
      </c>
      <c r="AW77" s="361">
        <v>0</v>
      </c>
      <c r="AX77" s="361">
        <v>0</v>
      </c>
      <c r="AY77" s="361">
        <v>0</v>
      </c>
      <c r="AZ77" s="361">
        <v>0</v>
      </c>
      <c r="BA77" s="361">
        <v>0</v>
      </c>
      <c r="BB77" s="361">
        <v>0</v>
      </c>
      <c r="BC77" s="361">
        <v>0</v>
      </c>
      <c r="BD77" s="361">
        <v>0</v>
      </c>
      <c r="BE77" s="361">
        <v>0</v>
      </c>
      <c r="BF77" s="361">
        <v>0</v>
      </c>
      <c r="BG77" s="361">
        <v>0</v>
      </c>
      <c r="BH77" s="361">
        <v>0</v>
      </c>
      <c r="BI77" s="361">
        <v>0</v>
      </c>
      <c r="BJ77" s="361">
        <v>0</v>
      </c>
      <c r="BK77" s="361">
        <v>0</v>
      </c>
      <c r="BL77" s="361">
        <v>0</v>
      </c>
      <c r="BM77" s="361">
        <v>0</v>
      </c>
      <c r="BN77" s="361">
        <v>0</v>
      </c>
      <c r="BO77" s="361">
        <v>0</v>
      </c>
      <c r="BP77" s="361">
        <v>0</v>
      </c>
      <c r="BQ77" s="361">
        <v>0</v>
      </c>
      <c r="BR77" s="361">
        <v>0</v>
      </c>
      <c r="BS77" s="361">
        <v>0</v>
      </c>
      <c r="BT77" s="361">
        <v>0</v>
      </c>
      <c r="BU77" s="361">
        <v>0</v>
      </c>
      <c r="BV77" s="361">
        <v>0</v>
      </c>
      <c r="BW77" s="361">
        <v>0</v>
      </c>
      <c r="BX77" s="361">
        <v>0</v>
      </c>
      <c r="BY77" s="361">
        <v>0</v>
      </c>
      <c r="BZ77" s="361">
        <v>0</v>
      </c>
      <c r="CA77" s="361">
        <v>0</v>
      </c>
      <c r="CB77" s="361">
        <v>0</v>
      </c>
      <c r="CC77" s="361">
        <v>0</v>
      </c>
      <c r="CD77" s="361">
        <v>0</v>
      </c>
      <c r="CE77" s="361">
        <v>0</v>
      </c>
      <c r="CF77" s="361">
        <v>0</v>
      </c>
      <c r="CG77" s="361">
        <v>0</v>
      </c>
      <c r="CH77" s="361">
        <v>0</v>
      </c>
      <c r="CI77" s="361">
        <v>0</v>
      </c>
      <c r="CJ77" s="361">
        <v>0</v>
      </c>
      <c r="CK77" s="361">
        <v>0</v>
      </c>
      <c r="CL77" s="361">
        <v>0</v>
      </c>
      <c r="CM77" s="361">
        <v>0</v>
      </c>
      <c r="CN77" s="361">
        <v>0</v>
      </c>
      <c r="CO77" s="361">
        <v>0</v>
      </c>
      <c r="CP77" s="361">
        <v>0</v>
      </c>
      <c r="CQ77" s="361">
        <v>0</v>
      </c>
      <c r="CR77" s="361">
        <v>0</v>
      </c>
      <c r="CS77" s="361">
        <v>0</v>
      </c>
      <c r="CT77" s="361">
        <v>0</v>
      </c>
      <c r="CU77" s="361">
        <v>0</v>
      </c>
      <c r="CV77" s="361">
        <v>0</v>
      </c>
      <c r="CW77" s="361">
        <v>0</v>
      </c>
      <c r="CX77" s="361">
        <v>0</v>
      </c>
      <c r="CY77" s="361">
        <v>0</v>
      </c>
      <c r="CZ77" s="361">
        <v>0</v>
      </c>
      <c r="DA77" s="361">
        <v>0</v>
      </c>
      <c r="DB77" s="361">
        <v>0</v>
      </c>
      <c r="DC77" s="362">
        <v>0</v>
      </c>
      <c r="DE77" s="23">
        <f t="shared" si="39"/>
        <v>0</v>
      </c>
      <c r="DF77" s="23">
        <f t="shared" ref="DF77:DF129" si="40">COUNTIF($H77:$DC77,"&lt;&gt;0")</f>
        <v>0</v>
      </c>
      <c r="DG77">
        <f t="shared" si="38"/>
        <v>21</v>
      </c>
      <c r="DH77">
        <f>DG77/(100+DG77)</f>
        <v>0.17355371900826447</v>
      </c>
    </row>
    <row r="78" spans="1:112" ht="15">
      <c r="A78" s="67">
        <v>66</v>
      </c>
      <c r="B78" s="18" t="s">
        <v>225</v>
      </c>
      <c r="C78" s="78" t="s">
        <v>226</v>
      </c>
      <c r="D78" s="2"/>
      <c r="E78" s="2"/>
      <c r="F78" s="350">
        <f>SUM(F79:F87)</f>
        <v>0</v>
      </c>
      <c r="G78" s="350">
        <f>SUMIF($H$5:$DC$5,"&lt;="&amp;PAL,$H78:$DC78)</f>
        <v>0</v>
      </c>
      <c r="H78" s="352">
        <f>SUM(H79:H86)+H87</f>
        <v>0</v>
      </c>
      <c r="I78" s="352">
        <f t="shared" ref="I78:AK78" si="41">SUM(I79:I86)+I87</f>
        <v>0</v>
      </c>
      <c r="J78" s="352">
        <f t="shared" si="41"/>
        <v>0</v>
      </c>
      <c r="K78" s="352">
        <f t="shared" si="41"/>
        <v>0</v>
      </c>
      <c r="L78" s="352">
        <f t="shared" si="41"/>
        <v>0</v>
      </c>
      <c r="M78" s="352">
        <f t="shared" si="41"/>
        <v>0</v>
      </c>
      <c r="N78" s="352">
        <f t="shared" si="41"/>
        <v>0</v>
      </c>
      <c r="O78" s="352">
        <f t="shared" si="41"/>
        <v>0</v>
      </c>
      <c r="P78" s="352">
        <f t="shared" si="41"/>
        <v>0</v>
      </c>
      <c r="Q78" s="352">
        <f t="shared" si="41"/>
        <v>0</v>
      </c>
      <c r="R78" s="352">
        <f t="shared" si="41"/>
        <v>0</v>
      </c>
      <c r="S78" s="352">
        <f t="shared" si="41"/>
        <v>0</v>
      </c>
      <c r="T78" s="352">
        <f t="shared" si="41"/>
        <v>0</v>
      </c>
      <c r="U78" s="352">
        <f t="shared" si="41"/>
        <v>0</v>
      </c>
      <c r="V78" s="352">
        <f t="shared" si="41"/>
        <v>0</v>
      </c>
      <c r="W78" s="352">
        <f t="shared" si="41"/>
        <v>0</v>
      </c>
      <c r="X78" s="352">
        <f t="shared" si="41"/>
        <v>0</v>
      </c>
      <c r="Y78" s="352">
        <f t="shared" si="41"/>
        <v>0</v>
      </c>
      <c r="Z78" s="352">
        <f t="shared" si="41"/>
        <v>0</v>
      </c>
      <c r="AA78" s="352">
        <f t="shared" si="41"/>
        <v>0</v>
      </c>
      <c r="AB78" s="352">
        <f t="shared" si="41"/>
        <v>0</v>
      </c>
      <c r="AC78" s="352">
        <f t="shared" si="41"/>
        <v>0</v>
      </c>
      <c r="AD78" s="352">
        <f t="shared" si="41"/>
        <v>0</v>
      </c>
      <c r="AE78" s="352">
        <f t="shared" si="41"/>
        <v>0</v>
      </c>
      <c r="AF78" s="352">
        <f t="shared" si="41"/>
        <v>0</v>
      </c>
      <c r="AG78" s="352">
        <f t="shared" si="41"/>
        <v>0</v>
      </c>
      <c r="AH78" s="352">
        <f t="shared" si="41"/>
        <v>0</v>
      </c>
      <c r="AI78" s="352">
        <f t="shared" si="41"/>
        <v>0</v>
      </c>
      <c r="AJ78" s="352">
        <f t="shared" si="41"/>
        <v>0</v>
      </c>
      <c r="AK78" s="352">
        <f t="shared" si="41"/>
        <v>0</v>
      </c>
      <c r="AL78" s="352">
        <f>SUM(AL79:AL86)+AL87</f>
        <v>0</v>
      </c>
      <c r="AM78" s="352">
        <f t="shared" ref="AM78:CX78" si="42">SUM(AM79:AM86)+AM87</f>
        <v>0</v>
      </c>
      <c r="AN78" s="352">
        <f t="shared" si="42"/>
        <v>0</v>
      </c>
      <c r="AO78" s="352">
        <f t="shared" si="42"/>
        <v>0</v>
      </c>
      <c r="AP78" s="352">
        <f t="shared" si="42"/>
        <v>0</v>
      </c>
      <c r="AQ78" s="352">
        <f t="shared" si="42"/>
        <v>0</v>
      </c>
      <c r="AR78" s="352">
        <f t="shared" si="42"/>
        <v>0</v>
      </c>
      <c r="AS78" s="352">
        <f t="shared" si="42"/>
        <v>0</v>
      </c>
      <c r="AT78" s="352">
        <f t="shared" si="42"/>
        <v>0</v>
      </c>
      <c r="AU78" s="352">
        <f t="shared" si="42"/>
        <v>0</v>
      </c>
      <c r="AV78" s="352">
        <f t="shared" si="42"/>
        <v>0</v>
      </c>
      <c r="AW78" s="352">
        <f t="shared" si="42"/>
        <v>0</v>
      </c>
      <c r="AX78" s="352">
        <f t="shared" si="42"/>
        <v>0</v>
      </c>
      <c r="AY78" s="352">
        <f t="shared" si="42"/>
        <v>0</v>
      </c>
      <c r="AZ78" s="352">
        <f t="shared" si="42"/>
        <v>0</v>
      </c>
      <c r="BA78" s="352">
        <f t="shared" si="42"/>
        <v>0</v>
      </c>
      <c r="BB78" s="352">
        <f t="shared" si="42"/>
        <v>0</v>
      </c>
      <c r="BC78" s="352">
        <f t="shared" si="42"/>
        <v>0</v>
      </c>
      <c r="BD78" s="352">
        <f t="shared" si="42"/>
        <v>0</v>
      </c>
      <c r="BE78" s="352">
        <f t="shared" si="42"/>
        <v>0</v>
      </c>
      <c r="BF78" s="352">
        <f t="shared" si="42"/>
        <v>0</v>
      </c>
      <c r="BG78" s="352">
        <f t="shared" si="42"/>
        <v>0</v>
      </c>
      <c r="BH78" s="352">
        <f t="shared" si="42"/>
        <v>0</v>
      </c>
      <c r="BI78" s="352">
        <f t="shared" si="42"/>
        <v>0</v>
      </c>
      <c r="BJ78" s="352">
        <f t="shared" si="42"/>
        <v>0</v>
      </c>
      <c r="BK78" s="352">
        <f t="shared" si="42"/>
        <v>0</v>
      </c>
      <c r="BL78" s="352">
        <f t="shared" si="42"/>
        <v>0</v>
      </c>
      <c r="BM78" s="352">
        <f t="shared" si="42"/>
        <v>0</v>
      </c>
      <c r="BN78" s="352">
        <f t="shared" si="42"/>
        <v>0</v>
      </c>
      <c r="BO78" s="352">
        <f t="shared" si="42"/>
        <v>0</v>
      </c>
      <c r="BP78" s="352">
        <f t="shared" si="42"/>
        <v>0</v>
      </c>
      <c r="BQ78" s="352">
        <f t="shared" si="42"/>
        <v>0</v>
      </c>
      <c r="BR78" s="352">
        <f t="shared" si="42"/>
        <v>0</v>
      </c>
      <c r="BS78" s="352">
        <f t="shared" si="42"/>
        <v>0</v>
      </c>
      <c r="BT78" s="352">
        <f t="shared" si="42"/>
        <v>0</v>
      </c>
      <c r="BU78" s="352">
        <f t="shared" si="42"/>
        <v>0</v>
      </c>
      <c r="BV78" s="352">
        <f t="shared" si="42"/>
        <v>0</v>
      </c>
      <c r="BW78" s="352">
        <f t="shared" si="42"/>
        <v>0</v>
      </c>
      <c r="BX78" s="352">
        <f t="shared" si="42"/>
        <v>0</v>
      </c>
      <c r="BY78" s="352">
        <f t="shared" si="42"/>
        <v>0</v>
      </c>
      <c r="BZ78" s="352">
        <f t="shared" si="42"/>
        <v>0</v>
      </c>
      <c r="CA78" s="352">
        <f t="shared" si="42"/>
        <v>0</v>
      </c>
      <c r="CB78" s="352">
        <f t="shared" si="42"/>
        <v>0</v>
      </c>
      <c r="CC78" s="352">
        <f t="shared" si="42"/>
        <v>0</v>
      </c>
      <c r="CD78" s="352">
        <f t="shared" si="42"/>
        <v>0</v>
      </c>
      <c r="CE78" s="352">
        <f t="shared" si="42"/>
        <v>0</v>
      </c>
      <c r="CF78" s="352">
        <f t="shared" si="42"/>
        <v>0</v>
      </c>
      <c r="CG78" s="352">
        <f t="shared" si="42"/>
        <v>0</v>
      </c>
      <c r="CH78" s="352">
        <f t="shared" si="42"/>
        <v>0</v>
      </c>
      <c r="CI78" s="352">
        <f t="shared" si="42"/>
        <v>0</v>
      </c>
      <c r="CJ78" s="352">
        <f t="shared" si="42"/>
        <v>0</v>
      </c>
      <c r="CK78" s="352">
        <f t="shared" si="42"/>
        <v>0</v>
      </c>
      <c r="CL78" s="352">
        <f t="shared" si="42"/>
        <v>0</v>
      </c>
      <c r="CM78" s="352">
        <f t="shared" si="42"/>
        <v>0</v>
      </c>
      <c r="CN78" s="352">
        <f t="shared" si="42"/>
        <v>0</v>
      </c>
      <c r="CO78" s="352">
        <f t="shared" si="42"/>
        <v>0</v>
      </c>
      <c r="CP78" s="352">
        <f t="shared" si="42"/>
        <v>0</v>
      </c>
      <c r="CQ78" s="352">
        <f t="shared" si="42"/>
        <v>0</v>
      </c>
      <c r="CR78" s="352">
        <f t="shared" si="42"/>
        <v>0</v>
      </c>
      <c r="CS78" s="352">
        <f t="shared" si="42"/>
        <v>0</v>
      </c>
      <c r="CT78" s="352">
        <f t="shared" si="42"/>
        <v>0</v>
      </c>
      <c r="CU78" s="352">
        <f t="shared" si="42"/>
        <v>0</v>
      </c>
      <c r="CV78" s="352">
        <f t="shared" si="42"/>
        <v>0</v>
      </c>
      <c r="CW78" s="352">
        <f t="shared" si="42"/>
        <v>0</v>
      </c>
      <c r="CX78" s="352">
        <f t="shared" si="42"/>
        <v>0</v>
      </c>
      <c r="CY78" s="352">
        <f>SUM(CY79:CY86)+CY87</f>
        <v>0</v>
      </c>
      <c r="CZ78" s="352">
        <f>SUM(CZ79:CZ86)+CZ87</f>
        <v>0</v>
      </c>
      <c r="DA78" s="352">
        <f>SUM(DA79:DA86)+DA87</f>
        <v>0</v>
      </c>
      <c r="DB78" s="352">
        <f>SUM(DB79:DB86)+DB87</f>
        <v>0</v>
      </c>
      <c r="DC78" s="352">
        <f>SUM(DC79:DC86)+DC87</f>
        <v>0</v>
      </c>
      <c r="DF78" s="23">
        <f t="shared" si="40"/>
        <v>0</v>
      </c>
    </row>
    <row r="79" spans="1:112" ht="15" customHeight="1">
      <c r="A79" s="67">
        <v>67</v>
      </c>
      <c r="B79" s="323" t="str">
        <f>$B$78&amp;"1."</f>
        <v>F.1.</v>
      </c>
      <c r="C79" s="357" t="s">
        <v>182</v>
      </c>
      <c r="D79" s="363"/>
      <c r="E79" s="358">
        <v>0.21</v>
      </c>
      <c r="F79" s="350">
        <f>H79+NPV(FD,I79:INDEX(I79:DC79,PAL))</f>
        <v>0</v>
      </c>
      <c r="G79" s="350">
        <f>SUMIF($H$5:$DC$5,"&lt;="&amp;PAL,$H79:$DC79)</f>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0</v>
      </c>
      <c r="AI79" s="359">
        <v>0</v>
      </c>
      <c r="AJ79" s="359">
        <v>0</v>
      </c>
      <c r="AK79" s="359">
        <v>0</v>
      </c>
      <c r="AL79" s="359">
        <v>0</v>
      </c>
      <c r="AM79" s="359">
        <v>0</v>
      </c>
      <c r="AN79" s="359">
        <v>0</v>
      </c>
      <c r="AO79" s="359">
        <v>0</v>
      </c>
      <c r="AP79" s="359">
        <v>0</v>
      </c>
      <c r="AQ79" s="359">
        <v>0</v>
      </c>
      <c r="AR79" s="359">
        <v>0</v>
      </c>
      <c r="AS79" s="359">
        <v>0</v>
      </c>
      <c r="AT79" s="359">
        <v>0</v>
      </c>
      <c r="AU79" s="359">
        <v>0</v>
      </c>
      <c r="AV79" s="359">
        <v>0</v>
      </c>
      <c r="AW79" s="359">
        <v>0</v>
      </c>
      <c r="AX79" s="359">
        <v>0</v>
      </c>
      <c r="AY79" s="359">
        <v>0</v>
      </c>
      <c r="AZ79" s="359">
        <v>0</v>
      </c>
      <c r="BA79" s="359">
        <v>0</v>
      </c>
      <c r="BB79" s="359">
        <v>0</v>
      </c>
      <c r="BC79" s="359">
        <v>0</v>
      </c>
      <c r="BD79" s="359">
        <v>0</v>
      </c>
      <c r="BE79" s="359">
        <v>0</v>
      </c>
      <c r="BF79" s="359">
        <v>0</v>
      </c>
      <c r="BG79" s="359">
        <v>0</v>
      </c>
      <c r="BH79" s="359">
        <v>0</v>
      </c>
      <c r="BI79" s="359">
        <v>0</v>
      </c>
      <c r="BJ79" s="359">
        <v>0</v>
      </c>
      <c r="BK79" s="359">
        <v>0</v>
      </c>
      <c r="BL79" s="359">
        <v>0</v>
      </c>
      <c r="BM79" s="359">
        <v>0</v>
      </c>
      <c r="BN79" s="359">
        <v>0</v>
      </c>
      <c r="BO79" s="359">
        <v>0</v>
      </c>
      <c r="BP79" s="359">
        <v>0</v>
      </c>
      <c r="BQ79" s="359">
        <v>0</v>
      </c>
      <c r="BR79" s="359">
        <v>0</v>
      </c>
      <c r="BS79" s="359">
        <v>0</v>
      </c>
      <c r="BT79" s="359">
        <v>0</v>
      </c>
      <c r="BU79" s="359">
        <v>0</v>
      </c>
      <c r="BV79" s="359">
        <v>0</v>
      </c>
      <c r="BW79" s="359">
        <v>0</v>
      </c>
      <c r="BX79" s="359">
        <v>0</v>
      </c>
      <c r="BY79" s="359">
        <v>0</v>
      </c>
      <c r="BZ79" s="359">
        <v>0</v>
      </c>
      <c r="CA79" s="359">
        <v>0</v>
      </c>
      <c r="CB79" s="359">
        <v>0</v>
      </c>
      <c r="CC79" s="359">
        <v>0</v>
      </c>
      <c r="CD79" s="359">
        <v>0</v>
      </c>
      <c r="CE79" s="359">
        <v>0</v>
      </c>
      <c r="CF79" s="359">
        <v>0</v>
      </c>
      <c r="CG79" s="359">
        <v>0</v>
      </c>
      <c r="CH79" s="359">
        <v>0</v>
      </c>
      <c r="CI79" s="359">
        <v>0</v>
      </c>
      <c r="CJ79" s="359">
        <v>0</v>
      </c>
      <c r="CK79" s="359">
        <v>0</v>
      </c>
      <c r="CL79" s="359">
        <v>0</v>
      </c>
      <c r="CM79" s="359">
        <v>0</v>
      </c>
      <c r="CN79" s="359">
        <v>0</v>
      </c>
      <c r="CO79" s="359">
        <v>0</v>
      </c>
      <c r="CP79" s="359">
        <v>0</v>
      </c>
      <c r="CQ79" s="359">
        <v>0</v>
      </c>
      <c r="CR79" s="359">
        <v>0</v>
      </c>
      <c r="CS79" s="359">
        <v>0</v>
      </c>
      <c r="CT79" s="359">
        <v>0</v>
      </c>
      <c r="CU79" s="359">
        <v>0</v>
      </c>
      <c r="CV79" s="359">
        <v>0</v>
      </c>
      <c r="CW79" s="359">
        <v>0</v>
      </c>
      <c r="CX79" s="359">
        <v>0</v>
      </c>
      <c r="CY79" s="359">
        <v>0</v>
      </c>
      <c r="CZ79" s="359">
        <v>0</v>
      </c>
      <c r="DA79" s="359">
        <v>0</v>
      </c>
      <c r="DB79" s="359">
        <v>0</v>
      </c>
      <c r="DC79" s="359">
        <v>0</v>
      </c>
      <c r="DE79" s="23">
        <f>COUNTBLANK(H79:DC79)</f>
        <v>0</v>
      </c>
      <c r="DF79" s="23">
        <f t="shared" si="40"/>
        <v>0</v>
      </c>
      <c r="DG79">
        <f t="shared" ref="DG79:DG88" si="43">IF(ISNUMBER(E79),E79*100,0)</f>
        <v>21</v>
      </c>
      <c r="DH79">
        <v>0</v>
      </c>
    </row>
    <row r="80" spans="1:112" ht="15" customHeight="1">
      <c r="A80" s="67">
        <v>68</v>
      </c>
      <c r="B80" s="323" t="str">
        <f>$B$78&amp;"2."</f>
        <v>F.2.</v>
      </c>
      <c r="C80" s="357" t="s">
        <v>182</v>
      </c>
      <c r="D80" s="363"/>
      <c r="E80" s="358">
        <v>0.21</v>
      </c>
      <c r="F80" s="350">
        <f>H80+NPV(FD,I80:INDEX(I80:DC80,PAL))</f>
        <v>0</v>
      </c>
      <c r="G80" s="350">
        <f>SUMIF($H$5:$DC$5,"&lt;="&amp;PAL,$H80:$DC80)</f>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0</v>
      </c>
      <c r="AI80" s="359">
        <v>0</v>
      </c>
      <c r="AJ80" s="359">
        <v>0</v>
      </c>
      <c r="AK80" s="359">
        <v>0</v>
      </c>
      <c r="AL80" s="359">
        <v>0</v>
      </c>
      <c r="AM80" s="359">
        <v>0</v>
      </c>
      <c r="AN80" s="359">
        <v>0</v>
      </c>
      <c r="AO80" s="359">
        <v>0</v>
      </c>
      <c r="AP80" s="359">
        <v>0</v>
      </c>
      <c r="AQ80" s="359">
        <v>0</v>
      </c>
      <c r="AR80" s="359">
        <v>0</v>
      </c>
      <c r="AS80" s="359">
        <v>0</v>
      </c>
      <c r="AT80" s="359">
        <v>0</v>
      </c>
      <c r="AU80" s="359">
        <v>0</v>
      </c>
      <c r="AV80" s="359">
        <v>0</v>
      </c>
      <c r="AW80" s="359">
        <v>0</v>
      </c>
      <c r="AX80" s="359">
        <v>0</v>
      </c>
      <c r="AY80" s="359">
        <v>0</v>
      </c>
      <c r="AZ80" s="359">
        <v>0</v>
      </c>
      <c r="BA80" s="359">
        <v>0</v>
      </c>
      <c r="BB80" s="359">
        <v>0</v>
      </c>
      <c r="BC80" s="359">
        <v>0</v>
      </c>
      <c r="BD80" s="359">
        <v>0</v>
      </c>
      <c r="BE80" s="359">
        <v>0</v>
      </c>
      <c r="BF80" s="359">
        <v>0</v>
      </c>
      <c r="BG80" s="359">
        <v>0</v>
      </c>
      <c r="BH80" s="359">
        <v>0</v>
      </c>
      <c r="BI80" s="359">
        <v>0</v>
      </c>
      <c r="BJ80" s="359">
        <v>0</v>
      </c>
      <c r="BK80" s="359">
        <v>0</v>
      </c>
      <c r="BL80" s="359">
        <v>0</v>
      </c>
      <c r="BM80" s="359">
        <v>0</v>
      </c>
      <c r="BN80" s="359">
        <v>0</v>
      </c>
      <c r="BO80" s="359">
        <v>0</v>
      </c>
      <c r="BP80" s="359">
        <v>0</v>
      </c>
      <c r="BQ80" s="359">
        <v>0</v>
      </c>
      <c r="BR80" s="359">
        <v>0</v>
      </c>
      <c r="BS80" s="359">
        <v>0</v>
      </c>
      <c r="BT80" s="359">
        <v>0</v>
      </c>
      <c r="BU80" s="359">
        <v>0</v>
      </c>
      <c r="BV80" s="359">
        <v>0</v>
      </c>
      <c r="BW80" s="359">
        <v>0</v>
      </c>
      <c r="BX80" s="359">
        <v>0</v>
      </c>
      <c r="BY80" s="359">
        <v>0</v>
      </c>
      <c r="BZ80" s="359">
        <v>0</v>
      </c>
      <c r="CA80" s="359">
        <v>0</v>
      </c>
      <c r="CB80" s="359">
        <v>0</v>
      </c>
      <c r="CC80" s="359">
        <v>0</v>
      </c>
      <c r="CD80" s="359">
        <v>0</v>
      </c>
      <c r="CE80" s="359">
        <v>0</v>
      </c>
      <c r="CF80" s="359">
        <v>0</v>
      </c>
      <c r="CG80" s="359">
        <v>0</v>
      </c>
      <c r="CH80" s="359">
        <v>0</v>
      </c>
      <c r="CI80" s="359">
        <v>0</v>
      </c>
      <c r="CJ80" s="359">
        <v>0</v>
      </c>
      <c r="CK80" s="359">
        <v>0</v>
      </c>
      <c r="CL80" s="359">
        <v>0</v>
      </c>
      <c r="CM80" s="359">
        <v>0</v>
      </c>
      <c r="CN80" s="359">
        <v>0</v>
      </c>
      <c r="CO80" s="359">
        <v>0</v>
      </c>
      <c r="CP80" s="359">
        <v>0</v>
      </c>
      <c r="CQ80" s="359">
        <v>0</v>
      </c>
      <c r="CR80" s="359">
        <v>0</v>
      </c>
      <c r="CS80" s="359">
        <v>0</v>
      </c>
      <c r="CT80" s="359">
        <v>0</v>
      </c>
      <c r="CU80" s="359">
        <v>0</v>
      </c>
      <c r="CV80" s="359">
        <v>0</v>
      </c>
      <c r="CW80" s="359">
        <v>0</v>
      </c>
      <c r="CX80" s="359">
        <v>0</v>
      </c>
      <c r="CY80" s="359">
        <v>0</v>
      </c>
      <c r="CZ80" s="359">
        <v>0</v>
      </c>
      <c r="DA80" s="359">
        <v>0</v>
      </c>
      <c r="DB80" s="359">
        <v>0</v>
      </c>
      <c r="DC80" s="359">
        <v>0</v>
      </c>
      <c r="DE80" s="23">
        <f t="shared" ref="DE80:DE88" si="44">COUNTBLANK(H80:DC80)</f>
        <v>0</v>
      </c>
      <c r="DF80" s="23">
        <f t="shared" si="40"/>
        <v>0</v>
      </c>
      <c r="DG80">
        <f t="shared" si="43"/>
        <v>21</v>
      </c>
      <c r="DH80">
        <v>0</v>
      </c>
    </row>
    <row r="81" spans="1:112" ht="15" customHeight="1">
      <c r="A81" s="67">
        <v>69</v>
      </c>
      <c r="B81" s="323" t="str">
        <f>$B$78&amp;"3."</f>
        <v>F.3.</v>
      </c>
      <c r="C81" s="357" t="s">
        <v>182</v>
      </c>
      <c r="D81" s="363"/>
      <c r="E81" s="358">
        <v>0.21</v>
      </c>
      <c r="F81" s="350">
        <f>H81+NPV(FD,I81:INDEX(I81:DC81,PAL))</f>
        <v>0</v>
      </c>
      <c r="G81" s="350">
        <f>SUMIF($H$5:$DC$5,"&lt;="&amp;PAL,$H81:$DC81)</f>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0</v>
      </c>
      <c r="AI81" s="359">
        <v>0</v>
      </c>
      <c r="AJ81" s="359">
        <v>0</v>
      </c>
      <c r="AK81" s="359">
        <v>0</v>
      </c>
      <c r="AL81" s="359">
        <v>0</v>
      </c>
      <c r="AM81" s="359">
        <v>0</v>
      </c>
      <c r="AN81" s="359">
        <v>0</v>
      </c>
      <c r="AO81" s="359">
        <v>0</v>
      </c>
      <c r="AP81" s="359">
        <v>0</v>
      </c>
      <c r="AQ81" s="359">
        <v>0</v>
      </c>
      <c r="AR81" s="359">
        <v>0</v>
      </c>
      <c r="AS81" s="359">
        <v>0</v>
      </c>
      <c r="AT81" s="359">
        <v>0</v>
      </c>
      <c r="AU81" s="359">
        <v>0</v>
      </c>
      <c r="AV81" s="359">
        <v>0</v>
      </c>
      <c r="AW81" s="359">
        <v>0</v>
      </c>
      <c r="AX81" s="359">
        <v>0</v>
      </c>
      <c r="AY81" s="359">
        <v>0</v>
      </c>
      <c r="AZ81" s="359">
        <v>0</v>
      </c>
      <c r="BA81" s="359">
        <v>0</v>
      </c>
      <c r="BB81" s="359">
        <v>0</v>
      </c>
      <c r="BC81" s="359">
        <v>0</v>
      </c>
      <c r="BD81" s="359">
        <v>0</v>
      </c>
      <c r="BE81" s="359">
        <v>0</v>
      </c>
      <c r="BF81" s="359">
        <v>0</v>
      </c>
      <c r="BG81" s="359">
        <v>0</v>
      </c>
      <c r="BH81" s="359">
        <v>0</v>
      </c>
      <c r="BI81" s="359">
        <v>0</v>
      </c>
      <c r="BJ81" s="359">
        <v>0</v>
      </c>
      <c r="BK81" s="359">
        <v>0</v>
      </c>
      <c r="BL81" s="359">
        <v>0</v>
      </c>
      <c r="BM81" s="359">
        <v>0</v>
      </c>
      <c r="BN81" s="359">
        <v>0</v>
      </c>
      <c r="BO81" s="359">
        <v>0</v>
      </c>
      <c r="BP81" s="359">
        <v>0</v>
      </c>
      <c r="BQ81" s="359">
        <v>0</v>
      </c>
      <c r="BR81" s="359">
        <v>0</v>
      </c>
      <c r="BS81" s="359">
        <v>0</v>
      </c>
      <c r="BT81" s="359">
        <v>0</v>
      </c>
      <c r="BU81" s="359">
        <v>0</v>
      </c>
      <c r="BV81" s="359">
        <v>0</v>
      </c>
      <c r="BW81" s="359">
        <v>0</v>
      </c>
      <c r="BX81" s="359">
        <v>0</v>
      </c>
      <c r="BY81" s="359">
        <v>0</v>
      </c>
      <c r="BZ81" s="359">
        <v>0</v>
      </c>
      <c r="CA81" s="359">
        <v>0</v>
      </c>
      <c r="CB81" s="359">
        <v>0</v>
      </c>
      <c r="CC81" s="359">
        <v>0</v>
      </c>
      <c r="CD81" s="359">
        <v>0</v>
      </c>
      <c r="CE81" s="359">
        <v>0</v>
      </c>
      <c r="CF81" s="359">
        <v>0</v>
      </c>
      <c r="CG81" s="359">
        <v>0</v>
      </c>
      <c r="CH81" s="359">
        <v>0</v>
      </c>
      <c r="CI81" s="359">
        <v>0</v>
      </c>
      <c r="CJ81" s="359">
        <v>0</v>
      </c>
      <c r="CK81" s="359">
        <v>0</v>
      </c>
      <c r="CL81" s="359">
        <v>0</v>
      </c>
      <c r="CM81" s="359">
        <v>0</v>
      </c>
      <c r="CN81" s="359">
        <v>0</v>
      </c>
      <c r="CO81" s="359">
        <v>0</v>
      </c>
      <c r="CP81" s="359">
        <v>0</v>
      </c>
      <c r="CQ81" s="359">
        <v>0</v>
      </c>
      <c r="CR81" s="359">
        <v>0</v>
      </c>
      <c r="CS81" s="359">
        <v>0</v>
      </c>
      <c r="CT81" s="359">
        <v>0</v>
      </c>
      <c r="CU81" s="359">
        <v>0</v>
      </c>
      <c r="CV81" s="359">
        <v>0</v>
      </c>
      <c r="CW81" s="359">
        <v>0</v>
      </c>
      <c r="CX81" s="359">
        <v>0</v>
      </c>
      <c r="CY81" s="359">
        <v>0</v>
      </c>
      <c r="CZ81" s="359">
        <v>0</v>
      </c>
      <c r="DA81" s="359">
        <v>0</v>
      </c>
      <c r="DB81" s="359">
        <v>0</v>
      </c>
      <c r="DC81" s="359">
        <v>0</v>
      </c>
      <c r="DE81" s="23">
        <f t="shared" si="44"/>
        <v>0</v>
      </c>
      <c r="DF81" s="23">
        <f t="shared" si="40"/>
        <v>0</v>
      </c>
      <c r="DG81">
        <f t="shared" si="43"/>
        <v>21</v>
      </c>
      <c r="DH81">
        <v>0</v>
      </c>
    </row>
    <row r="82" spans="1:112" ht="15" customHeight="1">
      <c r="A82" s="67">
        <v>70</v>
      </c>
      <c r="B82" s="323" t="str">
        <f>$B$78&amp;"4."</f>
        <v>F.4.</v>
      </c>
      <c r="C82" s="357" t="s">
        <v>182</v>
      </c>
      <c r="D82" s="363"/>
      <c r="E82" s="358">
        <v>0.21</v>
      </c>
      <c r="F82" s="350">
        <f>H82+NPV(FD,I82:INDEX(I82:DC82,PAL))</f>
        <v>0</v>
      </c>
      <c r="G82" s="350">
        <f>SUMIF($H$5:$DC$5,"&lt;="&amp;PAL,$H82:$DC82)</f>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0</v>
      </c>
      <c r="AI82" s="359">
        <v>0</v>
      </c>
      <c r="AJ82" s="359">
        <v>0</v>
      </c>
      <c r="AK82" s="359">
        <v>0</v>
      </c>
      <c r="AL82" s="359">
        <v>0</v>
      </c>
      <c r="AM82" s="359">
        <v>0</v>
      </c>
      <c r="AN82" s="359">
        <v>0</v>
      </c>
      <c r="AO82" s="359">
        <v>0</v>
      </c>
      <c r="AP82" s="359">
        <v>0</v>
      </c>
      <c r="AQ82" s="359">
        <v>0</v>
      </c>
      <c r="AR82" s="359">
        <v>0</v>
      </c>
      <c r="AS82" s="359">
        <v>0</v>
      </c>
      <c r="AT82" s="359">
        <v>0</v>
      </c>
      <c r="AU82" s="359">
        <v>0</v>
      </c>
      <c r="AV82" s="359">
        <v>0</v>
      </c>
      <c r="AW82" s="359">
        <v>0</v>
      </c>
      <c r="AX82" s="359">
        <v>0</v>
      </c>
      <c r="AY82" s="359">
        <v>0</v>
      </c>
      <c r="AZ82" s="359">
        <v>0</v>
      </c>
      <c r="BA82" s="359">
        <v>0</v>
      </c>
      <c r="BB82" s="359">
        <v>0</v>
      </c>
      <c r="BC82" s="359">
        <v>0</v>
      </c>
      <c r="BD82" s="359">
        <v>0</v>
      </c>
      <c r="BE82" s="359">
        <v>0</v>
      </c>
      <c r="BF82" s="359">
        <v>0</v>
      </c>
      <c r="BG82" s="359">
        <v>0</v>
      </c>
      <c r="BH82" s="359">
        <v>0</v>
      </c>
      <c r="BI82" s="359">
        <v>0</v>
      </c>
      <c r="BJ82" s="359">
        <v>0</v>
      </c>
      <c r="BK82" s="359">
        <v>0</v>
      </c>
      <c r="BL82" s="359">
        <v>0</v>
      </c>
      <c r="BM82" s="359">
        <v>0</v>
      </c>
      <c r="BN82" s="359">
        <v>0</v>
      </c>
      <c r="BO82" s="359">
        <v>0</v>
      </c>
      <c r="BP82" s="359">
        <v>0</v>
      </c>
      <c r="BQ82" s="359">
        <v>0</v>
      </c>
      <c r="BR82" s="359">
        <v>0</v>
      </c>
      <c r="BS82" s="359">
        <v>0</v>
      </c>
      <c r="BT82" s="359">
        <v>0</v>
      </c>
      <c r="BU82" s="359">
        <v>0</v>
      </c>
      <c r="BV82" s="359">
        <v>0</v>
      </c>
      <c r="BW82" s="359">
        <v>0</v>
      </c>
      <c r="BX82" s="359">
        <v>0</v>
      </c>
      <c r="BY82" s="359">
        <v>0</v>
      </c>
      <c r="BZ82" s="359">
        <v>0</v>
      </c>
      <c r="CA82" s="359">
        <v>0</v>
      </c>
      <c r="CB82" s="359">
        <v>0</v>
      </c>
      <c r="CC82" s="359">
        <v>0</v>
      </c>
      <c r="CD82" s="359">
        <v>0</v>
      </c>
      <c r="CE82" s="359">
        <v>0</v>
      </c>
      <c r="CF82" s="359">
        <v>0</v>
      </c>
      <c r="CG82" s="359">
        <v>0</v>
      </c>
      <c r="CH82" s="359">
        <v>0</v>
      </c>
      <c r="CI82" s="359">
        <v>0</v>
      </c>
      <c r="CJ82" s="359">
        <v>0</v>
      </c>
      <c r="CK82" s="359">
        <v>0</v>
      </c>
      <c r="CL82" s="359">
        <v>0</v>
      </c>
      <c r="CM82" s="359">
        <v>0</v>
      </c>
      <c r="CN82" s="359">
        <v>0</v>
      </c>
      <c r="CO82" s="359">
        <v>0</v>
      </c>
      <c r="CP82" s="359">
        <v>0</v>
      </c>
      <c r="CQ82" s="359">
        <v>0</v>
      </c>
      <c r="CR82" s="359">
        <v>0</v>
      </c>
      <c r="CS82" s="359">
        <v>0</v>
      </c>
      <c r="CT82" s="359">
        <v>0</v>
      </c>
      <c r="CU82" s="359">
        <v>0</v>
      </c>
      <c r="CV82" s="359">
        <v>0</v>
      </c>
      <c r="CW82" s="359">
        <v>0</v>
      </c>
      <c r="CX82" s="359">
        <v>0</v>
      </c>
      <c r="CY82" s="359">
        <v>0</v>
      </c>
      <c r="CZ82" s="359">
        <v>0</v>
      </c>
      <c r="DA82" s="359">
        <v>0</v>
      </c>
      <c r="DB82" s="359">
        <v>0</v>
      </c>
      <c r="DC82" s="359">
        <v>0</v>
      </c>
      <c r="DE82" s="23">
        <f t="shared" si="44"/>
        <v>0</v>
      </c>
      <c r="DF82" s="23">
        <f t="shared" si="40"/>
        <v>0</v>
      </c>
      <c r="DG82">
        <f t="shared" si="43"/>
        <v>21</v>
      </c>
      <c r="DH82">
        <v>0</v>
      </c>
    </row>
    <row r="83" spans="1:112" ht="15" customHeight="1">
      <c r="A83" s="67">
        <v>71</v>
      </c>
      <c r="B83" s="323" t="str">
        <f>$B$78&amp;"5."</f>
        <v>F.5.</v>
      </c>
      <c r="C83" s="357" t="s">
        <v>182</v>
      </c>
      <c r="D83" s="363"/>
      <c r="E83" s="358">
        <v>0.21</v>
      </c>
      <c r="F83" s="350">
        <f>H83+NPV(FD,I83:INDEX(I83:DC83,PAL))</f>
        <v>0</v>
      </c>
      <c r="G83" s="350">
        <f>SUMIF($H$5:$DC$5,"&lt;="&amp;PAL,$H83:$DC83)</f>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0</v>
      </c>
      <c r="AI83" s="359">
        <v>0</v>
      </c>
      <c r="AJ83" s="359">
        <v>0</v>
      </c>
      <c r="AK83" s="359">
        <v>0</v>
      </c>
      <c r="AL83" s="359">
        <v>0</v>
      </c>
      <c r="AM83" s="359">
        <v>0</v>
      </c>
      <c r="AN83" s="359">
        <v>0</v>
      </c>
      <c r="AO83" s="359">
        <v>0</v>
      </c>
      <c r="AP83" s="359">
        <v>0</v>
      </c>
      <c r="AQ83" s="359">
        <v>0</v>
      </c>
      <c r="AR83" s="359">
        <v>0</v>
      </c>
      <c r="AS83" s="359">
        <v>0</v>
      </c>
      <c r="AT83" s="359">
        <v>0</v>
      </c>
      <c r="AU83" s="359">
        <v>0</v>
      </c>
      <c r="AV83" s="359">
        <v>0</v>
      </c>
      <c r="AW83" s="359">
        <v>0</v>
      </c>
      <c r="AX83" s="359">
        <v>0</v>
      </c>
      <c r="AY83" s="359">
        <v>0</v>
      </c>
      <c r="AZ83" s="359">
        <v>0</v>
      </c>
      <c r="BA83" s="359">
        <v>0</v>
      </c>
      <c r="BB83" s="359">
        <v>0</v>
      </c>
      <c r="BC83" s="359">
        <v>0</v>
      </c>
      <c r="BD83" s="359">
        <v>0</v>
      </c>
      <c r="BE83" s="359">
        <v>0</v>
      </c>
      <c r="BF83" s="359">
        <v>0</v>
      </c>
      <c r="BG83" s="359">
        <v>0</v>
      </c>
      <c r="BH83" s="359">
        <v>0</v>
      </c>
      <c r="BI83" s="359">
        <v>0</v>
      </c>
      <c r="BJ83" s="359">
        <v>0</v>
      </c>
      <c r="BK83" s="359">
        <v>0</v>
      </c>
      <c r="BL83" s="359">
        <v>0</v>
      </c>
      <c r="BM83" s="359">
        <v>0</v>
      </c>
      <c r="BN83" s="359">
        <v>0</v>
      </c>
      <c r="BO83" s="359">
        <v>0</v>
      </c>
      <c r="BP83" s="359">
        <v>0</v>
      </c>
      <c r="BQ83" s="359">
        <v>0</v>
      </c>
      <c r="BR83" s="359">
        <v>0</v>
      </c>
      <c r="BS83" s="359">
        <v>0</v>
      </c>
      <c r="BT83" s="359">
        <v>0</v>
      </c>
      <c r="BU83" s="359">
        <v>0</v>
      </c>
      <c r="BV83" s="359">
        <v>0</v>
      </c>
      <c r="BW83" s="359">
        <v>0</v>
      </c>
      <c r="BX83" s="359">
        <v>0</v>
      </c>
      <c r="BY83" s="359">
        <v>0</v>
      </c>
      <c r="BZ83" s="359">
        <v>0</v>
      </c>
      <c r="CA83" s="359">
        <v>0</v>
      </c>
      <c r="CB83" s="359">
        <v>0</v>
      </c>
      <c r="CC83" s="359">
        <v>0</v>
      </c>
      <c r="CD83" s="359">
        <v>0</v>
      </c>
      <c r="CE83" s="359">
        <v>0</v>
      </c>
      <c r="CF83" s="359">
        <v>0</v>
      </c>
      <c r="CG83" s="359">
        <v>0</v>
      </c>
      <c r="CH83" s="359">
        <v>0</v>
      </c>
      <c r="CI83" s="359">
        <v>0</v>
      </c>
      <c r="CJ83" s="359">
        <v>0</v>
      </c>
      <c r="CK83" s="359">
        <v>0</v>
      </c>
      <c r="CL83" s="359">
        <v>0</v>
      </c>
      <c r="CM83" s="359">
        <v>0</v>
      </c>
      <c r="CN83" s="359">
        <v>0</v>
      </c>
      <c r="CO83" s="359">
        <v>0</v>
      </c>
      <c r="CP83" s="359">
        <v>0</v>
      </c>
      <c r="CQ83" s="359">
        <v>0</v>
      </c>
      <c r="CR83" s="359">
        <v>0</v>
      </c>
      <c r="CS83" s="359">
        <v>0</v>
      </c>
      <c r="CT83" s="359">
        <v>0</v>
      </c>
      <c r="CU83" s="359">
        <v>0</v>
      </c>
      <c r="CV83" s="359">
        <v>0</v>
      </c>
      <c r="CW83" s="359">
        <v>0</v>
      </c>
      <c r="CX83" s="359">
        <v>0</v>
      </c>
      <c r="CY83" s="359">
        <v>0</v>
      </c>
      <c r="CZ83" s="359">
        <v>0</v>
      </c>
      <c r="DA83" s="359">
        <v>0</v>
      </c>
      <c r="DB83" s="359">
        <v>0</v>
      </c>
      <c r="DC83" s="359">
        <v>0</v>
      </c>
      <c r="DE83" s="23">
        <f t="shared" si="44"/>
        <v>0</v>
      </c>
      <c r="DF83" s="23">
        <f t="shared" si="40"/>
        <v>0</v>
      </c>
      <c r="DG83">
        <f t="shared" si="43"/>
        <v>21</v>
      </c>
      <c r="DH83">
        <v>0</v>
      </c>
    </row>
    <row r="84" spans="1:112" ht="15" customHeight="1">
      <c r="A84" s="67">
        <v>72</v>
      </c>
      <c r="B84" s="323" t="str">
        <f>$B$78&amp;"6."</f>
        <v>F.6.</v>
      </c>
      <c r="C84" s="357" t="s">
        <v>182</v>
      </c>
      <c r="D84" s="363"/>
      <c r="E84" s="358">
        <v>0.21</v>
      </c>
      <c r="F84" s="350">
        <f>H84+NPV(FD,I84:INDEX(I84:DC84,PAL))</f>
        <v>0</v>
      </c>
      <c r="G84" s="350">
        <f>SUMIF($H$5:$DC$5,"&lt;="&amp;PAL,$H84:$DC84)</f>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0</v>
      </c>
      <c r="AI84" s="359">
        <v>0</v>
      </c>
      <c r="AJ84" s="359">
        <v>0</v>
      </c>
      <c r="AK84" s="359">
        <v>0</v>
      </c>
      <c r="AL84" s="359">
        <v>0</v>
      </c>
      <c r="AM84" s="359">
        <v>0</v>
      </c>
      <c r="AN84" s="359">
        <v>0</v>
      </c>
      <c r="AO84" s="359">
        <v>0</v>
      </c>
      <c r="AP84" s="359">
        <v>0</v>
      </c>
      <c r="AQ84" s="359">
        <v>0</v>
      </c>
      <c r="AR84" s="359">
        <v>0</v>
      </c>
      <c r="AS84" s="359">
        <v>0</v>
      </c>
      <c r="AT84" s="359">
        <v>0</v>
      </c>
      <c r="AU84" s="359">
        <v>0</v>
      </c>
      <c r="AV84" s="359">
        <v>0</v>
      </c>
      <c r="AW84" s="359">
        <v>0</v>
      </c>
      <c r="AX84" s="359">
        <v>0</v>
      </c>
      <c r="AY84" s="359">
        <v>0</v>
      </c>
      <c r="AZ84" s="359">
        <v>0</v>
      </c>
      <c r="BA84" s="359">
        <v>0</v>
      </c>
      <c r="BB84" s="359">
        <v>0</v>
      </c>
      <c r="BC84" s="359">
        <v>0</v>
      </c>
      <c r="BD84" s="359">
        <v>0</v>
      </c>
      <c r="BE84" s="359">
        <v>0</v>
      </c>
      <c r="BF84" s="359">
        <v>0</v>
      </c>
      <c r="BG84" s="359">
        <v>0</v>
      </c>
      <c r="BH84" s="359">
        <v>0</v>
      </c>
      <c r="BI84" s="359">
        <v>0</v>
      </c>
      <c r="BJ84" s="359">
        <v>0</v>
      </c>
      <c r="BK84" s="359">
        <v>0</v>
      </c>
      <c r="BL84" s="359">
        <v>0</v>
      </c>
      <c r="BM84" s="359">
        <v>0</v>
      </c>
      <c r="BN84" s="359">
        <v>0</v>
      </c>
      <c r="BO84" s="359">
        <v>0</v>
      </c>
      <c r="BP84" s="359">
        <v>0</v>
      </c>
      <c r="BQ84" s="359">
        <v>0</v>
      </c>
      <c r="BR84" s="359">
        <v>0</v>
      </c>
      <c r="BS84" s="359">
        <v>0</v>
      </c>
      <c r="BT84" s="359">
        <v>0</v>
      </c>
      <c r="BU84" s="359">
        <v>0</v>
      </c>
      <c r="BV84" s="359">
        <v>0</v>
      </c>
      <c r="BW84" s="359">
        <v>0</v>
      </c>
      <c r="BX84" s="359">
        <v>0</v>
      </c>
      <c r="BY84" s="359">
        <v>0</v>
      </c>
      <c r="BZ84" s="359">
        <v>0</v>
      </c>
      <c r="CA84" s="359">
        <v>0</v>
      </c>
      <c r="CB84" s="359">
        <v>0</v>
      </c>
      <c r="CC84" s="359">
        <v>0</v>
      </c>
      <c r="CD84" s="359">
        <v>0</v>
      </c>
      <c r="CE84" s="359">
        <v>0</v>
      </c>
      <c r="CF84" s="359">
        <v>0</v>
      </c>
      <c r="CG84" s="359">
        <v>0</v>
      </c>
      <c r="CH84" s="359">
        <v>0</v>
      </c>
      <c r="CI84" s="359">
        <v>0</v>
      </c>
      <c r="CJ84" s="359">
        <v>0</v>
      </c>
      <c r="CK84" s="359">
        <v>0</v>
      </c>
      <c r="CL84" s="359">
        <v>0</v>
      </c>
      <c r="CM84" s="359">
        <v>0</v>
      </c>
      <c r="CN84" s="359">
        <v>0</v>
      </c>
      <c r="CO84" s="359">
        <v>0</v>
      </c>
      <c r="CP84" s="359">
        <v>0</v>
      </c>
      <c r="CQ84" s="359">
        <v>0</v>
      </c>
      <c r="CR84" s="359">
        <v>0</v>
      </c>
      <c r="CS84" s="359">
        <v>0</v>
      </c>
      <c r="CT84" s="359">
        <v>0</v>
      </c>
      <c r="CU84" s="359">
        <v>0</v>
      </c>
      <c r="CV84" s="359">
        <v>0</v>
      </c>
      <c r="CW84" s="359">
        <v>0</v>
      </c>
      <c r="CX84" s="359">
        <v>0</v>
      </c>
      <c r="CY84" s="359">
        <v>0</v>
      </c>
      <c r="CZ84" s="359">
        <v>0</v>
      </c>
      <c r="DA84" s="359">
        <v>0</v>
      </c>
      <c r="DB84" s="359">
        <v>0</v>
      </c>
      <c r="DC84" s="359">
        <v>0</v>
      </c>
      <c r="DE84" s="23">
        <f t="shared" si="44"/>
        <v>0</v>
      </c>
      <c r="DF84" s="23">
        <f t="shared" si="40"/>
        <v>0</v>
      </c>
      <c r="DG84">
        <f t="shared" si="43"/>
        <v>21</v>
      </c>
      <c r="DH84">
        <v>0</v>
      </c>
    </row>
    <row r="85" spans="1:112" ht="15" customHeight="1">
      <c r="A85" s="67">
        <v>73</v>
      </c>
      <c r="B85" s="323" t="str">
        <f>$B$78&amp;"7."</f>
        <v>F.7.</v>
      </c>
      <c r="C85" s="357" t="s">
        <v>182</v>
      </c>
      <c r="D85" s="363"/>
      <c r="E85" s="358">
        <v>0.21</v>
      </c>
      <c r="F85" s="350">
        <f>H85+NPV(FD,I85:INDEX(I85:DC85,PAL))</f>
        <v>0</v>
      </c>
      <c r="G85" s="350">
        <f>SUMIF($H$5:$DC$5,"&lt;="&amp;PAL,$H85:$DC85)</f>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0</v>
      </c>
      <c r="AI85" s="359">
        <v>0</v>
      </c>
      <c r="AJ85" s="359">
        <v>0</v>
      </c>
      <c r="AK85" s="359">
        <v>0</v>
      </c>
      <c r="AL85" s="359">
        <v>0</v>
      </c>
      <c r="AM85" s="359">
        <v>0</v>
      </c>
      <c r="AN85" s="359">
        <v>0</v>
      </c>
      <c r="AO85" s="359">
        <v>0</v>
      </c>
      <c r="AP85" s="359">
        <v>0</v>
      </c>
      <c r="AQ85" s="359">
        <v>0</v>
      </c>
      <c r="AR85" s="359">
        <v>0</v>
      </c>
      <c r="AS85" s="359">
        <v>0</v>
      </c>
      <c r="AT85" s="359">
        <v>0</v>
      </c>
      <c r="AU85" s="359">
        <v>0</v>
      </c>
      <c r="AV85" s="359">
        <v>0</v>
      </c>
      <c r="AW85" s="359">
        <v>0</v>
      </c>
      <c r="AX85" s="359">
        <v>0</v>
      </c>
      <c r="AY85" s="359">
        <v>0</v>
      </c>
      <c r="AZ85" s="359">
        <v>0</v>
      </c>
      <c r="BA85" s="359">
        <v>0</v>
      </c>
      <c r="BB85" s="359">
        <v>0</v>
      </c>
      <c r="BC85" s="359">
        <v>0</v>
      </c>
      <c r="BD85" s="359">
        <v>0</v>
      </c>
      <c r="BE85" s="359">
        <v>0</v>
      </c>
      <c r="BF85" s="359">
        <v>0</v>
      </c>
      <c r="BG85" s="359">
        <v>0</v>
      </c>
      <c r="BH85" s="359">
        <v>0</v>
      </c>
      <c r="BI85" s="359">
        <v>0</v>
      </c>
      <c r="BJ85" s="359">
        <v>0</v>
      </c>
      <c r="BK85" s="359">
        <v>0</v>
      </c>
      <c r="BL85" s="359">
        <v>0</v>
      </c>
      <c r="BM85" s="359">
        <v>0</v>
      </c>
      <c r="BN85" s="359">
        <v>0</v>
      </c>
      <c r="BO85" s="359">
        <v>0</v>
      </c>
      <c r="BP85" s="359">
        <v>0</v>
      </c>
      <c r="BQ85" s="359">
        <v>0</v>
      </c>
      <c r="BR85" s="359">
        <v>0</v>
      </c>
      <c r="BS85" s="359">
        <v>0</v>
      </c>
      <c r="BT85" s="359">
        <v>0</v>
      </c>
      <c r="BU85" s="359">
        <v>0</v>
      </c>
      <c r="BV85" s="359">
        <v>0</v>
      </c>
      <c r="BW85" s="359">
        <v>0</v>
      </c>
      <c r="BX85" s="359">
        <v>0</v>
      </c>
      <c r="BY85" s="359">
        <v>0</v>
      </c>
      <c r="BZ85" s="359">
        <v>0</v>
      </c>
      <c r="CA85" s="359">
        <v>0</v>
      </c>
      <c r="CB85" s="359">
        <v>0</v>
      </c>
      <c r="CC85" s="359">
        <v>0</v>
      </c>
      <c r="CD85" s="359">
        <v>0</v>
      </c>
      <c r="CE85" s="359">
        <v>0</v>
      </c>
      <c r="CF85" s="359">
        <v>0</v>
      </c>
      <c r="CG85" s="359">
        <v>0</v>
      </c>
      <c r="CH85" s="359">
        <v>0</v>
      </c>
      <c r="CI85" s="359">
        <v>0</v>
      </c>
      <c r="CJ85" s="359">
        <v>0</v>
      </c>
      <c r="CK85" s="359">
        <v>0</v>
      </c>
      <c r="CL85" s="359">
        <v>0</v>
      </c>
      <c r="CM85" s="359">
        <v>0</v>
      </c>
      <c r="CN85" s="359">
        <v>0</v>
      </c>
      <c r="CO85" s="359">
        <v>0</v>
      </c>
      <c r="CP85" s="359">
        <v>0</v>
      </c>
      <c r="CQ85" s="359">
        <v>0</v>
      </c>
      <c r="CR85" s="359">
        <v>0</v>
      </c>
      <c r="CS85" s="359">
        <v>0</v>
      </c>
      <c r="CT85" s="359">
        <v>0</v>
      </c>
      <c r="CU85" s="359">
        <v>0</v>
      </c>
      <c r="CV85" s="359">
        <v>0</v>
      </c>
      <c r="CW85" s="359">
        <v>0</v>
      </c>
      <c r="CX85" s="359">
        <v>0</v>
      </c>
      <c r="CY85" s="359">
        <v>0</v>
      </c>
      <c r="CZ85" s="359">
        <v>0</v>
      </c>
      <c r="DA85" s="359">
        <v>0</v>
      </c>
      <c r="DB85" s="359">
        <v>0</v>
      </c>
      <c r="DC85" s="359">
        <v>0</v>
      </c>
      <c r="DE85" s="23">
        <f t="shared" si="44"/>
        <v>0</v>
      </c>
      <c r="DF85" s="23">
        <f t="shared" si="40"/>
        <v>0</v>
      </c>
      <c r="DG85">
        <f t="shared" si="43"/>
        <v>21</v>
      </c>
      <c r="DH85">
        <v>0</v>
      </c>
    </row>
    <row r="86" spans="1:112" ht="15" customHeight="1">
      <c r="A86" s="67">
        <v>74</v>
      </c>
      <c r="B86" s="323" t="str">
        <f>$B$78&amp;"8."</f>
        <v>F.8.</v>
      </c>
      <c r="C86" s="357" t="s">
        <v>182</v>
      </c>
      <c r="D86" s="363"/>
      <c r="E86" s="358">
        <v>0.21</v>
      </c>
      <c r="F86" s="350">
        <f>H86+NPV(FD,I86:INDEX(I86:DC86,PAL))</f>
        <v>0</v>
      </c>
      <c r="G86" s="350">
        <f>SUMIF($H$5:$DC$5,"&lt;="&amp;PAL,$H86:$DC86)</f>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0</v>
      </c>
      <c r="BE86" s="359">
        <v>0</v>
      </c>
      <c r="BF86" s="359">
        <v>0</v>
      </c>
      <c r="BG86" s="359">
        <v>0</v>
      </c>
      <c r="BH86" s="359">
        <v>0</v>
      </c>
      <c r="BI86" s="359">
        <v>0</v>
      </c>
      <c r="BJ86" s="359">
        <v>0</v>
      </c>
      <c r="BK86" s="359">
        <v>0</v>
      </c>
      <c r="BL86" s="359">
        <v>0</v>
      </c>
      <c r="BM86" s="359">
        <v>0</v>
      </c>
      <c r="BN86" s="359">
        <v>0</v>
      </c>
      <c r="BO86" s="359">
        <v>0</v>
      </c>
      <c r="BP86" s="359">
        <v>0</v>
      </c>
      <c r="BQ86" s="359">
        <v>0</v>
      </c>
      <c r="BR86" s="359">
        <v>0</v>
      </c>
      <c r="BS86" s="359">
        <v>0</v>
      </c>
      <c r="BT86" s="359">
        <v>0</v>
      </c>
      <c r="BU86" s="359">
        <v>0</v>
      </c>
      <c r="BV86" s="359">
        <v>0</v>
      </c>
      <c r="BW86" s="359">
        <v>0</v>
      </c>
      <c r="BX86" s="359">
        <v>0</v>
      </c>
      <c r="BY86" s="359">
        <v>0</v>
      </c>
      <c r="BZ86" s="359">
        <v>0</v>
      </c>
      <c r="CA86" s="359">
        <v>0</v>
      </c>
      <c r="CB86" s="359">
        <v>0</v>
      </c>
      <c r="CC86" s="359">
        <v>0</v>
      </c>
      <c r="CD86" s="359">
        <v>0</v>
      </c>
      <c r="CE86" s="359">
        <v>0</v>
      </c>
      <c r="CF86" s="359">
        <v>0</v>
      </c>
      <c r="CG86" s="359">
        <v>0</v>
      </c>
      <c r="CH86" s="359">
        <v>0</v>
      </c>
      <c r="CI86" s="359">
        <v>0</v>
      </c>
      <c r="CJ86" s="359">
        <v>0</v>
      </c>
      <c r="CK86" s="359">
        <v>0</v>
      </c>
      <c r="CL86" s="359">
        <v>0</v>
      </c>
      <c r="CM86" s="359">
        <v>0</v>
      </c>
      <c r="CN86" s="359">
        <v>0</v>
      </c>
      <c r="CO86" s="359">
        <v>0</v>
      </c>
      <c r="CP86" s="359">
        <v>0</v>
      </c>
      <c r="CQ86" s="359">
        <v>0</v>
      </c>
      <c r="CR86" s="359">
        <v>0</v>
      </c>
      <c r="CS86" s="359">
        <v>0</v>
      </c>
      <c r="CT86" s="359">
        <v>0</v>
      </c>
      <c r="CU86" s="359">
        <v>0</v>
      </c>
      <c r="CV86" s="359">
        <v>0</v>
      </c>
      <c r="CW86" s="359">
        <v>0</v>
      </c>
      <c r="CX86" s="359">
        <v>0</v>
      </c>
      <c r="CY86" s="359">
        <v>0</v>
      </c>
      <c r="CZ86" s="359">
        <v>0</v>
      </c>
      <c r="DA86" s="359">
        <v>0</v>
      </c>
      <c r="DB86" s="359">
        <v>0</v>
      </c>
      <c r="DC86" s="359">
        <v>0</v>
      </c>
      <c r="DE86" s="23">
        <f t="shared" si="44"/>
        <v>0</v>
      </c>
      <c r="DF86" s="23">
        <f t="shared" si="40"/>
        <v>0</v>
      </c>
      <c r="DG86">
        <f t="shared" si="43"/>
        <v>21</v>
      </c>
      <c r="DH86">
        <v>0</v>
      </c>
    </row>
    <row r="87" spans="1:112" ht="15" customHeight="1">
      <c r="A87" s="67">
        <v>75</v>
      </c>
      <c r="B87" s="323" t="str">
        <f>$B$78&amp;"9."</f>
        <v>F.9.</v>
      </c>
      <c r="C87" s="360" t="s">
        <v>178</v>
      </c>
      <c r="D87" s="323"/>
      <c r="E87" s="358">
        <v>0.21</v>
      </c>
      <c r="F87" s="350">
        <f>H87+NPV(FD,I87:INDEX(I87:DC87,PAL))</f>
        <v>0</v>
      </c>
      <c r="G87" s="350">
        <f>SUMIF($H$5:$DC$5,"&lt;="&amp;PAL,$H87:$DC87)</f>
        <v>0</v>
      </c>
      <c r="H87" s="364">
        <v>0</v>
      </c>
      <c r="I87" s="364">
        <v>0</v>
      </c>
      <c r="J87" s="364">
        <v>0</v>
      </c>
      <c r="K87" s="364">
        <v>0</v>
      </c>
      <c r="L87" s="364">
        <v>0</v>
      </c>
      <c r="M87" s="364">
        <v>0</v>
      </c>
      <c r="N87" s="364">
        <v>0</v>
      </c>
      <c r="O87" s="364">
        <v>0</v>
      </c>
      <c r="P87" s="364">
        <v>0</v>
      </c>
      <c r="Q87" s="364">
        <v>0</v>
      </c>
      <c r="R87" s="364">
        <v>0</v>
      </c>
      <c r="S87" s="365">
        <v>0</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0</v>
      </c>
      <c r="BX87" s="365">
        <v>0</v>
      </c>
      <c r="BY87" s="365">
        <v>0</v>
      </c>
      <c r="BZ87" s="365">
        <v>0</v>
      </c>
      <c r="CA87" s="365">
        <v>0</v>
      </c>
      <c r="CB87" s="365">
        <v>0</v>
      </c>
      <c r="CC87" s="365">
        <v>0</v>
      </c>
      <c r="CD87" s="365">
        <v>0</v>
      </c>
      <c r="CE87" s="365">
        <v>0</v>
      </c>
      <c r="CF87" s="365">
        <v>0</v>
      </c>
      <c r="CG87" s="365">
        <v>0</v>
      </c>
      <c r="CH87" s="365">
        <v>0</v>
      </c>
      <c r="CI87" s="365">
        <v>0</v>
      </c>
      <c r="CJ87" s="365">
        <v>0</v>
      </c>
      <c r="CK87" s="365">
        <v>0</v>
      </c>
      <c r="CL87" s="365">
        <v>0</v>
      </c>
      <c r="CM87" s="365">
        <v>0</v>
      </c>
      <c r="CN87" s="365">
        <v>0</v>
      </c>
      <c r="CO87" s="365">
        <v>0</v>
      </c>
      <c r="CP87" s="365">
        <v>0</v>
      </c>
      <c r="CQ87" s="365">
        <v>0</v>
      </c>
      <c r="CR87" s="365">
        <v>0</v>
      </c>
      <c r="CS87" s="365">
        <v>0</v>
      </c>
      <c r="CT87" s="365">
        <v>0</v>
      </c>
      <c r="CU87" s="365">
        <v>0</v>
      </c>
      <c r="CV87" s="365">
        <v>0</v>
      </c>
      <c r="CW87" s="365">
        <v>0</v>
      </c>
      <c r="CX87" s="365">
        <v>0</v>
      </c>
      <c r="CY87" s="365">
        <v>0</v>
      </c>
      <c r="CZ87" s="365">
        <v>0</v>
      </c>
      <c r="DA87" s="365">
        <v>0</v>
      </c>
      <c r="DB87" s="365">
        <v>0</v>
      </c>
      <c r="DC87" s="365">
        <v>0</v>
      </c>
      <c r="DE87" s="23">
        <f t="shared" si="44"/>
        <v>0</v>
      </c>
      <c r="DF87" s="23">
        <f t="shared" si="40"/>
        <v>0</v>
      </c>
      <c r="DG87">
        <f t="shared" si="43"/>
        <v>21</v>
      </c>
      <c r="DH87">
        <v>0</v>
      </c>
    </row>
    <row r="88" spans="1:112" ht="15" customHeight="1">
      <c r="A88" s="67">
        <v>76</v>
      </c>
      <c r="B88" s="323" t="str">
        <f>$B$78&amp;"L."</f>
        <v>F.L.</v>
      </c>
      <c r="C88" s="360" t="s">
        <v>179</v>
      </c>
      <c r="D88" s="323"/>
      <c r="E88" s="358">
        <v>0.21</v>
      </c>
      <c r="F88" s="350">
        <f>H88+NPV(FD,I88:INDEX(I88:DC88,PAL))</f>
        <v>0</v>
      </c>
      <c r="G88" s="350">
        <f>SUMIF($H$5:$DC$5,"&lt;="&amp;PAL,$H88:$DC88)</f>
        <v>0</v>
      </c>
      <c r="H88" s="364">
        <v>0</v>
      </c>
      <c r="I88" s="364">
        <v>0</v>
      </c>
      <c r="J88" s="364">
        <v>0</v>
      </c>
      <c r="K88" s="364">
        <v>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5">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v>0</v>
      </c>
      <c r="CE88" s="364">
        <v>0</v>
      </c>
      <c r="CF88" s="364">
        <v>0</v>
      </c>
      <c r="CG88" s="364">
        <v>0</v>
      </c>
      <c r="CH88" s="364">
        <v>0</v>
      </c>
      <c r="CI88" s="364">
        <v>0</v>
      </c>
      <c r="CJ88" s="364">
        <v>0</v>
      </c>
      <c r="CK88" s="364">
        <v>0</v>
      </c>
      <c r="CL88" s="364">
        <v>0</v>
      </c>
      <c r="CM88" s="364">
        <v>0</v>
      </c>
      <c r="CN88" s="364">
        <v>0</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5">
        <v>0</v>
      </c>
      <c r="DE88" s="23">
        <f t="shared" si="44"/>
        <v>0</v>
      </c>
      <c r="DF88" s="23">
        <f t="shared" si="40"/>
        <v>0</v>
      </c>
      <c r="DG88">
        <f t="shared" si="43"/>
        <v>21</v>
      </c>
      <c r="DH88">
        <f>DG88/(100+DG88)</f>
        <v>0.17355371900826447</v>
      </c>
    </row>
    <row r="89" spans="1:112" ht="14.25" customHeight="1">
      <c r="A89" s="67">
        <v>77</v>
      </c>
      <c r="B89" s="323" t="s">
        <v>227</v>
      </c>
      <c r="C89" s="349" t="s">
        <v>228</v>
      </c>
      <c r="E89" s="323"/>
      <c r="F89" s="352">
        <f>SUM(F90:F99)</f>
        <v>0</v>
      </c>
      <c r="G89" s="350">
        <f>SUMIF($H$5:$DC$5,"&lt;="&amp;PAL,$H89:$DC89)</f>
        <v>0</v>
      </c>
      <c r="H89" s="352">
        <f t="shared" ref="H89:BR89" si="45">SUM(H90:H99)</f>
        <v>0</v>
      </c>
      <c r="I89" s="352">
        <f t="shared" si="45"/>
        <v>0</v>
      </c>
      <c r="J89" s="352">
        <f t="shared" si="45"/>
        <v>0</v>
      </c>
      <c r="K89" s="352">
        <f t="shared" si="45"/>
        <v>0</v>
      </c>
      <c r="L89" s="352">
        <f t="shared" si="45"/>
        <v>0</v>
      </c>
      <c r="M89" s="352">
        <f t="shared" si="45"/>
        <v>0</v>
      </c>
      <c r="N89" s="352">
        <f t="shared" si="45"/>
        <v>0</v>
      </c>
      <c r="O89" s="352">
        <f t="shared" si="45"/>
        <v>0</v>
      </c>
      <c r="P89" s="352">
        <f t="shared" si="45"/>
        <v>0</v>
      </c>
      <c r="Q89" s="352">
        <f t="shared" si="45"/>
        <v>0</v>
      </c>
      <c r="R89" s="352">
        <f t="shared" si="45"/>
        <v>0</v>
      </c>
      <c r="S89" s="352">
        <f t="shared" si="45"/>
        <v>0</v>
      </c>
      <c r="T89" s="352">
        <f t="shared" si="45"/>
        <v>0</v>
      </c>
      <c r="U89" s="352">
        <f t="shared" si="45"/>
        <v>0</v>
      </c>
      <c r="V89" s="352">
        <f t="shared" si="45"/>
        <v>0</v>
      </c>
      <c r="W89" s="352">
        <f t="shared" si="45"/>
        <v>0</v>
      </c>
      <c r="X89" s="352">
        <f t="shared" si="45"/>
        <v>0</v>
      </c>
      <c r="Y89" s="352">
        <f t="shared" si="45"/>
        <v>0</v>
      </c>
      <c r="Z89" s="352">
        <f t="shared" si="45"/>
        <v>0</v>
      </c>
      <c r="AA89" s="352">
        <f t="shared" si="45"/>
        <v>0</v>
      </c>
      <c r="AB89" s="352">
        <f t="shared" si="45"/>
        <v>0</v>
      </c>
      <c r="AC89" s="352">
        <f t="shared" si="45"/>
        <v>0</v>
      </c>
      <c r="AD89" s="352">
        <f t="shared" si="45"/>
        <v>0</v>
      </c>
      <c r="AE89" s="352">
        <f t="shared" si="45"/>
        <v>0</v>
      </c>
      <c r="AF89" s="352">
        <f t="shared" si="45"/>
        <v>0</v>
      </c>
      <c r="AG89" s="352">
        <f t="shared" si="45"/>
        <v>0</v>
      </c>
      <c r="AH89" s="352">
        <f t="shared" si="45"/>
        <v>0</v>
      </c>
      <c r="AI89" s="352">
        <f t="shared" si="45"/>
        <v>0</v>
      </c>
      <c r="AJ89" s="352">
        <f t="shared" si="45"/>
        <v>0</v>
      </c>
      <c r="AK89" s="352">
        <f t="shared" si="45"/>
        <v>0</v>
      </c>
      <c r="AL89" s="352">
        <f t="shared" si="45"/>
        <v>0</v>
      </c>
      <c r="AM89" s="352">
        <f t="shared" si="45"/>
        <v>0</v>
      </c>
      <c r="AN89" s="352">
        <f t="shared" si="45"/>
        <v>0</v>
      </c>
      <c r="AO89" s="352">
        <f t="shared" si="45"/>
        <v>0</v>
      </c>
      <c r="AP89" s="352">
        <f t="shared" si="45"/>
        <v>0</v>
      </c>
      <c r="AQ89" s="352">
        <f t="shared" si="45"/>
        <v>0</v>
      </c>
      <c r="AR89" s="352">
        <f t="shared" si="45"/>
        <v>0</v>
      </c>
      <c r="AS89" s="352">
        <f t="shared" si="45"/>
        <v>0</v>
      </c>
      <c r="AT89" s="352">
        <f t="shared" si="45"/>
        <v>0</v>
      </c>
      <c r="AU89" s="352">
        <f t="shared" si="45"/>
        <v>0</v>
      </c>
      <c r="AV89" s="352">
        <f t="shared" si="45"/>
        <v>0</v>
      </c>
      <c r="AW89" s="352">
        <f t="shared" si="45"/>
        <v>0</v>
      </c>
      <c r="AX89" s="352">
        <f t="shared" si="45"/>
        <v>0</v>
      </c>
      <c r="AY89" s="352">
        <f t="shared" si="45"/>
        <v>0</v>
      </c>
      <c r="AZ89" s="352">
        <f t="shared" si="45"/>
        <v>0</v>
      </c>
      <c r="BA89" s="352">
        <f t="shared" si="45"/>
        <v>0</v>
      </c>
      <c r="BB89" s="352">
        <f t="shared" si="45"/>
        <v>0</v>
      </c>
      <c r="BC89" s="352">
        <f t="shared" si="45"/>
        <v>0</v>
      </c>
      <c r="BD89" s="352">
        <f t="shared" si="45"/>
        <v>0</v>
      </c>
      <c r="BE89" s="352">
        <f t="shared" si="45"/>
        <v>0</v>
      </c>
      <c r="BF89" s="352">
        <f t="shared" si="45"/>
        <v>0</v>
      </c>
      <c r="BG89" s="352">
        <f t="shared" si="45"/>
        <v>0</v>
      </c>
      <c r="BH89" s="352">
        <f t="shared" si="45"/>
        <v>0</v>
      </c>
      <c r="BI89" s="352">
        <f t="shared" si="45"/>
        <v>0</v>
      </c>
      <c r="BJ89" s="352">
        <f t="shared" si="45"/>
        <v>0</v>
      </c>
      <c r="BK89" s="352">
        <f t="shared" si="45"/>
        <v>0</v>
      </c>
      <c r="BL89" s="352">
        <f t="shared" si="45"/>
        <v>0</v>
      </c>
      <c r="BM89" s="352">
        <f t="shared" si="45"/>
        <v>0</v>
      </c>
      <c r="BN89" s="352">
        <f t="shared" si="45"/>
        <v>0</v>
      </c>
      <c r="BO89" s="352">
        <f t="shared" si="45"/>
        <v>0</v>
      </c>
      <c r="BP89" s="352">
        <f t="shared" si="45"/>
        <v>0</v>
      </c>
      <c r="BQ89" s="352">
        <f t="shared" si="45"/>
        <v>0</v>
      </c>
      <c r="BR89" s="352">
        <f t="shared" si="45"/>
        <v>0</v>
      </c>
      <c r="BS89" s="352">
        <f t="shared" ref="BS89:DC89" si="46">SUM(BS90:BS99)</f>
        <v>0</v>
      </c>
      <c r="BT89" s="352">
        <f t="shared" si="46"/>
        <v>0</v>
      </c>
      <c r="BU89" s="352">
        <f t="shared" si="46"/>
        <v>0</v>
      </c>
      <c r="BV89" s="352">
        <f t="shared" si="46"/>
        <v>0</v>
      </c>
      <c r="BW89" s="352">
        <f t="shared" si="46"/>
        <v>0</v>
      </c>
      <c r="BX89" s="352">
        <f t="shared" si="46"/>
        <v>0</v>
      </c>
      <c r="BY89" s="352">
        <f t="shared" si="46"/>
        <v>0</v>
      </c>
      <c r="BZ89" s="352">
        <f t="shared" si="46"/>
        <v>0</v>
      </c>
      <c r="CA89" s="352">
        <f t="shared" si="46"/>
        <v>0</v>
      </c>
      <c r="CB89" s="352">
        <f t="shared" si="46"/>
        <v>0</v>
      </c>
      <c r="CC89" s="352">
        <f t="shared" si="46"/>
        <v>0</v>
      </c>
      <c r="CD89" s="352">
        <f t="shared" si="46"/>
        <v>0</v>
      </c>
      <c r="CE89" s="352">
        <f t="shared" si="46"/>
        <v>0</v>
      </c>
      <c r="CF89" s="352">
        <f t="shared" si="46"/>
        <v>0</v>
      </c>
      <c r="CG89" s="352">
        <f t="shared" si="46"/>
        <v>0</v>
      </c>
      <c r="CH89" s="352">
        <f t="shared" si="46"/>
        <v>0</v>
      </c>
      <c r="CI89" s="352">
        <f t="shared" si="46"/>
        <v>0</v>
      </c>
      <c r="CJ89" s="352">
        <f t="shared" si="46"/>
        <v>0</v>
      </c>
      <c r="CK89" s="352">
        <f t="shared" si="46"/>
        <v>0</v>
      </c>
      <c r="CL89" s="352">
        <f t="shared" si="46"/>
        <v>0</v>
      </c>
      <c r="CM89" s="352">
        <f t="shared" si="46"/>
        <v>0</v>
      </c>
      <c r="CN89" s="352">
        <f t="shared" si="46"/>
        <v>0</v>
      </c>
      <c r="CO89" s="352">
        <f t="shared" si="46"/>
        <v>0</v>
      </c>
      <c r="CP89" s="352">
        <f t="shared" si="46"/>
        <v>0</v>
      </c>
      <c r="CQ89" s="352">
        <f t="shared" si="46"/>
        <v>0</v>
      </c>
      <c r="CR89" s="352">
        <f t="shared" si="46"/>
        <v>0</v>
      </c>
      <c r="CS89" s="352">
        <f t="shared" si="46"/>
        <v>0</v>
      </c>
      <c r="CT89" s="352">
        <f t="shared" si="46"/>
        <v>0</v>
      </c>
      <c r="CU89" s="352">
        <f t="shared" si="46"/>
        <v>0</v>
      </c>
      <c r="CV89" s="352">
        <f t="shared" si="46"/>
        <v>0</v>
      </c>
      <c r="CW89" s="352">
        <f t="shared" si="46"/>
        <v>0</v>
      </c>
      <c r="CX89" s="352">
        <f t="shared" si="46"/>
        <v>0</v>
      </c>
      <c r="CY89" s="352">
        <f t="shared" si="46"/>
        <v>0</v>
      </c>
      <c r="CZ89" s="352">
        <f t="shared" si="46"/>
        <v>0</v>
      </c>
      <c r="DA89" s="352">
        <f t="shared" si="46"/>
        <v>0</v>
      </c>
      <c r="DB89" s="352">
        <f t="shared" si="46"/>
        <v>0</v>
      </c>
      <c r="DC89" s="352">
        <f t="shared" si="46"/>
        <v>0</v>
      </c>
      <c r="DF89" s="23">
        <f t="shared" si="40"/>
        <v>0</v>
      </c>
    </row>
    <row r="90" spans="1:112" ht="15" customHeight="1">
      <c r="A90" s="67">
        <v>78</v>
      </c>
      <c r="B90" s="323" t="str">
        <f>$B$89&amp;"1."</f>
        <v>G.1.</v>
      </c>
      <c r="C90" s="357" t="s">
        <v>269</v>
      </c>
      <c r="D90" s="323"/>
      <c r="E90" s="366">
        <v>0.21</v>
      </c>
      <c r="F90" s="350">
        <f>H90+NPV(FD,I90:INDEX(I90:DC90,PAL))</f>
        <v>0</v>
      </c>
      <c r="G90" s="350">
        <f>SUMIF($H$5:$DC$5,"&lt;="&amp;PAL,$H90:$DC90)</f>
        <v>0</v>
      </c>
      <c r="H90" s="359">
        <v>0</v>
      </c>
      <c r="I90" s="359">
        <v>0</v>
      </c>
      <c r="J90" s="359">
        <v>0</v>
      </c>
      <c r="K90" s="359">
        <v>0</v>
      </c>
      <c r="L90" s="359">
        <v>0</v>
      </c>
      <c r="M90" s="359">
        <v>0</v>
      </c>
      <c r="N90" s="359">
        <v>0</v>
      </c>
      <c r="O90" s="359">
        <v>0</v>
      </c>
      <c r="P90" s="359">
        <v>0</v>
      </c>
      <c r="Q90" s="359">
        <v>0</v>
      </c>
      <c r="R90" s="359">
        <v>0</v>
      </c>
      <c r="S90" s="359">
        <v>0</v>
      </c>
      <c r="T90" s="359">
        <v>0</v>
      </c>
      <c r="U90" s="359">
        <v>0</v>
      </c>
      <c r="V90" s="359">
        <v>0</v>
      </c>
      <c r="W90" s="359">
        <v>0</v>
      </c>
      <c r="X90" s="359">
        <v>0</v>
      </c>
      <c r="Y90" s="359">
        <v>0</v>
      </c>
      <c r="Z90" s="359">
        <v>0</v>
      </c>
      <c r="AA90" s="359">
        <v>0</v>
      </c>
      <c r="AB90" s="359">
        <v>0</v>
      </c>
      <c r="AC90" s="359">
        <v>0</v>
      </c>
      <c r="AD90" s="359">
        <v>0</v>
      </c>
      <c r="AE90" s="359">
        <v>0</v>
      </c>
      <c r="AF90" s="359">
        <v>0</v>
      </c>
      <c r="AG90" s="359">
        <v>0</v>
      </c>
      <c r="AH90" s="359">
        <v>0</v>
      </c>
      <c r="AI90" s="359">
        <v>0</v>
      </c>
      <c r="AJ90" s="359">
        <v>0</v>
      </c>
      <c r="AK90" s="359">
        <v>0</v>
      </c>
      <c r="AL90" s="359">
        <v>0</v>
      </c>
      <c r="AM90" s="359">
        <v>0</v>
      </c>
      <c r="AN90" s="359">
        <v>0</v>
      </c>
      <c r="AO90" s="359">
        <v>0</v>
      </c>
      <c r="AP90" s="359">
        <v>0</v>
      </c>
      <c r="AQ90" s="359">
        <v>0</v>
      </c>
      <c r="AR90" s="359">
        <v>0</v>
      </c>
      <c r="AS90" s="359">
        <v>0</v>
      </c>
      <c r="AT90" s="359">
        <v>0</v>
      </c>
      <c r="AU90" s="359">
        <v>0</v>
      </c>
      <c r="AV90" s="359">
        <v>0</v>
      </c>
      <c r="AW90" s="359">
        <v>0</v>
      </c>
      <c r="AX90" s="359">
        <v>0</v>
      </c>
      <c r="AY90" s="359">
        <v>0</v>
      </c>
      <c r="AZ90" s="359">
        <v>0</v>
      </c>
      <c r="BA90" s="359">
        <v>0</v>
      </c>
      <c r="BB90" s="359">
        <v>0</v>
      </c>
      <c r="BC90" s="359">
        <v>0</v>
      </c>
      <c r="BD90" s="359">
        <v>0</v>
      </c>
      <c r="BE90" s="359">
        <v>0</v>
      </c>
      <c r="BF90" s="359">
        <v>0</v>
      </c>
      <c r="BG90" s="359">
        <v>0</v>
      </c>
      <c r="BH90" s="359">
        <v>0</v>
      </c>
      <c r="BI90" s="359">
        <v>0</v>
      </c>
      <c r="BJ90" s="359">
        <v>0</v>
      </c>
      <c r="BK90" s="359">
        <v>0</v>
      </c>
      <c r="BL90" s="359">
        <v>0</v>
      </c>
      <c r="BM90" s="359">
        <v>0</v>
      </c>
      <c r="BN90" s="359">
        <v>0</v>
      </c>
      <c r="BO90" s="359">
        <v>0</v>
      </c>
      <c r="BP90" s="359">
        <v>0</v>
      </c>
      <c r="BQ90" s="359">
        <v>0</v>
      </c>
      <c r="BR90" s="359">
        <v>0</v>
      </c>
      <c r="BS90" s="359">
        <v>0</v>
      </c>
      <c r="BT90" s="359">
        <v>0</v>
      </c>
      <c r="BU90" s="359">
        <v>0</v>
      </c>
      <c r="BV90" s="359">
        <v>0</v>
      </c>
      <c r="BW90" s="359">
        <v>0</v>
      </c>
      <c r="BX90" s="359">
        <v>0</v>
      </c>
      <c r="BY90" s="359">
        <v>0</v>
      </c>
      <c r="BZ90" s="359">
        <v>0</v>
      </c>
      <c r="CA90" s="359">
        <v>0</v>
      </c>
      <c r="CB90" s="359">
        <v>0</v>
      </c>
      <c r="CC90" s="359">
        <v>0</v>
      </c>
      <c r="CD90" s="359">
        <v>0</v>
      </c>
      <c r="CE90" s="359">
        <v>0</v>
      </c>
      <c r="CF90" s="359">
        <v>0</v>
      </c>
      <c r="CG90" s="359">
        <v>0</v>
      </c>
      <c r="CH90" s="359">
        <v>0</v>
      </c>
      <c r="CI90" s="359">
        <v>0</v>
      </c>
      <c r="CJ90" s="359">
        <v>0</v>
      </c>
      <c r="CK90" s="359">
        <v>0</v>
      </c>
      <c r="CL90" s="359">
        <v>0</v>
      </c>
      <c r="CM90" s="359">
        <v>0</v>
      </c>
      <c r="CN90" s="359">
        <v>0</v>
      </c>
      <c r="CO90" s="359">
        <v>0</v>
      </c>
      <c r="CP90" s="359">
        <v>0</v>
      </c>
      <c r="CQ90" s="359">
        <v>0</v>
      </c>
      <c r="CR90" s="359">
        <v>0</v>
      </c>
      <c r="CS90" s="359">
        <v>0</v>
      </c>
      <c r="CT90" s="359">
        <v>0</v>
      </c>
      <c r="CU90" s="359">
        <v>0</v>
      </c>
      <c r="CV90" s="359">
        <v>0</v>
      </c>
      <c r="CW90" s="359">
        <v>0</v>
      </c>
      <c r="CX90" s="359">
        <v>0</v>
      </c>
      <c r="CY90" s="359">
        <v>0</v>
      </c>
      <c r="CZ90" s="359">
        <v>0</v>
      </c>
      <c r="DA90" s="359">
        <v>0</v>
      </c>
      <c r="DB90" s="359">
        <v>0</v>
      </c>
      <c r="DC90" s="359">
        <v>0</v>
      </c>
      <c r="DE90" s="23">
        <f t="shared" ref="DE90:DE116" si="47">COUNTBLANK(H90:DC90)</f>
        <v>0</v>
      </c>
      <c r="DF90" s="23">
        <f t="shared" si="40"/>
        <v>0</v>
      </c>
      <c r="DG90">
        <f t="shared" ref="DG90:DG110" si="48">IF(ISNUMBER(E90),E90*100,0)</f>
        <v>21</v>
      </c>
    </row>
    <row r="91" spans="1:112" ht="15" customHeight="1">
      <c r="A91" s="67">
        <v>79</v>
      </c>
      <c r="B91" s="323" t="str">
        <f>$B$89&amp;"2."</f>
        <v>G.2.</v>
      </c>
      <c r="C91" s="357" t="s">
        <v>270</v>
      </c>
      <c r="D91" s="323"/>
      <c r="E91" s="366">
        <v>0.21</v>
      </c>
      <c r="F91" s="350">
        <f>H91+NPV(FD,I91:INDEX(I91:DC91,PAL))</f>
        <v>0</v>
      </c>
      <c r="G91" s="350">
        <f>SUMIF($H$5:$DC$5,"&lt;="&amp;PAL,$H91:$DC91)</f>
        <v>0</v>
      </c>
      <c r="H91" s="359">
        <v>0</v>
      </c>
      <c r="I91" s="359">
        <v>0</v>
      </c>
      <c r="J91" s="359">
        <v>0</v>
      </c>
      <c r="K91" s="359">
        <v>0</v>
      </c>
      <c r="L91" s="359">
        <v>0</v>
      </c>
      <c r="M91" s="359">
        <v>0</v>
      </c>
      <c r="N91" s="359">
        <v>0</v>
      </c>
      <c r="O91" s="359">
        <v>0</v>
      </c>
      <c r="P91" s="359">
        <v>0</v>
      </c>
      <c r="Q91" s="359">
        <v>0</v>
      </c>
      <c r="R91" s="359">
        <v>0</v>
      </c>
      <c r="S91" s="359">
        <v>0</v>
      </c>
      <c r="T91" s="359">
        <v>0</v>
      </c>
      <c r="U91" s="359">
        <v>0</v>
      </c>
      <c r="V91" s="359">
        <v>0</v>
      </c>
      <c r="W91" s="359">
        <v>0</v>
      </c>
      <c r="X91" s="359">
        <v>0</v>
      </c>
      <c r="Y91" s="359">
        <v>0</v>
      </c>
      <c r="Z91" s="359">
        <v>0</v>
      </c>
      <c r="AA91" s="359">
        <v>0</v>
      </c>
      <c r="AB91" s="359">
        <v>0</v>
      </c>
      <c r="AC91" s="359">
        <v>0</v>
      </c>
      <c r="AD91" s="359">
        <v>0</v>
      </c>
      <c r="AE91" s="359">
        <v>0</v>
      </c>
      <c r="AF91" s="359">
        <v>0</v>
      </c>
      <c r="AG91" s="359">
        <v>0</v>
      </c>
      <c r="AH91" s="359">
        <v>0</v>
      </c>
      <c r="AI91" s="359">
        <v>0</v>
      </c>
      <c r="AJ91" s="359">
        <v>0</v>
      </c>
      <c r="AK91" s="359">
        <v>0</v>
      </c>
      <c r="AL91" s="359">
        <v>0</v>
      </c>
      <c r="AM91" s="359">
        <v>0</v>
      </c>
      <c r="AN91" s="359">
        <v>0</v>
      </c>
      <c r="AO91" s="359">
        <v>0</v>
      </c>
      <c r="AP91" s="359">
        <v>0</v>
      </c>
      <c r="AQ91" s="359">
        <v>0</v>
      </c>
      <c r="AR91" s="359">
        <v>0</v>
      </c>
      <c r="AS91" s="359">
        <v>0</v>
      </c>
      <c r="AT91" s="359">
        <v>0</v>
      </c>
      <c r="AU91" s="359">
        <v>0</v>
      </c>
      <c r="AV91" s="359">
        <v>0</v>
      </c>
      <c r="AW91" s="359">
        <v>0</v>
      </c>
      <c r="AX91" s="359">
        <v>0</v>
      </c>
      <c r="AY91" s="359">
        <v>0</v>
      </c>
      <c r="AZ91" s="359">
        <v>0</v>
      </c>
      <c r="BA91" s="359">
        <v>0</v>
      </c>
      <c r="BB91" s="359">
        <v>0</v>
      </c>
      <c r="BC91" s="359">
        <v>0</v>
      </c>
      <c r="BD91" s="359">
        <v>0</v>
      </c>
      <c r="BE91" s="359">
        <v>0</v>
      </c>
      <c r="BF91" s="359">
        <v>0</v>
      </c>
      <c r="BG91" s="359">
        <v>0</v>
      </c>
      <c r="BH91" s="359">
        <v>0</v>
      </c>
      <c r="BI91" s="359">
        <v>0</v>
      </c>
      <c r="BJ91" s="359">
        <v>0</v>
      </c>
      <c r="BK91" s="359">
        <v>0</v>
      </c>
      <c r="BL91" s="359">
        <v>0</v>
      </c>
      <c r="BM91" s="359">
        <v>0</v>
      </c>
      <c r="BN91" s="359">
        <v>0</v>
      </c>
      <c r="BO91" s="359">
        <v>0</v>
      </c>
      <c r="BP91" s="359">
        <v>0</v>
      </c>
      <c r="BQ91" s="359">
        <v>0</v>
      </c>
      <c r="BR91" s="359">
        <v>0</v>
      </c>
      <c r="BS91" s="359">
        <v>0</v>
      </c>
      <c r="BT91" s="359">
        <v>0</v>
      </c>
      <c r="BU91" s="359">
        <v>0</v>
      </c>
      <c r="BV91" s="359">
        <v>0</v>
      </c>
      <c r="BW91" s="359">
        <v>0</v>
      </c>
      <c r="BX91" s="359">
        <v>0</v>
      </c>
      <c r="BY91" s="359">
        <v>0</v>
      </c>
      <c r="BZ91" s="359">
        <v>0</v>
      </c>
      <c r="CA91" s="359">
        <v>0</v>
      </c>
      <c r="CB91" s="359">
        <v>0</v>
      </c>
      <c r="CC91" s="359">
        <v>0</v>
      </c>
      <c r="CD91" s="359">
        <v>0</v>
      </c>
      <c r="CE91" s="359">
        <v>0</v>
      </c>
      <c r="CF91" s="359">
        <v>0</v>
      </c>
      <c r="CG91" s="359">
        <v>0</v>
      </c>
      <c r="CH91" s="359">
        <v>0</v>
      </c>
      <c r="CI91" s="359">
        <v>0</v>
      </c>
      <c r="CJ91" s="359">
        <v>0</v>
      </c>
      <c r="CK91" s="359">
        <v>0</v>
      </c>
      <c r="CL91" s="359">
        <v>0</v>
      </c>
      <c r="CM91" s="359">
        <v>0</v>
      </c>
      <c r="CN91" s="359">
        <v>0</v>
      </c>
      <c r="CO91" s="359">
        <v>0</v>
      </c>
      <c r="CP91" s="359">
        <v>0</v>
      </c>
      <c r="CQ91" s="359">
        <v>0</v>
      </c>
      <c r="CR91" s="359">
        <v>0</v>
      </c>
      <c r="CS91" s="359">
        <v>0</v>
      </c>
      <c r="CT91" s="359">
        <v>0</v>
      </c>
      <c r="CU91" s="359">
        <v>0</v>
      </c>
      <c r="CV91" s="359">
        <v>0</v>
      </c>
      <c r="CW91" s="359">
        <v>0</v>
      </c>
      <c r="CX91" s="359">
        <v>0</v>
      </c>
      <c r="CY91" s="359">
        <v>0</v>
      </c>
      <c r="CZ91" s="359">
        <v>0</v>
      </c>
      <c r="DA91" s="359">
        <v>0</v>
      </c>
      <c r="DB91" s="359">
        <v>0</v>
      </c>
      <c r="DC91" s="359">
        <v>0</v>
      </c>
      <c r="DE91" s="23">
        <f t="shared" si="47"/>
        <v>0</v>
      </c>
      <c r="DF91" s="23">
        <f t="shared" si="40"/>
        <v>0</v>
      </c>
      <c r="DG91">
        <f t="shared" si="48"/>
        <v>21</v>
      </c>
    </row>
    <row r="92" spans="1:112" ht="15" customHeight="1">
      <c r="A92" s="67">
        <v>80</v>
      </c>
      <c r="B92" s="323" t="str">
        <f>$B$89&amp;"3."</f>
        <v>G.3.</v>
      </c>
      <c r="C92" s="357" t="s">
        <v>271</v>
      </c>
      <c r="D92" s="323"/>
      <c r="E92" s="366">
        <v>0.21</v>
      </c>
      <c r="F92" s="350">
        <f>H92+NPV(FD,I92:INDEX(I92:DC92,PAL))</f>
        <v>0</v>
      </c>
      <c r="G92" s="350">
        <f>SUMIF($H$5:$DC$5,"&lt;="&amp;PAL,$H92:$DC92)</f>
        <v>0</v>
      </c>
      <c r="H92" s="359">
        <v>0</v>
      </c>
      <c r="I92" s="359">
        <v>0</v>
      </c>
      <c r="J92" s="359">
        <v>0</v>
      </c>
      <c r="K92" s="359">
        <v>0</v>
      </c>
      <c r="L92" s="359">
        <v>0</v>
      </c>
      <c r="M92" s="359">
        <v>0</v>
      </c>
      <c r="N92" s="359">
        <v>0</v>
      </c>
      <c r="O92" s="359">
        <v>0</v>
      </c>
      <c r="P92" s="359">
        <v>0</v>
      </c>
      <c r="Q92" s="359">
        <v>0</v>
      </c>
      <c r="R92" s="359">
        <v>0</v>
      </c>
      <c r="S92" s="359">
        <v>0</v>
      </c>
      <c r="T92" s="359">
        <v>0</v>
      </c>
      <c r="U92" s="359">
        <v>0</v>
      </c>
      <c r="V92" s="359">
        <v>0</v>
      </c>
      <c r="W92" s="359">
        <v>0</v>
      </c>
      <c r="X92" s="359">
        <v>0</v>
      </c>
      <c r="Y92" s="359">
        <v>0</v>
      </c>
      <c r="Z92" s="359">
        <v>0</v>
      </c>
      <c r="AA92" s="359">
        <v>0</v>
      </c>
      <c r="AB92" s="359">
        <v>0</v>
      </c>
      <c r="AC92" s="359">
        <v>0</v>
      </c>
      <c r="AD92" s="359">
        <v>0</v>
      </c>
      <c r="AE92" s="359">
        <v>0</v>
      </c>
      <c r="AF92" s="359">
        <v>0</v>
      </c>
      <c r="AG92" s="359">
        <v>0</v>
      </c>
      <c r="AH92" s="359">
        <v>0</v>
      </c>
      <c r="AI92" s="359">
        <v>0</v>
      </c>
      <c r="AJ92" s="359">
        <v>0</v>
      </c>
      <c r="AK92" s="359">
        <v>0</v>
      </c>
      <c r="AL92" s="359">
        <v>0</v>
      </c>
      <c r="AM92" s="359">
        <v>0</v>
      </c>
      <c r="AN92" s="359">
        <v>0</v>
      </c>
      <c r="AO92" s="359">
        <v>0</v>
      </c>
      <c r="AP92" s="359">
        <v>0</v>
      </c>
      <c r="AQ92" s="359">
        <v>0</v>
      </c>
      <c r="AR92" s="359">
        <v>0</v>
      </c>
      <c r="AS92" s="359">
        <v>0</v>
      </c>
      <c r="AT92" s="359">
        <v>0</v>
      </c>
      <c r="AU92" s="359">
        <v>0</v>
      </c>
      <c r="AV92" s="359">
        <v>0</v>
      </c>
      <c r="AW92" s="359">
        <v>0</v>
      </c>
      <c r="AX92" s="359">
        <v>0</v>
      </c>
      <c r="AY92" s="359">
        <v>0</v>
      </c>
      <c r="AZ92" s="359">
        <v>0</v>
      </c>
      <c r="BA92" s="359">
        <v>0</v>
      </c>
      <c r="BB92" s="359">
        <v>0</v>
      </c>
      <c r="BC92" s="359">
        <v>0</v>
      </c>
      <c r="BD92" s="359">
        <v>0</v>
      </c>
      <c r="BE92" s="359">
        <v>0</v>
      </c>
      <c r="BF92" s="359">
        <v>0</v>
      </c>
      <c r="BG92" s="359">
        <v>0</v>
      </c>
      <c r="BH92" s="359">
        <v>0</v>
      </c>
      <c r="BI92" s="359">
        <v>0</v>
      </c>
      <c r="BJ92" s="359">
        <v>0</v>
      </c>
      <c r="BK92" s="359">
        <v>0</v>
      </c>
      <c r="BL92" s="359">
        <v>0</v>
      </c>
      <c r="BM92" s="359">
        <v>0</v>
      </c>
      <c r="BN92" s="359">
        <v>0</v>
      </c>
      <c r="BO92" s="359">
        <v>0</v>
      </c>
      <c r="BP92" s="359">
        <v>0</v>
      </c>
      <c r="BQ92" s="359">
        <v>0</v>
      </c>
      <c r="BR92" s="359">
        <v>0</v>
      </c>
      <c r="BS92" s="359">
        <v>0</v>
      </c>
      <c r="BT92" s="359">
        <v>0</v>
      </c>
      <c r="BU92" s="359">
        <v>0</v>
      </c>
      <c r="BV92" s="359">
        <v>0</v>
      </c>
      <c r="BW92" s="359">
        <v>0</v>
      </c>
      <c r="BX92" s="359">
        <v>0</v>
      </c>
      <c r="BY92" s="359">
        <v>0</v>
      </c>
      <c r="BZ92" s="359">
        <v>0</v>
      </c>
      <c r="CA92" s="359">
        <v>0</v>
      </c>
      <c r="CB92" s="359">
        <v>0</v>
      </c>
      <c r="CC92" s="359">
        <v>0</v>
      </c>
      <c r="CD92" s="359">
        <v>0</v>
      </c>
      <c r="CE92" s="359">
        <v>0</v>
      </c>
      <c r="CF92" s="359">
        <v>0</v>
      </c>
      <c r="CG92" s="359">
        <v>0</v>
      </c>
      <c r="CH92" s="359">
        <v>0</v>
      </c>
      <c r="CI92" s="359">
        <v>0</v>
      </c>
      <c r="CJ92" s="359">
        <v>0</v>
      </c>
      <c r="CK92" s="359">
        <v>0</v>
      </c>
      <c r="CL92" s="359">
        <v>0</v>
      </c>
      <c r="CM92" s="359">
        <v>0</v>
      </c>
      <c r="CN92" s="359">
        <v>0</v>
      </c>
      <c r="CO92" s="359">
        <v>0</v>
      </c>
      <c r="CP92" s="359">
        <v>0</v>
      </c>
      <c r="CQ92" s="359">
        <v>0</v>
      </c>
      <c r="CR92" s="359">
        <v>0</v>
      </c>
      <c r="CS92" s="359">
        <v>0</v>
      </c>
      <c r="CT92" s="359">
        <v>0</v>
      </c>
      <c r="CU92" s="359">
        <v>0</v>
      </c>
      <c r="CV92" s="359">
        <v>0</v>
      </c>
      <c r="CW92" s="359">
        <v>0</v>
      </c>
      <c r="CX92" s="359">
        <v>0</v>
      </c>
      <c r="CY92" s="359">
        <v>0</v>
      </c>
      <c r="CZ92" s="359">
        <v>0</v>
      </c>
      <c r="DA92" s="359">
        <v>0</v>
      </c>
      <c r="DB92" s="359">
        <v>0</v>
      </c>
      <c r="DC92" s="359">
        <v>0</v>
      </c>
      <c r="DE92" s="23">
        <f t="shared" si="47"/>
        <v>0</v>
      </c>
      <c r="DF92" s="23">
        <f t="shared" si="40"/>
        <v>0</v>
      </c>
      <c r="DG92">
        <f t="shared" si="48"/>
        <v>21</v>
      </c>
    </row>
    <row r="93" spans="1:112" ht="15" customHeight="1">
      <c r="A93" s="67">
        <v>81</v>
      </c>
      <c r="B93" s="323" t="str">
        <f>$B$89&amp;"4."</f>
        <v>G.4.</v>
      </c>
      <c r="C93" s="357" t="s">
        <v>272</v>
      </c>
      <c r="D93" s="323"/>
      <c r="E93" s="366">
        <v>0.21</v>
      </c>
      <c r="F93" s="350">
        <f>H93+NPV(FD,I93:INDEX(I93:DC93,PAL))</f>
        <v>0</v>
      </c>
      <c r="G93" s="350">
        <f>SUMIF($H$5:$DC$5,"&lt;="&amp;PAL,$H93:$DC93)</f>
        <v>0</v>
      </c>
      <c r="H93" s="359">
        <v>0</v>
      </c>
      <c r="I93" s="359">
        <v>0</v>
      </c>
      <c r="J93" s="359">
        <v>0</v>
      </c>
      <c r="K93" s="359">
        <v>0</v>
      </c>
      <c r="L93" s="359">
        <v>0</v>
      </c>
      <c r="M93" s="359">
        <v>0</v>
      </c>
      <c r="N93" s="359">
        <v>0</v>
      </c>
      <c r="O93" s="359">
        <v>0</v>
      </c>
      <c r="P93" s="359">
        <v>0</v>
      </c>
      <c r="Q93" s="359">
        <v>0</v>
      </c>
      <c r="R93" s="359">
        <v>0</v>
      </c>
      <c r="S93" s="359">
        <v>0</v>
      </c>
      <c r="T93" s="359">
        <v>0</v>
      </c>
      <c r="U93" s="359">
        <v>0</v>
      </c>
      <c r="V93" s="359">
        <v>0</v>
      </c>
      <c r="W93" s="359">
        <v>0</v>
      </c>
      <c r="X93" s="359">
        <v>0</v>
      </c>
      <c r="Y93" s="359">
        <v>0</v>
      </c>
      <c r="Z93" s="359">
        <v>0</v>
      </c>
      <c r="AA93" s="359">
        <v>0</v>
      </c>
      <c r="AB93" s="359">
        <v>0</v>
      </c>
      <c r="AC93" s="359">
        <v>0</v>
      </c>
      <c r="AD93" s="359">
        <v>0</v>
      </c>
      <c r="AE93" s="359">
        <v>0</v>
      </c>
      <c r="AF93" s="359">
        <v>0</v>
      </c>
      <c r="AG93" s="359">
        <v>0</v>
      </c>
      <c r="AH93" s="359">
        <v>0</v>
      </c>
      <c r="AI93" s="359">
        <v>0</v>
      </c>
      <c r="AJ93" s="359">
        <v>0</v>
      </c>
      <c r="AK93" s="359">
        <v>0</v>
      </c>
      <c r="AL93" s="359">
        <v>0</v>
      </c>
      <c r="AM93" s="359">
        <v>0</v>
      </c>
      <c r="AN93" s="359">
        <v>0</v>
      </c>
      <c r="AO93" s="359">
        <v>0</v>
      </c>
      <c r="AP93" s="359">
        <v>0</v>
      </c>
      <c r="AQ93" s="359">
        <v>0</v>
      </c>
      <c r="AR93" s="359">
        <v>0</v>
      </c>
      <c r="AS93" s="359">
        <v>0</v>
      </c>
      <c r="AT93" s="359">
        <v>0</v>
      </c>
      <c r="AU93" s="359">
        <v>0</v>
      </c>
      <c r="AV93" s="359">
        <v>0</v>
      </c>
      <c r="AW93" s="359">
        <v>0</v>
      </c>
      <c r="AX93" s="359">
        <v>0</v>
      </c>
      <c r="AY93" s="359">
        <v>0</v>
      </c>
      <c r="AZ93" s="359">
        <v>0</v>
      </c>
      <c r="BA93" s="359">
        <v>0</v>
      </c>
      <c r="BB93" s="359">
        <v>0</v>
      </c>
      <c r="BC93" s="359">
        <v>0</v>
      </c>
      <c r="BD93" s="359">
        <v>0</v>
      </c>
      <c r="BE93" s="359">
        <v>0</v>
      </c>
      <c r="BF93" s="359">
        <v>0</v>
      </c>
      <c r="BG93" s="359">
        <v>0</v>
      </c>
      <c r="BH93" s="359">
        <v>0</v>
      </c>
      <c r="BI93" s="359">
        <v>0</v>
      </c>
      <c r="BJ93" s="359">
        <v>0</v>
      </c>
      <c r="BK93" s="359">
        <v>0</v>
      </c>
      <c r="BL93" s="359">
        <v>0</v>
      </c>
      <c r="BM93" s="359">
        <v>0</v>
      </c>
      <c r="BN93" s="359">
        <v>0</v>
      </c>
      <c r="BO93" s="359">
        <v>0</v>
      </c>
      <c r="BP93" s="359">
        <v>0</v>
      </c>
      <c r="BQ93" s="359">
        <v>0</v>
      </c>
      <c r="BR93" s="359">
        <v>0</v>
      </c>
      <c r="BS93" s="359">
        <v>0</v>
      </c>
      <c r="BT93" s="359">
        <v>0</v>
      </c>
      <c r="BU93" s="359">
        <v>0</v>
      </c>
      <c r="BV93" s="359">
        <v>0</v>
      </c>
      <c r="BW93" s="359">
        <v>0</v>
      </c>
      <c r="BX93" s="359">
        <v>0</v>
      </c>
      <c r="BY93" s="359">
        <v>0</v>
      </c>
      <c r="BZ93" s="359">
        <v>0</v>
      </c>
      <c r="CA93" s="359">
        <v>0</v>
      </c>
      <c r="CB93" s="359">
        <v>0</v>
      </c>
      <c r="CC93" s="359">
        <v>0</v>
      </c>
      <c r="CD93" s="359">
        <v>0</v>
      </c>
      <c r="CE93" s="359">
        <v>0</v>
      </c>
      <c r="CF93" s="359">
        <v>0</v>
      </c>
      <c r="CG93" s="359">
        <v>0</v>
      </c>
      <c r="CH93" s="359">
        <v>0</v>
      </c>
      <c r="CI93" s="359">
        <v>0</v>
      </c>
      <c r="CJ93" s="359">
        <v>0</v>
      </c>
      <c r="CK93" s="359">
        <v>0</v>
      </c>
      <c r="CL93" s="359">
        <v>0</v>
      </c>
      <c r="CM93" s="359">
        <v>0</v>
      </c>
      <c r="CN93" s="359">
        <v>0</v>
      </c>
      <c r="CO93" s="359">
        <v>0</v>
      </c>
      <c r="CP93" s="359">
        <v>0</v>
      </c>
      <c r="CQ93" s="359">
        <v>0</v>
      </c>
      <c r="CR93" s="359">
        <v>0</v>
      </c>
      <c r="CS93" s="359">
        <v>0</v>
      </c>
      <c r="CT93" s="359">
        <v>0</v>
      </c>
      <c r="CU93" s="359">
        <v>0</v>
      </c>
      <c r="CV93" s="359">
        <v>0</v>
      </c>
      <c r="CW93" s="359">
        <v>0</v>
      </c>
      <c r="CX93" s="359">
        <v>0</v>
      </c>
      <c r="CY93" s="359">
        <v>0</v>
      </c>
      <c r="CZ93" s="359">
        <v>0</v>
      </c>
      <c r="DA93" s="359">
        <v>0</v>
      </c>
      <c r="DB93" s="359">
        <v>0</v>
      </c>
      <c r="DC93" s="359">
        <v>0</v>
      </c>
      <c r="DE93" s="23">
        <f t="shared" si="47"/>
        <v>0</v>
      </c>
      <c r="DF93" s="23">
        <f t="shared" si="40"/>
        <v>0</v>
      </c>
      <c r="DG93">
        <f t="shared" si="48"/>
        <v>21</v>
      </c>
    </row>
    <row r="94" spans="1:112" ht="15" customHeight="1">
      <c r="A94" s="67">
        <v>82</v>
      </c>
      <c r="B94" s="323" t="str">
        <f>$B$89&amp;"5."</f>
        <v>G.5.</v>
      </c>
      <c r="C94" s="357" t="s">
        <v>273</v>
      </c>
      <c r="D94" s="323"/>
      <c r="E94" s="366">
        <v>0.21</v>
      </c>
      <c r="F94" s="350">
        <f>H94+NPV(FD,I94:INDEX(I94:DC94,PAL))</f>
        <v>0</v>
      </c>
      <c r="G94" s="350">
        <f>SUMIF($H$5:$DC$5,"&lt;="&amp;PAL,$H94:$DC94)</f>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0</v>
      </c>
      <c r="AD94" s="359">
        <v>0</v>
      </c>
      <c r="AE94" s="359">
        <v>0</v>
      </c>
      <c r="AF94" s="359">
        <v>0</v>
      </c>
      <c r="AG94" s="359">
        <v>0</v>
      </c>
      <c r="AH94" s="359">
        <v>0</v>
      </c>
      <c r="AI94" s="359">
        <v>0</v>
      </c>
      <c r="AJ94" s="359">
        <v>0</v>
      </c>
      <c r="AK94" s="359">
        <v>0</v>
      </c>
      <c r="AL94" s="359">
        <v>0</v>
      </c>
      <c r="AM94" s="359">
        <v>0</v>
      </c>
      <c r="AN94" s="359">
        <v>0</v>
      </c>
      <c r="AO94" s="359">
        <v>0</v>
      </c>
      <c r="AP94" s="359">
        <v>0</v>
      </c>
      <c r="AQ94" s="359">
        <v>0</v>
      </c>
      <c r="AR94" s="359">
        <v>0</v>
      </c>
      <c r="AS94" s="359">
        <v>0</v>
      </c>
      <c r="AT94" s="359">
        <v>0</v>
      </c>
      <c r="AU94" s="359">
        <v>0</v>
      </c>
      <c r="AV94" s="359">
        <v>0</v>
      </c>
      <c r="AW94" s="359">
        <v>0</v>
      </c>
      <c r="AX94" s="359">
        <v>0</v>
      </c>
      <c r="AY94" s="359">
        <v>0</v>
      </c>
      <c r="AZ94" s="359">
        <v>0</v>
      </c>
      <c r="BA94" s="359">
        <v>0</v>
      </c>
      <c r="BB94" s="359">
        <v>0</v>
      </c>
      <c r="BC94" s="359">
        <v>0</v>
      </c>
      <c r="BD94" s="359">
        <v>0</v>
      </c>
      <c r="BE94" s="359">
        <v>0</v>
      </c>
      <c r="BF94" s="359">
        <v>0</v>
      </c>
      <c r="BG94" s="359">
        <v>0</v>
      </c>
      <c r="BH94" s="359">
        <v>0</v>
      </c>
      <c r="BI94" s="359">
        <v>0</v>
      </c>
      <c r="BJ94" s="359">
        <v>0</v>
      </c>
      <c r="BK94" s="359">
        <v>0</v>
      </c>
      <c r="BL94" s="359">
        <v>0</v>
      </c>
      <c r="BM94" s="359">
        <v>0</v>
      </c>
      <c r="BN94" s="359">
        <v>0</v>
      </c>
      <c r="BO94" s="359">
        <v>0</v>
      </c>
      <c r="BP94" s="359">
        <v>0</v>
      </c>
      <c r="BQ94" s="359">
        <v>0</v>
      </c>
      <c r="BR94" s="359">
        <v>0</v>
      </c>
      <c r="BS94" s="359">
        <v>0</v>
      </c>
      <c r="BT94" s="359">
        <v>0</v>
      </c>
      <c r="BU94" s="359">
        <v>0</v>
      </c>
      <c r="BV94" s="359">
        <v>0</v>
      </c>
      <c r="BW94" s="359">
        <v>0</v>
      </c>
      <c r="BX94" s="359">
        <v>0</v>
      </c>
      <c r="BY94" s="359">
        <v>0</v>
      </c>
      <c r="BZ94" s="359">
        <v>0</v>
      </c>
      <c r="CA94" s="359">
        <v>0</v>
      </c>
      <c r="CB94" s="359">
        <v>0</v>
      </c>
      <c r="CC94" s="359">
        <v>0</v>
      </c>
      <c r="CD94" s="359">
        <v>0</v>
      </c>
      <c r="CE94" s="359">
        <v>0</v>
      </c>
      <c r="CF94" s="359">
        <v>0</v>
      </c>
      <c r="CG94" s="359">
        <v>0</v>
      </c>
      <c r="CH94" s="359">
        <v>0</v>
      </c>
      <c r="CI94" s="359">
        <v>0</v>
      </c>
      <c r="CJ94" s="359">
        <v>0</v>
      </c>
      <c r="CK94" s="359">
        <v>0</v>
      </c>
      <c r="CL94" s="359">
        <v>0</v>
      </c>
      <c r="CM94" s="359">
        <v>0</v>
      </c>
      <c r="CN94" s="359">
        <v>0</v>
      </c>
      <c r="CO94" s="359">
        <v>0</v>
      </c>
      <c r="CP94" s="359">
        <v>0</v>
      </c>
      <c r="CQ94" s="359">
        <v>0</v>
      </c>
      <c r="CR94" s="359">
        <v>0</v>
      </c>
      <c r="CS94" s="359">
        <v>0</v>
      </c>
      <c r="CT94" s="359">
        <v>0</v>
      </c>
      <c r="CU94" s="359">
        <v>0</v>
      </c>
      <c r="CV94" s="359">
        <v>0</v>
      </c>
      <c r="CW94" s="359">
        <v>0</v>
      </c>
      <c r="CX94" s="359">
        <v>0</v>
      </c>
      <c r="CY94" s="359">
        <v>0</v>
      </c>
      <c r="CZ94" s="359">
        <v>0</v>
      </c>
      <c r="DA94" s="359">
        <v>0</v>
      </c>
      <c r="DB94" s="359">
        <v>0</v>
      </c>
      <c r="DC94" s="359">
        <v>0</v>
      </c>
      <c r="DE94" s="23">
        <f t="shared" si="47"/>
        <v>0</v>
      </c>
      <c r="DF94" s="23">
        <f t="shared" si="40"/>
        <v>0</v>
      </c>
      <c r="DG94">
        <f t="shared" si="48"/>
        <v>21</v>
      </c>
    </row>
    <row r="95" spans="1:112" ht="15" customHeight="1">
      <c r="A95" s="67">
        <v>83</v>
      </c>
      <c r="B95" s="323" t="str">
        <f>$B$89&amp;"6."</f>
        <v>G.6.</v>
      </c>
      <c r="C95" s="357" t="s">
        <v>274</v>
      </c>
      <c r="D95" s="323"/>
      <c r="E95" s="366">
        <v>0.21</v>
      </c>
      <c r="F95" s="350">
        <f>H95+NPV(FD,I95:INDEX(I95:DC95,PAL))</f>
        <v>0</v>
      </c>
      <c r="G95" s="350">
        <f>SUMIF($H$5:$DC$5,"&lt;="&amp;PAL,$H95:$DC95)</f>
        <v>0</v>
      </c>
      <c r="H95" s="359">
        <v>0</v>
      </c>
      <c r="I95" s="359">
        <v>0</v>
      </c>
      <c r="J95" s="359">
        <v>0</v>
      </c>
      <c r="K95" s="359">
        <v>0</v>
      </c>
      <c r="L95" s="359">
        <v>0</v>
      </c>
      <c r="M95" s="359">
        <v>0</v>
      </c>
      <c r="N95" s="359">
        <v>0</v>
      </c>
      <c r="O95" s="359">
        <v>0</v>
      </c>
      <c r="P95" s="359">
        <v>0</v>
      </c>
      <c r="Q95" s="359">
        <v>0</v>
      </c>
      <c r="R95" s="359">
        <v>0</v>
      </c>
      <c r="S95" s="359">
        <v>0</v>
      </c>
      <c r="T95" s="359">
        <v>0</v>
      </c>
      <c r="U95" s="359">
        <v>0</v>
      </c>
      <c r="V95" s="359">
        <v>0</v>
      </c>
      <c r="W95" s="359">
        <v>0</v>
      </c>
      <c r="X95" s="359">
        <v>0</v>
      </c>
      <c r="Y95" s="359">
        <v>0</v>
      </c>
      <c r="Z95" s="359">
        <v>0</v>
      </c>
      <c r="AA95" s="359">
        <v>0</v>
      </c>
      <c r="AB95" s="359">
        <v>0</v>
      </c>
      <c r="AC95" s="359">
        <v>0</v>
      </c>
      <c r="AD95" s="359">
        <v>0</v>
      </c>
      <c r="AE95" s="359">
        <v>0</v>
      </c>
      <c r="AF95" s="359">
        <v>0</v>
      </c>
      <c r="AG95" s="359">
        <v>0</v>
      </c>
      <c r="AH95" s="359">
        <v>0</v>
      </c>
      <c r="AI95" s="359">
        <v>0</v>
      </c>
      <c r="AJ95" s="359">
        <v>0</v>
      </c>
      <c r="AK95" s="359">
        <v>0</v>
      </c>
      <c r="AL95" s="359">
        <v>0</v>
      </c>
      <c r="AM95" s="359">
        <v>0</v>
      </c>
      <c r="AN95" s="359">
        <v>0</v>
      </c>
      <c r="AO95" s="359">
        <v>0</v>
      </c>
      <c r="AP95" s="359">
        <v>0</v>
      </c>
      <c r="AQ95" s="359">
        <v>0</v>
      </c>
      <c r="AR95" s="359">
        <v>0</v>
      </c>
      <c r="AS95" s="359">
        <v>0</v>
      </c>
      <c r="AT95" s="359">
        <v>0</v>
      </c>
      <c r="AU95" s="359">
        <v>0</v>
      </c>
      <c r="AV95" s="359">
        <v>0</v>
      </c>
      <c r="AW95" s="359">
        <v>0</v>
      </c>
      <c r="AX95" s="359">
        <v>0</v>
      </c>
      <c r="AY95" s="359">
        <v>0</v>
      </c>
      <c r="AZ95" s="359">
        <v>0</v>
      </c>
      <c r="BA95" s="359">
        <v>0</v>
      </c>
      <c r="BB95" s="359">
        <v>0</v>
      </c>
      <c r="BC95" s="359">
        <v>0</v>
      </c>
      <c r="BD95" s="359">
        <v>0</v>
      </c>
      <c r="BE95" s="359">
        <v>0</v>
      </c>
      <c r="BF95" s="359">
        <v>0</v>
      </c>
      <c r="BG95" s="359">
        <v>0</v>
      </c>
      <c r="BH95" s="359">
        <v>0</v>
      </c>
      <c r="BI95" s="359">
        <v>0</v>
      </c>
      <c r="BJ95" s="359">
        <v>0</v>
      </c>
      <c r="BK95" s="359">
        <v>0</v>
      </c>
      <c r="BL95" s="359">
        <v>0</v>
      </c>
      <c r="BM95" s="359">
        <v>0</v>
      </c>
      <c r="BN95" s="359">
        <v>0</v>
      </c>
      <c r="BO95" s="359">
        <v>0</v>
      </c>
      <c r="BP95" s="359">
        <v>0</v>
      </c>
      <c r="BQ95" s="359">
        <v>0</v>
      </c>
      <c r="BR95" s="359">
        <v>0</v>
      </c>
      <c r="BS95" s="359">
        <v>0</v>
      </c>
      <c r="BT95" s="359">
        <v>0</v>
      </c>
      <c r="BU95" s="359">
        <v>0</v>
      </c>
      <c r="BV95" s="359">
        <v>0</v>
      </c>
      <c r="BW95" s="359">
        <v>0</v>
      </c>
      <c r="BX95" s="359">
        <v>0</v>
      </c>
      <c r="BY95" s="359">
        <v>0</v>
      </c>
      <c r="BZ95" s="359">
        <v>0</v>
      </c>
      <c r="CA95" s="359">
        <v>0</v>
      </c>
      <c r="CB95" s="359">
        <v>0</v>
      </c>
      <c r="CC95" s="359">
        <v>0</v>
      </c>
      <c r="CD95" s="359">
        <v>0</v>
      </c>
      <c r="CE95" s="359">
        <v>0</v>
      </c>
      <c r="CF95" s="359">
        <v>0</v>
      </c>
      <c r="CG95" s="359">
        <v>0</v>
      </c>
      <c r="CH95" s="359">
        <v>0</v>
      </c>
      <c r="CI95" s="359">
        <v>0</v>
      </c>
      <c r="CJ95" s="359">
        <v>0</v>
      </c>
      <c r="CK95" s="359">
        <v>0</v>
      </c>
      <c r="CL95" s="359">
        <v>0</v>
      </c>
      <c r="CM95" s="359">
        <v>0</v>
      </c>
      <c r="CN95" s="359">
        <v>0</v>
      </c>
      <c r="CO95" s="359">
        <v>0</v>
      </c>
      <c r="CP95" s="359">
        <v>0</v>
      </c>
      <c r="CQ95" s="359">
        <v>0</v>
      </c>
      <c r="CR95" s="359">
        <v>0</v>
      </c>
      <c r="CS95" s="359">
        <v>0</v>
      </c>
      <c r="CT95" s="359">
        <v>0</v>
      </c>
      <c r="CU95" s="359">
        <v>0</v>
      </c>
      <c r="CV95" s="359">
        <v>0</v>
      </c>
      <c r="CW95" s="359">
        <v>0</v>
      </c>
      <c r="CX95" s="359">
        <v>0</v>
      </c>
      <c r="CY95" s="359">
        <v>0</v>
      </c>
      <c r="CZ95" s="359">
        <v>0</v>
      </c>
      <c r="DA95" s="359">
        <v>0</v>
      </c>
      <c r="DB95" s="359">
        <v>0</v>
      </c>
      <c r="DC95" s="359">
        <v>0</v>
      </c>
      <c r="DE95" s="23">
        <f t="shared" si="47"/>
        <v>0</v>
      </c>
      <c r="DF95" s="23">
        <f t="shared" si="40"/>
        <v>0</v>
      </c>
      <c r="DG95">
        <f t="shared" si="48"/>
        <v>21</v>
      </c>
    </row>
    <row r="96" spans="1:112" ht="15" customHeight="1">
      <c r="A96" s="67">
        <v>84</v>
      </c>
      <c r="B96" s="323" t="str">
        <f>$B$89&amp;"7."</f>
        <v>G.7.</v>
      </c>
      <c r="C96" s="357" t="s">
        <v>275</v>
      </c>
      <c r="D96" s="323"/>
      <c r="E96" s="366">
        <v>0.21</v>
      </c>
      <c r="F96" s="350">
        <f>H96+NPV(FD,I96:INDEX(I96:DC96,PAL))</f>
        <v>0</v>
      </c>
      <c r="G96" s="350">
        <f>SUMIF($H$5:$DC$5,"&lt;="&amp;PAL,$H96:$DC96)</f>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0</v>
      </c>
      <c r="AW96" s="359">
        <v>0</v>
      </c>
      <c r="AX96" s="359">
        <v>0</v>
      </c>
      <c r="AY96" s="359">
        <v>0</v>
      </c>
      <c r="AZ96" s="359">
        <v>0</v>
      </c>
      <c r="BA96" s="359">
        <v>0</v>
      </c>
      <c r="BB96" s="359">
        <v>0</v>
      </c>
      <c r="BC96" s="359">
        <v>0</v>
      </c>
      <c r="BD96" s="359">
        <v>0</v>
      </c>
      <c r="BE96" s="359">
        <v>0</v>
      </c>
      <c r="BF96" s="359">
        <v>0</v>
      </c>
      <c r="BG96" s="359">
        <v>0</v>
      </c>
      <c r="BH96" s="359">
        <v>0</v>
      </c>
      <c r="BI96" s="359">
        <v>0</v>
      </c>
      <c r="BJ96" s="359">
        <v>0</v>
      </c>
      <c r="BK96" s="359">
        <v>0</v>
      </c>
      <c r="BL96" s="359">
        <v>0</v>
      </c>
      <c r="BM96" s="359">
        <v>0</v>
      </c>
      <c r="BN96" s="359">
        <v>0</v>
      </c>
      <c r="BO96" s="359">
        <v>0</v>
      </c>
      <c r="BP96" s="359">
        <v>0</v>
      </c>
      <c r="BQ96" s="359">
        <v>0</v>
      </c>
      <c r="BR96" s="359">
        <v>0</v>
      </c>
      <c r="BS96" s="359">
        <v>0</v>
      </c>
      <c r="BT96" s="359">
        <v>0</v>
      </c>
      <c r="BU96" s="359">
        <v>0</v>
      </c>
      <c r="BV96" s="359">
        <v>0</v>
      </c>
      <c r="BW96" s="359">
        <v>0</v>
      </c>
      <c r="BX96" s="359">
        <v>0</v>
      </c>
      <c r="BY96" s="359">
        <v>0</v>
      </c>
      <c r="BZ96" s="359">
        <v>0</v>
      </c>
      <c r="CA96" s="359">
        <v>0</v>
      </c>
      <c r="CB96" s="359">
        <v>0</v>
      </c>
      <c r="CC96" s="359">
        <v>0</v>
      </c>
      <c r="CD96" s="359">
        <v>0</v>
      </c>
      <c r="CE96" s="359">
        <v>0</v>
      </c>
      <c r="CF96" s="359">
        <v>0</v>
      </c>
      <c r="CG96" s="359">
        <v>0</v>
      </c>
      <c r="CH96" s="359">
        <v>0</v>
      </c>
      <c r="CI96" s="359">
        <v>0</v>
      </c>
      <c r="CJ96" s="359">
        <v>0</v>
      </c>
      <c r="CK96" s="359">
        <v>0</v>
      </c>
      <c r="CL96" s="359">
        <v>0</v>
      </c>
      <c r="CM96" s="359">
        <v>0</v>
      </c>
      <c r="CN96" s="359">
        <v>0</v>
      </c>
      <c r="CO96" s="359">
        <v>0</v>
      </c>
      <c r="CP96" s="359">
        <v>0</v>
      </c>
      <c r="CQ96" s="359">
        <v>0</v>
      </c>
      <c r="CR96" s="359">
        <v>0</v>
      </c>
      <c r="CS96" s="359">
        <v>0</v>
      </c>
      <c r="CT96" s="359">
        <v>0</v>
      </c>
      <c r="CU96" s="359">
        <v>0</v>
      </c>
      <c r="CV96" s="359">
        <v>0</v>
      </c>
      <c r="CW96" s="359">
        <v>0</v>
      </c>
      <c r="CX96" s="359">
        <v>0</v>
      </c>
      <c r="CY96" s="359">
        <v>0</v>
      </c>
      <c r="CZ96" s="359">
        <v>0</v>
      </c>
      <c r="DA96" s="359">
        <v>0</v>
      </c>
      <c r="DB96" s="359">
        <v>0</v>
      </c>
      <c r="DC96" s="359">
        <v>0</v>
      </c>
      <c r="DE96" s="23">
        <f t="shared" si="47"/>
        <v>0</v>
      </c>
      <c r="DF96" s="23">
        <f t="shared" si="40"/>
        <v>0</v>
      </c>
      <c r="DG96">
        <f t="shared" si="48"/>
        <v>21</v>
      </c>
    </row>
    <row r="97" spans="1:111" ht="15" customHeight="1">
      <c r="A97" s="67">
        <v>85</v>
      </c>
      <c r="B97" s="323" t="str">
        <f>$B$89&amp;"8."</f>
        <v>G.8.</v>
      </c>
      <c r="C97" s="357" t="s">
        <v>276</v>
      </c>
      <c r="D97" s="323"/>
      <c r="E97" s="366">
        <v>0.21</v>
      </c>
      <c r="F97" s="350">
        <f>H97+NPV(FD,I97:INDEX(I97:DC97,PAL))</f>
        <v>0</v>
      </c>
      <c r="G97" s="350">
        <f>SUMIF($H$5:$DC$5,"&lt;="&amp;PAL,$H97:$DC97)</f>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0</v>
      </c>
      <c r="AJ97" s="359">
        <v>0</v>
      </c>
      <c r="AK97" s="359">
        <v>0</v>
      </c>
      <c r="AL97" s="359">
        <v>0</v>
      </c>
      <c r="AM97" s="359">
        <v>0</v>
      </c>
      <c r="AN97" s="359">
        <v>0</v>
      </c>
      <c r="AO97" s="359">
        <v>0</v>
      </c>
      <c r="AP97" s="359">
        <v>0</v>
      </c>
      <c r="AQ97" s="359">
        <v>0</v>
      </c>
      <c r="AR97" s="359">
        <v>0</v>
      </c>
      <c r="AS97" s="359">
        <v>0</v>
      </c>
      <c r="AT97" s="359">
        <v>0</v>
      </c>
      <c r="AU97" s="359">
        <v>0</v>
      </c>
      <c r="AV97" s="359">
        <v>0</v>
      </c>
      <c r="AW97" s="359">
        <v>0</v>
      </c>
      <c r="AX97" s="359">
        <v>0</v>
      </c>
      <c r="AY97" s="359">
        <v>0</v>
      </c>
      <c r="AZ97" s="359">
        <v>0</v>
      </c>
      <c r="BA97" s="359">
        <v>0</v>
      </c>
      <c r="BB97" s="359">
        <v>0</v>
      </c>
      <c r="BC97" s="359">
        <v>0</v>
      </c>
      <c r="BD97" s="359">
        <v>0</v>
      </c>
      <c r="BE97" s="359">
        <v>0</v>
      </c>
      <c r="BF97" s="359">
        <v>0</v>
      </c>
      <c r="BG97" s="359">
        <v>0</v>
      </c>
      <c r="BH97" s="359">
        <v>0</v>
      </c>
      <c r="BI97" s="359">
        <v>0</v>
      </c>
      <c r="BJ97" s="359">
        <v>0</v>
      </c>
      <c r="BK97" s="359">
        <v>0</v>
      </c>
      <c r="BL97" s="359">
        <v>0</v>
      </c>
      <c r="BM97" s="359">
        <v>0</v>
      </c>
      <c r="BN97" s="359">
        <v>0</v>
      </c>
      <c r="BO97" s="359">
        <v>0</v>
      </c>
      <c r="BP97" s="359">
        <v>0</v>
      </c>
      <c r="BQ97" s="359">
        <v>0</v>
      </c>
      <c r="BR97" s="359">
        <v>0</v>
      </c>
      <c r="BS97" s="359">
        <v>0</v>
      </c>
      <c r="BT97" s="359">
        <v>0</v>
      </c>
      <c r="BU97" s="359">
        <v>0</v>
      </c>
      <c r="BV97" s="359">
        <v>0</v>
      </c>
      <c r="BW97" s="359">
        <v>0</v>
      </c>
      <c r="BX97" s="359">
        <v>0</v>
      </c>
      <c r="BY97" s="359">
        <v>0</v>
      </c>
      <c r="BZ97" s="359">
        <v>0</v>
      </c>
      <c r="CA97" s="359">
        <v>0</v>
      </c>
      <c r="CB97" s="359">
        <v>0</v>
      </c>
      <c r="CC97" s="359">
        <v>0</v>
      </c>
      <c r="CD97" s="359">
        <v>0</v>
      </c>
      <c r="CE97" s="359">
        <v>0</v>
      </c>
      <c r="CF97" s="359">
        <v>0</v>
      </c>
      <c r="CG97" s="359">
        <v>0</v>
      </c>
      <c r="CH97" s="359">
        <v>0</v>
      </c>
      <c r="CI97" s="359">
        <v>0</v>
      </c>
      <c r="CJ97" s="359">
        <v>0</v>
      </c>
      <c r="CK97" s="359">
        <v>0</v>
      </c>
      <c r="CL97" s="359">
        <v>0</v>
      </c>
      <c r="CM97" s="359">
        <v>0</v>
      </c>
      <c r="CN97" s="359">
        <v>0</v>
      </c>
      <c r="CO97" s="359">
        <v>0</v>
      </c>
      <c r="CP97" s="359">
        <v>0</v>
      </c>
      <c r="CQ97" s="359">
        <v>0</v>
      </c>
      <c r="CR97" s="359">
        <v>0</v>
      </c>
      <c r="CS97" s="359">
        <v>0</v>
      </c>
      <c r="CT97" s="359">
        <v>0</v>
      </c>
      <c r="CU97" s="359">
        <v>0</v>
      </c>
      <c r="CV97" s="359">
        <v>0</v>
      </c>
      <c r="CW97" s="359">
        <v>0</v>
      </c>
      <c r="CX97" s="359">
        <v>0</v>
      </c>
      <c r="CY97" s="359">
        <v>0</v>
      </c>
      <c r="CZ97" s="359">
        <v>0</v>
      </c>
      <c r="DA97" s="359">
        <v>0</v>
      </c>
      <c r="DB97" s="359">
        <v>0</v>
      </c>
      <c r="DC97" s="359">
        <v>0</v>
      </c>
      <c r="DE97" s="23">
        <f t="shared" si="47"/>
        <v>0</v>
      </c>
      <c r="DF97" s="23">
        <f t="shared" si="40"/>
        <v>0</v>
      </c>
      <c r="DG97">
        <f t="shared" si="48"/>
        <v>21</v>
      </c>
    </row>
    <row r="98" spans="1:111" ht="15" customHeight="1">
      <c r="A98" s="67">
        <v>86</v>
      </c>
      <c r="B98" s="323" t="str">
        <f>$B$89&amp;"9."</f>
        <v>G.9.</v>
      </c>
      <c r="C98" s="357" t="s">
        <v>277</v>
      </c>
      <c r="D98" s="323"/>
      <c r="E98" s="366">
        <v>0.21</v>
      </c>
      <c r="F98" s="350">
        <f>H98+NPV(FD,I98:INDEX(I98:DC98,PAL))</f>
        <v>0</v>
      </c>
      <c r="G98" s="350">
        <f>SUMIF($H$5:$DC$5,"&lt;="&amp;PAL,$H98:$DC98)</f>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59">
        <v>0</v>
      </c>
      <c r="BD98" s="359">
        <v>0</v>
      </c>
      <c r="BE98" s="359">
        <v>0</v>
      </c>
      <c r="BF98" s="359">
        <v>0</v>
      </c>
      <c r="BG98" s="359">
        <v>0</v>
      </c>
      <c r="BH98" s="359">
        <v>0</v>
      </c>
      <c r="BI98" s="359">
        <v>0</v>
      </c>
      <c r="BJ98" s="359">
        <v>0</v>
      </c>
      <c r="BK98" s="359">
        <v>0</v>
      </c>
      <c r="BL98" s="359">
        <v>0</v>
      </c>
      <c r="BM98" s="359">
        <v>0</v>
      </c>
      <c r="BN98" s="359">
        <v>0</v>
      </c>
      <c r="BO98" s="359">
        <v>0</v>
      </c>
      <c r="BP98" s="359">
        <v>0</v>
      </c>
      <c r="BQ98" s="359">
        <v>0</v>
      </c>
      <c r="BR98" s="359">
        <v>0</v>
      </c>
      <c r="BS98" s="359">
        <v>0</v>
      </c>
      <c r="BT98" s="359">
        <v>0</v>
      </c>
      <c r="BU98" s="359">
        <v>0</v>
      </c>
      <c r="BV98" s="359">
        <v>0</v>
      </c>
      <c r="BW98" s="359">
        <v>0</v>
      </c>
      <c r="BX98" s="359">
        <v>0</v>
      </c>
      <c r="BY98" s="359">
        <v>0</v>
      </c>
      <c r="BZ98" s="359">
        <v>0</v>
      </c>
      <c r="CA98" s="359">
        <v>0</v>
      </c>
      <c r="CB98" s="359">
        <v>0</v>
      </c>
      <c r="CC98" s="359">
        <v>0</v>
      </c>
      <c r="CD98" s="359">
        <v>0</v>
      </c>
      <c r="CE98" s="359">
        <v>0</v>
      </c>
      <c r="CF98" s="359">
        <v>0</v>
      </c>
      <c r="CG98" s="359">
        <v>0</v>
      </c>
      <c r="CH98" s="359">
        <v>0</v>
      </c>
      <c r="CI98" s="359">
        <v>0</v>
      </c>
      <c r="CJ98" s="359">
        <v>0</v>
      </c>
      <c r="CK98" s="359">
        <v>0</v>
      </c>
      <c r="CL98" s="359">
        <v>0</v>
      </c>
      <c r="CM98" s="359">
        <v>0</v>
      </c>
      <c r="CN98" s="359">
        <v>0</v>
      </c>
      <c r="CO98" s="359">
        <v>0</v>
      </c>
      <c r="CP98" s="359">
        <v>0</v>
      </c>
      <c r="CQ98" s="359">
        <v>0</v>
      </c>
      <c r="CR98" s="359">
        <v>0</v>
      </c>
      <c r="CS98" s="359">
        <v>0</v>
      </c>
      <c r="CT98" s="359">
        <v>0</v>
      </c>
      <c r="CU98" s="359">
        <v>0</v>
      </c>
      <c r="CV98" s="359">
        <v>0</v>
      </c>
      <c r="CW98" s="359">
        <v>0</v>
      </c>
      <c r="CX98" s="359">
        <v>0</v>
      </c>
      <c r="CY98" s="359">
        <v>0</v>
      </c>
      <c r="CZ98" s="359">
        <v>0</v>
      </c>
      <c r="DA98" s="359">
        <v>0</v>
      </c>
      <c r="DB98" s="359">
        <v>0</v>
      </c>
      <c r="DC98" s="359">
        <v>0</v>
      </c>
      <c r="DE98" s="23">
        <f t="shared" si="47"/>
        <v>0</v>
      </c>
      <c r="DF98" s="23">
        <f t="shared" si="40"/>
        <v>0</v>
      </c>
      <c r="DG98">
        <f t="shared" si="48"/>
        <v>21</v>
      </c>
    </row>
    <row r="99" spans="1:111" ht="15" customHeight="1">
      <c r="A99" s="67">
        <v>87</v>
      </c>
      <c r="B99" s="323" t="str">
        <f>$B$89&amp;"10."</f>
        <v>G.10.</v>
      </c>
      <c r="C99" s="357" t="s">
        <v>278</v>
      </c>
      <c r="D99" s="323"/>
      <c r="E99" s="366">
        <v>0.21</v>
      </c>
      <c r="F99" s="350">
        <f>H99+NPV(FD,I99:INDEX(I99:DC99,PAL))</f>
        <v>0</v>
      </c>
      <c r="G99" s="350">
        <f>SUMIF($H$5:$DC$5,"&lt;="&amp;PAL,$H99:$DC99)</f>
        <v>0</v>
      </c>
      <c r="H99" s="359">
        <v>0</v>
      </c>
      <c r="I99" s="359">
        <v>0</v>
      </c>
      <c r="J99" s="359">
        <v>0</v>
      </c>
      <c r="K99" s="359">
        <v>0</v>
      </c>
      <c r="L99" s="359">
        <v>0</v>
      </c>
      <c r="M99" s="359">
        <v>0</v>
      </c>
      <c r="N99" s="359">
        <v>0</v>
      </c>
      <c r="O99" s="359">
        <v>0</v>
      </c>
      <c r="P99" s="359">
        <v>0</v>
      </c>
      <c r="Q99" s="359">
        <v>0</v>
      </c>
      <c r="R99" s="359">
        <v>0</v>
      </c>
      <c r="S99" s="359">
        <v>0</v>
      </c>
      <c r="T99" s="359">
        <v>0</v>
      </c>
      <c r="U99" s="359">
        <v>0</v>
      </c>
      <c r="V99" s="359">
        <v>0</v>
      </c>
      <c r="W99" s="359">
        <v>0</v>
      </c>
      <c r="X99" s="359">
        <v>0</v>
      </c>
      <c r="Y99" s="359">
        <v>0</v>
      </c>
      <c r="Z99" s="359">
        <v>0</v>
      </c>
      <c r="AA99" s="359">
        <v>0</v>
      </c>
      <c r="AB99" s="359">
        <v>0</v>
      </c>
      <c r="AC99" s="359">
        <v>0</v>
      </c>
      <c r="AD99" s="359">
        <v>0</v>
      </c>
      <c r="AE99" s="359">
        <v>0</v>
      </c>
      <c r="AF99" s="359">
        <v>0</v>
      </c>
      <c r="AG99" s="359">
        <v>0</v>
      </c>
      <c r="AH99" s="359">
        <v>0</v>
      </c>
      <c r="AI99" s="359">
        <v>0</v>
      </c>
      <c r="AJ99" s="359">
        <v>0</v>
      </c>
      <c r="AK99" s="359">
        <v>0</v>
      </c>
      <c r="AL99" s="359">
        <v>0</v>
      </c>
      <c r="AM99" s="359">
        <v>0</v>
      </c>
      <c r="AN99" s="359">
        <v>0</v>
      </c>
      <c r="AO99" s="359">
        <v>0</v>
      </c>
      <c r="AP99" s="359">
        <v>0</v>
      </c>
      <c r="AQ99" s="359">
        <v>0</v>
      </c>
      <c r="AR99" s="359">
        <v>0</v>
      </c>
      <c r="AS99" s="359">
        <v>0</v>
      </c>
      <c r="AT99" s="359">
        <v>0</v>
      </c>
      <c r="AU99" s="359">
        <v>0</v>
      </c>
      <c r="AV99" s="359">
        <v>0</v>
      </c>
      <c r="AW99" s="359">
        <v>0</v>
      </c>
      <c r="AX99" s="359">
        <v>0</v>
      </c>
      <c r="AY99" s="359">
        <v>0</v>
      </c>
      <c r="AZ99" s="359">
        <v>0</v>
      </c>
      <c r="BA99" s="359">
        <v>0</v>
      </c>
      <c r="BB99" s="359">
        <v>0</v>
      </c>
      <c r="BC99" s="359">
        <v>0</v>
      </c>
      <c r="BD99" s="359">
        <v>0</v>
      </c>
      <c r="BE99" s="359">
        <v>0</v>
      </c>
      <c r="BF99" s="359">
        <v>0</v>
      </c>
      <c r="BG99" s="359">
        <v>0</v>
      </c>
      <c r="BH99" s="359">
        <v>0</v>
      </c>
      <c r="BI99" s="359">
        <v>0</v>
      </c>
      <c r="BJ99" s="359">
        <v>0</v>
      </c>
      <c r="BK99" s="359">
        <v>0</v>
      </c>
      <c r="BL99" s="359">
        <v>0</v>
      </c>
      <c r="BM99" s="359">
        <v>0</v>
      </c>
      <c r="BN99" s="359">
        <v>0</v>
      </c>
      <c r="BO99" s="359">
        <v>0</v>
      </c>
      <c r="BP99" s="359">
        <v>0</v>
      </c>
      <c r="BQ99" s="359">
        <v>0</v>
      </c>
      <c r="BR99" s="359">
        <v>0</v>
      </c>
      <c r="BS99" s="359">
        <v>0</v>
      </c>
      <c r="BT99" s="359">
        <v>0</v>
      </c>
      <c r="BU99" s="359">
        <v>0</v>
      </c>
      <c r="BV99" s="359">
        <v>0</v>
      </c>
      <c r="BW99" s="359">
        <v>0</v>
      </c>
      <c r="BX99" s="359">
        <v>0</v>
      </c>
      <c r="BY99" s="359">
        <v>0</v>
      </c>
      <c r="BZ99" s="359">
        <v>0</v>
      </c>
      <c r="CA99" s="359">
        <v>0</v>
      </c>
      <c r="CB99" s="359">
        <v>0</v>
      </c>
      <c r="CC99" s="359">
        <v>0</v>
      </c>
      <c r="CD99" s="359">
        <v>0</v>
      </c>
      <c r="CE99" s="359">
        <v>0</v>
      </c>
      <c r="CF99" s="359">
        <v>0</v>
      </c>
      <c r="CG99" s="359">
        <v>0</v>
      </c>
      <c r="CH99" s="359">
        <v>0</v>
      </c>
      <c r="CI99" s="359">
        <v>0</v>
      </c>
      <c r="CJ99" s="359">
        <v>0</v>
      </c>
      <c r="CK99" s="359">
        <v>0</v>
      </c>
      <c r="CL99" s="359">
        <v>0</v>
      </c>
      <c r="CM99" s="359">
        <v>0</v>
      </c>
      <c r="CN99" s="359">
        <v>0</v>
      </c>
      <c r="CO99" s="359">
        <v>0</v>
      </c>
      <c r="CP99" s="359">
        <v>0</v>
      </c>
      <c r="CQ99" s="359">
        <v>0</v>
      </c>
      <c r="CR99" s="359">
        <v>0</v>
      </c>
      <c r="CS99" s="359">
        <v>0</v>
      </c>
      <c r="CT99" s="359">
        <v>0</v>
      </c>
      <c r="CU99" s="359">
        <v>0</v>
      </c>
      <c r="CV99" s="359">
        <v>0</v>
      </c>
      <c r="CW99" s="359">
        <v>0</v>
      </c>
      <c r="CX99" s="359">
        <v>0</v>
      </c>
      <c r="CY99" s="359">
        <v>0</v>
      </c>
      <c r="CZ99" s="359">
        <v>0</v>
      </c>
      <c r="DA99" s="359">
        <v>0</v>
      </c>
      <c r="DB99" s="359">
        <v>0</v>
      </c>
      <c r="DC99" s="359">
        <v>0</v>
      </c>
      <c r="DE99" s="23">
        <f t="shared" si="47"/>
        <v>0</v>
      </c>
      <c r="DF99" s="23">
        <f t="shared" si="40"/>
        <v>0</v>
      </c>
      <c r="DG99">
        <f t="shared" si="48"/>
        <v>21</v>
      </c>
    </row>
    <row r="100" spans="1:111" ht="17.25" customHeight="1">
      <c r="A100" s="67">
        <v>88</v>
      </c>
      <c r="B100" s="323" t="s">
        <v>234</v>
      </c>
      <c r="C100" s="349" t="s">
        <v>235</v>
      </c>
      <c r="D100" s="323"/>
      <c r="E100" s="323"/>
      <c r="F100" s="352">
        <f>SUM(F101:F110)</f>
        <v>0</v>
      </c>
      <c r="G100" s="350">
        <f>SUMIF($H$5:$DC$5,"&lt;="&amp;PAL,$H100:$DC100)</f>
        <v>0</v>
      </c>
      <c r="H100" s="352">
        <f t="shared" ref="H100:BR100" si="49">SUM(H101:H110)</f>
        <v>0</v>
      </c>
      <c r="I100" s="352">
        <f t="shared" si="49"/>
        <v>0</v>
      </c>
      <c r="J100" s="352">
        <f t="shared" si="49"/>
        <v>0</v>
      </c>
      <c r="K100" s="352">
        <f t="shared" si="49"/>
        <v>0</v>
      </c>
      <c r="L100" s="352">
        <f t="shared" si="49"/>
        <v>0</v>
      </c>
      <c r="M100" s="352">
        <f t="shared" si="49"/>
        <v>0</v>
      </c>
      <c r="N100" s="352">
        <f t="shared" si="49"/>
        <v>0</v>
      </c>
      <c r="O100" s="352">
        <f t="shared" si="49"/>
        <v>0</v>
      </c>
      <c r="P100" s="352">
        <f t="shared" si="49"/>
        <v>0</v>
      </c>
      <c r="Q100" s="352">
        <f t="shared" si="49"/>
        <v>0</v>
      </c>
      <c r="R100" s="352">
        <f t="shared" si="49"/>
        <v>0</v>
      </c>
      <c r="S100" s="352">
        <f t="shared" si="49"/>
        <v>0</v>
      </c>
      <c r="T100" s="352">
        <f t="shared" si="49"/>
        <v>0</v>
      </c>
      <c r="U100" s="352">
        <f t="shared" si="49"/>
        <v>0</v>
      </c>
      <c r="V100" s="352">
        <f t="shared" si="49"/>
        <v>0</v>
      </c>
      <c r="W100" s="352">
        <f t="shared" si="49"/>
        <v>0</v>
      </c>
      <c r="X100" s="352">
        <f t="shared" si="49"/>
        <v>0</v>
      </c>
      <c r="Y100" s="352">
        <f t="shared" si="49"/>
        <v>0</v>
      </c>
      <c r="Z100" s="352">
        <f t="shared" si="49"/>
        <v>0</v>
      </c>
      <c r="AA100" s="352">
        <f t="shared" si="49"/>
        <v>0</v>
      </c>
      <c r="AB100" s="352">
        <f t="shared" si="49"/>
        <v>0</v>
      </c>
      <c r="AC100" s="352">
        <f t="shared" si="49"/>
        <v>0</v>
      </c>
      <c r="AD100" s="352">
        <f t="shared" si="49"/>
        <v>0</v>
      </c>
      <c r="AE100" s="352">
        <f t="shared" si="49"/>
        <v>0</v>
      </c>
      <c r="AF100" s="352">
        <f t="shared" si="49"/>
        <v>0</v>
      </c>
      <c r="AG100" s="352">
        <f t="shared" si="49"/>
        <v>0</v>
      </c>
      <c r="AH100" s="352">
        <f t="shared" si="49"/>
        <v>0</v>
      </c>
      <c r="AI100" s="352">
        <f t="shared" si="49"/>
        <v>0</v>
      </c>
      <c r="AJ100" s="352">
        <f t="shared" si="49"/>
        <v>0</v>
      </c>
      <c r="AK100" s="352">
        <f t="shared" si="49"/>
        <v>0</v>
      </c>
      <c r="AL100" s="352">
        <f t="shared" si="49"/>
        <v>0</v>
      </c>
      <c r="AM100" s="352">
        <f t="shared" si="49"/>
        <v>0</v>
      </c>
      <c r="AN100" s="352">
        <f t="shared" si="49"/>
        <v>0</v>
      </c>
      <c r="AO100" s="352">
        <f t="shared" si="49"/>
        <v>0</v>
      </c>
      <c r="AP100" s="352">
        <f t="shared" si="49"/>
        <v>0</v>
      </c>
      <c r="AQ100" s="352">
        <f t="shared" si="49"/>
        <v>0</v>
      </c>
      <c r="AR100" s="352">
        <f t="shared" si="49"/>
        <v>0</v>
      </c>
      <c r="AS100" s="352">
        <f t="shared" si="49"/>
        <v>0</v>
      </c>
      <c r="AT100" s="352">
        <f t="shared" si="49"/>
        <v>0</v>
      </c>
      <c r="AU100" s="352">
        <f t="shared" si="49"/>
        <v>0</v>
      </c>
      <c r="AV100" s="352">
        <f t="shared" si="49"/>
        <v>0</v>
      </c>
      <c r="AW100" s="352">
        <f t="shared" si="49"/>
        <v>0</v>
      </c>
      <c r="AX100" s="352">
        <f t="shared" si="49"/>
        <v>0</v>
      </c>
      <c r="AY100" s="352">
        <f t="shared" si="49"/>
        <v>0</v>
      </c>
      <c r="AZ100" s="352">
        <f t="shared" si="49"/>
        <v>0</v>
      </c>
      <c r="BA100" s="352">
        <f t="shared" si="49"/>
        <v>0</v>
      </c>
      <c r="BB100" s="352">
        <f t="shared" si="49"/>
        <v>0</v>
      </c>
      <c r="BC100" s="352">
        <f t="shared" si="49"/>
        <v>0</v>
      </c>
      <c r="BD100" s="352">
        <f t="shared" si="49"/>
        <v>0</v>
      </c>
      <c r="BE100" s="352">
        <f t="shared" si="49"/>
        <v>0</v>
      </c>
      <c r="BF100" s="352">
        <f t="shared" si="49"/>
        <v>0</v>
      </c>
      <c r="BG100" s="352">
        <f t="shared" si="49"/>
        <v>0</v>
      </c>
      <c r="BH100" s="352">
        <f t="shared" si="49"/>
        <v>0</v>
      </c>
      <c r="BI100" s="352">
        <f t="shared" si="49"/>
        <v>0</v>
      </c>
      <c r="BJ100" s="352">
        <f t="shared" si="49"/>
        <v>0</v>
      </c>
      <c r="BK100" s="352">
        <f t="shared" si="49"/>
        <v>0</v>
      </c>
      <c r="BL100" s="352">
        <f t="shared" si="49"/>
        <v>0</v>
      </c>
      <c r="BM100" s="352">
        <f t="shared" si="49"/>
        <v>0</v>
      </c>
      <c r="BN100" s="352">
        <f t="shared" si="49"/>
        <v>0</v>
      </c>
      <c r="BO100" s="352">
        <f t="shared" si="49"/>
        <v>0</v>
      </c>
      <c r="BP100" s="352">
        <f t="shared" si="49"/>
        <v>0</v>
      </c>
      <c r="BQ100" s="352">
        <f t="shared" si="49"/>
        <v>0</v>
      </c>
      <c r="BR100" s="352">
        <f t="shared" si="49"/>
        <v>0</v>
      </c>
      <c r="BS100" s="352">
        <f t="shared" ref="BS100:DC100" si="50">SUM(BS101:BS110)</f>
        <v>0</v>
      </c>
      <c r="BT100" s="352">
        <f t="shared" si="50"/>
        <v>0</v>
      </c>
      <c r="BU100" s="352">
        <f t="shared" si="50"/>
        <v>0</v>
      </c>
      <c r="BV100" s="352">
        <f t="shared" si="50"/>
        <v>0</v>
      </c>
      <c r="BW100" s="352">
        <f t="shared" si="50"/>
        <v>0</v>
      </c>
      <c r="BX100" s="352">
        <f t="shared" si="50"/>
        <v>0</v>
      </c>
      <c r="BY100" s="352">
        <f t="shared" si="50"/>
        <v>0</v>
      </c>
      <c r="BZ100" s="352">
        <f t="shared" si="50"/>
        <v>0</v>
      </c>
      <c r="CA100" s="352">
        <f t="shared" si="50"/>
        <v>0</v>
      </c>
      <c r="CB100" s="352">
        <f t="shared" si="50"/>
        <v>0</v>
      </c>
      <c r="CC100" s="352">
        <f t="shared" si="50"/>
        <v>0</v>
      </c>
      <c r="CD100" s="352">
        <f t="shared" si="50"/>
        <v>0</v>
      </c>
      <c r="CE100" s="352">
        <f t="shared" si="50"/>
        <v>0</v>
      </c>
      <c r="CF100" s="352">
        <f t="shared" si="50"/>
        <v>0</v>
      </c>
      <c r="CG100" s="352">
        <f t="shared" si="50"/>
        <v>0</v>
      </c>
      <c r="CH100" s="352">
        <f t="shared" si="50"/>
        <v>0</v>
      </c>
      <c r="CI100" s="352">
        <f t="shared" si="50"/>
        <v>0</v>
      </c>
      <c r="CJ100" s="352">
        <f t="shared" si="50"/>
        <v>0</v>
      </c>
      <c r="CK100" s="352">
        <f t="shared" si="50"/>
        <v>0</v>
      </c>
      <c r="CL100" s="352">
        <f t="shared" si="50"/>
        <v>0</v>
      </c>
      <c r="CM100" s="352">
        <f t="shared" si="50"/>
        <v>0</v>
      </c>
      <c r="CN100" s="352">
        <f t="shared" si="50"/>
        <v>0</v>
      </c>
      <c r="CO100" s="352">
        <f t="shared" si="50"/>
        <v>0</v>
      </c>
      <c r="CP100" s="352">
        <f t="shared" si="50"/>
        <v>0</v>
      </c>
      <c r="CQ100" s="352">
        <f t="shared" si="50"/>
        <v>0</v>
      </c>
      <c r="CR100" s="352">
        <f t="shared" si="50"/>
        <v>0</v>
      </c>
      <c r="CS100" s="352">
        <f t="shared" si="50"/>
        <v>0</v>
      </c>
      <c r="CT100" s="352">
        <f t="shared" si="50"/>
        <v>0</v>
      </c>
      <c r="CU100" s="352">
        <f t="shared" si="50"/>
        <v>0</v>
      </c>
      <c r="CV100" s="352">
        <f t="shared" si="50"/>
        <v>0</v>
      </c>
      <c r="CW100" s="352">
        <f t="shared" si="50"/>
        <v>0</v>
      </c>
      <c r="CX100" s="352">
        <f t="shared" si="50"/>
        <v>0</v>
      </c>
      <c r="CY100" s="352">
        <f t="shared" si="50"/>
        <v>0</v>
      </c>
      <c r="CZ100" s="352">
        <f t="shared" si="50"/>
        <v>0</v>
      </c>
      <c r="DA100" s="352">
        <f t="shared" si="50"/>
        <v>0</v>
      </c>
      <c r="DB100" s="352">
        <f t="shared" si="50"/>
        <v>0</v>
      </c>
      <c r="DC100" s="352">
        <f t="shared" si="50"/>
        <v>0</v>
      </c>
      <c r="DF100" s="23">
        <f t="shared" si="40"/>
        <v>0</v>
      </c>
    </row>
    <row r="101" spans="1:111" ht="15" customHeight="1">
      <c r="A101" s="67">
        <v>89</v>
      </c>
      <c r="B101" s="323" t="str">
        <f>$B$100&amp;"1."</f>
        <v>H.1.</v>
      </c>
      <c r="C101" s="357" t="s">
        <v>237</v>
      </c>
      <c r="D101" s="323"/>
      <c r="E101" s="367" t="s">
        <v>38</v>
      </c>
      <c r="F101" s="350">
        <f>H101+NPV(FD,I101:INDEX(I101:DC101,PAL))</f>
        <v>0</v>
      </c>
      <c r="G101" s="350">
        <f>SUMIF($H$5:$DC$5,"&lt;="&amp;PAL,$H101:$DC101)</f>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0</v>
      </c>
      <c r="AI101" s="359">
        <v>0</v>
      </c>
      <c r="AJ101" s="359">
        <v>0</v>
      </c>
      <c r="AK101" s="359">
        <v>0</v>
      </c>
      <c r="AL101" s="359">
        <v>0</v>
      </c>
      <c r="AM101" s="359">
        <v>0</v>
      </c>
      <c r="AN101" s="359">
        <v>0</v>
      </c>
      <c r="AO101" s="359">
        <v>0</v>
      </c>
      <c r="AP101" s="359">
        <v>0</v>
      </c>
      <c r="AQ101" s="359">
        <v>0</v>
      </c>
      <c r="AR101" s="359">
        <v>0</v>
      </c>
      <c r="AS101" s="359">
        <v>0</v>
      </c>
      <c r="AT101" s="359">
        <v>0</v>
      </c>
      <c r="AU101" s="359">
        <v>0</v>
      </c>
      <c r="AV101" s="359">
        <v>0</v>
      </c>
      <c r="AW101" s="359">
        <v>0</v>
      </c>
      <c r="AX101" s="359">
        <v>0</v>
      </c>
      <c r="AY101" s="359">
        <v>0</v>
      </c>
      <c r="AZ101" s="359">
        <v>0</v>
      </c>
      <c r="BA101" s="359">
        <v>0</v>
      </c>
      <c r="BB101" s="359">
        <v>0</v>
      </c>
      <c r="BC101" s="359">
        <v>0</v>
      </c>
      <c r="BD101" s="359">
        <v>0</v>
      </c>
      <c r="BE101" s="359">
        <v>0</v>
      </c>
      <c r="BF101" s="359">
        <v>0</v>
      </c>
      <c r="BG101" s="359">
        <v>0</v>
      </c>
      <c r="BH101" s="359">
        <v>0</v>
      </c>
      <c r="BI101" s="359">
        <v>0</v>
      </c>
      <c r="BJ101" s="359">
        <v>0</v>
      </c>
      <c r="BK101" s="359">
        <v>0</v>
      </c>
      <c r="BL101" s="359">
        <v>0</v>
      </c>
      <c r="BM101" s="359">
        <v>0</v>
      </c>
      <c r="BN101" s="359">
        <v>0</v>
      </c>
      <c r="BO101" s="359">
        <v>0</v>
      </c>
      <c r="BP101" s="359">
        <v>0</v>
      </c>
      <c r="BQ101" s="359">
        <v>0</v>
      </c>
      <c r="BR101" s="359">
        <v>0</v>
      </c>
      <c r="BS101" s="359">
        <v>0</v>
      </c>
      <c r="BT101" s="359">
        <v>0</v>
      </c>
      <c r="BU101" s="359">
        <v>0</v>
      </c>
      <c r="BV101" s="359">
        <v>0</v>
      </c>
      <c r="BW101" s="359">
        <v>0</v>
      </c>
      <c r="BX101" s="359">
        <v>0</v>
      </c>
      <c r="BY101" s="359">
        <v>0</v>
      </c>
      <c r="BZ101" s="359">
        <v>0</v>
      </c>
      <c r="CA101" s="359">
        <v>0</v>
      </c>
      <c r="CB101" s="359">
        <v>0</v>
      </c>
      <c r="CC101" s="359">
        <v>0</v>
      </c>
      <c r="CD101" s="359">
        <v>0</v>
      </c>
      <c r="CE101" s="359">
        <v>0</v>
      </c>
      <c r="CF101" s="359">
        <v>0</v>
      </c>
      <c r="CG101" s="359">
        <v>0</v>
      </c>
      <c r="CH101" s="359">
        <v>0</v>
      </c>
      <c r="CI101" s="359">
        <v>0</v>
      </c>
      <c r="CJ101" s="359">
        <v>0</v>
      </c>
      <c r="CK101" s="359">
        <v>0</v>
      </c>
      <c r="CL101" s="359">
        <v>0</v>
      </c>
      <c r="CM101" s="359">
        <v>0</v>
      </c>
      <c r="CN101" s="359">
        <v>0</v>
      </c>
      <c r="CO101" s="359">
        <v>0</v>
      </c>
      <c r="CP101" s="359">
        <v>0</v>
      </c>
      <c r="CQ101" s="359">
        <v>0</v>
      </c>
      <c r="CR101" s="359">
        <v>0</v>
      </c>
      <c r="CS101" s="359">
        <v>0</v>
      </c>
      <c r="CT101" s="359">
        <v>0</v>
      </c>
      <c r="CU101" s="359">
        <v>0</v>
      </c>
      <c r="CV101" s="359">
        <v>0</v>
      </c>
      <c r="CW101" s="359">
        <v>0</v>
      </c>
      <c r="CX101" s="359">
        <v>0</v>
      </c>
      <c r="CY101" s="359">
        <v>0</v>
      </c>
      <c r="CZ101" s="359">
        <v>0</v>
      </c>
      <c r="DA101" s="359">
        <v>0</v>
      </c>
      <c r="DB101" s="359">
        <v>0</v>
      </c>
      <c r="DC101" s="359">
        <v>0</v>
      </c>
      <c r="DE101" s="23">
        <f>COUNTBLANK(H101:DC101)</f>
        <v>0</v>
      </c>
      <c r="DF101" s="23">
        <f t="shared" si="40"/>
        <v>0</v>
      </c>
      <c r="DG101">
        <f t="shared" si="48"/>
        <v>0</v>
      </c>
    </row>
    <row r="102" spans="1:111" ht="15" customHeight="1">
      <c r="A102" s="67">
        <v>90</v>
      </c>
      <c r="B102" s="323" t="str">
        <f>$B$100&amp;"2."</f>
        <v>H.2.</v>
      </c>
      <c r="C102" s="357" t="s">
        <v>238</v>
      </c>
      <c r="D102" s="323"/>
      <c r="E102" s="367" t="s">
        <v>38</v>
      </c>
      <c r="F102" s="350">
        <f>H102+NPV(FD,I102:INDEX(I102:DC102,PAL))</f>
        <v>0</v>
      </c>
      <c r="G102" s="350">
        <f>SUMIF($H$5:$DC$5,"&lt;="&amp;PAL,$H102:$DC102)</f>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0</v>
      </c>
      <c r="AI102" s="359">
        <v>0</v>
      </c>
      <c r="AJ102" s="359">
        <v>0</v>
      </c>
      <c r="AK102" s="359">
        <v>0</v>
      </c>
      <c r="AL102" s="359">
        <v>0</v>
      </c>
      <c r="AM102" s="359">
        <v>0</v>
      </c>
      <c r="AN102" s="359">
        <v>0</v>
      </c>
      <c r="AO102" s="359">
        <v>0</v>
      </c>
      <c r="AP102" s="359">
        <v>0</v>
      </c>
      <c r="AQ102" s="359">
        <v>0</v>
      </c>
      <c r="AR102" s="359">
        <v>0</v>
      </c>
      <c r="AS102" s="359">
        <v>0</v>
      </c>
      <c r="AT102" s="359">
        <v>0</v>
      </c>
      <c r="AU102" s="359">
        <v>0</v>
      </c>
      <c r="AV102" s="359">
        <v>0</v>
      </c>
      <c r="AW102" s="359">
        <v>0</v>
      </c>
      <c r="AX102" s="359">
        <v>0</v>
      </c>
      <c r="AY102" s="359">
        <v>0</v>
      </c>
      <c r="AZ102" s="359">
        <v>0</v>
      </c>
      <c r="BA102" s="359">
        <v>0</v>
      </c>
      <c r="BB102" s="359">
        <v>0</v>
      </c>
      <c r="BC102" s="359">
        <v>0</v>
      </c>
      <c r="BD102" s="359">
        <v>0</v>
      </c>
      <c r="BE102" s="359">
        <v>0</v>
      </c>
      <c r="BF102" s="359">
        <v>0</v>
      </c>
      <c r="BG102" s="359">
        <v>0</v>
      </c>
      <c r="BH102" s="359">
        <v>0</v>
      </c>
      <c r="BI102" s="359">
        <v>0</v>
      </c>
      <c r="BJ102" s="359">
        <v>0</v>
      </c>
      <c r="BK102" s="359">
        <v>0</v>
      </c>
      <c r="BL102" s="359">
        <v>0</v>
      </c>
      <c r="BM102" s="359">
        <v>0</v>
      </c>
      <c r="BN102" s="359">
        <v>0</v>
      </c>
      <c r="BO102" s="359">
        <v>0</v>
      </c>
      <c r="BP102" s="359">
        <v>0</v>
      </c>
      <c r="BQ102" s="359">
        <v>0</v>
      </c>
      <c r="BR102" s="359">
        <v>0</v>
      </c>
      <c r="BS102" s="359">
        <v>0</v>
      </c>
      <c r="BT102" s="359">
        <v>0</v>
      </c>
      <c r="BU102" s="359">
        <v>0</v>
      </c>
      <c r="BV102" s="359">
        <v>0</v>
      </c>
      <c r="BW102" s="359">
        <v>0</v>
      </c>
      <c r="BX102" s="359">
        <v>0</v>
      </c>
      <c r="BY102" s="359">
        <v>0</v>
      </c>
      <c r="BZ102" s="359">
        <v>0</v>
      </c>
      <c r="CA102" s="359">
        <v>0</v>
      </c>
      <c r="CB102" s="359">
        <v>0</v>
      </c>
      <c r="CC102" s="359">
        <v>0</v>
      </c>
      <c r="CD102" s="359">
        <v>0</v>
      </c>
      <c r="CE102" s="359">
        <v>0</v>
      </c>
      <c r="CF102" s="359">
        <v>0</v>
      </c>
      <c r="CG102" s="359">
        <v>0</v>
      </c>
      <c r="CH102" s="359">
        <v>0</v>
      </c>
      <c r="CI102" s="359">
        <v>0</v>
      </c>
      <c r="CJ102" s="359">
        <v>0</v>
      </c>
      <c r="CK102" s="359">
        <v>0</v>
      </c>
      <c r="CL102" s="359">
        <v>0</v>
      </c>
      <c r="CM102" s="359">
        <v>0</v>
      </c>
      <c r="CN102" s="359">
        <v>0</v>
      </c>
      <c r="CO102" s="359">
        <v>0</v>
      </c>
      <c r="CP102" s="359">
        <v>0</v>
      </c>
      <c r="CQ102" s="359">
        <v>0</v>
      </c>
      <c r="CR102" s="359">
        <v>0</v>
      </c>
      <c r="CS102" s="359">
        <v>0</v>
      </c>
      <c r="CT102" s="359">
        <v>0</v>
      </c>
      <c r="CU102" s="359">
        <v>0</v>
      </c>
      <c r="CV102" s="359">
        <v>0</v>
      </c>
      <c r="CW102" s="359">
        <v>0</v>
      </c>
      <c r="CX102" s="359">
        <v>0</v>
      </c>
      <c r="CY102" s="359">
        <v>0</v>
      </c>
      <c r="CZ102" s="359">
        <v>0</v>
      </c>
      <c r="DA102" s="359">
        <v>0</v>
      </c>
      <c r="DB102" s="359">
        <v>0</v>
      </c>
      <c r="DC102" s="359">
        <v>0</v>
      </c>
      <c r="DE102" s="23">
        <f>COUNTBLANK(H102:DC102)</f>
        <v>0</v>
      </c>
      <c r="DF102" s="23">
        <f t="shared" si="40"/>
        <v>0</v>
      </c>
      <c r="DG102">
        <f t="shared" si="48"/>
        <v>0</v>
      </c>
    </row>
    <row r="103" spans="1:111" ht="15" customHeight="1">
      <c r="A103" s="67">
        <v>91</v>
      </c>
      <c r="B103" s="323" t="str">
        <f>$B$100&amp;"3."</f>
        <v>H.3.</v>
      </c>
      <c r="C103" s="357" t="s">
        <v>239</v>
      </c>
      <c r="D103" s="323"/>
      <c r="E103" s="367" t="s">
        <v>38</v>
      </c>
      <c r="F103" s="350">
        <f>H103+NPV(FD,I103:INDEX(I103:DC103,PAL))</f>
        <v>0</v>
      </c>
      <c r="G103" s="350">
        <f>SUMIF($H$5:$DC$5,"&lt;="&amp;PAL,$H103:$DC103)</f>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0</v>
      </c>
      <c r="AI103" s="359">
        <v>0</v>
      </c>
      <c r="AJ103" s="359">
        <v>0</v>
      </c>
      <c r="AK103" s="359">
        <v>0</v>
      </c>
      <c r="AL103" s="359">
        <v>0</v>
      </c>
      <c r="AM103" s="359">
        <v>0</v>
      </c>
      <c r="AN103" s="359">
        <v>0</v>
      </c>
      <c r="AO103" s="359">
        <v>0</v>
      </c>
      <c r="AP103" s="359">
        <v>0</v>
      </c>
      <c r="AQ103" s="359">
        <v>0</v>
      </c>
      <c r="AR103" s="359">
        <v>0</v>
      </c>
      <c r="AS103" s="359">
        <v>0</v>
      </c>
      <c r="AT103" s="359">
        <v>0</v>
      </c>
      <c r="AU103" s="359">
        <v>0</v>
      </c>
      <c r="AV103" s="359">
        <v>0</v>
      </c>
      <c r="AW103" s="359">
        <v>0</v>
      </c>
      <c r="AX103" s="359">
        <v>0</v>
      </c>
      <c r="AY103" s="359">
        <v>0</v>
      </c>
      <c r="AZ103" s="359">
        <v>0</v>
      </c>
      <c r="BA103" s="359">
        <v>0</v>
      </c>
      <c r="BB103" s="359">
        <v>0</v>
      </c>
      <c r="BC103" s="359">
        <v>0</v>
      </c>
      <c r="BD103" s="359">
        <v>0</v>
      </c>
      <c r="BE103" s="359">
        <v>0</v>
      </c>
      <c r="BF103" s="359">
        <v>0</v>
      </c>
      <c r="BG103" s="359">
        <v>0</v>
      </c>
      <c r="BH103" s="359">
        <v>0</v>
      </c>
      <c r="BI103" s="359">
        <v>0</v>
      </c>
      <c r="BJ103" s="359">
        <v>0</v>
      </c>
      <c r="BK103" s="359">
        <v>0</v>
      </c>
      <c r="BL103" s="359">
        <v>0</v>
      </c>
      <c r="BM103" s="359">
        <v>0</v>
      </c>
      <c r="BN103" s="359">
        <v>0</v>
      </c>
      <c r="BO103" s="359">
        <v>0</v>
      </c>
      <c r="BP103" s="359">
        <v>0</v>
      </c>
      <c r="BQ103" s="359">
        <v>0</v>
      </c>
      <c r="BR103" s="359">
        <v>0</v>
      </c>
      <c r="BS103" s="359">
        <v>0</v>
      </c>
      <c r="BT103" s="359">
        <v>0</v>
      </c>
      <c r="BU103" s="359">
        <v>0</v>
      </c>
      <c r="BV103" s="359">
        <v>0</v>
      </c>
      <c r="BW103" s="359">
        <v>0</v>
      </c>
      <c r="BX103" s="359">
        <v>0</v>
      </c>
      <c r="BY103" s="359">
        <v>0</v>
      </c>
      <c r="BZ103" s="359">
        <v>0</v>
      </c>
      <c r="CA103" s="359">
        <v>0</v>
      </c>
      <c r="CB103" s="359">
        <v>0</v>
      </c>
      <c r="CC103" s="359">
        <v>0</v>
      </c>
      <c r="CD103" s="359">
        <v>0</v>
      </c>
      <c r="CE103" s="359">
        <v>0</v>
      </c>
      <c r="CF103" s="359">
        <v>0</v>
      </c>
      <c r="CG103" s="359">
        <v>0</v>
      </c>
      <c r="CH103" s="359">
        <v>0</v>
      </c>
      <c r="CI103" s="359">
        <v>0</v>
      </c>
      <c r="CJ103" s="359">
        <v>0</v>
      </c>
      <c r="CK103" s="359">
        <v>0</v>
      </c>
      <c r="CL103" s="359">
        <v>0</v>
      </c>
      <c r="CM103" s="359">
        <v>0</v>
      </c>
      <c r="CN103" s="359">
        <v>0</v>
      </c>
      <c r="CO103" s="359">
        <v>0</v>
      </c>
      <c r="CP103" s="359">
        <v>0</v>
      </c>
      <c r="CQ103" s="359">
        <v>0</v>
      </c>
      <c r="CR103" s="359">
        <v>0</v>
      </c>
      <c r="CS103" s="359">
        <v>0</v>
      </c>
      <c r="CT103" s="359">
        <v>0</v>
      </c>
      <c r="CU103" s="359">
        <v>0</v>
      </c>
      <c r="CV103" s="359">
        <v>0</v>
      </c>
      <c r="CW103" s="359">
        <v>0</v>
      </c>
      <c r="CX103" s="359">
        <v>0</v>
      </c>
      <c r="CY103" s="359">
        <v>0</v>
      </c>
      <c r="CZ103" s="359">
        <v>0</v>
      </c>
      <c r="DA103" s="359">
        <v>0</v>
      </c>
      <c r="DB103" s="359">
        <v>0</v>
      </c>
      <c r="DC103" s="359">
        <v>0</v>
      </c>
      <c r="DE103" s="23">
        <f>COUNTBLANK(H103:DC103)</f>
        <v>0</v>
      </c>
      <c r="DF103" s="23">
        <f t="shared" si="40"/>
        <v>0</v>
      </c>
      <c r="DG103">
        <f t="shared" si="48"/>
        <v>0</v>
      </c>
    </row>
    <row r="104" spans="1:111" ht="15" customHeight="1">
      <c r="A104" s="67">
        <v>92</v>
      </c>
      <c r="B104" s="323" t="str">
        <f>$B$100&amp;"4."</f>
        <v>H.4.</v>
      </c>
      <c r="C104" s="357" t="s">
        <v>240</v>
      </c>
      <c r="D104" s="323"/>
      <c r="E104" s="367" t="s">
        <v>38</v>
      </c>
      <c r="F104" s="350">
        <f>H104+NPV(FD,I104:INDEX(I104:DC104,PAL))</f>
        <v>0</v>
      </c>
      <c r="G104" s="350">
        <f>SUMIF($H$5:$DC$5,"&lt;="&amp;PAL,$H104:$DC104)</f>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0</v>
      </c>
      <c r="AI104" s="359">
        <v>0</v>
      </c>
      <c r="AJ104" s="359">
        <v>0</v>
      </c>
      <c r="AK104" s="359">
        <v>0</v>
      </c>
      <c r="AL104" s="359">
        <v>0</v>
      </c>
      <c r="AM104" s="359">
        <v>0</v>
      </c>
      <c r="AN104" s="359">
        <v>0</v>
      </c>
      <c r="AO104" s="359">
        <v>0</v>
      </c>
      <c r="AP104" s="359">
        <v>0</v>
      </c>
      <c r="AQ104" s="359">
        <v>0</v>
      </c>
      <c r="AR104" s="359">
        <v>0</v>
      </c>
      <c r="AS104" s="359">
        <v>0</v>
      </c>
      <c r="AT104" s="359">
        <v>0</v>
      </c>
      <c r="AU104" s="359">
        <v>0</v>
      </c>
      <c r="AV104" s="359">
        <v>0</v>
      </c>
      <c r="AW104" s="359">
        <v>0</v>
      </c>
      <c r="AX104" s="359">
        <v>0</v>
      </c>
      <c r="AY104" s="359">
        <v>0</v>
      </c>
      <c r="AZ104" s="359">
        <v>0</v>
      </c>
      <c r="BA104" s="359">
        <v>0</v>
      </c>
      <c r="BB104" s="359">
        <v>0</v>
      </c>
      <c r="BC104" s="359">
        <v>0</v>
      </c>
      <c r="BD104" s="359">
        <v>0</v>
      </c>
      <c r="BE104" s="359">
        <v>0</v>
      </c>
      <c r="BF104" s="359">
        <v>0</v>
      </c>
      <c r="BG104" s="359">
        <v>0</v>
      </c>
      <c r="BH104" s="359">
        <v>0</v>
      </c>
      <c r="BI104" s="359">
        <v>0</v>
      </c>
      <c r="BJ104" s="359">
        <v>0</v>
      </c>
      <c r="BK104" s="359">
        <v>0</v>
      </c>
      <c r="BL104" s="359">
        <v>0</v>
      </c>
      <c r="BM104" s="359">
        <v>0</v>
      </c>
      <c r="BN104" s="359">
        <v>0</v>
      </c>
      <c r="BO104" s="359">
        <v>0</v>
      </c>
      <c r="BP104" s="359">
        <v>0</v>
      </c>
      <c r="BQ104" s="359">
        <v>0</v>
      </c>
      <c r="BR104" s="359">
        <v>0</v>
      </c>
      <c r="BS104" s="359">
        <v>0</v>
      </c>
      <c r="BT104" s="359">
        <v>0</v>
      </c>
      <c r="BU104" s="359">
        <v>0</v>
      </c>
      <c r="BV104" s="359">
        <v>0</v>
      </c>
      <c r="BW104" s="359">
        <v>0</v>
      </c>
      <c r="BX104" s="359">
        <v>0</v>
      </c>
      <c r="BY104" s="359">
        <v>0</v>
      </c>
      <c r="BZ104" s="359">
        <v>0</v>
      </c>
      <c r="CA104" s="359">
        <v>0</v>
      </c>
      <c r="CB104" s="359">
        <v>0</v>
      </c>
      <c r="CC104" s="359">
        <v>0</v>
      </c>
      <c r="CD104" s="359">
        <v>0</v>
      </c>
      <c r="CE104" s="359">
        <v>0</v>
      </c>
      <c r="CF104" s="359">
        <v>0</v>
      </c>
      <c r="CG104" s="359">
        <v>0</v>
      </c>
      <c r="CH104" s="359">
        <v>0</v>
      </c>
      <c r="CI104" s="359">
        <v>0</v>
      </c>
      <c r="CJ104" s="359">
        <v>0</v>
      </c>
      <c r="CK104" s="359">
        <v>0</v>
      </c>
      <c r="CL104" s="359">
        <v>0</v>
      </c>
      <c r="CM104" s="359">
        <v>0</v>
      </c>
      <c r="CN104" s="359">
        <v>0</v>
      </c>
      <c r="CO104" s="359">
        <v>0</v>
      </c>
      <c r="CP104" s="359">
        <v>0</v>
      </c>
      <c r="CQ104" s="359">
        <v>0</v>
      </c>
      <c r="CR104" s="359">
        <v>0</v>
      </c>
      <c r="CS104" s="359">
        <v>0</v>
      </c>
      <c r="CT104" s="359">
        <v>0</v>
      </c>
      <c r="CU104" s="359">
        <v>0</v>
      </c>
      <c r="CV104" s="359">
        <v>0</v>
      </c>
      <c r="CW104" s="359">
        <v>0</v>
      </c>
      <c r="CX104" s="359">
        <v>0</v>
      </c>
      <c r="CY104" s="359">
        <v>0</v>
      </c>
      <c r="CZ104" s="359">
        <v>0</v>
      </c>
      <c r="DA104" s="359">
        <v>0</v>
      </c>
      <c r="DB104" s="359">
        <v>0</v>
      </c>
      <c r="DC104" s="359">
        <v>0</v>
      </c>
      <c r="DE104" s="23">
        <f>COUNTBLANK(H104:DC104)</f>
        <v>0</v>
      </c>
      <c r="DF104" s="23">
        <f t="shared" si="40"/>
        <v>0</v>
      </c>
      <c r="DG104">
        <f t="shared" si="48"/>
        <v>0</v>
      </c>
    </row>
    <row r="105" spans="1:111" ht="15" customHeight="1">
      <c r="A105" s="67">
        <v>93</v>
      </c>
      <c r="B105" s="323" t="str">
        <f>$B$100&amp;"5."</f>
        <v>H.5.</v>
      </c>
      <c r="C105" s="357" t="s">
        <v>241</v>
      </c>
      <c r="D105" s="323"/>
      <c r="E105" s="367" t="s">
        <v>38</v>
      </c>
      <c r="F105" s="350">
        <f>H105+NPV(FD,I105:INDEX(I105:DC105,PAL))</f>
        <v>0</v>
      </c>
      <c r="G105" s="350">
        <f>SUMIF($H$5:$DC$5,"&lt;="&amp;PAL,$H105:$DC105)</f>
        <v>0</v>
      </c>
      <c r="H105" s="359">
        <v>0</v>
      </c>
      <c r="I105" s="359">
        <v>0</v>
      </c>
      <c r="J105" s="359">
        <v>0</v>
      </c>
      <c r="K105" s="359">
        <v>0</v>
      </c>
      <c r="L105" s="359">
        <v>0</v>
      </c>
      <c r="M105" s="359">
        <v>0</v>
      </c>
      <c r="N105" s="359">
        <v>0</v>
      </c>
      <c r="O105" s="359">
        <v>0</v>
      </c>
      <c r="P105" s="359">
        <v>0</v>
      </c>
      <c r="Q105" s="359">
        <v>0</v>
      </c>
      <c r="R105" s="359">
        <v>0</v>
      </c>
      <c r="S105" s="359">
        <v>0</v>
      </c>
      <c r="T105" s="359">
        <v>0</v>
      </c>
      <c r="U105" s="359">
        <v>0</v>
      </c>
      <c r="V105" s="359">
        <v>0</v>
      </c>
      <c r="W105" s="359">
        <v>0</v>
      </c>
      <c r="X105" s="359">
        <v>0</v>
      </c>
      <c r="Y105" s="359">
        <v>0</v>
      </c>
      <c r="Z105" s="359">
        <v>0</v>
      </c>
      <c r="AA105" s="359">
        <v>0</v>
      </c>
      <c r="AB105" s="359">
        <v>0</v>
      </c>
      <c r="AC105" s="359">
        <v>0</v>
      </c>
      <c r="AD105" s="359">
        <v>0</v>
      </c>
      <c r="AE105" s="359">
        <v>0</v>
      </c>
      <c r="AF105" s="359">
        <v>0</v>
      </c>
      <c r="AG105" s="359">
        <v>0</v>
      </c>
      <c r="AH105" s="359">
        <v>0</v>
      </c>
      <c r="AI105" s="359">
        <v>0</v>
      </c>
      <c r="AJ105" s="359">
        <v>0</v>
      </c>
      <c r="AK105" s="359">
        <v>0</v>
      </c>
      <c r="AL105" s="359">
        <v>0</v>
      </c>
      <c r="AM105" s="359">
        <v>0</v>
      </c>
      <c r="AN105" s="359">
        <v>0</v>
      </c>
      <c r="AO105" s="359">
        <v>0</v>
      </c>
      <c r="AP105" s="359">
        <v>0</v>
      </c>
      <c r="AQ105" s="359">
        <v>0</v>
      </c>
      <c r="AR105" s="359">
        <v>0</v>
      </c>
      <c r="AS105" s="359">
        <v>0</v>
      </c>
      <c r="AT105" s="359">
        <v>0</v>
      </c>
      <c r="AU105" s="359">
        <v>0</v>
      </c>
      <c r="AV105" s="359">
        <v>0</v>
      </c>
      <c r="AW105" s="359">
        <v>0</v>
      </c>
      <c r="AX105" s="359">
        <v>0</v>
      </c>
      <c r="AY105" s="359">
        <v>0</v>
      </c>
      <c r="AZ105" s="359">
        <v>0</v>
      </c>
      <c r="BA105" s="359">
        <v>0</v>
      </c>
      <c r="BB105" s="359">
        <v>0</v>
      </c>
      <c r="BC105" s="359">
        <v>0</v>
      </c>
      <c r="BD105" s="359">
        <v>0</v>
      </c>
      <c r="BE105" s="359">
        <v>0</v>
      </c>
      <c r="BF105" s="359">
        <v>0</v>
      </c>
      <c r="BG105" s="359">
        <v>0</v>
      </c>
      <c r="BH105" s="359">
        <v>0</v>
      </c>
      <c r="BI105" s="359">
        <v>0</v>
      </c>
      <c r="BJ105" s="359">
        <v>0</v>
      </c>
      <c r="BK105" s="359">
        <v>0</v>
      </c>
      <c r="BL105" s="359">
        <v>0</v>
      </c>
      <c r="BM105" s="359">
        <v>0</v>
      </c>
      <c r="BN105" s="359">
        <v>0</v>
      </c>
      <c r="BO105" s="359">
        <v>0</v>
      </c>
      <c r="BP105" s="359">
        <v>0</v>
      </c>
      <c r="BQ105" s="359">
        <v>0</v>
      </c>
      <c r="BR105" s="359">
        <v>0</v>
      </c>
      <c r="BS105" s="359">
        <v>0</v>
      </c>
      <c r="BT105" s="359">
        <v>0</v>
      </c>
      <c r="BU105" s="359">
        <v>0</v>
      </c>
      <c r="BV105" s="359">
        <v>0</v>
      </c>
      <c r="BW105" s="359">
        <v>0</v>
      </c>
      <c r="BX105" s="359">
        <v>0</v>
      </c>
      <c r="BY105" s="359">
        <v>0</v>
      </c>
      <c r="BZ105" s="359">
        <v>0</v>
      </c>
      <c r="CA105" s="359">
        <v>0</v>
      </c>
      <c r="CB105" s="359">
        <v>0</v>
      </c>
      <c r="CC105" s="359">
        <v>0</v>
      </c>
      <c r="CD105" s="359">
        <v>0</v>
      </c>
      <c r="CE105" s="359">
        <v>0</v>
      </c>
      <c r="CF105" s="359">
        <v>0</v>
      </c>
      <c r="CG105" s="359">
        <v>0</v>
      </c>
      <c r="CH105" s="359">
        <v>0</v>
      </c>
      <c r="CI105" s="359">
        <v>0</v>
      </c>
      <c r="CJ105" s="359">
        <v>0</v>
      </c>
      <c r="CK105" s="359">
        <v>0</v>
      </c>
      <c r="CL105" s="359">
        <v>0</v>
      </c>
      <c r="CM105" s="359">
        <v>0</v>
      </c>
      <c r="CN105" s="359">
        <v>0</v>
      </c>
      <c r="CO105" s="359">
        <v>0</v>
      </c>
      <c r="CP105" s="359">
        <v>0</v>
      </c>
      <c r="CQ105" s="359">
        <v>0</v>
      </c>
      <c r="CR105" s="359">
        <v>0</v>
      </c>
      <c r="CS105" s="359">
        <v>0</v>
      </c>
      <c r="CT105" s="359">
        <v>0</v>
      </c>
      <c r="CU105" s="359">
        <v>0</v>
      </c>
      <c r="CV105" s="359">
        <v>0</v>
      </c>
      <c r="CW105" s="359">
        <v>0</v>
      </c>
      <c r="CX105" s="359">
        <v>0</v>
      </c>
      <c r="CY105" s="359">
        <v>0</v>
      </c>
      <c r="CZ105" s="359">
        <v>0</v>
      </c>
      <c r="DA105" s="359">
        <v>0</v>
      </c>
      <c r="DB105" s="359">
        <v>0</v>
      </c>
      <c r="DC105" s="359">
        <v>0</v>
      </c>
      <c r="DE105" s="23">
        <f>COUNTBLANK(H105:DC105)</f>
        <v>0</v>
      </c>
      <c r="DF105" s="23">
        <f t="shared" si="40"/>
        <v>0</v>
      </c>
      <c r="DG105">
        <f t="shared" si="48"/>
        <v>0</v>
      </c>
    </row>
    <row r="106" spans="1:111" ht="15">
      <c r="A106" s="67">
        <v>94</v>
      </c>
      <c r="B106" s="323" t="str">
        <f>$B$100&amp;"6."</f>
        <v>H.6.</v>
      </c>
      <c r="C106" s="357" t="s">
        <v>242</v>
      </c>
      <c r="D106" s="368">
        <f>IF(E106="Be PVM",DI106,E106)</f>
        <v>0</v>
      </c>
      <c r="E106" s="367"/>
      <c r="F106" s="350">
        <f>H106+NPV(FD,I106:INDEX(I106:DC106,PAL))</f>
        <v>0</v>
      </c>
      <c r="G106" s="350">
        <f>SUMIF($H$5:$DC$5,"&lt;="&amp;PAL,$H106:$DC106)</f>
        <v>0</v>
      </c>
      <c r="H106" s="359">
        <v>0</v>
      </c>
      <c r="I106" s="359">
        <v>0</v>
      </c>
      <c r="J106" s="359">
        <v>0</v>
      </c>
      <c r="K106" s="359">
        <v>0</v>
      </c>
      <c r="L106" s="359">
        <v>0</v>
      </c>
      <c r="M106" s="359">
        <v>0</v>
      </c>
      <c r="N106" s="359">
        <v>0</v>
      </c>
      <c r="O106" s="359">
        <v>0</v>
      </c>
      <c r="P106" s="359">
        <v>0</v>
      </c>
      <c r="Q106" s="359">
        <v>0</v>
      </c>
      <c r="R106" s="359">
        <v>0</v>
      </c>
      <c r="S106" s="359">
        <v>0</v>
      </c>
      <c r="T106" s="359">
        <v>0</v>
      </c>
      <c r="U106" s="359">
        <v>0</v>
      </c>
      <c r="V106" s="359">
        <v>0</v>
      </c>
      <c r="W106" s="359">
        <v>0</v>
      </c>
      <c r="X106" s="359">
        <v>0</v>
      </c>
      <c r="Y106" s="359">
        <v>0</v>
      </c>
      <c r="Z106" s="359">
        <v>0</v>
      </c>
      <c r="AA106" s="359">
        <v>0</v>
      </c>
      <c r="AB106" s="359">
        <v>0</v>
      </c>
      <c r="AC106" s="359">
        <v>0</v>
      </c>
      <c r="AD106" s="359">
        <v>0</v>
      </c>
      <c r="AE106" s="359">
        <v>0</v>
      </c>
      <c r="AF106" s="359">
        <v>0</v>
      </c>
      <c r="AG106" s="359">
        <v>0</v>
      </c>
      <c r="AH106" s="359">
        <v>0</v>
      </c>
      <c r="AI106" s="359">
        <v>0</v>
      </c>
      <c r="AJ106" s="359">
        <v>0</v>
      </c>
      <c r="AK106" s="359">
        <v>0</v>
      </c>
      <c r="AL106" s="359">
        <v>0</v>
      </c>
      <c r="AM106" s="359">
        <v>0</v>
      </c>
      <c r="AN106" s="359">
        <v>0</v>
      </c>
      <c r="AO106" s="359">
        <v>0</v>
      </c>
      <c r="AP106" s="359">
        <v>0</v>
      </c>
      <c r="AQ106" s="359">
        <v>0</v>
      </c>
      <c r="AR106" s="359">
        <v>0</v>
      </c>
      <c r="AS106" s="359">
        <v>0</v>
      </c>
      <c r="AT106" s="359">
        <v>0</v>
      </c>
      <c r="AU106" s="359">
        <v>0</v>
      </c>
      <c r="AV106" s="359">
        <v>0</v>
      </c>
      <c r="AW106" s="359">
        <v>0</v>
      </c>
      <c r="AX106" s="359">
        <v>0</v>
      </c>
      <c r="AY106" s="359">
        <v>0</v>
      </c>
      <c r="AZ106" s="359">
        <v>0</v>
      </c>
      <c r="BA106" s="359">
        <v>0</v>
      </c>
      <c r="BB106" s="359">
        <v>0</v>
      </c>
      <c r="BC106" s="359">
        <v>0</v>
      </c>
      <c r="BD106" s="359">
        <v>0</v>
      </c>
      <c r="BE106" s="359">
        <v>0</v>
      </c>
      <c r="BF106" s="359">
        <v>0</v>
      </c>
      <c r="BG106" s="359">
        <v>0</v>
      </c>
      <c r="BH106" s="359">
        <v>0</v>
      </c>
      <c r="BI106" s="359">
        <v>0</v>
      </c>
      <c r="BJ106" s="359">
        <v>0</v>
      </c>
      <c r="BK106" s="359">
        <v>0</v>
      </c>
      <c r="BL106" s="359">
        <v>0</v>
      </c>
      <c r="BM106" s="359">
        <v>0</v>
      </c>
      <c r="BN106" s="359">
        <v>0</v>
      </c>
      <c r="BO106" s="359">
        <v>0</v>
      </c>
      <c r="BP106" s="359">
        <v>0</v>
      </c>
      <c r="BQ106" s="359">
        <v>0</v>
      </c>
      <c r="BR106" s="359">
        <v>0</v>
      </c>
      <c r="BS106" s="359">
        <v>0</v>
      </c>
      <c r="BT106" s="359">
        <v>0</v>
      </c>
      <c r="BU106" s="359">
        <v>0</v>
      </c>
      <c r="BV106" s="359">
        <v>0</v>
      </c>
      <c r="BW106" s="359">
        <v>0</v>
      </c>
      <c r="BX106" s="359">
        <v>0</v>
      </c>
      <c r="BY106" s="359">
        <v>0</v>
      </c>
      <c r="BZ106" s="359">
        <v>0</v>
      </c>
      <c r="CA106" s="359">
        <v>0</v>
      </c>
      <c r="CB106" s="359">
        <v>0</v>
      </c>
      <c r="CC106" s="359">
        <v>0</v>
      </c>
      <c r="CD106" s="359">
        <v>0</v>
      </c>
      <c r="CE106" s="359">
        <v>0</v>
      </c>
      <c r="CF106" s="359">
        <v>0</v>
      </c>
      <c r="CG106" s="359">
        <v>0</v>
      </c>
      <c r="CH106" s="359">
        <v>0</v>
      </c>
      <c r="CI106" s="359">
        <v>0</v>
      </c>
      <c r="CJ106" s="359">
        <v>0</v>
      </c>
      <c r="CK106" s="359">
        <v>0</v>
      </c>
      <c r="CL106" s="359">
        <v>0</v>
      </c>
      <c r="CM106" s="359">
        <v>0</v>
      </c>
      <c r="CN106" s="359">
        <v>0</v>
      </c>
      <c r="CO106" s="359">
        <v>0</v>
      </c>
      <c r="CP106" s="359">
        <v>0</v>
      </c>
      <c r="CQ106" s="359">
        <v>0</v>
      </c>
      <c r="CR106" s="359">
        <v>0</v>
      </c>
      <c r="CS106" s="359">
        <v>0</v>
      </c>
      <c r="CT106" s="359">
        <v>0</v>
      </c>
      <c r="CU106" s="359">
        <v>0</v>
      </c>
      <c r="CV106" s="359">
        <v>0</v>
      </c>
      <c r="CW106" s="359">
        <v>0</v>
      </c>
      <c r="CX106" s="359">
        <v>0</v>
      </c>
      <c r="CY106" s="359">
        <v>0</v>
      </c>
      <c r="CZ106" s="359">
        <v>0</v>
      </c>
      <c r="DA106" s="359">
        <v>0</v>
      </c>
      <c r="DB106" s="359">
        <v>0</v>
      </c>
      <c r="DC106" s="359">
        <v>0</v>
      </c>
      <c r="DE106" s="23">
        <f t="shared" si="47"/>
        <v>0</v>
      </c>
      <c r="DF106" s="23">
        <f t="shared" si="40"/>
        <v>0</v>
      </c>
      <c r="DG106">
        <f t="shared" si="48"/>
        <v>0</v>
      </c>
    </row>
    <row r="107" spans="1:111" ht="15" customHeight="1">
      <c r="A107" s="67">
        <v>95</v>
      </c>
      <c r="B107" s="323" t="str">
        <f>$B$100&amp;"7."</f>
        <v>H.7.</v>
      </c>
      <c r="C107" s="357" t="s">
        <v>243</v>
      </c>
      <c r="D107" s="368">
        <f>IF(E107="Be PVM",DI107,E107)</f>
        <v>0</v>
      </c>
      <c r="E107" s="367"/>
      <c r="F107" s="350">
        <f>H107+NPV(FD,I107:INDEX(I107:DC107,PAL))</f>
        <v>0</v>
      </c>
      <c r="G107" s="350">
        <f>SUMIF($H$5:$DC$5,"&lt;="&amp;PAL,$H107:$DC107)</f>
        <v>0</v>
      </c>
      <c r="H107" s="359">
        <v>0</v>
      </c>
      <c r="I107" s="359">
        <v>0</v>
      </c>
      <c r="J107" s="359">
        <v>0</v>
      </c>
      <c r="K107" s="359">
        <v>0</v>
      </c>
      <c r="L107" s="359">
        <v>0</v>
      </c>
      <c r="M107" s="359">
        <v>0</v>
      </c>
      <c r="N107" s="359">
        <v>0</v>
      </c>
      <c r="O107" s="359">
        <v>0</v>
      </c>
      <c r="P107" s="359">
        <v>0</v>
      </c>
      <c r="Q107" s="359">
        <v>0</v>
      </c>
      <c r="R107" s="359">
        <v>0</v>
      </c>
      <c r="S107" s="359">
        <v>0</v>
      </c>
      <c r="T107" s="359">
        <v>0</v>
      </c>
      <c r="U107" s="359">
        <v>0</v>
      </c>
      <c r="V107" s="359">
        <v>0</v>
      </c>
      <c r="W107" s="359">
        <v>0</v>
      </c>
      <c r="X107" s="359">
        <v>0</v>
      </c>
      <c r="Y107" s="359">
        <v>0</v>
      </c>
      <c r="Z107" s="359">
        <v>0</v>
      </c>
      <c r="AA107" s="359">
        <v>0</v>
      </c>
      <c r="AB107" s="359">
        <v>0</v>
      </c>
      <c r="AC107" s="359">
        <v>0</v>
      </c>
      <c r="AD107" s="359">
        <v>0</v>
      </c>
      <c r="AE107" s="359">
        <v>0</v>
      </c>
      <c r="AF107" s="359">
        <v>0</v>
      </c>
      <c r="AG107" s="359">
        <v>0</v>
      </c>
      <c r="AH107" s="359">
        <v>0</v>
      </c>
      <c r="AI107" s="359">
        <v>0</v>
      </c>
      <c r="AJ107" s="359">
        <v>0</v>
      </c>
      <c r="AK107" s="359">
        <v>0</v>
      </c>
      <c r="AL107" s="359">
        <v>0</v>
      </c>
      <c r="AM107" s="359">
        <v>0</v>
      </c>
      <c r="AN107" s="359">
        <v>0</v>
      </c>
      <c r="AO107" s="359">
        <v>0</v>
      </c>
      <c r="AP107" s="359">
        <v>0</v>
      </c>
      <c r="AQ107" s="359">
        <v>0</v>
      </c>
      <c r="AR107" s="359">
        <v>0</v>
      </c>
      <c r="AS107" s="359">
        <v>0</v>
      </c>
      <c r="AT107" s="359">
        <v>0</v>
      </c>
      <c r="AU107" s="359">
        <v>0</v>
      </c>
      <c r="AV107" s="359">
        <v>0</v>
      </c>
      <c r="AW107" s="359">
        <v>0</v>
      </c>
      <c r="AX107" s="359">
        <v>0</v>
      </c>
      <c r="AY107" s="359">
        <v>0</v>
      </c>
      <c r="AZ107" s="359">
        <v>0</v>
      </c>
      <c r="BA107" s="359">
        <v>0</v>
      </c>
      <c r="BB107" s="359">
        <v>0</v>
      </c>
      <c r="BC107" s="359">
        <v>0</v>
      </c>
      <c r="BD107" s="359">
        <v>0</v>
      </c>
      <c r="BE107" s="359">
        <v>0</v>
      </c>
      <c r="BF107" s="359">
        <v>0</v>
      </c>
      <c r="BG107" s="359">
        <v>0</v>
      </c>
      <c r="BH107" s="359">
        <v>0</v>
      </c>
      <c r="BI107" s="359">
        <v>0</v>
      </c>
      <c r="BJ107" s="359">
        <v>0</v>
      </c>
      <c r="BK107" s="359">
        <v>0</v>
      </c>
      <c r="BL107" s="359">
        <v>0</v>
      </c>
      <c r="BM107" s="359">
        <v>0</v>
      </c>
      <c r="BN107" s="359">
        <v>0</v>
      </c>
      <c r="BO107" s="359">
        <v>0</v>
      </c>
      <c r="BP107" s="359">
        <v>0</v>
      </c>
      <c r="BQ107" s="359">
        <v>0</v>
      </c>
      <c r="BR107" s="359">
        <v>0</v>
      </c>
      <c r="BS107" s="359">
        <v>0</v>
      </c>
      <c r="BT107" s="359">
        <v>0</v>
      </c>
      <c r="BU107" s="359">
        <v>0</v>
      </c>
      <c r="BV107" s="359">
        <v>0</v>
      </c>
      <c r="BW107" s="359">
        <v>0</v>
      </c>
      <c r="BX107" s="359">
        <v>0</v>
      </c>
      <c r="BY107" s="359">
        <v>0</v>
      </c>
      <c r="BZ107" s="359">
        <v>0</v>
      </c>
      <c r="CA107" s="359">
        <v>0</v>
      </c>
      <c r="CB107" s="359">
        <v>0</v>
      </c>
      <c r="CC107" s="359">
        <v>0</v>
      </c>
      <c r="CD107" s="359">
        <v>0</v>
      </c>
      <c r="CE107" s="359">
        <v>0</v>
      </c>
      <c r="CF107" s="359">
        <v>0</v>
      </c>
      <c r="CG107" s="359">
        <v>0</v>
      </c>
      <c r="CH107" s="359">
        <v>0</v>
      </c>
      <c r="CI107" s="359">
        <v>0</v>
      </c>
      <c r="CJ107" s="359">
        <v>0</v>
      </c>
      <c r="CK107" s="359">
        <v>0</v>
      </c>
      <c r="CL107" s="359">
        <v>0</v>
      </c>
      <c r="CM107" s="359">
        <v>0</v>
      </c>
      <c r="CN107" s="359">
        <v>0</v>
      </c>
      <c r="CO107" s="359">
        <v>0</v>
      </c>
      <c r="CP107" s="359">
        <v>0</v>
      </c>
      <c r="CQ107" s="359">
        <v>0</v>
      </c>
      <c r="CR107" s="359">
        <v>0</v>
      </c>
      <c r="CS107" s="359">
        <v>0</v>
      </c>
      <c r="CT107" s="359">
        <v>0</v>
      </c>
      <c r="CU107" s="359">
        <v>0</v>
      </c>
      <c r="CV107" s="359">
        <v>0</v>
      </c>
      <c r="CW107" s="359">
        <v>0</v>
      </c>
      <c r="CX107" s="359">
        <v>0</v>
      </c>
      <c r="CY107" s="359">
        <v>0</v>
      </c>
      <c r="CZ107" s="359">
        <v>0</v>
      </c>
      <c r="DA107" s="359">
        <v>0</v>
      </c>
      <c r="DB107" s="359">
        <v>0</v>
      </c>
      <c r="DC107" s="359">
        <v>0</v>
      </c>
      <c r="DE107" s="23">
        <f t="shared" si="47"/>
        <v>0</v>
      </c>
      <c r="DF107" s="23">
        <f t="shared" si="40"/>
        <v>0</v>
      </c>
      <c r="DG107">
        <f t="shared" si="48"/>
        <v>0</v>
      </c>
    </row>
    <row r="108" spans="1:111" ht="15" customHeight="1">
      <c r="A108" s="67">
        <v>96</v>
      </c>
      <c r="B108" s="323" t="str">
        <f>$B$100&amp;"8."</f>
        <v>H.8.</v>
      </c>
      <c r="C108" s="357" t="s">
        <v>244</v>
      </c>
      <c r="D108" s="368">
        <f t="shared" ref="D108:D110" si="51">IF(E108="Be PVM",DI108,E108)</f>
        <v>0</v>
      </c>
      <c r="E108" s="367"/>
      <c r="F108" s="350">
        <f>H108+NPV(FD,I108:INDEX(I108:DC108,PAL))</f>
        <v>0</v>
      </c>
      <c r="G108" s="350">
        <f>SUMIF($H$5:$DC$5,"&lt;="&amp;PAL,$H108:$DC108)</f>
        <v>0</v>
      </c>
      <c r="H108" s="359">
        <v>0</v>
      </c>
      <c r="I108" s="359">
        <v>0</v>
      </c>
      <c r="J108" s="359">
        <v>0</v>
      </c>
      <c r="K108" s="359">
        <v>0</v>
      </c>
      <c r="L108" s="359">
        <v>0</v>
      </c>
      <c r="M108" s="359">
        <v>0</v>
      </c>
      <c r="N108" s="359">
        <v>0</v>
      </c>
      <c r="O108" s="359">
        <v>0</v>
      </c>
      <c r="P108" s="359">
        <v>0</v>
      </c>
      <c r="Q108" s="359">
        <v>0</v>
      </c>
      <c r="R108" s="359">
        <v>0</v>
      </c>
      <c r="S108" s="359">
        <v>0</v>
      </c>
      <c r="T108" s="359">
        <v>0</v>
      </c>
      <c r="U108" s="359">
        <v>0</v>
      </c>
      <c r="V108" s="359">
        <v>0</v>
      </c>
      <c r="W108" s="359">
        <v>0</v>
      </c>
      <c r="X108" s="359">
        <v>0</v>
      </c>
      <c r="Y108" s="359">
        <v>0</v>
      </c>
      <c r="Z108" s="359">
        <v>0</v>
      </c>
      <c r="AA108" s="359">
        <v>0</v>
      </c>
      <c r="AB108" s="359">
        <v>0</v>
      </c>
      <c r="AC108" s="359">
        <v>0</v>
      </c>
      <c r="AD108" s="359">
        <v>0</v>
      </c>
      <c r="AE108" s="359">
        <v>0</v>
      </c>
      <c r="AF108" s="359">
        <v>0</v>
      </c>
      <c r="AG108" s="359">
        <v>0</v>
      </c>
      <c r="AH108" s="359">
        <v>0</v>
      </c>
      <c r="AI108" s="359">
        <v>0</v>
      </c>
      <c r="AJ108" s="359">
        <v>0</v>
      </c>
      <c r="AK108" s="359">
        <v>0</v>
      </c>
      <c r="AL108" s="359">
        <v>0</v>
      </c>
      <c r="AM108" s="359">
        <v>0</v>
      </c>
      <c r="AN108" s="359">
        <v>0</v>
      </c>
      <c r="AO108" s="359">
        <v>0</v>
      </c>
      <c r="AP108" s="359">
        <v>0</v>
      </c>
      <c r="AQ108" s="359">
        <v>0</v>
      </c>
      <c r="AR108" s="359">
        <v>0</v>
      </c>
      <c r="AS108" s="359">
        <v>0</v>
      </c>
      <c r="AT108" s="359">
        <v>0</v>
      </c>
      <c r="AU108" s="359">
        <v>0</v>
      </c>
      <c r="AV108" s="359">
        <v>0</v>
      </c>
      <c r="AW108" s="359">
        <v>0</v>
      </c>
      <c r="AX108" s="359">
        <v>0</v>
      </c>
      <c r="AY108" s="359">
        <v>0</v>
      </c>
      <c r="AZ108" s="359">
        <v>0</v>
      </c>
      <c r="BA108" s="359">
        <v>0</v>
      </c>
      <c r="BB108" s="359">
        <v>0</v>
      </c>
      <c r="BC108" s="359">
        <v>0</v>
      </c>
      <c r="BD108" s="359">
        <v>0</v>
      </c>
      <c r="BE108" s="359">
        <v>0</v>
      </c>
      <c r="BF108" s="359">
        <v>0</v>
      </c>
      <c r="BG108" s="359">
        <v>0</v>
      </c>
      <c r="BH108" s="359">
        <v>0</v>
      </c>
      <c r="BI108" s="359">
        <v>0</v>
      </c>
      <c r="BJ108" s="359">
        <v>0</v>
      </c>
      <c r="BK108" s="359">
        <v>0</v>
      </c>
      <c r="BL108" s="359">
        <v>0</v>
      </c>
      <c r="BM108" s="359">
        <v>0</v>
      </c>
      <c r="BN108" s="359">
        <v>0</v>
      </c>
      <c r="BO108" s="359">
        <v>0</v>
      </c>
      <c r="BP108" s="359">
        <v>0</v>
      </c>
      <c r="BQ108" s="359">
        <v>0</v>
      </c>
      <c r="BR108" s="359">
        <v>0</v>
      </c>
      <c r="BS108" s="359">
        <v>0</v>
      </c>
      <c r="BT108" s="359">
        <v>0</v>
      </c>
      <c r="BU108" s="359">
        <v>0</v>
      </c>
      <c r="BV108" s="359">
        <v>0</v>
      </c>
      <c r="BW108" s="359">
        <v>0</v>
      </c>
      <c r="BX108" s="359">
        <v>0</v>
      </c>
      <c r="BY108" s="359">
        <v>0</v>
      </c>
      <c r="BZ108" s="359">
        <v>0</v>
      </c>
      <c r="CA108" s="359">
        <v>0</v>
      </c>
      <c r="CB108" s="359">
        <v>0</v>
      </c>
      <c r="CC108" s="359">
        <v>0</v>
      </c>
      <c r="CD108" s="359">
        <v>0</v>
      </c>
      <c r="CE108" s="359">
        <v>0</v>
      </c>
      <c r="CF108" s="359">
        <v>0</v>
      </c>
      <c r="CG108" s="359">
        <v>0</v>
      </c>
      <c r="CH108" s="359">
        <v>0</v>
      </c>
      <c r="CI108" s="359">
        <v>0</v>
      </c>
      <c r="CJ108" s="359">
        <v>0</v>
      </c>
      <c r="CK108" s="359">
        <v>0</v>
      </c>
      <c r="CL108" s="359">
        <v>0</v>
      </c>
      <c r="CM108" s="359">
        <v>0</v>
      </c>
      <c r="CN108" s="359">
        <v>0</v>
      </c>
      <c r="CO108" s="359">
        <v>0</v>
      </c>
      <c r="CP108" s="359">
        <v>0</v>
      </c>
      <c r="CQ108" s="359">
        <v>0</v>
      </c>
      <c r="CR108" s="359">
        <v>0</v>
      </c>
      <c r="CS108" s="359">
        <v>0</v>
      </c>
      <c r="CT108" s="359">
        <v>0</v>
      </c>
      <c r="CU108" s="359">
        <v>0</v>
      </c>
      <c r="CV108" s="359">
        <v>0</v>
      </c>
      <c r="CW108" s="359">
        <v>0</v>
      </c>
      <c r="CX108" s="359">
        <v>0</v>
      </c>
      <c r="CY108" s="359">
        <v>0</v>
      </c>
      <c r="CZ108" s="359">
        <v>0</v>
      </c>
      <c r="DA108" s="359">
        <v>0</v>
      </c>
      <c r="DB108" s="359">
        <v>0</v>
      </c>
      <c r="DC108" s="359">
        <v>0</v>
      </c>
      <c r="DE108" s="23">
        <f t="shared" si="47"/>
        <v>0</v>
      </c>
      <c r="DF108" s="23">
        <f t="shared" si="40"/>
        <v>0</v>
      </c>
      <c r="DG108">
        <f t="shared" si="48"/>
        <v>0</v>
      </c>
    </row>
    <row r="109" spans="1:111" ht="15" customHeight="1">
      <c r="A109" s="67">
        <v>97</v>
      </c>
      <c r="B109" s="323" t="str">
        <f>$B$100&amp;"9."</f>
        <v>H.9.</v>
      </c>
      <c r="C109" s="357" t="s">
        <v>245</v>
      </c>
      <c r="D109" s="368">
        <f t="shared" si="51"/>
        <v>0</v>
      </c>
      <c r="E109" s="367"/>
      <c r="F109" s="350">
        <f>H109+NPV(FD,I109:INDEX(I109:DC109,PAL))</f>
        <v>0</v>
      </c>
      <c r="G109" s="350">
        <f>SUMIF($H$5:$DC$5,"&lt;="&amp;PAL,$H109:$DC109)</f>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0</v>
      </c>
      <c r="AB109" s="359">
        <v>0</v>
      </c>
      <c r="AC109" s="359">
        <v>0</v>
      </c>
      <c r="AD109" s="359">
        <v>0</v>
      </c>
      <c r="AE109" s="359">
        <v>0</v>
      </c>
      <c r="AF109" s="359">
        <v>0</v>
      </c>
      <c r="AG109" s="359">
        <v>0</v>
      </c>
      <c r="AH109" s="359">
        <v>0</v>
      </c>
      <c r="AI109" s="359">
        <v>0</v>
      </c>
      <c r="AJ109" s="359">
        <v>0</v>
      </c>
      <c r="AK109" s="359">
        <v>0</v>
      </c>
      <c r="AL109" s="359">
        <v>0</v>
      </c>
      <c r="AM109" s="359">
        <v>0</v>
      </c>
      <c r="AN109" s="359">
        <v>0</v>
      </c>
      <c r="AO109" s="359">
        <v>0</v>
      </c>
      <c r="AP109" s="359">
        <v>0</v>
      </c>
      <c r="AQ109" s="359">
        <v>0</v>
      </c>
      <c r="AR109" s="359">
        <v>0</v>
      </c>
      <c r="AS109" s="359">
        <v>0</v>
      </c>
      <c r="AT109" s="359">
        <v>0</v>
      </c>
      <c r="AU109" s="359">
        <v>0</v>
      </c>
      <c r="AV109" s="359">
        <v>0</v>
      </c>
      <c r="AW109" s="359">
        <v>0</v>
      </c>
      <c r="AX109" s="359">
        <v>0</v>
      </c>
      <c r="AY109" s="359">
        <v>0</v>
      </c>
      <c r="AZ109" s="359">
        <v>0</v>
      </c>
      <c r="BA109" s="359">
        <v>0</v>
      </c>
      <c r="BB109" s="359">
        <v>0</v>
      </c>
      <c r="BC109" s="359">
        <v>0</v>
      </c>
      <c r="BD109" s="359">
        <v>0</v>
      </c>
      <c r="BE109" s="359">
        <v>0</v>
      </c>
      <c r="BF109" s="359">
        <v>0</v>
      </c>
      <c r="BG109" s="359">
        <v>0</v>
      </c>
      <c r="BH109" s="359">
        <v>0</v>
      </c>
      <c r="BI109" s="359">
        <v>0</v>
      </c>
      <c r="BJ109" s="359">
        <v>0</v>
      </c>
      <c r="BK109" s="359">
        <v>0</v>
      </c>
      <c r="BL109" s="359">
        <v>0</v>
      </c>
      <c r="BM109" s="359">
        <v>0</v>
      </c>
      <c r="BN109" s="359">
        <v>0</v>
      </c>
      <c r="BO109" s="359">
        <v>0</v>
      </c>
      <c r="BP109" s="359">
        <v>0</v>
      </c>
      <c r="BQ109" s="359">
        <v>0</v>
      </c>
      <c r="BR109" s="359">
        <v>0</v>
      </c>
      <c r="BS109" s="359">
        <v>0</v>
      </c>
      <c r="BT109" s="359">
        <v>0</v>
      </c>
      <c r="BU109" s="359">
        <v>0</v>
      </c>
      <c r="BV109" s="359">
        <v>0</v>
      </c>
      <c r="BW109" s="359">
        <v>0</v>
      </c>
      <c r="BX109" s="359">
        <v>0</v>
      </c>
      <c r="BY109" s="359">
        <v>0</v>
      </c>
      <c r="BZ109" s="359">
        <v>0</v>
      </c>
      <c r="CA109" s="359">
        <v>0</v>
      </c>
      <c r="CB109" s="359">
        <v>0</v>
      </c>
      <c r="CC109" s="359">
        <v>0</v>
      </c>
      <c r="CD109" s="359">
        <v>0</v>
      </c>
      <c r="CE109" s="359">
        <v>0</v>
      </c>
      <c r="CF109" s="359">
        <v>0</v>
      </c>
      <c r="CG109" s="359">
        <v>0</v>
      </c>
      <c r="CH109" s="359">
        <v>0</v>
      </c>
      <c r="CI109" s="359">
        <v>0</v>
      </c>
      <c r="CJ109" s="359">
        <v>0</v>
      </c>
      <c r="CK109" s="359">
        <v>0</v>
      </c>
      <c r="CL109" s="359">
        <v>0</v>
      </c>
      <c r="CM109" s="359">
        <v>0</v>
      </c>
      <c r="CN109" s="359">
        <v>0</v>
      </c>
      <c r="CO109" s="359">
        <v>0</v>
      </c>
      <c r="CP109" s="359">
        <v>0</v>
      </c>
      <c r="CQ109" s="359">
        <v>0</v>
      </c>
      <c r="CR109" s="359">
        <v>0</v>
      </c>
      <c r="CS109" s="359">
        <v>0</v>
      </c>
      <c r="CT109" s="359">
        <v>0</v>
      </c>
      <c r="CU109" s="359">
        <v>0</v>
      </c>
      <c r="CV109" s="359">
        <v>0</v>
      </c>
      <c r="CW109" s="359">
        <v>0</v>
      </c>
      <c r="CX109" s="359">
        <v>0</v>
      </c>
      <c r="CY109" s="359">
        <v>0</v>
      </c>
      <c r="CZ109" s="359">
        <v>0</v>
      </c>
      <c r="DA109" s="359">
        <v>0</v>
      </c>
      <c r="DB109" s="359">
        <v>0</v>
      </c>
      <c r="DC109" s="359">
        <v>0</v>
      </c>
      <c r="DE109" s="23">
        <f t="shared" si="47"/>
        <v>0</v>
      </c>
      <c r="DF109" s="23">
        <f t="shared" si="40"/>
        <v>0</v>
      </c>
      <c r="DG109">
        <f t="shared" si="48"/>
        <v>0</v>
      </c>
    </row>
    <row r="110" spans="1:111" ht="15" customHeight="1">
      <c r="A110" s="67">
        <v>98</v>
      </c>
      <c r="B110" s="323" t="str">
        <f>$B$100&amp;"10."</f>
        <v>H.10.</v>
      </c>
      <c r="C110" s="357" t="s">
        <v>246</v>
      </c>
      <c r="D110" s="368">
        <f t="shared" si="51"/>
        <v>0</v>
      </c>
      <c r="E110" s="367"/>
      <c r="F110" s="350">
        <f>H110+NPV(FD,I110:INDEX(I110:DC110,PAL))</f>
        <v>0</v>
      </c>
      <c r="G110" s="350">
        <f>SUMIF($H$5:$DC$5,"&lt;="&amp;PAL,$H110:$DC110)</f>
        <v>0</v>
      </c>
      <c r="H110" s="359">
        <v>0</v>
      </c>
      <c r="I110" s="359">
        <v>0</v>
      </c>
      <c r="J110" s="359">
        <v>0</v>
      </c>
      <c r="K110" s="359">
        <v>0</v>
      </c>
      <c r="L110" s="359">
        <v>0</v>
      </c>
      <c r="M110" s="359">
        <v>0</v>
      </c>
      <c r="N110" s="359">
        <v>0</v>
      </c>
      <c r="O110" s="359">
        <v>0</v>
      </c>
      <c r="P110" s="359">
        <v>0</v>
      </c>
      <c r="Q110" s="359">
        <v>0</v>
      </c>
      <c r="R110" s="359">
        <v>0</v>
      </c>
      <c r="S110" s="359">
        <v>0</v>
      </c>
      <c r="T110" s="359">
        <v>0</v>
      </c>
      <c r="U110" s="359">
        <v>0</v>
      </c>
      <c r="V110" s="359">
        <v>0</v>
      </c>
      <c r="W110" s="359">
        <v>0</v>
      </c>
      <c r="X110" s="359">
        <v>0</v>
      </c>
      <c r="Y110" s="359">
        <v>0</v>
      </c>
      <c r="Z110" s="359">
        <v>0</v>
      </c>
      <c r="AA110" s="359">
        <v>0</v>
      </c>
      <c r="AB110" s="359">
        <v>0</v>
      </c>
      <c r="AC110" s="359">
        <v>0</v>
      </c>
      <c r="AD110" s="359">
        <v>0</v>
      </c>
      <c r="AE110" s="359">
        <v>0</v>
      </c>
      <c r="AF110" s="359">
        <v>0</v>
      </c>
      <c r="AG110" s="359">
        <v>0</v>
      </c>
      <c r="AH110" s="359">
        <v>0</v>
      </c>
      <c r="AI110" s="359">
        <v>0</v>
      </c>
      <c r="AJ110" s="359">
        <v>0</v>
      </c>
      <c r="AK110" s="359">
        <v>0</v>
      </c>
      <c r="AL110" s="359">
        <v>0</v>
      </c>
      <c r="AM110" s="359">
        <v>0</v>
      </c>
      <c r="AN110" s="359">
        <v>0</v>
      </c>
      <c r="AO110" s="359">
        <v>0</v>
      </c>
      <c r="AP110" s="359">
        <v>0</v>
      </c>
      <c r="AQ110" s="359">
        <v>0</v>
      </c>
      <c r="AR110" s="359">
        <v>0</v>
      </c>
      <c r="AS110" s="359">
        <v>0</v>
      </c>
      <c r="AT110" s="359">
        <v>0</v>
      </c>
      <c r="AU110" s="359">
        <v>0</v>
      </c>
      <c r="AV110" s="359">
        <v>0</v>
      </c>
      <c r="AW110" s="359">
        <v>0</v>
      </c>
      <c r="AX110" s="359">
        <v>0</v>
      </c>
      <c r="AY110" s="359">
        <v>0</v>
      </c>
      <c r="AZ110" s="359">
        <v>0</v>
      </c>
      <c r="BA110" s="359">
        <v>0</v>
      </c>
      <c r="BB110" s="359">
        <v>0</v>
      </c>
      <c r="BC110" s="359">
        <v>0</v>
      </c>
      <c r="BD110" s="359">
        <v>0</v>
      </c>
      <c r="BE110" s="359">
        <v>0</v>
      </c>
      <c r="BF110" s="359">
        <v>0</v>
      </c>
      <c r="BG110" s="359">
        <v>0</v>
      </c>
      <c r="BH110" s="359">
        <v>0</v>
      </c>
      <c r="BI110" s="359">
        <v>0</v>
      </c>
      <c r="BJ110" s="359">
        <v>0</v>
      </c>
      <c r="BK110" s="359">
        <v>0</v>
      </c>
      <c r="BL110" s="359">
        <v>0</v>
      </c>
      <c r="BM110" s="359">
        <v>0</v>
      </c>
      <c r="BN110" s="359">
        <v>0</v>
      </c>
      <c r="BO110" s="359">
        <v>0</v>
      </c>
      <c r="BP110" s="359">
        <v>0</v>
      </c>
      <c r="BQ110" s="359">
        <v>0</v>
      </c>
      <c r="BR110" s="359">
        <v>0</v>
      </c>
      <c r="BS110" s="359">
        <v>0</v>
      </c>
      <c r="BT110" s="359">
        <v>0</v>
      </c>
      <c r="BU110" s="359">
        <v>0</v>
      </c>
      <c r="BV110" s="359">
        <v>0</v>
      </c>
      <c r="BW110" s="359">
        <v>0</v>
      </c>
      <c r="BX110" s="359">
        <v>0</v>
      </c>
      <c r="BY110" s="359">
        <v>0</v>
      </c>
      <c r="BZ110" s="359">
        <v>0</v>
      </c>
      <c r="CA110" s="359">
        <v>0</v>
      </c>
      <c r="CB110" s="359">
        <v>0</v>
      </c>
      <c r="CC110" s="359">
        <v>0</v>
      </c>
      <c r="CD110" s="359">
        <v>0</v>
      </c>
      <c r="CE110" s="359">
        <v>0</v>
      </c>
      <c r="CF110" s="359">
        <v>0</v>
      </c>
      <c r="CG110" s="359">
        <v>0</v>
      </c>
      <c r="CH110" s="359">
        <v>0</v>
      </c>
      <c r="CI110" s="359">
        <v>0</v>
      </c>
      <c r="CJ110" s="359">
        <v>0</v>
      </c>
      <c r="CK110" s="359">
        <v>0</v>
      </c>
      <c r="CL110" s="359">
        <v>0</v>
      </c>
      <c r="CM110" s="359">
        <v>0</v>
      </c>
      <c r="CN110" s="359">
        <v>0</v>
      </c>
      <c r="CO110" s="359">
        <v>0</v>
      </c>
      <c r="CP110" s="359">
        <v>0</v>
      </c>
      <c r="CQ110" s="359">
        <v>0</v>
      </c>
      <c r="CR110" s="359">
        <v>0</v>
      </c>
      <c r="CS110" s="359">
        <v>0</v>
      </c>
      <c r="CT110" s="359">
        <v>0</v>
      </c>
      <c r="CU110" s="359">
        <v>0</v>
      </c>
      <c r="CV110" s="359">
        <v>0</v>
      </c>
      <c r="CW110" s="359">
        <v>0</v>
      </c>
      <c r="CX110" s="359">
        <v>0</v>
      </c>
      <c r="CY110" s="359">
        <v>0</v>
      </c>
      <c r="CZ110" s="359">
        <v>0</v>
      </c>
      <c r="DA110" s="359">
        <v>0</v>
      </c>
      <c r="DB110" s="359">
        <v>0</v>
      </c>
      <c r="DC110" s="359">
        <v>0</v>
      </c>
      <c r="DE110" s="23">
        <f t="shared" si="47"/>
        <v>0</v>
      </c>
      <c r="DF110" s="23">
        <f t="shared" si="40"/>
        <v>0</v>
      </c>
      <c r="DG110">
        <f t="shared" si="48"/>
        <v>0</v>
      </c>
    </row>
    <row r="111" spans="1:111" ht="15">
      <c r="A111" s="67">
        <v>99</v>
      </c>
      <c r="B111" s="323" t="s">
        <v>247</v>
      </c>
      <c r="C111" s="349" t="s">
        <v>248</v>
      </c>
      <c r="D111" s="351"/>
      <c r="E111" s="351"/>
      <c r="F111" s="350">
        <f>H111+NPV(FD,I111:INDEX(I111:DC111,PAL))</f>
        <v>0</v>
      </c>
      <c r="G111" s="350">
        <f>SUMIF($H$5:$DC$5,"&lt;="&amp;PAL,$H111:$DC111)</f>
        <v>0</v>
      </c>
      <c r="H111" s="359">
        <v>0</v>
      </c>
      <c r="I111" s="359">
        <v>0</v>
      </c>
      <c r="J111" s="359">
        <v>0</v>
      </c>
      <c r="K111" s="359">
        <v>0</v>
      </c>
      <c r="L111" s="359">
        <v>0</v>
      </c>
      <c r="M111" s="359">
        <v>0</v>
      </c>
      <c r="N111" s="359">
        <v>0</v>
      </c>
      <c r="O111" s="359">
        <v>0</v>
      </c>
      <c r="P111" s="359">
        <v>0</v>
      </c>
      <c r="Q111" s="359">
        <v>0</v>
      </c>
      <c r="R111" s="359">
        <v>0</v>
      </c>
      <c r="S111" s="359">
        <v>0</v>
      </c>
      <c r="T111" s="359">
        <v>0</v>
      </c>
      <c r="U111" s="359">
        <v>0</v>
      </c>
      <c r="V111" s="359">
        <v>0</v>
      </c>
      <c r="W111" s="359">
        <v>0</v>
      </c>
      <c r="X111" s="359">
        <v>0</v>
      </c>
      <c r="Y111" s="359">
        <v>0</v>
      </c>
      <c r="Z111" s="359">
        <v>0</v>
      </c>
      <c r="AA111" s="359">
        <v>0</v>
      </c>
      <c r="AB111" s="359">
        <v>0</v>
      </c>
      <c r="AC111" s="359">
        <v>0</v>
      </c>
      <c r="AD111" s="359">
        <v>0</v>
      </c>
      <c r="AE111" s="359">
        <v>0</v>
      </c>
      <c r="AF111" s="359">
        <v>0</v>
      </c>
      <c r="AG111" s="359">
        <v>0</v>
      </c>
      <c r="AH111" s="359">
        <v>0</v>
      </c>
      <c r="AI111" s="359">
        <v>0</v>
      </c>
      <c r="AJ111" s="359">
        <v>0</v>
      </c>
      <c r="AK111" s="359">
        <v>0</v>
      </c>
      <c r="AL111" s="359">
        <v>0</v>
      </c>
      <c r="AM111" s="359">
        <v>0</v>
      </c>
      <c r="AN111" s="359">
        <v>0</v>
      </c>
      <c r="AO111" s="359">
        <v>0</v>
      </c>
      <c r="AP111" s="359">
        <v>0</v>
      </c>
      <c r="AQ111" s="359">
        <v>0</v>
      </c>
      <c r="AR111" s="359">
        <v>0</v>
      </c>
      <c r="AS111" s="359">
        <v>0</v>
      </c>
      <c r="AT111" s="359">
        <v>0</v>
      </c>
      <c r="AU111" s="359">
        <v>0</v>
      </c>
      <c r="AV111" s="359">
        <v>0</v>
      </c>
      <c r="AW111" s="359">
        <v>0</v>
      </c>
      <c r="AX111" s="359">
        <v>0</v>
      </c>
      <c r="AY111" s="359">
        <v>0</v>
      </c>
      <c r="AZ111" s="359">
        <v>0</v>
      </c>
      <c r="BA111" s="359">
        <v>0</v>
      </c>
      <c r="BB111" s="359">
        <v>0</v>
      </c>
      <c r="BC111" s="359">
        <v>0</v>
      </c>
      <c r="BD111" s="359">
        <v>0</v>
      </c>
      <c r="BE111" s="359">
        <v>0</v>
      </c>
      <c r="BF111" s="359">
        <v>0</v>
      </c>
      <c r="BG111" s="359">
        <v>0</v>
      </c>
      <c r="BH111" s="359">
        <v>0</v>
      </c>
      <c r="BI111" s="359">
        <v>0</v>
      </c>
      <c r="BJ111" s="359">
        <v>0</v>
      </c>
      <c r="BK111" s="359">
        <v>0</v>
      </c>
      <c r="BL111" s="359">
        <v>0</v>
      </c>
      <c r="BM111" s="359">
        <v>0</v>
      </c>
      <c r="BN111" s="359">
        <v>0</v>
      </c>
      <c r="BO111" s="359">
        <v>0</v>
      </c>
      <c r="BP111" s="359">
        <v>0</v>
      </c>
      <c r="BQ111" s="359">
        <v>0</v>
      </c>
      <c r="BR111" s="359">
        <v>0</v>
      </c>
      <c r="BS111" s="359">
        <v>0</v>
      </c>
      <c r="BT111" s="359">
        <v>0</v>
      </c>
      <c r="BU111" s="359">
        <v>0</v>
      </c>
      <c r="BV111" s="359">
        <v>0</v>
      </c>
      <c r="BW111" s="359">
        <v>0</v>
      </c>
      <c r="BX111" s="359">
        <v>0</v>
      </c>
      <c r="BY111" s="359">
        <v>0</v>
      </c>
      <c r="BZ111" s="359">
        <v>0</v>
      </c>
      <c r="CA111" s="359">
        <v>0</v>
      </c>
      <c r="CB111" s="359">
        <v>0</v>
      </c>
      <c r="CC111" s="359">
        <v>0</v>
      </c>
      <c r="CD111" s="359">
        <v>0</v>
      </c>
      <c r="CE111" s="359">
        <v>0</v>
      </c>
      <c r="CF111" s="359">
        <v>0</v>
      </c>
      <c r="CG111" s="359">
        <v>0</v>
      </c>
      <c r="CH111" s="359">
        <v>0</v>
      </c>
      <c r="CI111" s="359">
        <v>0</v>
      </c>
      <c r="CJ111" s="359">
        <v>0</v>
      </c>
      <c r="CK111" s="359">
        <v>0</v>
      </c>
      <c r="CL111" s="359">
        <v>0</v>
      </c>
      <c r="CM111" s="359">
        <v>0</v>
      </c>
      <c r="CN111" s="359">
        <v>0</v>
      </c>
      <c r="CO111" s="359">
        <v>0</v>
      </c>
      <c r="CP111" s="359">
        <v>0</v>
      </c>
      <c r="CQ111" s="359">
        <v>0</v>
      </c>
      <c r="CR111" s="359">
        <v>0</v>
      </c>
      <c r="CS111" s="359">
        <v>0</v>
      </c>
      <c r="CT111" s="359">
        <v>0</v>
      </c>
      <c r="CU111" s="359">
        <v>0</v>
      </c>
      <c r="CV111" s="359">
        <v>0</v>
      </c>
      <c r="CW111" s="359">
        <v>0</v>
      </c>
      <c r="CX111" s="359">
        <v>0</v>
      </c>
      <c r="CY111" s="359">
        <v>0</v>
      </c>
      <c r="CZ111" s="359">
        <v>0</v>
      </c>
      <c r="DA111" s="359">
        <v>0</v>
      </c>
      <c r="DB111" s="359">
        <v>0</v>
      </c>
      <c r="DC111" s="359">
        <v>0</v>
      </c>
      <c r="DE111" s="23">
        <f>COUNTBLANK(H111:DC111)</f>
        <v>0</v>
      </c>
      <c r="DF111" s="23">
        <f t="shared" si="40"/>
        <v>0</v>
      </c>
    </row>
    <row r="112" spans="1:111" ht="29.25" customHeight="1">
      <c r="A112" s="67">
        <v>102</v>
      </c>
      <c r="B112" s="323" t="s">
        <v>249</v>
      </c>
      <c r="C112" s="349" t="s">
        <v>250</v>
      </c>
      <c r="D112" s="349"/>
      <c r="E112" s="351"/>
      <c r="F112" s="352">
        <f>F113+F114-F115</f>
        <v>0</v>
      </c>
      <c r="G112" s="350">
        <f>SUMIF($H$5:$DC$5,"&lt;="&amp;PAL,$H112:$DC112)</f>
        <v>0</v>
      </c>
      <c r="H112" s="352">
        <f>H113+H114-H115</f>
        <v>0</v>
      </c>
      <c r="I112" s="352">
        <f t="shared" ref="I112:BR112" si="52">I113+I114-I115</f>
        <v>0</v>
      </c>
      <c r="J112" s="352">
        <f t="shared" si="52"/>
        <v>0</v>
      </c>
      <c r="K112" s="352">
        <f t="shared" si="52"/>
        <v>0</v>
      </c>
      <c r="L112" s="352">
        <f t="shared" si="52"/>
        <v>0</v>
      </c>
      <c r="M112" s="352">
        <f t="shared" si="52"/>
        <v>0</v>
      </c>
      <c r="N112" s="352">
        <f t="shared" si="52"/>
        <v>0</v>
      </c>
      <c r="O112" s="352">
        <f t="shared" si="52"/>
        <v>0</v>
      </c>
      <c r="P112" s="352">
        <f t="shared" si="52"/>
        <v>0</v>
      </c>
      <c r="Q112" s="352">
        <f t="shared" si="52"/>
        <v>0</v>
      </c>
      <c r="R112" s="352">
        <f t="shared" si="52"/>
        <v>0</v>
      </c>
      <c r="S112" s="352">
        <f t="shared" si="52"/>
        <v>0</v>
      </c>
      <c r="T112" s="352">
        <f t="shared" si="52"/>
        <v>0</v>
      </c>
      <c r="U112" s="352">
        <f t="shared" si="52"/>
        <v>0</v>
      </c>
      <c r="V112" s="352">
        <f t="shared" si="52"/>
        <v>0</v>
      </c>
      <c r="W112" s="352">
        <f t="shared" si="52"/>
        <v>0</v>
      </c>
      <c r="X112" s="352">
        <f t="shared" si="52"/>
        <v>0</v>
      </c>
      <c r="Y112" s="352">
        <f t="shared" si="52"/>
        <v>0</v>
      </c>
      <c r="Z112" s="352">
        <f t="shared" si="52"/>
        <v>0</v>
      </c>
      <c r="AA112" s="352">
        <f t="shared" si="52"/>
        <v>0</v>
      </c>
      <c r="AB112" s="352">
        <f t="shared" si="52"/>
        <v>0</v>
      </c>
      <c r="AC112" s="352">
        <f t="shared" si="52"/>
        <v>0</v>
      </c>
      <c r="AD112" s="352">
        <f t="shared" si="52"/>
        <v>0</v>
      </c>
      <c r="AE112" s="352">
        <f t="shared" si="52"/>
        <v>0</v>
      </c>
      <c r="AF112" s="352">
        <f t="shared" si="52"/>
        <v>0</v>
      </c>
      <c r="AG112" s="352">
        <f t="shared" si="52"/>
        <v>0</v>
      </c>
      <c r="AH112" s="352">
        <f t="shared" si="52"/>
        <v>0</v>
      </c>
      <c r="AI112" s="352">
        <f t="shared" si="52"/>
        <v>0</v>
      </c>
      <c r="AJ112" s="352">
        <f t="shared" si="52"/>
        <v>0</v>
      </c>
      <c r="AK112" s="352">
        <f t="shared" si="52"/>
        <v>0</v>
      </c>
      <c r="AL112" s="352">
        <f t="shared" si="52"/>
        <v>0</v>
      </c>
      <c r="AM112" s="352">
        <f t="shared" si="52"/>
        <v>0</v>
      </c>
      <c r="AN112" s="352">
        <f t="shared" si="52"/>
        <v>0</v>
      </c>
      <c r="AO112" s="352">
        <f t="shared" si="52"/>
        <v>0</v>
      </c>
      <c r="AP112" s="352">
        <f t="shared" si="52"/>
        <v>0</v>
      </c>
      <c r="AQ112" s="352">
        <f t="shared" si="52"/>
        <v>0</v>
      </c>
      <c r="AR112" s="352">
        <f t="shared" si="52"/>
        <v>0</v>
      </c>
      <c r="AS112" s="352">
        <f t="shared" si="52"/>
        <v>0</v>
      </c>
      <c r="AT112" s="352">
        <f t="shared" si="52"/>
        <v>0</v>
      </c>
      <c r="AU112" s="352">
        <f t="shared" si="52"/>
        <v>0</v>
      </c>
      <c r="AV112" s="352">
        <f t="shared" si="52"/>
        <v>0</v>
      </c>
      <c r="AW112" s="352">
        <f t="shared" si="52"/>
        <v>0</v>
      </c>
      <c r="AX112" s="352">
        <f t="shared" si="52"/>
        <v>0</v>
      </c>
      <c r="AY112" s="352">
        <f t="shared" si="52"/>
        <v>0</v>
      </c>
      <c r="AZ112" s="352">
        <f t="shared" si="52"/>
        <v>0</v>
      </c>
      <c r="BA112" s="352">
        <f t="shared" si="52"/>
        <v>0</v>
      </c>
      <c r="BB112" s="352">
        <f t="shared" si="52"/>
        <v>0</v>
      </c>
      <c r="BC112" s="352">
        <f t="shared" si="52"/>
        <v>0</v>
      </c>
      <c r="BD112" s="352">
        <f t="shared" si="52"/>
        <v>0</v>
      </c>
      <c r="BE112" s="352">
        <f t="shared" si="52"/>
        <v>0</v>
      </c>
      <c r="BF112" s="352">
        <f t="shared" si="52"/>
        <v>0</v>
      </c>
      <c r="BG112" s="352">
        <f t="shared" si="52"/>
        <v>0</v>
      </c>
      <c r="BH112" s="352">
        <f t="shared" si="52"/>
        <v>0</v>
      </c>
      <c r="BI112" s="352">
        <f t="shared" si="52"/>
        <v>0</v>
      </c>
      <c r="BJ112" s="352">
        <f t="shared" si="52"/>
        <v>0</v>
      </c>
      <c r="BK112" s="352">
        <f t="shared" si="52"/>
        <v>0</v>
      </c>
      <c r="BL112" s="352">
        <f t="shared" si="52"/>
        <v>0</v>
      </c>
      <c r="BM112" s="352">
        <f t="shared" si="52"/>
        <v>0</v>
      </c>
      <c r="BN112" s="352">
        <f t="shared" si="52"/>
        <v>0</v>
      </c>
      <c r="BO112" s="352">
        <f t="shared" si="52"/>
        <v>0</v>
      </c>
      <c r="BP112" s="352">
        <f t="shared" si="52"/>
        <v>0</v>
      </c>
      <c r="BQ112" s="352">
        <f t="shared" si="52"/>
        <v>0</v>
      </c>
      <c r="BR112" s="352">
        <f t="shared" si="52"/>
        <v>0</v>
      </c>
      <c r="BS112" s="352">
        <f t="shared" ref="BS112:DC112" si="53">BS113+BS114-BS115</f>
        <v>0</v>
      </c>
      <c r="BT112" s="352">
        <f t="shared" si="53"/>
        <v>0</v>
      </c>
      <c r="BU112" s="352">
        <f t="shared" si="53"/>
        <v>0</v>
      </c>
      <c r="BV112" s="352">
        <f t="shared" si="53"/>
        <v>0</v>
      </c>
      <c r="BW112" s="352">
        <f t="shared" si="53"/>
        <v>0</v>
      </c>
      <c r="BX112" s="352">
        <f t="shared" si="53"/>
        <v>0</v>
      </c>
      <c r="BY112" s="352">
        <f t="shared" si="53"/>
        <v>0</v>
      </c>
      <c r="BZ112" s="352">
        <f t="shared" si="53"/>
        <v>0</v>
      </c>
      <c r="CA112" s="352">
        <f t="shared" si="53"/>
        <v>0</v>
      </c>
      <c r="CB112" s="352">
        <f t="shared" si="53"/>
        <v>0</v>
      </c>
      <c r="CC112" s="352">
        <f t="shared" si="53"/>
        <v>0</v>
      </c>
      <c r="CD112" s="352">
        <f t="shared" si="53"/>
        <v>0</v>
      </c>
      <c r="CE112" s="352">
        <f t="shared" si="53"/>
        <v>0</v>
      </c>
      <c r="CF112" s="352">
        <f t="shared" si="53"/>
        <v>0</v>
      </c>
      <c r="CG112" s="352">
        <f t="shared" si="53"/>
        <v>0</v>
      </c>
      <c r="CH112" s="352">
        <f t="shared" si="53"/>
        <v>0</v>
      </c>
      <c r="CI112" s="352">
        <f t="shared" si="53"/>
        <v>0</v>
      </c>
      <c r="CJ112" s="352">
        <f t="shared" si="53"/>
        <v>0</v>
      </c>
      <c r="CK112" s="352">
        <f t="shared" si="53"/>
        <v>0</v>
      </c>
      <c r="CL112" s="352">
        <f t="shared" si="53"/>
        <v>0</v>
      </c>
      <c r="CM112" s="352">
        <f t="shared" si="53"/>
        <v>0</v>
      </c>
      <c r="CN112" s="352">
        <f t="shared" si="53"/>
        <v>0</v>
      </c>
      <c r="CO112" s="352">
        <f t="shared" si="53"/>
        <v>0</v>
      </c>
      <c r="CP112" s="352">
        <f t="shared" si="53"/>
        <v>0</v>
      </c>
      <c r="CQ112" s="352">
        <f t="shared" si="53"/>
        <v>0</v>
      </c>
      <c r="CR112" s="352">
        <f t="shared" si="53"/>
        <v>0</v>
      </c>
      <c r="CS112" s="352">
        <f t="shared" si="53"/>
        <v>0</v>
      </c>
      <c r="CT112" s="352">
        <f t="shared" si="53"/>
        <v>0</v>
      </c>
      <c r="CU112" s="352">
        <f t="shared" si="53"/>
        <v>0</v>
      </c>
      <c r="CV112" s="352">
        <f t="shared" si="53"/>
        <v>0</v>
      </c>
      <c r="CW112" s="352">
        <f t="shared" si="53"/>
        <v>0</v>
      </c>
      <c r="CX112" s="352">
        <f t="shared" si="53"/>
        <v>0</v>
      </c>
      <c r="CY112" s="352">
        <f t="shared" si="53"/>
        <v>0</v>
      </c>
      <c r="CZ112" s="352">
        <f t="shared" si="53"/>
        <v>0</v>
      </c>
      <c r="DA112" s="352">
        <f t="shared" si="53"/>
        <v>0</v>
      </c>
      <c r="DB112" s="352">
        <f t="shared" si="53"/>
        <v>0</v>
      </c>
      <c r="DC112" s="352">
        <f t="shared" si="53"/>
        <v>0</v>
      </c>
      <c r="DF112" s="23">
        <f t="shared" si="40"/>
        <v>0</v>
      </c>
    </row>
    <row r="113" spans="1:110" ht="15" customHeight="1">
      <c r="A113" s="67">
        <v>103</v>
      </c>
      <c r="B113" s="323" t="s">
        <v>251</v>
      </c>
      <c r="C113" s="304" t="s">
        <v>252</v>
      </c>
      <c r="D113" s="323"/>
      <c r="E113" s="323"/>
      <c r="F113" s="350">
        <f>H113+NPV(FD,I113:INDEX(I113:DC113,PAL))</f>
        <v>0</v>
      </c>
      <c r="G113" s="350">
        <f>SUMIF($H$5:$DC$5,"&lt;="&amp;PAL,$H113:$DC113)</f>
        <v>0</v>
      </c>
      <c r="H113" s="36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69">
        <f t="shared" si="54"/>
        <v>0</v>
      </c>
      <c r="J113" s="369">
        <f t="shared" si="54"/>
        <v>0</v>
      </c>
      <c r="K113" s="369">
        <f t="shared" si="54"/>
        <v>0</v>
      </c>
      <c r="L113" s="369">
        <f t="shared" si="54"/>
        <v>0</v>
      </c>
      <c r="M113" s="369">
        <f t="shared" si="54"/>
        <v>0</v>
      </c>
      <c r="N113" s="369">
        <f t="shared" si="54"/>
        <v>0</v>
      </c>
      <c r="O113" s="369">
        <f t="shared" si="54"/>
        <v>0</v>
      </c>
      <c r="P113" s="369">
        <f t="shared" si="54"/>
        <v>0</v>
      </c>
      <c r="Q113" s="369">
        <f t="shared" si="54"/>
        <v>0</v>
      </c>
      <c r="R113" s="369">
        <f t="shared" si="54"/>
        <v>0</v>
      </c>
      <c r="S113" s="369">
        <f t="shared" si="54"/>
        <v>0</v>
      </c>
      <c r="T113" s="369">
        <f t="shared" si="54"/>
        <v>0</v>
      </c>
      <c r="U113" s="369">
        <f t="shared" si="54"/>
        <v>0</v>
      </c>
      <c r="V113" s="369">
        <f t="shared" si="54"/>
        <v>0</v>
      </c>
      <c r="W113" s="369">
        <f t="shared" si="54"/>
        <v>0</v>
      </c>
      <c r="X113" s="369">
        <f t="shared" si="54"/>
        <v>0</v>
      </c>
      <c r="Y113" s="369">
        <f t="shared" si="54"/>
        <v>0</v>
      </c>
      <c r="Z113" s="369">
        <f t="shared" si="54"/>
        <v>0</v>
      </c>
      <c r="AA113" s="369">
        <f t="shared" si="54"/>
        <v>0</v>
      </c>
      <c r="AB113" s="369">
        <f t="shared" si="54"/>
        <v>0</v>
      </c>
      <c r="AC113" s="369">
        <f t="shared" si="54"/>
        <v>0</v>
      </c>
      <c r="AD113" s="369">
        <f t="shared" si="54"/>
        <v>0</v>
      </c>
      <c r="AE113" s="369">
        <f t="shared" si="54"/>
        <v>0</v>
      </c>
      <c r="AF113" s="369">
        <f t="shared" si="54"/>
        <v>0</v>
      </c>
      <c r="AG113" s="369">
        <f t="shared" si="54"/>
        <v>0</v>
      </c>
      <c r="AH113" s="369">
        <f t="shared" si="54"/>
        <v>0</v>
      </c>
      <c r="AI113" s="369">
        <f t="shared" si="54"/>
        <v>0</v>
      </c>
      <c r="AJ113" s="369">
        <f t="shared" si="54"/>
        <v>0</v>
      </c>
      <c r="AK113" s="369">
        <f t="shared" si="54"/>
        <v>0</v>
      </c>
      <c r="AL113" s="369">
        <f t="shared" si="54"/>
        <v>0</v>
      </c>
      <c r="AM113" s="369">
        <f t="shared" si="54"/>
        <v>0</v>
      </c>
      <c r="AN113" s="36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69">
        <f t="shared" si="55"/>
        <v>0</v>
      </c>
      <c r="AP113" s="369">
        <f t="shared" si="55"/>
        <v>0</v>
      </c>
      <c r="AQ113" s="369">
        <f t="shared" si="55"/>
        <v>0</v>
      </c>
      <c r="AR113" s="369">
        <f t="shared" si="55"/>
        <v>0</v>
      </c>
      <c r="AS113" s="369">
        <f t="shared" si="55"/>
        <v>0</v>
      </c>
      <c r="AT113" s="369">
        <f t="shared" si="55"/>
        <v>0</v>
      </c>
      <c r="AU113" s="369">
        <f t="shared" si="55"/>
        <v>0</v>
      </c>
      <c r="AV113" s="369">
        <f t="shared" si="55"/>
        <v>0</v>
      </c>
      <c r="AW113" s="369">
        <f t="shared" si="55"/>
        <v>0</v>
      </c>
      <c r="AX113" s="369">
        <f t="shared" si="55"/>
        <v>0</v>
      </c>
      <c r="AY113" s="369">
        <f t="shared" si="55"/>
        <v>0</v>
      </c>
      <c r="AZ113" s="369">
        <f t="shared" si="55"/>
        <v>0</v>
      </c>
      <c r="BA113" s="369">
        <f t="shared" si="55"/>
        <v>0</v>
      </c>
      <c r="BB113" s="369">
        <f t="shared" si="55"/>
        <v>0</v>
      </c>
      <c r="BC113" s="369">
        <f t="shared" si="55"/>
        <v>0</v>
      </c>
      <c r="BD113" s="369">
        <f t="shared" si="55"/>
        <v>0</v>
      </c>
      <c r="BE113" s="369">
        <f t="shared" si="55"/>
        <v>0</v>
      </c>
      <c r="BF113" s="369">
        <f t="shared" si="55"/>
        <v>0</v>
      </c>
      <c r="BG113" s="369">
        <f t="shared" si="55"/>
        <v>0</v>
      </c>
      <c r="BH113" s="369">
        <f t="shared" si="55"/>
        <v>0</v>
      </c>
      <c r="BI113" s="369">
        <f t="shared" si="55"/>
        <v>0</v>
      </c>
      <c r="BJ113" s="369">
        <f t="shared" si="55"/>
        <v>0</v>
      </c>
      <c r="BK113" s="369">
        <f t="shared" si="55"/>
        <v>0</v>
      </c>
      <c r="BL113" s="369">
        <f t="shared" si="55"/>
        <v>0</v>
      </c>
      <c r="BM113" s="369">
        <f t="shared" si="55"/>
        <v>0</v>
      </c>
      <c r="BN113" s="369">
        <f t="shared" si="55"/>
        <v>0</v>
      </c>
      <c r="BO113" s="369">
        <f t="shared" si="55"/>
        <v>0</v>
      </c>
      <c r="BP113" s="369">
        <f t="shared" si="55"/>
        <v>0</v>
      </c>
      <c r="BQ113" s="369">
        <f t="shared" si="55"/>
        <v>0</v>
      </c>
      <c r="BR113" s="369">
        <f t="shared" si="55"/>
        <v>0</v>
      </c>
      <c r="BS113" s="369">
        <f t="shared" si="55"/>
        <v>0</v>
      </c>
      <c r="BT113" s="36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69">
        <f t="shared" si="56"/>
        <v>0</v>
      </c>
      <c r="BV113" s="369">
        <f t="shared" si="56"/>
        <v>0</v>
      </c>
      <c r="BW113" s="369">
        <f t="shared" si="56"/>
        <v>0</v>
      </c>
      <c r="BX113" s="369">
        <f t="shared" si="56"/>
        <v>0</v>
      </c>
      <c r="BY113" s="369">
        <f t="shared" si="56"/>
        <v>0</v>
      </c>
      <c r="BZ113" s="369">
        <f t="shared" si="56"/>
        <v>0</v>
      </c>
      <c r="CA113" s="369">
        <f t="shared" si="56"/>
        <v>0</v>
      </c>
      <c r="CB113" s="369">
        <f t="shared" si="56"/>
        <v>0</v>
      </c>
      <c r="CC113" s="369">
        <f t="shared" si="56"/>
        <v>0</v>
      </c>
      <c r="CD113" s="369">
        <f t="shared" si="56"/>
        <v>0</v>
      </c>
      <c r="CE113" s="369">
        <f t="shared" si="56"/>
        <v>0</v>
      </c>
      <c r="CF113" s="369">
        <f t="shared" si="56"/>
        <v>0</v>
      </c>
      <c r="CG113" s="369">
        <f t="shared" si="56"/>
        <v>0</v>
      </c>
      <c r="CH113" s="369">
        <f t="shared" si="56"/>
        <v>0</v>
      </c>
      <c r="CI113" s="369">
        <f t="shared" si="56"/>
        <v>0</v>
      </c>
      <c r="CJ113" s="369">
        <f t="shared" si="56"/>
        <v>0</v>
      </c>
      <c r="CK113" s="369">
        <f t="shared" si="56"/>
        <v>0</v>
      </c>
      <c r="CL113" s="369">
        <f t="shared" si="56"/>
        <v>0</v>
      </c>
      <c r="CM113" s="369">
        <f t="shared" si="56"/>
        <v>0</v>
      </c>
      <c r="CN113" s="369">
        <f t="shared" si="56"/>
        <v>0</v>
      </c>
      <c r="CO113" s="369">
        <f t="shared" si="56"/>
        <v>0</v>
      </c>
      <c r="CP113" s="369">
        <f t="shared" si="56"/>
        <v>0</v>
      </c>
      <c r="CQ113" s="369">
        <f t="shared" si="56"/>
        <v>0</v>
      </c>
      <c r="CR113" s="369">
        <f t="shared" si="56"/>
        <v>0</v>
      </c>
      <c r="CS113" s="369">
        <f t="shared" si="56"/>
        <v>0</v>
      </c>
      <c r="CT113" s="369">
        <f t="shared" si="56"/>
        <v>0</v>
      </c>
      <c r="CU113" s="369">
        <f t="shared" si="56"/>
        <v>0</v>
      </c>
      <c r="CV113" s="369">
        <f t="shared" si="56"/>
        <v>0</v>
      </c>
      <c r="CW113" s="369">
        <f t="shared" si="56"/>
        <v>0</v>
      </c>
      <c r="CX113" s="369">
        <f t="shared" si="56"/>
        <v>0</v>
      </c>
      <c r="CY113" s="369">
        <f t="shared" si="56"/>
        <v>0</v>
      </c>
      <c r="CZ113" s="369">
        <f t="shared" si="56"/>
        <v>0</v>
      </c>
      <c r="DA113" s="369">
        <f t="shared" si="56"/>
        <v>0</v>
      </c>
      <c r="DB113" s="369">
        <f t="shared" si="56"/>
        <v>0</v>
      </c>
      <c r="DC113" s="369">
        <f t="shared" si="56"/>
        <v>0</v>
      </c>
      <c r="DF113" s="23">
        <f t="shared" si="40"/>
        <v>0</v>
      </c>
    </row>
    <row r="114" spans="1:110" ht="15" customHeight="1">
      <c r="A114" s="67">
        <v>104</v>
      </c>
      <c r="B114" s="323" t="s">
        <v>253</v>
      </c>
      <c r="C114" s="304" t="s">
        <v>279</v>
      </c>
      <c r="D114" s="323"/>
      <c r="E114" s="323"/>
      <c r="F114" s="350">
        <f>H114+NPV(FD,I114:INDEX(I114:DC114,PAL))</f>
        <v>0</v>
      </c>
      <c r="G114" s="350">
        <f>SUMIF($H$5:$DC$5,"&lt;="&amp;PAL,$H114:$DC114)</f>
        <v>0</v>
      </c>
      <c r="H114" s="369">
        <f t="shared" ref="H114:AM114" si="57">SUMPRODUCT($DG90:$DG99,H90:H99,1/($DG90:$DG99+100))</f>
        <v>0</v>
      </c>
      <c r="I114" s="369">
        <f t="shared" si="57"/>
        <v>0</v>
      </c>
      <c r="J114" s="369">
        <f t="shared" si="57"/>
        <v>0</v>
      </c>
      <c r="K114" s="369">
        <f t="shared" si="57"/>
        <v>0</v>
      </c>
      <c r="L114" s="369">
        <f t="shared" si="57"/>
        <v>0</v>
      </c>
      <c r="M114" s="369">
        <f t="shared" si="57"/>
        <v>0</v>
      </c>
      <c r="N114" s="369">
        <f t="shared" si="57"/>
        <v>0</v>
      </c>
      <c r="O114" s="369">
        <f t="shared" si="57"/>
        <v>0</v>
      </c>
      <c r="P114" s="369">
        <f t="shared" si="57"/>
        <v>0</v>
      </c>
      <c r="Q114" s="369">
        <f t="shared" si="57"/>
        <v>0</v>
      </c>
      <c r="R114" s="369">
        <f t="shared" si="57"/>
        <v>0</v>
      </c>
      <c r="S114" s="369">
        <f t="shared" si="57"/>
        <v>0</v>
      </c>
      <c r="T114" s="369">
        <f t="shared" si="57"/>
        <v>0</v>
      </c>
      <c r="U114" s="369">
        <f t="shared" si="57"/>
        <v>0</v>
      </c>
      <c r="V114" s="369">
        <f t="shared" si="57"/>
        <v>0</v>
      </c>
      <c r="W114" s="369">
        <f t="shared" si="57"/>
        <v>0</v>
      </c>
      <c r="X114" s="369">
        <f t="shared" si="57"/>
        <v>0</v>
      </c>
      <c r="Y114" s="369">
        <f t="shared" si="57"/>
        <v>0</v>
      </c>
      <c r="Z114" s="369">
        <f t="shared" si="57"/>
        <v>0</v>
      </c>
      <c r="AA114" s="369">
        <f t="shared" si="57"/>
        <v>0</v>
      </c>
      <c r="AB114" s="369">
        <f t="shared" si="57"/>
        <v>0</v>
      </c>
      <c r="AC114" s="369">
        <f t="shared" si="57"/>
        <v>0</v>
      </c>
      <c r="AD114" s="369">
        <f t="shared" si="57"/>
        <v>0</v>
      </c>
      <c r="AE114" s="369">
        <f t="shared" si="57"/>
        <v>0</v>
      </c>
      <c r="AF114" s="369">
        <f t="shared" si="57"/>
        <v>0</v>
      </c>
      <c r="AG114" s="369">
        <f t="shared" si="57"/>
        <v>0</v>
      </c>
      <c r="AH114" s="369">
        <f t="shared" si="57"/>
        <v>0</v>
      </c>
      <c r="AI114" s="369">
        <f t="shared" si="57"/>
        <v>0</v>
      </c>
      <c r="AJ114" s="369">
        <f t="shared" si="57"/>
        <v>0</v>
      </c>
      <c r="AK114" s="369">
        <f t="shared" si="57"/>
        <v>0</v>
      </c>
      <c r="AL114" s="369">
        <f t="shared" si="57"/>
        <v>0</v>
      </c>
      <c r="AM114" s="369">
        <f t="shared" si="57"/>
        <v>0</v>
      </c>
      <c r="AN114" s="369">
        <f t="shared" ref="AN114:BS114" si="58">SUMPRODUCT($DG90:$DG99,AN90:AN99,1/($DG90:$DG99+100))</f>
        <v>0</v>
      </c>
      <c r="AO114" s="369">
        <f t="shared" si="58"/>
        <v>0</v>
      </c>
      <c r="AP114" s="369">
        <f t="shared" si="58"/>
        <v>0</v>
      </c>
      <c r="AQ114" s="369">
        <f t="shared" si="58"/>
        <v>0</v>
      </c>
      <c r="AR114" s="369">
        <f t="shared" si="58"/>
        <v>0</v>
      </c>
      <c r="AS114" s="369">
        <f t="shared" si="58"/>
        <v>0</v>
      </c>
      <c r="AT114" s="369">
        <f t="shared" si="58"/>
        <v>0</v>
      </c>
      <c r="AU114" s="369">
        <f t="shared" si="58"/>
        <v>0</v>
      </c>
      <c r="AV114" s="369">
        <f t="shared" si="58"/>
        <v>0</v>
      </c>
      <c r="AW114" s="369">
        <f t="shared" si="58"/>
        <v>0</v>
      </c>
      <c r="AX114" s="369">
        <f t="shared" si="58"/>
        <v>0</v>
      </c>
      <c r="AY114" s="369">
        <f t="shared" si="58"/>
        <v>0</v>
      </c>
      <c r="AZ114" s="369">
        <f t="shared" si="58"/>
        <v>0</v>
      </c>
      <c r="BA114" s="369">
        <f t="shared" si="58"/>
        <v>0</v>
      </c>
      <c r="BB114" s="369">
        <f t="shared" si="58"/>
        <v>0</v>
      </c>
      <c r="BC114" s="369">
        <f t="shared" si="58"/>
        <v>0</v>
      </c>
      <c r="BD114" s="369">
        <f t="shared" si="58"/>
        <v>0</v>
      </c>
      <c r="BE114" s="369">
        <f t="shared" si="58"/>
        <v>0</v>
      </c>
      <c r="BF114" s="369">
        <f t="shared" si="58"/>
        <v>0</v>
      </c>
      <c r="BG114" s="369">
        <f t="shared" si="58"/>
        <v>0</v>
      </c>
      <c r="BH114" s="369">
        <f t="shared" si="58"/>
        <v>0</v>
      </c>
      <c r="BI114" s="369">
        <f t="shared" si="58"/>
        <v>0</v>
      </c>
      <c r="BJ114" s="369">
        <f t="shared" si="58"/>
        <v>0</v>
      </c>
      <c r="BK114" s="369">
        <f t="shared" si="58"/>
        <v>0</v>
      </c>
      <c r="BL114" s="369">
        <f t="shared" si="58"/>
        <v>0</v>
      </c>
      <c r="BM114" s="369">
        <f t="shared" si="58"/>
        <v>0</v>
      </c>
      <c r="BN114" s="369">
        <f t="shared" si="58"/>
        <v>0</v>
      </c>
      <c r="BO114" s="369">
        <f t="shared" si="58"/>
        <v>0</v>
      </c>
      <c r="BP114" s="369">
        <f t="shared" si="58"/>
        <v>0</v>
      </c>
      <c r="BQ114" s="369">
        <f t="shared" si="58"/>
        <v>0</v>
      </c>
      <c r="BR114" s="369">
        <f t="shared" si="58"/>
        <v>0</v>
      </c>
      <c r="BS114" s="369">
        <f t="shared" si="58"/>
        <v>0</v>
      </c>
      <c r="BT114" s="369">
        <f t="shared" ref="BT114:DC114" si="59">SUMPRODUCT($DG90:$DG99,BT90:BT99,1/($DG90:$DG99+100))</f>
        <v>0</v>
      </c>
      <c r="BU114" s="369">
        <f t="shared" si="59"/>
        <v>0</v>
      </c>
      <c r="BV114" s="369">
        <f t="shared" si="59"/>
        <v>0</v>
      </c>
      <c r="BW114" s="369">
        <f t="shared" si="59"/>
        <v>0</v>
      </c>
      <c r="BX114" s="369">
        <f t="shared" si="59"/>
        <v>0</v>
      </c>
      <c r="BY114" s="369">
        <f t="shared" si="59"/>
        <v>0</v>
      </c>
      <c r="BZ114" s="369">
        <f t="shared" si="59"/>
        <v>0</v>
      </c>
      <c r="CA114" s="369">
        <f t="shared" si="59"/>
        <v>0</v>
      </c>
      <c r="CB114" s="369">
        <f t="shared" si="59"/>
        <v>0</v>
      </c>
      <c r="CC114" s="369">
        <f t="shared" si="59"/>
        <v>0</v>
      </c>
      <c r="CD114" s="369">
        <f t="shared" si="59"/>
        <v>0</v>
      </c>
      <c r="CE114" s="369">
        <f t="shared" si="59"/>
        <v>0</v>
      </c>
      <c r="CF114" s="369">
        <f t="shared" si="59"/>
        <v>0</v>
      </c>
      <c r="CG114" s="369">
        <f t="shared" si="59"/>
        <v>0</v>
      </c>
      <c r="CH114" s="369">
        <f t="shared" si="59"/>
        <v>0</v>
      </c>
      <c r="CI114" s="369">
        <f t="shared" si="59"/>
        <v>0</v>
      </c>
      <c r="CJ114" s="369">
        <f t="shared" si="59"/>
        <v>0</v>
      </c>
      <c r="CK114" s="369">
        <f t="shared" si="59"/>
        <v>0</v>
      </c>
      <c r="CL114" s="369">
        <f t="shared" si="59"/>
        <v>0</v>
      </c>
      <c r="CM114" s="369">
        <f t="shared" si="59"/>
        <v>0</v>
      </c>
      <c r="CN114" s="369">
        <f t="shared" si="59"/>
        <v>0</v>
      </c>
      <c r="CO114" s="369">
        <f t="shared" si="59"/>
        <v>0</v>
      </c>
      <c r="CP114" s="369">
        <f t="shared" si="59"/>
        <v>0</v>
      </c>
      <c r="CQ114" s="369">
        <f t="shared" si="59"/>
        <v>0</v>
      </c>
      <c r="CR114" s="369">
        <f t="shared" si="59"/>
        <v>0</v>
      </c>
      <c r="CS114" s="369">
        <f t="shared" si="59"/>
        <v>0</v>
      </c>
      <c r="CT114" s="369">
        <f t="shared" si="59"/>
        <v>0</v>
      </c>
      <c r="CU114" s="369">
        <f t="shared" si="59"/>
        <v>0</v>
      </c>
      <c r="CV114" s="369">
        <f t="shared" si="59"/>
        <v>0</v>
      </c>
      <c r="CW114" s="369">
        <f t="shared" si="59"/>
        <v>0</v>
      </c>
      <c r="CX114" s="369">
        <f t="shared" si="59"/>
        <v>0</v>
      </c>
      <c r="CY114" s="369">
        <f t="shared" si="59"/>
        <v>0</v>
      </c>
      <c r="CZ114" s="369">
        <f t="shared" si="59"/>
        <v>0</v>
      </c>
      <c r="DA114" s="369">
        <f t="shared" si="59"/>
        <v>0</v>
      </c>
      <c r="DB114" s="369">
        <f t="shared" si="59"/>
        <v>0</v>
      </c>
      <c r="DC114" s="369">
        <f t="shared" si="59"/>
        <v>0</v>
      </c>
      <c r="DD114" s="36"/>
      <c r="DF114" s="23">
        <f t="shared" si="40"/>
        <v>0</v>
      </c>
    </row>
    <row r="115" spans="1:110" ht="15" customHeight="1">
      <c r="A115" s="67">
        <v>105</v>
      </c>
      <c r="B115" s="323" t="s">
        <v>255</v>
      </c>
      <c r="C115" s="304" t="s">
        <v>256</v>
      </c>
      <c r="D115" s="304"/>
      <c r="E115" s="323"/>
      <c r="F115" s="350">
        <f>H115+NPV(FD,I115:INDEX(I115:DC115,PAL))</f>
        <v>0</v>
      </c>
      <c r="G115" s="350">
        <f>SUMIF($H$5:$DC$5,"&lt;="&amp;PAL,$H115:$DC115)</f>
        <v>0</v>
      </c>
      <c r="H115" s="369">
        <f>SUMPRODUCT($DG101:$DG110,H101:H110,1/($DG101:$DG110+100))</f>
        <v>0</v>
      </c>
      <c r="I115" s="369">
        <f t="shared" ref="I115:BT115" si="60">SUMPRODUCT($DG101:$DG110,I101:I110,1/($DG101:$DG110+100))</f>
        <v>0</v>
      </c>
      <c r="J115" s="369">
        <f t="shared" si="60"/>
        <v>0</v>
      </c>
      <c r="K115" s="369">
        <f t="shared" si="60"/>
        <v>0</v>
      </c>
      <c r="L115" s="369">
        <f t="shared" si="60"/>
        <v>0</v>
      </c>
      <c r="M115" s="369">
        <f t="shared" si="60"/>
        <v>0</v>
      </c>
      <c r="N115" s="369">
        <f t="shared" si="60"/>
        <v>0</v>
      </c>
      <c r="O115" s="369">
        <f t="shared" si="60"/>
        <v>0</v>
      </c>
      <c r="P115" s="369">
        <f t="shared" si="60"/>
        <v>0</v>
      </c>
      <c r="Q115" s="369">
        <f t="shared" si="60"/>
        <v>0</v>
      </c>
      <c r="R115" s="369">
        <f t="shared" si="60"/>
        <v>0</v>
      </c>
      <c r="S115" s="369">
        <f t="shared" si="60"/>
        <v>0</v>
      </c>
      <c r="T115" s="369">
        <f t="shared" si="60"/>
        <v>0</v>
      </c>
      <c r="U115" s="369">
        <f t="shared" si="60"/>
        <v>0</v>
      </c>
      <c r="V115" s="369">
        <f t="shared" si="60"/>
        <v>0</v>
      </c>
      <c r="W115" s="369">
        <f t="shared" si="60"/>
        <v>0</v>
      </c>
      <c r="X115" s="369">
        <f t="shared" si="60"/>
        <v>0</v>
      </c>
      <c r="Y115" s="369">
        <f t="shared" si="60"/>
        <v>0</v>
      </c>
      <c r="Z115" s="369">
        <f t="shared" si="60"/>
        <v>0</v>
      </c>
      <c r="AA115" s="369">
        <f t="shared" si="60"/>
        <v>0</v>
      </c>
      <c r="AB115" s="369">
        <f t="shared" si="60"/>
        <v>0</v>
      </c>
      <c r="AC115" s="369">
        <f t="shared" si="60"/>
        <v>0</v>
      </c>
      <c r="AD115" s="369">
        <f t="shared" si="60"/>
        <v>0</v>
      </c>
      <c r="AE115" s="369">
        <f t="shared" si="60"/>
        <v>0</v>
      </c>
      <c r="AF115" s="369">
        <f t="shared" si="60"/>
        <v>0</v>
      </c>
      <c r="AG115" s="369">
        <f t="shared" si="60"/>
        <v>0</v>
      </c>
      <c r="AH115" s="369">
        <f t="shared" si="60"/>
        <v>0</v>
      </c>
      <c r="AI115" s="369">
        <f t="shared" si="60"/>
        <v>0</v>
      </c>
      <c r="AJ115" s="369">
        <f t="shared" si="60"/>
        <v>0</v>
      </c>
      <c r="AK115" s="369">
        <f t="shared" si="60"/>
        <v>0</v>
      </c>
      <c r="AL115" s="369">
        <f t="shared" si="60"/>
        <v>0</v>
      </c>
      <c r="AM115" s="369">
        <f t="shared" si="60"/>
        <v>0</v>
      </c>
      <c r="AN115" s="369">
        <f t="shared" si="60"/>
        <v>0</v>
      </c>
      <c r="AO115" s="369">
        <f t="shared" si="60"/>
        <v>0</v>
      </c>
      <c r="AP115" s="369">
        <f t="shared" si="60"/>
        <v>0</v>
      </c>
      <c r="AQ115" s="369">
        <f t="shared" si="60"/>
        <v>0</v>
      </c>
      <c r="AR115" s="369">
        <f t="shared" si="60"/>
        <v>0</v>
      </c>
      <c r="AS115" s="369">
        <f t="shared" si="60"/>
        <v>0</v>
      </c>
      <c r="AT115" s="369">
        <f t="shared" si="60"/>
        <v>0</v>
      </c>
      <c r="AU115" s="369">
        <f t="shared" si="60"/>
        <v>0</v>
      </c>
      <c r="AV115" s="369">
        <f t="shared" si="60"/>
        <v>0</v>
      </c>
      <c r="AW115" s="369">
        <f t="shared" si="60"/>
        <v>0</v>
      </c>
      <c r="AX115" s="369">
        <f t="shared" si="60"/>
        <v>0</v>
      </c>
      <c r="AY115" s="369">
        <f t="shared" si="60"/>
        <v>0</v>
      </c>
      <c r="AZ115" s="369">
        <f t="shared" si="60"/>
        <v>0</v>
      </c>
      <c r="BA115" s="369">
        <f t="shared" si="60"/>
        <v>0</v>
      </c>
      <c r="BB115" s="369">
        <f t="shared" si="60"/>
        <v>0</v>
      </c>
      <c r="BC115" s="369">
        <f t="shared" si="60"/>
        <v>0</v>
      </c>
      <c r="BD115" s="369">
        <f t="shared" si="60"/>
        <v>0</v>
      </c>
      <c r="BE115" s="369">
        <f t="shared" si="60"/>
        <v>0</v>
      </c>
      <c r="BF115" s="369">
        <f t="shared" si="60"/>
        <v>0</v>
      </c>
      <c r="BG115" s="369">
        <f t="shared" si="60"/>
        <v>0</v>
      </c>
      <c r="BH115" s="369">
        <f t="shared" si="60"/>
        <v>0</v>
      </c>
      <c r="BI115" s="369">
        <f t="shared" si="60"/>
        <v>0</v>
      </c>
      <c r="BJ115" s="369">
        <f t="shared" si="60"/>
        <v>0</v>
      </c>
      <c r="BK115" s="369">
        <f t="shared" si="60"/>
        <v>0</v>
      </c>
      <c r="BL115" s="369">
        <f t="shared" si="60"/>
        <v>0</v>
      </c>
      <c r="BM115" s="369">
        <f t="shared" si="60"/>
        <v>0</v>
      </c>
      <c r="BN115" s="369">
        <f t="shared" si="60"/>
        <v>0</v>
      </c>
      <c r="BO115" s="369">
        <f t="shared" si="60"/>
        <v>0</v>
      </c>
      <c r="BP115" s="369">
        <f t="shared" si="60"/>
        <v>0</v>
      </c>
      <c r="BQ115" s="369">
        <f t="shared" si="60"/>
        <v>0</v>
      </c>
      <c r="BR115" s="369">
        <f t="shared" si="60"/>
        <v>0</v>
      </c>
      <c r="BS115" s="369">
        <f t="shared" si="60"/>
        <v>0</v>
      </c>
      <c r="BT115" s="369">
        <f t="shared" si="60"/>
        <v>0</v>
      </c>
      <c r="BU115" s="369">
        <f t="shared" ref="BU115:DC115" si="61">SUMPRODUCT($DG101:$DG110,BU101:BU110,1/($DG101:$DG110+100))</f>
        <v>0</v>
      </c>
      <c r="BV115" s="369">
        <f t="shared" si="61"/>
        <v>0</v>
      </c>
      <c r="BW115" s="369">
        <f t="shared" si="61"/>
        <v>0</v>
      </c>
      <c r="BX115" s="369">
        <f t="shared" si="61"/>
        <v>0</v>
      </c>
      <c r="BY115" s="369">
        <f t="shared" si="61"/>
        <v>0</v>
      </c>
      <c r="BZ115" s="369">
        <f t="shared" si="61"/>
        <v>0</v>
      </c>
      <c r="CA115" s="369">
        <f t="shared" si="61"/>
        <v>0</v>
      </c>
      <c r="CB115" s="369">
        <f t="shared" si="61"/>
        <v>0</v>
      </c>
      <c r="CC115" s="369">
        <f t="shared" si="61"/>
        <v>0</v>
      </c>
      <c r="CD115" s="369">
        <f t="shared" si="61"/>
        <v>0</v>
      </c>
      <c r="CE115" s="369">
        <f t="shared" si="61"/>
        <v>0</v>
      </c>
      <c r="CF115" s="369">
        <f t="shared" si="61"/>
        <v>0</v>
      </c>
      <c r="CG115" s="369">
        <f t="shared" si="61"/>
        <v>0</v>
      </c>
      <c r="CH115" s="369">
        <f t="shared" si="61"/>
        <v>0</v>
      </c>
      <c r="CI115" s="369">
        <f t="shared" si="61"/>
        <v>0</v>
      </c>
      <c r="CJ115" s="369">
        <f t="shared" si="61"/>
        <v>0</v>
      </c>
      <c r="CK115" s="369">
        <f t="shared" si="61"/>
        <v>0</v>
      </c>
      <c r="CL115" s="369">
        <f t="shared" si="61"/>
        <v>0</v>
      </c>
      <c r="CM115" s="369">
        <f t="shared" si="61"/>
        <v>0</v>
      </c>
      <c r="CN115" s="369">
        <f t="shared" si="61"/>
        <v>0</v>
      </c>
      <c r="CO115" s="369">
        <f t="shared" si="61"/>
        <v>0</v>
      </c>
      <c r="CP115" s="369">
        <f t="shared" si="61"/>
        <v>0</v>
      </c>
      <c r="CQ115" s="369">
        <f t="shared" si="61"/>
        <v>0</v>
      </c>
      <c r="CR115" s="369">
        <f t="shared" si="61"/>
        <v>0</v>
      </c>
      <c r="CS115" s="369">
        <f t="shared" si="61"/>
        <v>0</v>
      </c>
      <c r="CT115" s="369">
        <f t="shared" si="61"/>
        <v>0</v>
      </c>
      <c r="CU115" s="369">
        <f t="shared" si="61"/>
        <v>0</v>
      </c>
      <c r="CV115" s="369">
        <f t="shared" si="61"/>
        <v>0</v>
      </c>
      <c r="CW115" s="369">
        <f t="shared" si="61"/>
        <v>0</v>
      </c>
      <c r="CX115" s="369">
        <f t="shared" si="61"/>
        <v>0</v>
      </c>
      <c r="CY115" s="369">
        <f t="shared" si="61"/>
        <v>0</v>
      </c>
      <c r="CZ115" s="369">
        <f t="shared" si="61"/>
        <v>0</v>
      </c>
      <c r="DA115" s="369">
        <f t="shared" si="61"/>
        <v>0</v>
      </c>
      <c r="DB115" s="369">
        <f t="shared" si="61"/>
        <v>0</v>
      </c>
      <c r="DC115" s="369">
        <f t="shared" si="61"/>
        <v>0</v>
      </c>
      <c r="DE115" s="23">
        <f>COUNTBLANK(H115:DC115)</f>
        <v>0</v>
      </c>
      <c r="DF115" s="23">
        <f t="shared" si="40"/>
        <v>0</v>
      </c>
    </row>
    <row r="116" spans="1:110" ht="31.5" customHeight="1">
      <c r="A116" s="67">
        <v>106</v>
      </c>
      <c r="B116" s="323" t="s">
        <v>257</v>
      </c>
      <c r="C116" s="370" t="str">
        <f>CONCATENATE("SIEKIAMAS REZULTATAS: ",IF(Result=0,"",Result),", matavimo vienetas: ",IF(Result_mat=0,"",Result_mat))</f>
        <v>SIEKIAMAS REZULTATAS: Produktų ar procesų inovacijas diegiančios MVĮ, matavimo vienetas: proc.</v>
      </c>
      <c r="D116" s="304"/>
      <c r="E116" s="323"/>
      <c r="F116" s="350">
        <f>H116+NPV(FD,I116:INDEX(I116:DC116,PAL))</f>
        <v>0</v>
      </c>
      <c r="G116" s="350">
        <f>SUMIF($H$5:$DC$5,"&lt;="&amp;PAL,$H116:$DC116)</f>
        <v>0</v>
      </c>
      <c r="H116" s="359">
        <v>0</v>
      </c>
      <c r="I116" s="359">
        <v>0</v>
      </c>
      <c r="J116" s="359">
        <v>0</v>
      </c>
      <c r="K116" s="359">
        <v>0</v>
      </c>
      <c r="L116" s="359">
        <v>0</v>
      </c>
      <c r="M116" s="359">
        <v>0</v>
      </c>
      <c r="N116" s="359">
        <v>0</v>
      </c>
      <c r="O116" s="359">
        <v>0</v>
      </c>
      <c r="P116" s="359">
        <v>0</v>
      </c>
      <c r="Q116" s="359">
        <v>0</v>
      </c>
      <c r="R116" s="359">
        <v>0</v>
      </c>
      <c r="S116" s="359">
        <v>0</v>
      </c>
      <c r="T116" s="359">
        <v>0</v>
      </c>
      <c r="U116" s="359">
        <v>0</v>
      </c>
      <c r="V116" s="359">
        <v>0</v>
      </c>
      <c r="W116" s="359">
        <v>0</v>
      </c>
      <c r="X116" s="359">
        <v>0</v>
      </c>
      <c r="Y116" s="359">
        <v>0</v>
      </c>
      <c r="Z116" s="359">
        <v>0</v>
      </c>
      <c r="AA116" s="359">
        <v>0</v>
      </c>
      <c r="AB116" s="359">
        <v>0</v>
      </c>
      <c r="AC116" s="359">
        <v>0</v>
      </c>
      <c r="AD116" s="359">
        <v>0</v>
      </c>
      <c r="AE116" s="359">
        <v>0</v>
      </c>
      <c r="AF116" s="359">
        <v>0</v>
      </c>
      <c r="AG116" s="359">
        <v>0</v>
      </c>
      <c r="AH116" s="359">
        <v>0</v>
      </c>
      <c r="AI116" s="359">
        <v>0</v>
      </c>
      <c r="AJ116" s="359">
        <v>0</v>
      </c>
      <c r="AK116" s="359">
        <v>0</v>
      </c>
      <c r="AL116" s="359">
        <v>0</v>
      </c>
      <c r="AM116" s="359">
        <v>0</v>
      </c>
      <c r="AN116" s="359">
        <v>0</v>
      </c>
      <c r="AO116" s="359">
        <v>0</v>
      </c>
      <c r="AP116" s="359">
        <v>0</v>
      </c>
      <c r="AQ116" s="359">
        <v>0</v>
      </c>
      <c r="AR116" s="359">
        <v>0</v>
      </c>
      <c r="AS116" s="359">
        <v>0</v>
      </c>
      <c r="AT116" s="359">
        <v>0</v>
      </c>
      <c r="AU116" s="359">
        <v>0</v>
      </c>
      <c r="AV116" s="359">
        <v>0</v>
      </c>
      <c r="AW116" s="359">
        <v>0</v>
      </c>
      <c r="AX116" s="359">
        <v>0</v>
      </c>
      <c r="AY116" s="359">
        <v>0</v>
      </c>
      <c r="AZ116" s="359">
        <v>0</v>
      </c>
      <c r="BA116" s="359">
        <v>0</v>
      </c>
      <c r="BB116" s="359">
        <v>0</v>
      </c>
      <c r="BC116" s="359">
        <v>0</v>
      </c>
      <c r="BD116" s="359">
        <v>0</v>
      </c>
      <c r="BE116" s="359">
        <v>0</v>
      </c>
      <c r="BF116" s="359">
        <v>0</v>
      </c>
      <c r="BG116" s="359">
        <v>0</v>
      </c>
      <c r="BH116" s="359">
        <v>0</v>
      </c>
      <c r="BI116" s="359">
        <v>0</v>
      </c>
      <c r="BJ116" s="359">
        <v>0</v>
      </c>
      <c r="BK116" s="359">
        <v>0</v>
      </c>
      <c r="BL116" s="359">
        <v>0</v>
      </c>
      <c r="BM116" s="359">
        <v>0</v>
      </c>
      <c r="BN116" s="359">
        <v>0</v>
      </c>
      <c r="BO116" s="359">
        <v>0</v>
      </c>
      <c r="BP116" s="359">
        <v>0</v>
      </c>
      <c r="BQ116" s="359">
        <v>0</v>
      </c>
      <c r="BR116" s="359">
        <v>0</v>
      </c>
      <c r="BS116" s="359">
        <v>0</v>
      </c>
      <c r="BT116" s="359">
        <v>0</v>
      </c>
      <c r="BU116" s="359">
        <v>0</v>
      </c>
      <c r="BV116" s="359">
        <v>0</v>
      </c>
      <c r="BW116" s="359">
        <v>0</v>
      </c>
      <c r="BX116" s="359">
        <v>0</v>
      </c>
      <c r="BY116" s="359">
        <v>0</v>
      </c>
      <c r="BZ116" s="359">
        <v>0</v>
      </c>
      <c r="CA116" s="359">
        <v>0</v>
      </c>
      <c r="CB116" s="359">
        <v>0</v>
      </c>
      <c r="CC116" s="359">
        <v>0</v>
      </c>
      <c r="CD116" s="359">
        <v>0</v>
      </c>
      <c r="CE116" s="359">
        <v>0</v>
      </c>
      <c r="CF116" s="359">
        <v>0</v>
      </c>
      <c r="CG116" s="359">
        <v>0</v>
      </c>
      <c r="CH116" s="359">
        <v>0</v>
      </c>
      <c r="CI116" s="359">
        <v>0</v>
      </c>
      <c r="CJ116" s="359">
        <v>0</v>
      </c>
      <c r="CK116" s="359">
        <v>0</v>
      </c>
      <c r="CL116" s="359">
        <v>0</v>
      </c>
      <c r="CM116" s="359">
        <v>0</v>
      </c>
      <c r="CN116" s="359">
        <v>0</v>
      </c>
      <c r="CO116" s="359">
        <v>0</v>
      </c>
      <c r="CP116" s="359">
        <v>0</v>
      </c>
      <c r="CQ116" s="359">
        <v>0</v>
      </c>
      <c r="CR116" s="359">
        <v>0</v>
      </c>
      <c r="CS116" s="359">
        <v>0</v>
      </c>
      <c r="CT116" s="359">
        <v>0</v>
      </c>
      <c r="CU116" s="359">
        <v>0</v>
      </c>
      <c r="CV116" s="359">
        <v>0</v>
      </c>
      <c r="CW116" s="359">
        <v>0</v>
      </c>
      <c r="CX116" s="359">
        <v>0</v>
      </c>
      <c r="CY116" s="359">
        <v>0</v>
      </c>
      <c r="CZ116" s="359">
        <v>0</v>
      </c>
      <c r="DA116" s="359">
        <v>0</v>
      </c>
      <c r="DB116" s="359">
        <v>0</v>
      </c>
      <c r="DC116" s="359">
        <v>0</v>
      </c>
      <c r="DE116" s="23">
        <f t="shared" si="47"/>
        <v>0</v>
      </c>
      <c r="DF116" s="23">
        <f t="shared" si="40"/>
        <v>0</v>
      </c>
    </row>
    <row r="117" spans="1:110" ht="15">
      <c r="A117" s="67">
        <v>107</v>
      </c>
      <c r="B117" s="323" t="s">
        <v>258</v>
      </c>
      <c r="C117" s="349" t="s">
        <v>259</v>
      </c>
      <c r="D117" s="304"/>
      <c r="E117" s="323"/>
      <c r="F117" s="352">
        <f>SUM(F118-F126)</f>
        <v>0</v>
      </c>
      <c r="G117" s="350">
        <f>SUMIF($H$5:$DC$5,"&lt;="&amp;PAL,$H117:$DC117)</f>
        <v>0</v>
      </c>
      <c r="H117" s="352">
        <f>SUM(H118-H126)</f>
        <v>0</v>
      </c>
      <c r="I117" s="352">
        <f t="shared" ref="I117:BT117" si="62">SUM(I118-I126)</f>
        <v>0</v>
      </c>
      <c r="J117" s="352">
        <f t="shared" si="62"/>
        <v>0</v>
      </c>
      <c r="K117" s="352">
        <f t="shared" si="62"/>
        <v>0</v>
      </c>
      <c r="L117" s="352">
        <f t="shared" si="62"/>
        <v>0</v>
      </c>
      <c r="M117" s="352">
        <f t="shared" si="62"/>
        <v>0</v>
      </c>
      <c r="N117" s="352">
        <f t="shared" si="62"/>
        <v>0</v>
      </c>
      <c r="O117" s="352">
        <f t="shared" si="62"/>
        <v>0</v>
      </c>
      <c r="P117" s="352">
        <f t="shared" si="62"/>
        <v>0</v>
      </c>
      <c r="Q117" s="352">
        <f t="shared" si="62"/>
        <v>0</v>
      </c>
      <c r="R117" s="352">
        <f t="shared" si="62"/>
        <v>0</v>
      </c>
      <c r="S117" s="352">
        <f t="shared" si="62"/>
        <v>0</v>
      </c>
      <c r="T117" s="352">
        <f t="shared" si="62"/>
        <v>0</v>
      </c>
      <c r="U117" s="352">
        <f t="shared" si="62"/>
        <v>0</v>
      </c>
      <c r="V117" s="352">
        <f t="shared" si="62"/>
        <v>0</v>
      </c>
      <c r="W117" s="352">
        <f t="shared" si="62"/>
        <v>0</v>
      </c>
      <c r="X117" s="352">
        <f t="shared" si="62"/>
        <v>0</v>
      </c>
      <c r="Y117" s="352">
        <f t="shared" si="62"/>
        <v>0</v>
      </c>
      <c r="Z117" s="352">
        <f t="shared" si="62"/>
        <v>0</v>
      </c>
      <c r="AA117" s="352">
        <f t="shared" si="62"/>
        <v>0</v>
      </c>
      <c r="AB117" s="352">
        <f t="shared" si="62"/>
        <v>0</v>
      </c>
      <c r="AC117" s="352">
        <f t="shared" si="62"/>
        <v>0</v>
      </c>
      <c r="AD117" s="352">
        <f t="shared" si="62"/>
        <v>0</v>
      </c>
      <c r="AE117" s="352">
        <f t="shared" si="62"/>
        <v>0</v>
      </c>
      <c r="AF117" s="352">
        <f t="shared" si="62"/>
        <v>0</v>
      </c>
      <c r="AG117" s="352">
        <f t="shared" si="62"/>
        <v>0</v>
      </c>
      <c r="AH117" s="352">
        <f t="shared" si="62"/>
        <v>0</v>
      </c>
      <c r="AI117" s="352">
        <f t="shared" si="62"/>
        <v>0</v>
      </c>
      <c r="AJ117" s="352">
        <f t="shared" si="62"/>
        <v>0</v>
      </c>
      <c r="AK117" s="352">
        <f t="shared" si="62"/>
        <v>0</v>
      </c>
      <c r="AL117" s="352">
        <f t="shared" si="62"/>
        <v>0</v>
      </c>
      <c r="AM117" s="352">
        <f t="shared" si="62"/>
        <v>0</v>
      </c>
      <c r="AN117" s="352">
        <f t="shared" si="62"/>
        <v>0</v>
      </c>
      <c r="AO117" s="352">
        <f t="shared" si="62"/>
        <v>0</v>
      </c>
      <c r="AP117" s="352">
        <f t="shared" si="62"/>
        <v>0</v>
      </c>
      <c r="AQ117" s="352">
        <f t="shared" si="62"/>
        <v>0</v>
      </c>
      <c r="AR117" s="352">
        <f t="shared" si="62"/>
        <v>0</v>
      </c>
      <c r="AS117" s="352">
        <f t="shared" si="62"/>
        <v>0</v>
      </c>
      <c r="AT117" s="352">
        <f t="shared" si="62"/>
        <v>0</v>
      </c>
      <c r="AU117" s="352">
        <f t="shared" si="62"/>
        <v>0</v>
      </c>
      <c r="AV117" s="352">
        <f t="shared" si="62"/>
        <v>0</v>
      </c>
      <c r="AW117" s="352">
        <f t="shared" si="62"/>
        <v>0</v>
      </c>
      <c r="AX117" s="352">
        <f t="shared" si="62"/>
        <v>0</v>
      </c>
      <c r="AY117" s="352">
        <f t="shared" si="62"/>
        <v>0</v>
      </c>
      <c r="AZ117" s="352">
        <f t="shared" si="62"/>
        <v>0</v>
      </c>
      <c r="BA117" s="352">
        <f t="shared" si="62"/>
        <v>0</v>
      </c>
      <c r="BB117" s="352">
        <f t="shared" si="62"/>
        <v>0</v>
      </c>
      <c r="BC117" s="352">
        <f t="shared" si="62"/>
        <v>0</v>
      </c>
      <c r="BD117" s="352">
        <f t="shared" si="62"/>
        <v>0</v>
      </c>
      <c r="BE117" s="352">
        <f t="shared" si="62"/>
        <v>0</v>
      </c>
      <c r="BF117" s="352">
        <f t="shared" si="62"/>
        <v>0</v>
      </c>
      <c r="BG117" s="352">
        <f t="shared" si="62"/>
        <v>0</v>
      </c>
      <c r="BH117" s="352">
        <f t="shared" si="62"/>
        <v>0</v>
      </c>
      <c r="BI117" s="352">
        <f t="shared" si="62"/>
        <v>0</v>
      </c>
      <c r="BJ117" s="352">
        <f t="shared" si="62"/>
        <v>0</v>
      </c>
      <c r="BK117" s="352">
        <f t="shared" si="62"/>
        <v>0</v>
      </c>
      <c r="BL117" s="352">
        <f t="shared" si="62"/>
        <v>0</v>
      </c>
      <c r="BM117" s="352">
        <f t="shared" si="62"/>
        <v>0</v>
      </c>
      <c r="BN117" s="352">
        <f t="shared" si="62"/>
        <v>0</v>
      </c>
      <c r="BO117" s="352">
        <f t="shared" si="62"/>
        <v>0</v>
      </c>
      <c r="BP117" s="352">
        <f t="shared" si="62"/>
        <v>0</v>
      </c>
      <c r="BQ117" s="352">
        <f t="shared" si="62"/>
        <v>0</v>
      </c>
      <c r="BR117" s="352">
        <f t="shared" si="62"/>
        <v>0</v>
      </c>
      <c r="BS117" s="352">
        <f t="shared" si="62"/>
        <v>0</v>
      </c>
      <c r="BT117" s="352">
        <f t="shared" si="62"/>
        <v>0</v>
      </c>
      <c r="BU117" s="352">
        <f t="shared" ref="BU117:DC117" si="63">SUM(BU118-BU126)</f>
        <v>0</v>
      </c>
      <c r="BV117" s="352">
        <f t="shared" si="63"/>
        <v>0</v>
      </c>
      <c r="BW117" s="352">
        <f t="shared" si="63"/>
        <v>0</v>
      </c>
      <c r="BX117" s="352">
        <f t="shared" si="63"/>
        <v>0</v>
      </c>
      <c r="BY117" s="352">
        <f t="shared" si="63"/>
        <v>0</v>
      </c>
      <c r="BZ117" s="352">
        <f t="shared" si="63"/>
        <v>0</v>
      </c>
      <c r="CA117" s="352">
        <f t="shared" si="63"/>
        <v>0</v>
      </c>
      <c r="CB117" s="352">
        <f t="shared" si="63"/>
        <v>0</v>
      </c>
      <c r="CC117" s="352">
        <f t="shared" si="63"/>
        <v>0</v>
      </c>
      <c r="CD117" s="352">
        <f t="shared" si="63"/>
        <v>0</v>
      </c>
      <c r="CE117" s="352">
        <f t="shared" si="63"/>
        <v>0</v>
      </c>
      <c r="CF117" s="352">
        <f t="shared" si="63"/>
        <v>0</v>
      </c>
      <c r="CG117" s="352">
        <f t="shared" si="63"/>
        <v>0</v>
      </c>
      <c r="CH117" s="352">
        <f t="shared" si="63"/>
        <v>0</v>
      </c>
      <c r="CI117" s="352">
        <f t="shared" si="63"/>
        <v>0</v>
      </c>
      <c r="CJ117" s="352">
        <f t="shared" si="63"/>
        <v>0</v>
      </c>
      <c r="CK117" s="352">
        <f t="shared" si="63"/>
        <v>0</v>
      </c>
      <c r="CL117" s="352">
        <f t="shared" si="63"/>
        <v>0</v>
      </c>
      <c r="CM117" s="352">
        <f t="shared" si="63"/>
        <v>0</v>
      </c>
      <c r="CN117" s="352">
        <f t="shared" si="63"/>
        <v>0</v>
      </c>
      <c r="CO117" s="352">
        <f t="shared" si="63"/>
        <v>0</v>
      </c>
      <c r="CP117" s="352">
        <f t="shared" si="63"/>
        <v>0</v>
      </c>
      <c r="CQ117" s="352">
        <f t="shared" si="63"/>
        <v>0</v>
      </c>
      <c r="CR117" s="352">
        <f t="shared" si="63"/>
        <v>0</v>
      </c>
      <c r="CS117" s="352">
        <f t="shared" si="63"/>
        <v>0</v>
      </c>
      <c r="CT117" s="352">
        <f t="shared" si="63"/>
        <v>0</v>
      </c>
      <c r="CU117" s="352">
        <f t="shared" si="63"/>
        <v>0</v>
      </c>
      <c r="CV117" s="352">
        <f t="shared" si="63"/>
        <v>0</v>
      </c>
      <c r="CW117" s="352">
        <f t="shared" si="63"/>
        <v>0</v>
      </c>
      <c r="CX117" s="352">
        <f t="shared" si="63"/>
        <v>0</v>
      </c>
      <c r="CY117" s="352">
        <f t="shared" si="63"/>
        <v>0</v>
      </c>
      <c r="CZ117" s="352">
        <f t="shared" si="63"/>
        <v>0</v>
      </c>
      <c r="DA117" s="352">
        <f t="shared" si="63"/>
        <v>0</v>
      </c>
      <c r="DB117" s="352">
        <f t="shared" si="63"/>
        <v>0</v>
      </c>
      <c r="DC117" s="352">
        <f t="shared" si="63"/>
        <v>0</v>
      </c>
      <c r="DF117" s="23">
        <f t="shared" si="40"/>
        <v>0</v>
      </c>
    </row>
    <row r="118" spans="1:110" ht="15">
      <c r="A118" s="67">
        <v>108</v>
      </c>
      <c r="B118" s="323" t="s">
        <v>260</v>
      </c>
      <c r="C118" s="304" t="s">
        <v>261</v>
      </c>
      <c r="D118" s="304"/>
      <c r="E118" s="323"/>
      <c r="F118" s="352">
        <f>SUM(F119:F125)</f>
        <v>0</v>
      </c>
      <c r="G118" s="350">
        <f>SUMIF($H$5:$DC$5,"&lt;="&amp;PAL,$H118:$DC118)</f>
        <v>0</v>
      </c>
      <c r="H118" s="352">
        <f>SUM(H119:H125)</f>
        <v>0</v>
      </c>
      <c r="I118" s="352">
        <f t="shared" ref="I118:BT118" si="64">SUM(I119:I125)</f>
        <v>0</v>
      </c>
      <c r="J118" s="352">
        <f t="shared" si="64"/>
        <v>0</v>
      </c>
      <c r="K118" s="352">
        <f t="shared" si="64"/>
        <v>0</v>
      </c>
      <c r="L118" s="352">
        <f t="shared" si="64"/>
        <v>0</v>
      </c>
      <c r="M118" s="352">
        <f t="shared" si="64"/>
        <v>0</v>
      </c>
      <c r="N118" s="352">
        <f t="shared" si="64"/>
        <v>0</v>
      </c>
      <c r="O118" s="352">
        <f t="shared" si="64"/>
        <v>0</v>
      </c>
      <c r="P118" s="352">
        <f t="shared" si="64"/>
        <v>0</v>
      </c>
      <c r="Q118" s="352">
        <f t="shared" si="64"/>
        <v>0</v>
      </c>
      <c r="R118" s="352">
        <f t="shared" si="64"/>
        <v>0</v>
      </c>
      <c r="S118" s="352">
        <f t="shared" si="64"/>
        <v>0</v>
      </c>
      <c r="T118" s="352">
        <f t="shared" si="64"/>
        <v>0</v>
      </c>
      <c r="U118" s="352">
        <f t="shared" si="64"/>
        <v>0</v>
      </c>
      <c r="V118" s="352">
        <f t="shared" si="64"/>
        <v>0</v>
      </c>
      <c r="W118" s="352">
        <f t="shared" si="64"/>
        <v>0</v>
      </c>
      <c r="X118" s="352">
        <f t="shared" si="64"/>
        <v>0</v>
      </c>
      <c r="Y118" s="352">
        <f t="shared" si="64"/>
        <v>0</v>
      </c>
      <c r="Z118" s="352">
        <f t="shared" si="64"/>
        <v>0</v>
      </c>
      <c r="AA118" s="352">
        <f t="shared" si="64"/>
        <v>0</v>
      </c>
      <c r="AB118" s="352">
        <f t="shared" si="64"/>
        <v>0</v>
      </c>
      <c r="AC118" s="352">
        <f t="shared" si="64"/>
        <v>0</v>
      </c>
      <c r="AD118" s="352">
        <f t="shared" si="64"/>
        <v>0</v>
      </c>
      <c r="AE118" s="352">
        <f t="shared" si="64"/>
        <v>0</v>
      </c>
      <c r="AF118" s="352">
        <f t="shared" si="64"/>
        <v>0</v>
      </c>
      <c r="AG118" s="352">
        <f t="shared" si="64"/>
        <v>0</v>
      </c>
      <c r="AH118" s="352">
        <f t="shared" si="64"/>
        <v>0</v>
      </c>
      <c r="AI118" s="352">
        <f t="shared" si="64"/>
        <v>0</v>
      </c>
      <c r="AJ118" s="352">
        <f t="shared" si="64"/>
        <v>0</v>
      </c>
      <c r="AK118" s="352">
        <f t="shared" si="64"/>
        <v>0</v>
      </c>
      <c r="AL118" s="352">
        <f t="shared" si="64"/>
        <v>0</v>
      </c>
      <c r="AM118" s="352">
        <f t="shared" si="64"/>
        <v>0</v>
      </c>
      <c r="AN118" s="352">
        <f t="shared" si="64"/>
        <v>0</v>
      </c>
      <c r="AO118" s="352">
        <f t="shared" si="64"/>
        <v>0</v>
      </c>
      <c r="AP118" s="352">
        <f t="shared" si="64"/>
        <v>0</v>
      </c>
      <c r="AQ118" s="352">
        <f t="shared" si="64"/>
        <v>0</v>
      </c>
      <c r="AR118" s="352">
        <f t="shared" si="64"/>
        <v>0</v>
      </c>
      <c r="AS118" s="352">
        <f t="shared" si="64"/>
        <v>0</v>
      </c>
      <c r="AT118" s="352">
        <f t="shared" si="64"/>
        <v>0</v>
      </c>
      <c r="AU118" s="352">
        <f t="shared" si="64"/>
        <v>0</v>
      </c>
      <c r="AV118" s="352">
        <f t="shared" si="64"/>
        <v>0</v>
      </c>
      <c r="AW118" s="352">
        <f t="shared" si="64"/>
        <v>0</v>
      </c>
      <c r="AX118" s="352">
        <f t="shared" si="64"/>
        <v>0</v>
      </c>
      <c r="AY118" s="352">
        <f t="shared" si="64"/>
        <v>0</v>
      </c>
      <c r="AZ118" s="352">
        <f t="shared" si="64"/>
        <v>0</v>
      </c>
      <c r="BA118" s="352">
        <f t="shared" si="64"/>
        <v>0</v>
      </c>
      <c r="BB118" s="352">
        <f t="shared" si="64"/>
        <v>0</v>
      </c>
      <c r="BC118" s="352">
        <f t="shared" si="64"/>
        <v>0</v>
      </c>
      <c r="BD118" s="352">
        <f t="shared" si="64"/>
        <v>0</v>
      </c>
      <c r="BE118" s="352">
        <f t="shared" si="64"/>
        <v>0</v>
      </c>
      <c r="BF118" s="352">
        <f t="shared" si="64"/>
        <v>0</v>
      </c>
      <c r="BG118" s="352">
        <f t="shared" si="64"/>
        <v>0</v>
      </c>
      <c r="BH118" s="352">
        <f t="shared" si="64"/>
        <v>0</v>
      </c>
      <c r="BI118" s="352">
        <f t="shared" si="64"/>
        <v>0</v>
      </c>
      <c r="BJ118" s="352">
        <f t="shared" si="64"/>
        <v>0</v>
      </c>
      <c r="BK118" s="352">
        <f t="shared" si="64"/>
        <v>0</v>
      </c>
      <c r="BL118" s="352">
        <f t="shared" si="64"/>
        <v>0</v>
      </c>
      <c r="BM118" s="352">
        <f t="shared" si="64"/>
        <v>0</v>
      </c>
      <c r="BN118" s="352">
        <f t="shared" si="64"/>
        <v>0</v>
      </c>
      <c r="BO118" s="352">
        <f t="shared" si="64"/>
        <v>0</v>
      </c>
      <c r="BP118" s="352">
        <f t="shared" si="64"/>
        <v>0</v>
      </c>
      <c r="BQ118" s="352">
        <f t="shared" si="64"/>
        <v>0</v>
      </c>
      <c r="BR118" s="352">
        <f t="shared" si="64"/>
        <v>0</v>
      </c>
      <c r="BS118" s="352">
        <f t="shared" si="64"/>
        <v>0</v>
      </c>
      <c r="BT118" s="352">
        <f t="shared" si="64"/>
        <v>0</v>
      </c>
      <c r="BU118" s="352">
        <f t="shared" ref="BU118:DC118" si="65">SUM(BU119:BU125)</f>
        <v>0</v>
      </c>
      <c r="BV118" s="352">
        <f t="shared" si="65"/>
        <v>0</v>
      </c>
      <c r="BW118" s="352">
        <f t="shared" si="65"/>
        <v>0</v>
      </c>
      <c r="BX118" s="352">
        <f t="shared" si="65"/>
        <v>0</v>
      </c>
      <c r="BY118" s="352">
        <f t="shared" si="65"/>
        <v>0</v>
      </c>
      <c r="BZ118" s="352">
        <f t="shared" si="65"/>
        <v>0</v>
      </c>
      <c r="CA118" s="352">
        <f t="shared" si="65"/>
        <v>0</v>
      </c>
      <c r="CB118" s="352">
        <f t="shared" si="65"/>
        <v>0</v>
      </c>
      <c r="CC118" s="352">
        <f t="shared" si="65"/>
        <v>0</v>
      </c>
      <c r="CD118" s="352">
        <f t="shared" si="65"/>
        <v>0</v>
      </c>
      <c r="CE118" s="352">
        <f t="shared" si="65"/>
        <v>0</v>
      </c>
      <c r="CF118" s="352">
        <f t="shared" si="65"/>
        <v>0</v>
      </c>
      <c r="CG118" s="352">
        <f t="shared" si="65"/>
        <v>0</v>
      </c>
      <c r="CH118" s="352">
        <f t="shared" si="65"/>
        <v>0</v>
      </c>
      <c r="CI118" s="352">
        <f t="shared" si="65"/>
        <v>0</v>
      </c>
      <c r="CJ118" s="352">
        <f t="shared" si="65"/>
        <v>0</v>
      </c>
      <c r="CK118" s="352">
        <f t="shared" si="65"/>
        <v>0</v>
      </c>
      <c r="CL118" s="352">
        <f t="shared" si="65"/>
        <v>0</v>
      </c>
      <c r="CM118" s="352">
        <f t="shared" si="65"/>
        <v>0</v>
      </c>
      <c r="CN118" s="352">
        <f t="shared" si="65"/>
        <v>0</v>
      </c>
      <c r="CO118" s="352">
        <f t="shared" si="65"/>
        <v>0</v>
      </c>
      <c r="CP118" s="352">
        <f t="shared" si="65"/>
        <v>0</v>
      </c>
      <c r="CQ118" s="352">
        <f t="shared" si="65"/>
        <v>0</v>
      </c>
      <c r="CR118" s="352">
        <f t="shared" si="65"/>
        <v>0</v>
      </c>
      <c r="CS118" s="352">
        <f t="shared" si="65"/>
        <v>0</v>
      </c>
      <c r="CT118" s="352">
        <f t="shared" si="65"/>
        <v>0</v>
      </c>
      <c r="CU118" s="352">
        <f t="shared" si="65"/>
        <v>0</v>
      </c>
      <c r="CV118" s="352">
        <f t="shared" si="65"/>
        <v>0</v>
      </c>
      <c r="CW118" s="352">
        <f t="shared" si="65"/>
        <v>0</v>
      </c>
      <c r="CX118" s="352">
        <f t="shared" si="65"/>
        <v>0</v>
      </c>
      <c r="CY118" s="352">
        <f t="shared" si="65"/>
        <v>0</v>
      </c>
      <c r="CZ118" s="352">
        <f t="shared" si="65"/>
        <v>0</v>
      </c>
      <c r="DA118" s="352">
        <f t="shared" si="65"/>
        <v>0</v>
      </c>
      <c r="DB118" s="352">
        <f t="shared" si="65"/>
        <v>0</v>
      </c>
      <c r="DC118" s="352">
        <f t="shared" si="65"/>
        <v>0</v>
      </c>
      <c r="DF118" s="23">
        <f t="shared" si="40"/>
        <v>0</v>
      </c>
    </row>
    <row r="119" spans="1:110" ht="15">
      <c r="A119" s="67">
        <v>109</v>
      </c>
      <c r="B119" s="323" t="str">
        <f>$B$118&amp;"1."</f>
        <v>L.1.1.</v>
      </c>
      <c r="C119" s="371"/>
      <c r="D119" s="304"/>
      <c r="E119" s="323"/>
      <c r="F119" s="350">
        <f>H119+NPV(SD,I119:INDEX(I119:DC119,PAL))</f>
        <v>0</v>
      </c>
      <c r="G119" s="350">
        <f>SUMIF($H$5:$DC$5,"&lt;="&amp;PAL,$H119:$DC119)</f>
        <v>0</v>
      </c>
      <c r="H119" s="359">
        <v>0</v>
      </c>
      <c r="I119" s="359">
        <v>0</v>
      </c>
      <c r="J119" s="359">
        <v>0</v>
      </c>
      <c r="K119" s="359">
        <v>0</v>
      </c>
      <c r="L119" s="359">
        <v>0</v>
      </c>
      <c r="M119" s="359">
        <v>0</v>
      </c>
      <c r="N119" s="359">
        <v>0</v>
      </c>
      <c r="O119" s="359">
        <v>0</v>
      </c>
      <c r="P119" s="359">
        <v>0</v>
      </c>
      <c r="Q119" s="359">
        <v>0</v>
      </c>
      <c r="R119" s="359">
        <v>0</v>
      </c>
      <c r="S119" s="359">
        <v>0</v>
      </c>
      <c r="T119" s="359">
        <v>0</v>
      </c>
      <c r="U119" s="359">
        <v>0</v>
      </c>
      <c r="V119" s="359">
        <v>0</v>
      </c>
      <c r="W119" s="359">
        <v>0</v>
      </c>
      <c r="X119" s="359">
        <v>0</v>
      </c>
      <c r="Y119" s="359">
        <v>0</v>
      </c>
      <c r="Z119" s="359">
        <v>0</v>
      </c>
      <c r="AA119" s="359">
        <v>0</v>
      </c>
      <c r="AB119" s="359">
        <v>0</v>
      </c>
      <c r="AC119" s="359">
        <v>0</v>
      </c>
      <c r="AD119" s="359">
        <v>0</v>
      </c>
      <c r="AE119" s="359">
        <v>0</v>
      </c>
      <c r="AF119" s="359">
        <v>0</v>
      </c>
      <c r="AG119" s="359">
        <v>0</v>
      </c>
      <c r="AH119" s="359">
        <v>0</v>
      </c>
      <c r="AI119" s="359">
        <v>0</v>
      </c>
      <c r="AJ119" s="359">
        <v>0</v>
      </c>
      <c r="AK119" s="359">
        <v>0</v>
      </c>
      <c r="AL119" s="359">
        <v>0</v>
      </c>
      <c r="AM119" s="359">
        <v>0</v>
      </c>
      <c r="AN119" s="359">
        <v>0</v>
      </c>
      <c r="AO119" s="359">
        <v>0</v>
      </c>
      <c r="AP119" s="359">
        <v>0</v>
      </c>
      <c r="AQ119" s="359">
        <v>0</v>
      </c>
      <c r="AR119" s="359">
        <v>0</v>
      </c>
      <c r="AS119" s="359">
        <v>0</v>
      </c>
      <c r="AT119" s="359">
        <v>0</v>
      </c>
      <c r="AU119" s="359">
        <v>0</v>
      </c>
      <c r="AV119" s="359">
        <v>0</v>
      </c>
      <c r="AW119" s="359">
        <v>0</v>
      </c>
      <c r="AX119" s="359">
        <v>0</v>
      </c>
      <c r="AY119" s="359">
        <v>0</v>
      </c>
      <c r="AZ119" s="359">
        <v>0</v>
      </c>
      <c r="BA119" s="359">
        <v>0</v>
      </c>
      <c r="BB119" s="359">
        <v>0</v>
      </c>
      <c r="BC119" s="359">
        <v>0</v>
      </c>
      <c r="BD119" s="359">
        <v>0</v>
      </c>
      <c r="BE119" s="359">
        <v>0</v>
      </c>
      <c r="BF119" s="359">
        <v>0</v>
      </c>
      <c r="BG119" s="359">
        <v>0</v>
      </c>
      <c r="BH119" s="359">
        <v>0</v>
      </c>
      <c r="BI119" s="359">
        <v>0</v>
      </c>
      <c r="BJ119" s="359">
        <v>0</v>
      </c>
      <c r="BK119" s="359">
        <v>0</v>
      </c>
      <c r="BL119" s="359">
        <v>0</v>
      </c>
      <c r="BM119" s="359">
        <v>0</v>
      </c>
      <c r="BN119" s="359">
        <v>0</v>
      </c>
      <c r="BO119" s="359">
        <v>0</v>
      </c>
      <c r="BP119" s="359">
        <v>0</v>
      </c>
      <c r="BQ119" s="359">
        <v>0</v>
      </c>
      <c r="BR119" s="359">
        <v>0</v>
      </c>
      <c r="BS119" s="359">
        <v>0</v>
      </c>
      <c r="BT119" s="359">
        <v>0</v>
      </c>
      <c r="BU119" s="359">
        <v>0</v>
      </c>
      <c r="BV119" s="359">
        <v>0</v>
      </c>
      <c r="BW119" s="359">
        <v>0</v>
      </c>
      <c r="BX119" s="359">
        <v>0</v>
      </c>
      <c r="BY119" s="359">
        <v>0</v>
      </c>
      <c r="BZ119" s="359">
        <v>0</v>
      </c>
      <c r="CA119" s="359">
        <v>0</v>
      </c>
      <c r="CB119" s="359">
        <v>0</v>
      </c>
      <c r="CC119" s="359">
        <v>0</v>
      </c>
      <c r="CD119" s="359">
        <v>0</v>
      </c>
      <c r="CE119" s="359">
        <v>0</v>
      </c>
      <c r="CF119" s="359">
        <v>0</v>
      </c>
      <c r="CG119" s="359">
        <v>0</v>
      </c>
      <c r="CH119" s="359">
        <v>0</v>
      </c>
      <c r="CI119" s="359">
        <v>0</v>
      </c>
      <c r="CJ119" s="359">
        <v>0</v>
      </c>
      <c r="CK119" s="359">
        <v>0</v>
      </c>
      <c r="CL119" s="359">
        <v>0</v>
      </c>
      <c r="CM119" s="359">
        <v>0</v>
      </c>
      <c r="CN119" s="359">
        <v>0</v>
      </c>
      <c r="CO119" s="359">
        <v>0</v>
      </c>
      <c r="CP119" s="359">
        <v>0</v>
      </c>
      <c r="CQ119" s="359">
        <v>0</v>
      </c>
      <c r="CR119" s="359">
        <v>0</v>
      </c>
      <c r="CS119" s="359">
        <v>0</v>
      </c>
      <c r="CT119" s="359">
        <v>0</v>
      </c>
      <c r="CU119" s="359">
        <v>0</v>
      </c>
      <c r="CV119" s="359">
        <v>0</v>
      </c>
      <c r="CW119" s="359">
        <v>0</v>
      </c>
      <c r="CX119" s="359">
        <v>0</v>
      </c>
      <c r="CY119" s="359">
        <v>0</v>
      </c>
      <c r="CZ119" s="359">
        <v>0</v>
      </c>
      <c r="DA119" s="359">
        <v>0</v>
      </c>
      <c r="DB119" s="359">
        <v>0</v>
      </c>
      <c r="DC119" s="359">
        <v>0</v>
      </c>
      <c r="DE119" s="23">
        <f t="shared" ref="DE119:DE129" si="66">COUNTBLANK(H119:DC119)</f>
        <v>0</v>
      </c>
      <c r="DF119" s="23">
        <f t="shared" si="40"/>
        <v>0</v>
      </c>
    </row>
    <row r="120" spans="1:110" ht="15" customHeight="1">
      <c r="A120" s="67">
        <v>110</v>
      </c>
      <c r="B120" s="323" t="str">
        <f>$B$118&amp;"2."</f>
        <v>L.1.2.</v>
      </c>
      <c r="C120" s="371"/>
      <c r="D120" s="304"/>
      <c r="E120" s="323"/>
      <c r="F120" s="350">
        <f>H120+NPV(SD,I120:INDEX(I120:DC120,PAL))</f>
        <v>0</v>
      </c>
      <c r="G120" s="350">
        <f>SUMIF($H$5:$DC$5,"&lt;="&amp;PAL,$H120:$DC120)</f>
        <v>0</v>
      </c>
      <c r="H120" s="359">
        <v>0</v>
      </c>
      <c r="I120" s="359">
        <v>0</v>
      </c>
      <c r="J120" s="359">
        <v>0</v>
      </c>
      <c r="K120" s="359">
        <v>0</v>
      </c>
      <c r="L120" s="359">
        <v>0</v>
      </c>
      <c r="M120" s="359">
        <v>0</v>
      </c>
      <c r="N120" s="359">
        <v>0</v>
      </c>
      <c r="O120" s="359">
        <v>0</v>
      </c>
      <c r="P120" s="359">
        <v>0</v>
      </c>
      <c r="Q120" s="359">
        <v>0</v>
      </c>
      <c r="R120" s="359">
        <v>0</v>
      </c>
      <c r="S120" s="359">
        <v>0</v>
      </c>
      <c r="T120" s="359">
        <v>0</v>
      </c>
      <c r="U120" s="359">
        <v>0</v>
      </c>
      <c r="V120" s="359">
        <v>0</v>
      </c>
      <c r="W120" s="359">
        <v>0</v>
      </c>
      <c r="X120" s="359">
        <v>0</v>
      </c>
      <c r="Y120" s="359">
        <v>0</v>
      </c>
      <c r="Z120" s="359">
        <v>0</v>
      </c>
      <c r="AA120" s="359">
        <v>0</v>
      </c>
      <c r="AB120" s="359">
        <v>0</v>
      </c>
      <c r="AC120" s="359">
        <v>0</v>
      </c>
      <c r="AD120" s="359">
        <v>0</v>
      </c>
      <c r="AE120" s="359">
        <v>0</v>
      </c>
      <c r="AF120" s="359">
        <v>0</v>
      </c>
      <c r="AG120" s="359">
        <v>0</v>
      </c>
      <c r="AH120" s="359">
        <v>0</v>
      </c>
      <c r="AI120" s="359">
        <v>0</v>
      </c>
      <c r="AJ120" s="359">
        <v>0</v>
      </c>
      <c r="AK120" s="359">
        <v>0</v>
      </c>
      <c r="AL120" s="359">
        <v>0</v>
      </c>
      <c r="AM120" s="359">
        <v>0</v>
      </c>
      <c r="AN120" s="359">
        <v>0</v>
      </c>
      <c r="AO120" s="359">
        <v>0</v>
      </c>
      <c r="AP120" s="359">
        <v>0</v>
      </c>
      <c r="AQ120" s="359">
        <v>0</v>
      </c>
      <c r="AR120" s="359">
        <v>0</v>
      </c>
      <c r="AS120" s="359">
        <v>0</v>
      </c>
      <c r="AT120" s="359">
        <v>0</v>
      </c>
      <c r="AU120" s="359">
        <v>0</v>
      </c>
      <c r="AV120" s="359">
        <v>0</v>
      </c>
      <c r="AW120" s="359">
        <v>0</v>
      </c>
      <c r="AX120" s="359">
        <v>0</v>
      </c>
      <c r="AY120" s="359">
        <v>0</v>
      </c>
      <c r="AZ120" s="359">
        <v>0</v>
      </c>
      <c r="BA120" s="359">
        <v>0</v>
      </c>
      <c r="BB120" s="359">
        <v>0</v>
      </c>
      <c r="BC120" s="359">
        <v>0</v>
      </c>
      <c r="BD120" s="359">
        <v>0</v>
      </c>
      <c r="BE120" s="359">
        <v>0</v>
      </c>
      <c r="BF120" s="359">
        <v>0</v>
      </c>
      <c r="BG120" s="359">
        <v>0</v>
      </c>
      <c r="BH120" s="359">
        <v>0</v>
      </c>
      <c r="BI120" s="359">
        <v>0</v>
      </c>
      <c r="BJ120" s="359">
        <v>0</v>
      </c>
      <c r="BK120" s="359">
        <v>0</v>
      </c>
      <c r="BL120" s="359">
        <v>0</v>
      </c>
      <c r="BM120" s="359">
        <v>0</v>
      </c>
      <c r="BN120" s="359">
        <v>0</v>
      </c>
      <c r="BO120" s="359">
        <v>0</v>
      </c>
      <c r="BP120" s="359">
        <v>0</v>
      </c>
      <c r="BQ120" s="359">
        <v>0</v>
      </c>
      <c r="BR120" s="359">
        <v>0</v>
      </c>
      <c r="BS120" s="359">
        <v>0</v>
      </c>
      <c r="BT120" s="359">
        <v>0</v>
      </c>
      <c r="BU120" s="359">
        <v>0</v>
      </c>
      <c r="BV120" s="359">
        <v>0</v>
      </c>
      <c r="BW120" s="359">
        <v>0</v>
      </c>
      <c r="BX120" s="359">
        <v>0</v>
      </c>
      <c r="BY120" s="359">
        <v>0</v>
      </c>
      <c r="BZ120" s="359">
        <v>0</v>
      </c>
      <c r="CA120" s="359">
        <v>0</v>
      </c>
      <c r="CB120" s="359">
        <v>0</v>
      </c>
      <c r="CC120" s="359">
        <v>0</v>
      </c>
      <c r="CD120" s="359">
        <v>0</v>
      </c>
      <c r="CE120" s="359">
        <v>0</v>
      </c>
      <c r="CF120" s="359">
        <v>0</v>
      </c>
      <c r="CG120" s="359">
        <v>0</v>
      </c>
      <c r="CH120" s="359">
        <v>0</v>
      </c>
      <c r="CI120" s="359">
        <v>0</v>
      </c>
      <c r="CJ120" s="359">
        <v>0</v>
      </c>
      <c r="CK120" s="359">
        <v>0</v>
      </c>
      <c r="CL120" s="359">
        <v>0</v>
      </c>
      <c r="CM120" s="359">
        <v>0</v>
      </c>
      <c r="CN120" s="359">
        <v>0</v>
      </c>
      <c r="CO120" s="359">
        <v>0</v>
      </c>
      <c r="CP120" s="359">
        <v>0</v>
      </c>
      <c r="CQ120" s="359">
        <v>0</v>
      </c>
      <c r="CR120" s="359">
        <v>0</v>
      </c>
      <c r="CS120" s="359">
        <v>0</v>
      </c>
      <c r="CT120" s="359">
        <v>0</v>
      </c>
      <c r="CU120" s="359">
        <v>0</v>
      </c>
      <c r="CV120" s="359">
        <v>0</v>
      </c>
      <c r="CW120" s="359">
        <v>0</v>
      </c>
      <c r="CX120" s="359">
        <v>0</v>
      </c>
      <c r="CY120" s="359">
        <v>0</v>
      </c>
      <c r="CZ120" s="359">
        <v>0</v>
      </c>
      <c r="DA120" s="359">
        <v>0</v>
      </c>
      <c r="DB120" s="359">
        <v>0</v>
      </c>
      <c r="DC120" s="359">
        <v>0</v>
      </c>
      <c r="DE120" s="23">
        <f t="shared" si="66"/>
        <v>0</v>
      </c>
      <c r="DF120" s="23">
        <f t="shared" si="40"/>
        <v>0</v>
      </c>
    </row>
    <row r="121" spans="1:110" ht="15" customHeight="1">
      <c r="A121" s="67">
        <v>111</v>
      </c>
      <c r="B121" s="323" t="str">
        <f>$B$118&amp;"3."</f>
        <v>L.1.3.</v>
      </c>
      <c r="C121" s="371"/>
      <c r="D121" s="304"/>
      <c r="E121" s="323"/>
      <c r="F121" s="350">
        <f>H121+NPV(SD,I121:INDEX(I121:DC121,PAL))</f>
        <v>0</v>
      </c>
      <c r="G121" s="350">
        <f>SUMIF($H$5:$DC$5,"&lt;="&amp;PAL,$H121:$DC121)</f>
        <v>0</v>
      </c>
      <c r="H121" s="359">
        <v>0</v>
      </c>
      <c r="I121" s="359">
        <v>0</v>
      </c>
      <c r="J121" s="359">
        <v>0</v>
      </c>
      <c r="K121" s="359">
        <v>0</v>
      </c>
      <c r="L121" s="359">
        <v>0</v>
      </c>
      <c r="M121" s="359">
        <v>0</v>
      </c>
      <c r="N121" s="359">
        <v>0</v>
      </c>
      <c r="O121" s="359">
        <v>0</v>
      </c>
      <c r="P121" s="359">
        <v>0</v>
      </c>
      <c r="Q121" s="359">
        <v>0</v>
      </c>
      <c r="R121" s="359">
        <v>0</v>
      </c>
      <c r="S121" s="359">
        <v>0</v>
      </c>
      <c r="T121" s="359">
        <v>0</v>
      </c>
      <c r="U121" s="359">
        <v>0</v>
      </c>
      <c r="V121" s="359">
        <v>0</v>
      </c>
      <c r="W121" s="359">
        <v>0</v>
      </c>
      <c r="X121" s="359">
        <v>0</v>
      </c>
      <c r="Y121" s="359">
        <v>0</v>
      </c>
      <c r="Z121" s="359">
        <v>0</v>
      </c>
      <c r="AA121" s="359">
        <v>0</v>
      </c>
      <c r="AB121" s="359">
        <v>0</v>
      </c>
      <c r="AC121" s="359">
        <v>0</v>
      </c>
      <c r="AD121" s="359">
        <v>0</v>
      </c>
      <c r="AE121" s="359">
        <v>0</v>
      </c>
      <c r="AF121" s="359">
        <v>0</v>
      </c>
      <c r="AG121" s="359">
        <v>0</v>
      </c>
      <c r="AH121" s="359">
        <v>0</v>
      </c>
      <c r="AI121" s="359">
        <v>0</v>
      </c>
      <c r="AJ121" s="359">
        <v>0</v>
      </c>
      <c r="AK121" s="359">
        <v>0</v>
      </c>
      <c r="AL121" s="359">
        <v>0</v>
      </c>
      <c r="AM121" s="359">
        <v>0</v>
      </c>
      <c r="AN121" s="359">
        <v>0</v>
      </c>
      <c r="AO121" s="359">
        <v>0</v>
      </c>
      <c r="AP121" s="359">
        <v>0</v>
      </c>
      <c r="AQ121" s="359">
        <v>0</v>
      </c>
      <c r="AR121" s="359">
        <v>0</v>
      </c>
      <c r="AS121" s="359">
        <v>0</v>
      </c>
      <c r="AT121" s="359">
        <v>0</v>
      </c>
      <c r="AU121" s="359">
        <v>0</v>
      </c>
      <c r="AV121" s="359">
        <v>0</v>
      </c>
      <c r="AW121" s="359">
        <v>0</v>
      </c>
      <c r="AX121" s="359">
        <v>0</v>
      </c>
      <c r="AY121" s="359">
        <v>0</v>
      </c>
      <c r="AZ121" s="359">
        <v>0</v>
      </c>
      <c r="BA121" s="359">
        <v>0</v>
      </c>
      <c r="BB121" s="359">
        <v>0</v>
      </c>
      <c r="BC121" s="359">
        <v>0</v>
      </c>
      <c r="BD121" s="359">
        <v>0</v>
      </c>
      <c r="BE121" s="359">
        <v>0</v>
      </c>
      <c r="BF121" s="359">
        <v>0</v>
      </c>
      <c r="BG121" s="359">
        <v>0</v>
      </c>
      <c r="BH121" s="359">
        <v>0</v>
      </c>
      <c r="BI121" s="359">
        <v>0</v>
      </c>
      <c r="BJ121" s="359">
        <v>0</v>
      </c>
      <c r="BK121" s="359">
        <v>0</v>
      </c>
      <c r="BL121" s="359">
        <v>0</v>
      </c>
      <c r="BM121" s="359">
        <v>0</v>
      </c>
      <c r="BN121" s="359">
        <v>0</v>
      </c>
      <c r="BO121" s="359">
        <v>0</v>
      </c>
      <c r="BP121" s="359">
        <v>0</v>
      </c>
      <c r="BQ121" s="359">
        <v>0</v>
      </c>
      <c r="BR121" s="359">
        <v>0</v>
      </c>
      <c r="BS121" s="359">
        <v>0</v>
      </c>
      <c r="BT121" s="359">
        <v>0</v>
      </c>
      <c r="BU121" s="359">
        <v>0</v>
      </c>
      <c r="BV121" s="359">
        <v>0</v>
      </c>
      <c r="BW121" s="359">
        <v>0</v>
      </c>
      <c r="BX121" s="359">
        <v>0</v>
      </c>
      <c r="BY121" s="359">
        <v>0</v>
      </c>
      <c r="BZ121" s="359">
        <v>0</v>
      </c>
      <c r="CA121" s="359">
        <v>0</v>
      </c>
      <c r="CB121" s="359">
        <v>0</v>
      </c>
      <c r="CC121" s="359">
        <v>0</v>
      </c>
      <c r="CD121" s="359">
        <v>0</v>
      </c>
      <c r="CE121" s="359">
        <v>0</v>
      </c>
      <c r="CF121" s="359">
        <v>0</v>
      </c>
      <c r="CG121" s="359">
        <v>0</v>
      </c>
      <c r="CH121" s="359">
        <v>0</v>
      </c>
      <c r="CI121" s="359">
        <v>0</v>
      </c>
      <c r="CJ121" s="359">
        <v>0</v>
      </c>
      <c r="CK121" s="359">
        <v>0</v>
      </c>
      <c r="CL121" s="359">
        <v>0</v>
      </c>
      <c r="CM121" s="359">
        <v>0</v>
      </c>
      <c r="CN121" s="359">
        <v>0</v>
      </c>
      <c r="CO121" s="359">
        <v>0</v>
      </c>
      <c r="CP121" s="359">
        <v>0</v>
      </c>
      <c r="CQ121" s="359">
        <v>0</v>
      </c>
      <c r="CR121" s="359">
        <v>0</v>
      </c>
      <c r="CS121" s="359">
        <v>0</v>
      </c>
      <c r="CT121" s="359">
        <v>0</v>
      </c>
      <c r="CU121" s="359">
        <v>0</v>
      </c>
      <c r="CV121" s="359">
        <v>0</v>
      </c>
      <c r="CW121" s="359">
        <v>0</v>
      </c>
      <c r="CX121" s="359">
        <v>0</v>
      </c>
      <c r="CY121" s="359">
        <v>0</v>
      </c>
      <c r="CZ121" s="359">
        <v>0</v>
      </c>
      <c r="DA121" s="359">
        <v>0</v>
      </c>
      <c r="DB121" s="359">
        <v>0</v>
      </c>
      <c r="DC121" s="359">
        <v>0</v>
      </c>
      <c r="DE121" s="23">
        <f t="shared" si="66"/>
        <v>0</v>
      </c>
      <c r="DF121" s="23">
        <f t="shared" si="40"/>
        <v>0</v>
      </c>
    </row>
    <row r="122" spans="1:110" ht="15" customHeight="1">
      <c r="A122" s="67">
        <v>112</v>
      </c>
      <c r="B122" s="323" t="str">
        <f>$B$118&amp;"4."</f>
        <v>L.1.4.</v>
      </c>
      <c r="C122" s="371"/>
      <c r="D122" s="304"/>
      <c r="E122" s="323"/>
      <c r="F122" s="350">
        <f>H122+NPV(SD,I122:INDEX(I122:DC122,PAL))</f>
        <v>0</v>
      </c>
      <c r="G122" s="350">
        <f>SUMIF($H$5:$DC$5,"&lt;="&amp;PAL,$H122:$DC122)</f>
        <v>0</v>
      </c>
      <c r="H122" s="359">
        <v>0</v>
      </c>
      <c r="I122" s="359">
        <v>0</v>
      </c>
      <c r="J122" s="359">
        <v>0</v>
      </c>
      <c r="K122" s="359">
        <v>0</v>
      </c>
      <c r="L122" s="359">
        <v>0</v>
      </c>
      <c r="M122" s="359">
        <v>0</v>
      </c>
      <c r="N122" s="359">
        <v>0</v>
      </c>
      <c r="O122" s="359">
        <v>0</v>
      </c>
      <c r="P122" s="359">
        <v>0</v>
      </c>
      <c r="Q122" s="359">
        <v>0</v>
      </c>
      <c r="R122" s="359">
        <v>0</v>
      </c>
      <c r="S122" s="359">
        <v>0</v>
      </c>
      <c r="T122" s="359">
        <v>0</v>
      </c>
      <c r="U122" s="359">
        <v>0</v>
      </c>
      <c r="V122" s="359">
        <v>0</v>
      </c>
      <c r="W122" s="359">
        <v>0</v>
      </c>
      <c r="X122" s="359">
        <v>0</v>
      </c>
      <c r="Y122" s="359">
        <v>0</v>
      </c>
      <c r="Z122" s="359">
        <v>0</v>
      </c>
      <c r="AA122" s="359">
        <v>0</v>
      </c>
      <c r="AB122" s="359">
        <v>0</v>
      </c>
      <c r="AC122" s="359">
        <v>0</v>
      </c>
      <c r="AD122" s="359">
        <v>0</v>
      </c>
      <c r="AE122" s="359">
        <v>0</v>
      </c>
      <c r="AF122" s="359">
        <v>0</v>
      </c>
      <c r="AG122" s="359">
        <v>0</v>
      </c>
      <c r="AH122" s="359">
        <v>0</v>
      </c>
      <c r="AI122" s="359">
        <v>0</v>
      </c>
      <c r="AJ122" s="359">
        <v>0</v>
      </c>
      <c r="AK122" s="359">
        <v>0</v>
      </c>
      <c r="AL122" s="359">
        <v>0</v>
      </c>
      <c r="AM122" s="359">
        <v>0</v>
      </c>
      <c r="AN122" s="359">
        <v>0</v>
      </c>
      <c r="AO122" s="359">
        <v>0</v>
      </c>
      <c r="AP122" s="359">
        <v>0</v>
      </c>
      <c r="AQ122" s="359">
        <v>0</v>
      </c>
      <c r="AR122" s="359">
        <v>0</v>
      </c>
      <c r="AS122" s="359">
        <v>0</v>
      </c>
      <c r="AT122" s="359">
        <v>0</v>
      </c>
      <c r="AU122" s="359">
        <v>0</v>
      </c>
      <c r="AV122" s="359">
        <v>0</v>
      </c>
      <c r="AW122" s="359">
        <v>0</v>
      </c>
      <c r="AX122" s="359">
        <v>0</v>
      </c>
      <c r="AY122" s="359">
        <v>0</v>
      </c>
      <c r="AZ122" s="359">
        <v>0</v>
      </c>
      <c r="BA122" s="359">
        <v>0</v>
      </c>
      <c r="BB122" s="359">
        <v>0</v>
      </c>
      <c r="BC122" s="359">
        <v>0</v>
      </c>
      <c r="BD122" s="359">
        <v>0</v>
      </c>
      <c r="BE122" s="359">
        <v>0</v>
      </c>
      <c r="BF122" s="359">
        <v>0</v>
      </c>
      <c r="BG122" s="359">
        <v>0</v>
      </c>
      <c r="BH122" s="359">
        <v>0</v>
      </c>
      <c r="BI122" s="359">
        <v>0</v>
      </c>
      <c r="BJ122" s="359">
        <v>0</v>
      </c>
      <c r="BK122" s="359">
        <v>0</v>
      </c>
      <c r="BL122" s="359">
        <v>0</v>
      </c>
      <c r="BM122" s="359">
        <v>0</v>
      </c>
      <c r="BN122" s="359">
        <v>0</v>
      </c>
      <c r="BO122" s="359">
        <v>0</v>
      </c>
      <c r="BP122" s="359">
        <v>0</v>
      </c>
      <c r="BQ122" s="359">
        <v>0</v>
      </c>
      <c r="BR122" s="359">
        <v>0</v>
      </c>
      <c r="BS122" s="359">
        <v>0</v>
      </c>
      <c r="BT122" s="359">
        <v>0</v>
      </c>
      <c r="BU122" s="359">
        <v>0</v>
      </c>
      <c r="BV122" s="359">
        <v>0</v>
      </c>
      <c r="BW122" s="359">
        <v>0</v>
      </c>
      <c r="BX122" s="359">
        <v>0</v>
      </c>
      <c r="BY122" s="359">
        <v>0</v>
      </c>
      <c r="BZ122" s="359">
        <v>0</v>
      </c>
      <c r="CA122" s="359">
        <v>0</v>
      </c>
      <c r="CB122" s="359">
        <v>0</v>
      </c>
      <c r="CC122" s="359">
        <v>0</v>
      </c>
      <c r="CD122" s="359">
        <v>0</v>
      </c>
      <c r="CE122" s="359">
        <v>0</v>
      </c>
      <c r="CF122" s="359">
        <v>0</v>
      </c>
      <c r="CG122" s="359">
        <v>0</v>
      </c>
      <c r="CH122" s="359">
        <v>0</v>
      </c>
      <c r="CI122" s="359">
        <v>0</v>
      </c>
      <c r="CJ122" s="359">
        <v>0</v>
      </c>
      <c r="CK122" s="359">
        <v>0</v>
      </c>
      <c r="CL122" s="359">
        <v>0</v>
      </c>
      <c r="CM122" s="359">
        <v>0</v>
      </c>
      <c r="CN122" s="359">
        <v>0</v>
      </c>
      <c r="CO122" s="359">
        <v>0</v>
      </c>
      <c r="CP122" s="359">
        <v>0</v>
      </c>
      <c r="CQ122" s="359">
        <v>0</v>
      </c>
      <c r="CR122" s="359">
        <v>0</v>
      </c>
      <c r="CS122" s="359">
        <v>0</v>
      </c>
      <c r="CT122" s="359">
        <v>0</v>
      </c>
      <c r="CU122" s="359">
        <v>0</v>
      </c>
      <c r="CV122" s="359">
        <v>0</v>
      </c>
      <c r="CW122" s="359">
        <v>0</v>
      </c>
      <c r="CX122" s="359">
        <v>0</v>
      </c>
      <c r="CY122" s="359">
        <v>0</v>
      </c>
      <c r="CZ122" s="359">
        <v>0</v>
      </c>
      <c r="DA122" s="359">
        <v>0</v>
      </c>
      <c r="DB122" s="359">
        <v>0</v>
      </c>
      <c r="DC122" s="359">
        <v>0</v>
      </c>
      <c r="DE122" s="23">
        <f t="shared" si="66"/>
        <v>0</v>
      </c>
      <c r="DF122" s="23">
        <f t="shared" si="40"/>
        <v>0</v>
      </c>
    </row>
    <row r="123" spans="1:110" ht="15" customHeight="1">
      <c r="A123" s="67">
        <v>113</v>
      </c>
      <c r="B123" s="323" t="str">
        <f>$B$118&amp;"5."</f>
        <v>L.1.5.</v>
      </c>
      <c r="C123" s="371"/>
      <c r="D123" s="304"/>
      <c r="E123" s="323"/>
      <c r="F123" s="350">
        <f>H123+NPV(SD,I123:INDEX(I123:DC123,PAL))</f>
        <v>0</v>
      </c>
      <c r="G123" s="350">
        <f>SUMIF($H$5:$DC$5,"&lt;="&amp;PAL,$H123:$DC123)</f>
        <v>0</v>
      </c>
      <c r="H123" s="359">
        <v>0</v>
      </c>
      <c r="I123" s="359">
        <v>0</v>
      </c>
      <c r="J123" s="359">
        <v>0</v>
      </c>
      <c r="K123" s="359">
        <v>0</v>
      </c>
      <c r="L123" s="359">
        <v>0</v>
      </c>
      <c r="M123" s="359">
        <v>0</v>
      </c>
      <c r="N123" s="359">
        <v>0</v>
      </c>
      <c r="O123" s="359">
        <v>0</v>
      </c>
      <c r="P123" s="359">
        <v>0</v>
      </c>
      <c r="Q123" s="359">
        <v>0</v>
      </c>
      <c r="R123" s="359">
        <v>0</v>
      </c>
      <c r="S123" s="359">
        <v>0</v>
      </c>
      <c r="T123" s="359">
        <v>0</v>
      </c>
      <c r="U123" s="359">
        <v>0</v>
      </c>
      <c r="V123" s="359">
        <v>0</v>
      </c>
      <c r="W123" s="359">
        <v>0</v>
      </c>
      <c r="X123" s="359">
        <v>0</v>
      </c>
      <c r="Y123" s="359">
        <v>0</v>
      </c>
      <c r="Z123" s="359">
        <v>0</v>
      </c>
      <c r="AA123" s="359">
        <v>0</v>
      </c>
      <c r="AB123" s="359">
        <v>0</v>
      </c>
      <c r="AC123" s="359">
        <v>0</v>
      </c>
      <c r="AD123" s="359">
        <v>0</v>
      </c>
      <c r="AE123" s="359">
        <v>0</v>
      </c>
      <c r="AF123" s="359">
        <v>0</v>
      </c>
      <c r="AG123" s="359">
        <v>0</v>
      </c>
      <c r="AH123" s="359">
        <v>0</v>
      </c>
      <c r="AI123" s="359">
        <v>0</v>
      </c>
      <c r="AJ123" s="359">
        <v>0</v>
      </c>
      <c r="AK123" s="359">
        <v>0</v>
      </c>
      <c r="AL123" s="359">
        <v>0</v>
      </c>
      <c r="AM123" s="359">
        <v>0</v>
      </c>
      <c r="AN123" s="359">
        <v>0</v>
      </c>
      <c r="AO123" s="359">
        <v>0</v>
      </c>
      <c r="AP123" s="359">
        <v>0</v>
      </c>
      <c r="AQ123" s="359">
        <v>0</v>
      </c>
      <c r="AR123" s="359">
        <v>0</v>
      </c>
      <c r="AS123" s="359">
        <v>0</v>
      </c>
      <c r="AT123" s="359">
        <v>0</v>
      </c>
      <c r="AU123" s="359">
        <v>0</v>
      </c>
      <c r="AV123" s="359">
        <v>0</v>
      </c>
      <c r="AW123" s="359">
        <v>0</v>
      </c>
      <c r="AX123" s="359">
        <v>0</v>
      </c>
      <c r="AY123" s="359">
        <v>0</v>
      </c>
      <c r="AZ123" s="359">
        <v>0</v>
      </c>
      <c r="BA123" s="359">
        <v>0</v>
      </c>
      <c r="BB123" s="359">
        <v>0</v>
      </c>
      <c r="BC123" s="359">
        <v>0</v>
      </c>
      <c r="BD123" s="359">
        <v>0</v>
      </c>
      <c r="BE123" s="359">
        <v>0</v>
      </c>
      <c r="BF123" s="359">
        <v>0</v>
      </c>
      <c r="BG123" s="359">
        <v>0</v>
      </c>
      <c r="BH123" s="359">
        <v>0</v>
      </c>
      <c r="BI123" s="359">
        <v>0</v>
      </c>
      <c r="BJ123" s="359">
        <v>0</v>
      </c>
      <c r="BK123" s="359">
        <v>0</v>
      </c>
      <c r="BL123" s="359">
        <v>0</v>
      </c>
      <c r="BM123" s="359">
        <v>0</v>
      </c>
      <c r="BN123" s="359">
        <v>0</v>
      </c>
      <c r="BO123" s="359">
        <v>0</v>
      </c>
      <c r="BP123" s="359">
        <v>0</v>
      </c>
      <c r="BQ123" s="359">
        <v>0</v>
      </c>
      <c r="BR123" s="359">
        <v>0</v>
      </c>
      <c r="BS123" s="359">
        <v>0</v>
      </c>
      <c r="BT123" s="359">
        <v>0</v>
      </c>
      <c r="BU123" s="359">
        <v>0</v>
      </c>
      <c r="BV123" s="359">
        <v>0</v>
      </c>
      <c r="BW123" s="359">
        <v>0</v>
      </c>
      <c r="BX123" s="359">
        <v>0</v>
      </c>
      <c r="BY123" s="359">
        <v>0</v>
      </c>
      <c r="BZ123" s="359">
        <v>0</v>
      </c>
      <c r="CA123" s="359">
        <v>0</v>
      </c>
      <c r="CB123" s="359">
        <v>0</v>
      </c>
      <c r="CC123" s="359">
        <v>0</v>
      </c>
      <c r="CD123" s="359">
        <v>0</v>
      </c>
      <c r="CE123" s="359">
        <v>0</v>
      </c>
      <c r="CF123" s="359">
        <v>0</v>
      </c>
      <c r="CG123" s="359">
        <v>0</v>
      </c>
      <c r="CH123" s="359">
        <v>0</v>
      </c>
      <c r="CI123" s="359">
        <v>0</v>
      </c>
      <c r="CJ123" s="359">
        <v>0</v>
      </c>
      <c r="CK123" s="359">
        <v>0</v>
      </c>
      <c r="CL123" s="359">
        <v>0</v>
      </c>
      <c r="CM123" s="359">
        <v>0</v>
      </c>
      <c r="CN123" s="359">
        <v>0</v>
      </c>
      <c r="CO123" s="359">
        <v>0</v>
      </c>
      <c r="CP123" s="359">
        <v>0</v>
      </c>
      <c r="CQ123" s="359">
        <v>0</v>
      </c>
      <c r="CR123" s="359">
        <v>0</v>
      </c>
      <c r="CS123" s="359">
        <v>0</v>
      </c>
      <c r="CT123" s="359">
        <v>0</v>
      </c>
      <c r="CU123" s="359">
        <v>0</v>
      </c>
      <c r="CV123" s="359">
        <v>0</v>
      </c>
      <c r="CW123" s="359">
        <v>0</v>
      </c>
      <c r="CX123" s="359">
        <v>0</v>
      </c>
      <c r="CY123" s="359">
        <v>0</v>
      </c>
      <c r="CZ123" s="359">
        <v>0</v>
      </c>
      <c r="DA123" s="359">
        <v>0</v>
      </c>
      <c r="DB123" s="359">
        <v>0</v>
      </c>
      <c r="DC123" s="359">
        <v>0</v>
      </c>
      <c r="DE123" s="23">
        <f t="shared" si="66"/>
        <v>0</v>
      </c>
      <c r="DF123" s="23">
        <f t="shared" si="40"/>
        <v>0</v>
      </c>
    </row>
    <row r="124" spans="1:110" ht="15" customHeight="1">
      <c r="A124" s="67">
        <v>114</v>
      </c>
      <c r="B124" s="323" t="str">
        <f>$B$118&amp;"6."</f>
        <v>L.1.6.</v>
      </c>
      <c r="C124" s="371"/>
      <c r="D124" s="304"/>
      <c r="E124" s="323"/>
      <c r="F124" s="350">
        <f>H124+NPV(SD,I124:INDEX(I124:DC124,PAL))</f>
        <v>0</v>
      </c>
      <c r="G124" s="350">
        <f>SUMIF($H$5:$DC$5,"&lt;="&amp;PAL,$H124:$DC124)</f>
        <v>0</v>
      </c>
      <c r="H124" s="359">
        <v>0</v>
      </c>
      <c r="I124" s="359">
        <v>0</v>
      </c>
      <c r="J124" s="359">
        <v>0</v>
      </c>
      <c r="K124" s="359">
        <v>0</v>
      </c>
      <c r="L124" s="359">
        <v>0</v>
      </c>
      <c r="M124" s="359">
        <v>0</v>
      </c>
      <c r="N124" s="359">
        <v>0</v>
      </c>
      <c r="O124" s="359">
        <v>0</v>
      </c>
      <c r="P124" s="359">
        <v>0</v>
      </c>
      <c r="Q124" s="359">
        <v>0</v>
      </c>
      <c r="R124" s="359">
        <v>0</v>
      </c>
      <c r="S124" s="359">
        <v>0</v>
      </c>
      <c r="T124" s="359">
        <v>0</v>
      </c>
      <c r="U124" s="359">
        <v>0</v>
      </c>
      <c r="V124" s="359">
        <v>0</v>
      </c>
      <c r="W124" s="359">
        <v>0</v>
      </c>
      <c r="X124" s="359">
        <v>0</v>
      </c>
      <c r="Y124" s="359">
        <v>0</v>
      </c>
      <c r="Z124" s="359">
        <v>0</v>
      </c>
      <c r="AA124" s="359">
        <v>0</v>
      </c>
      <c r="AB124" s="359">
        <v>0</v>
      </c>
      <c r="AC124" s="359">
        <v>0</v>
      </c>
      <c r="AD124" s="359">
        <v>0</v>
      </c>
      <c r="AE124" s="359">
        <v>0</v>
      </c>
      <c r="AF124" s="359">
        <v>0</v>
      </c>
      <c r="AG124" s="359">
        <v>0</v>
      </c>
      <c r="AH124" s="359">
        <v>0</v>
      </c>
      <c r="AI124" s="359">
        <v>0</v>
      </c>
      <c r="AJ124" s="359">
        <v>0</v>
      </c>
      <c r="AK124" s="359">
        <v>0</v>
      </c>
      <c r="AL124" s="359">
        <v>0</v>
      </c>
      <c r="AM124" s="359">
        <v>0</v>
      </c>
      <c r="AN124" s="359">
        <v>0</v>
      </c>
      <c r="AO124" s="359">
        <v>0</v>
      </c>
      <c r="AP124" s="359">
        <v>0</v>
      </c>
      <c r="AQ124" s="359">
        <v>0</v>
      </c>
      <c r="AR124" s="359">
        <v>0</v>
      </c>
      <c r="AS124" s="359">
        <v>0</v>
      </c>
      <c r="AT124" s="359">
        <v>0</v>
      </c>
      <c r="AU124" s="359">
        <v>0</v>
      </c>
      <c r="AV124" s="359">
        <v>0</v>
      </c>
      <c r="AW124" s="359">
        <v>0</v>
      </c>
      <c r="AX124" s="359">
        <v>0</v>
      </c>
      <c r="AY124" s="359">
        <v>0</v>
      </c>
      <c r="AZ124" s="359">
        <v>0</v>
      </c>
      <c r="BA124" s="359">
        <v>0</v>
      </c>
      <c r="BB124" s="359">
        <v>0</v>
      </c>
      <c r="BC124" s="359">
        <v>0</v>
      </c>
      <c r="BD124" s="359">
        <v>0</v>
      </c>
      <c r="BE124" s="359">
        <v>0</v>
      </c>
      <c r="BF124" s="359">
        <v>0</v>
      </c>
      <c r="BG124" s="359">
        <v>0</v>
      </c>
      <c r="BH124" s="359">
        <v>0</v>
      </c>
      <c r="BI124" s="359">
        <v>0</v>
      </c>
      <c r="BJ124" s="359">
        <v>0</v>
      </c>
      <c r="BK124" s="359">
        <v>0</v>
      </c>
      <c r="BL124" s="359">
        <v>0</v>
      </c>
      <c r="BM124" s="359">
        <v>0</v>
      </c>
      <c r="BN124" s="359">
        <v>0</v>
      </c>
      <c r="BO124" s="359">
        <v>0</v>
      </c>
      <c r="BP124" s="359">
        <v>0</v>
      </c>
      <c r="BQ124" s="359">
        <v>0</v>
      </c>
      <c r="BR124" s="359">
        <v>0</v>
      </c>
      <c r="BS124" s="359">
        <v>0</v>
      </c>
      <c r="BT124" s="359">
        <v>0</v>
      </c>
      <c r="BU124" s="359">
        <v>0</v>
      </c>
      <c r="BV124" s="359">
        <v>0</v>
      </c>
      <c r="BW124" s="359">
        <v>0</v>
      </c>
      <c r="BX124" s="359">
        <v>0</v>
      </c>
      <c r="BY124" s="359">
        <v>0</v>
      </c>
      <c r="BZ124" s="359">
        <v>0</v>
      </c>
      <c r="CA124" s="359">
        <v>0</v>
      </c>
      <c r="CB124" s="359">
        <v>0</v>
      </c>
      <c r="CC124" s="359">
        <v>0</v>
      </c>
      <c r="CD124" s="359">
        <v>0</v>
      </c>
      <c r="CE124" s="359">
        <v>0</v>
      </c>
      <c r="CF124" s="359">
        <v>0</v>
      </c>
      <c r="CG124" s="359">
        <v>0</v>
      </c>
      <c r="CH124" s="359">
        <v>0</v>
      </c>
      <c r="CI124" s="359">
        <v>0</v>
      </c>
      <c r="CJ124" s="359">
        <v>0</v>
      </c>
      <c r="CK124" s="359">
        <v>0</v>
      </c>
      <c r="CL124" s="359">
        <v>0</v>
      </c>
      <c r="CM124" s="359">
        <v>0</v>
      </c>
      <c r="CN124" s="359">
        <v>0</v>
      </c>
      <c r="CO124" s="359">
        <v>0</v>
      </c>
      <c r="CP124" s="359">
        <v>0</v>
      </c>
      <c r="CQ124" s="359">
        <v>0</v>
      </c>
      <c r="CR124" s="359">
        <v>0</v>
      </c>
      <c r="CS124" s="359">
        <v>0</v>
      </c>
      <c r="CT124" s="359">
        <v>0</v>
      </c>
      <c r="CU124" s="359">
        <v>0</v>
      </c>
      <c r="CV124" s="359">
        <v>0</v>
      </c>
      <c r="CW124" s="359">
        <v>0</v>
      </c>
      <c r="CX124" s="359">
        <v>0</v>
      </c>
      <c r="CY124" s="359">
        <v>0</v>
      </c>
      <c r="CZ124" s="359">
        <v>0</v>
      </c>
      <c r="DA124" s="359">
        <v>0</v>
      </c>
      <c r="DB124" s="359">
        <v>0</v>
      </c>
      <c r="DC124" s="359">
        <v>0</v>
      </c>
      <c r="DE124" s="23">
        <f t="shared" si="66"/>
        <v>0</v>
      </c>
      <c r="DF124" s="23">
        <f t="shared" si="40"/>
        <v>0</v>
      </c>
    </row>
    <row r="125" spans="1:110" ht="15" customHeight="1">
      <c r="A125" s="67">
        <v>115</v>
      </c>
      <c r="B125" s="323" t="str">
        <f>$B$118&amp;"7."</f>
        <v>L.1.7.</v>
      </c>
      <c r="C125" s="371"/>
      <c r="D125" s="304"/>
      <c r="E125" s="323"/>
      <c r="F125" s="350">
        <f>H125+NPV(SD,I125:INDEX(I125:DC125,PAL))</f>
        <v>0</v>
      </c>
      <c r="G125" s="350">
        <f>SUMIF($H$5:$DC$5,"&lt;="&amp;PAL,$H125:$DC125)</f>
        <v>0</v>
      </c>
      <c r="H125" s="359">
        <v>0</v>
      </c>
      <c r="I125" s="359">
        <v>0</v>
      </c>
      <c r="J125" s="359">
        <v>0</v>
      </c>
      <c r="K125" s="359">
        <v>0</v>
      </c>
      <c r="L125" s="359">
        <v>0</v>
      </c>
      <c r="M125" s="359">
        <v>0</v>
      </c>
      <c r="N125" s="359">
        <v>0</v>
      </c>
      <c r="O125" s="359">
        <v>0</v>
      </c>
      <c r="P125" s="359">
        <v>0</v>
      </c>
      <c r="Q125" s="359">
        <v>0</v>
      </c>
      <c r="R125" s="359">
        <v>0</v>
      </c>
      <c r="S125" s="359">
        <v>0</v>
      </c>
      <c r="T125" s="359">
        <v>0</v>
      </c>
      <c r="U125" s="359">
        <v>0</v>
      </c>
      <c r="V125" s="359">
        <v>0</v>
      </c>
      <c r="W125" s="359">
        <v>0</v>
      </c>
      <c r="X125" s="359">
        <v>0</v>
      </c>
      <c r="Y125" s="359">
        <v>0</v>
      </c>
      <c r="Z125" s="359">
        <v>0</v>
      </c>
      <c r="AA125" s="359">
        <v>0</v>
      </c>
      <c r="AB125" s="359">
        <v>0</v>
      </c>
      <c r="AC125" s="359">
        <v>0</v>
      </c>
      <c r="AD125" s="359">
        <v>0</v>
      </c>
      <c r="AE125" s="359">
        <v>0</v>
      </c>
      <c r="AF125" s="359">
        <v>0</v>
      </c>
      <c r="AG125" s="359">
        <v>0</v>
      </c>
      <c r="AH125" s="359">
        <v>0</v>
      </c>
      <c r="AI125" s="359">
        <v>0</v>
      </c>
      <c r="AJ125" s="359">
        <v>0</v>
      </c>
      <c r="AK125" s="359">
        <v>0</v>
      </c>
      <c r="AL125" s="359">
        <v>0</v>
      </c>
      <c r="AM125" s="359">
        <v>0</v>
      </c>
      <c r="AN125" s="359">
        <v>0</v>
      </c>
      <c r="AO125" s="359">
        <v>0</v>
      </c>
      <c r="AP125" s="359">
        <v>0</v>
      </c>
      <c r="AQ125" s="359">
        <v>0</v>
      </c>
      <c r="AR125" s="359">
        <v>0</v>
      </c>
      <c r="AS125" s="359">
        <v>0</v>
      </c>
      <c r="AT125" s="359">
        <v>0</v>
      </c>
      <c r="AU125" s="359">
        <v>0</v>
      </c>
      <c r="AV125" s="359">
        <v>0</v>
      </c>
      <c r="AW125" s="359">
        <v>0</v>
      </c>
      <c r="AX125" s="359">
        <v>0</v>
      </c>
      <c r="AY125" s="359">
        <v>0</v>
      </c>
      <c r="AZ125" s="359">
        <v>0</v>
      </c>
      <c r="BA125" s="359">
        <v>0</v>
      </c>
      <c r="BB125" s="359">
        <v>0</v>
      </c>
      <c r="BC125" s="359">
        <v>0</v>
      </c>
      <c r="BD125" s="359">
        <v>0</v>
      </c>
      <c r="BE125" s="359">
        <v>0</v>
      </c>
      <c r="BF125" s="359">
        <v>0</v>
      </c>
      <c r="BG125" s="359">
        <v>0</v>
      </c>
      <c r="BH125" s="359">
        <v>0</v>
      </c>
      <c r="BI125" s="359">
        <v>0</v>
      </c>
      <c r="BJ125" s="359">
        <v>0</v>
      </c>
      <c r="BK125" s="359">
        <v>0</v>
      </c>
      <c r="BL125" s="359">
        <v>0</v>
      </c>
      <c r="BM125" s="359">
        <v>0</v>
      </c>
      <c r="BN125" s="359">
        <v>0</v>
      </c>
      <c r="BO125" s="359">
        <v>0</v>
      </c>
      <c r="BP125" s="359">
        <v>0</v>
      </c>
      <c r="BQ125" s="359">
        <v>0</v>
      </c>
      <c r="BR125" s="359">
        <v>0</v>
      </c>
      <c r="BS125" s="359">
        <v>0</v>
      </c>
      <c r="BT125" s="359">
        <v>0</v>
      </c>
      <c r="BU125" s="359">
        <v>0</v>
      </c>
      <c r="BV125" s="359">
        <v>0</v>
      </c>
      <c r="BW125" s="359">
        <v>0</v>
      </c>
      <c r="BX125" s="359">
        <v>0</v>
      </c>
      <c r="BY125" s="359">
        <v>0</v>
      </c>
      <c r="BZ125" s="359">
        <v>0</v>
      </c>
      <c r="CA125" s="359">
        <v>0</v>
      </c>
      <c r="CB125" s="359">
        <v>0</v>
      </c>
      <c r="CC125" s="359">
        <v>0</v>
      </c>
      <c r="CD125" s="359">
        <v>0</v>
      </c>
      <c r="CE125" s="359">
        <v>0</v>
      </c>
      <c r="CF125" s="359">
        <v>0</v>
      </c>
      <c r="CG125" s="359">
        <v>0</v>
      </c>
      <c r="CH125" s="359">
        <v>0</v>
      </c>
      <c r="CI125" s="359">
        <v>0</v>
      </c>
      <c r="CJ125" s="359">
        <v>0</v>
      </c>
      <c r="CK125" s="359">
        <v>0</v>
      </c>
      <c r="CL125" s="359">
        <v>0</v>
      </c>
      <c r="CM125" s="359">
        <v>0</v>
      </c>
      <c r="CN125" s="359">
        <v>0</v>
      </c>
      <c r="CO125" s="359">
        <v>0</v>
      </c>
      <c r="CP125" s="359">
        <v>0</v>
      </c>
      <c r="CQ125" s="359">
        <v>0</v>
      </c>
      <c r="CR125" s="359">
        <v>0</v>
      </c>
      <c r="CS125" s="359">
        <v>0</v>
      </c>
      <c r="CT125" s="359">
        <v>0</v>
      </c>
      <c r="CU125" s="359">
        <v>0</v>
      </c>
      <c r="CV125" s="359">
        <v>0</v>
      </c>
      <c r="CW125" s="359">
        <v>0</v>
      </c>
      <c r="CX125" s="359">
        <v>0</v>
      </c>
      <c r="CY125" s="359">
        <v>0</v>
      </c>
      <c r="CZ125" s="359">
        <v>0</v>
      </c>
      <c r="DA125" s="359">
        <v>0</v>
      </c>
      <c r="DB125" s="359">
        <v>0</v>
      </c>
      <c r="DC125" s="359">
        <v>0</v>
      </c>
      <c r="DE125" s="23">
        <f t="shared" si="66"/>
        <v>0</v>
      </c>
      <c r="DF125" s="23">
        <f t="shared" si="40"/>
        <v>0</v>
      </c>
    </row>
    <row r="126" spans="1:110" ht="15">
      <c r="A126" s="67">
        <v>116</v>
      </c>
      <c r="B126" s="323" t="s">
        <v>265</v>
      </c>
      <c r="C126" s="304" t="s">
        <v>266</v>
      </c>
      <c r="D126" s="304"/>
      <c r="E126" s="323"/>
      <c r="F126" s="352">
        <f>SUM(F127:F129)</f>
        <v>0</v>
      </c>
      <c r="G126" s="350">
        <f>SUMIF($H$5:$DC$5,"&lt;="&amp;PAL,$H126:$DC126)</f>
        <v>0</v>
      </c>
      <c r="H126" s="352">
        <f>SUM(H127:H129)</f>
        <v>0</v>
      </c>
      <c r="I126" s="352">
        <f t="shared" ref="I126:BT126" si="67">SUM(I127:I129)</f>
        <v>0</v>
      </c>
      <c r="J126" s="352">
        <f t="shared" si="67"/>
        <v>0</v>
      </c>
      <c r="K126" s="352">
        <f t="shared" si="67"/>
        <v>0</v>
      </c>
      <c r="L126" s="352">
        <f t="shared" si="67"/>
        <v>0</v>
      </c>
      <c r="M126" s="352">
        <f t="shared" si="67"/>
        <v>0</v>
      </c>
      <c r="N126" s="352">
        <f t="shared" si="67"/>
        <v>0</v>
      </c>
      <c r="O126" s="352">
        <f t="shared" si="67"/>
        <v>0</v>
      </c>
      <c r="P126" s="352">
        <f t="shared" si="67"/>
        <v>0</v>
      </c>
      <c r="Q126" s="352">
        <f t="shared" si="67"/>
        <v>0</v>
      </c>
      <c r="R126" s="352">
        <f t="shared" si="67"/>
        <v>0</v>
      </c>
      <c r="S126" s="352">
        <f t="shared" si="67"/>
        <v>0</v>
      </c>
      <c r="T126" s="352">
        <f t="shared" si="67"/>
        <v>0</v>
      </c>
      <c r="U126" s="352">
        <f t="shared" si="67"/>
        <v>0</v>
      </c>
      <c r="V126" s="352">
        <f t="shared" si="67"/>
        <v>0</v>
      </c>
      <c r="W126" s="352">
        <f t="shared" si="67"/>
        <v>0</v>
      </c>
      <c r="X126" s="352">
        <f t="shared" si="67"/>
        <v>0</v>
      </c>
      <c r="Y126" s="352">
        <f t="shared" si="67"/>
        <v>0</v>
      </c>
      <c r="Z126" s="352">
        <f t="shared" si="67"/>
        <v>0</v>
      </c>
      <c r="AA126" s="352">
        <f t="shared" si="67"/>
        <v>0</v>
      </c>
      <c r="AB126" s="352">
        <f t="shared" si="67"/>
        <v>0</v>
      </c>
      <c r="AC126" s="352">
        <f t="shared" si="67"/>
        <v>0</v>
      </c>
      <c r="AD126" s="352">
        <f t="shared" si="67"/>
        <v>0</v>
      </c>
      <c r="AE126" s="352">
        <f t="shared" si="67"/>
        <v>0</v>
      </c>
      <c r="AF126" s="352">
        <f t="shared" si="67"/>
        <v>0</v>
      </c>
      <c r="AG126" s="352">
        <f t="shared" si="67"/>
        <v>0</v>
      </c>
      <c r="AH126" s="352">
        <f t="shared" si="67"/>
        <v>0</v>
      </c>
      <c r="AI126" s="352">
        <f t="shared" si="67"/>
        <v>0</v>
      </c>
      <c r="AJ126" s="352">
        <f t="shared" si="67"/>
        <v>0</v>
      </c>
      <c r="AK126" s="352">
        <f t="shared" si="67"/>
        <v>0</v>
      </c>
      <c r="AL126" s="352">
        <f t="shared" si="67"/>
        <v>0</v>
      </c>
      <c r="AM126" s="352">
        <f t="shared" si="67"/>
        <v>0</v>
      </c>
      <c r="AN126" s="352">
        <f t="shared" si="67"/>
        <v>0</v>
      </c>
      <c r="AO126" s="352">
        <f t="shared" si="67"/>
        <v>0</v>
      </c>
      <c r="AP126" s="352">
        <f t="shared" si="67"/>
        <v>0</v>
      </c>
      <c r="AQ126" s="352">
        <f t="shared" si="67"/>
        <v>0</v>
      </c>
      <c r="AR126" s="352">
        <f t="shared" si="67"/>
        <v>0</v>
      </c>
      <c r="AS126" s="352">
        <f t="shared" si="67"/>
        <v>0</v>
      </c>
      <c r="AT126" s="352">
        <f t="shared" si="67"/>
        <v>0</v>
      </c>
      <c r="AU126" s="352">
        <f t="shared" si="67"/>
        <v>0</v>
      </c>
      <c r="AV126" s="352">
        <f t="shared" si="67"/>
        <v>0</v>
      </c>
      <c r="AW126" s="352">
        <f t="shared" si="67"/>
        <v>0</v>
      </c>
      <c r="AX126" s="352">
        <f t="shared" si="67"/>
        <v>0</v>
      </c>
      <c r="AY126" s="352">
        <f t="shared" si="67"/>
        <v>0</v>
      </c>
      <c r="AZ126" s="352">
        <f t="shared" si="67"/>
        <v>0</v>
      </c>
      <c r="BA126" s="352">
        <f t="shared" si="67"/>
        <v>0</v>
      </c>
      <c r="BB126" s="352">
        <f t="shared" si="67"/>
        <v>0</v>
      </c>
      <c r="BC126" s="352">
        <f t="shared" si="67"/>
        <v>0</v>
      </c>
      <c r="BD126" s="352">
        <f t="shared" si="67"/>
        <v>0</v>
      </c>
      <c r="BE126" s="352">
        <f t="shared" si="67"/>
        <v>0</v>
      </c>
      <c r="BF126" s="352">
        <f t="shared" si="67"/>
        <v>0</v>
      </c>
      <c r="BG126" s="352">
        <f t="shared" si="67"/>
        <v>0</v>
      </c>
      <c r="BH126" s="352">
        <f t="shared" si="67"/>
        <v>0</v>
      </c>
      <c r="BI126" s="352">
        <f t="shared" si="67"/>
        <v>0</v>
      </c>
      <c r="BJ126" s="352">
        <f t="shared" si="67"/>
        <v>0</v>
      </c>
      <c r="BK126" s="352">
        <f t="shared" si="67"/>
        <v>0</v>
      </c>
      <c r="BL126" s="352">
        <f t="shared" si="67"/>
        <v>0</v>
      </c>
      <c r="BM126" s="352">
        <f t="shared" si="67"/>
        <v>0</v>
      </c>
      <c r="BN126" s="352">
        <f t="shared" si="67"/>
        <v>0</v>
      </c>
      <c r="BO126" s="352">
        <f t="shared" si="67"/>
        <v>0</v>
      </c>
      <c r="BP126" s="352">
        <f t="shared" si="67"/>
        <v>0</v>
      </c>
      <c r="BQ126" s="352">
        <f t="shared" si="67"/>
        <v>0</v>
      </c>
      <c r="BR126" s="352">
        <f t="shared" si="67"/>
        <v>0</v>
      </c>
      <c r="BS126" s="352">
        <f t="shared" si="67"/>
        <v>0</v>
      </c>
      <c r="BT126" s="352">
        <f t="shared" si="67"/>
        <v>0</v>
      </c>
      <c r="BU126" s="352">
        <f t="shared" ref="BU126:DC126" si="68">SUM(BU127:BU129)</f>
        <v>0</v>
      </c>
      <c r="BV126" s="352">
        <f t="shared" si="68"/>
        <v>0</v>
      </c>
      <c r="BW126" s="352">
        <f t="shared" si="68"/>
        <v>0</v>
      </c>
      <c r="BX126" s="352">
        <f t="shared" si="68"/>
        <v>0</v>
      </c>
      <c r="BY126" s="352">
        <f t="shared" si="68"/>
        <v>0</v>
      </c>
      <c r="BZ126" s="352">
        <f t="shared" si="68"/>
        <v>0</v>
      </c>
      <c r="CA126" s="352">
        <f t="shared" si="68"/>
        <v>0</v>
      </c>
      <c r="CB126" s="352">
        <f t="shared" si="68"/>
        <v>0</v>
      </c>
      <c r="CC126" s="352">
        <f t="shared" si="68"/>
        <v>0</v>
      </c>
      <c r="CD126" s="352">
        <f t="shared" si="68"/>
        <v>0</v>
      </c>
      <c r="CE126" s="352">
        <f t="shared" si="68"/>
        <v>0</v>
      </c>
      <c r="CF126" s="352">
        <f t="shared" si="68"/>
        <v>0</v>
      </c>
      <c r="CG126" s="352">
        <f t="shared" si="68"/>
        <v>0</v>
      </c>
      <c r="CH126" s="352">
        <f t="shared" si="68"/>
        <v>0</v>
      </c>
      <c r="CI126" s="352">
        <f t="shared" si="68"/>
        <v>0</v>
      </c>
      <c r="CJ126" s="352">
        <f t="shared" si="68"/>
        <v>0</v>
      </c>
      <c r="CK126" s="352">
        <f t="shared" si="68"/>
        <v>0</v>
      </c>
      <c r="CL126" s="352">
        <f t="shared" si="68"/>
        <v>0</v>
      </c>
      <c r="CM126" s="352">
        <f t="shared" si="68"/>
        <v>0</v>
      </c>
      <c r="CN126" s="352">
        <f t="shared" si="68"/>
        <v>0</v>
      </c>
      <c r="CO126" s="352">
        <f t="shared" si="68"/>
        <v>0</v>
      </c>
      <c r="CP126" s="352">
        <f t="shared" si="68"/>
        <v>0</v>
      </c>
      <c r="CQ126" s="352">
        <f t="shared" si="68"/>
        <v>0</v>
      </c>
      <c r="CR126" s="352">
        <f t="shared" si="68"/>
        <v>0</v>
      </c>
      <c r="CS126" s="352">
        <f t="shared" si="68"/>
        <v>0</v>
      </c>
      <c r="CT126" s="352">
        <f t="shared" si="68"/>
        <v>0</v>
      </c>
      <c r="CU126" s="352">
        <f t="shared" si="68"/>
        <v>0</v>
      </c>
      <c r="CV126" s="352">
        <f t="shared" si="68"/>
        <v>0</v>
      </c>
      <c r="CW126" s="352">
        <f t="shared" si="68"/>
        <v>0</v>
      </c>
      <c r="CX126" s="352">
        <f t="shared" si="68"/>
        <v>0</v>
      </c>
      <c r="CY126" s="352">
        <f t="shared" si="68"/>
        <v>0</v>
      </c>
      <c r="CZ126" s="352">
        <f t="shared" si="68"/>
        <v>0</v>
      </c>
      <c r="DA126" s="352">
        <f t="shared" si="68"/>
        <v>0</v>
      </c>
      <c r="DB126" s="352">
        <f t="shared" si="68"/>
        <v>0</v>
      </c>
      <c r="DC126" s="352">
        <f t="shared" si="68"/>
        <v>0</v>
      </c>
      <c r="DF126" s="23">
        <f t="shared" si="40"/>
        <v>0</v>
      </c>
    </row>
    <row r="127" spans="1:110" ht="15" customHeight="1">
      <c r="A127" s="67">
        <v>117</v>
      </c>
      <c r="B127" s="323" t="str">
        <f>$B$126&amp;"1."</f>
        <v>L.2.1.</v>
      </c>
      <c r="C127" s="371"/>
      <c r="D127" s="304"/>
      <c r="E127" s="323"/>
      <c r="F127" s="350">
        <f>H127+NPV(SD,I127:INDEX(I127:DC127,PAL))</f>
        <v>0</v>
      </c>
      <c r="G127" s="350">
        <f>SUMIF($H$5:$DC$5,"&lt;="&amp;PAL,$H127:$DC127)</f>
        <v>0</v>
      </c>
      <c r="H127" s="359">
        <v>0</v>
      </c>
      <c r="I127" s="359">
        <v>0</v>
      </c>
      <c r="J127" s="359">
        <v>0</v>
      </c>
      <c r="K127" s="359">
        <v>0</v>
      </c>
      <c r="L127" s="359">
        <v>0</v>
      </c>
      <c r="M127" s="359">
        <v>0</v>
      </c>
      <c r="N127" s="359">
        <v>0</v>
      </c>
      <c r="O127" s="359">
        <v>0</v>
      </c>
      <c r="P127" s="359">
        <v>0</v>
      </c>
      <c r="Q127" s="359">
        <v>0</v>
      </c>
      <c r="R127" s="359">
        <v>0</v>
      </c>
      <c r="S127" s="359">
        <v>0</v>
      </c>
      <c r="T127" s="359">
        <v>0</v>
      </c>
      <c r="U127" s="359">
        <v>0</v>
      </c>
      <c r="V127" s="359">
        <v>0</v>
      </c>
      <c r="W127" s="359">
        <v>0</v>
      </c>
      <c r="X127" s="359">
        <v>0</v>
      </c>
      <c r="Y127" s="359">
        <v>0</v>
      </c>
      <c r="Z127" s="359">
        <v>0</v>
      </c>
      <c r="AA127" s="359">
        <v>0</v>
      </c>
      <c r="AB127" s="359">
        <v>0</v>
      </c>
      <c r="AC127" s="359">
        <v>0</v>
      </c>
      <c r="AD127" s="359">
        <v>0</v>
      </c>
      <c r="AE127" s="359">
        <v>0</v>
      </c>
      <c r="AF127" s="359">
        <v>0</v>
      </c>
      <c r="AG127" s="359">
        <v>0</v>
      </c>
      <c r="AH127" s="359">
        <v>0</v>
      </c>
      <c r="AI127" s="359">
        <v>0</v>
      </c>
      <c r="AJ127" s="359">
        <v>0</v>
      </c>
      <c r="AK127" s="359">
        <v>0</v>
      </c>
      <c r="AL127" s="359">
        <v>0</v>
      </c>
      <c r="AM127" s="359">
        <v>0</v>
      </c>
      <c r="AN127" s="359">
        <v>0</v>
      </c>
      <c r="AO127" s="359">
        <v>0</v>
      </c>
      <c r="AP127" s="359">
        <v>0</v>
      </c>
      <c r="AQ127" s="359">
        <v>0</v>
      </c>
      <c r="AR127" s="359">
        <v>0</v>
      </c>
      <c r="AS127" s="359">
        <v>0</v>
      </c>
      <c r="AT127" s="359">
        <v>0</v>
      </c>
      <c r="AU127" s="359">
        <v>0</v>
      </c>
      <c r="AV127" s="359">
        <v>0</v>
      </c>
      <c r="AW127" s="359">
        <v>0</v>
      </c>
      <c r="AX127" s="359">
        <v>0</v>
      </c>
      <c r="AY127" s="359">
        <v>0</v>
      </c>
      <c r="AZ127" s="359">
        <v>0</v>
      </c>
      <c r="BA127" s="359">
        <v>0</v>
      </c>
      <c r="BB127" s="359">
        <v>0</v>
      </c>
      <c r="BC127" s="359">
        <v>0</v>
      </c>
      <c r="BD127" s="359">
        <v>0</v>
      </c>
      <c r="BE127" s="359">
        <v>0</v>
      </c>
      <c r="BF127" s="359">
        <v>0</v>
      </c>
      <c r="BG127" s="359">
        <v>0</v>
      </c>
      <c r="BH127" s="359">
        <v>0</v>
      </c>
      <c r="BI127" s="359">
        <v>0</v>
      </c>
      <c r="BJ127" s="359">
        <v>0</v>
      </c>
      <c r="BK127" s="359">
        <v>0</v>
      </c>
      <c r="BL127" s="359">
        <v>0</v>
      </c>
      <c r="BM127" s="359">
        <v>0</v>
      </c>
      <c r="BN127" s="359">
        <v>0</v>
      </c>
      <c r="BO127" s="359">
        <v>0</v>
      </c>
      <c r="BP127" s="359">
        <v>0</v>
      </c>
      <c r="BQ127" s="359">
        <v>0</v>
      </c>
      <c r="BR127" s="359">
        <v>0</v>
      </c>
      <c r="BS127" s="359">
        <v>0</v>
      </c>
      <c r="BT127" s="359">
        <v>0</v>
      </c>
      <c r="BU127" s="359">
        <v>0</v>
      </c>
      <c r="BV127" s="359">
        <v>0</v>
      </c>
      <c r="BW127" s="359">
        <v>0</v>
      </c>
      <c r="BX127" s="359">
        <v>0</v>
      </c>
      <c r="BY127" s="359">
        <v>0</v>
      </c>
      <c r="BZ127" s="359">
        <v>0</v>
      </c>
      <c r="CA127" s="359">
        <v>0</v>
      </c>
      <c r="CB127" s="359">
        <v>0</v>
      </c>
      <c r="CC127" s="359">
        <v>0</v>
      </c>
      <c r="CD127" s="359">
        <v>0</v>
      </c>
      <c r="CE127" s="359">
        <v>0</v>
      </c>
      <c r="CF127" s="359">
        <v>0</v>
      </c>
      <c r="CG127" s="359">
        <v>0</v>
      </c>
      <c r="CH127" s="359">
        <v>0</v>
      </c>
      <c r="CI127" s="359">
        <v>0</v>
      </c>
      <c r="CJ127" s="359">
        <v>0</v>
      </c>
      <c r="CK127" s="359">
        <v>0</v>
      </c>
      <c r="CL127" s="359">
        <v>0</v>
      </c>
      <c r="CM127" s="359">
        <v>0</v>
      </c>
      <c r="CN127" s="359">
        <v>0</v>
      </c>
      <c r="CO127" s="359">
        <v>0</v>
      </c>
      <c r="CP127" s="359">
        <v>0</v>
      </c>
      <c r="CQ127" s="359">
        <v>0</v>
      </c>
      <c r="CR127" s="359">
        <v>0</v>
      </c>
      <c r="CS127" s="359">
        <v>0</v>
      </c>
      <c r="CT127" s="359">
        <v>0</v>
      </c>
      <c r="CU127" s="359">
        <v>0</v>
      </c>
      <c r="CV127" s="359">
        <v>0</v>
      </c>
      <c r="CW127" s="359">
        <v>0</v>
      </c>
      <c r="CX127" s="359">
        <v>0</v>
      </c>
      <c r="CY127" s="359">
        <v>0</v>
      </c>
      <c r="CZ127" s="359">
        <v>0</v>
      </c>
      <c r="DA127" s="359">
        <v>0</v>
      </c>
      <c r="DB127" s="359">
        <v>0</v>
      </c>
      <c r="DC127" s="359">
        <v>0</v>
      </c>
      <c r="DE127" s="23">
        <f t="shared" si="66"/>
        <v>0</v>
      </c>
      <c r="DF127" s="23">
        <f t="shared" si="40"/>
        <v>0</v>
      </c>
    </row>
    <row r="128" spans="1:110" ht="15" customHeight="1">
      <c r="A128" s="67">
        <v>118</v>
      </c>
      <c r="B128" s="323" t="str">
        <f>$B$126&amp;"2."</f>
        <v>L.2.2.</v>
      </c>
      <c r="C128" s="371"/>
      <c r="D128" s="304"/>
      <c r="E128" s="323"/>
      <c r="F128" s="350">
        <f>H128+NPV(SD,I128:INDEX(I128:DC128,PAL))</f>
        <v>0</v>
      </c>
      <c r="G128" s="350">
        <f>SUMIF($H$5:$DC$5,"&lt;="&amp;PAL,$H128:$DC128)</f>
        <v>0</v>
      </c>
      <c r="H128" s="359">
        <v>0</v>
      </c>
      <c r="I128" s="359">
        <v>0</v>
      </c>
      <c r="J128" s="359">
        <v>0</v>
      </c>
      <c r="K128" s="359">
        <v>0</v>
      </c>
      <c r="L128" s="359">
        <v>0</v>
      </c>
      <c r="M128" s="359">
        <v>0</v>
      </c>
      <c r="N128" s="359">
        <v>0</v>
      </c>
      <c r="O128" s="359">
        <v>0</v>
      </c>
      <c r="P128" s="359">
        <v>0</v>
      </c>
      <c r="Q128" s="359">
        <v>0</v>
      </c>
      <c r="R128" s="359">
        <v>0</v>
      </c>
      <c r="S128" s="359">
        <v>0</v>
      </c>
      <c r="T128" s="359">
        <v>0</v>
      </c>
      <c r="U128" s="359">
        <v>0</v>
      </c>
      <c r="V128" s="359">
        <v>0</v>
      </c>
      <c r="W128" s="359">
        <v>0</v>
      </c>
      <c r="X128" s="359">
        <v>0</v>
      </c>
      <c r="Y128" s="359">
        <v>0</v>
      </c>
      <c r="Z128" s="359">
        <v>0</v>
      </c>
      <c r="AA128" s="359">
        <v>0</v>
      </c>
      <c r="AB128" s="359">
        <v>0</v>
      </c>
      <c r="AC128" s="359">
        <v>0</v>
      </c>
      <c r="AD128" s="359">
        <v>0</v>
      </c>
      <c r="AE128" s="359">
        <v>0</v>
      </c>
      <c r="AF128" s="359">
        <v>0</v>
      </c>
      <c r="AG128" s="359">
        <v>0</v>
      </c>
      <c r="AH128" s="359">
        <v>0</v>
      </c>
      <c r="AI128" s="359">
        <v>0</v>
      </c>
      <c r="AJ128" s="359">
        <v>0</v>
      </c>
      <c r="AK128" s="359">
        <v>0</v>
      </c>
      <c r="AL128" s="359">
        <v>0</v>
      </c>
      <c r="AM128" s="359">
        <v>0</v>
      </c>
      <c r="AN128" s="359">
        <v>0</v>
      </c>
      <c r="AO128" s="359">
        <v>0</v>
      </c>
      <c r="AP128" s="359">
        <v>0</v>
      </c>
      <c r="AQ128" s="359">
        <v>0</v>
      </c>
      <c r="AR128" s="359">
        <v>0</v>
      </c>
      <c r="AS128" s="359">
        <v>0</v>
      </c>
      <c r="AT128" s="359">
        <v>0</v>
      </c>
      <c r="AU128" s="359">
        <v>0</v>
      </c>
      <c r="AV128" s="359">
        <v>0</v>
      </c>
      <c r="AW128" s="359">
        <v>0</v>
      </c>
      <c r="AX128" s="359">
        <v>0</v>
      </c>
      <c r="AY128" s="359">
        <v>0</v>
      </c>
      <c r="AZ128" s="359">
        <v>0</v>
      </c>
      <c r="BA128" s="359">
        <v>0</v>
      </c>
      <c r="BB128" s="359">
        <v>0</v>
      </c>
      <c r="BC128" s="359">
        <v>0</v>
      </c>
      <c r="BD128" s="359">
        <v>0</v>
      </c>
      <c r="BE128" s="359">
        <v>0</v>
      </c>
      <c r="BF128" s="359">
        <v>0</v>
      </c>
      <c r="BG128" s="359">
        <v>0</v>
      </c>
      <c r="BH128" s="359">
        <v>0</v>
      </c>
      <c r="BI128" s="359">
        <v>0</v>
      </c>
      <c r="BJ128" s="359">
        <v>0</v>
      </c>
      <c r="BK128" s="359">
        <v>0</v>
      </c>
      <c r="BL128" s="359">
        <v>0</v>
      </c>
      <c r="BM128" s="359">
        <v>0</v>
      </c>
      <c r="BN128" s="359">
        <v>0</v>
      </c>
      <c r="BO128" s="359">
        <v>0</v>
      </c>
      <c r="BP128" s="359">
        <v>0</v>
      </c>
      <c r="BQ128" s="359">
        <v>0</v>
      </c>
      <c r="BR128" s="359">
        <v>0</v>
      </c>
      <c r="BS128" s="359">
        <v>0</v>
      </c>
      <c r="BT128" s="359">
        <v>0</v>
      </c>
      <c r="BU128" s="359">
        <v>0</v>
      </c>
      <c r="BV128" s="359">
        <v>0</v>
      </c>
      <c r="BW128" s="359">
        <v>0</v>
      </c>
      <c r="BX128" s="359">
        <v>0</v>
      </c>
      <c r="BY128" s="359">
        <v>0</v>
      </c>
      <c r="BZ128" s="359">
        <v>0</v>
      </c>
      <c r="CA128" s="359">
        <v>0</v>
      </c>
      <c r="CB128" s="359">
        <v>0</v>
      </c>
      <c r="CC128" s="359">
        <v>0</v>
      </c>
      <c r="CD128" s="359">
        <v>0</v>
      </c>
      <c r="CE128" s="359">
        <v>0</v>
      </c>
      <c r="CF128" s="359">
        <v>0</v>
      </c>
      <c r="CG128" s="359">
        <v>0</v>
      </c>
      <c r="CH128" s="359">
        <v>0</v>
      </c>
      <c r="CI128" s="359">
        <v>0</v>
      </c>
      <c r="CJ128" s="359">
        <v>0</v>
      </c>
      <c r="CK128" s="359">
        <v>0</v>
      </c>
      <c r="CL128" s="359">
        <v>0</v>
      </c>
      <c r="CM128" s="359">
        <v>0</v>
      </c>
      <c r="CN128" s="359">
        <v>0</v>
      </c>
      <c r="CO128" s="359">
        <v>0</v>
      </c>
      <c r="CP128" s="359">
        <v>0</v>
      </c>
      <c r="CQ128" s="359">
        <v>0</v>
      </c>
      <c r="CR128" s="359">
        <v>0</v>
      </c>
      <c r="CS128" s="359">
        <v>0</v>
      </c>
      <c r="CT128" s="359">
        <v>0</v>
      </c>
      <c r="CU128" s="359">
        <v>0</v>
      </c>
      <c r="CV128" s="359">
        <v>0</v>
      </c>
      <c r="CW128" s="359">
        <v>0</v>
      </c>
      <c r="CX128" s="359">
        <v>0</v>
      </c>
      <c r="CY128" s="359">
        <v>0</v>
      </c>
      <c r="CZ128" s="359">
        <v>0</v>
      </c>
      <c r="DA128" s="359">
        <v>0</v>
      </c>
      <c r="DB128" s="359">
        <v>0</v>
      </c>
      <c r="DC128" s="359">
        <v>0</v>
      </c>
      <c r="DE128" s="23">
        <f t="shared" si="66"/>
        <v>0</v>
      </c>
      <c r="DF128" s="23">
        <f t="shared" si="40"/>
        <v>0</v>
      </c>
    </row>
    <row r="129" spans="1:110" ht="15" customHeight="1">
      <c r="A129" s="67">
        <v>119</v>
      </c>
      <c r="B129" s="323" t="str">
        <f>$B$126&amp;"3."</f>
        <v>L.2.3.</v>
      </c>
      <c r="C129" s="371"/>
      <c r="D129" s="304"/>
      <c r="E129" s="323"/>
      <c r="F129" s="350">
        <f>H129+NPV(SD,I129:INDEX(I129:DC129,PAL))</f>
        <v>0</v>
      </c>
      <c r="G129" s="350">
        <f>SUMIF($H$5:$DC$5,"&lt;="&amp;PAL,$H129:$DC129)</f>
        <v>0</v>
      </c>
      <c r="H129" s="359">
        <v>0</v>
      </c>
      <c r="I129" s="359">
        <v>0</v>
      </c>
      <c r="J129" s="359">
        <v>0</v>
      </c>
      <c r="K129" s="359">
        <v>0</v>
      </c>
      <c r="L129" s="359">
        <v>0</v>
      </c>
      <c r="M129" s="359">
        <v>0</v>
      </c>
      <c r="N129" s="359">
        <v>0</v>
      </c>
      <c r="O129" s="359">
        <v>0</v>
      </c>
      <c r="P129" s="359">
        <v>0</v>
      </c>
      <c r="Q129" s="359">
        <v>0</v>
      </c>
      <c r="R129" s="359">
        <v>0</v>
      </c>
      <c r="S129" s="359">
        <v>0</v>
      </c>
      <c r="T129" s="359">
        <v>0</v>
      </c>
      <c r="U129" s="359">
        <v>0</v>
      </c>
      <c r="V129" s="359">
        <v>0</v>
      </c>
      <c r="W129" s="359">
        <v>0</v>
      </c>
      <c r="X129" s="359">
        <v>0</v>
      </c>
      <c r="Y129" s="359">
        <v>0</v>
      </c>
      <c r="Z129" s="359">
        <v>0</v>
      </c>
      <c r="AA129" s="359">
        <v>0</v>
      </c>
      <c r="AB129" s="359">
        <v>0</v>
      </c>
      <c r="AC129" s="359">
        <v>0</v>
      </c>
      <c r="AD129" s="359">
        <v>0</v>
      </c>
      <c r="AE129" s="359">
        <v>0</v>
      </c>
      <c r="AF129" s="359">
        <v>0</v>
      </c>
      <c r="AG129" s="359">
        <v>0</v>
      </c>
      <c r="AH129" s="359">
        <v>0</v>
      </c>
      <c r="AI129" s="359">
        <v>0</v>
      </c>
      <c r="AJ129" s="359">
        <v>0</v>
      </c>
      <c r="AK129" s="359">
        <v>0</v>
      </c>
      <c r="AL129" s="359">
        <v>0</v>
      </c>
      <c r="AM129" s="359">
        <v>0</v>
      </c>
      <c r="AN129" s="359">
        <v>0</v>
      </c>
      <c r="AO129" s="359">
        <v>0</v>
      </c>
      <c r="AP129" s="359">
        <v>0</v>
      </c>
      <c r="AQ129" s="359">
        <v>0</v>
      </c>
      <c r="AR129" s="359">
        <v>0</v>
      </c>
      <c r="AS129" s="359">
        <v>0</v>
      </c>
      <c r="AT129" s="359">
        <v>0</v>
      </c>
      <c r="AU129" s="359">
        <v>0</v>
      </c>
      <c r="AV129" s="359">
        <v>0</v>
      </c>
      <c r="AW129" s="359">
        <v>0</v>
      </c>
      <c r="AX129" s="359">
        <v>0</v>
      </c>
      <c r="AY129" s="359">
        <v>0</v>
      </c>
      <c r="AZ129" s="359">
        <v>0</v>
      </c>
      <c r="BA129" s="359">
        <v>0</v>
      </c>
      <c r="BB129" s="359">
        <v>0</v>
      </c>
      <c r="BC129" s="359">
        <v>0</v>
      </c>
      <c r="BD129" s="359">
        <v>0</v>
      </c>
      <c r="BE129" s="359">
        <v>0</v>
      </c>
      <c r="BF129" s="359">
        <v>0</v>
      </c>
      <c r="BG129" s="359">
        <v>0</v>
      </c>
      <c r="BH129" s="359">
        <v>0</v>
      </c>
      <c r="BI129" s="359">
        <v>0</v>
      </c>
      <c r="BJ129" s="359">
        <v>0</v>
      </c>
      <c r="BK129" s="359">
        <v>0</v>
      </c>
      <c r="BL129" s="359">
        <v>0</v>
      </c>
      <c r="BM129" s="359">
        <v>0</v>
      </c>
      <c r="BN129" s="359">
        <v>0</v>
      </c>
      <c r="BO129" s="359">
        <v>0</v>
      </c>
      <c r="BP129" s="359">
        <v>0</v>
      </c>
      <c r="BQ129" s="359">
        <v>0</v>
      </c>
      <c r="BR129" s="359">
        <v>0</v>
      </c>
      <c r="BS129" s="359">
        <v>0</v>
      </c>
      <c r="BT129" s="359">
        <v>0</v>
      </c>
      <c r="BU129" s="359">
        <v>0</v>
      </c>
      <c r="BV129" s="359">
        <v>0</v>
      </c>
      <c r="BW129" s="359">
        <v>0</v>
      </c>
      <c r="BX129" s="359">
        <v>0</v>
      </c>
      <c r="BY129" s="359">
        <v>0</v>
      </c>
      <c r="BZ129" s="359">
        <v>0</v>
      </c>
      <c r="CA129" s="359">
        <v>0</v>
      </c>
      <c r="CB129" s="359">
        <v>0</v>
      </c>
      <c r="CC129" s="359">
        <v>0</v>
      </c>
      <c r="CD129" s="359">
        <v>0</v>
      </c>
      <c r="CE129" s="359">
        <v>0</v>
      </c>
      <c r="CF129" s="359">
        <v>0</v>
      </c>
      <c r="CG129" s="359">
        <v>0</v>
      </c>
      <c r="CH129" s="359">
        <v>0</v>
      </c>
      <c r="CI129" s="359">
        <v>0</v>
      </c>
      <c r="CJ129" s="359">
        <v>0</v>
      </c>
      <c r="CK129" s="359">
        <v>0</v>
      </c>
      <c r="CL129" s="359">
        <v>0</v>
      </c>
      <c r="CM129" s="359">
        <v>0</v>
      </c>
      <c r="CN129" s="359">
        <v>0</v>
      </c>
      <c r="CO129" s="359">
        <v>0</v>
      </c>
      <c r="CP129" s="359">
        <v>0</v>
      </c>
      <c r="CQ129" s="359">
        <v>0</v>
      </c>
      <c r="CR129" s="359">
        <v>0</v>
      </c>
      <c r="CS129" s="359">
        <v>0</v>
      </c>
      <c r="CT129" s="359">
        <v>0</v>
      </c>
      <c r="CU129" s="359">
        <v>0</v>
      </c>
      <c r="CV129" s="359">
        <v>0</v>
      </c>
      <c r="CW129" s="359">
        <v>0</v>
      </c>
      <c r="CX129" s="359">
        <v>0</v>
      </c>
      <c r="CY129" s="359">
        <v>0</v>
      </c>
      <c r="CZ129" s="359">
        <v>0</v>
      </c>
      <c r="DA129" s="359">
        <v>0</v>
      </c>
      <c r="DB129" s="359">
        <v>0</v>
      </c>
      <c r="DC129" s="359">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LnFnO6lDJPCt6X9Y+nXiTHoV/IFW0JvCY6KYZhyNVGBoPUDOIx+t+sOIsw2QfY1gKgC+9ax5NSHydmIJvdG1HQ==" saltValue="yQxVBZELD3qCOp6tr1JHXg=="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8" priority="11">
      <formula>AND($F106&lt;&gt;0,$E106="")</formula>
    </cfRule>
  </conditionalFormatting>
  <conditionalFormatting sqref="F7:F8">
    <cfRule type="containsBlanks" dxfId="37" priority="14">
      <formula>LEN(TRIM(F7))=0</formula>
    </cfRule>
  </conditionalFormatting>
  <conditionalFormatting sqref="H95:W99">
    <cfRule type="containsBlanks" dxfId="36" priority="7">
      <formula>LEN(TRIM(H95))=0</formula>
    </cfRule>
  </conditionalFormatting>
  <conditionalFormatting sqref="H7:DC129">
    <cfRule type="containsBlanks" dxfId="35" priority="2">
      <formula>LEN(TRIM(H7))=0</formula>
    </cfRule>
  </conditionalFormatting>
  <conditionalFormatting sqref="I22:DC22 AB34:DC36 T46:DC53 L106:DC110">
    <cfRule type="containsBlanks" dxfId="34" priority="23">
      <formula>LEN(TRIM(I22))=0</formula>
    </cfRule>
  </conditionalFormatting>
  <conditionalFormatting sqref="I115:DC116">
    <cfRule type="containsBlanks" dxfId="33" priority="4">
      <formula>LEN(TRIM(I115))=0</formula>
    </cfRule>
  </conditionalFormatting>
  <conditionalFormatting sqref="K79">
    <cfRule type="containsBlanks" dxfId="32" priority="18">
      <formula>LEN(TRIM(K79))=0</formula>
    </cfRule>
  </conditionalFormatting>
  <conditionalFormatting sqref="X90:DC99">
    <cfRule type="containsBlanks" dxfId="31"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703125" style="43" customWidth="1"/>
    <col min="2" max="2" width="6.5703125" customWidth="1"/>
    <col min="3" max="3" width="65.85546875" style="1"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23" hidden="1" customWidth="1"/>
    <col min="110" max="111" width="9.140625" hidden="1" customWidth="1"/>
    <col min="112" max="112" width="13.5703125" hidden="1" customWidth="1"/>
  </cols>
  <sheetData>
    <row r="1" spans="1:112" ht="9" customHeight="1"/>
    <row r="2" spans="1:112" ht="15">
      <c r="B2" s="6" t="s">
        <v>281</v>
      </c>
      <c r="C2"/>
    </row>
    <row r="3" spans="1:112" ht="15">
      <c r="B3" s="344" t="str">
        <f>IF(INDEX(A4_pav,1,1)=0,"",INDEX(A4_pav,1,1))</f>
        <v/>
      </c>
      <c r="C3" s="543"/>
      <c r="D3" s="543"/>
      <c r="E3" s="345"/>
      <c r="F3" s="82"/>
      <c r="G3" s="1"/>
    </row>
    <row r="4" spans="1:112" ht="15" customHeight="1">
      <c r="B4" s="70"/>
      <c r="C4" s="70"/>
      <c r="D4" s="3"/>
      <c r="E4" s="87"/>
      <c r="F4" s="3"/>
    </row>
    <row r="5" spans="1:112" ht="15">
      <c r="B5" s="6" t="s">
        <v>157</v>
      </c>
      <c r="C5" s="70"/>
      <c r="F5" s="689" t="s">
        <v>158</v>
      </c>
      <c r="G5" s="690"/>
      <c r="H5" s="346">
        <v>0</v>
      </c>
      <c r="I5" s="346">
        <v>1</v>
      </c>
      <c r="J5" s="346">
        <v>2</v>
      </c>
      <c r="K5" s="346">
        <v>3</v>
      </c>
      <c r="L5" s="346">
        <v>4</v>
      </c>
      <c r="M5" s="346">
        <v>5</v>
      </c>
      <c r="N5" s="346">
        <v>6</v>
      </c>
      <c r="O5" s="346">
        <v>7</v>
      </c>
      <c r="P5" s="346">
        <v>8</v>
      </c>
      <c r="Q5" s="346">
        <v>9</v>
      </c>
      <c r="R5" s="346">
        <v>10</v>
      </c>
      <c r="S5" s="346">
        <v>11</v>
      </c>
      <c r="T5" s="346">
        <v>12</v>
      </c>
      <c r="U5" s="346">
        <v>13</v>
      </c>
      <c r="V5" s="346">
        <v>14</v>
      </c>
      <c r="W5" s="346">
        <v>15</v>
      </c>
      <c r="X5" s="346">
        <v>16</v>
      </c>
      <c r="Y5" s="346">
        <v>17</v>
      </c>
      <c r="Z5" s="346">
        <v>18</v>
      </c>
      <c r="AA5" s="346">
        <v>19</v>
      </c>
      <c r="AB5" s="346">
        <v>20</v>
      </c>
      <c r="AC5" s="346">
        <v>21</v>
      </c>
      <c r="AD5" s="346">
        <v>22</v>
      </c>
      <c r="AE5" s="346">
        <v>23</v>
      </c>
      <c r="AF5" s="346">
        <v>24</v>
      </c>
      <c r="AG5" s="346">
        <v>25</v>
      </c>
      <c r="AH5" s="346">
        <v>26</v>
      </c>
      <c r="AI5" s="346">
        <v>27</v>
      </c>
      <c r="AJ5" s="346">
        <v>28</v>
      </c>
      <c r="AK5" s="346">
        <v>29</v>
      </c>
      <c r="AL5" s="346">
        <v>30</v>
      </c>
      <c r="AM5" s="346">
        <v>31</v>
      </c>
      <c r="AN5" s="346">
        <v>32</v>
      </c>
      <c r="AO5" s="346">
        <v>33</v>
      </c>
      <c r="AP5" s="346">
        <v>34</v>
      </c>
      <c r="AQ5" s="346">
        <v>35</v>
      </c>
      <c r="AR5" s="346">
        <v>36</v>
      </c>
      <c r="AS5" s="346">
        <v>37</v>
      </c>
      <c r="AT5" s="346">
        <v>38</v>
      </c>
      <c r="AU5" s="346">
        <v>39</v>
      </c>
      <c r="AV5" s="346">
        <v>40</v>
      </c>
      <c r="AW5" s="346">
        <v>41</v>
      </c>
      <c r="AX5" s="346">
        <v>42</v>
      </c>
      <c r="AY5" s="346">
        <v>43</v>
      </c>
      <c r="AZ5" s="346">
        <v>44</v>
      </c>
      <c r="BA5" s="346">
        <v>45</v>
      </c>
      <c r="BB5" s="346">
        <v>46</v>
      </c>
      <c r="BC5" s="346">
        <v>47</v>
      </c>
      <c r="BD5" s="346">
        <v>48</v>
      </c>
      <c r="BE5" s="346">
        <v>49</v>
      </c>
      <c r="BF5" s="346">
        <v>50</v>
      </c>
      <c r="BG5" s="346">
        <v>51</v>
      </c>
      <c r="BH5" s="346">
        <v>52</v>
      </c>
      <c r="BI5" s="346">
        <v>53</v>
      </c>
      <c r="BJ5" s="346">
        <v>54</v>
      </c>
      <c r="BK5" s="346">
        <v>55</v>
      </c>
      <c r="BL5" s="346">
        <v>56</v>
      </c>
      <c r="BM5" s="346">
        <v>57</v>
      </c>
      <c r="BN5" s="346">
        <v>58</v>
      </c>
      <c r="BO5" s="346">
        <v>59</v>
      </c>
      <c r="BP5" s="346">
        <v>60</v>
      </c>
      <c r="BQ5" s="346">
        <v>61</v>
      </c>
      <c r="BR5" s="346">
        <v>62</v>
      </c>
      <c r="BS5" s="346">
        <v>63</v>
      </c>
      <c r="BT5" s="346">
        <v>64</v>
      </c>
      <c r="BU5" s="346">
        <v>65</v>
      </c>
      <c r="BV5" s="346">
        <v>66</v>
      </c>
      <c r="BW5" s="346">
        <v>67</v>
      </c>
      <c r="BX5" s="346">
        <v>68</v>
      </c>
      <c r="BY5" s="346">
        <v>69</v>
      </c>
      <c r="BZ5" s="346">
        <v>70</v>
      </c>
      <c r="CA5" s="346">
        <v>71</v>
      </c>
      <c r="CB5" s="346">
        <v>72</v>
      </c>
      <c r="CC5" s="346">
        <v>73</v>
      </c>
      <c r="CD5" s="346">
        <v>74</v>
      </c>
      <c r="CE5" s="346">
        <v>75</v>
      </c>
      <c r="CF5" s="346">
        <v>76</v>
      </c>
      <c r="CG5" s="346">
        <v>77</v>
      </c>
      <c r="CH5" s="346">
        <v>78</v>
      </c>
      <c r="CI5" s="346">
        <v>79</v>
      </c>
      <c r="CJ5" s="346">
        <v>80</v>
      </c>
      <c r="CK5" s="346">
        <v>81</v>
      </c>
      <c r="CL5" s="346">
        <v>82</v>
      </c>
      <c r="CM5" s="346">
        <v>83</v>
      </c>
      <c r="CN5" s="346">
        <v>84</v>
      </c>
      <c r="CO5" s="346">
        <v>85</v>
      </c>
      <c r="CP5" s="346">
        <v>86</v>
      </c>
      <c r="CQ5" s="346">
        <v>87</v>
      </c>
      <c r="CR5" s="346">
        <v>88</v>
      </c>
      <c r="CS5" s="346">
        <v>89</v>
      </c>
      <c r="CT5" s="346">
        <v>90</v>
      </c>
      <c r="CU5" s="346">
        <v>91</v>
      </c>
      <c r="CV5" s="346">
        <v>92</v>
      </c>
      <c r="CW5" s="346">
        <v>93</v>
      </c>
      <c r="CX5" s="346">
        <v>94</v>
      </c>
      <c r="CY5" s="346">
        <v>95</v>
      </c>
      <c r="CZ5" s="346">
        <v>96</v>
      </c>
      <c r="DA5" s="346">
        <v>97</v>
      </c>
      <c r="DB5" s="346">
        <v>98</v>
      </c>
      <c r="DC5" s="346">
        <v>99</v>
      </c>
    </row>
    <row r="6" spans="1:112" s="12" customFormat="1" ht="32.25" customHeight="1">
      <c r="A6" s="80"/>
      <c r="B6" s="347" t="s">
        <v>159</v>
      </c>
      <c r="C6" s="348" t="s">
        <v>160</v>
      </c>
      <c r="D6" s="348"/>
      <c r="E6" s="347" t="s">
        <v>161</v>
      </c>
      <c r="F6" s="348" t="s">
        <v>162</v>
      </c>
      <c r="G6" s="347" t="s">
        <v>163</v>
      </c>
      <c r="H6" s="347" t="str">
        <f ca="1">IF(PVP="",TEXT(TODAY(),"yyyy"),TEXT(PVP,"yyyy"))</f>
        <v>2022</v>
      </c>
      <c r="I6" s="347">
        <f ca="1">$H$6+I5</f>
        <v>2023</v>
      </c>
      <c r="J6" s="347">
        <f t="shared" ref="J6:BU6" ca="1" si="0">$H$6+J5</f>
        <v>2024</v>
      </c>
      <c r="K6" s="347">
        <f t="shared" ca="1" si="0"/>
        <v>2025</v>
      </c>
      <c r="L6" s="347">
        <f t="shared" ca="1" si="0"/>
        <v>2026</v>
      </c>
      <c r="M6" s="347">
        <f t="shared" ca="1" si="0"/>
        <v>2027</v>
      </c>
      <c r="N6" s="347">
        <f t="shared" ca="1" si="0"/>
        <v>2028</v>
      </c>
      <c r="O6" s="347">
        <f t="shared" ca="1" si="0"/>
        <v>2029</v>
      </c>
      <c r="P6" s="347">
        <f t="shared" ca="1" si="0"/>
        <v>2030</v>
      </c>
      <c r="Q6" s="347">
        <f t="shared" ca="1" si="0"/>
        <v>2031</v>
      </c>
      <c r="R6" s="347">
        <f t="shared" ca="1" si="0"/>
        <v>2032</v>
      </c>
      <c r="S6" s="347">
        <f t="shared" ca="1" si="0"/>
        <v>2033</v>
      </c>
      <c r="T6" s="347">
        <f t="shared" ca="1" si="0"/>
        <v>2034</v>
      </c>
      <c r="U6" s="347">
        <f t="shared" ca="1" si="0"/>
        <v>2035</v>
      </c>
      <c r="V6" s="347">
        <f t="shared" ca="1" si="0"/>
        <v>2036</v>
      </c>
      <c r="W6" s="347">
        <f t="shared" ca="1" si="0"/>
        <v>2037</v>
      </c>
      <c r="X6" s="347">
        <f t="shared" ca="1" si="0"/>
        <v>2038</v>
      </c>
      <c r="Y6" s="347">
        <f t="shared" ca="1" si="0"/>
        <v>2039</v>
      </c>
      <c r="Z6" s="347">
        <f t="shared" ca="1" si="0"/>
        <v>2040</v>
      </c>
      <c r="AA6" s="347">
        <f t="shared" ca="1" si="0"/>
        <v>2041</v>
      </c>
      <c r="AB6" s="347">
        <f t="shared" ca="1" si="0"/>
        <v>2042</v>
      </c>
      <c r="AC6" s="347">
        <f t="shared" ca="1" si="0"/>
        <v>2043</v>
      </c>
      <c r="AD6" s="347">
        <f t="shared" ca="1" si="0"/>
        <v>2044</v>
      </c>
      <c r="AE6" s="347">
        <f t="shared" ca="1" si="0"/>
        <v>2045</v>
      </c>
      <c r="AF6" s="347">
        <f t="shared" ca="1" si="0"/>
        <v>2046</v>
      </c>
      <c r="AG6" s="347">
        <f t="shared" ca="1" si="0"/>
        <v>2047</v>
      </c>
      <c r="AH6" s="347">
        <f t="shared" ca="1" si="0"/>
        <v>2048</v>
      </c>
      <c r="AI6" s="347">
        <f t="shared" ca="1" si="0"/>
        <v>2049</v>
      </c>
      <c r="AJ6" s="347">
        <f t="shared" ca="1" si="0"/>
        <v>2050</v>
      </c>
      <c r="AK6" s="347">
        <f t="shared" ca="1" si="0"/>
        <v>2051</v>
      </c>
      <c r="AL6" s="347">
        <f t="shared" ca="1" si="0"/>
        <v>2052</v>
      </c>
      <c r="AM6" s="347">
        <f t="shared" ca="1" si="0"/>
        <v>2053</v>
      </c>
      <c r="AN6" s="347">
        <f t="shared" ca="1" si="0"/>
        <v>2054</v>
      </c>
      <c r="AO6" s="347">
        <f t="shared" ca="1" si="0"/>
        <v>2055</v>
      </c>
      <c r="AP6" s="347">
        <f t="shared" ca="1" si="0"/>
        <v>2056</v>
      </c>
      <c r="AQ6" s="347">
        <f t="shared" ca="1" si="0"/>
        <v>2057</v>
      </c>
      <c r="AR6" s="347">
        <f t="shared" ca="1" si="0"/>
        <v>2058</v>
      </c>
      <c r="AS6" s="347">
        <f t="shared" ca="1" si="0"/>
        <v>2059</v>
      </c>
      <c r="AT6" s="347">
        <f t="shared" ca="1" si="0"/>
        <v>2060</v>
      </c>
      <c r="AU6" s="347">
        <f t="shared" ca="1" si="0"/>
        <v>2061</v>
      </c>
      <c r="AV6" s="347">
        <f t="shared" ca="1" si="0"/>
        <v>2062</v>
      </c>
      <c r="AW6" s="347">
        <f t="shared" ca="1" si="0"/>
        <v>2063</v>
      </c>
      <c r="AX6" s="347">
        <f t="shared" ca="1" si="0"/>
        <v>2064</v>
      </c>
      <c r="AY6" s="347">
        <f t="shared" ca="1" si="0"/>
        <v>2065</v>
      </c>
      <c r="AZ6" s="347">
        <f t="shared" ca="1" si="0"/>
        <v>2066</v>
      </c>
      <c r="BA6" s="347">
        <f t="shared" ca="1" si="0"/>
        <v>2067</v>
      </c>
      <c r="BB6" s="347">
        <f t="shared" ca="1" si="0"/>
        <v>2068</v>
      </c>
      <c r="BC6" s="347">
        <f t="shared" ca="1" si="0"/>
        <v>2069</v>
      </c>
      <c r="BD6" s="347">
        <f t="shared" ca="1" si="0"/>
        <v>2070</v>
      </c>
      <c r="BE6" s="347">
        <f t="shared" ca="1" si="0"/>
        <v>2071</v>
      </c>
      <c r="BF6" s="347">
        <f t="shared" ca="1" si="0"/>
        <v>2072</v>
      </c>
      <c r="BG6" s="347">
        <f t="shared" ca="1" si="0"/>
        <v>2073</v>
      </c>
      <c r="BH6" s="347">
        <f t="shared" ca="1" si="0"/>
        <v>2074</v>
      </c>
      <c r="BI6" s="347">
        <f t="shared" ca="1" si="0"/>
        <v>2075</v>
      </c>
      <c r="BJ6" s="347">
        <f t="shared" ca="1" si="0"/>
        <v>2076</v>
      </c>
      <c r="BK6" s="347">
        <f t="shared" ca="1" si="0"/>
        <v>2077</v>
      </c>
      <c r="BL6" s="347">
        <f t="shared" ca="1" si="0"/>
        <v>2078</v>
      </c>
      <c r="BM6" s="347">
        <f t="shared" ca="1" si="0"/>
        <v>2079</v>
      </c>
      <c r="BN6" s="347">
        <f t="shared" ca="1" si="0"/>
        <v>2080</v>
      </c>
      <c r="BO6" s="347">
        <f t="shared" ca="1" si="0"/>
        <v>2081</v>
      </c>
      <c r="BP6" s="347">
        <f t="shared" ca="1" si="0"/>
        <v>2082</v>
      </c>
      <c r="BQ6" s="347">
        <f t="shared" ca="1" si="0"/>
        <v>2083</v>
      </c>
      <c r="BR6" s="347">
        <f t="shared" ca="1" si="0"/>
        <v>2084</v>
      </c>
      <c r="BS6" s="347">
        <f t="shared" ca="1" si="0"/>
        <v>2085</v>
      </c>
      <c r="BT6" s="347">
        <f t="shared" ca="1" si="0"/>
        <v>2086</v>
      </c>
      <c r="BU6" s="347">
        <f t="shared" ca="1" si="0"/>
        <v>2087</v>
      </c>
      <c r="BV6" s="347">
        <f t="shared" ref="BV6:DC6" ca="1" si="1">$H$6+BV5</f>
        <v>2088</v>
      </c>
      <c r="BW6" s="347">
        <f t="shared" ca="1" si="1"/>
        <v>2089</v>
      </c>
      <c r="BX6" s="347">
        <f t="shared" ca="1" si="1"/>
        <v>2090</v>
      </c>
      <c r="BY6" s="347">
        <f t="shared" ca="1" si="1"/>
        <v>2091</v>
      </c>
      <c r="BZ6" s="347">
        <f t="shared" ca="1" si="1"/>
        <v>2092</v>
      </c>
      <c r="CA6" s="347">
        <f t="shared" ca="1" si="1"/>
        <v>2093</v>
      </c>
      <c r="CB6" s="347">
        <f t="shared" ca="1" si="1"/>
        <v>2094</v>
      </c>
      <c r="CC6" s="347">
        <f t="shared" ca="1" si="1"/>
        <v>2095</v>
      </c>
      <c r="CD6" s="347">
        <f t="shared" ca="1" si="1"/>
        <v>2096</v>
      </c>
      <c r="CE6" s="347">
        <f t="shared" ca="1" si="1"/>
        <v>2097</v>
      </c>
      <c r="CF6" s="347">
        <f t="shared" ca="1" si="1"/>
        <v>2098</v>
      </c>
      <c r="CG6" s="347">
        <f t="shared" ca="1" si="1"/>
        <v>2099</v>
      </c>
      <c r="CH6" s="347">
        <f t="shared" ca="1" si="1"/>
        <v>2100</v>
      </c>
      <c r="CI6" s="347">
        <f t="shared" ca="1" si="1"/>
        <v>2101</v>
      </c>
      <c r="CJ6" s="347">
        <f t="shared" ca="1" si="1"/>
        <v>2102</v>
      </c>
      <c r="CK6" s="347">
        <f t="shared" ca="1" si="1"/>
        <v>2103</v>
      </c>
      <c r="CL6" s="347">
        <f t="shared" ca="1" si="1"/>
        <v>2104</v>
      </c>
      <c r="CM6" s="347">
        <f t="shared" ca="1" si="1"/>
        <v>2105</v>
      </c>
      <c r="CN6" s="347">
        <f t="shared" ca="1" si="1"/>
        <v>2106</v>
      </c>
      <c r="CO6" s="347">
        <f t="shared" ca="1" si="1"/>
        <v>2107</v>
      </c>
      <c r="CP6" s="347">
        <f t="shared" ca="1" si="1"/>
        <v>2108</v>
      </c>
      <c r="CQ6" s="347">
        <f t="shared" ca="1" si="1"/>
        <v>2109</v>
      </c>
      <c r="CR6" s="347">
        <f t="shared" ca="1" si="1"/>
        <v>2110</v>
      </c>
      <c r="CS6" s="347">
        <f t="shared" ca="1" si="1"/>
        <v>2111</v>
      </c>
      <c r="CT6" s="347">
        <f t="shared" ca="1" si="1"/>
        <v>2112</v>
      </c>
      <c r="CU6" s="347">
        <f t="shared" ca="1" si="1"/>
        <v>2113</v>
      </c>
      <c r="CV6" s="347">
        <f t="shared" ca="1" si="1"/>
        <v>2114</v>
      </c>
      <c r="CW6" s="347">
        <f t="shared" ca="1" si="1"/>
        <v>2115</v>
      </c>
      <c r="CX6" s="347">
        <f t="shared" ca="1" si="1"/>
        <v>2116</v>
      </c>
      <c r="CY6" s="347">
        <f t="shared" ca="1" si="1"/>
        <v>2117</v>
      </c>
      <c r="CZ6" s="347">
        <f t="shared" ca="1" si="1"/>
        <v>2118</v>
      </c>
      <c r="DA6" s="347">
        <f t="shared" ca="1" si="1"/>
        <v>2119</v>
      </c>
      <c r="DB6" s="347">
        <f t="shared" ca="1" si="1"/>
        <v>2120</v>
      </c>
      <c r="DC6" s="347">
        <f t="shared" ca="1" si="1"/>
        <v>2121</v>
      </c>
      <c r="DE6" s="24">
        <f>SUM(DE7:DE117)</f>
        <v>0</v>
      </c>
      <c r="DF6" s="24">
        <f>SUM(DF7:DF117)</f>
        <v>0</v>
      </c>
      <c r="DG6" s="12" t="s">
        <v>164</v>
      </c>
      <c r="DH6" s="12" t="s">
        <v>165</v>
      </c>
    </row>
    <row r="7" spans="1:112" ht="15">
      <c r="B7" s="323" t="s">
        <v>166</v>
      </c>
      <c r="C7" s="349" t="s">
        <v>167</v>
      </c>
      <c r="D7" s="323"/>
      <c r="E7" s="323"/>
      <c r="F7" s="350">
        <f>F8+F9+F89-F100+F111</f>
        <v>0</v>
      </c>
      <c r="G7" s="350">
        <f>SUMIF($H$5:$DC$5,"&lt;="&amp;PAL,$H7:$DC7)</f>
        <v>0</v>
      </c>
      <c r="H7" s="350">
        <f>H8+H9+H89-H100-H111</f>
        <v>0</v>
      </c>
      <c r="I7" s="350">
        <f t="shared" ref="I7:BT7" si="2">I8+I9+I89-I100-I111</f>
        <v>0</v>
      </c>
      <c r="J7" s="350">
        <f t="shared" si="2"/>
        <v>0</v>
      </c>
      <c r="K7" s="350">
        <f t="shared" si="2"/>
        <v>0</v>
      </c>
      <c r="L7" s="350">
        <f t="shared" si="2"/>
        <v>0</v>
      </c>
      <c r="M7" s="350">
        <f t="shared" si="2"/>
        <v>0</v>
      </c>
      <c r="N7" s="350">
        <f t="shared" si="2"/>
        <v>0</v>
      </c>
      <c r="O7" s="350">
        <f t="shared" si="2"/>
        <v>0</v>
      </c>
      <c r="P7" s="350">
        <f t="shared" si="2"/>
        <v>0</v>
      </c>
      <c r="Q7" s="350">
        <f t="shared" si="2"/>
        <v>0</v>
      </c>
      <c r="R7" s="350">
        <f t="shared" si="2"/>
        <v>0</v>
      </c>
      <c r="S7" s="350">
        <f t="shared" si="2"/>
        <v>0</v>
      </c>
      <c r="T7" s="350">
        <f t="shared" si="2"/>
        <v>0</v>
      </c>
      <c r="U7" s="350">
        <f t="shared" si="2"/>
        <v>0</v>
      </c>
      <c r="V7" s="350">
        <f t="shared" si="2"/>
        <v>0</v>
      </c>
      <c r="W7" s="350">
        <f t="shared" si="2"/>
        <v>0</v>
      </c>
      <c r="X7" s="350">
        <f t="shared" si="2"/>
        <v>0</v>
      </c>
      <c r="Y7" s="350">
        <f t="shared" si="2"/>
        <v>0</v>
      </c>
      <c r="Z7" s="350">
        <f t="shared" si="2"/>
        <v>0</v>
      </c>
      <c r="AA7" s="350">
        <f t="shared" si="2"/>
        <v>0</v>
      </c>
      <c r="AB7" s="350">
        <f t="shared" si="2"/>
        <v>0</v>
      </c>
      <c r="AC7" s="350">
        <f t="shared" si="2"/>
        <v>0</v>
      </c>
      <c r="AD7" s="350">
        <f t="shared" si="2"/>
        <v>0</v>
      </c>
      <c r="AE7" s="350">
        <f t="shared" si="2"/>
        <v>0</v>
      </c>
      <c r="AF7" s="350">
        <f t="shared" si="2"/>
        <v>0</v>
      </c>
      <c r="AG7" s="350">
        <f t="shared" si="2"/>
        <v>0</v>
      </c>
      <c r="AH7" s="350">
        <f t="shared" si="2"/>
        <v>0</v>
      </c>
      <c r="AI7" s="350">
        <f t="shared" si="2"/>
        <v>0</v>
      </c>
      <c r="AJ7" s="350">
        <f t="shared" si="2"/>
        <v>0</v>
      </c>
      <c r="AK7" s="350">
        <f t="shared" si="2"/>
        <v>0</v>
      </c>
      <c r="AL7" s="350">
        <f t="shared" si="2"/>
        <v>0</v>
      </c>
      <c r="AM7" s="350">
        <f t="shared" si="2"/>
        <v>0</v>
      </c>
      <c r="AN7" s="350">
        <f t="shared" si="2"/>
        <v>0</v>
      </c>
      <c r="AO7" s="350">
        <f t="shared" si="2"/>
        <v>0</v>
      </c>
      <c r="AP7" s="350">
        <f t="shared" si="2"/>
        <v>0</v>
      </c>
      <c r="AQ7" s="350">
        <f t="shared" si="2"/>
        <v>0</v>
      </c>
      <c r="AR7" s="350">
        <f t="shared" si="2"/>
        <v>0</v>
      </c>
      <c r="AS7" s="350">
        <f t="shared" si="2"/>
        <v>0</v>
      </c>
      <c r="AT7" s="350">
        <f t="shared" si="2"/>
        <v>0</v>
      </c>
      <c r="AU7" s="350">
        <f t="shared" si="2"/>
        <v>0</v>
      </c>
      <c r="AV7" s="350">
        <f t="shared" si="2"/>
        <v>0</v>
      </c>
      <c r="AW7" s="350">
        <f t="shared" si="2"/>
        <v>0</v>
      </c>
      <c r="AX7" s="350">
        <f t="shared" si="2"/>
        <v>0</v>
      </c>
      <c r="AY7" s="350">
        <f t="shared" si="2"/>
        <v>0</v>
      </c>
      <c r="AZ7" s="350">
        <f t="shared" si="2"/>
        <v>0</v>
      </c>
      <c r="BA7" s="350">
        <f t="shared" si="2"/>
        <v>0</v>
      </c>
      <c r="BB7" s="350">
        <f t="shared" si="2"/>
        <v>0</v>
      </c>
      <c r="BC7" s="350">
        <f t="shared" si="2"/>
        <v>0</v>
      </c>
      <c r="BD7" s="350">
        <f t="shared" si="2"/>
        <v>0</v>
      </c>
      <c r="BE7" s="350">
        <f t="shared" si="2"/>
        <v>0</v>
      </c>
      <c r="BF7" s="350">
        <f t="shared" si="2"/>
        <v>0</v>
      </c>
      <c r="BG7" s="350">
        <f t="shared" si="2"/>
        <v>0</v>
      </c>
      <c r="BH7" s="350">
        <f t="shared" si="2"/>
        <v>0</v>
      </c>
      <c r="BI7" s="350">
        <f t="shared" si="2"/>
        <v>0</v>
      </c>
      <c r="BJ7" s="350">
        <f t="shared" si="2"/>
        <v>0</v>
      </c>
      <c r="BK7" s="350">
        <f t="shared" si="2"/>
        <v>0</v>
      </c>
      <c r="BL7" s="350">
        <f t="shared" si="2"/>
        <v>0</v>
      </c>
      <c r="BM7" s="350">
        <f t="shared" si="2"/>
        <v>0</v>
      </c>
      <c r="BN7" s="350">
        <f t="shared" si="2"/>
        <v>0</v>
      </c>
      <c r="BO7" s="350">
        <f t="shared" si="2"/>
        <v>0</v>
      </c>
      <c r="BP7" s="350">
        <f t="shared" si="2"/>
        <v>0</v>
      </c>
      <c r="BQ7" s="350">
        <f t="shared" si="2"/>
        <v>0</v>
      </c>
      <c r="BR7" s="350">
        <f t="shared" si="2"/>
        <v>0</v>
      </c>
      <c r="BS7" s="350">
        <f t="shared" si="2"/>
        <v>0</v>
      </c>
      <c r="BT7" s="350">
        <f t="shared" si="2"/>
        <v>0</v>
      </c>
      <c r="BU7" s="350">
        <f t="shared" ref="BU7:DC7" si="3">BU8+BU9+BU89-BU100-BU111</f>
        <v>0</v>
      </c>
      <c r="BV7" s="350">
        <f t="shared" si="3"/>
        <v>0</v>
      </c>
      <c r="BW7" s="350">
        <f t="shared" si="3"/>
        <v>0</v>
      </c>
      <c r="BX7" s="350">
        <f t="shared" si="3"/>
        <v>0</v>
      </c>
      <c r="BY7" s="350">
        <f t="shared" si="3"/>
        <v>0</v>
      </c>
      <c r="BZ7" s="350">
        <f t="shared" si="3"/>
        <v>0</v>
      </c>
      <c r="CA7" s="350">
        <f t="shared" si="3"/>
        <v>0</v>
      </c>
      <c r="CB7" s="350">
        <f t="shared" si="3"/>
        <v>0</v>
      </c>
      <c r="CC7" s="350">
        <f t="shared" si="3"/>
        <v>0</v>
      </c>
      <c r="CD7" s="350">
        <f t="shared" si="3"/>
        <v>0</v>
      </c>
      <c r="CE7" s="350">
        <f t="shared" si="3"/>
        <v>0</v>
      </c>
      <c r="CF7" s="350">
        <f t="shared" si="3"/>
        <v>0</v>
      </c>
      <c r="CG7" s="350">
        <f t="shared" si="3"/>
        <v>0</v>
      </c>
      <c r="CH7" s="350">
        <f t="shared" si="3"/>
        <v>0</v>
      </c>
      <c r="CI7" s="350">
        <f t="shared" si="3"/>
        <v>0</v>
      </c>
      <c r="CJ7" s="350">
        <f t="shared" si="3"/>
        <v>0</v>
      </c>
      <c r="CK7" s="350">
        <f t="shared" si="3"/>
        <v>0</v>
      </c>
      <c r="CL7" s="350">
        <f t="shared" si="3"/>
        <v>0</v>
      </c>
      <c r="CM7" s="350">
        <f t="shared" si="3"/>
        <v>0</v>
      </c>
      <c r="CN7" s="350">
        <f t="shared" si="3"/>
        <v>0</v>
      </c>
      <c r="CO7" s="350">
        <f t="shared" si="3"/>
        <v>0</v>
      </c>
      <c r="CP7" s="350">
        <f t="shared" si="3"/>
        <v>0</v>
      </c>
      <c r="CQ7" s="350">
        <f t="shared" si="3"/>
        <v>0</v>
      </c>
      <c r="CR7" s="350">
        <f t="shared" si="3"/>
        <v>0</v>
      </c>
      <c r="CS7" s="350">
        <f t="shared" si="3"/>
        <v>0</v>
      </c>
      <c r="CT7" s="350">
        <f t="shared" si="3"/>
        <v>0</v>
      </c>
      <c r="CU7" s="350">
        <f t="shared" si="3"/>
        <v>0</v>
      </c>
      <c r="CV7" s="350">
        <f t="shared" si="3"/>
        <v>0</v>
      </c>
      <c r="CW7" s="350">
        <f t="shared" si="3"/>
        <v>0</v>
      </c>
      <c r="CX7" s="350">
        <f t="shared" si="3"/>
        <v>0</v>
      </c>
      <c r="CY7" s="350">
        <f t="shared" si="3"/>
        <v>0</v>
      </c>
      <c r="CZ7" s="350">
        <f t="shared" si="3"/>
        <v>0</v>
      </c>
      <c r="DA7" s="350">
        <f t="shared" si="3"/>
        <v>0</v>
      </c>
      <c r="DB7" s="350">
        <f t="shared" si="3"/>
        <v>0</v>
      </c>
      <c r="DC7" s="350">
        <f t="shared" si="3"/>
        <v>0</v>
      </c>
      <c r="DF7" s="23">
        <f t="shared" ref="DF7:DF11" si="4">COUNTIF($H7:$DC7,"&lt;&gt;0")</f>
        <v>0</v>
      </c>
    </row>
    <row r="8" spans="1:112" ht="15">
      <c r="B8" s="323" t="s">
        <v>168</v>
      </c>
      <c r="C8" s="349" t="s">
        <v>169</v>
      </c>
      <c r="D8" s="349"/>
      <c r="E8" s="351"/>
      <c r="F8" s="352">
        <f>SUM(F20,F31,F42,F54,F65,F76,F87)</f>
        <v>0</v>
      </c>
      <c r="G8" s="350">
        <f>SUMIF($H$5:$DC$5,"&lt;="&amp;PAL,$H8:$DC8)</f>
        <v>0</v>
      </c>
      <c r="H8" s="352">
        <f>SUM(H20,H31,H42,H54,H65,H76,H87)</f>
        <v>0</v>
      </c>
      <c r="I8" s="352">
        <f t="shared" ref="I8:BT8" si="5">SUM(I20,I31,I42,I54,I65,I76,I87)</f>
        <v>0</v>
      </c>
      <c r="J8" s="352">
        <f t="shared" si="5"/>
        <v>0</v>
      </c>
      <c r="K8" s="352">
        <f t="shared" si="5"/>
        <v>0</v>
      </c>
      <c r="L8" s="352">
        <f t="shared" si="5"/>
        <v>0</v>
      </c>
      <c r="M8" s="352">
        <f t="shared" si="5"/>
        <v>0</v>
      </c>
      <c r="N8" s="352">
        <f t="shared" si="5"/>
        <v>0</v>
      </c>
      <c r="O8" s="352">
        <f t="shared" si="5"/>
        <v>0</v>
      </c>
      <c r="P8" s="352">
        <f t="shared" si="5"/>
        <v>0</v>
      </c>
      <c r="Q8" s="352">
        <f t="shared" si="5"/>
        <v>0</v>
      </c>
      <c r="R8" s="352">
        <f t="shared" si="5"/>
        <v>0</v>
      </c>
      <c r="S8" s="352">
        <f t="shared" si="5"/>
        <v>0</v>
      </c>
      <c r="T8" s="352">
        <f t="shared" si="5"/>
        <v>0</v>
      </c>
      <c r="U8" s="352">
        <f t="shared" si="5"/>
        <v>0</v>
      </c>
      <c r="V8" s="352">
        <f t="shared" si="5"/>
        <v>0</v>
      </c>
      <c r="W8" s="352">
        <f t="shared" si="5"/>
        <v>0</v>
      </c>
      <c r="X8" s="352">
        <f t="shared" si="5"/>
        <v>0</v>
      </c>
      <c r="Y8" s="352">
        <f t="shared" si="5"/>
        <v>0</v>
      </c>
      <c r="Z8" s="352">
        <f t="shared" si="5"/>
        <v>0</v>
      </c>
      <c r="AA8" s="352">
        <f t="shared" si="5"/>
        <v>0</v>
      </c>
      <c r="AB8" s="352">
        <f t="shared" si="5"/>
        <v>0</v>
      </c>
      <c r="AC8" s="352">
        <f t="shared" si="5"/>
        <v>0</v>
      </c>
      <c r="AD8" s="352">
        <f t="shared" si="5"/>
        <v>0</v>
      </c>
      <c r="AE8" s="352">
        <f t="shared" si="5"/>
        <v>0</v>
      </c>
      <c r="AF8" s="352">
        <f t="shared" si="5"/>
        <v>0</v>
      </c>
      <c r="AG8" s="352">
        <f t="shared" si="5"/>
        <v>0</v>
      </c>
      <c r="AH8" s="352">
        <f t="shared" si="5"/>
        <v>0</v>
      </c>
      <c r="AI8" s="352">
        <f t="shared" si="5"/>
        <v>0</v>
      </c>
      <c r="AJ8" s="352">
        <f t="shared" si="5"/>
        <v>0</v>
      </c>
      <c r="AK8" s="352">
        <f t="shared" si="5"/>
        <v>0</v>
      </c>
      <c r="AL8" s="352">
        <f t="shared" si="5"/>
        <v>0</v>
      </c>
      <c r="AM8" s="352">
        <f t="shared" si="5"/>
        <v>0</v>
      </c>
      <c r="AN8" s="352">
        <f t="shared" si="5"/>
        <v>0</v>
      </c>
      <c r="AO8" s="352">
        <f t="shared" si="5"/>
        <v>0</v>
      </c>
      <c r="AP8" s="352">
        <f t="shared" si="5"/>
        <v>0</v>
      </c>
      <c r="AQ8" s="352">
        <f t="shared" si="5"/>
        <v>0</v>
      </c>
      <c r="AR8" s="352">
        <f t="shared" si="5"/>
        <v>0</v>
      </c>
      <c r="AS8" s="352">
        <f t="shared" si="5"/>
        <v>0</v>
      </c>
      <c r="AT8" s="352">
        <f t="shared" si="5"/>
        <v>0</v>
      </c>
      <c r="AU8" s="352">
        <f t="shared" si="5"/>
        <v>0</v>
      </c>
      <c r="AV8" s="352">
        <f t="shared" si="5"/>
        <v>0</v>
      </c>
      <c r="AW8" s="352">
        <f t="shared" si="5"/>
        <v>0</v>
      </c>
      <c r="AX8" s="352">
        <f t="shared" si="5"/>
        <v>0</v>
      </c>
      <c r="AY8" s="352">
        <f t="shared" si="5"/>
        <v>0</v>
      </c>
      <c r="AZ8" s="352">
        <f t="shared" si="5"/>
        <v>0</v>
      </c>
      <c r="BA8" s="352">
        <f t="shared" si="5"/>
        <v>0</v>
      </c>
      <c r="BB8" s="352">
        <f t="shared" si="5"/>
        <v>0</v>
      </c>
      <c r="BC8" s="352">
        <f t="shared" si="5"/>
        <v>0</v>
      </c>
      <c r="BD8" s="352">
        <f t="shared" si="5"/>
        <v>0</v>
      </c>
      <c r="BE8" s="352">
        <f t="shared" si="5"/>
        <v>0</v>
      </c>
      <c r="BF8" s="352">
        <f t="shared" si="5"/>
        <v>0</v>
      </c>
      <c r="BG8" s="352">
        <f t="shared" si="5"/>
        <v>0</v>
      </c>
      <c r="BH8" s="352">
        <f t="shared" si="5"/>
        <v>0</v>
      </c>
      <c r="BI8" s="352">
        <f t="shared" si="5"/>
        <v>0</v>
      </c>
      <c r="BJ8" s="352">
        <f t="shared" si="5"/>
        <v>0</v>
      </c>
      <c r="BK8" s="352">
        <f t="shared" si="5"/>
        <v>0</v>
      </c>
      <c r="BL8" s="352">
        <f t="shared" si="5"/>
        <v>0</v>
      </c>
      <c r="BM8" s="352">
        <f t="shared" si="5"/>
        <v>0</v>
      </c>
      <c r="BN8" s="352">
        <f t="shared" si="5"/>
        <v>0</v>
      </c>
      <c r="BO8" s="352">
        <f t="shared" si="5"/>
        <v>0</v>
      </c>
      <c r="BP8" s="352">
        <f t="shared" si="5"/>
        <v>0</v>
      </c>
      <c r="BQ8" s="352">
        <f t="shared" si="5"/>
        <v>0</v>
      </c>
      <c r="BR8" s="352">
        <f t="shared" si="5"/>
        <v>0</v>
      </c>
      <c r="BS8" s="352">
        <f t="shared" si="5"/>
        <v>0</v>
      </c>
      <c r="BT8" s="352">
        <f t="shared" si="5"/>
        <v>0</v>
      </c>
      <c r="BU8" s="352">
        <f t="shared" ref="BU8:DC8" si="6">SUM(BU20,BU31,BU42,BU54,BU65,BU76,BU87)</f>
        <v>0</v>
      </c>
      <c r="BV8" s="352">
        <f t="shared" si="6"/>
        <v>0</v>
      </c>
      <c r="BW8" s="352">
        <f t="shared" si="6"/>
        <v>0</v>
      </c>
      <c r="BX8" s="352">
        <f t="shared" si="6"/>
        <v>0</v>
      </c>
      <c r="BY8" s="352">
        <f t="shared" si="6"/>
        <v>0</v>
      </c>
      <c r="BZ8" s="352">
        <f t="shared" si="6"/>
        <v>0</v>
      </c>
      <c r="CA8" s="352">
        <f t="shared" si="6"/>
        <v>0</v>
      </c>
      <c r="CB8" s="352">
        <f t="shared" si="6"/>
        <v>0</v>
      </c>
      <c r="CC8" s="352">
        <f t="shared" si="6"/>
        <v>0</v>
      </c>
      <c r="CD8" s="352">
        <f t="shared" si="6"/>
        <v>0</v>
      </c>
      <c r="CE8" s="352">
        <f t="shared" si="6"/>
        <v>0</v>
      </c>
      <c r="CF8" s="352">
        <f t="shared" si="6"/>
        <v>0</v>
      </c>
      <c r="CG8" s="352">
        <f t="shared" si="6"/>
        <v>0</v>
      </c>
      <c r="CH8" s="352">
        <f t="shared" si="6"/>
        <v>0</v>
      </c>
      <c r="CI8" s="352">
        <f t="shared" si="6"/>
        <v>0</v>
      </c>
      <c r="CJ8" s="352">
        <f t="shared" si="6"/>
        <v>0</v>
      </c>
      <c r="CK8" s="352">
        <f t="shared" si="6"/>
        <v>0</v>
      </c>
      <c r="CL8" s="352">
        <f t="shared" si="6"/>
        <v>0</v>
      </c>
      <c r="CM8" s="352">
        <f t="shared" si="6"/>
        <v>0</v>
      </c>
      <c r="CN8" s="352">
        <f t="shared" si="6"/>
        <v>0</v>
      </c>
      <c r="CO8" s="352">
        <f t="shared" si="6"/>
        <v>0</v>
      </c>
      <c r="CP8" s="352">
        <f t="shared" si="6"/>
        <v>0</v>
      </c>
      <c r="CQ8" s="352">
        <f t="shared" si="6"/>
        <v>0</v>
      </c>
      <c r="CR8" s="352">
        <f t="shared" si="6"/>
        <v>0</v>
      </c>
      <c r="CS8" s="352">
        <f t="shared" si="6"/>
        <v>0</v>
      </c>
      <c r="CT8" s="352">
        <f t="shared" si="6"/>
        <v>0</v>
      </c>
      <c r="CU8" s="352">
        <f t="shared" si="6"/>
        <v>0</v>
      </c>
      <c r="CV8" s="352">
        <f t="shared" si="6"/>
        <v>0</v>
      </c>
      <c r="CW8" s="352">
        <f t="shared" si="6"/>
        <v>0</v>
      </c>
      <c r="CX8" s="352">
        <f t="shared" si="6"/>
        <v>0</v>
      </c>
      <c r="CY8" s="352">
        <f t="shared" si="6"/>
        <v>0</v>
      </c>
      <c r="CZ8" s="352">
        <f t="shared" si="6"/>
        <v>0</v>
      </c>
      <c r="DA8" s="352">
        <f t="shared" si="6"/>
        <v>0</v>
      </c>
      <c r="DB8" s="352">
        <f t="shared" si="6"/>
        <v>0</v>
      </c>
      <c r="DC8" s="352">
        <f t="shared" si="6"/>
        <v>0</v>
      </c>
      <c r="DF8" s="23">
        <f t="shared" si="4"/>
        <v>0</v>
      </c>
    </row>
    <row r="9" spans="1:112" ht="15">
      <c r="B9" s="353" t="s">
        <v>170</v>
      </c>
      <c r="C9" s="354" t="s">
        <v>171</v>
      </c>
      <c r="D9" s="355"/>
      <c r="E9" s="355"/>
      <c r="F9" s="356">
        <f>F10+F44+F78-F8</f>
        <v>0</v>
      </c>
      <c r="G9" s="350">
        <f>SUMIF($H$5:$DC$5,"&lt;="&amp;PAL,$H9:$DC9)</f>
        <v>0</v>
      </c>
      <c r="H9" s="356">
        <f t="shared" ref="H9:AM9" si="7">H10+H44+H78-H8</f>
        <v>0</v>
      </c>
      <c r="I9" s="356">
        <f t="shared" si="7"/>
        <v>0</v>
      </c>
      <c r="J9" s="356">
        <f t="shared" si="7"/>
        <v>0</v>
      </c>
      <c r="K9" s="356">
        <f t="shared" si="7"/>
        <v>0</v>
      </c>
      <c r="L9" s="356">
        <f t="shared" si="7"/>
        <v>0</v>
      </c>
      <c r="M9" s="356">
        <f t="shared" si="7"/>
        <v>0</v>
      </c>
      <c r="N9" s="356">
        <f t="shared" si="7"/>
        <v>0</v>
      </c>
      <c r="O9" s="356">
        <f t="shared" si="7"/>
        <v>0</v>
      </c>
      <c r="P9" s="356">
        <f t="shared" si="7"/>
        <v>0</v>
      </c>
      <c r="Q9" s="356">
        <f t="shared" si="7"/>
        <v>0</v>
      </c>
      <c r="R9" s="356">
        <f t="shared" si="7"/>
        <v>0</v>
      </c>
      <c r="S9" s="356">
        <f t="shared" si="7"/>
        <v>0</v>
      </c>
      <c r="T9" s="356">
        <f t="shared" si="7"/>
        <v>0</v>
      </c>
      <c r="U9" s="356">
        <f t="shared" si="7"/>
        <v>0</v>
      </c>
      <c r="V9" s="356">
        <f t="shared" si="7"/>
        <v>0</v>
      </c>
      <c r="W9" s="356">
        <f t="shared" si="7"/>
        <v>0</v>
      </c>
      <c r="X9" s="356">
        <f t="shared" si="7"/>
        <v>0</v>
      </c>
      <c r="Y9" s="356">
        <f t="shared" si="7"/>
        <v>0</v>
      </c>
      <c r="Z9" s="356">
        <f t="shared" si="7"/>
        <v>0</v>
      </c>
      <c r="AA9" s="356">
        <f t="shared" si="7"/>
        <v>0</v>
      </c>
      <c r="AB9" s="356">
        <f t="shared" si="7"/>
        <v>0</v>
      </c>
      <c r="AC9" s="356">
        <f t="shared" si="7"/>
        <v>0</v>
      </c>
      <c r="AD9" s="356">
        <f t="shared" si="7"/>
        <v>0</v>
      </c>
      <c r="AE9" s="356">
        <f t="shared" si="7"/>
        <v>0</v>
      </c>
      <c r="AF9" s="356">
        <f t="shared" si="7"/>
        <v>0</v>
      </c>
      <c r="AG9" s="356">
        <f t="shared" si="7"/>
        <v>0</v>
      </c>
      <c r="AH9" s="356">
        <f t="shared" si="7"/>
        <v>0</v>
      </c>
      <c r="AI9" s="356">
        <f t="shared" si="7"/>
        <v>0</v>
      </c>
      <c r="AJ9" s="356">
        <f t="shared" si="7"/>
        <v>0</v>
      </c>
      <c r="AK9" s="356">
        <f t="shared" si="7"/>
        <v>0</v>
      </c>
      <c r="AL9" s="356">
        <f t="shared" si="7"/>
        <v>0</v>
      </c>
      <c r="AM9" s="356">
        <f t="shared" si="7"/>
        <v>0</v>
      </c>
      <c r="AN9" s="356">
        <f t="shared" ref="AN9:BS9" si="8">AN10+AN44+AN78-AN8</f>
        <v>0</v>
      </c>
      <c r="AO9" s="356">
        <f t="shared" si="8"/>
        <v>0</v>
      </c>
      <c r="AP9" s="356">
        <f t="shared" si="8"/>
        <v>0</v>
      </c>
      <c r="AQ9" s="356">
        <f t="shared" si="8"/>
        <v>0</v>
      </c>
      <c r="AR9" s="356">
        <f t="shared" si="8"/>
        <v>0</v>
      </c>
      <c r="AS9" s="356">
        <f t="shared" si="8"/>
        <v>0</v>
      </c>
      <c r="AT9" s="356">
        <f t="shared" si="8"/>
        <v>0</v>
      </c>
      <c r="AU9" s="356">
        <f t="shared" si="8"/>
        <v>0</v>
      </c>
      <c r="AV9" s="356">
        <f t="shared" si="8"/>
        <v>0</v>
      </c>
      <c r="AW9" s="356">
        <f t="shared" si="8"/>
        <v>0</v>
      </c>
      <c r="AX9" s="356">
        <f t="shared" si="8"/>
        <v>0</v>
      </c>
      <c r="AY9" s="356">
        <f t="shared" si="8"/>
        <v>0</v>
      </c>
      <c r="AZ9" s="356">
        <f t="shared" si="8"/>
        <v>0</v>
      </c>
      <c r="BA9" s="356">
        <f t="shared" si="8"/>
        <v>0</v>
      </c>
      <c r="BB9" s="356">
        <f t="shared" si="8"/>
        <v>0</v>
      </c>
      <c r="BC9" s="356">
        <f t="shared" si="8"/>
        <v>0</v>
      </c>
      <c r="BD9" s="356">
        <f t="shared" si="8"/>
        <v>0</v>
      </c>
      <c r="BE9" s="356">
        <f t="shared" si="8"/>
        <v>0</v>
      </c>
      <c r="BF9" s="356">
        <f t="shared" si="8"/>
        <v>0</v>
      </c>
      <c r="BG9" s="356">
        <f t="shared" si="8"/>
        <v>0</v>
      </c>
      <c r="BH9" s="356">
        <f t="shared" si="8"/>
        <v>0</v>
      </c>
      <c r="BI9" s="356">
        <f t="shared" si="8"/>
        <v>0</v>
      </c>
      <c r="BJ9" s="356">
        <f t="shared" si="8"/>
        <v>0</v>
      </c>
      <c r="BK9" s="356">
        <f t="shared" si="8"/>
        <v>0</v>
      </c>
      <c r="BL9" s="356">
        <f t="shared" si="8"/>
        <v>0</v>
      </c>
      <c r="BM9" s="356">
        <f t="shared" si="8"/>
        <v>0</v>
      </c>
      <c r="BN9" s="356">
        <f t="shared" si="8"/>
        <v>0</v>
      </c>
      <c r="BO9" s="356">
        <f t="shared" si="8"/>
        <v>0</v>
      </c>
      <c r="BP9" s="356">
        <f t="shared" si="8"/>
        <v>0</v>
      </c>
      <c r="BQ9" s="356">
        <f t="shared" si="8"/>
        <v>0</v>
      </c>
      <c r="BR9" s="356">
        <f t="shared" si="8"/>
        <v>0</v>
      </c>
      <c r="BS9" s="356">
        <f t="shared" si="8"/>
        <v>0</v>
      </c>
      <c r="BT9" s="356">
        <f t="shared" ref="BT9:CY9" si="9">BT10+BT44+BT78-BT8</f>
        <v>0</v>
      </c>
      <c r="BU9" s="356">
        <f t="shared" si="9"/>
        <v>0</v>
      </c>
      <c r="BV9" s="356">
        <f t="shared" si="9"/>
        <v>0</v>
      </c>
      <c r="BW9" s="356">
        <f t="shared" si="9"/>
        <v>0</v>
      </c>
      <c r="BX9" s="356">
        <f t="shared" si="9"/>
        <v>0</v>
      </c>
      <c r="BY9" s="356">
        <f t="shared" si="9"/>
        <v>0</v>
      </c>
      <c r="BZ9" s="356">
        <f t="shared" si="9"/>
        <v>0</v>
      </c>
      <c r="CA9" s="356">
        <f t="shared" si="9"/>
        <v>0</v>
      </c>
      <c r="CB9" s="356">
        <f t="shared" si="9"/>
        <v>0</v>
      </c>
      <c r="CC9" s="356">
        <f t="shared" si="9"/>
        <v>0</v>
      </c>
      <c r="CD9" s="356">
        <f t="shared" si="9"/>
        <v>0</v>
      </c>
      <c r="CE9" s="356">
        <f t="shared" si="9"/>
        <v>0</v>
      </c>
      <c r="CF9" s="356">
        <f t="shared" si="9"/>
        <v>0</v>
      </c>
      <c r="CG9" s="356">
        <f t="shared" si="9"/>
        <v>0</v>
      </c>
      <c r="CH9" s="356">
        <f t="shared" si="9"/>
        <v>0</v>
      </c>
      <c r="CI9" s="356">
        <f t="shared" si="9"/>
        <v>0</v>
      </c>
      <c r="CJ9" s="356">
        <f t="shared" si="9"/>
        <v>0</v>
      </c>
      <c r="CK9" s="356">
        <f t="shared" si="9"/>
        <v>0</v>
      </c>
      <c r="CL9" s="356">
        <f t="shared" si="9"/>
        <v>0</v>
      </c>
      <c r="CM9" s="356">
        <f t="shared" si="9"/>
        <v>0</v>
      </c>
      <c r="CN9" s="356">
        <f t="shared" si="9"/>
        <v>0</v>
      </c>
      <c r="CO9" s="356">
        <f t="shared" si="9"/>
        <v>0</v>
      </c>
      <c r="CP9" s="356">
        <f t="shared" si="9"/>
        <v>0</v>
      </c>
      <c r="CQ9" s="356">
        <f t="shared" si="9"/>
        <v>0</v>
      </c>
      <c r="CR9" s="356">
        <f t="shared" si="9"/>
        <v>0</v>
      </c>
      <c r="CS9" s="356">
        <f t="shared" si="9"/>
        <v>0</v>
      </c>
      <c r="CT9" s="356">
        <f t="shared" si="9"/>
        <v>0</v>
      </c>
      <c r="CU9" s="356">
        <f t="shared" si="9"/>
        <v>0</v>
      </c>
      <c r="CV9" s="356">
        <f t="shared" si="9"/>
        <v>0</v>
      </c>
      <c r="CW9" s="356">
        <f t="shared" si="9"/>
        <v>0</v>
      </c>
      <c r="CX9" s="356">
        <f t="shared" si="9"/>
        <v>0</v>
      </c>
      <c r="CY9" s="356">
        <f t="shared" si="9"/>
        <v>0</v>
      </c>
      <c r="CZ9" s="356">
        <f t="shared" ref="CZ9:DC9" si="10">CZ10+CZ44+CZ78-CZ8</f>
        <v>0</v>
      </c>
      <c r="DA9" s="356">
        <f t="shared" si="10"/>
        <v>0</v>
      </c>
      <c r="DB9" s="356">
        <f t="shared" si="10"/>
        <v>0</v>
      </c>
      <c r="DC9" s="356">
        <f t="shared" si="10"/>
        <v>0</v>
      </c>
      <c r="DF9" s="23">
        <f t="shared" si="4"/>
        <v>0</v>
      </c>
    </row>
    <row r="10" spans="1:112" ht="15">
      <c r="B10" s="323" t="s">
        <v>172</v>
      </c>
      <c r="C10" s="349" t="s">
        <v>173</v>
      </c>
      <c r="D10" s="351"/>
      <c r="E10" s="351"/>
      <c r="F10" s="352">
        <f>F11+F22+F33</f>
        <v>0</v>
      </c>
      <c r="G10" s="350">
        <f>SUMIF($H$5:$DC$5,"&lt;="&amp;PAL,$H10:$DC10)</f>
        <v>0</v>
      </c>
      <c r="H10" s="352">
        <f>H11+H22+H33</f>
        <v>0</v>
      </c>
      <c r="I10" s="352">
        <f t="shared" ref="I10:BT10" si="11">I11+I22+I33</f>
        <v>0</v>
      </c>
      <c r="J10" s="352">
        <f t="shared" si="11"/>
        <v>0</v>
      </c>
      <c r="K10" s="352">
        <f t="shared" si="11"/>
        <v>0</v>
      </c>
      <c r="L10" s="352">
        <f t="shared" si="11"/>
        <v>0</v>
      </c>
      <c r="M10" s="352">
        <f t="shared" si="11"/>
        <v>0</v>
      </c>
      <c r="N10" s="352">
        <f t="shared" si="11"/>
        <v>0</v>
      </c>
      <c r="O10" s="352">
        <f t="shared" si="11"/>
        <v>0</v>
      </c>
      <c r="P10" s="352">
        <f t="shared" si="11"/>
        <v>0</v>
      </c>
      <c r="Q10" s="352">
        <f t="shared" si="11"/>
        <v>0</v>
      </c>
      <c r="R10" s="352">
        <f t="shared" si="11"/>
        <v>0</v>
      </c>
      <c r="S10" s="352">
        <f t="shared" si="11"/>
        <v>0</v>
      </c>
      <c r="T10" s="352">
        <f t="shared" si="11"/>
        <v>0</v>
      </c>
      <c r="U10" s="352">
        <f t="shared" si="11"/>
        <v>0</v>
      </c>
      <c r="V10" s="352">
        <f t="shared" si="11"/>
        <v>0</v>
      </c>
      <c r="W10" s="352">
        <f t="shared" si="11"/>
        <v>0</v>
      </c>
      <c r="X10" s="352">
        <f t="shared" si="11"/>
        <v>0</v>
      </c>
      <c r="Y10" s="352">
        <f t="shared" si="11"/>
        <v>0</v>
      </c>
      <c r="Z10" s="352">
        <f t="shared" si="11"/>
        <v>0</v>
      </c>
      <c r="AA10" s="352">
        <f t="shared" si="11"/>
        <v>0</v>
      </c>
      <c r="AB10" s="352">
        <f t="shared" si="11"/>
        <v>0</v>
      </c>
      <c r="AC10" s="352">
        <f t="shared" si="11"/>
        <v>0</v>
      </c>
      <c r="AD10" s="352">
        <f t="shared" si="11"/>
        <v>0</v>
      </c>
      <c r="AE10" s="352">
        <f t="shared" si="11"/>
        <v>0</v>
      </c>
      <c r="AF10" s="352">
        <f t="shared" si="11"/>
        <v>0</v>
      </c>
      <c r="AG10" s="352">
        <f t="shared" si="11"/>
        <v>0</v>
      </c>
      <c r="AH10" s="352">
        <f t="shared" si="11"/>
        <v>0</v>
      </c>
      <c r="AI10" s="352">
        <f t="shared" si="11"/>
        <v>0</v>
      </c>
      <c r="AJ10" s="352">
        <f t="shared" si="11"/>
        <v>0</v>
      </c>
      <c r="AK10" s="352">
        <f t="shared" si="11"/>
        <v>0</v>
      </c>
      <c r="AL10" s="352">
        <f t="shared" si="11"/>
        <v>0</v>
      </c>
      <c r="AM10" s="352">
        <f t="shared" si="11"/>
        <v>0</v>
      </c>
      <c r="AN10" s="352">
        <f t="shared" si="11"/>
        <v>0</v>
      </c>
      <c r="AO10" s="352">
        <f t="shared" si="11"/>
        <v>0</v>
      </c>
      <c r="AP10" s="352">
        <f t="shared" si="11"/>
        <v>0</v>
      </c>
      <c r="AQ10" s="352">
        <f t="shared" si="11"/>
        <v>0</v>
      </c>
      <c r="AR10" s="352">
        <f t="shared" si="11"/>
        <v>0</v>
      </c>
      <c r="AS10" s="352">
        <f t="shared" si="11"/>
        <v>0</v>
      </c>
      <c r="AT10" s="352">
        <f t="shared" si="11"/>
        <v>0</v>
      </c>
      <c r="AU10" s="352">
        <f t="shared" si="11"/>
        <v>0</v>
      </c>
      <c r="AV10" s="352">
        <f t="shared" si="11"/>
        <v>0</v>
      </c>
      <c r="AW10" s="352">
        <f t="shared" si="11"/>
        <v>0</v>
      </c>
      <c r="AX10" s="352">
        <f t="shared" si="11"/>
        <v>0</v>
      </c>
      <c r="AY10" s="352">
        <f t="shared" si="11"/>
        <v>0</v>
      </c>
      <c r="AZ10" s="352">
        <f t="shared" si="11"/>
        <v>0</v>
      </c>
      <c r="BA10" s="352">
        <f t="shared" si="11"/>
        <v>0</v>
      </c>
      <c r="BB10" s="352">
        <f t="shared" si="11"/>
        <v>0</v>
      </c>
      <c r="BC10" s="352">
        <f t="shared" si="11"/>
        <v>0</v>
      </c>
      <c r="BD10" s="352">
        <f t="shared" si="11"/>
        <v>0</v>
      </c>
      <c r="BE10" s="352">
        <f t="shared" si="11"/>
        <v>0</v>
      </c>
      <c r="BF10" s="352">
        <f t="shared" si="11"/>
        <v>0</v>
      </c>
      <c r="BG10" s="352">
        <f t="shared" si="11"/>
        <v>0</v>
      </c>
      <c r="BH10" s="352">
        <f t="shared" si="11"/>
        <v>0</v>
      </c>
      <c r="BI10" s="352">
        <f t="shared" si="11"/>
        <v>0</v>
      </c>
      <c r="BJ10" s="352">
        <f t="shared" si="11"/>
        <v>0</v>
      </c>
      <c r="BK10" s="352">
        <f t="shared" si="11"/>
        <v>0</v>
      </c>
      <c r="BL10" s="352">
        <f t="shared" si="11"/>
        <v>0</v>
      </c>
      <c r="BM10" s="352">
        <f t="shared" si="11"/>
        <v>0</v>
      </c>
      <c r="BN10" s="352">
        <f t="shared" si="11"/>
        <v>0</v>
      </c>
      <c r="BO10" s="352">
        <f t="shared" si="11"/>
        <v>0</v>
      </c>
      <c r="BP10" s="352">
        <f t="shared" si="11"/>
        <v>0</v>
      </c>
      <c r="BQ10" s="352">
        <f t="shared" si="11"/>
        <v>0</v>
      </c>
      <c r="BR10" s="352">
        <f t="shared" si="11"/>
        <v>0</v>
      </c>
      <c r="BS10" s="352">
        <f t="shared" si="11"/>
        <v>0</v>
      </c>
      <c r="BT10" s="352">
        <f t="shared" si="11"/>
        <v>0</v>
      </c>
      <c r="BU10" s="352">
        <f t="shared" ref="BU10:DC10" si="12">BU11+BU22+BU33</f>
        <v>0</v>
      </c>
      <c r="BV10" s="352">
        <f t="shared" si="12"/>
        <v>0</v>
      </c>
      <c r="BW10" s="352">
        <f t="shared" si="12"/>
        <v>0</v>
      </c>
      <c r="BX10" s="352">
        <f t="shared" si="12"/>
        <v>0</v>
      </c>
      <c r="BY10" s="352">
        <f t="shared" si="12"/>
        <v>0</v>
      </c>
      <c r="BZ10" s="352">
        <f t="shared" si="12"/>
        <v>0</v>
      </c>
      <c r="CA10" s="352">
        <f t="shared" si="12"/>
        <v>0</v>
      </c>
      <c r="CB10" s="352">
        <f t="shared" si="12"/>
        <v>0</v>
      </c>
      <c r="CC10" s="352">
        <f t="shared" si="12"/>
        <v>0</v>
      </c>
      <c r="CD10" s="352">
        <f t="shared" si="12"/>
        <v>0</v>
      </c>
      <c r="CE10" s="352">
        <f t="shared" si="12"/>
        <v>0</v>
      </c>
      <c r="CF10" s="352">
        <f t="shared" si="12"/>
        <v>0</v>
      </c>
      <c r="CG10" s="352">
        <f t="shared" si="12"/>
        <v>0</v>
      </c>
      <c r="CH10" s="352">
        <f t="shared" si="12"/>
        <v>0</v>
      </c>
      <c r="CI10" s="352">
        <f t="shared" si="12"/>
        <v>0</v>
      </c>
      <c r="CJ10" s="352">
        <f t="shared" si="12"/>
        <v>0</v>
      </c>
      <c r="CK10" s="352">
        <f t="shared" si="12"/>
        <v>0</v>
      </c>
      <c r="CL10" s="352">
        <f t="shared" si="12"/>
        <v>0</v>
      </c>
      <c r="CM10" s="352">
        <f t="shared" si="12"/>
        <v>0</v>
      </c>
      <c r="CN10" s="352">
        <f t="shared" si="12"/>
        <v>0</v>
      </c>
      <c r="CO10" s="352">
        <f t="shared" si="12"/>
        <v>0</v>
      </c>
      <c r="CP10" s="352">
        <f t="shared" si="12"/>
        <v>0</v>
      </c>
      <c r="CQ10" s="352">
        <f t="shared" si="12"/>
        <v>0</v>
      </c>
      <c r="CR10" s="352">
        <f t="shared" si="12"/>
        <v>0</v>
      </c>
      <c r="CS10" s="352">
        <f t="shared" si="12"/>
        <v>0</v>
      </c>
      <c r="CT10" s="352">
        <f t="shared" si="12"/>
        <v>0</v>
      </c>
      <c r="CU10" s="352">
        <f t="shared" si="12"/>
        <v>0</v>
      </c>
      <c r="CV10" s="352">
        <f t="shared" si="12"/>
        <v>0</v>
      </c>
      <c r="CW10" s="352">
        <f t="shared" si="12"/>
        <v>0</v>
      </c>
      <c r="CX10" s="352">
        <f t="shared" si="12"/>
        <v>0</v>
      </c>
      <c r="CY10" s="352">
        <f t="shared" si="12"/>
        <v>0</v>
      </c>
      <c r="CZ10" s="352">
        <f t="shared" si="12"/>
        <v>0</v>
      </c>
      <c r="DA10" s="352">
        <f t="shared" si="12"/>
        <v>0</v>
      </c>
      <c r="DB10" s="352">
        <f t="shared" si="12"/>
        <v>0</v>
      </c>
      <c r="DC10" s="352">
        <f t="shared" si="12"/>
        <v>0</v>
      </c>
      <c r="DF10" s="23">
        <f t="shared" si="4"/>
        <v>0</v>
      </c>
    </row>
    <row r="11" spans="1:112" ht="15">
      <c r="B11" s="323" t="s">
        <v>174</v>
      </c>
      <c r="C11" s="349" t="s">
        <v>175</v>
      </c>
      <c r="D11" s="351"/>
      <c r="E11" s="351"/>
      <c r="F11" s="352">
        <f>SUM(F12:F19)+F20</f>
        <v>0</v>
      </c>
      <c r="G11" s="350">
        <f>SUMIF($H$5:$DC$5,"&lt;="&amp;PAL,$H11:$DC11)</f>
        <v>0</v>
      </c>
      <c r="H11" s="352">
        <f>SUM(H12:H19)+H20</f>
        <v>0</v>
      </c>
      <c r="I11" s="352">
        <f t="shared" ref="I11:BT11" si="13">SUM(I12:I19)+I20</f>
        <v>0</v>
      </c>
      <c r="J11" s="352">
        <f t="shared" si="13"/>
        <v>0</v>
      </c>
      <c r="K11" s="352">
        <f t="shared" si="13"/>
        <v>0</v>
      </c>
      <c r="L11" s="352">
        <f t="shared" si="13"/>
        <v>0</v>
      </c>
      <c r="M11" s="352">
        <f t="shared" si="13"/>
        <v>0</v>
      </c>
      <c r="N11" s="352">
        <f t="shared" si="13"/>
        <v>0</v>
      </c>
      <c r="O11" s="352">
        <f t="shared" si="13"/>
        <v>0</v>
      </c>
      <c r="P11" s="352">
        <f t="shared" si="13"/>
        <v>0</v>
      </c>
      <c r="Q11" s="352">
        <f t="shared" si="13"/>
        <v>0</v>
      </c>
      <c r="R11" s="352">
        <f t="shared" si="13"/>
        <v>0</v>
      </c>
      <c r="S11" s="352">
        <f t="shared" si="13"/>
        <v>0</v>
      </c>
      <c r="T11" s="352">
        <f t="shared" si="13"/>
        <v>0</v>
      </c>
      <c r="U11" s="352">
        <f t="shared" si="13"/>
        <v>0</v>
      </c>
      <c r="V11" s="352">
        <f t="shared" si="13"/>
        <v>0</v>
      </c>
      <c r="W11" s="352">
        <f t="shared" si="13"/>
        <v>0</v>
      </c>
      <c r="X11" s="352">
        <f t="shared" si="13"/>
        <v>0</v>
      </c>
      <c r="Y11" s="352">
        <f t="shared" si="13"/>
        <v>0</v>
      </c>
      <c r="Z11" s="352">
        <f t="shared" si="13"/>
        <v>0</v>
      </c>
      <c r="AA11" s="352">
        <f t="shared" si="13"/>
        <v>0</v>
      </c>
      <c r="AB11" s="352">
        <f t="shared" si="13"/>
        <v>0</v>
      </c>
      <c r="AC11" s="352">
        <f t="shared" si="13"/>
        <v>0</v>
      </c>
      <c r="AD11" s="352">
        <f t="shared" si="13"/>
        <v>0</v>
      </c>
      <c r="AE11" s="352">
        <f t="shared" si="13"/>
        <v>0</v>
      </c>
      <c r="AF11" s="352">
        <f t="shared" si="13"/>
        <v>0</v>
      </c>
      <c r="AG11" s="352">
        <f t="shared" si="13"/>
        <v>0</v>
      </c>
      <c r="AH11" s="352">
        <f t="shared" si="13"/>
        <v>0</v>
      </c>
      <c r="AI11" s="352">
        <f t="shared" si="13"/>
        <v>0</v>
      </c>
      <c r="AJ11" s="352">
        <f t="shared" si="13"/>
        <v>0</v>
      </c>
      <c r="AK11" s="352">
        <f t="shared" si="13"/>
        <v>0</v>
      </c>
      <c r="AL11" s="352">
        <f t="shared" si="13"/>
        <v>0</v>
      </c>
      <c r="AM11" s="352">
        <f t="shared" si="13"/>
        <v>0</v>
      </c>
      <c r="AN11" s="352">
        <f t="shared" si="13"/>
        <v>0</v>
      </c>
      <c r="AO11" s="352">
        <f t="shared" si="13"/>
        <v>0</v>
      </c>
      <c r="AP11" s="352">
        <f t="shared" si="13"/>
        <v>0</v>
      </c>
      <c r="AQ11" s="352">
        <f t="shared" si="13"/>
        <v>0</v>
      </c>
      <c r="AR11" s="352">
        <f t="shared" si="13"/>
        <v>0</v>
      </c>
      <c r="AS11" s="352">
        <f t="shared" si="13"/>
        <v>0</v>
      </c>
      <c r="AT11" s="352">
        <f t="shared" si="13"/>
        <v>0</v>
      </c>
      <c r="AU11" s="352">
        <f t="shared" si="13"/>
        <v>0</v>
      </c>
      <c r="AV11" s="352">
        <f t="shared" si="13"/>
        <v>0</v>
      </c>
      <c r="AW11" s="352">
        <f t="shared" si="13"/>
        <v>0</v>
      </c>
      <c r="AX11" s="352">
        <f t="shared" si="13"/>
        <v>0</v>
      </c>
      <c r="AY11" s="352">
        <f t="shared" si="13"/>
        <v>0</v>
      </c>
      <c r="AZ11" s="352">
        <f t="shared" si="13"/>
        <v>0</v>
      </c>
      <c r="BA11" s="352">
        <f t="shared" si="13"/>
        <v>0</v>
      </c>
      <c r="BB11" s="352">
        <f t="shared" si="13"/>
        <v>0</v>
      </c>
      <c r="BC11" s="352">
        <f t="shared" si="13"/>
        <v>0</v>
      </c>
      <c r="BD11" s="352">
        <f t="shared" si="13"/>
        <v>0</v>
      </c>
      <c r="BE11" s="352">
        <f t="shared" si="13"/>
        <v>0</v>
      </c>
      <c r="BF11" s="352">
        <f t="shared" si="13"/>
        <v>0</v>
      </c>
      <c r="BG11" s="352">
        <f t="shared" si="13"/>
        <v>0</v>
      </c>
      <c r="BH11" s="352">
        <f t="shared" si="13"/>
        <v>0</v>
      </c>
      <c r="BI11" s="352">
        <f t="shared" si="13"/>
        <v>0</v>
      </c>
      <c r="BJ11" s="352">
        <f t="shared" si="13"/>
        <v>0</v>
      </c>
      <c r="BK11" s="352">
        <f t="shared" si="13"/>
        <v>0</v>
      </c>
      <c r="BL11" s="352">
        <f t="shared" si="13"/>
        <v>0</v>
      </c>
      <c r="BM11" s="352">
        <f t="shared" si="13"/>
        <v>0</v>
      </c>
      <c r="BN11" s="352">
        <f t="shared" si="13"/>
        <v>0</v>
      </c>
      <c r="BO11" s="352">
        <f t="shared" si="13"/>
        <v>0</v>
      </c>
      <c r="BP11" s="352">
        <f t="shared" si="13"/>
        <v>0</v>
      </c>
      <c r="BQ11" s="352">
        <f t="shared" si="13"/>
        <v>0</v>
      </c>
      <c r="BR11" s="352">
        <f t="shared" si="13"/>
        <v>0</v>
      </c>
      <c r="BS11" s="352">
        <f t="shared" si="13"/>
        <v>0</v>
      </c>
      <c r="BT11" s="352">
        <f t="shared" si="13"/>
        <v>0</v>
      </c>
      <c r="BU11" s="352">
        <f t="shared" ref="BU11:DC11" si="14">SUM(BU12:BU19)+BU20</f>
        <v>0</v>
      </c>
      <c r="BV11" s="352">
        <f t="shared" si="14"/>
        <v>0</v>
      </c>
      <c r="BW11" s="352">
        <f t="shared" si="14"/>
        <v>0</v>
      </c>
      <c r="BX11" s="352">
        <f t="shared" si="14"/>
        <v>0</v>
      </c>
      <c r="BY11" s="352">
        <f t="shared" si="14"/>
        <v>0</v>
      </c>
      <c r="BZ11" s="352">
        <f t="shared" si="14"/>
        <v>0</v>
      </c>
      <c r="CA11" s="352">
        <f t="shared" si="14"/>
        <v>0</v>
      </c>
      <c r="CB11" s="352">
        <f t="shared" si="14"/>
        <v>0</v>
      </c>
      <c r="CC11" s="352">
        <f t="shared" si="14"/>
        <v>0</v>
      </c>
      <c r="CD11" s="352">
        <f t="shared" si="14"/>
        <v>0</v>
      </c>
      <c r="CE11" s="352">
        <f t="shared" si="14"/>
        <v>0</v>
      </c>
      <c r="CF11" s="352">
        <f t="shared" si="14"/>
        <v>0</v>
      </c>
      <c r="CG11" s="352">
        <f t="shared" si="14"/>
        <v>0</v>
      </c>
      <c r="CH11" s="352">
        <f t="shared" si="14"/>
        <v>0</v>
      </c>
      <c r="CI11" s="352">
        <f t="shared" si="14"/>
        <v>0</v>
      </c>
      <c r="CJ11" s="352">
        <f t="shared" si="14"/>
        <v>0</v>
      </c>
      <c r="CK11" s="352">
        <f t="shared" si="14"/>
        <v>0</v>
      </c>
      <c r="CL11" s="352">
        <f t="shared" si="14"/>
        <v>0</v>
      </c>
      <c r="CM11" s="352">
        <f t="shared" si="14"/>
        <v>0</v>
      </c>
      <c r="CN11" s="352">
        <f t="shared" si="14"/>
        <v>0</v>
      </c>
      <c r="CO11" s="352">
        <f t="shared" si="14"/>
        <v>0</v>
      </c>
      <c r="CP11" s="352">
        <f t="shared" si="14"/>
        <v>0</v>
      </c>
      <c r="CQ11" s="352">
        <f t="shared" si="14"/>
        <v>0</v>
      </c>
      <c r="CR11" s="352">
        <f t="shared" si="14"/>
        <v>0</v>
      </c>
      <c r="CS11" s="352">
        <f t="shared" si="14"/>
        <v>0</v>
      </c>
      <c r="CT11" s="352">
        <f t="shared" si="14"/>
        <v>0</v>
      </c>
      <c r="CU11" s="352">
        <f t="shared" si="14"/>
        <v>0</v>
      </c>
      <c r="CV11" s="352">
        <f t="shared" si="14"/>
        <v>0</v>
      </c>
      <c r="CW11" s="352">
        <f t="shared" si="14"/>
        <v>0</v>
      </c>
      <c r="CX11" s="352">
        <f t="shared" si="14"/>
        <v>0</v>
      </c>
      <c r="CY11" s="352">
        <f t="shared" si="14"/>
        <v>0</v>
      </c>
      <c r="CZ11" s="352">
        <f t="shared" si="14"/>
        <v>0</v>
      </c>
      <c r="DA11" s="352">
        <f t="shared" si="14"/>
        <v>0</v>
      </c>
      <c r="DB11" s="352">
        <f t="shared" si="14"/>
        <v>0</v>
      </c>
      <c r="DC11" s="352">
        <f t="shared" si="14"/>
        <v>0</v>
      </c>
      <c r="DF11" s="23">
        <f t="shared" si="4"/>
        <v>0</v>
      </c>
    </row>
    <row r="12" spans="1:112" ht="30">
      <c r="A12" s="67">
        <v>0</v>
      </c>
      <c r="B12" s="323" t="str">
        <f>$B$11&amp;"1."</f>
        <v>D.1.1.</v>
      </c>
      <c r="C12" s="357" t="s">
        <v>268</v>
      </c>
      <c r="D12" s="304"/>
      <c r="E12" s="358">
        <v>0.21</v>
      </c>
      <c r="F12" s="350">
        <f>H12+NPV(FD,I12:INDEX(I12:DC12,PAL))</f>
        <v>0</v>
      </c>
      <c r="G12" s="350">
        <f>SUMIF($H$5:$DC$5,"&lt;="&amp;PAL,$H12:$DC12)</f>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0</v>
      </c>
      <c r="BG12" s="359">
        <v>0</v>
      </c>
      <c r="BH12" s="359">
        <v>0</v>
      </c>
      <c r="BI12" s="359">
        <v>0</v>
      </c>
      <c r="BJ12" s="359">
        <v>0</v>
      </c>
      <c r="BK12" s="359">
        <v>0</v>
      </c>
      <c r="BL12" s="359">
        <v>0</v>
      </c>
      <c r="BM12" s="359">
        <v>0</v>
      </c>
      <c r="BN12" s="359">
        <v>0</v>
      </c>
      <c r="BO12" s="359">
        <v>0</v>
      </c>
      <c r="BP12" s="359">
        <v>0</v>
      </c>
      <c r="BQ12" s="359">
        <v>0</v>
      </c>
      <c r="BR12" s="359">
        <v>0</v>
      </c>
      <c r="BS12" s="359">
        <v>0</v>
      </c>
      <c r="BT12" s="359">
        <v>0</v>
      </c>
      <c r="BU12" s="359">
        <v>0</v>
      </c>
      <c r="BV12" s="359">
        <v>0</v>
      </c>
      <c r="BW12" s="359">
        <v>0</v>
      </c>
      <c r="BX12" s="359">
        <v>0</v>
      </c>
      <c r="BY12" s="359">
        <v>0</v>
      </c>
      <c r="BZ12" s="359">
        <v>0</v>
      </c>
      <c r="CA12" s="359">
        <v>0</v>
      </c>
      <c r="CB12" s="359">
        <v>0</v>
      </c>
      <c r="CC12" s="359">
        <v>0</v>
      </c>
      <c r="CD12" s="359">
        <v>0</v>
      </c>
      <c r="CE12" s="359">
        <v>0</v>
      </c>
      <c r="CF12" s="359">
        <v>0</v>
      </c>
      <c r="CG12" s="359">
        <v>0</v>
      </c>
      <c r="CH12" s="359">
        <v>0</v>
      </c>
      <c r="CI12" s="359">
        <v>0</v>
      </c>
      <c r="CJ12" s="359">
        <v>0</v>
      </c>
      <c r="CK12" s="359">
        <v>0</v>
      </c>
      <c r="CL12" s="359">
        <v>0</v>
      </c>
      <c r="CM12" s="359">
        <v>0</v>
      </c>
      <c r="CN12" s="359">
        <v>0</v>
      </c>
      <c r="CO12" s="359">
        <v>0</v>
      </c>
      <c r="CP12" s="359">
        <v>0</v>
      </c>
      <c r="CQ12" s="359">
        <v>0</v>
      </c>
      <c r="CR12" s="359">
        <v>0</v>
      </c>
      <c r="CS12" s="359">
        <v>0</v>
      </c>
      <c r="CT12" s="359">
        <v>0</v>
      </c>
      <c r="CU12" s="359">
        <v>0</v>
      </c>
      <c r="CV12" s="359">
        <v>0</v>
      </c>
      <c r="CW12" s="359">
        <v>0</v>
      </c>
      <c r="CX12" s="359">
        <v>0</v>
      </c>
      <c r="CY12" s="359">
        <v>0</v>
      </c>
      <c r="CZ12" s="359">
        <v>0</v>
      </c>
      <c r="DA12" s="359">
        <v>0</v>
      </c>
      <c r="DB12" s="359">
        <v>0</v>
      </c>
      <c r="DC12" s="359">
        <v>0</v>
      </c>
      <c r="DE12" s="23">
        <f>COUNTBLANK($H12:$DC12)</f>
        <v>0</v>
      </c>
      <c r="DF12" s="23">
        <f>COUNTIF($H12:$DC12,"&lt;&gt;0")</f>
        <v>0</v>
      </c>
      <c r="DG12">
        <f t="shared" ref="DG12:DG21" si="15">IF(ISNUMBER(E12),E12*100,0)</f>
        <v>21</v>
      </c>
      <c r="DH12">
        <v>0</v>
      </c>
    </row>
    <row r="13" spans="1:112" ht="15">
      <c r="A13" s="67">
        <v>1</v>
      </c>
      <c r="B13" s="323" t="str">
        <f>$B$11&amp;"2."</f>
        <v>D.1.2.</v>
      </c>
      <c r="C13" s="357" t="s">
        <v>182</v>
      </c>
      <c r="D13" s="304"/>
      <c r="E13" s="358">
        <v>0.21</v>
      </c>
      <c r="F13" s="350">
        <f>H13+NPV(FD,I13:INDEX(I13:DC13,PAL))</f>
        <v>0</v>
      </c>
      <c r="G13" s="350">
        <f>SUMIF($H$5:$DC$5,"&lt;="&amp;PAL,$H13:$DC13)</f>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0</v>
      </c>
      <c r="BG13" s="359">
        <v>0</v>
      </c>
      <c r="BH13" s="359">
        <v>0</v>
      </c>
      <c r="BI13" s="359">
        <v>0</v>
      </c>
      <c r="BJ13" s="359">
        <v>0</v>
      </c>
      <c r="BK13" s="359">
        <v>0</v>
      </c>
      <c r="BL13" s="359">
        <v>0</v>
      </c>
      <c r="BM13" s="359">
        <v>0</v>
      </c>
      <c r="BN13" s="359">
        <v>0</v>
      </c>
      <c r="BO13" s="359">
        <v>0</v>
      </c>
      <c r="BP13" s="359">
        <v>0</v>
      </c>
      <c r="BQ13" s="359">
        <v>0</v>
      </c>
      <c r="BR13" s="359">
        <v>0</v>
      </c>
      <c r="BS13" s="359">
        <v>0</v>
      </c>
      <c r="BT13" s="359">
        <v>0</v>
      </c>
      <c r="BU13" s="359">
        <v>0</v>
      </c>
      <c r="BV13" s="359">
        <v>0</v>
      </c>
      <c r="BW13" s="359">
        <v>0</v>
      </c>
      <c r="BX13" s="359">
        <v>0</v>
      </c>
      <c r="BY13" s="359">
        <v>0</v>
      </c>
      <c r="BZ13" s="359">
        <v>0</v>
      </c>
      <c r="CA13" s="359">
        <v>0</v>
      </c>
      <c r="CB13" s="359">
        <v>0</v>
      </c>
      <c r="CC13" s="359">
        <v>0</v>
      </c>
      <c r="CD13" s="359">
        <v>0</v>
      </c>
      <c r="CE13" s="359">
        <v>0</v>
      </c>
      <c r="CF13" s="359">
        <v>0</v>
      </c>
      <c r="CG13" s="359">
        <v>0</v>
      </c>
      <c r="CH13" s="359">
        <v>0</v>
      </c>
      <c r="CI13" s="359">
        <v>0</v>
      </c>
      <c r="CJ13" s="359">
        <v>0</v>
      </c>
      <c r="CK13" s="359">
        <v>0</v>
      </c>
      <c r="CL13" s="359">
        <v>0</v>
      </c>
      <c r="CM13" s="359">
        <v>0</v>
      </c>
      <c r="CN13" s="359">
        <v>0</v>
      </c>
      <c r="CO13" s="359">
        <v>0</v>
      </c>
      <c r="CP13" s="359">
        <v>0</v>
      </c>
      <c r="CQ13" s="359">
        <v>0</v>
      </c>
      <c r="CR13" s="359">
        <v>0</v>
      </c>
      <c r="CS13" s="359">
        <v>0</v>
      </c>
      <c r="CT13" s="359">
        <v>0</v>
      </c>
      <c r="CU13" s="359">
        <v>0</v>
      </c>
      <c r="CV13" s="359">
        <v>0</v>
      </c>
      <c r="CW13" s="359">
        <v>0</v>
      </c>
      <c r="CX13" s="359">
        <v>0</v>
      </c>
      <c r="CY13" s="359">
        <v>0</v>
      </c>
      <c r="CZ13" s="359">
        <v>0</v>
      </c>
      <c r="DA13" s="359">
        <v>0</v>
      </c>
      <c r="DB13" s="359">
        <v>0</v>
      </c>
      <c r="DC13" s="359">
        <v>0</v>
      </c>
      <c r="DE13" s="23">
        <f t="shared" ref="DE13:DE21" si="16">COUNTBLANK(H13:DC13)</f>
        <v>0</v>
      </c>
      <c r="DF13" s="23">
        <f t="shared" ref="DF13:DF76" si="17">COUNTIF($H13:$DC13,"&lt;&gt;0")</f>
        <v>0</v>
      </c>
      <c r="DG13">
        <f t="shared" si="15"/>
        <v>21</v>
      </c>
      <c r="DH13">
        <v>0</v>
      </c>
    </row>
    <row r="14" spans="1:112" ht="15">
      <c r="A14" s="67">
        <v>2</v>
      </c>
      <c r="B14" s="323" t="str">
        <f>$B$11&amp;"3."</f>
        <v>D.1.3.</v>
      </c>
      <c r="C14" s="357" t="s">
        <v>182</v>
      </c>
      <c r="D14" s="304"/>
      <c r="E14" s="358">
        <v>0.21</v>
      </c>
      <c r="F14" s="350">
        <f>H14+NPV(FD,I14:INDEX(I14:DC14,PAL))</f>
        <v>0</v>
      </c>
      <c r="G14" s="350">
        <f>SUMIF($H$5:$DC$5,"&lt;="&amp;PAL,$H14:$DC14)</f>
        <v>0</v>
      </c>
      <c r="H14" s="359">
        <v>0</v>
      </c>
      <c r="I14" s="359">
        <v>0</v>
      </c>
      <c r="J14" s="359">
        <v>0</v>
      </c>
      <c r="K14" s="359">
        <v>0</v>
      </c>
      <c r="L14" s="359">
        <v>0</v>
      </c>
      <c r="M14" s="359">
        <v>0</v>
      </c>
      <c r="N14" s="359">
        <v>0</v>
      </c>
      <c r="O14" s="359">
        <v>0</v>
      </c>
      <c r="P14" s="359">
        <v>0</v>
      </c>
      <c r="Q14" s="359">
        <v>0</v>
      </c>
      <c r="R14" s="359">
        <v>0</v>
      </c>
      <c r="S14" s="359">
        <v>0</v>
      </c>
      <c r="T14" s="359">
        <v>0</v>
      </c>
      <c r="U14" s="359">
        <v>0</v>
      </c>
      <c r="V14" s="359">
        <v>0</v>
      </c>
      <c r="W14" s="359">
        <v>0</v>
      </c>
      <c r="X14" s="359">
        <v>0</v>
      </c>
      <c r="Y14" s="359">
        <v>0</v>
      </c>
      <c r="Z14" s="359">
        <v>0</v>
      </c>
      <c r="AA14" s="359">
        <v>0</v>
      </c>
      <c r="AB14" s="359">
        <v>0</v>
      </c>
      <c r="AC14" s="359">
        <v>0</v>
      </c>
      <c r="AD14" s="359">
        <v>0</v>
      </c>
      <c r="AE14" s="359">
        <v>0</v>
      </c>
      <c r="AF14" s="359">
        <v>0</v>
      </c>
      <c r="AG14" s="359">
        <v>0</v>
      </c>
      <c r="AH14" s="359">
        <v>0</v>
      </c>
      <c r="AI14" s="359">
        <v>0</v>
      </c>
      <c r="AJ14" s="359">
        <v>0</v>
      </c>
      <c r="AK14" s="359">
        <v>0</v>
      </c>
      <c r="AL14" s="359">
        <v>0</v>
      </c>
      <c r="AM14" s="359">
        <v>0</v>
      </c>
      <c r="AN14" s="359">
        <v>0</v>
      </c>
      <c r="AO14" s="359">
        <v>0</v>
      </c>
      <c r="AP14" s="359">
        <v>0</v>
      </c>
      <c r="AQ14" s="359">
        <v>0</v>
      </c>
      <c r="AR14" s="359">
        <v>0</v>
      </c>
      <c r="AS14" s="359">
        <v>0</v>
      </c>
      <c r="AT14" s="359">
        <v>0</v>
      </c>
      <c r="AU14" s="359">
        <v>0</v>
      </c>
      <c r="AV14" s="359">
        <v>0</v>
      </c>
      <c r="AW14" s="359">
        <v>0</v>
      </c>
      <c r="AX14" s="359">
        <v>0</v>
      </c>
      <c r="AY14" s="359">
        <v>0</v>
      </c>
      <c r="AZ14" s="359">
        <v>0</v>
      </c>
      <c r="BA14" s="359">
        <v>0</v>
      </c>
      <c r="BB14" s="359">
        <v>0</v>
      </c>
      <c r="BC14" s="359">
        <v>0</v>
      </c>
      <c r="BD14" s="359">
        <v>0</v>
      </c>
      <c r="BE14" s="359">
        <v>0</v>
      </c>
      <c r="BF14" s="359">
        <v>0</v>
      </c>
      <c r="BG14" s="359">
        <v>0</v>
      </c>
      <c r="BH14" s="359">
        <v>0</v>
      </c>
      <c r="BI14" s="359">
        <v>0</v>
      </c>
      <c r="BJ14" s="359">
        <v>0</v>
      </c>
      <c r="BK14" s="359">
        <v>0</v>
      </c>
      <c r="BL14" s="359">
        <v>0</v>
      </c>
      <c r="BM14" s="359">
        <v>0</v>
      </c>
      <c r="BN14" s="359">
        <v>0</v>
      </c>
      <c r="BO14" s="359">
        <v>0</v>
      </c>
      <c r="BP14" s="359">
        <v>0</v>
      </c>
      <c r="BQ14" s="359">
        <v>0</v>
      </c>
      <c r="BR14" s="359">
        <v>0</v>
      </c>
      <c r="BS14" s="359">
        <v>0</v>
      </c>
      <c r="BT14" s="359">
        <v>0</v>
      </c>
      <c r="BU14" s="359">
        <v>0</v>
      </c>
      <c r="BV14" s="359">
        <v>0</v>
      </c>
      <c r="BW14" s="359">
        <v>0</v>
      </c>
      <c r="BX14" s="359">
        <v>0</v>
      </c>
      <c r="BY14" s="359">
        <v>0</v>
      </c>
      <c r="BZ14" s="359">
        <v>0</v>
      </c>
      <c r="CA14" s="359">
        <v>0</v>
      </c>
      <c r="CB14" s="359">
        <v>0</v>
      </c>
      <c r="CC14" s="359">
        <v>0</v>
      </c>
      <c r="CD14" s="359">
        <v>0</v>
      </c>
      <c r="CE14" s="359">
        <v>0</v>
      </c>
      <c r="CF14" s="359">
        <v>0</v>
      </c>
      <c r="CG14" s="359">
        <v>0</v>
      </c>
      <c r="CH14" s="359">
        <v>0</v>
      </c>
      <c r="CI14" s="359">
        <v>0</v>
      </c>
      <c r="CJ14" s="359">
        <v>0</v>
      </c>
      <c r="CK14" s="359">
        <v>0</v>
      </c>
      <c r="CL14" s="359">
        <v>0</v>
      </c>
      <c r="CM14" s="359">
        <v>0</v>
      </c>
      <c r="CN14" s="359">
        <v>0</v>
      </c>
      <c r="CO14" s="359">
        <v>0</v>
      </c>
      <c r="CP14" s="359">
        <v>0</v>
      </c>
      <c r="CQ14" s="359">
        <v>0</v>
      </c>
      <c r="CR14" s="359">
        <v>0</v>
      </c>
      <c r="CS14" s="359">
        <v>0</v>
      </c>
      <c r="CT14" s="359">
        <v>0</v>
      </c>
      <c r="CU14" s="359">
        <v>0</v>
      </c>
      <c r="CV14" s="359">
        <v>0</v>
      </c>
      <c r="CW14" s="359">
        <v>0</v>
      </c>
      <c r="CX14" s="359">
        <v>0</v>
      </c>
      <c r="CY14" s="359">
        <v>0</v>
      </c>
      <c r="CZ14" s="359">
        <v>0</v>
      </c>
      <c r="DA14" s="359">
        <v>0</v>
      </c>
      <c r="DB14" s="359">
        <v>0</v>
      </c>
      <c r="DC14" s="359">
        <v>0</v>
      </c>
      <c r="DE14" s="23">
        <f t="shared" si="16"/>
        <v>0</v>
      </c>
      <c r="DF14" s="23">
        <f t="shared" si="17"/>
        <v>0</v>
      </c>
      <c r="DG14">
        <f t="shared" si="15"/>
        <v>21</v>
      </c>
      <c r="DH14">
        <v>0</v>
      </c>
    </row>
    <row r="15" spans="1:112" ht="15">
      <c r="A15" s="67">
        <v>3</v>
      </c>
      <c r="B15" s="323" t="str">
        <f>$B$11&amp;"4."</f>
        <v>D.1.4.</v>
      </c>
      <c r="C15" s="357" t="s">
        <v>182</v>
      </c>
      <c r="D15" s="304"/>
      <c r="E15" s="358">
        <v>0.21</v>
      </c>
      <c r="F15" s="350">
        <f>H15+NPV(FD,I15:INDEX(I15:DC15,PAL))</f>
        <v>0</v>
      </c>
      <c r="G15" s="350">
        <f>SUMIF($H$5:$DC$5,"&lt;="&amp;PAL,$H15:$DC15)</f>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v>0</v>
      </c>
      <c r="AH15" s="359">
        <v>0</v>
      </c>
      <c r="AI15" s="359">
        <v>0</v>
      </c>
      <c r="AJ15" s="359">
        <v>0</v>
      </c>
      <c r="AK15" s="359">
        <v>0</v>
      </c>
      <c r="AL15" s="359">
        <v>0</v>
      </c>
      <c r="AM15" s="359">
        <v>0</v>
      </c>
      <c r="AN15" s="359">
        <v>0</v>
      </c>
      <c r="AO15" s="359">
        <v>0</v>
      </c>
      <c r="AP15" s="359">
        <v>0</v>
      </c>
      <c r="AQ15" s="359">
        <v>0</v>
      </c>
      <c r="AR15" s="359">
        <v>0</v>
      </c>
      <c r="AS15" s="359">
        <v>0</v>
      </c>
      <c r="AT15" s="359">
        <v>0</v>
      </c>
      <c r="AU15" s="359">
        <v>0</v>
      </c>
      <c r="AV15" s="359">
        <v>0</v>
      </c>
      <c r="AW15" s="359">
        <v>0</v>
      </c>
      <c r="AX15" s="359">
        <v>0</v>
      </c>
      <c r="AY15" s="359">
        <v>0</v>
      </c>
      <c r="AZ15" s="359">
        <v>0</v>
      </c>
      <c r="BA15" s="359">
        <v>0</v>
      </c>
      <c r="BB15" s="359">
        <v>0</v>
      </c>
      <c r="BC15" s="359">
        <v>0</v>
      </c>
      <c r="BD15" s="359">
        <v>0</v>
      </c>
      <c r="BE15" s="359">
        <v>0</v>
      </c>
      <c r="BF15" s="359">
        <v>0</v>
      </c>
      <c r="BG15" s="359">
        <v>0</v>
      </c>
      <c r="BH15" s="359">
        <v>0</v>
      </c>
      <c r="BI15" s="359">
        <v>0</v>
      </c>
      <c r="BJ15" s="359">
        <v>0</v>
      </c>
      <c r="BK15" s="359">
        <v>0</v>
      </c>
      <c r="BL15" s="359">
        <v>0</v>
      </c>
      <c r="BM15" s="359">
        <v>0</v>
      </c>
      <c r="BN15" s="359">
        <v>0</v>
      </c>
      <c r="BO15" s="359">
        <v>0</v>
      </c>
      <c r="BP15" s="359">
        <v>0</v>
      </c>
      <c r="BQ15" s="359">
        <v>0</v>
      </c>
      <c r="BR15" s="359">
        <v>0</v>
      </c>
      <c r="BS15" s="359">
        <v>0</v>
      </c>
      <c r="BT15" s="359">
        <v>0</v>
      </c>
      <c r="BU15" s="359">
        <v>0</v>
      </c>
      <c r="BV15" s="359">
        <v>0</v>
      </c>
      <c r="BW15" s="359">
        <v>0</v>
      </c>
      <c r="BX15" s="359">
        <v>0</v>
      </c>
      <c r="BY15" s="359">
        <v>0</v>
      </c>
      <c r="BZ15" s="359">
        <v>0</v>
      </c>
      <c r="CA15" s="359">
        <v>0</v>
      </c>
      <c r="CB15" s="359">
        <v>0</v>
      </c>
      <c r="CC15" s="359">
        <v>0</v>
      </c>
      <c r="CD15" s="359">
        <v>0</v>
      </c>
      <c r="CE15" s="359">
        <v>0</v>
      </c>
      <c r="CF15" s="359">
        <v>0</v>
      </c>
      <c r="CG15" s="359">
        <v>0</v>
      </c>
      <c r="CH15" s="359">
        <v>0</v>
      </c>
      <c r="CI15" s="359">
        <v>0</v>
      </c>
      <c r="CJ15" s="359">
        <v>0</v>
      </c>
      <c r="CK15" s="359">
        <v>0</v>
      </c>
      <c r="CL15" s="359">
        <v>0</v>
      </c>
      <c r="CM15" s="359">
        <v>0</v>
      </c>
      <c r="CN15" s="359">
        <v>0</v>
      </c>
      <c r="CO15" s="359">
        <v>0</v>
      </c>
      <c r="CP15" s="359">
        <v>0</v>
      </c>
      <c r="CQ15" s="359">
        <v>0</v>
      </c>
      <c r="CR15" s="359">
        <v>0</v>
      </c>
      <c r="CS15" s="359">
        <v>0</v>
      </c>
      <c r="CT15" s="359">
        <v>0</v>
      </c>
      <c r="CU15" s="359">
        <v>0</v>
      </c>
      <c r="CV15" s="359">
        <v>0</v>
      </c>
      <c r="CW15" s="359">
        <v>0</v>
      </c>
      <c r="CX15" s="359">
        <v>0</v>
      </c>
      <c r="CY15" s="359">
        <v>0</v>
      </c>
      <c r="CZ15" s="359">
        <v>0</v>
      </c>
      <c r="DA15" s="359">
        <v>0</v>
      </c>
      <c r="DB15" s="359">
        <v>0</v>
      </c>
      <c r="DC15" s="359">
        <v>0</v>
      </c>
      <c r="DE15" s="23">
        <f t="shared" si="16"/>
        <v>0</v>
      </c>
      <c r="DF15" s="23">
        <f t="shared" si="17"/>
        <v>0</v>
      </c>
      <c r="DG15">
        <f t="shared" si="15"/>
        <v>21</v>
      </c>
      <c r="DH15">
        <v>0</v>
      </c>
    </row>
    <row r="16" spans="1:112" ht="15">
      <c r="A16" s="67">
        <v>4</v>
      </c>
      <c r="B16" s="323" t="str">
        <f>$B$11&amp;"5."</f>
        <v>D.1.5.</v>
      </c>
      <c r="C16" s="357" t="s">
        <v>182</v>
      </c>
      <c r="D16" s="304"/>
      <c r="E16" s="358">
        <v>0.21</v>
      </c>
      <c r="F16" s="350">
        <f>H16+NPV(FD,I16:INDEX(I16:DC16,PAL))</f>
        <v>0</v>
      </c>
      <c r="G16" s="350">
        <f>SUMIF($H$5:$DC$5,"&lt;="&amp;PAL,$H16:$DC16)</f>
        <v>0</v>
      </c>
      <c r="H16" s="359">
        <v>0</v>
      </c>
      <c r="I16" s="359">
        <v>0</v>
      </c>
      <c r="J16" s="359">
        <v>0</v>
      </c>
      <c r="K16" s="359">
        <v>0</v>
      </c>
      <c r="L16" s="359">
        <v>0</v>
      </c>
      <c r="M16" s="359">
        <v>0</v>
      </c>
      <c r="N16" s="359">
        <v>0</v>
      </c>
      <c r="O16" s="359">
        <v>0</v>
      </c>
      <c r="P16" s="359">
        <v>0</v>
      </c>
      <c r="Q16" s="359">
        <v>0</v>
      </c>
      <c r="R16" s="359">
        <v>0</v>
      </c>
      <c r="S16" s="359">
        <v>0</v>
      </c>
      <c r="T16" s="359">
        <v>0</v>
      </c>
      <c r="U16" s="359">
        <v>0</v>
      </c>
      <c r="V16" s="359">
        <v>0</v>
      </c>
      <c r="W16" s="359">
        <v>0</v>
      </c>
      <c r="X16" s="359">
        <v>0</v>
      </c>
      <c r="Y16" s="359">
        <v>0</v>
      </c>
      <c r="Z16" s="359">
        <v>0</v>
      </c>
      <c r="AA16" s="359">
        <v>0</v>
      </c>
      <c r="AB16" s="359">
        <v>0</v>
      </c>
      <c r="AC16" s="359">
        <v>0</v>
      </c>
      <c r="AD16" s="359">
        <v>0</v>
      </c>
      <c r="AE16" s="359">
        <v>0</v>
      </c>
      <c r="AF16" s="359">
        <v>0</v>
      </c>
      <c r="AG16" s="359">
        <v>0</v>
      </c>
      <c r="AH16" s="359">
        <v>0</v>
      </c>
      <c r="AI16" s="359">
        <v>0</v>
      </c>
      <c r="AJ16" s="359">
        <v>0</v>
      </c>
      <c r="AK16" s="359">
        <v>0</v>
      </c>
      <c r="AL16" s="359">
        <v>0</v>
      </c>
      <c r="AM16" s="359">
        <v>0</v>
      </c>
      <c r="AN16" s="359">
        <v>0</v>
      </c>
      <c r="AO16" s="359">
        <v>0</v>
      </c>
      <c r="AP16" s="359">
        <v>0</v>
      </c>
      <c r="AQ16" s="359">
        <v>0</v>
      </c>
      <c r="AR16" s="359">
        <v>0</v>
      </c>
      <c r="AS16" s="359">
        <v>0</v>
      </c>
      <c r="AT16" s="359">
        <v>0</v>
      </c>
      <c r="AU16" s="359">
        <v>0</v>
      </c>
      <c r="AV16" s="359">
        <v>0</v>
      </c>
      <c r="AW16" s="359">
        <v>0</v>
      </c>
      <c r="AX16" s="359">
        <v>0</v>
      </c>
      <c r="AY16" s="359">
        <v>0</v>
      </c>
      <c r="AZ16" s="359">
        <v>0</v>
      </c>
      <c r="BA16" s="359">
        <v>0</v>
      </c>
      <c r="BB16" s="359">
        <v>0</v>
      </c>
      <c r="BC16" s="359">
        <v>0</v>
      </c>
      <c r="BD16" s="359">
        <v>0</v>
      </c>
      <c r="BE16" s="359">
        <v>0</v>
      </c>
      <c r="BF16" s="359">
        <v>0</v>
      </c>
      <c r="BG16" s="359">
        <v>0</v>
      </c>
      <c r="BH16" s="359">
        <v>0</v>
      </c>
      <c r="BI16" s="359">
        <v>0</v>
      </c>
      <c r="BJ16" s="359">
        <v>0</v>
      </c>
      <c r="BK16" s="359">
        <v>0</v>
      </c>
      <c r="BL16" s="359">
        <v>0</v>
      </c>
      <c r="BM16" s="359">
        <v>0</v>
      </c>
      <c r="BN16" s="359">
        <v>0</v>
      </c>
      <c r="BO16" s="359">
        <v>0</v>
      </c>
      <c r="BP16" s="359">
        <v>0</v>
      </c>
      <c r="BQ16" s="359">
        <v>0</v>
      </c>
      <c r="BR16" s="359">
        <v>0</v>
      </c>
      <c r="BS16" s="359">
        <v>0</v>
      </c>
      <c r="BT16" s="359">
        <v>0</v>
      </c>
      <c r="BU16" s="359">
        <v>0</v>
      </c>
      <c r="BV16" s="359">
        <v>0</v>
      </c>
      <c r="BW16" s="359">
        <v>0</v>
      </c>
      <c r="BX16" s="359">
        <v>0</v>
      </c>
      <c r="BY16" s="359">
        <v>0</v>
      </c>
      <c r="BZ16" s="359">
        <v>0</v>
      </c>
      <c r="CA16" s="359">
        <v>0</v>
      </c>
      <c r="CB16" s="359">
        <v>0</v>
      </c>
      <c r="CC16" s="359">
        <v>0</v>
      </c>
      <c r="CD16" s="359">
        <v>0</v>
      </c>
      <c r="CE16" s="359">
        <v>0</v>
      </c>
      <c r="CF16" s="359">
        <v>0</v>
      </c>
      <c r="CG16" s="359">
        <v>0</v>
      </c>
      <c r="CH16" s="359">
        <v>0</v>
      </c>
      <c r="CI16" s="359">
        <v>0</v>
      </c>
      <c r="CJ16" s="359">
        <v>0</v>
      </c>
      <c r="CK16" s="359">
        <v>0</v>
      </c>
      <c r="CL16" s="359">
        <v>0</v>
      </c>
      <c r="CM16" s="359">
        <v>0</v>
      </c>
      <c r="CN16" s="359">
        <v>0</v>
      </c>
      <c r="CO16" s="359">
        <v>0</v>
      </c>
      <c r="CP16" s="359">
        <v>0</v>
      </c>
      <c r="CQ16" s="359">
        <v>0</v>
      </c>
      <c r="CR16" s="359">
        <v>0</v>
      </c>
      <c r="CS16" s="359">
        <v>0</v>
      </c>
      <c r="CT16" s="359">
        <v>0</v>
      </c>
      <c r="CU16" s="359">
        <v>0</v>
      </c>
      <c r="CV16" s="359">
        <v>0</v>
      </c>
      <c r="CW16" s="359">
        <v>0</v>
      </c>
      <c r="CX16" s="359">
        <v>0</v>
      </c>
      <c r="CY16" s="359">
        <v>0</v>
      </c>
      <c r="CZ16" s="359">
        <v>0</v>
      </c>
      <c r="DA16" s="359">
        <v>0</v>
      </c>
      <c r="DB16" s="359">
        <v>0</v>
      </c>
      <c r="DC16" s="359">
        <v>0</v>
      </c>
      <c r="DE16" s="23">
        <f t="shared" si="16"/>
        <v>0</v>
      </c>
      <c r="DF16" s="23">
        <f t="shared" si="17"/>
        <v>0</v>
      </c>
      <c r="DG16">
        <f t="shared" si="15"/>
        <v>21</v>
      </c>
      <c r="DH16">
        <v>0</v>
      </c>
    </row>
    <row r="17" spans="1:112" ht="15">
      <c r="A17" s="67">
        <v>5</v>
      </c>
      <c r="B17" s="323" t="str">
        <f>$B$11&amp;"6."</f>
        <v>D.1.6.</v>
      </c>
      <c r="C17" s="357" t="s">
        <v>182</v>
      </c>
      <c r="D17" s="304"/>
      <c r="E17" s="358">
        <v>0.21</v>
      </c>
      <c r="F17" s="350">
        <f>H17+NPV(FD,I17:INDEX(I17:DC17,PAL))</f>
        <v>0</v>
      </c>
      <c r="G17" s="350">
        <f>SUMIF($H$5:$DC$5,"&lt;="&amp;PAL,$H17:$DC17)</f>
        <v>0</v>
      </c>
      <c r="H17" s="359">
        <v>0</v>
      </c>
      <c r="I17" s="359">
        <v>0</v>
      </c>
      <c r="J17" s="359">
        <v>0</v>
      </c>
      <c r="K17" s="359">
        <v>0</v>
      </c>
      <c r="L17" s="359">
        <v>0</v>
      </c>
      <c r="M17" s="359">
        <v>0</v>
      </c>
      <c r="N17" s="359">
        <v>0</v>
      </c>
      <c r="O17" s="359">
        <v>0</v>
      </c>
      <c r="P17" s="359">
        <v>0</v>
      </c>
      <c r="Q17" s="359">
        <v>0</v>
      </c>
      <c r="R17" s="359">
        <v>0</v>
      </c>
      <c r="S17" s="359">
        <v>0</v>
      </c>
      <c r="T17" s="359">
        <v>0</v>
      </c>
      <c r="U17" s="359">
        <v>0</v>
      </c>
      <c r="V17" s="359">
        <v>0</v>
      </c>
      <c r="W17" s="359">
        <v>0</v>
      </c>
      <c r="X17" s="359">
        <v>0</v>
      </c>
      <c r="Y17" s="359">
        <v>0</v>
      </c>
      <c r="Z17" s="359">
        <v>0</v>
      </c>
      <c r="AA17" s="359">
        <v>0</v>
      </c>
      <c r="AB17" s="359">
        <v>0</v>
      </c>
      <c r="AC17" s="359">
        <v>0</v>
      </c>
      <c r="AD17" s="359">
        <v>0</v>
      </c>
      <c r="AE17" s="359">
        <v>0</v>
      </c>
      <c r="AF17" s="359">
        <v>0</v>
      </c>
      <c r="AG17" s="359">
        <v>0</v>
      </c>
      <c r="AH17" s="359">
        <v>0</v>
      </c>
      <c r="AI17" s="359">
        <v>0</v>
      </c>
      <c r="AJ17" s="359">
        <v>0</v>
      </c>
      <c r="AK17" s="359">
        <v>0</v>
      </c>
      <c r="AL17" s="359">
        <v>0</v>
      </c>
      <c r="AM17" s="359">
        <v>0</v>
      </c>
      <c r="AN17" s="359">
        <v>0</v>
      </c>
      <c r="AO17" s="359">
        <v>0</v>
      </c>
      <c r="AP17" s="359">
        <v>0</v>
      </c>
      <c r="AQ17" s="359">
        <v>0</v>
      </c>
      <c r="AR17" s="359">
        <v>0</v>
      </c>
      <c r="AS17" s="359">
        <v>0</v>
      </c>
      <c r="AT17" s="359">
        <v>0</v>
      </c>
      <c r="AU17" s="359">
        <v>0</v>
      </c>
      <c r="AV17" s="359">
        <v>0</v>
      </c>
      <c r="AW17" s="359">
        <v>0</v>
      </c>
      <c r="AX17" s="359">
        <v>0</v>
      </c>
      <c r="AY17" s="359">
        <v>0</v>
      </c>
      <c r="AZ17" s="359">
        <v>0</v>
      </c>
      <c r="BA17" s="359">
        <v>0</v>
      </c>
      <c r="BB17" s="359">
        <v>0</v>
      </c>
      <c r="BC17" s="359">
        <v>0</v>
      </c>
      <c r="BD17" s="359">
        <v>0</v>
      </c>
      <c r="BE17" s="359">
        <v>0</v>
      </c>
      <c r="BF17" s="359">
        <v>0</v>
      </c>
      <c r="BG17" s="359">
        <v>0</v>
      </c>
      <c r="BH17" s="359">
        <v>0</v>
      </c>
      <c r="BI17" s="359">
        <v>0</v>
      </c>
      <c r="BJ17" s="359">
        <v>0</v>
      </c>
      <c r="BK17" s="359">
        <v>0</v>
      </c>
      <c r="BL17" s="359">
        <v>0</v>
      </c>
      <c r="BM17" s="359">
        <v>0</v>
      </c>
      <c r="BN17" s="359">
        <v>0</v>
      </c>
      <c r="BO17" s="359">
        <v>0</v>
      </c>
      <c r="BP17" s="359">
        <v>0</v>
      </c>
      <c r="BQ17" s="359">
        <v>0</v>
      </c>
      <c r="BR17" s="359">
        <v>0</v>
      </c>
      <c r="BS17" s="359">
        <v>0</v>
      </c>
      <c r="BT17" s="359">
        <v>0</v>
      </c>
      <c r="BU17" s="359">
        <v>0</v>
      </c>
      <c r="BV17" s="359">
        <v>0</v>
      </c>
      <c r="BW17" s="359">
        <v>0</v>
      </c>
      <c r="BX17" s="359">
        <v>0</v>
      </c>
      <c r="BY17" s="359">
        <v>0</v>
      </c>
      <c r="BZ17" s="359">
        <v>0</v>
      </c>
      <c r="CA17" s="359">
        <v>0</v>
      </c>
      <c r="CB17" s="359">
        <v>0</v>
      </c>
      <c r="CC17" s="359">
        <v>0</v>
      </c>
      <c r="CD17" s="359">
        <v>0</v>
      </c>
      <c r="CE17" s="359">
        <v>0</v>
      </c>
      <c r="CF17" s="359">
        <v>0</v>
      </c>
      <c r="CG17" s="359">
        <v>0</v>
      </c>
      <c r="CH17" s="359">
        <v>0</v>
      </c>
      <c r="CI17" s="359">
        <v>0</v>
      </c>
      <c r="CJ17" s="359">
        <v>0</v>
      </c>
      <c r="CK17" s="359">
        <v>0</v>
      </c>
      <c r="CL17" s="359">
        <v>0</v>
      </c>
      <c r="CM17" s="359">
        <v>0</v>
      </c>
      <c r="CN17" s="359">
        <v>0</v>
      </c>
      <c r="CO17" s="359">
        <v>0</v>
      </c>
      <c r="CP17" s="359">
        <v>0</v>
      </c>
      <c r="CQ17" s="359">
        <v>0</v>
      </c>
      <c r="CR17" s="359">
        <v>0</v>
      </c>
      <c r="CS17" s="359">
        <v>0</v>
      </c>
      <c r="CT17" s="359">
        <v>0</v>
      </c>
      <c r="CU17" s="359">
        <v>0</v>
      </c>
      <c r="CV17" s="359">
        <v>0</v>
      </c>
      <c r="CW17" s="359">
        <v>0</v>
      </c>
      <c r="CX17" s="359">
        <v>0</v>
      </c>
      <c r="CY17" s="359">
        <v>0</v>
      </c>
      <c r="CZ17" s="359">
        <v>0</v>
      </c>
      <c r="DA17" s="359">
        <v>0</v>
      </c>
      <c r="DB17" s="359">
        <v>0</v>
      </c>
      <c r="DC17" s="359">
        <v>0</v>
      </c>
      <c r="DE17" s="23">
        <f t="shared" si="16"/>
        <v>0</v>
      </c>
      <c r="DF17" s="23">
        <f t="shared" si="17"/>
        <v>0</v>
      </c>
      <c r="DG17">
        <f t="shared" si="15"/>
        <v>21</v>
      </c>
      <c r="DH17">
        <v>0</v>
      </c>
    </row>
    <row r="18" spans="1:112" ht="15">
      <c r="A18" s="67">
        <v>6</v>
      </c>
      <c r="B18" s="323" t="str">
        <f>$B$11&amp;"7."</f>
        <v>D.1.7.</v>
      </c>
      <c r="C18" s="357" t="s">
        <v>182</v>
      </c>
      <c r="D18" s="304"/>
      <c r="E18" s="358">
        <v>0.21</v>
      </c>
      <c r="F18" s="350">
        <f>H18+NPV(FD,I18:INDEX(I18:DC18,PAL))</f>
        <v>0</v>
      </c>
      <c r="G18" s="350">
        <f>SUMIF($H$5:$DC$5,"&lt;="&amp;PAL,$H18:$DC18)</f>
        <v>0</v>
      </c>
      <c r="H18" s="359">
        <v>0</v>
      </c>
      <c r="I18" s="359">
        <v>0</v>
      </c>
      <c r="J18" s="359">
        <v>0</v>
      </c>
      <c r="K18" s="359">
        <v>0</v>
      </c>
      <c r="L18" s="359">
        <v>0</v>
      </c>
      <c r="M18" s="359">
        <v>0</v>
      </c>
      <c r="N18" s="359">
        <v>0</v>
      </c>
      <c r="O18" s="359">
        <v>0</v>
      </c>
      <c r="P18" s="359">
        <v>0</v>
      </c>
      <c r="Q18" s="359">
        <v>0</v>
      </c>
      <c r="R18" s="359">
        <v>0</v>
      </c>
      <c r="S18" s="359">
        <v>0</v>
      </c>
      <c r="T18" s="359">
        <v>0</v>
      </c>
      <c r="U18" s="359">
        <v>0</v>
      </c>
      <c r="V18" s="359">
        <v>0</v>
      </c>
      <c r="W18" s="359">
        <v>0</v>
      </c>
      <c r="X18" s="359">
        <v>0</v>
      </c>
      <c r="Y18" s="359">
        <v>0</v>
      </c>
      <c r="Z18" s="359">
        <v>0</v>
      </c>
      <c r="AA18" s="359">
        <v>0</v>
      </c>
      <c r="AB18" s="359">
        <v>0</v>
      </c>
      <c r="AC18" s="359">
        <v>0</v>
      </c>
      <c r="AD18" s="359">
        <v>0</v>
      </c>
      <c r="AE18" s="359">
        <v>0</v>
      </c>
      <c r="AF18" s="359">
        <v>0</v>
      </c>
      <c r="AG18" s="359">
        <v>0</v>
      </c>
      <c r="AH18" s="359">
        <v>0</v>
      </c>
      <c r="AI18" s="359">
        <v>0</v>
      </c>
      <c r="AJ18" s="359">
        <v>0</v>
      </c>
      <c r="AK18" s="359">
        <v>0</v>
      </c>
      <c r="AL18" s="359">
        <v>0</v>
      </c>
      <c r="AM18" s="359">
        <v>0</v>
      </c>
      <c r="AN18" s="359">
        <v>0</v>
      </c>
      <c r="AO18" s="359">
        <v>0</v>
      </c>
      <c r="AP18" s="359">
        <v>0</v>
      </c>
      <c r="AQ18" s="359">
        <v>0</v>
      </c>
      <c r="AR18" s="359">
        <v>0</v>
      </c>
      <c r="AS18" s="359">
        <v>0</v>
      </c>
      <c r="AT18" s="359">
        <v>0</v>
      </c>
      <c r="AU18" s="359">
        <v>0</v>
      </c>
      <c r="AV18" s="359">
        <v>0</v>
      </c>
      <c r="AW18" s="359">
        <v>0</v>
      </c>
      <c r="AX18" s="359">
        <v>0</v>
      </c>
      <c r="AY18" s="359">
        <v>0</v>
      </c>
      <c r="AZ18" s="359">
        <v>0</v>
      </c>
      <c r="BA18" s="359">
        <v>0</v>
      </c>
      <c r="BB18" s="359">
        <v>0</v>
      </c>
      <c r="BC18" s="359">
        <v>0</v>
      </c>
      <c r="BD18" s="359">
        <v>0</v>
      </c>
      <c r="BE18" s="359">
        <v>0</v>
      </c>
      <c r="BF18" s="359">
        <v>0</v>
      </c>
      <c r="BG18" s="359">
        <v>0</v>
      </c>
      <c r="BH18" s="359">
        <v>0</v>
      </c>
      <c r="BI18" s="359">
        <v>0</v>
      </c>
      <c r="BJ18" s="359">
        <v>0</v>
      </c>
      <c r="BK18" s="359">
        <v>0</v>
      </c>
      <c r="BL18" s="359">
        <v>0</v>
      </c>
      <c r="BM18" s="359">
        <v>0</v>
      </c>
      <c r="BN18" s="359">
        <v>0</v>
      </c>
      <c r="BO18" s="359">
        <v>0</v>
      </c>
      <c r="BP18" s="359">
        <v>0</v>
      </c>
      <c r="BQ18" s="359">
        <v>0</v>
      </c>
      <c r="BR18" s="359">
        <v>0</v>
      </c>
      <c r="BS18" s="359">
        <v>0</v>
      </c>
      <c r="BT18" s="359">
        <v>0</v>
      </c>
      <c r="BU18" s="359">
        <v>0</v>
      </c>
      <c r="BV18" s="359">
        <v>0</v>
      </c>
      <c r="BW18" s="359">
        <v>0</v>
      </c>
      <c r="BX18" s="359">
        <v>0</v>
      </c>
      <c r="BY18" s="359">
        <v>0</v>
      </c>
      <c r="BZ18" s="359">
        <v>0</v>
      </c>
      <c r="CA18" s="359">
        <v>0</v>
      </c>
      <c r="CB18" s="359">
        <v>0</v>
      </c>
      <c r="CC18" s="359">
        <v>0</v>
      </c>
      <c r="CD18" s="359">
        <v>0</v>
      </c>
      <c r="CE18" s="359">
        <v>0</v>
      </c>
      <c r="CF18" s="359">
        <v>0</v>
      </c>
      <c r="CG18" s="359">
        <v>0</v>
      </c>
      <c r="CH18" s="359">
        <v>0</v>
      </c>
      <c r="CI18" s="359">
        <v>0</v>
      </c>
      <c r="CJ18" s="359">
        <v>0</v>
      </c>
      <c r="CK18" s="359">
        <v>0</v>
      </c>
      <c r="CL18" s="359">
        <v>0</v>
      </c>
      <c r="CM18" s="359">
        <v>0</v>
      </c>
      <c r="CN18" s="359">
        <v>0</v>
      </c>
      <c r="CO18" s="359">
        <v>0</v>
      </c>
      <c r="CP18" s="359">
        <v>0</v>
      </c>
      <c r="CQ18" s="359">
        <v>0</v>
      </c>
      <c r="CR18" s="359">
        <v>0</v>
      </c>
      <c r="CS18" s="359">
        <v>0</v>
      </c>
      <c r="CT18" s="359">
        <v>0</v>
      </c>
      <c r="CU18" s="359">
        <v>0</v>
      </c>
      <c r="CV18" s="359">
        <v>0</v>
      </c>
      <c r="CW18" s="359">
        <v>0</v>
      </c>
      <c r="CX18" s="359">
        <v>0</v>
      </c>
      <c r="CY18" s="359">
        <v>0</v>
      </c>
      <c r="CZ18" s="359">
        <v>0</v>
      </c>
      <c r="DA18" s="359">
        <v>0</v>
      </c>
      <c r="DB18" s="359">
        <v>0</v>
      </c>
      <c r="DC18" s="359">
        <v>0</v>
      </c>
      <c r="DE18" s="23">
        <f t="shared" si="16"/>
        <v>0</v>
      </c>
      <c r="DF18" s="23">
        <f t="shared" si="17"/>
        <v>0</v>
      </c>
      <c r="DG18">
        <f t="shared" si="15"/>
        <v>21</v>
      </c>
      <c r="DH18">
        <v>0</v>
      </c>
    </row>
    <row r="19" spans="1:112" ht="15">
      <c r="A19" s="67">
        <v>7</v>
      </c>
      <c r="B19" s="323" t="str">
        <f>$B$11&amp;"8."</f>
        <v>D.1.8.</v>
      </c>
      <c r="C19" s="357" t="s">
        <v>182</v>
      </c>
      <c r="D19" s="304"/>
      <c r="E19" s="358">
        <v>0.21</v>
      </c>
      <c r="F19" s="350">
        <f>H19+NPV(FD,I19:INDEX(I19:DC19,PAL))</f>
        <v>0</v>
      </c>
      <c r="G19" s="350">
        <f>SUMIF($H$5:$DC$5,"&lt;="&amp;PAL,$H19:$DC19)</f>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0</v>
      </c>
      <c r="AI19" s="359">
        <v>0</v>
      </c>
      <c r="AJ19" s="359">
        <v>0</v>
      </c>
      <c r="AK19" s="359">
        <v>0</v>
      </c>
      <c r="AL19" s="359">
        <v>0</v>
      </c>
      <c r="AM19" s="359">
        <v>0</v>
      </c>
      <c r="AN19" s="359">
        <v>0</v>
      </c>
      <c r="AO19" s="359">
        <v>0</v>
      </c>
      <c r="AP19" s="359">
        <v>0</v>
      </c>
      <c r="AQ19" s="359">
        <v>0</v>
      </c>
      <c r="AR19" s="359">
        <v>0</v>
      </c>
      <c r="AS19" s="359">
        <v>0</v>
      </c>
      <c r="AT19" s="359">
        <v>0</v>
      </c>
      <c r="AU19" s="359">
        <v>0</v>
      </c>
      <c r="AV19" s="359">
        <v>0</v>
      </c>
      <c r="AW19" s="359">
        <v>0</v>
      </c>
      <c r="AX19" s="359">
        <v>0</v>
      </c>
      <c r="AY19" s="359">
        <v>0</v>
      </c>
      <c r="AZ19" s="359">
        <v>0</v>
      </c>
      <c r="BA19" s="359">
        <v>0</v>
      </c>
      <c r="BB19" s="359">
        <v>0</v>
      </c>
      <c r="BC19" s="359">
        <v>0</v>
      </c>
      <c r="BD19" s="359">
        <v>0</v>
      </c>
      <c r="BE19" s="359">
        <v>0</v>
      </c>
      <c r="BF19" s="359">
        <v>0</v>
      </c>
      <c r="BG19" s="359">
        <v>0</v>
      </c>
      <c r="BH19" s="359">
        <v>0</v>
      </c>
      <c r="BI19" s="359">
        <v>0</v>
      </c>
      <c r="BJ19" s="359">
        <v>0</v>
      </c>
      <c r="BK19" s="359">
        <v>0</v>
      </c>
      <c r="BL19" s="359">
        <v>0</v>
      </c>
      <c r="BM19" s="359">
        <v>0</v>
      </c>
      <c r="BN19" s="359">
        <v>0</v>
      </c>
      <c r="BO19" s="359">
        <v>0</v>
      </c>
      <c r="BP19" s="359">
        <v>0</v>
      </c>
      <c r="BQ19" s="359">
        <v>0</v>
      </c>
      <c r="BR19" s="359">
        <v>0</v>
      </c>
      <c r="BS19" s="359">
        <v>0</v>
      </c>
      <c r="BT19" s="359">
        <v>0</v>
      </c>
      <c r="BU19" s="359">
        <v>0</v>
      </c>
      <c r="BV19" s="359">
        <v>0</v>
      </c>
      <c r="BW19" s="359">
        <v>0</v>
      </c>
      <c r="BX19" s="359">
        <v>0</v>
      </c>
      <c r="BY19" s="359">
        <v>0</v>
      </c>
      <c r="BZ19" s="359">
        <v>0</v>
      </c>
      <c r="CA19" s="359">
        <v>0</v>
      </c>
      <c r="CB19" s="359">
        <v>0</v>
      </c>
      <c r="CC19" s="359">
        <v>0</v>
      </c>
      <c r="CD19" s="359">
        <v>0</v>
      </c>
      <c r="CE19" s="359">
        <v>0</v>
      </c>
      <c r="CF19" s="359">
        <v>0</v>
      </c>
      <c r="CG19" s="359">
        <v>0</v>
      </c>
      <c r="CH19" s="359">
        <v>0</v>
      </c>
      <c r="CI19" s="359">
        <v>0</v>
      </c>
      <c r="CJ19" s="359">
        <v>0</v>
      </c>
      <c r="CK19" s="359">
        <v>0</v>
      </c>
      <c r="CL19" s="359">
        <v>0</v>
      </c>
      <c r="CM19" s="359">
        <v>0</v>
      </c>
      <c r="CN19" s="359">
        <v>0</v>
      </c>
      <c r="CO19" s="359">
        <v>0</v>
      </c>
      <c r="CP19" s="359">
        <v>0</v>
      </c>
      <c r="CQ19" s="359">
        <v>0</v>
      </c>
      <c r="CR19" s="359">
        <v>0</v>
      </c>
      <c r="CS19" s="359">
        <v>0</v>
      </c>
      <c r="CT19" s="359">
        <v>0</v>
      </c>
      <c r="CU19" s="359">
        <v>0</v>
      </c>
      <c r="CV19" s="359">
        <v>0</v>
      </c>
      <c r="CW19" s="359">
        <v>0</v>
      </c>
      <c r="CX19" s="359">
        <v>0</v>
      </c>
      <c r="CY19" s="359">
        <v>0</v>
      </c>
      <c r="CZ19" s="359">
        <v>0</v>
      </c>
      <c r="DA19" s="359">
        <v>0</v>
      </c>
      <c r="DB19" s="359">
        <v>0</v>
      </c>
      <c r="DC19" s="359">
        <v>0</v>
      </c>
      <c r="DE19" s="23">
        <f t="shared" si="16"/>
        <v>0</v>
      </c>
      <c r="DF19" s="23">
        <f t="shared" si="17"/>
        <v>0</v>
      </c>
      <c r="DG19">
        <f t="shared" si="15"/>
        <v>21</v>
      </c>
      <c r="DH19">
        <v>0</v>
      </c>
    </row>
    <row r="20" spans="1:112" ht="15">
      <c r="A20" s="67">
        <v>8</v>
      </c>
      <c r="B20" s="323" t="str">
        <f>$B$11&amp;"9."</f>
        <v>D.1.9.</v>
      </c>
      <c r="C20" s="360" t="s">
        <v>178</v>
      </c>
      <c r="D20" s="304"/>
      <c r="E20" s="358">
        <v>0.21</v>
      </c>
      <c r="F20" s="350">
        <f>H20+NPV(FD,I20:INDEX(I20:DC20,PAL))</f>
        <v>0</v>
      </c>
      <c r="G20" s="350">
        <f>SUMIF($H$5:$DC$5,"&lt;="&amp;PAL,$H20:$DC20)</f>
        <v>0</v>
      </c>
      <c r="H20" s="361">
        <v>0</v>
      </c>
      <c r="I20" s="361">
        <v>0</v>
      </c>
      <c r="J20" s="361">
        <v>0</v>
      </c>
      <c r="K20" s="361">
        <v>0</v>
      </c>
      <c r="L20" s="361">
        <v>0</v>
      </c>
      <c r="M20" s="361">
        <v>0</v>
      </c>
      <c r="N20" s="361">
        <v>0</v>
      </c>
      <c r="O20" s="361">
        <v>0</v>
      </c>
      <c r="P20" s="361">
        <v>0</v>
      </c>
      <c r="Q20" s="361">
        <v>0</v>
      </c>
      <c r="R20" s="361">
        <v>0</v>
      </c>
      <c r="S20" s="362">
        <v>0</v>
      </c>
      <c r="T20" s="362">
        <v>0</v>
      </c>
      <c r="U20" s="362">
        <v>0</v>
      </c>
      <c r="V20" s="362">
        <v>0</v>
      </c>
      <c r="W20" s="362">
        <v>0</v>
      </c>
      <c r="X20" s="362">
        <v>0</v>
      </c>
      <c r="Y20" s="362">
        <v>0</v>
      </c>
      <c r="Z20" s="362">
        <v>0</v>
      </c>
      <c r="AA20" s="362">
        <v>0</v>
      </c>
      <c r="AB20" s="362">
        <v>0</v>
      </c>
      <c r="AC20" s="362">
        <v>0</v>
      </c>
      <c r="AD20" s="362">
        <v>0</v>
      </c>
      <c r="AE20" s="362">
        <v>0</v>
      </c>
      <c r="AF20" s="362">
        <v>0</v>
      </c>
      <c r="AG20" s="362">
        <v>0</v>
      </c>
      <c r="AH20" s="362">
        <v>0</v>
      </c>
      <c r="AI20" s="362">
        <v>0</v>
      </c>
      <c r="AJ20" s="362">
        <v>0</v>
      </c>
      <c r="AK20" s="362">
        <v>0</v>
      </c>
      <c r="AL20" s="362">
        <v>0</v>
      </c>
      <c r="AM20" s="362">
        <v>0</v>
      </c>
      <c r="AN20" s="362">
        <v>0</v>
      </c>
      <c r="AO20" s="362">
        <v>0</v>
      </c>
      <c r="AP20" s="362">
        <v>0</v>
      </c>
      <c r="AQ20" s="362">
        <v>0</v>
      </c>
      <c r="AR20" s="362">
        <v>0</v>
      </c>
      <c r="AS20" s="362">
        <v>0</v>
      </c>
      <c r="AT20" s="362">
        <v>0</v>
      </c>
      <c r="AU20" s="362">
        <v>0</v>
      </c>
      <c r="AV20" s="362">
        <v>0</v>
      </c>
      <c r="AW20" s="362">
        <v>0</v>
      </c>
      <c r="AX20" s="362">
        <v>0</v>
      </c>
      <c r="AY20" s="362">
        <v>0</v>
      </c>
      <c r="AZ20" s="362">
        <v>0</v>
      </c>
      <c r="BA20" s="362">
        <v>0</v>
      </c>
      <c r="BB20" s="362">
        <v>0</v>
      </c>
      <c r="BC20" s="362">
        <v>0</v>
      </c>
      <c r="BD20" s="362">
        <v>0</v>
      </c>
      <c r="BE20" s="362">
        <v>0</v>
      </c>
      <c r="BF20" s="362">
        <v>0</v>
      </c>
      <c r="BG20" s="362">
        <v>0</v>
      </c>
      <c r="BH20" s="362">
        <v>0</v>
      </c>
      <c r="BI20" s="362">
        <v>0</v>
      </c>
      <c r="BJ20" s="362">
        <v>0</v>
      </c>
      <c r="BK20" s="362">
        <v>0</v>
      </c>
      <c r="BL20" s="362">
        <v>0</v>
      </c>
      <c r="BM20" s="362">
        <v>0</v>
      </c>
      <c r="BN20" s="362">
        <v>0</v>
      </c>
      <c r="BO20" s="362">
        <v>0</v>
      </c>
      <c r="BP20" s="362">
        <v>0</v>
      </c>
      <c r="BQ20" s="362">
        <v>0</v>
      </c>
      <c r="BR20" s="362">
        <v>0</v>
      </c>
      <c r="BS20" s="362">
        <v>0</v>
      </c>
      <c r="BT20" s="362">
        <v>0</v>
      </c>
      <c r="BU20" s="362">
        <v>0</v>
      </c>
      <c r="BV20" s="362">
        <v>0</v>
      </c>
      <c r="BW20" s="362">
        <v>0</v>
      </c>
      <c r="BX20" s="362">
        <v>0</v>
      </c>
      <c r="BY20" s="362">
        <v>0</v>
      </c>
      <c r="BZ20" s="362">
        <v>0</v>
      </c>
      <c r="CA20" s="362">
        <v>0</v>
      </c>
      <c r="CB20" s="362">
        <v>0</v>
      </c>
      <c r="CC20" s="362">
        <v>0</v>
      </c>
      <c r="CD20" s="362">
        <v>0</v>
      </c>
      <c r="CE20" s="362">
        <v>0</v>
      </c>
      <c r="CF20" s="362">
        <v>0</v>
      </c>
      <c r="CG20" s="362">
        <v>0</v>
      </c>
      <c r="CH20" s="362">
        <v>0</v>
      </c>
      <c r="CI20" s="362">
        <v>0</v>
      </c>
      <c r="CJ20" s="362">
        <v>0</v>
      </c>
      <c r="CK20" s="362">
        <v>0</v>
      </c>
      <c r="CL20" s="362">
        <v>0</v>
      </c>
      <c r="CM20" s="362">
        <v>0</v>
      </c>
      <c r="CN20" s="362">
        <v>0</v>
      </c>
      <c r="CO20" s="362">
        <v>0</v>
      </c>
      <c r="CP20" s="362">
        <v>0</v>
      </c>
      <c r="CQ20" s="362">
        <v>0</v>
      </c>
      <c r="CR20" s="362">
        <v>0</v>
      </c>
      <c r="CS20" s="362">
        <v>0</v>
      </c>
      <c r="CT20" s="362">
        <v>0</v>
      </c>
      <c r="CU20" s="362">
        <v>0</v>
      </c>
      <c r="CV20" s="362">
        <v>0</v>
      </c>
      <c r="CW20" s="362">
        <v>0</v>
      </c>
      <c r="CX20" s="362">
        <v>0</v>
      </c>
      <c r="CY20" s="362">
        <v>0</v>
      </c>
      <c r="CZ20" s="362">
        <v>0</v>
      </c>
      <c r="DA20" s="362">
        <v>0</v>
      </c>
      <c r="DB20" s="362">
        <v>0</v>
      </c>
      <c r="DC20" s="362">
        <v>0</v>
      </c>
      <c r="DE20" s="23">
        <f t="shared" si="16"/>
        <v>0</v>
      </c>
      <c r="DF20" s="23">
        <f t="shared" si="17"/>
        <v>0</v>
      </c>
      <c r="DG20">
        <f t="shared" si="15"/>
        <v>21</v>
      </c>
      <c r="DH20">
        <v>0</v>
      </c>
    </row>
    <row r="21" spans="1:112" ht="15">
      <c r="A21" s="67">
        <v>9</v>
      </c>
      <c r="B21" s="323" t="str">
        <f>$B$11&amp;"L."</f>
        <v>D.1.L.</v>
      </c>
      <c r="C21" s="360" t="s">
        <v>179</v>
      </c>
      <c r="D21" s="304"/>
      <c r="E21" s="358">
        <v>0.21</v>
      </c>
      <c r="F21" s="350">
        <f>H21+NPV(FD,I21:INDEX(I21:DC21,PAL))</f>
        <v>0</v>
      </c>
      <c r="G21" s="350">
        <f>SUMIF($H$5:$DC$5,"&lt;="&amp;PAL,$H21:$DC21)</f>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2">
        <v>0</v>
      </c>
      <c r="AC21" s="361">
        <v>0</v>
      </c>
      <c r="AD21" s="361">
        <v>0</v>
      </c>
      <c r="AE21" s="361">
        <v>0</v>
      </c>
      <c r="AF21" s="361">
        <v>0</v>
      </c>
      <c r="AG21" s="361">
        <v>0</v>
      </c>
      <c r="AH21" s="361">
        <v>0</v>
      </c>
      <c r="AI21" s="361">
        <v>0</v>
      </c>
      <c r="AJ21" s="361">
        <v>0</v>
      </c>
      <c r="AK21" s="361">
        <v>0</v>
      </c>
      <c r="AL21" s="361">
        <v>0</v>
      </c>
      <c r="AM21" s="361">
        <v>0</v>
      </c>
      <c r="AN21" s="361">
        <v>0</v>
      </c>
      <c r="AO21" s="361">
        <v>0</v>
      </c>
      <c r="AP21" s="361">
        <v>0</v>
      </c>
      <c r="AQ21" s="361">
        <v>0</v>
      </c>
      <c r="AR21" s="361">
        <v>0</v>
      </c>
      <c r="AS21" s="361">
        <v>0</v>
      </c>
      <c r="AT21" s="361">
        <v>0</v>
      </c>
      <c r="AU21" s="361">
        <v>0</v>
      </c>
      <c r="AV21" s="361">
        <v>0</v>
      </c>
      <c r="AW21" s="361">
        <v>0</v>
      </c>
      <c r="AX21" s="361">
        <v>0</v>
      </c>
      <c r="AY21" s="361">
        <v>0</v>
      </c>
      <c r="AZ21" s="361">
        <v>0</v>
      </c>
      <c r="BA21" s="361">
        <v>0</v>
      </c>
      <c r="BB21" s="361">
        <v>0</v>
      </c>
      <c r="BC21" s="361">
        <v>0</v>
      </c>
      <c r="BD21" s="361">
        <v>0</v>
      </c>
      <c r="BE21" s="361">
        <v>0</v>
      </c>
      <c r="BF21" s="361">
        <v>0</v>
      </c>
      <c r="BG21" s="361">
        <v>0</v>
      </c>
      <c r="BH21" s="361">
        <v>0</v>
      </c>
      <c r="BI21" s="361">
        <v>0</v>
      </c>
      <c r="BJ21" s="361">
        <v>0</v>
      </c>
      <c r="BK21" s="361">
        <v>0</v>
      </c>
      <c r="BL21" s="361">
        <v>0</v>
      </c>
      <c r="BM21" s="361">
        <v>0</v>
      </c>
      <c r="BN21" s="361">
        <v>0</v>
      </c>
      <c r="BO21" s="361">
        <v>0</v>
      </c>
      <c r="BP21" s="361">
        <v>0</v>
      </c>
      <c r="BQ21" s="361">
        <v>0</v>
      </c>
      <c r="BR21" s="361">
        <v>0</v>
      </c>
      <c r="BS21" s="361">
        <v>0</v>
      </c>
      <c r="BT21" s="361">
        <v>0</v>
      </c>
      <c r="BU21" s="361">
        <v>0</v>
      </c>
      <c r="BV21" s="361">
        <v>0</v>
      </c>
      <c r="BW21" s="361">
        <v>0</v>
      </c>
      <c r="BX21" s="361">
        <v>0</v>
      </c>
      <c r="BY21" s="361">
        <v>0</v>
      </c>
      <c r="BZ21" s="361">
        <v>0</v>
      </c>
      <c r="CA21" s="361">
        <v>0</v>
      </c>
      <c r="CB21" s="361">
        <v>0</v>
      </c>
      <c r="CC21" s="361">
        <v>0</v>
      </c>
      <c r="CD21" s="361">
        <v>0</v>
      </c>
      <c r="CE21" s="361">
        <v>0</v>
      </c>
      <c r="CF21" s="361">
        <v>0</v>
      </c>
      <c r="CG21" s="361">
        <v>0</v>
      </c>
      <c r="CH21" s="361">
        <v>0</v>
      </c>
      <c r="CI21" s="361">
        <v>0</v>
      </c>
      <c r="CJ21" s="361">
        <v>0</v>
      </c>
      <c r="CK21" s="361">
        <v>0</v>
      </c>
      <c r="CL21" s="361">
        <v>0</v>
      </c>
      <c r="CM21" s="361">
        <v>0</v>
      </c>
      <c r="CN21" s="361">
        <v>0</v>
      </c>
      <c r="CO21" s="361">
        <v>0</v>
      </c>
      <c r="CP21" s="361">
        <v>0</v>
      </c>
      <c r="CQ21" s="361">
        <v>0</v>
      </c>
      <c r="CR21" s="361">
        <v>0</v>
      </c>
      <c r="CS21" s="361">
        <v>0</v>
      </c>
      <c r="CT21" s="361">
        <v>0</v>
      </c>
      <c r="CU21" s="361">
        <v>0</v>
      </c>
      <c r="CV21" s="361">
        <v>0</v>
      </c>
      <c r="CW21" s="361">
        <v>0</v>
      </c>
      <c r="CX21" s="361">
        <v>0</v>
      </c>
      <c r="CY21" s="361">
        <v>0</v>
      </c>
      <c r="CZ21" s="361">
        <v>0</v>
      </c>
      <c r="DA21" s="361">
        <v>0</v>
      </c>
      <c r="DB21" s="361">
        <v>0</v>
      </c>
      <c r="DC21" s="362">
        <v>0</v>
      </c>
      <c r="DE21" s="23">
        <f t="shared" si="16"/>
        <v>0</v>
      </c>
      <c r="DF21" s="23">
        <f t="shared" si="17"/>
        <v>0</v>
      </c>
      <c r="DG21">
        <f t="shared" si="15"/>
        <v>21</v>
      </c>
      <c r="DH21">
        <f>DG21/(100+DG21)</f>
        <v>0.17355371900826447</v>
      </c>
    </row>
    <row r="22" spans="1:112" ht="15">
      <c r="A22" s="67">
        <v>10</v>
      </c>
      <c r="B22" s="323" t="s">
        <v>180</v>
      </c>
      <c r="C22" s="349" t="s">
        <v>181</v>
      </c>
      <c r="D22" s="351"/>
      <c r="E22" s="351"/>
      <c r="F22" s="352">
        <f>SUM(F23:F30)+F31</f>
        <v>0</v>
      </c>
      <c r="G22" s="350">
        <f>SUMIF($H$5:$DC$5,"&lt;="&amp;PAL,$H22:$DC22)</f>
        <v>0</v>
      </c>
      <c r="H22" s="352">
        <f>SUM(H23:H30)+H31</f>
        <v>0</v>
      </c>
      <c r="I22" s="352">
        <f t="shared" ref="I22:BT22" si="18">SUM(I23:I30)+I31</f>
        <v>0</v>
      </c>
      <c r="J22" s="352">
        <f t="shared" si="18"/>
        <v>0</v>
      </c>
      <c r="K22" s="352">
        <f t="shared" si="18"/>
        <v>0</v>
      </c>
      <c r="L22" s="352">
        <f t="shared" si="18"/>
        <v>0</v>
      </c>
      <c r="M22" s="352">
        <f t="shared" si="18"/>
        <v>0</v>
      </c>
      <c r="N22" s="352">
        <f t="shared" si="18"/>
        <v>0</v>
      </c>
      <c r="O22" s="352">
        <f t="shared" si="18"/>
        <v>0</v>
      </c>
      <c r="P22" s="352">
        <f t="shared" si="18"/>
        <v>0</v>
      </c>
      <c r="Q22" s="352">
        <f t="shared" si="18"/>
        <v>0</v>
      </c>
      <c r="R22" s="352">
        <f t="shared" si="18"/>
        <v>0</v>
      </c>
      <c r="S22" s="352">
        <f t="shared" si="18"/>
        <v>0</v>
      </c>
      <c r="T22" s="352">
        <f t="shared" si="18"/>
        <v>0</v>
      </c>
      <c r="U22" s="352">
        <f t="shared" si="18"/>
        <v>0</v>
      </c>
      <c r="V22" s="352">
        <f t="shared" si="18"/>
        <v>0</v>
      </c>
      <c r="W22" s="352">
        <f t="shared" si="18"/>
        <v>0</v>
      </c>
      <c r="X22" s="352">
        <f t="shared" si="18"/>
        <v>0</v>
      </c>
      <c r="Y22" s="352">
        <f t="shared" si="18"/>
        <v>0</v>
      </c>
      <c r="Z22" s="352">
        <f t="shared" si="18"/>
        <v>0</v>
      </c>
      <c r="AA22" s="352">
        <f t="shared" si="18"/>
        <v>0</v>
      </c>
      <c r="AB22" s="352">
        <f t="shared" si="18"/>
        <v>0</v>
      </c>
      <c r="AC22" s="352">
        <f t="shared" si="18"/>
        <v>0</v>
      </c>
      <c r="AD22" s="352">
        <f t="shared" si="18"/>
        <v>0</v>
      </c>
      <c r="AE22" s="352">
        <f t="shared" si="18"/>
        <v>0</v>
      </c>
      <c r="AF22" s="352">
        <f t="shared" si="18"/>
        <v>0</v>
      </c>
      <c r="AG22" s="352">
        <f t="shared" si="18"/>
        <v>0</v>
      </c>
      <c r="AH22" s="352">
        <f t="shared" si="18"/>
        <v>0</v>
      </c>
      <c r="AI22" s="352">
        <f t="shared" si="18"/>
        <v>0</v>
      </c>
      <c r="AJ22" s="352">
        <f t="shared" si="18"/>
        <v>0</v>
      </c>
      <c r="AK22" s="352">
        <f t="shared" si="18"/>
        <v>0</v>
      </c>
      <c r="AL22" s="352">
        <f t="shared" si="18"/>
        <v>0</v>
      </c>
      <c r="AM22" s="352">
        <f t="shared" si="18"/>
        <v>0</v>
      </c>
      <c r="AN22" s="352">
        <f t="shared" si="18"/>
        <v>0</v>
      </c>
      <c r="AO22" s="352">
        <f t="shared" si="18"/>
        <v>0</v>
      </c>
      <c r="AP22" s="352">
        <f t="shared" si="18"/>
        <v>0</v>
      </c>
      <c r="AQ22" s="352">
        <f t="shared" si="18"/>
        <v>0</v>
      </c>
      <c r="AR22" s="352">
        <f t="shared" si="18"/>
        <v>0</v>
      </c>
      <c r="AS22" s="352">
        <f t="shared" si="18"/>
        <v>0</v>
      </c>
      <c r="AT22" s="352">
        <f t="shared" si="18"/>
        <v>0</v>
      </c>
      <c r="AU22" s="352">
        <f t="shared" si="18"/>
        <v>0</v>
      </c>
      <c r="AV22" s="352">
        <f t="shared" si="18"/>
        <v>0</v>
      </c>
      <c r="AW22" s="352">
        <f t="shared" si="18"/>
        <v>0</v>
      </c>
      <c r="AX22" s="352">
        <f t="shared" si="18"/>
        <v>0</v>
      </c>
      <c r="AY22" s="352">
        <f t="shared" si="18"/>
        <v>0</v>
      </c>
      <c r="AZ22" s="352">
        <f t="shared" si="18"/>
        <v>0</v>
      </c>
      <c r="BA22" s="352">
        <f t="shared" si="18"/>
        <v>0</v>
      </c>
      <c r="BB22" s="352">
        <f t="shared" si="18"/>
        <v>0</v>
      </c>
      <c r="BC22" s="352">
        <f t="shared" si="18"/>
        <v>0</v>
      </c>
      <c r="BD22" s="352">
        <f t="shared" si="18"/>
        <v>0</v>
      </c>
      <c r="BE22" s="352">
        <f t="shared" si="18"/>
        <v>0</v>
      </c>
      <c r="BF22" s="352">
        <f t="shared" si="18"/>
        <v>0</v>
      </c>
      <c r="BG22" s="352">
        <f t="shared" si="18"/>
        <v>0</v>
      </c>
      <c r="BH22" s="352">
        <f t="shared" si="18"/>
        <v>0</v>
      </c>
      <c r="BI22" s="352">
        <f t="shared" si="18"/>
        <v>0</v>
      </c>
      <c r="BJ22" s="352">
        <f t="shared" si="18"/>
        <v>0</v>
      </c>
      <c r="BK22" s="352">
        <f t="shared" si="18"/>
        <v>0</v>
      </c>
      <c r="BL22" s="352">
        <f t="shared" si="18"/>
        <v>0</v>
      </c>
      <c r="BM22" s="352">
        <f t="shared" si="18"/>
        <v>0</v>
      </c>
      <c r="BN22" s="352">
        <f t="shared" si="18"/>
        <v>0</v>
      </c>
      <c r="BO22" s="352">
        <f t="shared" si="18"/>
        <v>0</v>
      </c>
      <c r="BP22" s="352">
        <f t="shared" si="18"/>
        <v>0</v>
      </c>
      <c r="BQ22" s="352">
        <f t="shared" si="18"/>
        <v>0</v>
      </c>
      <c r="BR22" s="352">
        <f t="shared" si="18"/>
        <v>0</v>
      </c>
      <c r="BS22" s="352">
        <f t="shared" si="18"/>
        <v>0</v>
      </c>
      <c r="BT22" s="352">
        <f t="shared" si="18"/>
        <v>0</v>
      </c>
      <c r="BU22" s="352">
        <f t="shared" ref="BU22:DC22" si="19">SUM(BU23:BU30)+BU31</f>
        <v>0</v>
      </c>
      <c r="BV22" s="352">
        <f t="shared" si="19"/>
        <v>0</v>
      </c>
      <c r="BW22" s="352">
        <f t="shared" si="19"/>
        <v>0</v>
      </c>
      <c r="BX22" s="352">
        <f t="shared" si="19"/>
        <v>0</v>
      </c>
      <c r="BY22" s="352">
        <f t="shared" si="19"/>
        <v>0</v>
      </c>
      <c r="BZ22" s="352">
        <f t="shared" si="19"/>
        <v>0</v>
      </c>
      <c r="CA22" s="352">
        <f t="shared" si="19"/>
        <v>0</v>
      </c>
      <c r="CB22" s="352">
        <f t="shared" si="19"/>
        <v>0</v>
      </c>
      <c r="CC22" s="352">
        <f t="shared" si="19"/>
        <v>0</v>
      </c>
      <c r="CD22" s="352">
        <f t="shared" si="19"/>
        <v>0</v>
      </c>
      <c r="CE22" s="352">
        <f t="shared" si="19"/>
        <v>0</v>
      </c>
      <c r="CF22" s="352">
        <f t="shared" si="19"/>
        <v>0</v>
      </c>
      <c r="CG22" s="352">
        <f t="shared" si="19"/>
        <v>0</v>
      </c>
      <c r="CH22" s="352">
        <f t="shared" si="19"/>
        <v>0</v>
      </c>
      <c r="CI22" s="352">
        <f t="shared" si="19"/>
        <v>0</v>
      </c>
      <c r="CJ22" s="352">
        <f t="shared" si="19"/>
        <v>0</v>
      </c>
      <c r="CK22" s="352">
        <f t="shared" si="19"/>
        <v>0</v>
      </c>
      <c r="CL22" s="352">
        <f t="shared" si="19"/>
        <v>0</v>
      </c>
      <c r="CM22" s="352">
        <f t="shared" si="19"/>
        <v>0</v>
      </c>
      <c r="CN22" s="352">
        <f t="shared" si="19"/>
        <v>0</v>
      </c>
      <c r="CO22" s="352">
        <f t="shared" si="19"/>
        <v>0</v>
      </c>
      <c r="CP22" s="352">
        <f t="shared" si="19"/>
        <v>0</v>
      </c>
      <c r="CQ22" s="352">
        <f t="shared" si="19"/>
        <v>0</v>
      </c>
      <c r="CR22" s="352">
        <f t="shared" si="19"/>
        <v>0</v>
      </c>
      <c r="CS22" s="352">
        <f t="shared" si="19"/>
        <v>0</v>
      </c>
      <c r="CT22" s="352">
        <f t="shared" si="19"/>
        <v>0</v>
      </c>
      <c r="CU22" s="352">
        <f t="shared" si="19"/>
        <v>0</v>
      </c>
      <c r="CV22" s="352">
        <f t="shared" si="19"/>
        <v>0</v>
      </c>
      <c r="CW22" s="352">
        <f t="shared" si="19"/>
        <v>0</v>
      </c>
      <c r="CX22" s="352">
        <f t="shared" si="19"/>
        <v>0</v>
      </c>
      <c r="CY22" s="352">
        <f t="shared" si="19"/>
        <v>0</v>
      </c>
      <c r="CZ22" s="352">
        <f t="shared" si="19"/>
        <v>0</v>
      </c>
      <c r="DA22" s="352">
        <f t="shared" si="19"/>
        <v>0</v>
      </c>
      <c r="DB22" s="352">
        <f t="shared" si="19"/>
        <v>0</v>
      </c>
      <c r="DC22" s="352">
        <f t="shared" si="19"/>
        <v>0</v>
      </c>
      <c r="DF22" s="23">
        <f t="shared" si="17"/>
        <v>0</v>
      </c>
    </row>
    <row r="23" spans="1:112" ht="15">
      <c r="A23" s="67">
        <v>11</v>
      </c>
      <c r="B23" s="323" t="str">
        <f>$B$22&amp;"1."</f>
        <v>D.2.1.</v>
      </c>
      <c r="C23" s="357" t="s">
        <v>182</v>
      </c>
      <c r="D23" s="363"/>
      <c r="E23" s="358">
        <v>0.21</v>
      </c>
      <c r="F23" s="350">
        <f>H23+NPV(FD,I23:INDEX(I23:DC23,PAL))</f>
        <v>0</v>
      </c>
      <c r="G23" s="350">
        <f>SUMIF($H$5:$DC$5,"&lt;="&amp;PAL,$H23:$DC23)</f>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0</v>
      </c>
      <c r="AI23" s="359">
        <v>0</v>
      </c>
      <c r="AJ23" s="359">
        <v>0</v>
      </c>
      <c r="AK23" s="359">
        <v>0</v>
      </c>
      <c r="AL23" s="359">
        <v>0</v>
      </c>
      <c r="AM23" s="359">
        <v>0</v>
      </c>
      <c r="AN23" s="359">
        <v>0</v>
      </c>
      <c r="AO23" s="359">
        <v>0</v>
      </c>
      <c r="AP23" s="359">
        <v>0</v>
      </c>
      <c r="AQ23" s="359">
        <v>0</v>
      </c>
      <c r="AR23" s="359">
        <v>0</v>
      </c>
      <c r="AS23" s="359">
        <v>0</v>
      </c>
      <c r="AT23" s="359">
        <v>0</v>
      </c>
      <c r="AU23" s="359">
        <v>0</v>
      </c>
      <c r="AV23" s="359">
        <v>0</v>
      </c>
      <c r="AW23" s="359">
        <v>0</v>
      </c>
      <c r="AX23" s="359">
        <v>0</v>
      </c>
      <c r="AY23" s="359">
        <v>0</v>
      </c>
      <c r="AZ23" s="359">
        <v>0</v>
      </c>
      <c r="BA23" s="359">
        <v>0</v>
      </c>
      <c r="BB23" s="359">
        <v>0</v>
      </c>
      <c r="BC23" s="359">
        <v>0</v>
      </c>
      <c r="BD23" s="359">
        <v>0</v>
      </c>
      <c r="BE23" s="359">
        <v>0</v>
      </c>
      <c r="BF23" s="359">
        <v>0</v>
      </c>
      <c r="BG23" s="359">
        <v>0</v>
      </c>
      <c r="BH23" s="359">
        <v>0</v>
      </c>
      <c r="BI23" s="359">
        <v>0</v>
      </c>
      <c r="BJ23" s="359">
        <v>0</v>
      </c>
      <c r="BK23" s="359">
        <v>0</v>
      </c>
      <c r="BL23" s="359">
        <v>0</v>
      </c>
      <c r="BM23" s="359">
        <v>0</v>
      </c>
      <c r="BN23" s="359">
        <v>0</v>
      </c>
      <c r="BO23" s="359">
        <v>0</v>
      </c>
      <c r="BP23" s="359">
        <v>0</v>
      </c>
      <c r="BQ23" s="359">
        <v>0</v>
      </c>
      <c r="BR23" s="359">
        <v>0</v>
      </c>
      <c r="BS23" s="359">
        <v>0</v>
      </c>
      <c r="BT23" s="359">
        <v>0</v>
      </c>
      <c r="BU23" s="359">
        <v>0</v>
      </c>
      <c r="BV23" s="359">
        <v>0</v>
      </c>
      <c r="BW23" s="359">
        <v>0</v>
      </c>
      <c r="BX23" s="359">
        <v>0</v>
      </c>
      <c r="BY23" s="359">
        <v>0</v>
      </c>
      <c r="BZ23" s="359">
        <v>0</v>
      </c>
      <c r="CA23" s="359">
        <v>0</v>
      </c>
      <c r="CB23" s="359">
        <v>0</v>
      </c>
      <c r="CC23" s="359">
        <v>0</v>
      </c>
      <c r="CD23" s="359">
        <v>0</v>
      </c>
      <c r="CE23" s="359">
        <v>0</v>
      </c>
      <c r="CF23" s="359">
        <v>0</v>
      </c>
      <c r="CG23" s="359">
        <v>0</v>
      </c>
      <c r="CH23" s="359">
        <v>0</v>
      </c>
      <c r="CI23" s="359">
        <v>0</v>
      </c>
      <c r="CJ23" s="359">
        <v>0</v>
      </c>
      <c r="CK23" s="359">
        <v>0</v>
      </c>
      <c r="CL23" s="359">
        <v>0</v>
      </c>
      <c r="CM23" s="359">
        <v>0</v>
      </c>
      <c r="CN23" s="359">
        <v>0</v>
      </c>
      <c r="CO23" s="359">
        <v>0</v>
      </c>
      <c r="CP23" s="359">
        <v>0</v>
      </c>
      <c r="CQ23" s="359">
        <v>0</v>
      </c>
      <c r="CR23" s="359">
        <v>0</v>
      </c>
      <c r="CS23" s="359">
        <v>0</v>
      </c>
      <c r="CT23" s="359">
        <v>0</v>
      </c>
      <c r="CU23" s="359">
        <v>0</v>
      </c>
      <c r="CV23" s="359">
        <v>0</v>
      </c>
      <c r="CW23" s="359">
        <v>0</v>
      </c>
      <c r="CX23" s="359">
        <v>0</v>
      </c>
      <c r="CY23" s="359">
        <v>0</v>
      </c>
      <c r="CZ23" s="359">
        <v>0</v>
      </c>
      <c r="DA23" s="359">
        <v>0</v>
      </c>
      <c r="DB23" s="359">
        <v>0</v>
      </c>
      <c r="DC23" s="359">
        <v>0</v>
      </c>
      <c r="DE23" s="23">
        <f>COUNTBLANK(H23:DC23)</f>
        <v>0</v>
      </c>
      <c r="DF23" s="23">
        <f t="shared" si="17"/>
        <v>0</v>
      </c>
      <c r="DG23">
        <f t="shared" ref="DG23:DG32" si="20">IF(ISNUMBER(E23),E23*100,0)</f>
        <v>21</v>
      </c>
      <c r="DH23">
        <v>0</v>
      </c>
    </row>
    <row r="24" spans="1:112" ht="15">
      <c r="A24" s="67">
        <v>12</v>
      </c>
      <c r="B24" s="323" t="str">
        <f>$B$22&amp;"2."</f>
        <v>D.2.2.</v>
      </c>
      <c r="C24" s="357" t="s">
        <v>182</v>
      </c>
      <c r="D24" s="363"/>
      <c r="E24" s="358">
        <v>0.21</v>
      </c>
      <c r="F24" s="350">
        <f>H24+NPV(FD,I24:INDEX(I24:DC24,PAL))</f>
        <v>0</v>
      </c>
      <c r="G24" s="350">
        <f>SUMIF($H$5:$DC$5,"&lt;="&amp;PAL,$H24:$DC24)</f>
        <v>0</v>
      </c>
      <c r="H24" s="359">
        <v>0</v>
      </c>
      <c r="I24" s="359">
        <v>0</v>
      </c>
      <c r="J24" s="359">
        <v>0</v>
      </c>
      <c r="K24" s="359">
        <v>0</v>
      </c>
      <c r="L24" s="359">
        <v>0</v>
      </c>
      <c r="M24" s="359">
        <v>0</v>
      </c>
      <c r="N24" s="359">
        <v>0</v>
      </c>
      <c r="O24" s="359">
        <v>0</v>
      </c>
      <c r="P24" s="359">
        <v>0</v>
      </c>
      <c r="Q24" s="359">
        <v>0</v>
      </c>
      <c r="R24" s="359">
        <v>0</v>
      </c>
      <c r="S24" s="359">
        <v>0</v>
      </c>
      <c r="T24" s="359">
        <v>0</v>
      </c>
      <c r="U24" s="359">
        <v>0</v>
      </c>
      <c r="V24" s="359">
        <v>0</v>
      </c>
      <c r="W24" s="359">
        <v>0</v>
      </c>
      <c r="X24" s="359">
        <v>0</v>
      </c>
      <c r="Y24" s="359">
        <v>0</v>
      </c>
      <c r="Z24" s="359">
        <v>0</v>
      </c>
      <c r="AA24" s="359">
        <v>0</v>
      </c>
      <c r="AB24" s="359">
        <v>0</v>
      </c>
      <c r="AC24" s="359">
        <v>0</v>
      </c>
      <c r="AD24" s="359">
        <v>0</v>
      </c>
      <c r="AE24" s="359">
        <v>0</v>
      </c>
      <c r="AF24" s="359">
        <v>0</v>
      </c>
      <c r="AG24" s="359">
        <v>0</v>
      </c>
      <c r="AH24" s="359">
        <v>0</v>
      </c>
      <c r="AI24" s="359">
        <v>0</v>
      </c>
      <c r="AJ24" s="359">
        <v>0</v>
      </c>
      <c r="AK24" s="359">
        <v>0</v>
      </c>
      <c r="AL24" s="359">
        <v>0</v>
      </c>
      <c r="AM24" s="359">
        <v>0</v>
      </c>
      <c r="AN24" s="359">
        <v>0</v>
      </c>
      <c r="AO24" s="359">
        <v>0</v>
      </c>
      <c r="AP24" s="359">
        <v>0</v>
      </c>
      <c r="AQ24" s="359">
        <v>0</v>
      </c>
      <c r="AR24" s="359">
        <v>0</v>
      </c>
      <c r="AS24" s="359">
        <v>0</v>
      </c>
      <c r="AT24" s="359">
        <v>0</v>
      </c>
      <c r="AU24" s="359">
        <v>0</v>
      </c>
      <c r="AV24" s="359">
        <v>0</v>
      </c>
      <c r="AW24" s="359">
        <v>0</v>
      </c>
      <c r="AX24" s="359">
        <v>0</v>
      </c>
      <c r="AY24" s="359">
        <v>0</v>
      </c>
      <c r="AZ24" s="359">
        <v>0</v>
      </c>
      <c r="BA24" s="359">
        <v>0</v>
      </c>
      <c r="BB24" s="359">
        <v>0</v>
      </c>
      <c r="BC24" s="359">
        <v>0</v>
      </c>
      <c r="BD24" s="359">
        <v>0</v>
      </c>
      <c r="BE24" s="359">
        <v>0</v>
      </c>
      <c r="BF24" s="359">
        <v>0</v>
      </c>
      <c r="BG24" s="359">
        <v>0</v>
      </c>
      <c r="BH24" s="359">
        <v>0</v>
      </c>
      <c r="BI24" s="359">
        <v>0</v>
      </c>
      <c r="BJ24" s="359">
        <v>0</v>
      </c>
      <c r="BK24" s="359">
        <v>0</v>
      </c>
      <c r="BL24" s="359">
        <v>0</v>
      </c>
      <c r="BM24" s="359">
        <v>0</v>
      </c>
      <c r="BN24" s="359">
        <v>0</v>
      </c>
      <c r="BO24" s="359">
        <v>0</v>
      </c>
      <c r="BP24" s="359">
        <v>0</v>
      </c>
      <c r="BQ24" s="359">
        <v>0</v>
      </c>
      <c r="BR24" s="359">
        <v>0</v>
      </c>
      <c r="BS24" s="359">
        <v>0</v>
      </c>
      <c r="BT24" s="359">
        <v>0</v>
      </c>
      <c r="BU24" s="359">
        <v>0</v>
      </c>
      <c r="BV24" s="359">
        <v>0</v>
      </c>
      <c r="BW24" s="359">
        <v>0</v>
      </c>
      <c r="BX24" s="359">
        <v>0</v>
      </c>
      <c r="BY24" s="359">
        <v>0</v>
      </c>
      <c r="BZ24" s="359">
        <v>0</v>
      </c>
      <c r="CA24" s="359">
        <v>0</v>
      </c>
      <c r="CB24" s="359">
        <v>0</v>
      </c>
      <c r="CC24" s="359">
        <v>0</v>
      </c>
      <c r="CD24" s="359">
        <v>0</v>
      </c>
      <c r="CE24" s="359">
        <v>0</v>
      </c>
      <c r="CF24" s="359">
        <v>0</v>
      </c>
      <c r="CG24" s="359">
        <v>0</v>
      </c>
      <c r="CH24" s="359">
        <v>0</v>
      </c>
      <c r="CI24" s="359">
        <v>0</v>
      </c>
      <c r="CJ24" s="359">
        <v>0</v>
      </c>
      <c r="CK24" s="359">
        <v>0</v>
      </c>
      <c r="CL24" s="359">
        <v>0</v>
      </c>
      <c r="CM24" s="359">
        <v>0</v>
      </c>
      <c r="CN24" s="359">
        <v>0</v>
      </c>
      <c r="CO24" s="359">
        <v>0</v>
      </c>
      <c r="CP24" s="359">
        <v>0</v>
      </c>
      <c r="CQ24" s="359">
        <v>0</v>
      </c>
      <c r="CR24" s="359">
        <v>0</v>
      </c>
      <c r="CS24" s="359">
        <v>0</v>
      </c>
      <c r="CT24" s="359">
        <v>0</v>
      </c>
      <c r="CU24" s="359">
        <v>0</v>
      </c>
      <c r="CV24" s="359">
        <v>0</v>
      </c>
      <c r="CW24" s="359">
        <v>0</v>
      </c>
      <c r="CX24" s="359">
        <v>0</v>
      </c>
      <c r="CY24" s="359">
        <v>0</v>
      </c>
      <c r="CZ24" s="359">
        <v>0</v>
      </c>
      <c r="DA24" s="359">
        <v>0</v>
      </c>
      <c r="DB24" s="359">
        <v>0</v>
      </c>
      <c r="DC24" s="359">
        <v>0</v>
      </c>
      <c r="DE24" s="23">
        <f t="shared" ref="DE24:DE32" si="21">COUNTBLANK(H24:DC24)</f>
        <v>0</v>
      </c>
      <c r="DF24" s="23">
        <f t="shared" si="17"/>
        <v>0</v>
      </c>
      <c r="DG24">
        <f t="shared" si="20"/>
        <v>21</v>
      </c>
      <c r="DH24">
        <v>0</v>
      </c>
    </row>
    <row r="25" spans="1:112" ht="15">
      <c r="A25" s="67">
        <v>13</v>
      </c>
      <c r="B25" s="323" t="str">
        <f>$B$22&amp;"3."</f>
        <v>D.2.3.</v>
      </c>
      <c r="C25" s="357" t="s">
        <v>182</v>
      </c>
      <c r="D25" s="363"/>
      <c r="E25" s="358">
        <v>0.21</v>
      </c>
      <c r="F25" s="350">
        <f>H25+NPV(FD,I25:INDEX(I25:DC25,PAL))</f>
        <v>0</v>
      </c>
      <c r="G25" s="350">
        <f>SUMIF($H$5:$DC$5,"&lt;="&amp;PAL,$H25:$DC25)</f>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0</v>
      </c>
      <c r="AI25" s="359">
        <v>0</v>
      </c>
      <c r="AJ25" s="359">
        <v>0</v>
      </c>
      <c r="AK25" s="359">
        <v>0</v>
      </c>
      <c r="AL25" s="359">
        <v>0</v>
      </c>
      <c r="AM25" s="359">
        <v>0</v>
      </c>
      <c r="AN25" s="359">
        <v>0</v>
      </c>
      <c r="AO25" s="359">
        <v>0</v>
      </c>
      <c r="AP25" s="359">
        <v>0</v>
      </c>
      <c r="AQ25" s="359">
        <v>0</v>
      </c>
      <c r="AR25" s="359">
        <v>0</v>
      </c>
      <c r="AS25" s="359">
        <v>0</v>
      </c>
      <c r="AT25" s="359">
        <v>0</v>
      </c>
      <c r="AU25" s="359">
        <v>0</v>
      </c>
      <c r="AV25" s="359">
        <v>0</v>
      </c>
      <c r="AW25" s="359">
        <v>0</v>
      </c>
      <c r="AX25" s="359">
        <v>0</v>
      </c>
      <c r="AY25" s="359">
        <v>0</v>
      </c>
      <c r="AZ25" s="359">
        <v>0</v>
      </c>
      <c r="BA25" s="359">
        <v>0</v>
      </c>
      <c r="BB25" s="359">
        <v>0</v>
      </c>
      <c r="BC25" s="359">
        <v>0</v>
      </c>
      <c r="BD25" s="359">
        <v>0</v>
      </c>
      <c r="BE25" s="359">
        <v>0</v>
      </c>
      <c r="BF25" s="359">
        <v>0</v>
      </c>
      <c r="BG25" s="359">
        <v>0</v>
      </c>
      <c r="BH25" s="359">
        <v>0</v>
      </c>
      <c r="BI25" s="359">
        <v>0</v>
      </c>
      <c r="BJ25" s="359">
        <v>0</v>
      </c>
      <c r="BK25" s="359">
        <v>0</v>
      </c>
      <c r="BL25" s="359">
        <v>0</v>
      </c>
      <c r="BM25" s="359">
        <v>0</v>
      </c>
      <c r="BN25" s="359">
        <v>0</v>
      </c>
      <c r="BO25" s="359">
        <v>0</v>
      </c>
      <c r="BP25" s="359">
        <v>0</v>
      </c>
      <c r="BQ25" s="359">
        <v>0</v>
      </c>
      <c r="BR25" s="359">
        <v>0</v>
      </c>
      <c r="BS25" s="359">
        <v>0</v>
      </c>
      <c r="BT25" s="359">
        <v>0</v>
      </c>
      <c r="BU25" s="359">
        <v>0</v>
      </c>
      <c r="BV25" s="359">
        <v>0</v>
      </c>
      <c r="BW25" s="359">
        <v>0</v>
      </c>
      <c r="BX25" s="359">
        <v>0</v>
      </c>
      <c r="BY25" s="359">
        <v>0</v>
      </c>
      <c r="BZ25" s="359">
        <v>0</v>
      </c>
      <c r="CA25" s="359">
        <v>0</v>
      </c>
      <c r="CB25" s="359">
        <v>0</v>
      </c>
      <c r="CC25" s="359">
        <v>0</v>
      </c>
      <c r="CD25" s="359">
        <v>0</v>
      </c>
      <c r="CE25" s="359">
        <v>0</v>
      </c>
      <c r="CF25" s="359">
        <v>0</v>
      </c>
      <c r="CG25" s="359">
        <v>0</v>
      </c>
      <c r="CH25" s="359">
        <v>0</v>
      </c>
      <c r="CI25" s="359">
        <v>0</v>
      </c>
      <c r="CJ25" s="359">
        <v>0</v>
      </c>
      <c r="CK25" s="359">
        <v>0</v>
      </c>
      <c r="CL25" s="359">
        <v>0</v>
      </c>
      <c r="CM25" s="359">
        <v>0</v>
      </c>
      <c r="CN25" s="359">
        <v>0</v>
      </c>
      <c r="CO25" s="359">
        <v>0</v>
      </c>
      <c r="CP25" s="359">
        <v>0</v>
      </c>
      <c r="CQ25" s="359">
        <v>0</v>
      </c>
      <c r="CR25" s="359">
        <v>0</v>
      </c>
      <c r="CS25" s="359">
        <v>0</v>
      </c>
      <c r="CT25" s="359">
        <v>0</v>
      </c>
      <c r="CU25" s="359">
        <v>0</v>
      </c>
      <c r="CV25" s="359">
        <v>0</v>
      </c>
      <c r="CW25" s="359">
        <v>0</v>
      </c>
      <c r="CX25" s="359">
        <v>0</v>
      </c>
      <c r="CY25" s="359">
        <v>0</v>
      </c>
      <c r="CZ25" s="359">
        <v>0</v>
      </c>
      <c r="DA25" s="359">
        <v>0</v>
      </c>
      <c r="DB25" s="359">
        <v>0</v>
      </c>
      <c r="DC25" s="359">
        <v>0</v>
      </c>
      <c r="DE25" s="23">
        <f t="shared" si="21"/>
        <v>0</v>
      </c>
      <c r="DF25" s="23">
        <f t="shared" si="17"/>
        <v>0</v>
      </c>
      <c r="DG25">
        <f t="shared" si="20"/>
        <v>21</v>
      </c>
      <c r="DH25">
        <v>0</v>
      </c>
    </row>
    <row r="26" spans="1:112" ht="15">
      <c r="A26" s="67">
        <v>14</v>
      </c>
      <c r="B26" s="323" t="str">
        <f>$B$22&amp;"4."</f>
        <v>D.2.4.</v>
      </c>
      <c r="C26" s="357" t="s">
        <v>182</v>
      </c>
      <c r="D26" s="363"/>
      <c r="E26" s="358">
        <v>0.21</v>
      </c>
      <c r="F26" s="350">
        <f>H26+NPV(FD,I26:INDEX(I26:DC26,PAL))</f>
        <v>0</v>
      </c>
      <c r="G26" s="350">
        <f>SUMIF($H$5:$DC$5,"&lt;="&amp;PAL,$H26:$DC26)</f>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0</v>
      </c>
      <c r="AI26" s="359">
        <v>0</v>
      </c>
      <c r="AJ26" s="359">
        <v>0</v>
      </c>
      <c r="AK26" s="359">
        <v>0</v>
      </c>
      <c r="AL26" s="359">
        <v>0</v>
      </c>
      <c r="AM26" s="359">
        <v>0</v>
      </c>
      <c r="AN26" s="359">
        <v>0</v>
      </c>
      <c r="AO26" s="359">
        <v>0</v>
      </c>
      <c r="AP26" s="359">
        <v>0</v>
      </c>
      <c r="AQ26" s="359">
        <v>0</v>
      </c>
      <c r="AR26" s="359">
        <v>0</v>
      </c>
      <c r="AS26" s="359">
        <v>0</v>
      </c>
      <c r="AT26" s="359">
        <v>0</v>
      </c>
      <c r="AU26" s="359">
        <v>0</v>
      </c>
      <c r="AV26" s="359">
        <v>0</v>
      </c>
      <c r="AW26" s="359">
        <v>0</v>
      </c>
      <c r="AX26" s="359">
        <v>0</v>
      </c>
      <c r="AY26" s="359">
        <v>0</v>
      </c>
      <c r="AZ26" s="359">
        <v>0</v>
      </c>
      <c r="BA26" s="359">
        <v>0</v>
      </c>
      <c r="BB26" s="359">
        <v>0</v>
      </c>
      <c r="BC26" s="359">
        <v>0</v>
      </c>
      <c r="BD26" s="359">
        <v>0</v>
      </c>
      <c r="BE26" s="359">
        <v>0</v>
      </c>
      <c r="BF26" s="359">
        <v>0</v>
      </c>
      <c r="BG26" s="359">
        <v>0</v>
      </c>
      <c r="BH26" s="359">
        <v>0</v>
      </c>
      <c r="BI26" s="359">
        <v>0</v>
      </c>
      <c r="BJ26" s="359">
        <v>0</v>
      </c>
      <c r="BK26" s="359">
        <v>0</v>
      </c>
      <c r="BL26" s="359">
        <v>0</v>
      </c>
      <c r="BM26" s="359">
        <v>0</v>
      </c>
      <c r="BN26" s="359">
        <v>0</v>
      </c>
      <c r="BO26" s="359">
        <v>0</v>
      </c>
      <c r="BP26" s="359">
        <v>0</v>
      </c>
      <c r="BQ26" s="359">
        <v>0</v>
      </c>
      <c r="BR26" s="359">
        <v>0</v>
      </c>
      <c r="BS26" s="359">
        <v>0</v>
      </c>
      <c r="BT26" s="359">
        <v>0</v>
      </c>
      <c r="BU26" s="359">
        <v>0</v>
      </c>
      <c r="BV26" s="359">
        <v>0</v>
      </c>
      <c r="BW26" s="359">
        <v>0</v>
      </c>
      <c r="BX26" s="359">
        <v>0</v>
      </c>
      <c r="BY26" s="359">
        <v>0</v>
      </c>
      <c r="BZ26" s="359">
        <v>0</v>
      </c>
      <c r="CA26" s="359">
        <v>0</v>
      </c>
      <c r="CB26" s="359">
        <v>0</v>
      </c>
      <c r="CC26" s="359">
        <v>0</v>
      </c>
      <c r="CD26" s="359">
        <v>0</v>
      </c>
      <c r="CE26" s="359">
        <v>0</v>
      </c>
      <c r="CF26" s="359">
        <v>0</v>
      </c>
      <c r="CG26" s="359">
        <v>0</v>
      </c>
      <c r="CH26" s="359">
        <v>0</v>
      </c>
      <c r="CI26" s="359">
        <v>0</v>
      </c>
      <c r="CJ26" s="359">
        <v>0</v>
      </c>
      <c r="CK26" s="359">
        <v>0</v>
      </c>
      <c r="CL26" s="359">
        <v>0</v>
      </c>
      <c r="CM26" s="359">
        <v>0</v>
      </c>
      <c r="CN26" s="359">
        <v>0</v>
      </c>
      <c r="CO26" s="359">
        <v>0</v>
      </c>
      <c r="CP26" s="359">
        <v>0</v>
      </c>
      <c r="CQ26" s="359">
        <v>0</v>
      </c>
      <c r="CR26" s="359">
        <v>0</v>
      </c>
      <c r="CS26" s="359">
        <v>0</v>
      </c>
      <c r="CT26" s="359">
        <v>0</v>
      </c>
      <c r="CU26" s="359">
        <v>0</v>
      </c>
      <c r="CV26" s="359">
        <v>0</v>
      </c>
      <c r="CW26" s="359">
        <v>0</v>
      </c>
      <c r="CX26" s="359">
        <v>0</v>
      </c>
      <c r="CY26" s="359">
        <v>0</v>
      </c>
      <c r="CZ26" s="359">
        <v>0</v>
      </c>
      <c r="DA26" s="359">
        <v>0</v>
      </c>
      <c r="DB26" s="359">
        <v>0</v>
      </c>
      <c r="DC26" s="359">
        <v>0</v>
      </c>
      <c r="DE26" s="23">
        <f t="shared" si="21"/>
        <v>0</v>
      </c>
      <c r="DF26" s="23">
        <f t="shared" si="17"/>
        <v>0</v>
      </c>
      <c r="DG26">
        <f t="shared" si="20"/>
        <v>21</v>
      </c>
      <c r="DH26">
        <v>0</v>
      </c>
    </row>
    <row r="27" spans="1:112" ht="15">
      <c r="A27" s="67">
        <v>15</v>
      </c>
      <c r="B27" s="323" t="str">
        <f>$B$22&amp;"5."</f>
        <v>D.2.5.</v>
      </c>
      <c r="C27" s="357" t="s">
        <v>182</v>
      </c>
      <c r="D27" s="363"/>
      <c r="E27" s="358">
        <v>0.21</v>
      </c>
      <c r="F27" s="350">
        <f>H27+NPV(FD,I27:INDEX(I27:DC27,PAL))</f>
        <v>0</v>
      </c>
      <c r="G27" s="350">
        <f>SUMIF($H$5:$DC$5,"&lt;="&amp;PAL,$H27:$DC27)</f>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0</v>
      </c>
      <c r="AI27" s="359">
        <v>0</v>
      </c>
      <c r="AJ27" s="359">
        <v>0</v>
      </c>
      <c r="AK27" s="359">
        <v>0</v>
      </c>
      <c r="AL27" s="359">
        <v>0</v>
      </c>
      <c r="AM27" s="359">
        <v>0</v>
      </c>
      <c r="AN27" s="359">
        <v>0</v>
      </c>
      <c r="AO27" s="359">
        <v>0</v>
      </c>
      <c r="AP27" s="359">
        <v>0</v>
      </c>
      <c r="AQ27" s="359">
        <v>0</v>
      </c>
      <c r="AR27" s="359">
        <v>0</v>
      </c>
      <c r="AS27" s="359">
        <v>0</v>
      </c>
      <c r="AT27" s="359">
        <v>0</v>
      </c>
      <c r="AU27" s="359">
        <v>0</v>
      </c>
      <c r="AV27" s="359">
        <v>0</v>
      </c>
      <c r="AW27" s="359">
        <v>0</v>
      </c>
      <c r="AX27" s="359">
        <v>0</v>
      </c>
      <c r="AY27" s="359">
        <v>0</v>
      </c>
      <c r="AZ27" s="359">
        <v>0</v>
      </c>
      <c r="BA27" s="359">
        <v>0</v>
      </c>
      <c r="BB27" s="359">
        <v>0</v>
      </c>
      <c r="BC27" s="359">
        <v>0</v>
      </c>
      <c r="BD27" s="359">
        <v>0</v>
      </c>
      <c r="BE27" s="359">
        <v>0</v>
      </c>
      <c r="BF27" s="359">
        <v>0</v>
      </c>
      <c r="BG27" s="359">
        <v>0</v>
      </c>
      <c r="BH27" s="359">
        <v>0</v>
      </c>
      <c r="BI27" s="359">
        <v>0</v>
      </c>
      <c r="BJ27" s="359">
        <v>0</v>
      </c>
      <c r="BK27" s="359">
        <v>0</v>
      </c>
      <c r="BL27" s="359">
        <v>0</v>
      </c>
      <c r="BM27" s="359">
        <v>0</v>
      </c>
      <c r="BN27" s="359">
        <v>0</v>
      </c>
      <c r="BO27" s="359">
        <v>0</v>
      </c>
      <c r="BP27" s="359">
        <v>0</v>
      </c>
      <c r="BQ27" s="359">
        <v>0</v>
      </c>
      <c r="BR27" s="359">
        <v>0</v>
      </c>
      <c r="BS27" s="359">
        <v>0</v>
      </c>
      <c r="BT27" s="359">
        <v>0</v>
      </c>
      <c r="BU27" s="359">
        <v>0</v>
      </c>
      <c r="BV27" s="359">
        <v>0</v>
      </c>
      <c r="BW27" s="359">
        <v>0</v>
      </c>
      <c r="BX27" s="359">
        <v>0</v>
      </c>
      <c r="BY27" s="359">
        <v>0</v>
      </c>
      <c r="BZ27" s="359">
        <v>0</v>
      </c>
      <c r="CA27" s="359">
        <v>0</v>
      </c>
      <c r="CB27" s="359">
        <v>0</v>
      </c>
      <c r="CC27" s="359">
        <v>0</v>
      </c>
      <c r="CD27" s="359">
        <v>0</v>
      </c>
      <c r="CE27" s="359">
        <v>0</v>
      </c>
      <c r="CF27" s="359">
        <v>0</v>
      </c>
      <c r="CG27" s="359">
        <v>0</v>
      </c>
      <c r="CH27" s="359">
        <v>0</v>
      </c>
      <c r="CI27" s="359">
        <v>0</v>
      </c>
      <c r="CJ27" s="359">
        <v>0</v>
      </c>
      <c r="CK27" s="359">
        <v>0</v>
      </c>
      <c r="CL27" s="359">
        <v>0</v>
      </c>
      <c r="CM27" s="359">
        <v>0</v>
      </c>
      <c r="CN27" s="359">
        <v>0</v>
      </c>
      <c r="CO27" s="359">
        <v>0</v>
      </c>
      <c r="CP27" s="359">
        <v>0</v>
      </c>
      <c r="CQ27" s="359">
        <v>0</v>
      </c>
      <c r="CR27" s="359">
        <v>0</v>
      </c>
      <c r="CS27" s="359">
        <v>0</v>
      </c>
      <c r="CT27" s="359">
        <v>0</v>
      </c>
      <c r="CU27" s="359">
        <v>0</v>
      </c>
      <c r="CV27" s="359">
        <v>0</v>
      </c>
      <c r="CW27" s="359">
        <v>0</v>
      </c>
      <c r="CX27" s="359">
        <v>0</v>
      </c>
      <c r="CY27" s="359">
        <v>0</v>
      </c>
      <c r="CZ27" s="359">
        <v>0</v>
      </c>
      <c r="DA27" s="359">
        <v>0</v>
      </c>
      <c r="DB27" s="359">
        <v>0</v>
      </c>
      <c r="DC27" s="359">
        <v>0</v>
      </c>
      <c r="DE27" s="23">
        <f t="shared" si="21"/>
        <v>0</v>
      </c>
      <c r="DF27" s="23">
        <f t="shared" si="17"/>
        <v>0</v>
      </c>
      <c r="DG27">
        <f t="shared" si="20"/>
        <v>21</v>
      </c>
      <c r="DH27">
        <v>0</v>
      </c>
    </row>
    <row r="28" spans="1:112" ht="15">
      <c r="A28" s="67">
        <v>16</v>
      </c>
      <c r="B28" s="323" t="str">
        <f>$B$22&amp;"6."</f>
        <v>D.2.6.</v>
      </c>
      <c r="C28" s="357" t="s">
        <v>182</v>
      </c>
      <c r="D28" s="363"/>
      <c r="E28" s="358">
        <v>0.21</v>
      </c>
      <c r="F28" s="350">
        <f>H28+NPV(FD,I28:INDEX(I28:DC28,PAL))</f>
        <v>0</v>
      </c>
      <c r="G28" s="350">
        <f>SUMIF($H$5:$DC$5,"&lt;="&amp;PAL,$H28:$DC28)</f>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0</v>
      </c>
      <c r="AI28" s="359">
        <v>0</v>
      </c>
      <c r="AJ28" s="359">
        <v>0</v>
      </c>
      <c r="AK28" s="359">
        <v>0</v>
      </c>
      <c r="AL28" s="359">
        <v>0</v>
      </c>
      <c r="AM28" s="359">
        <v>0</v>
      </c>
      <c r="AN28" s="359">
        <v>0</v>
      </c>
      <c r="AO28" s="359">
        <v>0</v>
      </c>
      <c r="AP28" s="359">
        <v>0</v>
      </c>
      <c r="AQ28" s="359">
        <v>0</v>
      </c>
      <c r="AR28" s="359">
        <v>0</v>
      </c>
      <c r="AS28" s="359">
        <v>0</v>
      </c>
      <c r="AT28" s="359">
        <v>0</v>
      </c>
      <c r="AU28" s="359">
        <v>0</v>
      </c>
      <c r="AV28" s="359">
        <v>0</v>
      </c>
      <c r="AW28" s="359">
        <v>0</v>
      </c>
      <c r="AX28" s="359">
        <v>0</v>
      </c>
      <c r="AY28" s="359">
        <v>0</v>
      </c>
      <c r="AZ28" s="359">
        <v>0</v>
      </c>
      <c r="BA28" s="359">
        <v>0</v>
      </c>
      <c r="BB28" s="359">
        <v>0</v>
      </c>
      <c r="BC28" s="359">
        <v>0</v>
      </c>
      <c r="BD28" s="359">
        <v>0</v>
      </c>
      <c r="BE28" s="359">
        <v>0</v>
      </c>
      <c r="BF28" s="359">
        <v>0</v>
      </c>
      <c r="BG28" s="359">
        <v>0</v>
      </c>
      <c r="BH28" s="359">
        <v>0</v>
      </c>
      <c r="BI28" s="359">
        <v>0</v>
      </c>
      <c r="BJ28" s="359">
        <v>0</v>
      </c>
      <c r="BK28" s="359">
        <v>0</v>
      </c>
      <c r="BL28" s="359">
        <v>0</v>
      </c>
      <c r="BM28" s="359">
        <v>0</v>
      </c>
      <c r="BN28" s="359">
        <v>0</v>
      </c>
      <c r="BO28" s="359">
        <v>0</v>
      </c>
      <c r="BP28" s="359">
        <v>0</v>
      </c>
      <c r="BQ28" s="359">
        <v>0</v>
      </c>
      <c r="BR28" s="359">
        <v>0</v>
      </c>
      <c r="BS28" s="359">
        <v>0</v>
      </c>
      <c r="BT28" s="359">
        <v>0</v>
      </c>
      <c r="BU28" s="359">
        <v>0</v>
      </c>
      <c r="BV28" s="359">
        <v>0</v>
      </c>
      <c r="BW28" s="359">
        <v>0</v>
      </c>
      <c r="BX28" s="359">
        <v>0</v>
      </c>
      <c r="BY28" s="359">
        <v>0</v>
      </c>
      <c r="BZ28" s="359">
        <v>0</v>
      </c>
      <c r="CA28" s="359">
        <v>0</v>
      </c>
      <c r="CB28" s="359">
        <v>0</v>
      </c>
      <c r="CC28" s="359">
        <v>0</v>
      </c>
      <c r="CD28" s="359">
        <v>0</v>
      </c>
      <c r="CE28" s="359">
        <v>0</v>
      </c>
      <c r="CF28" s="359">
        <v>0</v>
      </c>
      <c r="CG28" s="359">
        <v>0</v>
      </c>
      <c r="CH28" s="359">
        <v>0</v>
      </c>
      <c r="CI28" s="359">
        <v>0</v>
      </c>
      <c r="CJ28" s="359">
        <v>0</v>
      </c>
      <c r="CK28" s="359">
        <v>0</v>
      </c>
      <c r="CL28" s="359">
        <v>0</v>
      </c>
      <c r="CM28" s="359">
        <v>0</v>
      </c>
      <c r="CN28" s="359">
        <v>0</v>
      </c>
      <c r="CO28" s="359">
        <v>0</v>
      </c>
      <c r="CP28" s="359">
        <v>0</v>
      </c>
      <c r="CQ28" s="359">
        <v>0</v>
      </c>
      <c r="CR28" s="359">
        <v>0</v>
      </c>
      <c r="CS28" s="359">
        <v>0</v>
      </c>
      <c r="CT28" s="359">
        <v>0</v>
      </c>
      <c r="CU28" s="359">
        <v>0</v>
      </c>
      <c r="CV28" s="359">
        <v>0</v>
      </c>
      <c r="CW28" s="359">
        <v>0</v>
      </c>
      <c r="CX28" s="359">
        <v>0</v>
      </c>
      <c r="CY28" s="359">
        <v>0</v>
      </c>
      <c r="CZ28" s="359">
        <v>0</v>
      </c>
      <c r="DA28" s="359">
        <v>0</v>
      </c>
      <c r="DB28" s="359">
        <v>0</v>
      </c>
      <c r="DC28" s="359">
        <v>0</v>
      </c>
      <c r="DE28" s="23">
        <f t="shared" si="21"/>
        <v>0</v>
      </c>
      <c r="DF28" s="23">
        <f t="shared" si="17"/>
        <v>0</v>
      </c>
      <c r="DG28">
        <f t="shared" si="20"/>
        <v>21</v>
      </c>
      <c r="DH28">
        <v>0</v>
      </c>
    </row>
    <row r="29" spans="1:112" ht="15">
      <c r="A29" s="67">
        <v>17</v>
      </c>
      <c r="B29" s="323" t="str">
        <f>$B$22&amp;"7."</f>
        <v>D.2.7.</v>
      </c>
      <c r="C29" s="357" t="s">
        <v>182</v>
      </c>
      <c r="D29" s="363"/>
      <c r="E29" s="358">
        <v>0.21</v>
      </c>
      <c r="F29" s="350">
        <f>H29+NPV(FD,I29:INDEX(I29:DC29,PAL))</f>
        <v>0</v>
      </c>
      <c r="G29" s="350">
        <f>SUMIF($H$5:$DC$5,"&lt;="&amp;PAL,$H29:$DC29)</f>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0</v>
      </c>
      <c r="AI29" s="359">
        <v>0</v>
      </c>
      <c r="AJ29" s="359">
        <v>0</v>
      </c>
      <c r="AK29" s="359">
        <v>0</v>
      </c>
      <c r="AL29" s="359">
        <v>0</v>
      </c>
      <c r="AM29" s="359">
        <v>0</v>
      </c>
      <c r="AN29" s="359">
        <v>0</v>
      </c>
      <c r="AO29" s="359">
        <v>0</v>
      </c>
      <c r="AP29" s="359">
        <v>0</v>
      </c>
      <c r="AQ29" s="359">
        <v>0</v>
      </c>
      <c r="AR29" s="359">
        <v>0</v>
      </c>
      <c r="AS29" s="359">
        <v>0</v>
      </c>
      <c r="AT29" s="359">
        <v>0</v>
      </c>
      <c r="AU29" s="359">
        <v>0</v>
      </c>
      <c r="AV29" s="359">
        <v>0</v>
      </c>
      <c r="AW29" s="359">
        <v>0</v>
      </c>
      <c r="AX29" s="359">
        <v>0</v>
      </c>
      <c r="AY29" s="359">
        <v>0</v>
      </c>
      <c r="AZ29" s="359">
        <v>0</v>
      </c>
      <c r="BA29" s="359">
        <v>0</v>
      </c>
      <c r="BB29" s="359">
        <v>0</v>
      </c>
      <c r="BC29" s="359">
        <v>0</v>
      </c>
      <c r="BD29" s="359">
        <v>0</v>
      </c>
      <c r="BE29" s="359">
        <v>0</v>
      </c>
      <c r="BF29" s="359">
        <v>0</v>
      </c>
      <c r="BG29" s="359">
        <v>0</v>
      </c>
      <c r="BH29" s="359">
        <v>0</v>
      </c>
      <c r="BI29" s="359">
        <v>0</v>
      </c>
      <c r="BJ29" s="359">
        <v>0</v>
      </c>
      <c r="BK29" s="359">
        <v>0</v>
      </c>
      <c r="BL29" s="359">
        <v>0</v>
      </c>
      <c r="BM29" s="359">
        <v>0</v>
      </c>
      <c r="BN29" s="359">
        <v>0</v>
      </c>
      <c r="BO29" s="359">
        <v>0</v>
      </c>
      <c r="BP29" s="359">
        <v>0</v>
      </c>
      <c r="BQ29" s="359">
        <v>0</v>
      </c>
      <c r="BR29" s="359">
        <v>0</v>
      </c>
      <c r="BS29" s="359">
        <v>0</v>
      </c>
      <c r="BT29" s="359">
        <v>0</v>
      </c>
      <c r="BU29" s="359">
        <v>0</v>
      </c>
      <c r="BV29" s="359">
        <v>0</v>
      </c>
      <c r="BW29" s="359">
        <v>0</v>
      </c>
      <c r="BX29" s="359">
        <v>0</v>
      </c>
      <c r="BY29" s="359">
        <v>0</v>
      </c>
      <c r="BZ29" s="359">
        <v>0</v>
      </c>
      <c r="CA29" s="359">
        <v>0</v>
      </c>
      <c r="CB29" s="359">
        <v>0</v>
      </c>
      <c r="CC29" s="359">
        <v>0</v>
      </c>
      <c r="CD29" s="359">
        <v>0</v>
      </c>
      <c r="CE29" s="359">
        <v>0</v>
      </c>
      <c r="CF29" s="359">
        <v>0</v>
      </c>
      <c r="CG29" s="359">
        <v>0</v>
      </c>
      <c r="CH29" s="359">
        <v>0</v>
      </c>
      <c r="CI29" s="359">
        <v>0</v>
      </c>
      <c r="CJ29" s="359">
        <v>0</v>
      </c>
      <c r="CK29" s="359">
        <v>0</v>
      </c>
      <c r="CL29" s="359">
        <v>0</v>
      </c>
      <c r="CM29" s="359">
        <v>0</v>
      </c>
      <c r="CN29" s="359">
        <v>0</v>
      </c>
      <c r="CO29" s="359">
        <v>0</v>
      </c>
      <c r="CP29" s="359">
        <v>0</v>
      </c>
      <c r="CQ29" s="359">
        <v>0</v>
      </c>
      <c r="CR29" s="359">
        <v>0</v>
      </c>
      <c r="CS29" s="359">
        <v>0</v>
      </c>
      <c r="CT29" s="359">
        <v>0</v>
      </c>
      <c r="CU29" s="359">
        <v>0</v>
      </c>
      <c r="CV29" s="359">
        <v>0</v>
      </c>
      <c r="CW29" s="359">
        <v>0</v>
      </c>
      <c r="CX29" s="359">
        <v>0</v>
      </c>
      <c r="CY29" s="359">
        <v>0</v>
      </c>
      <c r="CZ29" s="359">
        <v>0</v>
      </c>
      <c r="DA29" s="359">
        <v>0</v>
      </c>
      <c r="DB29" s="359">
        <v>0</v>
      </c>
      <c r="DC29" s="359">
        <v>0</v>
      </c>
      <c r="DE29" s="23">
        <f t="shared" si="21"/>
        <v>0</v>
      </c>
      <c r="DF29" s="23">
        <f t="shared" si="17"/>
        <v>0</v>
      </c>
      <c r="DG29">
        <f t="shared" si="20"/>
        <v>21</v>
      </c>
      <c r="DH29">
        <v>0</v>
      </c>
    </row>
    <row r="30" spans="1:112" ht="15">
      <c r="A30" s="67">
        <v>18</v>
      </c>
      <c r="B30" s="323" t="str">
        <f>$B$22&amp;"8."</f>
        <v>D.2.8.</v>
      </c>
      <c r="C30" s="357" t="s">
        <v>182</v>
      </c>
      <c r="D30" s="360"/>
      <c r="E30" s="358">
        <v>0.21</v>
      </c>
      <c r="F30" s="350">
        <f>H30+NPV(FD,I30:INDEX(I30:DC30,PAL))</f>
        <v>0</v>
      </c>
      <c r="G30" s="350">
        <f>SUMIF($H$5:$DC$5,"&lt;="&amp;PAL,$H30:$DC30)</f>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0</v>
      </c>
      <c r="AI30" s="359">
        <v>0</v>
      </c>
      <c r="AJ30" s="359">
        <v>0</v>
      </c>
      <c r="AK30" s="359">
        <v>0</v>
      </c>
      <c r="AL30" s="359">
        <v>0</v>
      </c>
      <c r="AM30" s="359">
        <v>0</v>
      </c>
      <c r="AN30" s="359">
        <v>0</v>
      </c>
      <c r="AO30" s="359">
        <v>0</v>
      </c>
      <c r="AP30" s="359">
        <v>0</v>
      </c>
      <c r="AQ30" s="359">
        <v>0</v>
      </c>
      <c r="AR30" s="359">
        <v>0</v>
      </c>
      <c r="AS30" s="359">
        <v>0</v>
      </c>
      <c r="AT30" s="359">
        <v>0</v>
      </c>
      <c r="AU30" s="359">
        <v>0</v>
      </c>
      <c r="AV30" s="359">
        <v>0</v>
      </c>
      <c r="AW30" s="359">
        <v>0</v>
      </c>
      <c r="AX30" s="359">
        <v>0</v>
      </c>
      <c r="AY30" s="359">
        <v>0</v>
      </c>
      <c r="AZ30" s="359">
        <v>0</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59">
        <v>0</v>
      </c>
      <c r="BY30" s="359">
        <v>0</v>
      </c>
      <c r="BZ30" s="359">
        <v>0</v>
      </c>
      <c r="CA30" s="359">
        <v>0</v>
      </c>
      <c r="CB30" s="359">
        <v>0</v>
      </c>
      <c r="CC30" s="359">
        <v>0</v>
      </c>
      <c r="CD30" s="359">
        <v>0</v>
      </c>
      <c r="CE30" s="359">
        <v>0</v>
      </c>
      <c r="CF30" s="359">
        <v>0</v>
      </c>
      <c r="CG30" s="359">
        <v>0</v>
      </c>
      <c r="CH30" s="359">
        <v>0</v>
      </c>
      <c r="CI30" s="359">
        <v>0</v>
      </c>
      <c r="CJ30" s="359">
        <v>0</v>
      </c>
      <c r="CK30" s="359">
        <v>0</v>
      </c>
      <c r="CL30" s="359">
        <v>0</v>
      </c>
      <c r="CM30" s="359">
        <v>0</v>
      </c>
      <c r="CN30" s="359">
        <v>0</v>
      </c>
      <c r="CO30" s="359">
        <v>0</v>
      </c>
      <c r="CP30" s="359">
        <v>0</v>
      </c>
      <c r="CQ30" s="359">
        <v>0</v>
      </c>
      <c r="CR30" s="359">
        <v>0</v>
      </c>
      <c r="CS30" s="359">
        <v>0</v>
      </c>
      <c r="CT30" s="359">
        <v>0</v>
      </c>
      <c r="CU30" s="359">
        <v>0</v>
      </c>
      <c r="CV30" s="359">
        <v>0</v>
      </c>
      <c r="CW30" s="359">
        <v>0</v>
      </c>
      <c r="CX30" s="359">
        <v>0</v>
      </c>
      <c r="CY30" s="359">
        <v>0</v>
      </c>
      <c r="CZ30" s="359">
        <v>0</v>
      </c>
      <c r="DA30" s="359">
        <v>0</v>
      </c>
      <c r="DB30" s="359">
        <v>0</v>
      </c>
      <c r="DC30" s="359">
        <v>0</v>
      </c>
      <c r="DE30" s="23">
        <f t="shared" si="21"/>
        <v>0</v>
      </c>
      <c r="DF30" s="23">
        <f t="shared" si="17"/>
        <v>0</v>
      </c>
      <c r="DG30">
        <f t="shared" si="20"/>
        <v>21</v>
      </c>
      <c r="DH30">
        <v>0</v>
      </c>
    </row>
    <row r="31" spans="1:112" ht="15">
      <c r="A31" s="67">
        <v>19</v>
      </c>
      <c r="B31" s="323" t="str">
        <f>$B$22&amp;"9."</f>
        <v>D.2.9.</v>
      </c>
      <c r="C31" s="360" t="s">
        <v>178</v>
      </c>
      <c r="D31" s="360"/>
      <c r="E31" s="358">
        <v>0.21</v>
      </c>
      <c r="F31" s="350">
        <f>H31+NPV(FD,I31:INDEX(I31:DC31,PAL))</f>
        <v>0</v>
      </c>
      <c r="G31" s="350">
        <f>SUMIF($H$5:$DC$5,"&lt;="&amp;PAL,$H31:$DC31)</f>
        <v>0</v>
      </c>
      <c r="H31" s="361">
        <v>0</v>
      </c>
      <c r="I31" s="361">
        <v>0</v>
      </c>
      <c r="J31" s="361">
        <v>0</v>
      </c>
      <c r="K31" s="361">
        <v>0</v>
      </c>
      <c r="L31" s="361">
        <v>0</v>
      </c>
      <c r="M31" s="361">
        <v>0</v>
      </c>
      <c r="N31" s="361">
        <v>0</v>
      </c>
      <c r="O31" s="361">
        <v>0</v>
      </c>
      <c r="P31" s="361">
        <v>0</v>
      </c>
      <c r="Q31" s="361">
        <v>0</v>
      </c>
      <c r="R31" s="361">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362">
        <v>0</v>
      </c>
      <c r="BA31" s="362">
        <v>0</v>
      </c>
      <c r="BB31" s="362">
        <v>0</v>
      </c>
      <c r="BC31" s="362">
        <v>0</v>
      </c>
      <c r="BD31" s="362">
        <v>0</v>
      </c>
      <c r="BE31" s="362">
        <v>0</v>
      </c>
      <c r="BF31" s="362">
        <v>0</v>
      </c>
      <c r="BG31" s="362">
        <v>0</v>
      </c>
      <c r="BH31" s="362">
        <v>0</v>
      </c>
      <c r="BI31" s="362">
        <v>0</v>
      </c>
      <c r="BJ31" s="362">
        <v>0</v>
      </c>
      <c r="BK31" s="362">
        <v>0</v>
      </c>
      <c r="BL31" s="362">
        <v>0</v>
      </c>
      <c r="BM31" s="362">
        <v>0</v>
      </c>
      <c r="BN31" s="362">
        <v>0</v>
      </c>
      <c r="BO31" s="362">
        <v>0</v>
      </c>
      <c r="BP31" s="362">
        <v>0</v>
      </c>
      <c r="BQ31" s="362">
        <v>0</v>
      </c>
      <c r="BR31" s="362">
        <v>0</v>
      </c>
      <c r="BS31" s="362">
        <v>0</v>
      </c>
      <c r="BT31" s="362">
        <v>0</v>
      </c>
      <c r="BU31" s="362">
        <v>0</v>
      </c>
      <c r="BV31" s="362">
        <v>0</v>
      </c>
      <c r="BW31" s="362">
        <v>0</v>
      </c>
      <c r="BX31" s="362">
        <v>0</v>
      </c>
      <c r="BY31" s="362">
        <v>0</v>
      </c>
      <c r="BZ31" s="362">
        <v>0</v>
      </c>
      <c r="CA31" s="362">
        <v>0</v>
      </c>
      <c r="CB31" s="362">
        <v>0</v>
      </c>
      <c r="CC31" s="362">
        <v>0</v>
      </c>
      <c r="CD31" s="362">
        <v>0</v>
      </c>
      <c r="CE31" s="362">
        <v>0</v>
      </c>
      <c r="CF31" s="362">
        <v>0</v>
      </c>
      <c r="CG31" s="362">
        <v>0</v>
      </c>
      <c r="CH31" s="362">
        <v>0</v>
      </c>
      <c r="CI31" s="362">
        <v>0</v>
      </c>
      <c r="CJ31" s="362">
        <v>0</v>
      </c>
      <c r="CK31" s="362">
        <v>0</v>
      </c>
      <c r="CL31" s="362">
        <v>0</v>
      </c>
      <c r="CM31" s="362">
        <v>0</v>
      </c>
      <c r="CN31" s="362">
        <v>0</v>
      </c>
      <c r="CO31" s="362">
        <v>0</v>
      </c>
      <c r="CP31" s="362">
        <v>0</v>
      </c>
      <c r="CQ31" s="362">
        <v>0</v>
      </c>
      <c r="CR31" s="362">
        <v>0</v>
      </c>
      <c r="CS31" s="362">
        <v>0</v>
      </c>
      <c r="CT31" s="362">
        <v>0</v>
      </c>
      <c r="CU31" s="362">
        <v>0</v>
      </c>
      <c r="CV31" s="362">
        <v>0</v>
      </c>
      <c r="CW31" s="362">
        <v>0</v>
      </c>
      <c r="CX31" s="362">
        <v>0</v>
      </c>
      <c r="CY31" s="362">
        <v>0</v>
      </c>
      <c r="CZ31" s="362">
        <v>0</v>
      </c>
      <c r="DA31" s="362">
        <v>0</v>
      </c>
      <c r="DB31" s="362">
        <v>0</v>
      </c>
      <c r="DC31" s="362">
        <v>0</v>
      </c>
      <c r="DE31" s="23">
        <f t="shared" si="21"/>
        <v>0</v>
      </c>
      <c r="DF31" s="23">
        <f t="shared" si="17"/>
        <v>0</v>
      </c>
      <c r="DG31">
        <f t="shared" si="20"/>
        <v>21</v>
      </c>
      <c r="DH31">
        <v>0</v>
      </c>
    </row>
    <row r="32" spans="1:112" ht="15">
      <c r="A32" s="67">
        <v>20</v>
      </c>
      <c r="B32" s="323" t="str">
        <f>$B$22&amp;"L."</f>
        <v>D.2.L.</v>
      </c>
      <c r="C32" s="360" t="s">
        <v>179</v>
      </c>
      <c r="D32" s="360"/>
      <c r="E32" s="358">
        <v>0.21</v>
      </c>
      <c r="F32" s="350">
        <f>H32+NPV(FD,I32:INDEX(I32:DC32,PAL))</f>
        <v>0</v>
      </c>
      <c r="G32" s="350">
        <f>SUMIF($H$5:$DC$5,"&lt;="&amp;PAL,$H32:$DC32)</f>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2">
        <v>0</v>
      </c>
      <c r="AC32" s="361">
        <v>0</v>
      </c>
      <c r="AD32" s="361">
        <v>0</v>
      </c>
      <c r="AE32" s="361">
        <v>0</v>
      </c>
      <c r="AF32" s="361">
        <v>0</v>
      </c>
      <c r="AG32" s="361">
        <v>0</v>
      </c>
      <c r="AH32" s="361">
        <v>0</v>
      </c>
      <c r="AI32" s="361">
        <v>0</v>
      </c>
      <c r="AJ32" s="361">
        <v>0</v>
      </c>
      <c r="AK32" s="361">
        <v>0</v>
      </c>
      <c r="AL32" s="361">
        <v>0</v>
      </c>
      <c r="AM32" s="361">
        <v>0</v>
      </c>
      <c r="AN32" s="361">
        <v>0</v>
      </c>
      <c r="AO32" s="361">
        <v>0</v>
      </c>
      <c r="AP32" s="361">
        <v>0</v>
      </c>
      <c r="AQ32" s="361">
        <v>0</v>
      </c>
      <c r="AR32" s="361">
        <v>0</v>
      </c>
      <c r="AS32" s="361">
        <v>0</v>
      </c>
      <c r="AT32" s="361">
        <v>0</v>
      </c>
      <c r="AU32" s="361">
        <v>0</v>
      </c>
      <c r="AV32" s="361">
        <v>0</v>
      </c>
      <c r="AW32" s="361">
        <v>0</v>
      </c>
      <c r="AX32" s="361">
        <v>0</v>
      </c>
      <c r="AY32" s="361">
        <v>0</v>
      </c>
      <c r="AZ32" s="361">
        <v>0</v>
      </c>
      <c r="BA32" s="361">
        <v>0</v>
      </c>
      <c r="BB32" s="361">
        <v>0</v>
      </c>
      <c r="BC32" s="361">
        <v>0</v>
      </c>
      <c r="BD32" s="361">
        <v>0</v>
      </c>
      <c r="BE32" s="361">
        <v>0</v>
      </c>
      <c r="BF32" s="361">
        <v>0</v>
      </c>
      <c r="BG32" s="361">
        <v>0</v>
      </c>
      <c r="BH32" s="361">
        <v>0</v>
      </c>
      <c r="BI32" s="361">
        <v>0</v>
      </c>
      <c r="BJ32" s="361">
        <v>0</v>
      </c>
      <c r="BK32" s="361">
        <v>0</v>
      </c>
      <c r="BL32" s="361">
        <v>0</v>
      </c>
      <c r="BM32" s="361">
        <v>0</v>
      </c>
      <c r="BN32" s="361">
        <v>0</v>
      </c>
      <c r="BO32" s="361">
        <v>0</v>
      </c>
      <c r="BP32" s="361">
        <v>0</v>
      </c>
      <c r="BQ32" s="361">
        <v>0</v>
      </c>
      <c r="BR32" s="361">
        <v>0</v>
      </c>
      <c r="BS32" s="361">
        <v>0</v>
      </c>
      <c r="BT32" s="361">
        <v>0</v>
      </c>
      <c r="BU32" s="361">
        <v>0</v>
      </c>
      <c r="BV32" s="361">
        <v>0</v>
      </c>
      <c r="BW32" s="361">
        <v>0</v>
      </c>
      <c r="BX32" s="361">
        <v>0</v>
      </c>
      <c r="BY32" s="361">
        <v>0</v>
      </c>
      <c r="BZ32" s="361">
        <v>0</v>
      </c>
      <c r="CA32" s="361">
        <v>0</v>
      </c>
      <c r="CB32" s="361">
        <v>0</v>
      </c>
      <c r="CC32" s="361">
        <v>0</v>
      </c>
      <c r="CD32" s="361">
        <v>0</v>
      </c>
      <c r="CE32" s="361">
        <v>0</v>
      </c>
      <c r="CF32" s="361">
        <v>0</v>
      </c>
      <c r="CG32" s="361">
        <v>0</v>
      </c>
      <c r="CH32" s="361">
        <v>0</v>
      </c>
      <c r="CI32" s="361">
        <v>0</v>
      </c>
      <c r="CJ32" s="361">
        <v>0</v>
      </c>
      <c r="CK32" s="361">
        <v>0</v>
      </c>
      <c r="CL32" s="361">
        <v>0</v>
      </c>
      <c r="CM32" s="361">
        <v>0</v>
      </c>
      <c r="CN32" s="361">
        <v>0</v>
      </c>
      <c r="CO32" s="361">
        <v>0</v>
      </c>
      <c r="CP32" s="361">
        <v>0</v>
      </c>
      <c r="CQ32" s="361">
        <v>0</v>
      </c>
      <c r="CR32" s="361">
        <v>0</v>
      </c>
      <c r="CS32" s="361">
        <v>0</v>
      </c>
      <c r="CT32" s="361">
        <v>0</v>
      </c>
      <c r="CU32" s="361">
        <v>0</v>
      </c>
      <c r="CV32" s="361">
        <v>0</v>
      </c>
      <c r="CW32" s="361">
        <v>0</v>
      </c>
      <c r="CX32" s="361">
        <v>0</v>
      </c>
      <c r="CY32" s="361">
        <v>0</v>
      </c>
      <c r="CZ32" s="361">
        <v>0</v>
      </c>
      <c r="DA32" s="361">
        <v>0</v>
      </c>
      <c r="DB32" s="361">
        <v>0</v>
      </c>
      <c r="DC32" s="362">
        <v>0</v>
      </c>
      <c r="DE32" s="23">
        <f t="shared" si="21"/>
        <v>0</v>
      </c>
      <c r="DF32" s="23">
        <f t="shared" si="17"/>
        <v>0</v>
      </c>
      <c r="DG32">
        <f t="shared" si="20"/>
        <v>21</v>
      </c>
      <c r="DH32">
        <f>DG32/(100+DG32)</f>
        <v>0.17355371900826447</v>
      </c>
    </row>
    <row r="33" spans="1:112" ht="15">
      <c r="A33" s="67">
        <v>21</v>
      </c>
      <c r="B33" s="323" t="s">
        <v>183</v>
      </c>
      <c r="C33" s="349" t="s">
        <v>184</v>
      </c>
      <c r="D33" s="351"/>
      <c r="E33" s="351"/>
      <c r="F33" s="352">
        <f>SUM(F34:F41)+F42</f>
        <v>0</v>
      </c>
      <c r="G33" s="350">
        <f>SUMIF($H$5:$DC$5,"&lt;="&amp;PAL,$H33:$DC33)</f>
        <v>0</v>
      </c>
      <c r="H33" s="352">
        <f>SUM(H34:H41)+H42</f>
        <v>0</v>
      </c>
      <c r="I33" s="352">
        <f t="shared" ref="I33:BT33" si="22">SUM(I34:I41)+I42</f>
        <v>0</v>
      </c>
      <c r="J33" s="352">
        <f t="shared" si="22"/>
        <v>0</v>
      </c>
      <c r="K33" s="352">
        <f t="shared" si="22"/>
        <v>0</v>
      </c>
      <c r="L33" s="352">
        <f t="shared" si="22"/>
        <v>0</v>
      </c>
      <c r="M33" s="352">
        <f t="shared" si="22"/>
        <v>0</v>
      </c>
      <c r="N33" s="352">
        <f t="shared" si="22"/>
        <v>0</v>
      </c>
      <c r="O33" s="352">
        <f t="shared" si="22"/>
        <v>0</v>
      </c>
      <c r="P33" s="352">
        <f t="shared" si="22"/>
        <v>0</v>
      </c>
      <c r="Q33" s="352">
        <f t="shared" si="22"/>
        <v>0</v>
      </c>
      <c r="R33" s="352">
        <f t="shared" si="22"/>
        <v>0</v>
      </c>
      <c r="S33" s="352">
        <f t="shared" si="22"/>
        <v>0</v>
      </c>
      <c r="T33" s="352">
        <f t="shared" si="22"/>
        <v>0</v>
      </c>
      <c r="U33" s="352">
        <f t="shared" si="22"/>
        <v>0</v>
      </c>
      <c r="V33" s="352">
        <f t="shared" si="22"/>
        <v>0</v>
      </c>
      <c r="W33" s="352">
        <f t="shared" si="22"/>
        <v>0</v>
      </c>
      <c r="X33" s="352">
        <f t="shared" si="22"/>
        <v>0</v>
      </c>
      <c r="Y33" s="352">
        <f t="shared" si="22"/>
        <v>0</v>
      </c>
      <c r="Z33" s="352">
        <f t="shared" si="22"/>
        <v>0</v>
      </c>
      <c r="AA33" s="352">
        <f t="shared" si="22"/>
        <v>0</v>
      </c>
      <c r="AB33" s="352">
        <f t="shared" si="22"/>
        <v>0</v>
      </c>
      <c r="AC33" s="352">
        <f t="shared" si="22"/>
        <v>0</v>
      </c>
      <c r="AD33" s="352">
        <f t="shared" si="22"/>
        <v>0</v>
      </c>
      <c r="AE33" s="352">
        <f t="shared" si="22"/>
        <v>0</v>
      </c>
      <c r="AF33" s="352">
        <f t="shared" si="22"/>
        <v>0</v>
      </c>
      <c r="AG33" s="352">
        <f t="shared" si="22"/>
        <v>0</v>
      </c>
      <c r="AH33" s="352">
        <f t="shared" si="22"/>
        <v>0</v>
      </c>
      <c r="AI33" s="352">
        <f t="shared" si="22"/>
        <v>0</v>
      </c>
      <c r="AJ33" s="352">
        <f t="shared" si="22"/>
        <v>0</v>
      </c>
      <c r="AK33" s="352">
        <f t="shared" si="22"/>
        <v>0</v>
      </c>
      <c r="AL33" s="352">
        <f t="shared" si="22"/>
        <v>0</v>
      </c>
      <c r="AM33" s="352">
        <f t="shared" si="22"/>
        <v>0</v>
      </c>
      <c r="AN33" s="352">
        <f t="shared" si="22"/>
        <v>0</v>
      </c>
      <c r="AO33" s="352">
        <f t="shared" si="22"/>
        <v>0</v>
      </c>
      <c r="AP33" s="352">
        <f t="shared" si="22"/>
        <v>0</v>
      </c>
      <c r="AQ33" s="352">
        <f t="shared" si="22"/>
        <v>0</v>
      </c>
      <c r="AR33" s="352">
        <f t="shared" si="22"/>
        <v>0</v>
      </c>
      <c r="AS33" s="352">
        <f t="shared" si="22"/>
        <v>0</v>
      </c>
      <c r="AT33" s="352">
        <f t="shared" si="22"/>
        <v>0</v>
      </c>
      <c r="AU33" s="352">
        <f t="shared" si="22"/>
        <v>0</v>
      </c>
      <c r="AV33" s="352">
        <f t="shared" si="22"/>
        <v>0</v>
      </c>
      <c r="AW33" s="352">
        <f t="shared" si="22"/>
        <v>0</v>
      </c>
      <c r="AX33" s="352">
        <f t="shared" si="22"/>
        <v>0</v>
      </c>
      <c r="AY33" s="352">
        <f t="shared" si="22"/>
        <v>0</v>
      </c>
      <c r="AZ33" s="352">
        <f t="shared" si="22"/>
        <v>0</v>
      </c>
      <c r="BA33" s="352">
        <f t="shared" si="22"/>
        <v>0</v>
      </c>
      <c r="BB33" s="352">
        <f t="shared" si="22"/>
        <v>0</v>
      </c>
      <c r="BC33" s="352">
        <f t="shared" si="22"/>
        <v>0</v>
      </c>
      <c r="BD33" s="352">
        <f t="shared" si="22"/>
        <v>0</v>
      </c>
      <c r="BE33" s="352">
        <f t="shared" si="22"/>
        <v>0</v>
      </c>
      <c r="BF33" s="352">
        <f t="shared" si="22"/>
        <v>0</v>
      </c>
      <c r="BG33" s="352">
        <f t="shared" si="22"/>
        <v>0</v>
      </c>
      <c r="BH33" s="352">
        <f t="shared" si="22"/>
        <v>0</v>
      </c>
      <c r="BI33" s="352">
        <f t="shared" si="22"/>
        <v>0</v>
      </c>
      <c r="BJ33" s="352">
        <f t="shared" si="22"/>
        <v>0</v>
      </c>
      <c r="BK33" s="352">
        <f t="shared" si="22"/>
        <v>0</v>
      </c>
      <c r="BL33" s="352">
        <f t="shared" si="22"/>
        <v>0</v>
      </c>
      <c r="BM33" s="352">
        <f t="shared" si="22"/>
        <v>0</v>
      </c>
      <c r="BN33" s="352">
        <f t="shared" si="22"/>
        <v>0</v>
      </c>
      <c r="BO33" s="352">
        <f t="shared" si="22"/>
        <v>0</v>
      </c>
      <c r="BP33" s="352">
        <f t="shared" si="22"/>
        <v>0</v>
      </c>
      <c r="BQ33" s="352">
        <f t="shared" si="22"/>
        <v>0</v>
      </c>
      <c r="BR33" s="352">
        <f t="shared" si="22"/>
        <v>0</v>
      </c>
      <c r="BS33" s="352">
        <f t="shared" si="22"/>
        <v>0</v>
      </c>
      <c r="BT33" s="352">
        <f t="shared" si="22"/>
        <v>0</v>
      </c>
      <c r="BU33" s="352">
        <f t="shared" ref="BU33:DC33" si="23">SUM(BU34:BU41)+BU42</f>
        <v>0</v>
      </c>
      <c r="BV33" s="352">
        <f t="shared" si="23"/>
        <v>0</v>
      </c>
      <c r="BW33" s="352">
        <f t="shared" si="23"/>
        <v>0</v>
      </c>
      <c r="BX33" s="352">
        <f t="shared" si="23"/>
        <v>0</v>
      </c>
      <c r="BY33" s="352">
        <f t="shared" si="23"/>
        <v>0</v>
      </c>
      <c r="BZ33" s="352">
        <f t="shared" si="23"/>
        <v>0</v>
      </c>
      <c r="CA33" s="352">
        <f t="shared" si="23"/>
        <v>0</v>
      </c>
      <c r="CB33" s="352">
        <f t="shared" si="23"/>
        <v>0</v>
      </c>
      <c r="CC33" s="352">
        <f t="shared" si="23"/>
        <v>0</v>
      </c>
      <c r="CD33" s="352">
        <f t="shared" si="23"/>
        <v>0</v>
      </c>
      <c r="CE33" s="352">
        <f t="shared" si="23"/>
        <v>0</v>
      </c>
      <c r="CF33" s="352">
        <f t="shared" si="23"/>
        <v>0</v>
      </c>
      <c r="CG33" s="352">
        <f t="shared" si="23"/>
        <v>0</v>
      </c>
      <c r="CH33" s="352">
        <f t="shared" si="23"/>
        <v>0</v>
      </c>
      <c r="CI33" s="352">
        <f t="shared" si="23"/>
        <v>0</v>
      </c>
      <c r="CJ33" s="352">
        <f t="shared" si="23"/>
        <v>0</v>
      </c>
      <c r="CK33" s="352">
        <f t="shared" si="23"/>
        <v>0</v>
      </c>
      <c r="CL33" s="352">
        <f t="shared" si="23"/>
        <v>0</v>
      </c>
      <c r="CM33" s="352">
        <f t="shared" si="23"/>
        <v>0</v>
      </c>
      <c r="CN33" s="352">
        <f t="shared" si="23"/>
        <v>0</v>
      </c>
      <c r="CO33" s="352">
        <f t="shared" si="23"/>
        <v>0</v>
      </c>
      <c r="CP33" s="352">
        <f t="shared" si="23"/>
        <v>0</v>
      </c>
      <c r="CQ33" s="352">
        <f t="shared" si="23"/>
        <v>0</v>
      </c>
      <c r="CR33" s="352">
        <f t="shared" si="23"/>
        <v>0</v>
      </c>
      <c r="CS33" s="352">
        <f t="shared" si="23"/>
        <v>0</v>
      </c>
      <c r="CT33" s="352">
        <f t="shared" si="23"/>
        <v>0</v>
      </c>
      <c r="CU33" s="352">
        <f t="shared" si="23"/>
        <v>0</v>
      </c>
      <c r="CV33" s="352">
        <f t="shared" si="23"/>
        <v>0</v>
      </c>
      <c r="CW33" s="352">
        <f t="shared" si="23"/>
        <v>0</v>
      </c>
      <c r="CX33" s="352">
        <f t="shared" si="23"/>
        <v>0</v>
      </c>
      <c r="CY33" s="352">
        <f t="shared" si="23"/>
        <v>0</v>
      </c>
      <c r="CZ33" s="352">
        <f t="shared" si="23"/>
        <v>0</v>
      </c>
      <c r="DA33" s="352">
        <f t="shared" si="23"/>
        <v>0</v>
      </c>
      <c r="DB33" s="352">
        <f t="shared" si="23"/>
        <v>0</v>
      </c>
      <c r="DC33" s="352">
        <f t="shared" si="23"/>
        <v>0</v>
      </c>
      <c r="DF33" s="23">
        <f t="shared" si="17"/>
        <v>0</v>
      </c>
    </row>
    <row r="34" spans="1:112" ht="15">
      <c r="A34" s="67">
        <v>22</v>
      </c>
      <c r="B34" s="323" t="str">
        <f>$B$33&amp;"1."</f>
        <v>D.3.1.</v>
      </c>
      <c r="C34" s="357" t="s">
        <v>182</v>
      </c>
      <c r="D34" s="363"/>
      <c r="E34" s="358">
        <v>0.21</v>
      </c>
      <c r="F34" s="350">
        <f>H34+NPV(FD,I34:INDEX(I34:DC34,PAL))</f>
        <v>0</v>
      </c>
      <c r="G34" s="350">
        <f>SUMIF($H$5:$DC$5,"&lt;="&amp;PAL,$H34:$DC34)</f>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0</v>
      </c>
      <c r="AI34" s="359">
        <v>0</v>
      </c>
      <c r="AJ34" s="359">
        <v>0</v>
      </c>
      <c r="AK34" s="359">
        <v>0</v>
      </c>
      <c r="AL34" s="359">
        <v>0</v>
      </c>
      <c r="AM34" s="359">
        <v>0</v>
      </c>
      <c r="AN34" s="359">
        <v>0</v>
      </c>
      <c r="AO34" s="359">
        <v>0</v>
      </c>
      <c r="AP34" s="359">
        <v>0</v>
      </c>
      <c r="AQ34" s="359">
        <v>0</v>
      </c>
      <c r="AR34" s="359">
        <v>0</v>
      </c>
      <c r="AS34" s="359">
        <v>0</v>
      </c>
      <c r="AT34" s="359">
        <v>0</v>
      </c>
      <c r="AU34" s="359">
        <v>0</v>
      </c>
      <c r="AV34" s="359">
        <v>0</v>
      </c>
      <c r="AW34" s="359">
        <v>0</v>
      </c>
      <c r="AX34" s="359">
        <v>0</v>
      </c>
      <c r="AY34" s="359">
        <v>0</v>
      </c>
      <c r="AZ34" s="359">
        <v>0</v>
      </c>
      <c r="BA34" s="359">
        <v>0</v>
      </c>
      <c r="BB34" s="359">
        <v>0</v>
      </c>
      <c r="BC34" s="359">
        <v>0</v>
      </c>
      <c r="BD34" s="359">
        <v>0</v>
      </c>
      <c r="BE34" s="359">
        <v>0</v>
      </c>
      <c r="BF34" s="359">
        <v>0</v>
      </c>
      <c r="BG34" s="359">
        <v>0</v>
      </c>
      <c r="BH34" s="359">
        <v>0</v>
      </c>
      <c r="BI34" s="359">
        <v>0</v>
      </c>
      <c r="BJ34" s="359">
        <v>0</v>
      </c>
      <c r="BK34" s="359">
        <v>0</v>
      </c>
      <c r="BL34" s="359">
        <v>0</v>
      </c>
      <c r="BM34" s="359">
        <v>0</v>
      </c>
      <c r="BN34" s="359">
        <v>0</v>
      </c>
      <c r="BO34" s="359">
        <v>0</v>
      </c>
      <c r="BP34" s="359">
        <v>0</v>
      </c>
      <c r="BQ34" s="359">
        <v>0</v>
      </c>
      <c r="BR34" s="359">
        <v>0</v>
      </c>
      <c r="BS34" s="359">
        <v>0</v>
      </c>
      <c r="BT34" s="359">
        <v>0</v>
      </c>
      <c r="BU34" s="359">
        <v>0</v>
      </c>
      <c r="BV34" s="359">
        <v>0</v>
      </c>
      <c r="BW34" s="359">
        <v>0</v>
      </c>
      <c r="BX34" s="359">
        <v>0</v>
      </c>
      <c r="BY34" s="359">
        <v>0</v>
      </c>
      <c r="BZ34" s="359">
        <v>0</v>
      </c>
      <c r="CA34" s="359">
        <v>0</v>
      </c>
      <c r="CB34" s="359">
        <v>0</v>
      </c>
      <c r="CC34" s="359">
        <v>0</v>
      </c>
      <c r="CD34" s="359">
        <v>0</v>
      </c>
      <c r="CE34" s="359">
        <v>0</v>
      </c>
      <c r="CF34" s="359">
        <v>0</v>
      </c>
      <c r="CG34" s="359">
        <v>0</v>
      </c>
      <c r="CH34" s="359">
        <v>0</v>
      </c>
      <c r="CI34" s="359">
        <v>0</v>
      </c>
      <c r="CJ34" s="359">
        <v>0</v>
      </c>
      <c r="CK34" s="359">
        <v>0</v>
      </c>
      <c r="CL34" s="359">
        <v>0</v>
      </c>
      <c r="CM34" s="359">
        <v>0</v>
      </c>
      <c r="CN34" s="359">
        <v>0</v>
      </c>
      <c r="CO34" s="359">
        <v>0</v>
      </c>
      <c r="CP34" s="359">
        <v>0</v>
      </c>
      <c r="CQ34" s="359">
        <v>0</v>
      </c>
      <c r="CR34" s="359">
        <v>0</v>
      </c>
      <c r="CS34" s="359">
        <v>0</v>
      </c>
      <c r="CT34" s="359">
        <v>0</v>
      </c>
      <c r="CU34" s="359">
        <v>0</v>
      </c>
      <c r="CV34" s="359">
        <v>0</v>
      </c>
      <c r="CW34" s="359">
        <v>0</v>
      </c>
      <c r="CX34" s="359">
        <v>0</v>
      </c>
      <c r="CY34" s="359">
        <v>0</v>
      </c>
      <c r="CZ34" s="359">
        <v>0</v>
      </c>
      <c r="DA34" s="359">
        <v>0</v>
      </c>
      <c r="DB34" s="359">
        <v>0</v>
      </c>
      <c r="DC34" s="359">
        <v>0</v>
      </c>
      <c r="DE34" s="23">
        <f>COUNTBLANK(H34:DC34)</f>
        <v>0</v>
      </c>
      <c r="DF34" s="23">
        <f t="shared" si="17"/>
        <v>0</v>
      </c>
      <c r="DG34">
        <f t="shared" ref="DG34:DG43" si="24">IF(ISNUMBER(E34),E34*100,0)</f>
        <v>21</v>
      </c>
      <c r="DH34">
        <v>0</v>
      </c>
    </row>
    <row r="35" spans="1:112" ht="15">
      <c r="A35" s="67">
        <v>23</v>
      </c>
      <c r="B35" s="323" t="str">
        <f>$B$33&amp;"2."</f>
        <v>D.3.2.</v>
      </c>
      <c r="C35" s="357" t="s">
        <v>182</v>
      </c>
      <c r="D35" s="363"/>
      <c r="E35" s="358">
        <v>0.21</v>
      </c>
      <c r="F35" s="350">
        <f>H35+NPV(FD,I35:INDEX(I35:DC35,PAL))</f>
        <v>0</v>
      </c>
      <c r="G35" s="350">
        <f>SUMIF($H$5:$DC$5,"&lt;="&amp;PAL,$H35:$DC35)</f>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0</v>
      </c>
      <c r="AI35" s="359">
        <v>0</v>
      </c>
      <c r="AJ35" s="359">
        <v>0</v>
      </c>
      <c r="AK35" s="359">
        <v>0</v>
      </c>
      <c r="AL35" s="359">
        <v>0</v>
      </c>
      <c r="AM35" s="359">
        <v>0</v>
      </c>
      <c r="AN35" s="359">
        <v>0</v>
      </c>
      <c r="AO35" s="359">
        <v>0</v>
      </c>
      <c r="AP35" s="359">
        <v>0</v>
      </c>
      <c r="AQ35" s="359">
        <v>0</v>
      </c>
      <c r="AR35" s="359">
        <v>0</v>
      </c>
      <c r="AS35" s="359">
        <v>0</v>
      </c>
      <c r="AT35" s="359">
        <v>0</v>
      </c>
      <c r="AU35" s="359">
        <v>0</v>
      </c>
      <c r="AV35" s="359">
        <v>0</v>
      </c>
      <c r="AW35" s="359">
        <v>0</v>
      </c>
      <c r="AX35" s="359">
        <v>0</v>
      </c>
      <c r="AY35" s="359">
        <v>0</v>
      </c>
      <c r="AZ35" s="359">
        <v>0</v>
      </c>
      <c r="BA35" s="359">
        <v>0</v>
      </c>
      <c r="BB35" s="359">
        <v>0</v>
      </c>
      <c r="BC35" s="359">
        <v>0</v>
      </c>
      <c r="BD35" s="359">
        <v>0</v>
      </c>
      <c r="BE35" s="359">
        <v>0</v>
      </c>
      <c r="BF35" s="359">
        <v>0</v>
      </c>
      <c r="BG35" s="359">
        <v>0</v>
      </c>
      <c r="BH35" s="359">
        <v>0</v>
      </c>
      <c r="BI35" s="359">
        <v>0</v>
      </c>
      <c r="BJ35" s="359">
        <v>0</v>
      </c>
      <c r="BK35" s="359">
        <v>0</v>
      </c>
      <c r="BL35" s="359">
        <v>0</v>
      </c>
      <c r="BM35" s="359">
        <v>0</v>
      </c>
      <c r="BN35" s="359">
        <v>0</v>
      </c>
      <c r="BO35" s="359">
        <v>0</v>
      </c>
      <c r="BP35" s="359">
        <v>0</v>
      </c>
      <c r="BQ35" s="359">
        <v>0</v>
      </c>
      <c r="BR35" s="359">
        <v>0</v>
      </c>
      <c r="BS35" s="359">
        <v>0</v>
      </c>
      <c r="BT35" s="359">
        <v>0</v>
      </c>
      <c r="BU35" s="359">
        <v>0</v>
      </c>
      <c r="BV35" s="359">
        <v>0</v>
      </c>
      <c r="BW35" s="359">
        <v>0</v>
      </c>
      <c r="BX35" s="359">
        <v>0</v>
      </c>
      <c r="BY35" s="359">
        <v>0</v>
      </c>
      <c r="BZ35" s="359">
        <v>0</v>
      </c>
      <c r="CA35" s="359">
        <v>0</v>
      </c>
      <c r="CB35" s="359">
        <v>0</v>
      </c>
      <c r="CC35" s="359">
        <v>0</v>
      </c>
      <c r="CD35" s="359">
        <v>0</v>
      </c>
      <c r="CE35" s="359">
        <v>0</v>
      </c>
      <c r="CF35" s="359">
        <v>0</v>
      </c>
      <c r="CG35" s="359">
        <v>0</v>
      </c>
      <c r="CH35" s="359">
        <v>0</v>
      </c>
      <c r="CI35" s="359">
        <v>0</v>
      </c>
      <c r="CJ35" s="359">
        <v>0</v>
      </c>
      <c r="CK35" s="359">
        <v>0</v>
      </c>
      <c r="CL35" s="359">
        <v>0</v>
      </c>
      <c r="CM35" s="359">
        <v>0</v>
      </c>
      <c r="CN35" s="359">
        <v>0</v>
      </c>
      <c r="CO35" s="359">
        <v>0</v>
      </c>
      <c r="CP35" s="359">
        <v>0</v>
      </c>
      <c r="CQ35" s="359">
        <v>0</v>
      </c>
      <c r="CR35" s="359">
        <v>0</v>
      </c>
      <c r="CS35" s="359">
        <v>0</v>
      </c>
      <c r="CT35" s="359">
        <v>0</v>
      </c>
      <c r="CU35" s="359">
        <v>0</v>
      </c>
      <c r="CV35" s="359">
        <v>0</v>
      </c>
      <c r="CW35" s="359">
        <v>0</v>
      </c>
      <c r="CX35" s="359">
        <v>0</v>
      </c>
      <c r="CY35" s="359">
        <v>0</v>
      </c>
      <c r="CZ35" s="359">
        <v>0</v>
      </c>
      <c r="DA35" s="359">
        <v>0</v>
      </c>
      <c r="DB35" s="359">
        <v>0</v>
      </c>
      <c r="DC35" s="359">
        <v>0</v>
      </c>
      <c r="DE35" s="23">
        <f t="shared" ref="DE35:DE43" si="25">COUNTBLANK(H35:DC35)</f>
        <v>0</v>
      </c>
      <c r="DF35" s="23">
        <f t="shared" si="17"/>
        <v>0</v>
      </c>
      <c r="DG35">
        <f t="shared" si="24"/>
        <v>21</v>
      </c>
      <c r="DH35">
        <v>0</v>
      </c>
    </row>
    <row r="36" spans="1:112" ht="15">
      <c r="A36" s="67">
        <v>24</v>
      </c>
      <c r="B36" s="323" t="str">
        <f>$B$33&amp;"3."</f>
        <v>D.3.3.</v>
      </c>
      <c r="C36" s="357" t="s">
        <v>182</v>
      </c>
      <c r="D36" s="363"/>
      <c r="E36" s="358">
        <v>0.21</v>
      </c>
      <c r="F36" s="350">
        <f>H36+NPV(FD,I36:INDEX(I36:DC36,PAL))</f>
        <v>0</v>
      </c>
      <c r="G36" s="350">
        <f>SUMIF($H$5:$DC$5,"&lt;="&amp;PAL,$H36:$DC36)</f>
        <v>0</v>
      </c>
      <c r="H36" s="359">
        <v>0</v>
      </c>
      <c r="I36" s="359">
        <v>0</v>
      </c>
      <c r="J36" s="359">
        <v>0</v>
      </c>
      <c r="K36" s="359">
        <v>0</v>
      </c>
      <c r="L36" s="359">
        <v>0</v>
      </c>
      <c r="M36" s="359">
        <v>0</v>
      </c>
      <c r="N36" s="359">
        <v>0</v>
      </c>
      <c r="O36" s="359">
        <v>0</v>
      </c>
      <c r="P36" s="359">
        <v>0</v>
      </c>
      <c r="Q36" s="359">
        <v>0</v>
      </c>
      <c r="R36" s="359">
        <v>0</v>
      </c>
      <c r="S36" s="359">
        <v>0</v>
      </c>
      <c r="T36" s="359">
        <v>0</v>
      </c>
      <c r="U36" s="359">
        <v>0</v>
      </c>
      <c r="V36" s="359">
        <v>0</v>
      </c>
      <c r="W36" s="359">
        <v>0</v>
      </c>
      <c r="X36" s="359">
        <v>0</v>
      </c>
      <c r="Y36" s="359">
        <v>0</v>
      </c>
      <c r="Z36" s="359">
        <v>0</v>
      </c>
      <c r="AA36" s="359">
        <v>0</v>
      </c>
      <c r="AB36" s="359">
        <v>0</v>
      </c>
      <c r="AC36" s="359">
        <v>0</v>
      </c>
      <c r="AD36" s="359">
        <v>0</v>
      </c>
      <c r="AE36" s="359">
        <v>0</v>
      </c>
      <c r="AF36" s="359">
        <v>0</v>
      </c>
      <c r="AG36" s="359">
        <v>0</v>
      </c>
      <c r="AH36" s="359">
        <v>0</v>
      </c>
      <c r="AI36" s="359">
        <v>0</v>
      </c>
      <c r="AJ36" s="359">
        <v>0</v>
      </c>
      <c r="AK36" s="359">
        <v>0</v>
      </c>
      <c r="AL36" s="359">
        <v>0</v>
      </c>
      <c r="AM36" s="359">
        <v>0</v>
      </c>
      <c r="AN36" s="359">
        <v>0</v>
      </c>
      <c r="AO36" s="359">
        <v>0</v>
      </c>
      <c r="AP36" s="359">
        <v>0</v>
      </c>
      <c r="AQ36" s="359">
        <v>0</v>
      </c>
      <c r="AR36" s="359">
        <v>0</v>
      </c>
      <c r="AS36" s="359">
        <v>0</v>
      </c>
      <c r="AT36" s="359">
        <v>0</v>
      </c>
      <c r="AU36" s="359">
        <v>0</v>
      </c>
      <c r="AV36" s="359">
        <v>0</v>
      </c>
      <c r="AW36" s="359">
        <v>0</v>
      </c>
      <c r="AX36" s="359">
        <v>0</v>
      </c>
      <c r="AY36" s="359">
        <v>0</v>
      </c>
      <c r="AZ36" s="359">
        <v>0</v>
      </c>
      <c r="BA36" s="359">
        <v>0</v>
      </c>
      <c r="BB36" s="359">
        <v>0</v>
      </c>
      <c r="BC36" s="359">
        <v>0</v>
      </c>
      <c r="BD36" s="359">
        <v>0</v>
      </c>
      <c r="BE36" s="359">
        <v>0</v>
      </c>
      <c r="BF36" s="359">
        <v>0</v>
      </c>
      <c r="BG36" s="359">
        <v>0</v>
      </c>
      <c r="BH36" s="359">
        <v>0</v>
      </c>
      <c r="BI36" s="359">
        <v>0</v>
      </c>
      <c r="BJ36" s="359">
        <v>0</v>
      </c>
      <c r="BK36" s="359">
        <v>0</v>
      </c>
      <c r="BL36" s="359">
        <v>0</v>
      </c>
      <c r="BM36" s="359">
        <v>0</v>
      </c>
      <c r="BN36" s="359">
        <v>0</v>
      </c>
      <c r="BO36" s="359">
        <v>0</v>
      </c>
      <c r="BP36" s="359">
        <v>0</v>
      </c>
      <c r="BQ36" s="359">
        <v>0</v>
      </c>
      <c r="BR36" s="359">
        <v>0</v>
      </c>
      <c r="BS36" s="359">
        <v>0</v>
      </c>
      <c r="BT36" s="359">
        <v>0</v>
      </c>
      <c r="BU36" s="359">
        <v>0</v>
      </c>
      <c r="BV36" s="359">
        <v>0</v>
      </c>
      <c r="BW36" s="359">
        <v>0</v>
      </c>
      <c r="BX36" s="359">
        <v>0</v>
      </c>
      <c r="BY36" s="359">
        <v>0</v>
      </c>
      <c r="BZ36" s="359">
        <v>0</v>
      </c>
      <c r="CA36" s="359">
        <v>0</v>
      </c>
      <c r="CB36" s="359">
        <v>0</v>
      </c>
      <c r="CC36" s="359">
        <v>0</v>
      </c>
      <c r="CD36" s="359">
        <v>0</v>
      </c>
      <c r="CE36" s="359">
        <v>0</v>
      </c>
      <c r="CF36" s="359">
        <v>0</v>
      </c>
      <c r="CG36" s="359">
        <v>0</v>
      </c>
      <c r="CH36" s="359">
        <v>0</v>
      </c>
      <c r="CI36" s="359">
        <v>0</v>
      </c>
      <c r="CJ36" s="359">
        <v>0</v>
      </c>
      <c r="CK36" s="359">
        <v>0</v>
      </c>
      <c r="CL36" s="359">
        <v>0</v>
      </c>
      <c r="CM36" s="359">
        <v>0</v>
      </c>
      <c r="CN36" s="359">
        <v>0</v>
      </c>
      <c r="CO36" s="359">
        <v>0</v>
      </c>
      <c r="CP36" s="359">
        <v>0</v>
      </c>
      <c r="CQ36" s="359">
        <v>0</v>
      </c>
      <c r="CR36" s="359">
        <v>0</v>
      </c>
      <c r="CS36" s="359">
        <v>0</v>
      </c>
      <c r="CT36" s="359">
        <v>0</v>
      </c>
      <c r="CU36" s="359">
        <v>0</v>
      </c>
      <c r="CV36" s="359">
        <v>0</v>
      </c>
      <c r="CW36" s="359">
        <v>0</v>
      </c>
      <c r="CX36" s="359">
        <v>0</v>
      </c>
      <c r="CY36" s="359">
        <v>0</v>
      </c>
      <c r="CZ36" s="359">
        <v>0</v>
      </c>
      <c r="DA36" s="359">
        <v>0</v>
      </c>
      <c r="DB36" s="359">
        <v>0</v>
      </c>
      <c r="DC36" s="359">
        <v>0</v>
      </c>
      <c r="DE36" s="23">
        <f t="shared" si="25"/>
        <v>0</v>
      </c>
      <c r="DF36" s="23">
        <f t="shared" si="17"/>
        <v>0</v>
      </c>
      <c r="DG36">
        <f t="shared" si="24"/>
        <v>21</v>
      </c>
      <c r="DH36">
        <v>0</v>
      </c>
    </row>
    <row r="37" spans="1:112" ht="15">
      <c r="A37" s="67">
        <v>25</v>
      </c>
      <c r="B37" s="323" t="str">
        <f>$B$33&amp;"4."</f>
        <v>D.3.4.</v>
      </c>
      <c r="C37" s="357" t="s">
        <v>182</v>
      </c>
      <c r="D37" s="363"/>
      <c r="E37" s="358">
        <v>0.21</v>
      </c>
      <c r="F37" s="350">
        <f>H37+NPV(FD,I37:INDEX(I37:DC37,PAL))</f>
        <v>0</v>
      </c>
      <c r="G37" s="350">
        <f>SUMIF($H$5:$DC$5,"&lt;="&amp;PAL,$H37:$DC37)</f>
        <v>0</v>
      </c>
      <c r="H37" s="359">
        <v>0</v>
      </c>
      <c r="I37" s="359">
        <v>0</v>
      </c>
      <c r="J37" s="359">
        <v>0</v>
      </c>
      <c r="K37" s="359">
        <v>0</v>
      </c>
      <c r="L37" s="359">
        <v>0</v>
      </c>
      <c r="M37" s="359">
        <v>0</v>
      </c>
      <c r="N37" s="359">
        <v>0</v>
      </c>
      <c r="O37" s="359">
        <v>0</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0</v>
      </c>
      <c r="AJ37" s="359">
        <v>0</v>
      </c>
      <c r="AK37" s="359">
        <v>0</v>
      </c>
      <c r="AL37" s="359">
        <v>0</v>
      </c>
      <c r="AM37" s="359">
        <v>0</v>
      </c>
      <c r="AN37" s="359">
        <v>0</v>
      </c>
      <c r="AO37" s="359">
        <v>0</v>
      </c>
      <c r="AP37" s="359">
        <v>0</v>
      </c>
      <c r="AQ37" s="359">
        <v>0</v>
      </c>
      <c r="AR37" s="359">
        <v>0</v>
      </c>
      <c r="AS37" s="359">
        <v>0</v>
      </c>
      <c r="AT37" s="359">
        <v>0</v>
      </c>
      <c r="AU37" s="359">
        <v>0</v>
      </c>
      <c r="AV37" s="359">
        <v>0</v>
      </c>
      <c r="AW37" s="359">
        <v>0</v>
      </c>
      <c r="AX37" s="359">
        <v>0</v>
      </c>
      <c r="AY37" s="359">
        <v>0</v>
      </c>
      <c r="AZ37" s="359">
        <v>0</v>
      </c>
      <c r="BA37" s="359">
        <v>0</v>
      </c>
      <c r="BB37" s="359">
        <v>0</v>
      </c>
      <c r="BC37" s="359">
        <v>0</v>
      </c>
      <c r="BD37" s="359">
        <v>0</v>
      </c>
      <c r="BE37" s="359">
        <v>0</v>
      </c>
      <c r="BF37" s="359">
        <v>0</v>
      </c>
      <c r="BG37" s="359">
        <v>0</v>
      </c>
      <c r="BH37" s="359">
        <v>0</v>
      </c>
      <c r="BI37" s="359">
        <v>0</v>
      </c>
      <c r="BJ37" s="359">
        <v>0</v>
      </c>
      <c r="BK37" s="359">
        <v>0</v>
      </c>
      <c r="BL37" s="359">
        <v>0</v>
      </c>
      <c r="BM37" s="359">
        <v>0</v>
      </c>
      <c r="BN37" s="359">
        <v>0</v>
      </c>
      <c r="BO37" s="359">
        <v>0</v>
      </c>
      <c r="BP37" s="359">
        <v>0</v>
      </c>
      <c r="BQ37" s="359">
        <v>0</v>
      </c>
      <c r="BR37" s="359">
        <v>0</v>
      </c>
      <c r="BS37" s="359">
        <v>0</v>
      </c>
      <c r="BT37" s="359">
        <v>0</v>
      </c>
      <c r="BU37" s="359">
        <v>0</v>
      </c>
      <c r="BV37" s="359">
        <v>0</v>
      </c>
      <c r="BW37" s="359">
        <v>0</v>
      </c>
      <c r="BX37" s="359">
        <v>0</v>
      </c>
      <c r="BY37" s="359">
        <v>0</v>
      </c>
      <c r="BZ37" s="359">
        <v>0</v>
      </c>
      <c r="CA37" s="359">
        <v>0</v>
      </c>
      <c r="CB37" s="359">
        <v>0</v>
      </c>
      <c r="CC37" s="359">
        <v>0</v>
      </c>
      <c r="CD37" s="359">
        <v>0</v>
      </c>
      <c r="CE37" s="359">
        <v>0</v>
      </c>
      <c r="CF37" s="359">
        <v>0</v>
      </c>
      <c r="CG37" s="359">
        <v>0</v>
      </c>
      <c r="CH37" s="359">
        <v>0</v>
      </c>
      <c r="CI37" s="359">
        <v>0</v>
      </c>
      <c r="CJ37" s="359">
        <v>0</v>
      </c>
      <c r="CK37" s="359">
        <v>0</v>
      </c>
      <c r="CL37" s="359">
        <v>0</v>
      </c>
      <c r="CM37" s="359">
        <v>0</v>
      </c>
      <c r="CN37" s="359">
        <v>0</v>
      </c>
      <c r="CO37" s="359">
        <v>0</v>
      </c>
      <c r="CP37" s="359">
        <v>0</v>
      </c>
      <c r="CQ37" s="359">
        <v>0</v>
      </c>
      <c r="CR37" s="359">
        <v>0</v>
      </c>
      <c r="CS37" s="359">
        <v>0</v>
      </c>
      <c r="CT37" s="359">
        <v>0</v>
      </c>
      <c r="CU37" s="359">
        <v>0</v>
      </c>
      <c r="CV37" s="359">
        <v>0</v>
      </c>
      <c r="CW37" s="359">
        <v>0</v>
      </c>
      <c r="CX37" s="359">
        <v>0</v>
      </c>
      <c r="CY37" s="359">
        <v>0</v>
      </c>
      <c r="CZ37" s="359">
        <v>0</v>
      </c>
      <c r="DA37" s="359">
        <v>0</v>
      </c>
      <c r="DB37" s="359">
        <v>0</v>
      </c>
      <c r="DC37" s="359">
        <v>0</v>
      </c>
      <c r="DE37" s="23">
        <f t="shared" si="25"/>
        <v>0</v>
      </c>
      <c r="DF37" s="23">
        <f t="shared" si="17"/>
        <v>0</v>
      </c>
      <c r="DG37">
        <f t="shared" si="24"/>
        <v>21</v>
      </c>
      <c r="DH37">
        <v>0</v>
      </c>
    </row>
    <row r="38" spans="1:112" ht="15">
      <c r="A38" s="67">
        <v>26</v>
      </c>
      <c r="B38" s="323" t="str">
        <f>$B$33&amp;"5."</f>
        <v>D.3.5.</v>
      </c>
      <c r="C38" s="357" t="s">
        <v>182</v>
      </c>
      <c r="D38" s="363"/>
      <c r="E38" s="358">
        <v>0.21</v>
      </c>
      <c r="F38" s="350">
        <f>H38+NPV(FD,I38:INDEX(I38:DC38,PAL))</f>
        <v>0</v>
      </c>
      <c r="G38" s="350">
        <f>SUMIF($H$5:$DC$5,"&lt;="&amp;PAL,$H38:$DC38)</f>
        <v>0</v>
      </c>
      <c r="H38" s="359">
        <v>0</v>
      </c>
      <c r="I38" s="359">
        <v>0</v>
      </c>
      <c r="J38" s="359">
        <v>0</v>
      </c>
      <c r="K38" s="359">
        <v>0</v>
      </c>
      <c r="L38" s="359">
        <v>0</v>
      </c>
      <c r="M38" s="359">
        <v>0</v>
      </c>
      <c r="N38" s="359">
        <v>0</v>
      </c>
      <c r="O38" s="359">
        <v>0</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0</v>
      </c>
      <c r="AJ38" s="359">
        <v>0</v>
      </c>
      <c r="AK38" s="359">
        <v>0</v>
      </c>
      <c r="AL38" s="359">
        <v>0</v>
      </c>
      <c r="AM38" s="359">
        <v>0</v>
      </c>
      <c r="AN38" s="359">
        <v>0</v>
      </c>
      <c r="AO38" s="359">
        <v>0</v>
      </c>
      <c r="AP38" s="359">
        <v>0</v>
      </c>
      <c r="AQ38" s="359">
        <v>0</v>
      </c>
      <c r="AR38" s="359">
        <v>0</v>
      </c>
      <c r="AS38" s="359">
        <v>0</v>
      </c>
      <c r="AT38" s="359">
        <v>0</v>
      </c>
      <c r="AU38" s="359">
        <v>0</v>
      </c>
      <c r="AV38" s="359">
        <v>0</v>
      </c>
      <c r="AW38" s="359">
        <v>0</v>
      </c>
      <c r="AX38" s="359">
        <v>0</v>
      </c>
      <c r="AY38" s="359">
        <v>0</v>
      </c>
      <c r="AZ38" s="359">
        <v>0</v>
      </c>
      <c r="BA38" s="359">
        <v>0</v>
      </c>
      <c r="BB38" s="359">
        <v>0</v>
      </c>
      <c r="BC38" s="359">
        <v>0</v>
      </c>
      <c r="BD38" s="359">
        <v>0</v>
      </c>
      <c r="BE38" s="359">
        <v>0</v>
      </c>
      <c r="BF38" s="359">
        <v>0</v>
      </c>
      <c r="BG38" s="359">
        <v>0</v>
      </c>
      <c r="BH38" s="359">
        <v>0</v>
      </c>
      <c r="BI38" s="359">
        <v>0</v>
      </c>
      <c r="BJ38" s="359">
        <v>0</v>
      </c>
      <c r="BK38" s="359">
        <v>0</v>
      </c>
      <c r="BL38" s="359">
        <v>0</v>
      </c>
      <c r="BM38" s="359">
        <v>0</v>
      </c>
      <c r="BN38" s="359">
        <v>0</v>
      </c>
      <c r="BO38" s="359">
        <v>0</v>
      </c>
      <c r="BP38" s="359">
        <v>0</v>
      </c>
      <c r="BQ38" s="359">
        <v>0</v>
      </c>
      <c r="BR38" s="359">
        <v>0</v>
      </c>
      <c r="BS38" s="359">
        <v>0</v>
      </c>
      <c r="BT38" s="359">
        <v>0</v>
      </c>
      <c r="BU38" s="359">
        <v>0</v>
      </c>
      <c r="BV38" s="359">
        <v>0</v>
      </c>
      <c r="BW38" s="359">
        <v>0</v>
      </c>
      <c r="BX38" s="359">
        <v>0</v>
      </c>
      <c r="BY38" s="359">
        <v>0</v>
      </c>
      <c r="BZ38" s="359">
        <v>0</v>
      </c>
      <c r="CA38" s="359">
        <v>0</v>
      </c>
      <c r="CB38" s="359">
        <v>0</v>
      </c>
      <c r="CC38" s="359">
        <v>0</v>
      </c>
      <c r="CD38" s="359">
        <v>0</v>
      </c>
      <c r="CE38" s="359">
        <v>0</v>
      </c>
      <c r="CF38" s="359">
        <v>0</v>
      </c>
      <c r="CG38" s="359">
        <v>0</v>
      </c>
      <c r="CH38" s="359">
        <v>0</v>
      </c>
      <c r="CI38" s="359">
        <v>0</v>
      </c>
      <c r="CJ38" s="359">
        <v>0</v>
      </c>
      <c r="CK38" s="359">
        <v>0</v>
      </c>
      <c r="CL38" s="359">
        <v>0</v>
      </c>
      <c r="CM38" s="359">
        <v>0</v>
      </c>
      <c r="CN38" s="359">
        <v>0</v>
      </c>
      <c r="CO38" s="359">
        <v>0</v>
      </c>
      <c r="CP38" s="359">
        <v>0</v>
      </c>
      <c r="CQ38" s="359">
        <v>0</v>
      </c>
      <c r="CR38" s="359">
        <v>0</v>
      </c>
      <c r="CS38" s="359">
        <v>0</v>
      </c>
      <c r="CT38" s="359">
        <v>0</v>
      </c>
      <c r="CU38" s="359">
        <v>0</v>
      </c>
      <c r="CV38" s="359">
        <v>0</v>
      </c>
      <c r="CW38" s="359">
        <v>0</v>
      </c>
      <c r="CX38" s="359">
        <v>0</v>
      </c>
      <c r="CY38" s="359">
        <v>0</v>
      </c>
      <c r="CZ38" s="359">
        <v>0</v>
      </c>
      <c r="DA38" s="359">
        <v>0</v>
      </c>
      <c r="DB38" s="359">
        <v>0</v>
      </c>
      <c r="DC38" s="359">
        <v>0</v>
      </c>
      <c r="DE38" s="23">
        <f t="shared" si="25"/>
        <v>0</v>
      </c>
      <c r="DF38" s="23">
        <f t="shared" si="17"/>
        <v>0</v>
      </c>
      <c r="DG38">
        <f t="shared" si="24"/>
        <v>21</v>
      </c>
      <c r="DH38">
        <v>0</v>
      </c>
    </row>
    <row r="39" spans="1:112" ht="15">
      <c r="A39" s="67">
        <v>27</v>
      </c>
      <c r="B39" s="323" t="str">
        <f>$B$33&amp;"6."</f>
        <v>D.3.6.</v>
      </c>
      <c r="C39" s="357" t="s">
        <v>182</v>
      </c>
      <c r="D39" s="363"/>
      <c r="E39" s="358">
        <v>0.21</v>
      </c>
      <c r="F39" s="350">
        <f>H39+NPV(FD,I39:INDEX(I39:DC39,PAL))</f>
        <v>0</v>
      </c>
      <c r="G39" s="350">
        <f>SUMIF($H$5:$DC$5,"&lt;="&amp;PAL,$H39:$DC39)</f>
        <v>0</v>
      </c>
      <c r="H39" s="359">
        <v>0</v>
      </c>
      <c r="I39" s="359">
        <v>0</v>
      </c>
      <c r="J39" s="359">
        <v>0</v>
      </c>
      <c r="K39" s="359">
        <v>0</v>
      </c>
      <c r="L39" s="359">
        <v>0</v>
      </c>
      <c r="M39" s="359">
        <v>0</v>
      </c>
      <c r="N39" s="359">
        <v>0</v>
      </c>
      <c r="O39" s="359">
        <v>0</v>
      </c>
      <c r="P39" s="359">
        <v>0</v>
      </c>
      <c r="Q39" s="359">
        <v>0</v>
      </c>
      <c r="R39" s="359">
        <v>0</v>
      </c>
      <c r="S39" s="359">
        <v>0</v>
      </c>
      <c r="T39" s="359">
        <v>0</v>
      </c>
      <c r="U39" s="359">
        <v>0</v>
      </c>
      <c r="V39" s="359">
        <v>0</v>
      </c>
      <c r="W39" s="359">
        <v>0</v>
      </c>
      <c r="X39" s="359">
        <v>0</v>
      </c>
      <c r="Y39" s="359">
        <v>0</v>
      </c>
      <c r="Z39" s="359">
        <v>0</v>
      </c>
      <c r="AA39" s="359">
        <v>0</v>
      </c>
      <c r="AB39" s="359">
        <v>0</v>
      </c>
      <c r="AC39" s="359">
        <v>0</v>
      </c>
      <c r="AD39" s="359">
        <v>0</v>
      </c>
      <c r="AE39" s="359">
        <v>0</v>
      </c>
      <c r="AF39" s="359">
        <v>0</v>
      </c>
      <c r="AG39" s="359">
        <v>0</v>
      </c>
      <c r="AH39" s="359">
        <v>0</v>
      </c>
      <c r="AI39" s="359">
        <v>0</v>
      </c>
      <c r="AJ39" s="359">
        <v>0</v>
      </c>
      <c r="AK39" s="359">
        <v>0</v>
      </c>
      <c r="AL39" s="359">
        <v>0</v>
      </c>
      <c r="AM39" s="359">
        <v>0</v>
      </c>
      <c r="AN39" s="359">
        <v>0</v>
      </c>
      <c r="AO39" s="359">
        <v>0</v>
      </c>
      <c r="AP39" s="359">
        <v>0</v>
      </c>
      <c r="AQ39" s="359">
        <v>0</v>
      </c>
      <c r="AR39" s="359">
        <v>0</v>
      </c>
      <c r="AS39" s="359">
        <v>0</v>
      </c>
      <c r="AT39" s="359">
        <v>0</v>
      </c>
      <c r="AU39" s="359">
        <v>0</v>
      </c>
      <c r="AV39" s="359">
        <v>0</v>
      </c>
      <c r="AW39" s="359">
        <v>0</v>
      </c>
      <c r="AX39" s="359">
        <v>0</v>
      </c>
      <c r="AY39" s="359">
        <v>0</v>
      </c>
      <c r="AZ39" s="359">
        <v>0</v>
      </c>
      <c r="BA39" s="359">
        <v>0</v>
      </c>
      <c r="BB39" s="359">
        <v>0</v>
      </c>
      <c r="BC39" s="359">
        <v>0</v>
      </c>
      <c r="BD39" s="359">
        <v>0</v>
      </c>
      <c r="BE39" s="359">
        <v>0</v>
      </c>
      <c r="BF39" s="359">
        <v>0</v>
      </c>
      <c r="BG39" s="359">
        <v>0</v>
      </c>
      <c r="BH39" s="359">
        <v>0</v>
      </c>
      <c r="BI39" s="359">
        <v>0</v>
      </c>
      <c r="BJ39" s="359">
        <v>0</v>
      </c>
      <c r="BK39" s="359">
        <v>0</v>
      </c>
      <c r="BL39" s="359">
        <v>0</v>
      </c>
      <c r="BM39" s="359">
        <v>0</v>
      </c>
      <c r="BN39" s="359">
        <v>0</v>
      </c>
      <c r="BO39" s="359">
        <v>0</v>
      </c>
      <c r="BP39" s="359">
        <v>0</v>
      </c>
      <c r="BQ39" s="359">
        <v>0</v>
      </c>
      <c r="BR39" s="359">
        <v>0</v>
      </c>
      <c r="BS39" s="359">
        <v>0</v>
      </c>
      <c r="BT39" s="359">
        <v>0</v>
      </c>
      <c r="BU39" s="359">
        <v>0</v>
      </c>
      <c r="BV39" s="359">
        <v>0</v>
      </c>
      <c r="BW39" s="359">
        <v>0</v>
      </c>
      <c r="BX39" s="359">
        <v>0</v>
      </c>
      <c r="BY39" s="359">
        <v>0</v>
      </c>
      <c r="BZ39" s="359">
        <v>0</v>
      </c>
      <c r="CA39" s="359">
        <v>0</v>
      </c>
      <c r="CB39" s="359">
        <v>0</v>
      </c>
      <c r="CC39" s="359">
        <v>0</v>
      </c>
      <c r="CD39" s="359">
        <v>0</v>
      </c>
      <c r="CE39" s="359">
        <v>0</v>
      </c>
      <c r="CF39" s="359">
        <v>0</v>
      </c>
      <c r="CG39" s="359">
        <v>0</v>
      </c>
      <c r="CH39" s="359">
        <v>0</v>
      </c>
      <c r="CI39" s="359">
        <v>0</v>
      </c>
      <c r="CJ39" s="359">
        <v>0</v>
      </c>
      <c r="CK39" s="359">
        <v>0</v>
      </c>
      <c r="CL39" s="359">
        <v>0</v>
      </c>
      <c r="CM39" s="359">
        <v>0</v>
      </c>
      <c r="CN39" s="359">
        <v>0</v>
      </c>
      <c r="CO39" s="359">
        <v>0</v>
      </c>
      <c r="CP39" s="359">
        <v>0</v>
      </c>
      <c r="CQ39" s="359">
        <v>0</v>
      </c>
      <c r="CR39" s="359">
        <v>0</v>
      </c>
      <c r="CS39" s="359">
        <v>0</v>
      </c>
      <c r="CT39" s="359">
        <v>0</v>
      </c>
      <c r="CU39" s="359">
        <v>0</v>
      </c>
      <c r="CV39" s="359">
        <v>0</v>
      </c>
      <c r="CW39" s="359">
        <v>0</v>
      </c>
      <c r="CX39" s="359">
        <v>0</v>
      </c>
      <c r="CY39" s="359">
        <v>0</v>
      </c>
      <c r="CZ39" s="359">
        <v>0</v>
      </c>
      <c r="DA39" s="359">
        <v>0</v>
      </c>
      <c r="DB39" s="359">
        <v>0</v>
      </c>
      <c r="DC39" s="359">
        <v>0</v>
      </c>
      <c r="DE39" s="23">
        <f t="shared" si="25"/>
        <v>0</v>
      </c>
      <c r="DF39" s="23">
        <f t="shared" si="17"/>
        <v>0</v>
      </c>
      <c r="DG39">
        <f t="shared" si="24"/>
        <v>21</v>
      </c>
      <c r="DH39">
        <v>0</v>
      </c>
    </row>
    <row r="40" spans="1:112" ht="15">
      <c r="A40" s="67">
        <v>28</v>
      </c>
      <c r="B40" s="323" t="str">
        <f>$B$33&amp;"7."</f>
        <v>D.3.7.</v>
      </c>
      <c r="C40" s="357" t="s">
        <v>182</v>
      </c>
      <c r="D40" s="363"/>
      <c r="E40" s="358">
        <v>0.21</v>
      </c>
      <c r="F40" s="350">
        <f>H40+NPV(FD,I40:INDEX(I40:DC40,PAL))</f>
        <v>0</v>
      </c>
      <c r="G40" s="350">
        <f>SUMIF($H$5:$DC$5,"&lt;="&amp;PAL,$H40:$DC40)</f>
        <v>0</v>
      </c>
      <c r="H40" s="359">
        <v>0</v>
      </c>
      <c r="I40" s="359">
        <v>0</v>
      </c>
      <c r="J40" s="359">
        <v>0</v>
      </c>
      <c r="K40" s="359">
        <v>0</v>
      </c>
      <c r="L40" s="359">
        <v>0</v>
      </c>
      <c r="M40" s="359">
        <v>0</v>
      </c>
      <c r="N40" s="359">
        <v>0</v>
      </c>
      <c r="O40" s="359">
        <v>0</v>
      </c>
      <c r="P40" s="359">
        <v>0</v>
      </c>
      <c r="Q40" s="359">
        <v>0</v>
      </c>
      <c r="R40" s="359">
        <v>0</v>
      </c>
      <c r="S40" s="359">
        <v>0</v>
      </c>
      <c r="T40" s="359">
        <v>0</v>
      </c>
      <c r="U40" s="359">
        <v>0</v>
      </c>
      <c r="V40" s="359">
        <v>0</v>
      </c>
      <c r="W40" s="359">
        <v>0</v>
      </c>
      <c r="X40" s="359">
        <v>0</v>
      </c>
      <c r="Y40" s="359">
        <v>0</v>
      </c>
      <c r="Z40" s="359">
        <v>0</v>
      </c>
      <c r="AA40" s="359">
        <v>0</v>
      </c>
      <c r="AB40" s="359">
        <v>0</v>
      </c>
      <c r="AC40" s="359">
        <v>0</v>
      </c>
      <c r="AD40" s="359">
        <v>0</v>
      </c>
      <c r="AE40" s="359">
        <v>0</v>
      </c>
      <c r="AF40" s="359">
        <v>0</v>
      </c>
      <c r="AG40" s="359">
        <v>0</v>
      </c>
      <c r="AH40" s="359">
        <v>0</v>
      </c>
      <c r="AI40" s="359">
        <v>0</v>
      </c>
      <c r="AJ40" s="359">
        <v>0</v>
      </c>
      <c r="AK40" s="359">
        <v>0</v>
      </c>
      <c r="AL40" s="359">
        <v>0</v>
      </c>
      <c r="AM40" s="359">
        <v>0</v>
      </c>
      <c r="AN40" s="359">
        <v>0</v>
      </c>
      <c r="AO40" s="359">
        <v>0</v>
      </c>
      <c r="AP40" s="359">
        <v>0</v>
      </c>
      <c r="AQ40" s="359">
        <v>0</v>
      </c>
      <c r="AR40" s="359">
        <v>0</v>
      </c>
      <c r="AS40" s="359">
        <v>0</v>
      </c>
      <c r="AT40" s="359">
        <v>0</v>
      </c>
      <c r="AU40" s="359">
        <v>0</v>
      </c>
      <c r="AV40" s="359">
        <v>0</v>
      </c>
      <c r="AW40" s="359">
        <v>0</v>
      </c>
      <c r="AX40" s="359">
        <v>0</v>
      </c>
      <c r="AY40" s="359">
        <v>0</v>
      </c>
      <c r="AZ40" s="359">
        <v>0</v>
      </c>
      <c r="BA40" s="359">
        <v>0</v>
      </c>
      <c r="BB40" s="359">
        <v>0</v>
      </c>
      <c r="BC40" s="359">
        <v>0</v>
      </c>
      <c r="BD40" s="359">
        <v>0</v>
      </c>
      <c r="BE40" s="359">
        <v>0</v>
      </c>
      <c r="BF40" s="359">
        <v>0</v>
      </c>
      <c r="BG40" s="359">
        <v>0</v>
      </c>
      <c r="BH40" s="359">
        <v>0</v>
      </c>
      <c r="BI40" s="359">
        <v>0</v>
      </c>
      <c r="BJ40" s="359">
        <v>0</v>
      </c>
      <c r="BK40" s="359">
        <v>0</v>
      </c>
      <c r="BL40" s="359">
        <v>0</v>
      </c>
      <c r="BM40" s="359">
        <v>0</v>
      </c>
      <c r="BN40" s="359">
        <v>0</v>
      </c>
      <c r="BO40" s="359">
        <v>0</v>
      </c>
      <c r="BP40" s="359">
        <v>0</v>
      </c>
      <c r="BQ40" s="359">
        <v>0</v>
      </c>
      <c r="BR40" s="359">
        <v>0</v>
      </c>
      <c r="BS40" s="359">
        <v>0</v>
      </c>
      <c r="BT40" s="359">
        <v>0</v>
      </c>
      <c r="BU40" s="359">
        <v>0</v>
      </c>
      <c r="BV40" s="359">
        <v>0</v>
      </c>
      <c r="BW40" s="359">
        <v>0</v>
      </c>
      <c r="BX40" s="359">
        <v>0</v>
      </c>
      <c r="BY40" s="359">
        <v>0</v>
      </c>
      <c r="BZ40" s="359">
        <v>0</v>
      </c>
      <c r="CA40" s="359">
        <v>0</v>
      </c>
      <c r="CB40" s="359">
        <v>0</v>
      </c>
      <c r="CC40" s="359">
        <v>0</v>
      </c>
      <c r="CD40" s="359">
        <v>0</v>
      </c>
      <c r="CE40" s="359">
        <v>0</v>
      </c>
      <c r="CF40" s="359">
        <v>0</v>
      </c>
      <c r="CG40" s="359">
        <v>0</v>
      </c>
      <c r="CH40" s="359">
        <v>0</v>
      </c>
      <c r="CI40" s="359">
        <v>0</v>
      </c>
      <c r="CJ40" s="359">
        <v>0</v>
      </c>
      <c r="CK40" s="359">
        <v>0</v>
      </c>
      <c r="CL40" s="359">
        <v>0</v>
      </c>
      <c r="CM40" s="359">
        <v>0</v>
      </c>
      <c r="CN40" s="359">
        <v>0</v>
      </c>
      <c r="CO40" s="359">
        <v>0</v>
      </c>
      <c r="CP40" s="359">
        <v>0</v>
      </c>
      <c r="CQ40" s="359">
        <v>0</v>
      </c>
      <c r="CR40" s="359">
        <v>0</v>
      </c>
      <c r="CS40" s="359">
        <v>0</v>
      </c>
      <c r="CT40" s="359">
        <v>0</v>
      </c>
      <c r="CU40" s="359">
        <v>0</v>
      </c>
      <c r="CV40" s="359">
        <v>0</v>
      </c>
      <c r="CW40" s="359">
        <v>0</v>
      </c>
      <c r="CX40" s="359">
        <v>0</v>
      </c>
      <c r="CY40" s="359">
        <v>0</v>
      </c>
      <c r="CZ40" s="359">
        <v>0</v>
      </c>
      <c r="DA40" s="359">
        <v>0</v>
      </c>
      <c r="DB40" s="359">
        <v>0</v>
      </c>
      <c r="DC40" s="359">
        <v>0</v>
      </c>
      <c r="DE40" s="23">
        <f t="shared" si="25"/>
        <v>0</v>
      </c>
      <c r="DF40" s="23">
        <f t="shared" si="17"/>
        <v>0</v>
      </c>
      <c r="DG40">
        <f t="shared" si="24"/>
        <v>21</v>
      </c>
      <c r="DH40">
        <v>0</v>
      </c>
    </row>
    <row r="41" spans="1:112" ht="15">
      <c r="A41" s="67">
        <v>29</v>
      </c>
      <c r="B41" s="323" t="str">
        <f>$B$33&amp;"8."</f>
        <v>D.3.8.</v>
      </c>
      <c r="C41" s="357" t="s">
        <v>182</v>
      </c>
      <c r="D41" s="360"/>
      <c r="E41" s="358">
        <v>0.21</v>
      </c>
      <c r="F41" s="350">
        <f>H41+NPV(FD,I41:INDEX(I41:DC41,PAL))</f>
        <v>0</v>
      </c>
      <c r="G41" s="350">
        <f>SUMIF($H$5:$DC$5,"&lt;="&amp;PAL,$H41:$DC41)</f>
        <v>0</v>
      </c>
      <c r="H41" s="359">
        <v>0</v>
      </c>
      <c r="I41" s="359">
        <v>0</v>
      </c>
      <c r="J41" s="359">
        <v>0</v>
      </c>
      <c r="K41" s="359">
        <v>0</v>
      </c>
      <c r="L41" s="359">
        <v>0</v>
      </c>
      <c r="M41" s="359">
        <v>0</v>
      </c>
      <c r="N41" s="359">
        <v>0</v>
      </c>
      <c r="O41" s="359">
        <v>0</v>
      </c>
      <c r="P41" s="359">
        <v>0</v>
      </c>
      <c r="Q41" s="359">
        <v>0</v>
      </c>
      <c r="R41" s="359">
        <v>0</v>
      </c>
      <c r="S41" s="359">
        <v>0</v>
      </c>
      <c r="T41" s="359">
        <v>0</v>
      </c>
      <c r="U41" s="359">
        <v>0</v>
      </c>
      <c r="V41" s="359">
        <v>0</v>
      </c>
      <c r="W41" s="359">
        <v>0</v>
      </c>
      <c r="X41" s="359">
        <v>0</v>
      </c>
      <c r="Y41" s="359">
        <v>0</v>
      </c>
      <c r="Z41" s="359">
        <v>0</v>
      </c>
      <c r="AA41" s="359">
        <v>0</v>
      </c>
      <c r="AB41" s="359">
        <v>0</v>
      </c>
      <c r="AC41" s="359">
        <v>0</v>
      </c>
      <c r="AD41" s="359">
        <v>0</v>
      </c>
      <c r="AE41" s="359">
        <v>0</v>
      </c>
      <c r="AF41" s="359">
        <v>0</v>
      </c>
      <c r="AG41" s="359">
        <v>0</v>
      </c>
      <c r="AH41" s="359">
        <v>0</v>
      </c>
      <c r="AI41" s="359">
        <v>0</v>
      </c>
      <c r="AJ41" s="359">
        <v>0</v>
      </c>
      <c r="AK41" s="359">
        <v>0</v>
      </c>
      <c r="AL41" s="359">
        <v>0</v>
      </c>
      <c r="AM41" s="359">
        <v>0</v>
      </c>
      <c r="AN41" s="359">
        <v>0</v>
      </c>
      <c r="AO41" s="359">
        <v>0</v>
      </c>
      <c r="AP41" s="359">
        <v>0</v>
      </c>
      <c r="AQ41" s="359">
        <v>0</v>
      </c>
      <c r="AR41" s="359">
        <v>0</v>
      </c>
      <c r="AS41" s="359">
        <v>0</v>
      </c>
      <c r="AT41" s="359">
        <v>0</v>
      </c>
      <c r="AU41" s="359">
        <v>0</v>
      </c>
      <c r="AV41" s="359">
        <v>0</v>
      </c>
      <c r="AW41" s="359">
        <v>0</v>
      </c>
      <c r="AX41" s="359">
        <v>0</v>
      </c>
      <c r="AY41" s="359">
        <v>0</v>
      </c>
      <c r="AZ41" s="359">
        <v>0</v>
      </c>
      <c r="BA41" s="359">
        <v>0</v>
      </c>
      <c r="BB41" s="359">
        <v>0</v>
      </c>
      <c r="BC41" s="359">
        <v>0</v>
      </c>
      <c r="BD41" s="359">
        <v>0</v>
      </c>
      <c r="BE41" s="359">
        <v>0</v>
      </c>
      <c r="BF41" s="359">
        <v>0</v>
      </c>
      <c r="BG41" s="359">
        <v>0</v>
      </c>
      <c r="BH41" s="359">
        <v>0</v>
      </c>
      <c r="BI41" s="359">
        <v>0</v>
      </c>
      <c r="BJ41" s="359">
        <v>0</v>
      </c>
      <c r="BK41" s="359">
        <v>0</v>
      </c>
      <c r="BL41" s="359">
        <v>0</v>
      </c>
      <c r="BM41" s="359">
        <v>0</v>
      </c>
      <c r="BN41" s="359">
        <v>0</v>
      </c>
      <c r="BO41" s="359">
        <v>0</v>
      </c>
      <c r="BP41" s="359">
        <v>0</v>
      </c>
      <c r="BQ41" s="359">
        <v>0</v>
      </c>
      <c r="BR41" s="359">
        <v>0</v>
      </c>
      <c r="BS41" s="359">
        <v>0</v>
      </c>
      <c r="BT41" s="359">
        <v>0</v>
      </c>
      <c r="BU41" s="359">
        <v>0</v>
      </c>
      <c r="BV41" s="359">
        <v>0</v>
      </c>
      <c r="BW41" s="359">
        <v>0</v>
      </c>
      <c r="BX41" s="359">
        <v>0</v>
      </c>
      <c r="BY41" s="359">
        <v>0</v>
      </c>
      <c r="BZ41" s="359">
        <v>0</v>
      </c>
      <c r="CA41" s="359">
        <v>0</v>
      </c>
      <c r="CB41" s="359">
        <v>0</v>
      </c>
      <c r="CC41" s="359">
        <v>0</v>
      </c>
      <c r="CD41" s="359">
        <v>0</v>
      </c>
      <c r="CE41" s="359">
        <v>0</v>
      </c>
      <c r="CF41" s="359">
        <v>0</v>
      </c>
      <c r="CG41" s="359">
        <v>0</v>
      </c>
      <c r="CH41" s="359">
        <v>0</v>
      </c>
      <c r="CI41" s="359">
        <v>0</v>
      </c>
      <c r="CJ41" s="359">
        <v>0</v>
      </c>
      <c r="CK41" s="359">
        <v>0</v>
      </c>
      <c r="CL41" s="359">
        <v>0</v>
      </c>
      <c r="CM41" s="359">
        <v>0</v>
      </c>
      <c r="CN41" s="359">
        <v>0</v>
      </c>
      <c r="CO41" s="359">
        <v>0</v>
      </c>
      <c r="CP41" s="359">
        <v>0</v>
      </c>
      <c r="CQ41" s="359">
        <v>0</v>
      </c>
      <c r="CR41" s="359">
        <v>0</v>
      </c>
      <c r="CS41" s="359">
        <v>0</v>
      </c>
      <c r="CT41" s="359">
        <v>0</v>
      </c>
      <c r="CU41" s="359">
        <v>0</v>
      </c>
      <c r="CV41" s="359">
        <v>0</v>
      </c>
      <c r="CW41" s="359">
        <v>0</v>
      </c>
      <c r="CX41" s="359">
        <v>0</v>
      </c>
      <c r="CY41" s="359">
        <v>0</v>
      </c>
      <c r="CZ41" s="359">
        <v>0</v>
      </c>
      <c r="DA41" s="359">
        <v>0</v>
      </c>
      <c r="DB41" s="359">
        <v>0</v>
      </c>
      <c r="DC41" s="359">
        <v>0</v>
      </c>
      <c r="DE41" s="23">
        <f t="shared" si="25"/>
        <v>0</v>
      </c>
      <c r="DF41" s="23">
        <f t="shared" si="17"/>
        <v>0</v>
      </c>
      <c r="DG41">
        <f t="shared" si="24"/>
        <v>21</v>
      </c>
      <c r="DH41">
        <v>0</v>
      </c>
    </row>
    <row r="42" spans="1:112" ht="15">
      <c r="A42" s="67">
        <v>30</v>
      </c>
      <c r="B42" s="323" t="str">
        <f>$B$33&amp;"9."</f>
        <v>D.3.9.</v>
      </c>
      <c r="C42" s="360" t="s">
        <v>178</v>
      </c>
      <c r="D42" s="360"/>
      <c r="E42" s="358">
        <v>0.21</v>
      </c>
      <c r="F42" s="350">
        <f>H42+NPV(FD,I42:INDEX(I42:DC42,PAL))</f>
        <v>0</v>
      </c>
      <c r="G42" s="350">
        <f>SUMIF($H$5:$DC$5,"&lt;="&amp;PAL,$H42:$DC42)</f>
        <v>0</v>
      </c>
      <c r="H42" s="361">
        <v>0</v>
      </c>
      <c r="I42" s="361">
        <v>0</v>
      </c>
      <c r="J42" s="361">
        <v>0</v>
      </c>
      <c r="K42" s="361">
        <v>0</v>
      </c>
      <c r="L42" s="361">
        <v>0</v>
      </c>
      <c r="M42" s="361">
        <v>0</v>
      </c>
      <c r="N42" s="361">
        <v>0</v>
      </c>
      <c r="O42" s="361">
        <v>0</v>
      </c>
      <c r="P42" s="361">
        <v>0</v>
      </c>
      <c r="Q42" s="361">
        <v>0</v>
      </c>
      <c r="R42" s="361">
        <v>0</v>
      </c>
      <c r="S42" s="362">
        <v>0</v>
      </c>
      <c r="T42" s="362">
        <v>0</v>
      </c>
      <c r="U42" s="362">
        <v>0</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0</v>
      </c>
      <c r="AW42" s="362">
        <v>0</v>
      </c>
      <c r="AX42" s="362">
        <v>0</v>
      </c>
      <c r="AY42" s="362">
        <v>0</v>
      </c>
      <c r="AZ42" s="362">
        <v>0</v>
      </c>
      <c r="BA42" s="362">
        <v>0</v>
      </c>
      <c r="BB42" s="362">
        <v>0</v>
      </c>
      <c r="BC42" s="362">
        <v>0</v>
      </c>
      <c r="BD42" s="362">
        <v>0</v>
      </c>
      <c r="BE42" s="362">
        <v>0</v>
      </c>
      <c r="BF42" s="362">
        <v>0</v>
      </c>
      <c r="BG42" s="362">
        <v>0</v>
      </c>
      <c r="BH42" s="362">
        <v>0</v>
      </c>
      <c r="BI42" s="362">
        <v>0</v>
      </c>
      <c r="BJ42" s="362">
        <v>0</v>
      </c>
      <c r="BK42" s="362">
        <v>0</v>
      </c>
      <c r="BL42" s="362">
        <v>0</v>
      </c>
      <c r="BM42" s="362">
        <v>0</v>
      </c>
      <c r="BN42" s="362">
        <v>0</v>
      </c>
      <c r="BO42" s="362">
        <v>0</v>
      </c>
      <c r="BP42" s="362">
        <v>0</v>
      </c>
      <c r="BQ42" s="362">
        <v>0</v>
      </c>
      <c r="BR42" s="362">
        <v>0</v>
      </c>
      <c r="BS42" s="362">
        <v>0</v>
      </c>
      <c r="BT42" s="362">
        <v>0</v>
      </c>
      <c r="BU42" s="362">
        <v>0</v>
      </c>
      <c r="BV42" s="362">
        <v>0</v>
      </c>
      <c r="BW42" s="362">
        <v>0</v>
      </c>
      <c r="BX42" s="362">
        <v>0</v>
      </c>
      <c r="BY42" s="362">
        <v>0</v>
      </c>
      <c r="BZ42" s="362">
        <v>0</v>
      </c>
      <c r="CA42" s="362">
        <v>0</v>
      </c>
      <c r="CB42" s="362">
        <v>0</v>
      </c>
      <c r="CC42" s="362">
        <v>0</v>
      </c>
      <c r="CD42" s="362">
        <v>0</v>
      </c>
      <c r="CE42" s="362">
        <v>0</v>
      </c>
      <c r="CF42" s="362">
        <v>0</v>
      </c>
      <c r="CG42" s="362">
        <v>0</v>
      </c>
      <c r="CH42" s="362">
        <v>0</v>
      </c>
      <c r="CI42" s="362">
        <v>0</v>
      </c>
      <c r="CJ42" s="362">
        <v>0</v>
      </c>
      <c r="CK42" s="362">
        <v>0</v>
      </c>
      <c r="CL42" s="362">
        <v>0</v>
      </c>
      <c r="CM42" s="362">
        <v>0</v>
      </c>
      <c r="CN42" s="362">
        <v>0</v>
      </c>
      <c r="CO42" s="362">
        <v>0</v>
      </c>
      <c r="CP42" s="362">
        <v>0</v>
      </c>
      <c r="CQ42" s="362">
        <v>0</v>
      </c>
      <c r="CR42" s="362">
        <v>0</v>
      </c>
      <c r="CS42" s="362">
        <v>0</v>
      </c>
      <c r="CT42" s="362">
        <v>0</v>
      </c>
      <c r="CU42" s="362">
        <v>0</v>
      </c>
      <c r="CV42" s="362">
        <v>0</v>
      </c>
      <c r="CW42" s="362">
        <v>0</v>
      </c>
      <c r="CX42" s="362">
        <v>0</v>
      </c>
      <c r="CY42" s="362">
        <v>0</v>
      </c>
      <c r="CZ42" s="362">
        <v>0</v>
      </c>
      <c r="DA42" s="362">
        <v>0</v>
      </c>
      <c r="DB42" s="362">
        <v>0</v>
      </c>
      <c r="DC42" s="362">
        <v>0</v>
      </c>
      <c r="DE42" s="23">
        <f t="shared" si="25"/>
        <v>0</v>
      </c>
      <c r="DF42" s="23">
        <f t="shared" si="17"/>
        <v>0</v>
      </c>
      <c r="DG42">
        <f t="shared" si="24"/>
        <v>21</v>
      </c>
      <c r="DH42">
        <v>0</v>
      </c>
    </row>
    <row r="43" spans="1:112" ht="15">
      <c r="A43" s="67">
        <v>31</v>
      </c>
      <c r="B43" s="323" t="str">
        <f>$B$33&amp;"L."</f>
        <v>D.3.L.</v>
      </c>
      <c r="C43" s="360" t="s">
        <v>179</v>
      </c>
      <c r="D43" s="360"/>
      <c r="E43" s="358">
        <v>0.21</v>
      </c>
      <c r="F43" s="350">
        <f>H43+NPV(FD,I43:INDEX(I43:DC43,PAL))</f>
        <v>0</v>
      </c>
      <c r="G43" s="350">
        <f>SUMIF($H$5:$DC$5,"&lt;="&amp;PAL,$H43:$DC43)</f>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0</v>
      </c>
      <c r="AA43" s="361">
        <v>0</v>
      </c>
      <c r="AB43" s="362">
        <v>0</v>
      </c>
      <c r="AC43" s="361">
        <v>0</v>
      </c>
      <c r="AD43" s="361">
        <v>0</v>
      </c>
      <c r="AE43" s="361">
        <v>0</v>
      </c>
      <c r="AF43" s="361">
        <v>0</v>
      </c>
      <c r="AG43" s="361">
        <v>0</v>
      </c>
      <c r="AH43" s="361">
        <v>0</v>
      </c>
      <c r="AI43" s="361">
        <v>0</v>
      </c>
      <c r="AJ43" s="361">
        <v>0</v>
      </c>
      <c r="AK43" s="361">
        <v>0</v>
      </c>
      <c r="AL43" s="361">
        <v>0</v>
      </c>
      <c r="AM43" s="361">
        <v>0</v>
      </c>
      <c r="AN43" s="361">
        <v>0</v>
      </c>
      <c r="AO43" s="361">
        <v>0</v>
      </c>
      <c r="AP43" s="361">
        <v>0</v>
      </c>
      <c r="AQ43" s="361">
        <v>0</v>
      </c>
      <c r="AR43" s="361">
        <v>0</v>
      </c>
      <c r="AS43" s="361">
        <v>0</v>
      </c>
      <c r="AT43" s="361">
        <v>0</v>
      </c>
      <c r="AU43" s="361">
        <v>0</v>
      </c>
      <c r="AV43" s="361">
        <v>0</v>
      </c>
      <c r="AW43" s="361">
        <v>0</v>
      </c>
      <c r="AX43" s="361">
        <v>0</v>
      </c>
      <c r="AY43" s="361">
        <v>0</v>
      </c>
      <c r="AZ43" s="361">
        <v>0</v>
      </c>
      <c r="BA43" s="361">
        <v>0</v>
      </c>
      <c r="BB43" s="361">
        <v>0</v>
      </c>
      <c r="BC43" s="361">
        <v>0</v>
      </c>
      <c r="BD43" s="361">
        <v>0</v>
      </c>
      <c r="BE43" s="361">
        <v>0</v>
      </c>
      <c r="BF43" s="361">
        <v>0</v>
      </c>
      <c r="BG43" s="361">
        <v>0</v>
      </c>
      <c r="BH43" s="361">
        <v>0</v>
      </c>
      <c r="BI43" s="361">
        <v>0</v>
      </c>
      <c r="BJ43" s="361">
        <v>0</v>
      </c>
      <c r="BK43" s="361">
        <v>0</v>
      </c>
      <c r="BL43" s="361">
        <v>0</v>
      </c>
      <c r="BM43" s="361">
        <v>0</v>
      </c>
      <c r="BN43" s="361">
        <v>0</v>
      </c>
      <c r="BO43" s="361">
        <v>0</v>
      </c>
      <c r="BP43" s="361">
        <v>0</v>
      </c>
      <c r="BQ43" s="361">
        <v>0</v>
      </c>
      <c r="BR43" s="361">
        <v>0</v>
      </c>
      <c r="BS43" s="361">
        <v>0</v>
      </c>
      <c r="BT43" s="361">
        <v>0</v>
      </c>
      <c r="BU43" s="361">
        <v>0</v>
      </c>
      <c r="BV43" s="361">
        <v>0</v>
      </c>
      <c r="BW43" s="361">
        <v>0</v>
      </c>
      <c r="BX43" s="361">
        <v>0</v>
      </c>
      <c r="BY43" s="361">
        <v>0</v>
      </c>
      <c r="BZ43" s="361">
        <v>0</v>
      </c>
      <c r="CA43" s="361">
        <v>0</v>
      </c>
      <c r="CB43" s="361">
        <v>0</v>
      </c>
      <c r="CC43" s="361">
        <v>0</v>
      </c>
      <c r="CD43" s="361">
        <v>0</v>
      </c>
      <c r="CE43" s="361">
        <v>0</v>
      </c>
      <c r="CF43" s="361">
        <v>0</v>
      </c>
      <c r="CG43" s="361">
        <v>0</v>
      </c>
      <c r="CH43" s="361">
        <v>0</v>
      </c>
      <c r="CI43" s="361">
        <v>0</v>
      </c>
      <c r="CJ43" s="361">
        <v>0</v>
      </c>
      <c r="CK43" s="361">
        <v>0</v>
      </c>
      <c r="CL43" s="361">
        <v>0</v>
      </c>
      <c r="CM43" s="361">
        <v>0</v>
      </c>
      <c r="CN43" s="361">
        <v>0</v>
      </c>
      <c r="CO43" s="361">
        <v>0</v>
      </c>
      <c r="CP43" s="361">
        <v>0</v>
      </c>
      <c r="CQ43" s="361">
        <v>0</v>
      </c>
      <c r="CR43" s="361">
        <v>0</v>
      </c>
      <c r="CS43" s="361">
        <v>0</v>
      </c>
      <c r="CT43" s="361">
        <v>0</v>
      </c>
      <c r="CU43" s="361">
        <v>0</v>
      </c>
      <c r="CV43" s="361">
        <v>0</v>
      </c>
      <c r="CW43" s="361">
        <v>0</v>
      </c>
      <c r="CX43" s="361">
        <v>0</v>
      </c>
      <c r="CY43" s="361">
        <v>0</v>
      </c>
      <c r="CZ43" s="361">
        <v>0</v>
      </c>
      <c r="DA43" s="361">
        <v>0</v>
      </c>
      <c r="DB43" s="361">
        <v>0</v>
      </c>
      <c r="DC43" s="362">
        <v>0</v>
      </c>
      <c r="DE43" s="23">
        <f t="shared" si="25"/>
        <v>0</v>
      </c>
      <c r="DF43" s="23">
        <f t="shared" si="17"/>
        <v>0</v>
      </c>
      <c r="DG43">
        <f t="shared" si="24"/>
        <v>21</v>
      </c>
      <c r="DH43">
        <f>DG43/(100+DG43)</f>
        <v>0.17355371900826447</v>
      </c>
    </row>
    <row r="44" spans="1:112" ht="15">
      <c r="A44" s="67">
        <v>32</v>
      </c>
      <c r="B44" s="323" t="s">
        <v>193</v>
      </c>
      <c r="C44" s="349" t="s">
        <v>194</v>
      </c>
      <c r="D44" s="351"/>
      <c r="E44" s="351"/>
      <c r="F44" s="352">
        <f>F45+F56+F67</f>
        <v>0</v>
      </c>
      <c r="G44" s="350">
        <f>SUMIF($H$5:$DC$5,"&lt;="&amp;PAL,$H44:$DC44)</f>
        <v>0</v>
      </c>
      <c r="H44" s="352">
        <f>H45+H56+H67</f>
        <v>0</v>
      </c>
      <c r="I44" s="352">
        <f t="shared" ref="I44:BT44" si="26">I45+I56+I67</f>
        <v>0</v>
      </c>
      <c r="J44" s="352">
        <f t="shared" si="26"/>
        <v>0</v>
      </c>
      <c r="K44" s="352">
        <f t="shared" si="26"/>
        <v>0</v>
      </c>
      <c r="L44" s="352">
        <f t="shared" si="26"/>
        <v>0</v>
      </c>
      <c r="M44" s="352">
        <f t="shared" si="26"/>
        <v>0</v>
      </c>
      <c r="N44" s="352">
        <f t="shared" si="26"/>
        <v>0</v>
      </c>
      <c r="O44" s="352">
        <f t="shared" si="26"/>
        <v>0</v>
      </c>
      <c r="P44" s="352">
        <f t="shared" si="26"/>
        <v>0</v>
      </c>
      <c r="Q44" s="352">
        <f t="shared" si="26"/>
        <v>0</v>
      </c>
      <c r="R44" s="352">
        <f t="shared" si="26"/>
        <v>0</v>
      </c>
      <c r="S44" s="352">
        <f t="shared" si="26"/>
        <v>0</v>
      </c>
      <c r="T44" s="352">
        <f t="shared" si="26"/>
        <v>0</v>
      </c>
      <c r="U44" s="352">
        <f t="shared" si="26"/>
        <v>0</v>
      </c>
      <c r="V44" s="352">
        <f t="shared" si="26"/>
        <v>0</v>
      </c>
      <c r="W44" s="352">
        <f t="shared" si="26"/>
        <v>0</v>
      </c>
      <c r="X44" s="352">
        <f t="shared" si="26"/>
        <v>0</v>
      </c>
      <c r="Y44" s="352">
        <f t="shared" si="26"/>
        <v>0</v>
      </c>
      <c r="Z44" s="352">
        <f t="shared" si="26"/>
        <v>0</v>
      </c>
      <c r="AA44" s="352">
        <f t="shared" si="26"/>
        <v>0</v>
      </c>
      <c r="AB44" s="352">
        <f t="shared" si="26"/>
        <v>0</v>
      </c>
      <c r="AC44" s="352">
        <f t="shared" si="26"/>
        <v>0</v>
      </c>
      <c r="AD44" s="352">
        <f t="shared" si="26"/>
        <v>0</v>
      </c>
      <c r="AE44" s="352">
        <f t="shared" si="26"/>
        <v>0</v>
      </c>
      <c r="AF44" s="352">
        <f t="shared" si="26"/>
        <v>0</v>
      </c>
      <c r="AG44" s="352">
        <f t="shared" si="26"/>
        <v>0</v>
      </c>
      <c r="AH44" s="352">
        <f t="shared" si="26"/>
        <v>0</v>
      </c>
      <c r="AI44" s="352">
        <f t="shared" si="26"/>
        <v>0</v>
      </c>
      <c r="AJ44" s="352">
        <f t="shared" si="26"/>
        <v>0</v>
      </c>
      <c r="AK44" s="352">
        <f t="shared" si="26"/>
        <v>0</v>
      </c>
      <c r="AL44" s="352">
        <f t="shared" si="26"/>
        <v>0</v>
      </c>
      <c r="AM44" s="352">
        <f t="shared" si="26"/>
        <v>0</v>
      </c>
      <c r="AN44" s="352">
        <f t="shared" si="26"/>
        <v>0</v>
      </c>
      <c r="AO44" s="352">
        <f t="shared" si="26"/>
        <v>0</v>
      </c>
      <c r="AP44" s="352">
        <f t="shared" si="26"/>
        <v>0</v>
      </c>
      <c r="AQ44" s="352">
        <f t="shared" si="26"/>
        <v>0</v>
      </c>
      <c r="AR44" s="352">
        <f t="shared" si="26"/>
        <v>0</v>
      </c>
      <c r="AS44" s="352">
        <f t="shared" si="26"/>
        <v>0</v>
      </c>
      <c r="AT44" s="352">
        <f t="shared" si="26"/>
        <v>0</v>
      </c>
      <c r="AU44" s="352">
        <f t="shared" si="26"/>
        <v>0</v>
      </c>
      <c r="AV44" s="352">
        <f t="shared" si="26"/>
        <v>0</v>
      </c>
      <c r="AW44" s="352">
        <f t="shared" si="26"/>
        <v>0</v>
      </c>
      <c r="AX44" s="352">
        <f t="shared" si="26"/>
        <v>0</v>
      </c>
      <c r="AY44" s="352">
        <f t="shared" si="26"/>
        <v>0</v>
      </c>
      <c r="AZ44" s="352">
        <f t="shared" si="26"/>
        <v>0</v>
      </c>
      <c r="BA44" s="352">
        <f t="shared" si="26"/>
        <v>0</v>
      </c>
      <c r="BB44" s="352">
        <f t="shared" si="26"/>
        <v>0</v>
      </c>
      <c r="BC44" s="352">
        <f t="shared" si="26"/>
        <v>0</v>
      </c>
      <c r="BD44" s="352">
        <f t="shared" si="26"/>
        <v>0</v>
      </c>
      <c r="BE44" s="352">
        <f t="shared" si="26"/>
        <v>0</v>
      </c>
      <c r="BF44" s="352">
        <f t="shared" si="26"/>
        <v>0</v>
      </c>
      <c r="BG44" s="352">
        <f t="shared" si="26"/>
        <v>0</v>
      </c>
      <c r="BH44" s="352">
        <f t="shared" si="26"/>
        <v>0</v>
      </c>
      <c r="BI44" s="352">
        <f t="shared" si="26"/>
        <v>0</v>
      </c>
      <c r="BJ44" s="352">
        <f t="shared" si="26"/>
        <v>0</v>
      </c>
      <c r="BK44" s="352">
        <f t="shared" si="26"/>
        <v>0</v>
      </c>
      <c r="BL44" s="352">
        <f t="shared" si="26"/>
        <v>0</v>
      </c>
      <c r="BM44" s="352">
        <f t="shared" si="26"/>
        <v>0</v>
      </c>
      <c r="BN44" s="352">
        <f t="shared" si="26"/>
        <v>0</v>
      </c>
      <c r="BO44" s="352">
        <f t="shared" si="26"/>
        <v>0</v>
      </c>
      <c r="BP44" s="352">
        <f t="shared" si="26"/>
        <v>0</v>
      </c>
      <c r="BQ44" s="352">
        <f t="shared" si="26"/>
        <v>0</v>
      </c>
      <c r="BR44" s="352">
        <f t="shared" si="26"/>
        <v>0</v>
      </c>
      <c r="BS44" s="352">
        <f t="shared" si="26"/>
        <v>0</v>
      </c>
      <c r="BT44" s="352">
        <f t="shared" si="26"/>
        <v>0</v>
      </c>
      <c r="BU44" s="352">
        <f t="shared" ref="BU44:DC44" si="27">BU45+BU56+BU67</f>
        <v>0</v>
      </c>
      <c r="BV44" s="352">
        <f t="shared" si="27"/>
        <v>0</v>
      </c>
      <c r="BW44" s="352">
        <f t="shared" si="27"/>
        <v>0</v>
      </c>
      <c r="BX44" s="352">
        <f t="shared" si="27"/>
        <v>0</v>
      </c>
      <c r="BY44" s="352">
        <f t="shared" si="27"/>
        <v>0</v>
      </c>
      <c r="BZ44" s="352">
        <f t="shared" si="27"/>
        <v>0</v>
      </c>
      <c r="CA44" s="352">
        <f t="shared" si="27"/>
        <v>0</v>
      </c>
      <c r="CB44" s="352">
        <f t="shared" si="27"/>
        <v>0</v>
      </c>
      <c r="CC44" s="352">
        <f t="shared" si="27"/>
        <v>0</v>
      </c>
      <c r="CD44" s="352">
        <f t="shared" si="27"/>
        <v>0</v>
      </c>
      <c r="CE44" s="352">
        <f t="shared" si="27"/>
        <v>0</v>
      </c>
      <c r="CF44" s="352">
        <f t="shared" si="27"/>
        <v>0</v>
      </c>
      <c r="CG44" s="352">
        <f t="shared" si="27"/>
        <v>0</v>
      </c>
      <c r="CH44" s="352">
        <f t="shared" si="27"/>
        <v>0</v>
      </c>
      <c r="CI44" s="352">
        <f t="shared" si="27"/>
        <v>0</v>
      </c>
      <c r="CJ44" s="352">
        <f t="shared" si="27"/>
        <v>0</v>
      </c>
      <c r="CK44" s="352">
        <f t="shared" si="27"/>
        <v>0</v>
      </c>
      <c r="CL44" s="352">
        <f t="shared" si="27"/>
        <v>0</v>
      </c>
      <c r="CM44" s="352">
        <f t="shared" si="27"/>
        <v>0</v>
      </c>
      <c r="CN44" s="352">
        <f t="shared" si="27"/>
        <v>0</v>
      </c>
      <c r="CO44" s="352">
        <f t="shared" si="27"/>
        <v>0</v>
      </c>
      <c r="CP44" s="352">
        <f t="shared" si="27"/>
        <v>0</v>
      </c>
      <c r="CQ44" s="352">
        <f t="shared" si="27"/>
        <v>0</v>
      </c>
      <c r="CR44" s="352">
        <f t="shared" si="27"/>
        <v>0</v>
      </c>
      <c r="CS44" s="352">
        <f t="shared" si="27"/>
        <v>0</v>
      </c>
      <c r="CT44" s="352">
        <f t="shared" si="27"/>
        <v>0</v>
      </c>
      <c r="CU44" s="352">
        <f t="shared" si="27"/>
        <v>0</v>
      </c>
      <c r="CV44" s="352">
        <f t="shared" si="27"/>
        <v>0</v>
      </c>
      <c r="CW44" s="352">
        <f t="shared" si="27"/>
        <v>0</v>
      </c>
      <c r="CX44" s="352">
        <f t="shared" si="27"/>
        <v>0</v>
      </c>
      <c r="CY44" s="352">
        <f t="shared" si="27"/>
        <v>0</v>
      </c>
      <c r="CZ44" s="352">
        <f t="shared" si="27"/>
        <v>0</v>
      </c>
      <c r="DA44" s="352">
        <f t="shared" si="27"/>
        <v>0</v>
      </c>
      <c r="DB44" s="352">
        <f t="shared" si="27"/>
        <v>0</v>
      </c>
      <c r="DC44" s="352">
        <f t="shared" si="27"/>
        <v>0</v>
      </c>
      <c r="DF44" s="23">
        <f t="shared" si="17"/>
        <v>0</v>
      </c>
    </row>
    <row r="45" spans="1:112" ht="15">
      <c r="A45" s="67">
        <v>33</v>
      </c>
      <c r="B45" s="323" t="s">
        <v>195</v>
      </c>
      <c r="C45" s="349" t="s">
        <v>196</v>
      </c>
      <c r="D45" s="351"/>
      <c r="E45" s="351"/>
      <c r="F45" s="352">
        <f>SUM(F46:F53)+F54</f>
        <v>0</v>
      </c>
      <c r="G45" s="350">
        <f>SUMIF($H$5:$DC$5,"&lt;="&amp;PAL,$H45:$DC45)</f>
        <v>0</v>
      </c>
      <c r="H45" s="352">
        <f>SUM(H46:H53)+H54</f>
        <v>0</v>
      </c>
      <c r="I45" s="352">
        <f t="shared" ref="I45:BT45" si="28">SUM(I46:I53)+I54</f>
        <v>0</v>
      </c>
      <c r="J45" s="352">
        <f t="shared" si="28"/>
        <v>0</v>
      </c>
      <c r="K45" s="352">
        <f t="shared" si="28"/>
        <v>0</v>
      </c>
      <c r="L45" s="352">
        <f t="shared" si="28"/>
        <v>0</v>
      </c>
      <c r="M45" s="352">
        <f t="shared" si="28"/>
        <v>0</v>
      </c>
      <c r="N45" s="352">
        <f t="shared" si="28"/>
        <v>0</v>
      </c>
      <c r="O45" s="352">
        <f t="shared" si="28"/>
        <v>0</v>
      </c>
      <c r="P45" s="352">
        <f t="shared" si="28"/>
        <v>0</v>
      </c>
      <c r="Q45" s="352">
        <f t="shared" si="28"/>
        <v>0</v>
      </c>
      <c r="R45" s="352">
        <f t="shared" si="28"/>
        <v>0</v>
      </c>
      <c r="S45" s="352">
        <f t="shared" si="28"/>
        <v>0</v>
      </c>
      <c r="T45" s="352">
        <f t="shared" si="28"/>
        <v>0</v>
      </c>
      <c r="U45" s="352">
        <f t="shared" si="28"/>
        <v>0</v>
      </c>
      <c r="V45" s="352">
        <f t="shared" si="28"/>
        <v>0</v>
      </c>
      <c r="W45" s="352">
        <f t="shared" si="28"/>
        <v>0</v>
      </c>
      <c r="X45" s="352">
        <f t="shared" si="28"/>
        <v>0</v>
      </c>
      <c r="Y45" s="352">
        <f t="shared" si="28"/>
        <v>0</v>
      </c>
      <c r="Z45" s="352">
        <f t="shared" si="28"/>
        <v>0</v>
      </c>
      <c r="AA45" s="352">
        <f t="shared" si="28"/>
        <v>0</v>
      </c>
      <c r="AB45" s="352">
        <f t="shared" si="28"/>
        <v>0</v>
      </c>
      <c r="AC45" s="352">
        <f t="shared" si="28"/>
        <v>0</v>
      </c>
      <c r="AD45" s="352">
        <f t="shared" si="28"/>
        <v>0</v>
      </c>
      <c r="AE45" s="352">
        <f t="shared" si="28"/>
        <v>0</v>
      </c>
      <c r="AF45" s="352">
        <f t="shared" si="28"/>
        <v>0</v>
      </c>
      <c r="AG45" s="352">
        <f t="shared" si="28"/>
        <v>0</v>
      </c>
      <c r="AH45" s="352">
        <f t="shared" si="28"/>
        <v>0</v>
      </c>
      <c r="AI45" s="352">
        <f t="shared" si="28"/>
        <v>0</v>
      </c>
      <c r="AJ45" s="352">
        <f t="shared" si="28"/>
        <v>0</v>
      </c>
      <c r="AK45" s="352">
        <f t="shared" si="28"/>
        <v>0</v>
      </c>
      <c r="AL45" s="352">
        <f t="shared" si="28"/>
        <v>0</v>
      </c>
      <c r="AM45" s="352">
        <f t="shared" si="28"/>
        <v>0</v>
      </c>
      <c r="AN45" s="352">
        <f t="shared" si="28"/>
        <v>0</v>
      </c>
      <c r="AO45" s="352">
        <f t="shared" si="28"/>
        <v>0</v>
      </c>
      <c r="AP45" s="352">
        <f t="shared" si="28"/>
        <v>0</v>
      </c>
      <c r="AQ45" s="352">
        <f t="shared" si="28"/>
        <v>0</v>
      </c>
      <c r="AR45" s="352">
        <f t="shared" si="28"/>
        <v>0</v>
      </c>
      <c r="AS45" s="352">
        <f t="shared" si="28"/>
        <v>0</v>
      </c>
      <c r="AT45" s="352">
        <f t="shared" si="28"/>
        <v>0</v>
      </c>
      <c r="AU45" s="352">
        <f t="shared" si="28"/>
        <v>0</v>
      </c>
      <c r="AV45" s="352">
        <f t="shared" si="28"/>
        <v>0</v>
      </c>
      <c r="AW45" s="352">
        <f t="shared" si="28"/>
        <v>0</v>
      </c>
      <c r="AX45" s="352">
        <f t="shared" si="28"/>
        <v>0</v>
      </c>
      <c r="AY45" s="352">
        <f t="shared" si="28"/>
        <v>0</v>
      </c>
      <c r="AZ45" s="352">
        <f t="shared" si="28"/>
        <v>0</v>
      </c>
      <c r="BA45" s="352">
        <f t="shared" si="28"/>
        <v>0</v>
      </c>
      <c r="BB45" s="352">
        <f t="shared" si="28"/>
        <v>0</v>
      </c>
      <c r="BC45" s="352">
        <f t="shared" si="28"/>
        <v>0</v>
      </c>
      <c r="BD45" s="352">
        <f t="shared" si="28"/>
        <v>0</v>
      </c>
      <c r="BE45" s="352">
        <f t="shared" si="28"/>
        <v>0</v>
      </c>
      <c r="BF45" s="352">
        <f t="shared" si="28"/>
        <v>0</v>
      </c>
      <c r="BG45" s="352">
        <f t="shared" si="28"/>
        <v>0</v>
      </c>
      <c r="BH45" s="352">
        <f t="shared" si="28"/>
        <v>0</v>
      </c>
      <c r="BI45" s="352">
        <f t="shared" si="28"/>
        <v>0</v>
      </c>
      <c r="BJ45" s="352">
        <f t="shared" si="28"/>
        <v>0</v>
      </c>
      <c r="BK45" s="352">
        <f t="shared" si="28"/>
        <v>0</v>
      </c>
      <c r="BL45" s="352">
        <f t="shared" si="28"/>
        <v>0</v>
      </c>
      <c r="BM45" s="352">
        <f t="shared" si="28"/>
        <v>0</v>
      </c>
      <c r="BN45" s="352">
        <f t="shared" si="28"/>
        <v>0</v>
      </c>
      <c r="BO45" s="352">
        <f t="shared" si="28"/>
        <v>0</v>
      </c>
      <c r="BP45" s="352">
        <f t="shared" si="28"/>
        <v>0</v>
      </c>
      <c r="BQ45" s="352">
        <f t="shared" si="28"/>
        <v>0</v>
      </c>
      <c r="BR45" s="352">
        <f t="shared" si="28"/>
        <v>0</v>
      </c>
      <c r="BS45" s="352">
        <f t="shared" si="28"/>
        <v>0</v>
      </c>
      <c r="BT45" s="352">
        <f t="shared" si="28"/>
        <v>0</v>
      </c>
      <c r="BU45" s="352">
        <f t="shared" ref="BU45:DC45" si="29">SUM(BU46:BU53)+BU54</f>
        <v>0</v>
      </c>
      <c r="BV45" s="352">
        <f t="shared" si="29"/>
        <v>0</v>
      </c>
      <c r="BW45" s="352">
        <f t="shared" si="29"/>
        <v>0</v>
      </c>
      <c r="BX45" s="352">
        <f t="shared" si="29"/>
        <v>0</v>
      </c>
      <c r="BY45" s="352">
        <f t="shared" si="29"/>
        <v>0</v>
      </c>
      <c r="BZ45" s="352">
        <f t="shared" si="29"/>
        <v>0</v>
      </c>
      <c r="CA45" s="352">
        <f t="shared" si="29"/>
        <v>0</v>
      </c>
      <c r="CB45" s="352">
        <f t="shared" si="29"/>
        <v>0</v>
      </c>
      <c r="CC45" s="352">
        <f t="shared" si="29"/>
        <v>0</v>
      </c>
      <c r="CD45" s="352">
        <f t="shared" si="29"/>
        <v>0</v>
      </c>
      <c r="CE45" s="352">
        <f t="shared" si="29"/>
        <v>0</v>
      </c>
      <c r="CF45" s="352">
        <f t="shared" si="29"/>
        <v>0</v>
      </c>
      <c r="CG45" s="352">
        <f t="shared" si="29"/>
        <v>0</v>
      </c>
      <c r="CH45" s="352">
        <f t="shared" si="29"/>
        <v>0</v>
      </c>
      <c r="CI45" s="352">
        <f t="shared" si="29"/>
        <v>0</v>
      </c>
      <c r="CJ45" s="352">
        <f t="shared" si="29"/>
        <v>0</v>
      </c>
      <c r="CK45" s="352">
        <f t="shared" si="29"/>
        <v>0</v>
      </c>
      <c r="CL45" s="352">
        <f t="shared" si="29"/>
        <v>0</v>
      </c>
      <c r="CM45" s="352">
        <f t="shared" si="29"/>
        <v>0</v>
      </c>
      <c r="CN45" s="352">
        <f t="shared" si="29"/>
        <v>0</v>
      </c>
      <c r="CO45" s="352">
        <f t="shared" si="29"/>
        <v>0</v>
      </c>
      <c r="CP45" s="352">
        <f t="shared" si="29"/>
        <v>0</v>
      </c>
      <c r="CQ45" s="352">
        <f t="shared" si="29"/>
        <v>0</v>
      </c>
      <c r="CR45" s="352">
        <f t="shared" si="29"/>
        <v>0</v>
      </c>
      <c r="CS45" s="352">
        <f t="shared" si="29"/>
        <v>0</v>
      </c>
      <c r="CT45" s="352">
        <f t="shared" si="29"/>
        <v>0</v>
      </c>
      <c r="CU45" s="352">
        <f t="shared" si="29"/>
        <v>0</v>
      </c>
      <c r="CV45" s="352">
        <f t="shared" si="29"/>
        <v>0</v>
      </c>
      <c r="CW45" s="352">
        <f t="shared" si="29"/>
        <v>0</v>
      </c>
      <c r="CX45" s="352">
        <f t="shared" si="29"/>
        <v>0</v>
      </c>
      <c r="CY45" s="352">
        <f t="shared" si="29"/>
        <v>0</v>
      </c>
      <c r="CZ45" s="352">
        <f t="shared" si="29"/>
        <v>0</v>
      </c>
      <c r="DA45" s="352">
        <f t="shared" si="29"/>
        <v>0</v>
      </c>
      <c r="DB45" s="352">
        <f t="shared" si="29"/>
        <v>0</v>
      </c>
      <c r="DC45" s="352">
        <f t="shared" si="29"/>
        <v>0</v>
      </c>
      <c r="DF45" s="23">
        <f t="shared" si="17"/>
        <v>0</v>
      </c>
    </row>
    <row r="46" spans="1:112" ht="15">
      <c r="A46" s="67">
        <v>34</v>
      </c>
      <c r="B46" s="323" t="str">
        <f>$B$45&amp;"1."</f>
        <v>E.1.1.</v>
      </c>
      <c r="C46" s="357" t="s">
        <v>182</v>
      </c>
      <c r="D46" s="363"/>
      <c r="E46" s="358">
        <v>0.21</v>
      </c>
      <c r="F46" s="350">
        <f>H46+NPV(FD,I46:INDEX(I46:DC46,PAL))</f>
        <v>0</v>
      </c>
      <c r="G46" s="350">
        <f>SUMIF($H$5:$DC$5,"&lt;="&amp;PAL,$H46:$DC46)</f>
        <v>0</v>
      </c>
      <c r="H46" s="359">
        <v>0</v>
      </c>
      <c r="I46" s="359">
        <v>0</v>
      </c>
      <c r="J46" s="359">
        <v>0</v>
      </c>
      <c r="K46" s="359">
        <v>0</v>
      </c>
      <c r="L46" s="359">
        <v>0</v>
      </c>
      <c r="M46" s="359">
        <v>0</v>
      </c>
      <c r="N46" s="359">
        <v>0</v>
      </c>
      <c r="O46" s="359">
        <v>0</v>
      </c>
      <c r="P46" s="359">
        <v>0</v>
      </c>
      <c r="Q46" s="359">
        <v>0</v>
      </c>
      <c r="R46" s="359">
        <v>0</v>
      </c>
      <c r="S46" s="359">
        <v>0</v>
      </c>
      <c r="T46" s="359">
        <v>0</v>
      </c>
      <c r="U46" s="359">
        <v>0</v>
      </c>
      <c r="V46" s="359">
        <v>0</v>
      </c>
      <c r="W46" s="359">
        <v>0</v>
      </c>
      <c r="X46" s="359">
        <v>0</v>
      </c>
      <c r="Y46" s="359">
        <v>0</v>
      </c>
      <c r="Z46" s="359">
        <v>0</v>
      </c>
      <c r="AA46" s="359">
        <v>0</v>
      </c>
      <c r="AB46" s="359">
        <v>0</v>
      </c>
      <c r="AC46" s="359">
        <v>0</v>
      </c>
      <c r="AD46" s="359">
        <v>0</v>
      </c>
      <c r="AE46" s="359">
        <v>0</v>
      </c>
      <c r="AF46" s="359">
        <v>0</v>
      </c>
      <c r="AG46" s="359">
        <v>0</v>
      </c>
      <c r="AH46" s="359">
        <v>0</v>
      </c>
      <c r="AI46" s="359">
        <v>0</v>
      </c>
      <c r="AJ46" s="359">
        <v>0</v>
      </c>
      <c r="AK46" s="359">
        <v>0</v>
      </c>
      <c r="AL46" s="359">
        <v>0</v>
      </c>
      <c r="AM46" s="359">
        <v>0</v>
      </c>
      <c r="AN46" s="359">
        <v>0</v>
      </c>
      <c r="AO46" s="359">
        <v>0</v>
      </c>
      <c r="AP46" s="359">
        <v>0</v>
      </c>
      <c r="AQ46" s="359">
        <v>0</v>
      </c>
      <c r="AR46" s="359">
        <v>0</v>
      </c>
      <c r="AS46" s="359">
        <v>0</v>
      </c>
      <c r="AT46" s="359">
        <v>0</v>
      </c>
      <c r="AU46" s="359">
        <v>0</v>
      </c>
      <c r="AV46" s="359">
        <v>0</v>
      </c>
      <c r="AW46" s="359">
        <v>0</v>
      </c>
      <c r="AX46" s="359">
        <v>0</v>
      </c>
      <c r="AY46" s="359">
        <v>0</v>
      </c>
      <c r="AZ46" s="359">
        <v>0</v>
      </c>
      <c r="BA46" s="359">
        <v>0</v>
      </c>
      <c r="BB46" s="359">
        <v>0</v>
      </c>
      <c r="BC46" s="359">
        <v>0</v>
      </c>
      <c r="BD46" s="359">
        <v>0</v>
      </c>
      <c r="BE46" s="359">
        <v>0</v>
      </c>
      <c r="BF46" s="359">
        <v>0</v>
      </c>
      <c r="BG46" s="359">
        <v>0</v>
      </c>
      <c r="BH46" s="359">
        <v>0</v>
      </c>
      <c r="BI46" s="359">
        <v>0</v>
      </c>
      <c r="BJ46" s="359">
        <v>0</v>
      </c>
      <c r="BK46" s="359">
        <v>0</v>
      </c>
      <c r="BL46" s="359">
        <v>0</v>
      </c>
      <c r="BM46" s="359">
        <v>0</v>
      </c>
      <c r="BN46" s="359">
        <v>0</v>
      </c>
      <c r="BO46" s="359">
        <v>0</v>
      </c>
      <c r="BP46" s="359">
        <v>0</v>
      </c>
      <c r="BQ46" s="359">
        <v>0</v>
      </c>
      <c r="BR46" s="359">
        <v>0</v>
      </c>
      <c r="BS46" s="359">
        <v>0</v>
      </c>
      <c r="BT46" s="359">
        <v>0</v>
      </c>
      <c r="BU46" s="359">
        <v>0</v>
      </c>
      <c r="BV46" s="359">
        <v>0</v>
      </c>
      <c r="BW46" s="359">
        <v>0</v>
      </c>
      <c r="BX46" s="359">
        <v>0</v>
      </c>
      <c r="BY46" s="359">
        <v>0</v>
      </c>
      <c r="BZ46" s="359">
        <v>0</v>
      </c>
      <c r="CA46" s="359">
        <v>0</v>
      </c>
      <c r="CB46" s="359">
        <v>0</v>
      </c>
      <c r="CC46" s="359">
        <v>0</v>
      </c>
      <c r="CD46" s="359">
        <v>0</v>
      </c>
      <c r="CE46" s="359">
        <v>0</v>
      </c>
      <c r="CF46" s="359">
        <v>0</v>
      </c>
      <c r="CG46" s="359">
        <v>0</v>
      </c>
      <c r="CH46" s="359">
        <v>0</v>
      </c>
      <c r="CI46" s="359">
        <v>0</v>
      </c>
      <c r="CJ46" s="359">
        <v>0</v>
      </c>
      <c r="CK46" s="359">
        <v>0</v>
      </c>
      <c r="CL46" s="359">
        <v>0</v>
      </c>
      <c r="CM46" s="359">
        <v>0</v>
      </c>
      <c r="CN46" s="359">
        <v>0</v>
      </c>
      <c r="CO46" s="359">
        <v>0</v>
      </c>
      <c r="CP46" s="359">
        <v>0</v>
      </c>
      <c r="CQ46" s="359">
        <v>0</v>
      </c>
      <c r="CR46" s="359">
        <v>0</v>
      </c>
      <c r="CS46" s="359">
        <v>0</v>
      </c>
      <c r="CT46" s="359">
        <v>0</v>
      </c>
      <c r="CU46" s="359">
        <v>0</v>
      </c>
      <c r="CV46" s="359">
        <v>0</v>
      </c>
      <c r="CW46" s="359">
        <v>0</v>
      </c>
      <c r="CX46" s="359">
        <v>0</v>
      </c>
      <c r="CY46" s="359">
        <v>0</v>
      </c>
      <c r="CZ46" s="359">
        <v>0</v>
      </c>
      <c r="DA46" s="359">
        <v>0</v>
      </c>
      <c r="DB46" s="359">
        <v>0</v>
      </c>
      <c r="DC46" s="359">
        <v>0</v>
      </c>
      <c r="DE46" s="23">
        <f>COUNTBLANK(H46:DC46)</f>
        <v>0</v>
      </c>
      <c r="DF46" s="23">
        <f t="shared" si="17"/>
        <v>0</v>
      </c>
      <c r="DG46">
        <f t="shared" ref="DG46:DG55" si="30">IF(ISNUMBER(E46),E46*100,0)</f>
        <v>21</v>
      </c>
      <c r="DH46">
        <v>0</v>
      </c>
    </row>
    <row r="47" spans="1:112" ht="15">
      <c r="A47" s="67">
        <v>35</v>
      </c>
      <c r="B47" s="323" t="str">
        <f>$B$45&amp;"2."</f>
        <v>E.1.2.</v>
      </c>
      <c r="C47" s="357" t="s">
        <v>182</v>
      </c>
      <c r="D47" s="363"/>
      <c r="E47" s="358">
        <v>0.21</v>
      </c>
      <c r="F47" s="350">
        <f>H47+NPV(FD,I47:INDEX(I47:DC47,PAL))</f>
        <v>0</v>
      </c>
      <c r="G47" s="350">
        <f>SUMIF($H$5:$DC$5,"&lt;="&amp;PAL,$H47:$DC47)</f>
        <v>0</v>
      </c>
      <c r="H47" s="359">
        <v>0</v>
      </c>
      <c r="I47" s="359">
        <v>0</v>
      </c>
      <c r="J47" s="359">
        <v>0</v>
      </c>
      <c r="K47" s="359">
        <v>0</v>
      </c>
      <c r="L47" s="359">
        <v>0</v>
      </c>
      <c r="M47" s="359">
        <v>0</v>
      </c>
      <c r="N47" s="359">
        <v>0</v>
      </c>
      <c r="O47" s="359">
        <v>0</v>
      </c>
      <c r="P47" s="359">
        <v>0</v>
      </c>
      <c r="Q47" s="359">
        <v>0</v>
      </c>
      <c r="R47" s="359">
        <v>0</v>
      </c>
      <c r="S47" s="359">
        <v>0</v>
      </c>
      <c r="T47" s="359">
        <v>0</v>
      </c>
      <c r="U47" s="359">
        <v>0</v>
      </c>
      <c r="V47" s="359">
        <v>0</v>
      </c>
      <c r="W47" s="359">
        <v>0</v>
      </c>
      <c r="X47" s="359">
        <v>0</v>
      </c>
      <c r="Y47" s="359">
        <v>0</v>
      </c>
      <c r="Z47" s="359">
        <v>0</v>
      </c>
      <c r="AA47" s="359">
        <v>0</v>
      </c>
      <c r="AB47" s="359">
        <v>0</v>
      </c>
      <c r="AC47" s="359">
        <v>0</v>
      </c>
      <c r="AD47" s="359">
        <v>0</v>
      </c>
      <c r="AE47" s="359">
        <v>0</v>
      </c>
      <c r="AF47" s="359">
        <v>0</v>
      </c>
      <c r="AG47" s="359">
        <v>0</v>
      </c>
      <c r="AH47" s="359">
        <v>0</v>
      </c>
      <c r="AI47" s="359">
        <v>0</v>
      </c>
      <c r="AJ47" s="359">
        <v>0</v>
      </c>
      <c r="AK47" s="359">
        <v>0</v>
      </c>
      <c r="AL47" s="359">
        <v>0</v>
      </c>
      <c r="AM47" s="359">
        <v>0</v>
      </c>
      <c r="AN47" s="359">
        <v>0</v>
      </c>
      <c r="AO47" s="359">
        <v>0</v>
      </c>
      <c r="AP47" s="359">
        <v>0</v>
      </c>
      <c r="AQ47" s="359">
        <v>0</v>
      </c>
      <c r="AR47" s="359">
        <v>0</v>
      </c>
      <c r="AS47" s="359">
        <v>0</v>
      </c>
      <c r="AT47" s="359">
        <v>0</v>
      </c>
      <c r="AU47" s="359">
        <v>0</v>
      </c>
      <c r="AV47" s="359">
        <v>0</v>
      </c>
      <c r="AW47" s="359">
        <v>0</v>
      </c>
      <c r="AX47" s="359">
        <v>0</v>
      </c>
      <c r="AY47" s="359">
        <v>0</v>
      </c>
      <c r="AZ47" s="359">
        <v>0</v>
      </c>
      <c r="BA47" s="359">
        <v>0</v>
      </c>
      <c r="BB47" s="359">
        <v>0</v>
      </c>
      <c r="BC47" s="359">
        <v>0</v>
      </c>
      <c r="BD47" s="359">
        <v>0</v>
      </c>
      <c r="BE47" s="359">
        <v>0</v>
      </c>
      <c r="BF47" s="359">
        <v>0</v>
      </c>
      <c r="BG47" s="359">
        <v>0</v>
      </c>
      <c r="BH47" s="359">
        <v>0</v>
      </c>
      <c r="BI47" s="359">
        <v>0</v>
      </c>
      <c r="BJ47" s="359">
        <v>0</v>
      </c>
      <c r="BK47" s="359">
        <v>0</v>
      </c>
      <c r="BL47" s="359">
        <v>0</v>
      </c>
      <c r="BM47" s="359">
        <v>0</v>
      </c>
      <c r="BN47" s="359">
        <v>0</v>
      </c>
      <c r="BO47" s="359">
        <v>0</v>
      </c>
      <c r="BP47" s="359">
        <v>0</v>
      </c>
      <c r="BQ47" s="359">
        <v>0</v>
      </c>
      <c r="BR47" s="359">
        <v>0</v>
      </c>
      <c r="BS47" s="359">
        <v>0</v>
      </c>
      <c r="BT47" s="359">
        <v>0</v>
      </c>
      <c r="BU47" s="359">
        <v>0</v>
      </c>
      <c r="BV47" s="359">
        <v>0</v>
      </c>
      <c r="BW47" s="359">
        <v>0</v>
      </c>
      <c r="BX47" s="359">
        <v>0</v>
      </c>
      <c r="BY47" s="359">
        <v>0</v>
      </c>
      <c r="BZ47" s="359">
        <v>0</v>
      </c>
      <c r="CA47" s="359">
        <v>0</v>
      </c>
      <c r="CB47" s="359">
        <v>0</v>
      </c>
      <c r="CC47" s="359">
        <v>0</v>
      </c>
      <c r="CD47" s="359">
        <v>0</v>
      </c>
      <c r="CE47" s="359">
        <v>0</v>
      </c>
      <c r="CF47" s="359">
        <v>0</v>
      </c>
      <c r="CG47" s="359">
        <v>0</v>
      </c>
      <c r="CH47" s="359">
        <v>0</v>
      </c>
      <c r="CI47" s="359">
        <v>0</v>
      </c>
      <c r="CJ47" s="359">
        <v>0</v>
      </c>
      <c r="CK47" s="359">
        <v>0</v>
      </c>
      <c r="CL47" s="359">
        <v>0</v>
      </c>
      <c r="CM47" s="359">
        <v>0</v>
      </c>
      <c r="CN47" s="359">
        <v>0</v>
      </c>
      <c r="CO47" s="359">
        <v>0</v>
      </c>
      <c r="CP47" s="359">
        <v>0</v>
      </c>
      <c r="CQ47" s="359">
        <v>0</v>
      </c>
      <c r="CR47" s="359">
        <v>0</v>
      </c>
      <c r="CS47" s="359">
        <v>0</v>
      </c>
      <c r="CT47" s="359">
        <v>0</v>
      </c>
      <c r="CU47" s="359">
        <v>0</v>
      </c>
      <c r="CV47" s="359">
        <v>0</v>
      </c>
      <c r="CW47" s="359">
        <v>0</v>
      </c>
      <c r="CX47" s="359">
        <v>0</v>
      </c>
      <c r="CY47" s="359">
        <v>0</v>
      </c>
      <c r="CZ47" s="359">
        <v>0</v>
      </c>
      <c r="DA47" s="359">
        <v>0</v>
      </c>
      <c r="DB47" s="359">
        <v>0</v>
      </c>
      <c r="DC47" s="359">
        <v>0</v>
      </c>
      <c r="DE47" s="23">
        <f t="shared" ref="DE47:DE55" si="31">COUNTBLANK(H47:DC47)</f>
        <v>0</v>
      </c>
      <c r="DF47" s="23">
        <f t="shared" si="17"/>
        <v>0</v>
      </c>
      <c r="DG47">
        <f t="shared" si="30"/>
        <v>21</v>
      </c>
      <c r="DH47">
        <v>0</v>
      </c>
    </row>
    <row r="48" spans="1:112" ht="15">
      <c r="A48" s="67">
        <v>36</v>
      </c>
      <c r="B48" s="323" t="str">
        <f>$B$45&amp;"3."</f>
        <v>E.1.3.</v>
      </c>
      <c r="C48" s="357" t="s">
        <v>182</v>
      </c>
      <c r="D48" s="363"/>
      <c r="E48" s="358">
        <v>0.21</v>
      </c>
      <c r="F48" s="350">
        <f>H48+NPV(FD,I48:INDEX(I48:DC48,PAL))</f>
        <v>0</v>
      </c>
      <c r="G48" s="350">
        <f>SUMIF($H$5:$DC$5,"&lt;="&amp;PAL,$H48:$DC48)</f>
        <v>0</v>
      </c>
      <c r="H48" s="359">
        <v>0</v>
      </c>
      <c r="I48" s="359">
        <v>0</v>
      </c>
      <c r="J48" s="359">
        <v>0</v>
      </c>
      <c r="K48" s="359">
        <v>0</v>
      </c>
      <c r="L48" s="359">
        <v>0</v>
      </c>
      <c r="M48" s="359">
        <v>0</v>
      </c>
      <c r="N48" s="359">
        <v>0</v>
      </c>
      <c r="O48" s="359">
        <v>0</v>
      </c>
      <c r="P48" s="359">
        <v>0</v>
      </c>
      <c r="Q48" s="359">
        <v>0</v>
      </c>
      <c r="R48" s="359">
        <v>0</v>
      </c>
      <c r="S48" s="359">
        <v>0</v>
      </c>
      <c r="T48" s="359">
        <v>0</v>
      </c>
      <c r="U48" s="359">
        <v>0</v>
      </c>
      <c r="V48" s="359">
        <v>0</v>
      </c>
      <c r="W48" s="359">
        <v>0</v>
      </c>
      <c r="X48" s="359">
        <v>0</v>
      </c>
      <c r="Y48" s="359">
        <v>0</v>
      </c>
      <c r="Z48" s="359">
        <v>0</v>
      </c>
      <c r="AA48" s="359">
        <v>0</v>
      </c>
      <c r="AB48" s="359">
        <v>0</v>
      </c>
      <c r="AC48" s="359">
        <v>0</v>
      </c>
      <c r="AD48" s="359">
        <v>0</v>
      </c>
      <c r="AE48" s="359">
        <v>0</v>
      </c>
      <c r="AF48" s="359">
        <v>0</v>
      </c>
      <c r="AG48" s="359">
        <v>0</v>
      </c>
      <c r="AH48" s="359">
        <v>0</v>
      </c>
      <c r="AI48" s="359">
        <v>0</v>
      </c>
      <c r="AJ48" s="359">
        <v>0</v>
      </c>
      <c r="AK48" s="359">
        <v>0</v>
      </c>
      <c r="AL48" s="359">
        <v>0</v>
      </c>
      <c r="AM48" s="359">
        <v>0</v>
      </c>
      <c r="AN48" s="359">
        <v>0</v>
      </c>
      <c r="AO48" s="359">
        <v>0</v>
      </c>
      <c r="AP48" s="359">
        <v>0</v>
      </c>
      <c r="AQ48" s="359">
        <v>0</v>
      </c>
      <c r="AR48" s="359">
        <v>0</v>
      </c>
      <c r="AS48" s="359">
        <v>0</v>
      </c>
      <c r="AT48" s="359">
        <v>0</v>
      </c>
      <c r="AU48" s="359">
        <v>0</v>
      </c>
      <c r="AV48" s="359">
        <v>0</v>
      </c>
      <c r="AW48" s="359">
        <v>0</v>
      </c>
      <c r="AX48" s="359">
        <v>0</v>
      </c>
      <c r="AY48" s="359">
        <v>0</v>
      </c>
      <c r="AZ48" s="359">
        <v>0</v>
      </c>
      <c r="BA48" s="359">
        <v>0</v>
      </c>
      <c r="BB48" s="359">
        <v>0</v>
      </c>
      <c r="BC48" s="359">
        <v>0</v>
      </c>
      <c r="BD48" s="359">
        <v>0</v>
      </c>
      <c r="BE48" s="359">
        <v>0</v>
      </c>
      <c r="BF48" s="359">
        <v>0</v>
      </c>
      <c r="BG48" s="359">
        <v>0</v>
      </c>
      <c r="BH48" s="359">
        <v>0</v>
      </c>
      <c r="BI48" s="359">
        <v>0</v>
      </c>
      <c r="BJ48" s="359">
        <v>0</v>
      </c>
      <c r="BK48" s="359">
        <v>0</v>
      </c>
      <c r="BL48" s="359">
        <v>0</v>
      </c>
      <c r="BM48" s="359">
        <v>0</v>
      </c>
      <c r="BN48" s="359">
        <v>0</v>
      </c>
      <c r="BO48" s="359">
        <v>0</v>
      </c>
      <c r="BP48" s="359">
        <v>0</v>
      </c>
      <c r="BQ48" s="359">
        <v>0</v>
      </c>
      <c r="BR48" s="359">
        <v>0</v>
      </c>
      <c r="BS48" s="359">
        <v>0</v>
      </c>
      <c r="BT48" s="359">
        <v>0</v>
      </c>
      <c r="BU48" s="359">
        <v>0</v>
      </c>
      <c r="BV48" s="359">
        <v>0</v>
      </c>
      <c r="BW48" s="359">
        <v>0</v>
      </c>
      <c r="BX48" s="359">
        <v>0</v>
      </c>
      <c r="BY48" s="359">
        <v>0</v>
      </c>
      <c r="BZ48" s="359">
        <v>0</v>
      </c>
      <c r="CA48" s="359">
        <v>0</v>
      </c>
      <c r="CB48" s="359">
        <v>0</v>
      </c>
      <c r="CC48" s="359">
        <v>0</v>
      </c>
      <c r="CD48" s="359">
        <v>0</v>
      </c>
      <c r="CE48" s="359">
        <v>0</v>
      </c>
      <c r="CF48" s="359">
        <v>0</v>
      </c>
      <c r="CG48" s="359">
        <v>0</v>
      </c>
      <c r="CH48" s="359">
        <v>0</v>
      </c>
      <c r="CI48" s="359">
        <v>0</v>
      </c>
      <c r="CJ48" s="359">
        <v>0</v>
      </c>
      <c r="CK48" s="359">
        <v>0</v>
      </c>
      <c r="CL48" s="359">
        <v>0</v>
      </c>
      <c r="CM48" s="359">
        <v>0</v>
      </c>
      <c r="CN48" s="359">
        <v>0</v>
      </c>
      <c r="CO48" s="359">
        <v>0</v>
      </c>
      <c r="CP48" s="359">
        <v>0</v>
      </c>
      <c r="CQ48" s="359">
        <v>0</v>
      </c>
      <c r="CR48" s="359">
        <v>0</v>
      </c>
      <c r="CS48" s="359">
        <v>0</v>
      </c>
      <c r="CT48" s="359">
        <v>0</v>
      </c>
      <c r="CU48" s="359">
        <v>0</v>
      </c>
      <c r="CV48" s="359">
        <v>0</v>
      </c>
      <c r="CW48" s="359">
        <v>0</v>
      </c>
      <c r="CX48" s="359">
        <v>0</v>
      </c>
      <c r="CY48" s="359">
        <v>0</v>
      </c>
      <c r="CZ48" s="359">
        <v>0</v>
      </c>
      <c r="DA48" s="359">
        <v>0</v>
      </c>
      <c r="DB48" s="359">
        <v>0</v>
      </c>
      <c r="DC48" s="359">
        <v>0</v>
      </c>
      <c r="DE48" s="23">
        <f t="shared" si="31"/>
        <v>0</v>
      </c>
      <c r="DF48" s="23">
        <f t="shared" si="17"/>
        <v>0</v>
      </c>
      <c r="DG48">
        <f t="shared" si="30"/>
        <v>21</v>
      </c>
      <c r="DH48">
        <v>0</v>
      </c>
    </row>
    <row r="49" spans="1:112" ht="15">
      <c r="A49" s="67">
        <v>37</v>
      </c>
      <c r="B49" s="323" t="str">
        <f>$B$45&amp;"4."</f>
        <v>E.1.4.</v>
      </c>
      <c r="C49" s="357" t="s">
        <v>182</v>
      </c>
      <c r="D49" s="363"/>
      <c r="E49" s="358">
        <v>0.21</v>
      </c>
      <c r="F49" s="350">
        <f>H49+NPV(FD,I49:INDEX(I49:DC49,PAL))</f>
        <v>0</v>
      </c>
      <c r="G49" s="350">
        <f>SUMIF($H$5:$DC$5,"&lt;="&amp;PAL,$H49:$DC49)</f>
        <v>0</v>
      </c>
      <c r="H49" s="359">
        <v>0</v>
      </c>
      <c r="I49" s="359">
        <v>0</v>
      </c>
      <c r="J49" s="359">
        <v>0</v>
      </c>
      <c r="K49" s="359">
        <v>0</v>
      </c>
      <c r="L49" s="359">
        <v>0</v>
      </c>
      <c r="M49" s="359">
        <v>0</v>
      </c>
      <c r="N49" s="359">
        <v>0</v>
      </c>
      <c r="O49" s="359">
        <v>0</v>
      </c>
      <c r="P49" s="359">
        <v>0</v>
      </c>
      <c r="Q49" s="359">
        <v>0</v>
      </c>
      <c r="R49" s="359">
        <v>0</v>
      </c>
      <c r="S49" s="359">
        <v>0</v>
      </c>
      <c r="T49" s="359">
        <v>0</v>
      </c>
      <c r="U49" s="359">
        <v>0</v>
      </c>
      <c r="V49" s="359">
        <v>0</v>
      </c>
      <c r="W49" s="359">
        <v>0</v>
      </c>
      <c r="X49" s="359">
        <v>0</v>
      </c>
      <c r="Y49" s="359">
        <v>0</v>
      </c>
      <c r="Z49" s="359">
        <v>0</v>
      </c>
      <c r="AA49" s="359">
        <v>0</v>
      </c>
      <c r="AB49" s="359">
        <v>0</v>
      </c>
      <c r="AC49" s="359">
        <v>0</v>
      </c>
      <c r="AD49" s="359">
        <v>0</v>
      </c>
      <c r="AE49" s="359">
        <v>0</v>
      </c>
      <c r="AF49" s="359">
        <v>0</v>
      </c>
      <c r="AG49" s="359">
        <v>0</v>
      </c>
      <c r="AH49" s="359">
        <v>0</v>
      </c>
      <c r="AI49" s="359">
        <v>0</v>
      </c>
      <c r="AJ49" s="359">
        <v>0</v>
      </c>
      <c r="AK49" s="359">
        <v>0</v>
      </c>
      <c r="AL49" s="359">
        <v>0</v>
      </c>
      <c r="AM49" s="359">
        <v>0</v>
      </c>
      <c r="AN49" s="359">
        <v>0</v>
      </c>
      <c r="AO49" s="359">
        <v>0</v>
      </c>
      <c r="AP49" s="359">
        <v>0</v>
      </c>
      <c r="AQ49" s="359">
        <v>0</v>
      </c>
      <c r="AR49" s="359">
        <v>0</v>
      </c>
      <c r="AS49" s="359">
        <v>0</v>
      </c>
      <c r="AT49" s="359">
        <v>0</v>
      </c>
      <c r="AU49" s="359">
        <v>0</v>
      </c>
      <c r="AV49" s="359">
        <v>0</v>
      </c>
      <c r="AW49" s="359">
        <v>0</v>
      </c>
      <c r="AX49" s="359">
        <v>0</v>
      </c>
      <c r="AY49" s="359">
        <v>0</v>
      </c>
      <c r="AZ49" s="359">
        <v>0</v>
      </c>
      <c r="BA49" s="359">
        <v>0</v>
      </c>
      <c r="BB49" s="359">
        <v>0</v>
      </c>
      <c r="BC49" s="359">
        <v>0</v>
      </c>
      <c r="BD49" s="359">
        <v>0</v>
      </c>
      <c r="BE49" s="359">
        <v>0</v>
      </c>
      <c r="BF49" s="359">
        <v>0</v>
      </c>
      <c r="BG49" s="359">
        <v>0</v>
      </c>
      <c r="BH49" s="359">
        <v>0</v>
      </c>
      <c r="BI49" s="359">
        <v>0</v>
      </c>
      <c r="BJ49" s="359">
        <v>0</v>
      </c>
      <c r="BK49" s="359">
        <v>0</v>
      </c>
      <c r="BL49" s="359">
        <v>0</v>
      </c>
      <c r="BM49" s="359">
        <v>0</v>
      </c>
      <c r="BN49" s="359">
        <v>0</v>
      </c>
      <c r="BO49" s="359">
        <v>0</v>
      </c>
      <c r="BP49" s="359">
        <v>0</v>
      </c>
      <c r="BQ49" s="359">
        <v>0</v>
      </c>
      <c r="BR49" s="359">
        <v>0</v>
      </c>
      <c r="BS49" s="359">
        <v>0</v>
      </c>
      <c r="BT49" s="359">
        <v>0</v>
      </c>
      <c r="BU49" s="359">
        <v>0</v>
      </c>
      <c r="BV49" s="359">
        <v>0</v>
      </c>
      <c r="BW49" s="359">
        <v>0</v>
      </c>
      <c r="BX49" s="359">
        <v>0</v>
      </c>
      <c r="BY49" s="359">
        <v>0</v>
      </c>
      <c r="BZ49" s="359">
        <v>0</v>
      </c>
      <c r="CA49" s="359">
        <v>0</v>
      </c>
      <c r="CB49" s="359">
        <v>0</v>
      </c>
      <c r="CC49" s="359">
        <v>0</v>
      </c>
      <c r="CD49" s="359">
        <v>0</v>
      </c>
      <c r="CE49" s="359">
        <v>0</v>
      </c>
      <c r="CF49" s="359">
        <v>0</v>
      </c>
      <c r="CG49" s="359">
        <v>0</v>
      </c>
      <c r="CH49" s="359">
        <v>0</v>
      </c>
      <c r="CI49" s="359">
        <v>0</v>
      </c>
      <c r="CJ49" s="359">
        <v>0</v>
      </c>
      <c r="CK49" s="359">
        <v>0</v>
      </c>
      <c r="CL49" s="359">
        <v>0</v>
      </c>
      <c r="CM49" s="359">
        <v>0</v>
      </c>
      <c r="CN49" s="359">
        <v>0</v>
      </c>
      <c r="CO49" s="359">
        <v>0</v>
      </c>
      <c r="CP49" s="359">
        <v>0</v>
      </c>
      <c r="CQ49" s="359">
        <v>0</v>
      </c>
      <c r="CR49" s="359">
        <v>0</v>
      </c>
      <c r="CS49" s="359">
        <v>0</v>
      </c>
      <c r="CT49" s="359">
        <v>0</v>
      </c>
      <c r="CU49" s="359">
        <v>0</v>
      </c>
      <c r="CV49" s="359">
        <v>0</v>
      </c>
      <c r="CW49" s="359">
        <v>0</v>
      </c>
      <c r="CX49" s="359">
        <v>0</v>
      </c>
      <c r="CY49" s="359">
        <v>0</v>
      </c>
      <c r="CZ49" s="359">
        <v>0</v>
      </c>
      <c r="DA49" s="359">
        <v>0</v>
      </c>
      <c r="DB49" s="359">
        <v>0</v>
      </c>
      <c r="DC49" s="359">
        <v>0</v>
      </c>
      <c r="DE49" s="23">
        <f t="shared" si="31"/>
        <v>0</v>
      </c>
      <c r="DF49" s="23">
        <f t="shared" si="17"/>
        <v>0</v>
      </c>
      <c r="DG49">
        <f t="shared" si="30"/>
        <v>21</v>
      </c>
      <c r="DH49">
        <v>0</v>
      </c>
    </row>
    <row r="50" spans="1:112" ht="15">
      <c r="A50" s="67">
        <v>38</v>
      </c>
      <c r="B50" s="323" t="str">
        <f>$B$45&amp;"5."</f>
        <v>E.1.5.</v>
      </c>
      <c r="C50" s="357" t="s">
        <v>182</v>
      </c>
      <c r="D50" s="363"/>
      <c r="E50" s="358">
        <v>0.21</v>
      </c>
      <c r="F50" s="350">
        <f>H50+NPV(FD,I50:INDEX(I50:DC50,PAL))</f>
        <v>0</v>
      </c>
      <c r="G50" s="350">
        <f>SUMIF($H$5:$DC$5,"&lt;="&amp;PAL,$H50:$DC50)</f>
        <v>0</v>
      </c>
      <c r="H50" s="359">
        <v>0</v>
      </c>
      <c r="I50" s="359">
        <v>0</v>
      </c>
      <c r="J50" s="359">
        <v>0</v>
      </c>
      <c r="K50" s="359">
        <v>0</v>
      </c>
      <c r="L50" s="359">
        <v>0</v>
      </c>
      <c r="M50" s="359">
        <v>0</v>
      </c>
      <c r="N50" s="359">
        <v>0</v>
      </c>
      <c r="O50" s="359">
        <v>0</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59">
        <v>0</v>
      </c>
      <c r="BD50" s="359">
        <v>0</v>
      </c>
      <c r="BE50" s="359">
        <v>0</v>
      </c>
      <c r="BF50" s="359">
        <v>0</v>
      </c>
      <c r="BG50" s="359">
        <v>0</v>
      </c>
      <c r="BH50" s="359">
        <v>0</v>
      </c>
      <c r="BI50" s="359">
        <v>0</v>
      </c>
      <c r="BJ50" s="359">
        <v>0</v>
      </c>
      <c r="BK50" s="359">
        <v>0</v>
      </c>
      <c r="BL50" s="359">
        <v>0</v>
      </c>
      <c r="BM50" s="359">
        <v>0</v>
      </c>
      <c r="BN50" s="359">
        <v>0</v>
      </c>
      <c r="BO50" s="359">
        <v>0</v>
      </c>
      <c r="BP50" s="359">
        <v>0</v>
      </c>
      <c r="BQ50" s="359">
        <v>0</v>
      </c>
      <c r="BR50" s="359">
        <v>0</v>
      </c>
      <c r="BS50" s="359">
        <v>0</v>
      </c>
      <c r="BT50" s="359">
        <v>0</v>
      </c>
      <c r="BU50" s="359">
        <v>0</v>
      </c>
      <c r="BV50" s="359">
        <v>0</v>
      </c>
      <c r="BW50" s="359">
        <v>0</v>
      </c>
      <c r="BX50" s="359">
        <v>0</v>
      </c>
      <c r="BY50" s="359">
        <v>0</v>
      </c>
      <c r="BZ50" s="359">
        <v>0</v>
      </c>
      <c r="CA50" s="359">
        <v>0</v>
      </c>
      <c r="CB50" s="359">
        <v>0</v>
      </c>
      <c r="CC50" s="359">
        <v>0</v>
      </c>
      <c r="CD50" s="359">
        <v>0</v>
      </c>
      <c r="CE50" s="359">
        <v>0</v>
      </c>
      <c r="CF50" s="359">
        <v>0</v>
      </c>
      <c r="CG50" s="359">
        <v>0</v>
      </c>
      <c r="CH50" s="359">
        <v>0</v>
      </c>
      <c r="CI50" s="359">
        <v>0</v>
      </c>
      <c r="CJ50" s="359">
        <v>0</v>
      </c>
      <c r="CK50" s="359">
        <v>0</v>
      </c>
      <c r="CL50" s="359">
        <v>0</v>
      </c>
      <c r="CM50" s="359">
        <v>0</v>
      </c>
      <c r="CN50" s="359">
        <v>0</v>
      </c>
      <c r="CO50" s="359">
        <v>0</v>
      </c>
      <c r="CP50" s="359">
        <v>0</v>
      </c>
      <c r="CQ50" s="359">
        <v>0</v>
      </c>
      <c r="CR50" s="359">
        <v>0</v>
      </c>
      <c r="CS50" s="359">
        <v>0</v>
      </c>
      <c r="CT50" s="359">
        <v>0</v>
      </c>
      <c r="CU50" s="359">
        <v>0</v>
      </c>
      <c r="CV50" s="359">
        <v>0</v>
      </c>
      <c r="CW50" s="359">
        <v>0</v>
      </c>
      <c r="CX50" s="359">
        <v>0</v>
      </c>
      <c r="CY50" s="359">
        <v>0</v>
      </c>
      <c r="CZ50" s="359">
        <v>0</v>
      </c>
      <c r="DA50" s="359">
        <v>0</v>
      </c>
      <c r="DB50" s="359">
        <v>0</v>
      </c>
      <c r="DC50" s="359">
        <v>0</v>
      </c>
      <c r="DE50" s="23">
        <f t="shared" si="31"/>
        <v>0</v>
      </c>
      <c r="DF50" s="23">
        <f t="shared" si="17"/>
        <v>0</v>
      </c>
      <c r="DG50">
        <f t="shared" si="30"/>
        <v>21</v>
      </c>
      <c r="DH50">
        <v>0</v>
      </c>
    </row>
    <row r="51" spans="1:112" ht="15">
      <c r="A51" s="67">
        <v>39</v>
      </c>
      <c r="B51" s="323" t="str">
        <f>$B$45&amp;"6."</f>
        <v>E.1.6.</v>
      </c>
      <c r="C51" s="357" t="s">
        <v>182</v>
      </c>
      <c r="D51" s="363"/>
      <c r="E51" s="358">
        <v>0.21</v>
      </c>
      <c r="F51" s="350">
        <f>H51+NPV(FD,I51:INDEX(I51:DC51,PAL))</f>
        <v>0</v>
      </c>
      <c r="G51" s="350">
        <f>SUMIF($H$5:$DC$5,"&lt;="&amp;PAL,$H51:$DC51)</f>
        <v>0</v>
      </c>
      <c r="H51" s="359">
        <v>0</v>
      </c>
      <c r="I51" s="359">
        <v>0</v>
      </c>
      <c r="J51" s="359">
        <v>0</v>
      </c>
      <c r="K51" s="359">
        <v>0</v>
      </c>
      <c r="L51" s="359">
        <v>0</v>
      </c>
      <c r="M51" s="359">
        <v>0</v>
      </c>
      <c r="N51" s="359">
        <v>0</v>
      </c>
      <c r="O51" s="359">
        <v>0</v>
      </c>
      <c r="P51" s="359">
        <v>0</v>
      </c>
      <c r="Q51" s="359">
        <v>0</v>
      </c>
      <c r="R51" s="359">
        <v>0</v>
      </c>
      <c r="S51" s="359">
        <v>0</v>
      </c>
      <c r="T51" s="359">
        <v>0</v>
      </c>
      <c r="U51" s="359">
        <v>0</v>
      </c>
      <c r="V51" s="359">
        <v>0</v>
      </c>
      <c r="W51" s="359">
        <v>0</v>
      </c>
      <c r="X51" s="359">
        <v>0</v>
      </c>
      <c r="Y51" s="359">
        <v>0</v>
      </c>
      <c r="Z51" s="359">
        <v>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59">
        <v>0</v>
      </c>
      <c r="BD51" s="359">
        <v>0</v>
      </c>
      <c r="BE51" s="359">
        <v>0</v>
      </c>
      <c r="BF51" s="359">
        <v>0</v>
      </c>
      <c r="BG51" s="359">
        <v>0</v>
      </c>
      <c r="BH51" s="359">
        <v>0</v>
      </c>
      <c r="BI51" s="359">
        <v>0</v>
      </c>
      <c r="BJ51" s="359">
        <v>0</v>
      </c>
      <c r="BK51" s="359">
        <v>0</v>
      </c>
      <c r="BL51" s="359">
        <v>0</v>
      </c>
      <c r="BM51" s="359">
        <v>0</v>
      </c>
      <c r="BN51" s="359">
        <v>0</v>
      </c>
      <c r="BO51" s="359">
        <v>0</v>
      </c>
      <c r="BP51" s="359">
        <v>0</v>
      </c>
      <c r="BQ51" s="359">
        <v>0</v>
      </c>
      <c r="BR51" s="359">
        <v>0</v>
      </c>
      <c r="BS51" s="359">
        <v>0</v>
      </c>
      <c r="BT51" s="359">
        <v>0</v>
      </c>
      <c r="BU51" s="359">
        <v>0</v>
      </c>
      <c r="BV51" s="359">
        <v>0</v>
      </c>
      <c r="BW51" s="359">
        <v>0</v>
      </c>
      <c r="BX51" s="359">
        <v>0</v>
      </c>
      <c r="BY51" s="359">
        <v>0</v>
      </c>
      <c r="BZ51" s="359">
        <v>0</v>
      </c>
      <c r="CA51" s="359">
        <v>0</v>
      </c>
      <c r="CB51" s="359">
        <v>0</v>
      </c>
      <c r="CC51" s="359">
        <v>0</v>
      </c>
      <c r="CD51" s="359">
        <v>0</v>
      </c>
      <c r="CE51" s="359">
        <v>0</v>
      </c>
      <c r="CF51" s="359">
        <v>0</v>
      </c>
      <c r="CG51" s="359">
        <v>0</v>
      </c>
      <c r="CH51" s="359">
        <v>0</v>
      </c>
      <c r="CI51" s="359">
        <v>0</v>
      </c>
      <c r="CJ51" s="359">
        <v>0</v>
      </c>
      <c r="CK51" s="359">
        <v>0</v>
      </c>
      <c r="CL51" s="359">
        <v>0</v>
      </c>
      <c r="CM51" s="359">
        <v>0</v>
      </c>
      <c r="CN51" s="359">
        <v>0</v>
      </c>
      <c r="CO51" s="359">
        <v>0</v>
      </c>
      <c r="CP51" s="359">
        <v>0</v>
      </c>
      <c r="CQ51" s="359">
        <v>0</v>
      </c>
      <c r="CR51" s="359">
        <v>0</v>
      </c>
      <c r="CS51" s="359">
        <v>0</v>
      </c>
      <c r="CT51" s="359">
        <v>0</v>
      </c>
      <c r="CU51" s="359">
        <v>0</v>
      </c>
      <c r="CV51" s="359">
        <v>0</v>
      </c>
      <c r="CW51" s="359">
        <v>0</v>
      </c>
      <c r="CX51" s="359">
        <v>0</v>
      </c>
      <c r="CY51" s="359">
        <v>0</v>
      </c>
      <c r="CZ51" s="359">
        <v>0</v>
      </c>
      <c r="DA51" s="359">
        <v>0</v>
      </c>
      <c r="DB51" s="359">
        <v>0</v>
      </c>
      <c r="DC51" s="359">
        <v>0</v>
      </c>
      <c r="DE51" s="23">
        <f t="shared" si="31"/>
        <v>0</v>
      </c>
      <c r="DF51" s="23">
        <f t="shared" si="17"/>
        <v>0</v>
      </c>
      <c r="DG51">
        <f t="shared" si="30"/>
        <v>21</v>
      </c>
      <c r="DH51">
        <v>0</v>
      </c>
    </row>
    <row r="52" spans="1:112" ht="15">
      <c r="A52" s="67">
        <v>40</v>
      </c>
      <c r="B52" s="323" t="str">
        <f>$B$45&amp;"7."</f>
        <v>E.1.7.</v>
      </c>
      <c r="C52" s="357" t="s">
        <v>182</v>
      </c>
      <c r="D52" s="363"/>
      <c r="E52" s="358">
        <v>0.21</v>
      </c>
      <c r="F52" s="350">
        <f>H52+NPV(FD,I52:INDEX(I52:DC52,PAL))</f>
        <v>0</v>
      </c>
      <c r="G52" s="350">
        <f>SUMIF($H$5:$DC$5,"&lt;="&amp;PAL,$H52:$DC52)</f>
        <v>0</v>
      </c>
      <c r="H52" s="359">
        <v>0</v>
      </c>
      <c r="I52" s="359">
        <v>0</v>
      </c>
      <c r="J52" s="359">
        <v>0</v>
      </c>
      <c r="K52" s="359">
        <v>0</v>
      </c>
      <c r="L52" s="359">
        <v>0</v>
      </c>
      <c r="M52" s="359">
        <v>0</v>
      </c>
      <c r="N52" s="359">
        <v>0</v>
      </c>
      <c r="O52" s="359">
        <v>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59">
        <v>0</v>
      </c>
      <c r="BD52" s="359">
        <v>0</v>
      </c>
      <c r="BE52" s="359">
        <v>0</v>
      </c>
      <c r="BF52" s="359">
        <v>0</v>
      </c>
      <c r="BG52" s="359">
        <v>0</v>
      </c>
      <c r="BH52" s="359">
        <v>0</v>
      </c>
      <c r="BI52" s="359">
        <v>0</v>
      </c>
      <c r="BJ52" s="359">
        <v>0</v>
      </c>
      <c r="BK52" s="359">
        <v>0</v>
      </c>
      <c r="BL52" s="359">
        <v>0</v>
      </c>
      <c r="BM52" s="359">
        <v>0</v>
      </c>
      <c r="BN52" s="359">
        <v>0</v>
      </c>
      <c r="BO52" s="359">
        <v>0</v>
      </c>
      <c r="BP52" s="359">
        <v>0</v>
      </c>
      <c r="BQ52" s="359">
        <v>0</v>
      </c>
      <c r="BR52" s="359">
        <v>0</v>
      </c>
      <c r="BS52" s="359">
        <v>0</v>
      </c>
      <c r="BT52" s="359">
        <v>0</v>
      </c>
      <c r="BU52" s="359">
        <v>0</v>
      </c>
      <c r="BV52" s="359">
        <v>0</v>
      </c>
      <c r="BW52" s="359">
        <v>0</v>
      </c>
      <c r="BX52" s="359">
        <v>0</v>
      </c>
      <c r="BY52" s="359">
        <v>0</v>
      </c>
      <c r="BZ52" s="359">
        <v>0</v>
      </c>
      <c r="CA52" s="359">
        <v>0</v>
      </c>
      <c r="CB52" s="359">
        <v>0</v>
      </c>
      <c r="CC52" s="359">
        <v>0</v>
      </c>
      <c r="CD52" s="359">
        <v>0</v>
      </c>
      <c r="CE52" s="359">
        <v>0</v>
      </c>
      <c r="CF52" s="359">
        <v>0</v>
      </c>
      <c r="CG52" s="359">
        <v>0</v>
      </c>
      <c r="CH52" s="359">
        <v>0</v>
      </c>
      <c r="CI52" s="359">
        <v>0</v>
      </c>
      <c r="CJ52" s="359">
        <v>0</v>
      </c>
      <c r="CK52" s="359">
        <v>0</v>
      </c>
      <c r="CL52" s="359">
        <v>0</v>
      </c>
      <c r="CM52" s="359">
        <v>0</v>
      </c>
      <c r="CN52" s="359">
        <v>0</v>
      </c>
      <c r="CO52" s="359">
        <v>0</v>
      </c>
      <c r="CP52" s="359">
        <v>0</v>
      </c>
      <c r="CQ52" s="359">
        <v>0</v>
      </c>
      <c r="CR52" s="359">
        <v>0</v>
      </c>
      <c r="CS52" s="359">
        <v>0</v>
      </c>
      <c r="CT52" s="359">
        <v>0</v>
      </c>
      <c r="CU52" s="359">
        <v>0</v>
      </c>
      <c r="CV52" s="359">
        <v>0</v>
      </c>
      <c r="CW52" s="359">
        <v>0</v>
      </c>
      <c r="CX52" s="359">
        <v>0</v>
      </c>
      <c r="CY52" s="359">
        <v>0</v>
      </c>
      <c r="CZ52" s="359">
        <v>0</v>
      </c>
      <c r="DA52" s="359">
        <v>0</v>
      </c>
      <c r="DB52" s="359">
        <v>0</v>
      </c>
      <c r="DC52" s="359">
        <v>0</v>
      </c>
      <c r="DE52" s="23">
        <f t="shared" si="31"/>
        <v>0</v>
      </c>
      <c r="DF52" s="23">
        <f t="shared" si="17"/>
        <v>0</v>
      </c>
      <c r="DG52">
        <f t="shared" si="30"/>
        <v>21</v>
      </c>
      <c r="DH52">
        <v>0</v>
      </c>
    </row>
    <row r="53" spans="1:112" ht="15">
      <c r="A53" s="67">
        <v>41</v>
      </c>
      <c r="B53" s="323" t="str">
        <f>$B$45&amp;"8."</f>
        <v>E.1.8.</v>
      </c>
      <c r="C53" s="357" t="s">
        <v>182</v>
      </c>
      <c r="D53" s="363"/>
      <c r="E53" s="358">
        <v>0.21</v>
      </c>
      <c r="F53" s="350">
        <f>H53+NPV(FD,I53:INDEX(I53:DC53,PAL))</f>
        <v>0</v>
      </c>
      <c r="G53" s="350">
        <f>SUMIF($H$5:$DC$5,"&lt;="&amp;PAL,$H53:$DC53)</f>
        <v>0</v>
      </c>
      <c r="H53" s="359">
        <v>0</v>
      </c>
      <c r="I53" s="359">
        <v>0</v>
      </c>
      <c r="J53" s="359">
        <v>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59">
        <v>0</v>
      </c>
      <c r="BD53" s="359">
        <v>0</v>
      </c>
      <c r="BE53" s="359">
        <v>0</v>
      </c>
      <c r="BF53" s="359">
        <v>0</v>
      </c>
      <c r="BG53" s="359">
        <v>0</v>
      </c>
      <c r="BH53" s="359">
        <v>0</v>
      </c>
      <c r="BI53" s="359">
        <v>0</v>
      </c>
      <c r="BJ53" s="359">
        <v>0</v>
      </c>
      <c r="BK53" s="359">
        <v>0</v>
      </c>
      <c r="BL53" s="359">
        <v>0</v>
      </c>
      <c r="BM53" s="359">
        <v>0</v>
      </c>
      <c r="BN53" s="359">
        <v>0</v>
      </c>
      <c r="BO53" s="359">
        <v>0</v>
      </c>
      <c r="BP53" s="359">
        <v>0</v>
      </c>
      <c r="BQ53" s="359">
        <v>0</v>
      </c>
      <c r="BR53" s="359">
        <v>0</v>
      </c>
      <c r="BS53" s="359">
        <v>0</v>
      </c>
      <c r="BT53" s="359">
        <v>0</v>
      </c>
      <c r="BU53" s="359">
        <v>0</v>
      </c>
      <c r="BV53" s="359">
        <v>0</v>
      </c>
      <c r="BW53" s="359">
        <v>0</v>
      </c>
      <c r="BX53" s="359">
        <v>0</v>
      </c>
      <c r="BY53" s="359">
        <v>0</v>
      </c>
      <c r="BZ53" s="359">
        <v>0</v>
      </c>
      <c r="CA53" s="359">
        <v>0</v>
      </c>
      <c r="CB53" s="359">
        <v>0</v>
      </c>
      <c r="CC53" s="359">
        <v>0</v>
      </c>
      <c r="CD53" s="359">
        <v>0</v>
      </c>
      <c r="CE53" s="359">
        <v>0</v>
      </c>
      <c r="CF53" s="359">
        <v>0</v>
      </c>
      <c r="CG53" s="359">
        <v>0</v>
      </c>
      <c r="CH53" s="359">
        <v>0</v>
      </c>
      <c r="CI53" s="359">
        <v>0</v>
      </c>
      <c r="CJ53" s="359">
        <v>0</v>
      </c>
      <c r="CK53" s="359">
        <v>0</v>
      </c>
      <c r="CL53" s="359">
        <v>0</v>
      </c>
      <c r="CM53" s="359">
        <v>0</v>
      </c>
      <c r="CN53" s="359">
        <v>0</v>
      </c>
      <c r="CO53" s="359">
        <v>0</v>
      </c>
      <c r="CP53" s="359">
        <v>0</v>
      </c>
      <c r="CQ53" s="359">
        <v>0</v>
      </c>
      <c r="CR53" s="359">
        <v>0</v>
      </c>
      <c r="CS53" s="359">
        <v>0</v>
      </c>
      <c r="CT53" s="359">
        <v>0</v>
      </c>
      <c r="CU53" s="359">
        <v>0</v>
      </c>
      <c r="CV53" s="359">
        <v>0</v>
      </c>
      <c r="CW53" s="359">
        <v>0</v>
      </c>
      <c r="CX53" s="359">
        <v>0</v>
      </c>
      <c r="CY53" s="359">
        <v>0</v>
      </c>
      <c r="CZ53" s="359">
        <v>0</v>
      </c>
      <c r="DA53" s="359">
        <v>0</v>
      </c>
      <c r="DB53" s="359">
        <v>0</v>
      </c>
      <c r="DC53" s="359">
        <v>0</v>
      </c>
      <c r="DE53" s="23">
        <f t="shared" si="31"/>
        <v>0</v>
      </c>
      <c r="DF53" s="23">
        <f t="shared" si="17"/>
        <v>0</v>
      </c>
      <c r="DG53">
        <f t="shared" si="30"/>
        <v>21</v>
      </c>
      <c r="DH53">
        <v>0</v>
      </c>
    </row>
    <row r="54" spans="1:112" ht="15">
      <c r="A54" s="67">
        <v>42</v>
      </c>
      <c r="B54" s="323" t="str">
        <f>$B$45&amp;"9."</f>
        <v>E.1.9.</v>
      </c>
      <c r="C54" s="360" t="s">
        <v>178</v>
      </c>
      <c r="D54" s="323"/>
      <c r="E54" s="358">
        <v>0.21</v>
      </c>
      <c r="F54" s="350">
        <f>H54+NPV(FD,I54:INDEX(I54:DC54,PAL))</f>
        <v>0</v>
      </c>
      <c r="G54" s="350">
        <f>SUMIF($H$5:$DC$5,"&lt;="&amp;PAL,$H54:$DC54)</f>
        <v>0</v>
      </c>
      <c r="H54" s="361">
        <v>0</v>
      </c>
      <c r="I54" s="361">
        <v>0</v>
      </c>
      <c r="J54" s="361">
        <v>0</v>
      </c>
      <c r="K54" s="361">
        <v>0</v>
      </c>
      <c r="L54" s="361">
        <v>0</v>
      </c>
      <c r="M54" s="361">
        <v>0</v>
      </c>
      <c r="N54" s="361">
        <v>0</v>
      </c>
      <c r="O54" s="361">
        <v>0</v>
      </c>
      <c r="P54" s="361">
        <v>0</v>
      </c>
      <c r="Q54" s="361">
        <v>0</v>
      </c>
      <c r="R54" s="361">
        <v>0</v>
      </c>
      <c r="S54" s="362">
        <v>0</v>
      </c>
      <c r="T54" s="362">
        <v>0</v>
      </c>
      <c r="U54" s="362">
        <v>0</v>
      </c>
      <c r="V54" s="362">
        <v>0</v>
      </c>
      <c r="W54" s="362">
        <v>0</v>
      </c>
      <c r="X54" s="362">
        <v>0</v>
      </c>
      <c r="Y54" s="362">
        <v>0</v>
      </c>
      <c r="Z54" s="362">
        <v>0</v>
      </c>
      <c r="AA54" s="362">
        <v>0</v>
      </c>
      <c r="AB54" s="362">
        <v>0</v>
      </c>
      <c r="AC54" s="362">
        <v>0</v>
      </c>
      <c r="AD54" s="362">
        <v>0</v>
      </c>
      <c r="AE54" s="362">
        <v>0</v>
      </c>
      <c r="AF54" s="362">
        <v>0</v>
      </c>
      <c r="AG54" s="362">
        <v>0</v>
      </c>
      <c r="AH54" s="362">
        <v>0</v>
      </c>
      <c r="AI54" s="362">
        <v>0</v>
      </c>
      <c r="AJ54" s="362">
        <v>0</v>
      </c>
      <c r="AK54" s="362">
        <v>0</v>
      </c>
      <c r="AL54" s="362">
        <v>0</v>
      </c>
      <c r="AM54" s="362">
        <v>0</v>
      </c>
      <c r="AN54" s="362">
        <v>0</v>
      </c>
      <c r="AO54" s="362">
        <v>0</v>
      </c>
      <c r="AP54" s="362">
        <v>0</v>
      </c>
      <c r="AQ54" s="362">
        <v>0</v>
      </c>
      <c r="AR54" s="362">
        <v>0</v>
      </c>
      <c r="AS54" s="362">
        <v>0</v>
      </c>
      <c r="AT54" s="362">
        <v>0</v>
      </c>
      <c r="AU54" s="362">
        <v>0</v>
      </c>
      <c r="AV54" s="362">
        <v>0</v>
      </c>
      <c r="AW54" s="362">
        <v>0</v>
      </c>
      <c r="AX54" s="362">
        <v>0</v>
      </c>
      <c r="AY54" s="362">
        <v>0</v>
      </c>
      <c r="AZ54" s="362">
        <v>0</v>
      </c>
      <c r="BA54" s="362">
        <v>0</v>
      </c>
      <c r="BB54" s="362">
        <v>0</v>
      </c>
      <c r="BC54" s="362">
        <v>0</v>
      </c>
      <c r="BD54" s="362">
        <v>0</v>
      </c>
      <c r="BE54" s="362">
        <v>0</v>
      </c>
      <c r="BF54" s="362">
        <v>0</v>
      </c>
      <c r="BG54" s="362">
        <v>0</v>
      </c>
      <c r="BH54" s="362">
        <v>0</v>
      </c>
      <c r="BI54" s="362">
        <v>0</v>
      </c>
      <c r="BJ54" s="362">
        <v>0</v>
      </c>
      <c r="BK54" s="362">
        <v>0</v>
      </c>
      <c r="BL54" s="362">
        <v>0</v>
      </c>
      <c r="BM54" s="362">
        <v>0</v>
      </c>
      <c r="BN54" s="362">
        <v>0</v>
      </c>
      <c r="BO54" s="362">
        <v>0</v>
      </c>
      <c r="BP54" s="362">
        <v>0</v>
      </c>
      <c r="BQ54" s="362">
        <v>0</v>
      </c>
      <c r="BR54" s="362">
        <v>0</v>
      </c>
      <c r="BS54" s="362">
        <v>0</v>
      </c>
      <c r="BT54" s="362">
        <v>0</v>
      </c>
      <c r="BU54" s="362">
        <v>0</v>
      </c>
      <c r="BV54" s="362">
        <v>0</v>
      </c>
      <c r="BW54" s="362">
        <v>0</v>
      </c>
      <c r="BX54" s="362">
        <v>0</v>
      </c>
      <c r="BY54" s="362">
        <v>0</v>
      </c>
      <c r="BZ54" s="362">
        <v>0</v>
      </c>
      <c r="CA54" s="362">
        <v>0</v>
      </c>
      <c r="CB54" s="362">
        <v>0</v>
      </c>
      <c r="CC54" s="362">
        <v>0</v>
      </c>
      <c r="CD54" s="362">
        <v>0</v>
      </c>
      <c r="CE54" s="362">
        <v>0</v>
      </c>
      <c r="CF54" s="362">
        <v>0</v>
      </c>
      <c r="CG54" s="362">
        <v>0</v>
      </c>
      <c r="CH54" s="362">
        <v>0</v>
      </c>
      <c r="CI54" s="362">
        <v>0</v>
      </c>
      <c r="CJ54" s="362">
        <v>0</v>
      </c>
      <c r="CK54" s="362">
        <v>0</v>
      </c>
      <c r="CL54" s="362">
        <v>0</v>
      </c>
      <c r="CM54" s="362">
        <v>0</v>
      </c>
      <c r="CN54" s="362">
        <v>0</v>
      </c>
      <c r="CO54" s="362">
        <v>0</v>
      </c>
      <c r="CP54" s="362">
        <v>0</v>
      </c>
      <c r="CQ54" s="362">
        <v>0</v>
      </c>
      <c r="CR54" s="362">
        <v>0</v>
      </c>
      <c r="CS54" s="362">
        <v>0</v>
      </c>
      <c r="CT54" s="362">
        <v>0</v>
      </c>
      <c r="CU54" s="362">
        <v>0</v>
      </c>
      <c r="CV54" s="362">
        <v>0</v>
      </c>
      <c r="CW54" s="362">
        <v>0</v>
      </c>
      <c r="CX54" s="362">
        <v>0</v>
      </c>
      <c r="CY54" s="362">
        <v>0</v>
      </c>
      <c r="CZ54" s="362">
        <v>0</v>
      </c>
      <c r="DA54" s="362">
        <v>0</v>
      </c>
      <c r="DB54" s="362">
        <v>0</v>
      </c>
      <c r="DC54" s="362">
        <v>0</v>
      </c>
      <c r="DE54" s="23">
        <f t="shared" si="31"/>
        <v>0</v>
      </c>
      <c r="DF54" s="23">
        <f t="shared" si="17"/>
        <v>0</v>
      </c>
      <c r="DG54">
        <f t="shared" si="30"/>
        <v>21</v>
      </c>
      <c r="DH54">
        <v>0</v>
      </c>
    </row>
    <row r="55" spans="1:112" ht="15">
      <c r="A55" s="67">
        <v>43</v>
      </c>
      <c r="B55" s="323" t="str">
        <f>$B$45&amp;"L."</f>
        <v>E.1.L.</v>
      </c>
      <c r="C55" s="360" t="s">
        <v>179</v>
      </c>
      <c r="D55" s="323"/>
      <c r="E55" s="358">
        <v>0.21</v>
      </c>
      <c r="F55" s="350">
        <f>H55+NPV(FD,I55:INDEX(I55:DC55,PAL))</f>
        <v>0</v>
      </c>
      <c r="G55" s="350">
        <f>SUMIF($H$5:$DC$5,"&lt;="&amp;PAL,$H55:$DC55)</f>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2">
        <v>0</v>
      </c>
      <c r="AC55" s="361">
        <v>0</v>
      </c>
      <c r="AD55" s="361">
        <v>0</v>
      </c>
      <c r="AE55" s="361">
        <v>0</v>
      </c>
      <c r="AF55" s="361">
        <v>0</v>
      </c>
      <c r="AG55" s="361">
        <v>0</v>
      </c>
      <c r="AH55" s="361">
        <v>0</v>
      </c>
      <c r="AI55" s="361">
        <v>0</v>
      </c>
      <c r="AJ55" s="361">
        <v>0</v>
      </c>
      <c r="AK55" s="361">
        <v>0</v>
      </c>
      <c r="AL55" s="361">
        <v>0</v>
      </c>
      <c r="AM55" s="361">
        <v>0</v>
      </c>
      <c r="AN55" s="361">
        <v>0</v>
      </c>
      <c r="AO55" s="361">
        <v>0</v>
      </c>
      <c r="AP55" s="361">
        <v>0</v>
      </c>
      <c r="AQ55" s="361">
        <v>0</v>
      </c>
      <c r="AR55" s="361">
        <v>0</v>
      </c>
      <c r="AS55" s="361">
        <v>0</v>
      </c>
      <c r="AT55" s="361">
        <v>0</v>
      </c>
      <c r="AU55" s="361">
        <v>0</v>
      </c>
      <c r="AV55" s="361">
        <v>0</v>
      </c>
      <c r="AW55" s="361">
        <v>0</v>
      </c>
      <c r="AX55" s="361">
        <v>0</v>
      </c>
      <c r="AY55" s="361">
        <v>0</v>
      </c>
      <c r="AZ55" s="361">
        <v>0</v>
      </c>
      <c r="BA55" s="361">
        <v>0</v>
      </c>
      <c r="BB55" s="361">
        <v>0</v>
      </c>
      <c r="BC55" s="361">
        <v>0</v>
      </c>
      <c r="BD55" s="361">
        <v>0</v>
      </c>
      <c r="BE55" s="361">
        <v>0</v>
      </c>
      <c r="BF55" s="361">
        <v>0</v>
      </c>
      <c r="BG55" s="361">
        <v>0</v>
      </c>
      <c r="BH55" s="361">
        <v>0</v>
      </c>
      <c r="BI55" s="361">
        <v>0</v>
      </c>
      <c r="BJ55" s="361">
        <v>0</v>
      </c>
      <c r="BK55" s="361">
        <v>0</v>
      </c>
      <c r="BL55" s="361">
        <v>0</v>
      </c>
      <c r="BM55" s="361">
        <v>0</v>
      </c>
      <c r="BN55" s="361">
        <v>0</v>
      </c>
      <c r="BO55" s="361">
        <v>0</v>
      </c>
      <c r="BP55" s="361">
        <v>0</v>
      </c>
      <c r="BQ55" s="361">
        <v>0</v>
      </c>
      <c r="BR55" s="361">
        <v>0</v>
      </c>
      <c r="BS55" s="361">
        <v>0</v>
      </c>
      <c r="BT55" s="361">
        <v>0</v>
      </c>
      <c r="BU55" s="361">
        <v>0</v>
      </c>
      <c r="BV55" s="361">
        <v>0</v>
      </c>
      <c r="BW55" s="361">
        <v>0</v>
      </c>
      <c r="BX55" s="361">
        <v>0</v>
      </c>
      <c r="BY55" s="361">
        <v>0</v>
      </c>
      <c r="BZ55" s="361">
        <v>0</v>
      </c>
      <c r="CA55" s="361">
        <v>0</v>
      </c>
      <c r="CB55" s="361">
        <v>0</v>
      </c>
      <c r="CC55" s="361">
        <v>0</v>
      </c>
      <c r="CD55" s="361">
        <v>0</v>
      </c>
      <c r="CE55" s="361">
        <v>0</v>
      </c>
      <c r="CF55" s="361">
        <v>0</v>
      </c>
      <c r="CG55" s="361">
        <v>0</v>
      </c>
      <c r="CH55" s="361">
        <v>0</v>
      </c>
      <c r="CI55" s="361">
        <v>0</v>
      </c>
      <c r="CJ55" s="361">
        <v>0</v>
      </c>
      <c r="CK55" s="361">
        <v>0</v>
      </c>
      <c r="CL55" s="361">
        <v>0</v>
      </c>
      <c r="CM55" s="361">
        <v>0</v>
      </c>
      <c r="CN55" s="361">
        <v>0</v>
      </c>
      <c r="CO55" s="361">
        <v>0</v>
      </c>
      <c r="CP55" s="361">
        <v>0</v>
      </c>
      <c r="CQ55" s="361">
        <v>0</v>
      </c>
      <c r="CR55" s="361">
        <v>0</v>
      </c>
      <c r="CS55" s="361">
        <v>0</v>
      </c>
      <c r="CT55" s="361">
        <v>0</v>
      </c>
      <c r="CU55" s="361">
        <v>0</v>
      </c>
      <c r="CV55" s="361">
        <v>0</v>
      </c>
      <c r="CW55" s="361">
        <v>0</v>
      </c>
      <c r="CX55" s="361">
        <v>0</v>
      </c>
      <c r="CY55" s="361">
        <v>0</v>
      </c>
      <c r="CZ55" s="361">
        <v>0</v>
      </c>
      <c r="DA55" s="361">
        <v>0</v>
      </c>
      <c r="DB55" s="361">
        <v>0</v>
      </c>
      <c r="DC55" s="362">
        <v>0</v>
      </c>
      <c r="DE55" s="23">
        <f t="shared" si="31"/>
        <v>0</v>
      </c>
      <c r="DF55" s="23">
        <f t="shared" si="17"/>
        <v>0</v>
      </c>
      <c r="DG55">
        <f t="shared" si="30"/>
        <v>21</v>
      </c>
      <c r="DH55">
        <f>DG55/(100+DG55)</f>
        <v>0.17355371900826447</v>
      </c>
    </row>
    <row r="56" spans="1:112" ht="15">
      <c r="A56" s="67">
        <v>44</v>
      </c>
      <c r="B56" s="323" t="s">
        <v>205</v>
      </c>
      <c r="C56" s="349" t="s">
        <v>206</v>
      </c>
      <c r="D56" s="351"/>
      <c r="E56" s="351"/>
      <c r="F56" s="352">
        <f>SUM(F57:F64)+F65</f>
        <v>0</v>
      </c>
      <c r="G56" s="350">
        <f>SUMIF($H$5:$DC$5,"&lt;="&amp;PAL,$H56:$DC56)</f>
        <v>0</v>
      </c>
      <c r="H56" s="352">
        <f>SUM(H57:H64)+H65</f>
        <v>0</v>
      </c>
      <c r="I56" s="352">
        <f t="shared" ref="I56:BT56" si="32">SUM(I57:I64)+I65</f>
        <v>0</v>
      </c>
      <c r="J56" s="352">
        <f t="shared" si="32"/>
        <v>0</v>
      </c>
      <c r="K56" s="352">
        <f t="shared" si="32"/>
        <v>0</v>
      </c>
      <c r="L56" s="352">
        <f t="shared" si="32"/>
        <v>0</v>
      </c>
      <c r="M56" s="352">
        <f t="shared" si="32"/>
        <v>0</v>
      </c>
      <c r="N56" s="352">
        <f t="shared" si="32"/>
        <v>0</v>
      </c>
      <c r="O56" s="352">
        <f t="shared" si="32"/>
        <v>0</v>
      </c>
      <c r="P56" s="352">
        <f t="shared" si="32"/>
        <v>0</v>
      </c>
      <c r="Q56" s="352">
        <f t="shared" si="32"/>
        <v>0</v>
      </c>
      <c r="R56" s="352">
        <f t="shared" si="32"/>
        <v>0</v>
      </c>
      <c r="S56" s="352">
        <f t="shared" si="32"/>
        <v>0</v>
      </c>
      <c r="T56" s="352">
        <f t="shared" si="32"/>
        <v>0</v>
      </c>
      <c r="U56" s="352">
        <f t="shared" si="32"/>
        <v>0</v>
      </c>
      <c r="V56" s="352">
        <f t="shared" si="32"/>
        <v>0</v>
      </c>
      <c r="W56" s="352">
        <f t="shared" si="32"/>
        <v>0</v>
      </c>
      <c r="X56" s="352">
        <f t="shared" si="32"/>
        <v>0</v>
      </c>
      <c r="Y56" s="352">
        <f t="shared" si="32"/>
        <v>0</v>
      </c>
      <c r="Z56" s="352">
        <f t="shared" si="32"/>
        <v>0</v>
      </c>
      <c r="AA56" s="352">
        <f t="shared" si="32"/>
        <v>0</v>
      </c>
      <c r="AB56" s="352">
        <f t="shared" si="32"/>
        <v>0</v>
      </c>
      <c r="AC56" s="352">
        <f t="shared" si="32"/>
        <v>0</v>
      </c>
      <c r="AD56" s="352">
        <f t="shared" si="32"/>
        <v>0</v>
      </c>
      <c r="AE56" s="352">
        <f t="shared" si="32"/>
        <v>0</v>
      </c>
      <c r="AF56" s="352">
        <f t="shared" si="32"/>
        <v>0</v>
      </c>
      <c r="AG56" s="352">
        <f t="shared" si="32"/>
        <v>0</v>
      </c>
      <c r="AH56" s="352">
        <f t="shared" si="32"/>
        <v>0</v>
      </c>
      <c r="AI56" s="352">
        <f t="shared" si="32"/>
        <v>0</v>
      </c>
      <c r="AJ56" s="352">
        <f t="shared" si="32"/>
        <v>0</v>
      </c>
      <c r="AK56" s="352">
        <f t="shared" si="32"/>
        <v>0</v>
      </c>
      <c r="AL56" s="352">
        <f t="shared" si="32"/>
        <v>0</v>
      </c>
      <c r="AM56" s="352">
        <f t="shared" si="32"/>
        <v>0</v>
      </c>
      <c r="AN56" s="352">
        <f t="shared" si="32"/>
        <v>0</v>
      </c>
      <c r="AO56" s="352">
        <f t="shared" si="32"/>
        <v>0</v>
      </c>
      <c r="AP56" s="352">
        <f t="shared" si="32"/>
        <v>0</v>
      </c>
      <c r="AQ56" s="352">
        <f t="shared" si="32"/>
        <v>0</v>
      </c>
      <c r="AR56" s="352">
        <f t="shared" si="32"/>
        <v>0</v>
      </c>
      <c r="AS56" s="352">
        <f t="shared" si="32"/>
        <v>0</v>
      </c>
      <c r="AT56" s="352">
        <f t="shared" si="32"/>
        <v>0</v>
      </c>
      <c r="AU56" s="352">
        <f t="shared" si="32"/>
        <v>0</v>
      </c>
      <c r="AV56" s="352">
        <f t="shared" si="32"/>
        <v>0</v>
      </c>
      <c r="AW56" s="352">
        <f t="shared" si="32"/>
        <v>0</v>
      </c>
      <c r="AX56" s="352">
        <f t="shared" si="32"/>
        <v>0</v>
      </c>
      <c r="AY56" s="352">
        <f t="shared" si="32"/>
        <v>0</v>
      </c>
      <c r="AZ56" s="352">
        <f t="shared" si="32"/>
        <v>0</v>
      </c>
      <c r="BA56" s="352">
        <f t="shared" si="32"/>
        <v>0</v>
      </c>
      <c r="BB56" s="352">
        <f t="shared" si="32"/>
        <v>0</v>
      </c>
      <c r="BC56" s="352">
        <f t="shared" si="32"/>
        <v>0</v>
      </c>
      <c r="BD56" s="352">
        <f t="shared" si="32"/>
        <v>0</v>
      </c>
      <c r="BE56" s="352">
        <f t="shared" si="32"/>
        <v>0</v>
      </c>
      <c r="BF56" s="352">
        <f t="shared" si="32"/>
        <v>0</v>
      </c>
      <c r="BG56" s="352">
        <f t="shared" si="32"/>
        <v>0</v>
      </c>
      <c r="BH56" s="352">
        <f t="shared" si="32"/>
        <v>0</v>
      </c>
      <c r="BI56" s="352">
        <f t="shared" si="32"/>
        <v>0</v>
      </c>
      <c r="BJ56" s="352">
        <f t="shared" si="32"/>
        <v>0</v>
      </c>
      <c r="BK56" s="352">
        <f t="shared" si="32"/>
        <v>0</v>
      </c>
      <c r="BL56" s="352">
        <f t="shared" si="32"/>
        <v>0</v>
      </c>
      <c r="BM56" s="352">
        <f t="shared" si="32"/>
        <v>0</v>
      </c>
      <c r="BN56" s="352">
        <f t="shared" si="32"/>
        <v>0</v>
      </c>
      <c r="BO56" s="352">
        <f t="shared" si="32"/>
        <v>0</v>
      </c>
      <c r="BP56" s="352">
        <f t="shared" si="32"/>
        <v>0</v>
      </c>
      <c r="BQ56" s="352">
        <f t="shared" si="32"/>
        <v>0</v>
      </c>
      <c r="BR56" s="352">
        <f t="shared" si="32"/>
        <v>0</v>
      </c>
      <c r="BS56" s="352">
        <f t="shared" si="32"/>
        <v>0</v>
      </c>
      <c r="BT56" s="352">
        <f t="shared" si="32"/>
        <v>0</v>
      </c>
      <c r="BU56" s="352">
        <f t="shared" ref="BU56:DC56" si="33">SUM(BU57:BU64)+BU65</f>
        <v>0</v>
      </c>
      <c r="BV56" s="352">
        <f t="shared" si="33"/>
        <v>0</v>
      </c>
      <c r="BW56" s="352">
        <f t="shared" si="33"/>
        <v>0</v>
      </c>
      <c r="BX56" s="352">
        <f t="shared" si="33"/>
        <v>0</v>
      </c>
      <c r="BY56" s="352">
        <f t="shared" si="33"/>
        <v>0</v>
      </c>
      <c r="BZ56" s="352">
        <f t="shared" si="33"/>
        <v>0</v>
      </c>
      <c r="CA56" s="352">
        <f t="shared" si="33"/>
        <v>0</v>
      </c>
      <c r="CB56" s="352">
        <f t="shared" si="33"/>
        <v>0</v>
      </c>
      <c r="CC56" s="352">
        <f t="shared" si="33"/>
        <v>0</v>
      </c>
      <c r="CD56" s="352">
        <f t="shared" si="33"/>
        <v>0</v>
      </c>
      <c r="CE56" s="352">
        <f t="shared" si="33"/>
        <v>0</v>
      </c>
      <c r="CF56" s="352">
        <f t="shared" si="33"/>
        <v>0</v>
      </c>
      <c r="CG56" s="352">
        <f t="shared" si="33"/>
        <v>0</v>
      </c>
      <c r="CH56" s="352">
        <f t="shared" si="33"/>
        <v>0</v>
      </c>
      <c r="CI56" s="352">
        <f t="shared" si="33"/>
        <v>0</v>
      </c>
      <c r="CJ56" s="352">
        <f t="shared" si="33"/>
        <v>0</v>
      </c>
      <c r="CK56" s="352">
        <f t="shared" si="33"/>
        <v>0</v>
      </c>
      <c r="CL56" s="352">
        <f t="shared" si="33"/>
        <v>0</v>
      </c>
      <c r="CM56" s="352">
        <f t="shared" si="33"/>
        <v>0</v>
      </c>
      <c r="CN56" s="352">
        <f t="shared" si="33"/>
        <v>0</v>
      </c>
      <c r="CO56" s="352">
        <f t="shared" si="33"/>
        <v>0</v>
      </c>
      <c r="CP56" s="352">
        <f t="shared" si="33"/>
        <v>0</v>
      </c>
      <c r="CQ56" s="352">
        <f t="shared" si="33"/>
        <v>0</v>
      </c>
      <c r="CR56" s="352">
        <f t="shared" si="33"/>
        <v>0</v>
      </c>
      <c r="CS56" s="352">
        <f t="shared" si="33"/>
        <v>0</v>
      </c>
      <c r="CT56" s="352">
        <f t="shared" si="33"/>
        <v>0</v>
      </c>
      <c r="CU56" s="352">
        <f t="shared" si="33"/>
        <v>0</v>
      </c>
      <c r="CV56" s="352">
        <f t="shared" si="33"/>
        <v>0</v>
      </c>
      <c r="CW56" s="352">
        <f t="shared" si="33"/>
        <v>0</v>
      </c>
      <c r="CX56" s="352">
        <f t="shared" si="33"/>
        <v>0</v>
      </c>
      <c r="CY56" s="352">
        <f t="shared" si="33"/>
        <v>0</v>
      </c>
      <c r="CZ56" s="352">
        <f t="shared" si="33"/>
        <v>0</v>
      </c>
      <c r="DA56" s="352">
        <f t="shared" si="33"/>
        <v>0</v>
      </c>
      <c r="DB56" s="352">
        <f t="shared" si="33"/>
        <v>0</v>
      </c>
      <c r="DC56" s="352">
        <f t="shared" si="33"/>
        <v>0</v>
      </c>
      <c r="DF56" s="23">
        <f t="shared" si="17"/>
        <v>0</v>
      </c>
    </row>
    <row r="57" spans="1:112" ht="15">
      <c r="A57" s="67">
        <v>45</v>
      </c>
      <c r="B57" s="323" t="str">
        <f>$B$56&amp;"1."</f>
        <v>E.2.1.</v>
      </c>
      <c r="C57" s="357" t="s">
        <v>182</v>
      </c>
      <c r="D57" s="363"/>
      <c r="E57" s="358">
        <v>0.21</v>
      </c>
      <c r="F57" s="350">
        <f>H57+NPV(FD,I57:INDEX(I57:DC57,PAL))</f>
        <v>0</v>
      </c>
      <c r="G57" s="350">
        <f>SUMIF($H$5:$DC$5,"&lt;="&amp;PAL,$H57:$DC57)</f>
        <v>0</v>
      </c>
      <c r="H57" s="359">
        <v>0</v>
      </c>
      <c r="I57" s="359">
        <v>0</v>
      </c>
      <c r="J57" s="359">
        <v>0</v>
      </c>
      <c r="K57" s="359">
        <v>0</v>
      </c>
      <c r="L57" s="359">
        <v>0</v>
      </c>
      <c r="M57" s="359">
        <v>0</v>
      </c>
      <c r="N57" s="359">
        <v>0</v>
      </c>
      <c r="O57" s="359">
        <v>0</v>
      </c>
      <c r="P57" s="359">
        <v>0</v>
      </c>
      <c r="Q57" s="359">
        <v>0</v>
      </c>
      <c r="R57" s="359">
        <v>0</v>
      </c>
      <c r="S57" s="359">
        <v>0</v>
      </c>
      <c r="T57" s="359">
        <v>0</v>
      </c>
      <c r="U57" s="359">
        <v>0</v>
      </c>
      <c r="V57" s="359">
        <v>0</v>
      </c>
      <c r="W57" s="359">
        <v>0</v>
      </c>
      <c r="X57" s="359">
        <v>0</v>
      </c>
      <c r="Y57" s="359">
        <v>0</v>
      </c>
      <c r="Z57" s="359">
        <v>0</v>
      </c>
      <c r="AA57" s="359">
        <v>0</v>
      </c>
      <c r="AB57" s="359">
        <v>0</v>
      </c>
      <c r="AC57" s="359">
        <v>0</v>
      </c>
      <c r="AD57" s="359">
        <v>0</v>
      </c>
      <c r="AE57" s="359">
        <v>0</v>
      </c>
      <c r="AF57" s="359">
        <v>0</v>
      </c>
      <c r="AG57" s="359">
        <v>0</v>
      </c>
      <c r="AH57" s="359">
        <v>0</v>
      </c>
      <c r="AI57" s="359">
        <v>0</v>
      </c>
      <c r="AJ57" s="359">
        <v>0</v>
      </c>
      <c r="AK57" s="359">
        <v>0</v>
      </c>
      <c r="AL57" s="359">
        <v>0</v>
      </c>
      <c r="AM57" s="359">
        <v>0</v>
      </c>
      <c r="AN57" s="359">
        <v>0</v>
      </c>
      <c r="AO57" s="359">
        <v>0</v>
      </c>
      <c r="AP57" s="359">
        <v>0</v>
      </c>
      <c r="AQ57" s="359">
        <v>0</v>
      </c>
      <c r="AR57" s="359">
        <v>0</v>
      </c>
      <c r="AS57" s="359">
        <v>0</v>
      </c>
      <c r="AT57" s="359">
        <v>0</v>
      </c>
      <c r="AU57" s="359">
        <v>0</v>
      </c>
      <c r="AV57" s="359">
        <v>0</v>
      </c>
      <c r="AW57" s="359">
        <v>0</v>
      </c>
      <c r="AX57" s="359">
        <v>0</v>
      </c>
      <c r="AY57" s="359">
        <v>0</v>
      </c>
      <c r="AZ57" s="359">
        <v>0</v>
      </c>
      <c r="BA57" s="359">
        <v>0</v>
      </c>
      <c r="BB57" s="359">
        <v>0</v>
      </c>
      <c r="BC57" s="359">
        <v>0</v>
      </c>
      <c r="BD57" s="359">
        <v>0</v>
      </c>
      <c r="BE57" s="359">
        <v>0</v>
      </c>
      <c r="BF57" s="359">
        <v>0</v>
      </c>
      <c r="BG57" s="359">
        <v>0</v>
      </c>
      <c r="BH57" s="359">
        <v>0</v>
      </c>
      <c r="BI57" s="359">
        <v>0</v>
      </c>
      <c r="BJ57" s="359">
        <v>0</v>
      </c>
      <c r="BK57" s="359">
        <v>0</v>
      </c>
      <c r="BL57" s="359">
        <v>0</v>
      </c>
      <c r="BM57" s="359">
        <v>0</v>
      </c>
      <c r="BN57" s="359">
        <v>0</v>
      </c>
      <c r="BO57" s="359">
        <v>0</v>
      </c>
      <c r="BP57" s="359">
        <v>0</v>
      </c>
      <c r="BQ57" s="359">
        <v>0</v>
      </c>
      <c r="BR57" s="359">
        <v>0</v>
      </c>
      <c r="BS57" s="359">
        <v>0</v>
      </c>
      <c r="BT57" s="359">
        <v>0</v>
      </c>
      <c r="BU57" s="359">
        <v>0</v>
      </c>
      <c r="BV57" s="359">
        <v>0</v>
      </c>
      <c r="BW57" s="359">
        <v>0</v>
      </c>
      <c r="BX57" s="359">
        <v>0</v>
      </c>
      <c r="BY57" s="359">
        <v>0</v>
      </c>
      <c r="BZ57" s="359">
        <v>0</v>
      </c>
      <c r="CA57" s="359">
        <v>0</v>
      </c>
      <c r="CB57" s="359">
        <v>0</v>
      </c>
      <c r="CC57" s="359">
        <v>0</v>
      </c>
      <c r="CD57" s="359">
        <v>0</v>
      </c>
      <c r="CE57" s="359">
        <v>0</v>
      </c>
      <c r="CF57" s="359">
        <v>0</v>
      </c>
      <c r="CG57" s="359">
        <v>0</v>
      </c>
      <c r="CH57" s="359">
        <v>0</v>
      </c>
      <c r="CI57" s="359">
        <v>0</v>
      </c>
      <c r="CJ57" s="359">
        <v>0</v>
      </c>
      <c r="CK57" s="359">
        <v>0</v>
      </c>
      <c r="CL57" s="359">
        <v>0</v>
      </c>
      <c r="CM57" s="359">
        <v>0</v>
      </c>
      <c r="CN57" s="359">
        <v>0</v>
      </c>
      <c r="CO57" s="359">
        <v>0</v>
      </c>
      <c r="CP57" s="359">
        <v>0</v>
      </c>
      <c r="CQ57" s="359">
        <v>0</v>
      </c>
      <c r="CR57" s="359">
        <v>0</v>
      </c>
      <c r="CS57" s="359">
        <v>0</v>
      </c>
      <c r="CT57" s="359">
        <v>0</v>
      </c>
      <c r="CU57" s="359">
        <v>0</v>
      </c>
      <c r="CV57" s="359">
        <v>0</v>
      </c>
      <c r="CW57" s="359">
        <v>0</v>
      </c>
      <c r="CX57" s="359">
        <v>0</v>
      </c>
      <c r="CY57" s="359">
        <v>0</v>
      </c>
      <c r="CZ57" s="359">
        <v>0</v>
      </c>
      <c r="DA57" s="359">
        <v>0</v>
      </c>
      <c r="DB57" s="359">
        <v>0</v>
      </c>
      <c r="DC57" s="359">
        <v>0</v>
      </c>
      <c r="DE57" s="23">
        <f>COUNTBLANK(H57:DC57)</f>
        <v>0</v>
      </c>
      <c r="DF57" s="23">
        <f t="shared" si="17"/>
        <v>0</v>
      </c>
      <c r="DG57">
        <f t="shared" ref="DG57:DG66" si="34">IF(ISNUMBER(E57),E57*100,0)</f>
        <v>21</v>
      </c>
      <c r="DH57">
        <v>0</v>
      </c>
    </row>
    <row r="58" spans="1:112" ht="15">
      <c r="A58" s="67">
        <v>46</v>
      </c>
      <c r="B58" s="323" t="str">
        <f>$B$56&amp;"2."</f>
        <v>E.2.2.</v>
      </c>
      <c r="C58" s="357" t="s">
        <v>182</v>
      </c>
      <c r="D58" s="363"/>
      <c r="E58" s="358">
        <v>0.21</v>
      </c>
      <c r="F58" s="350">
        <f>H58+NPV(FD,I58:INDEX(I58:DC58,PAL))</f>
        <v>0</v>
      </c>
      <c r="G58" s="350">
        <f>SUMIF($H$5:$DC$5,"&lt;="&amp;PAL,$H58:$DC58)</f>
        <v>0</v>
      </c>
      <c r="H58" s="359">
        <v>0</v>
      </c>
      <c r="I58" s="359">
        <v>0</v>
      </c>
      <c r="J58" s="359">
        <v>0</v>
      </c>
      <c r="K58" s="359">
        <v>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0</v>
      </c>
      <c r="AI58" s="359">
        <v>0</v>
      </c>
      <c r="AJ58" s="359">
        <v>0</v>
      </c>
      <c r="AK58" s="359">
        <v>0</v>
      </c>
      <c r="AL58" s="359">
        <v>0</v>
      </c>
      <c r="AM58" s="359">
        <v>0</v>
      </c>
      <c r="AN58" s="359">
        <v>0</v>
      </c>
      <c r="AO58" s="359">
        <v>0</v>
      </c>
      <c r="AP58" s="359">
        <v>0</v>
      </c>
      <c r="AQ58" s="359">
        <v>0</v>
      </c>
      <c r="AR58" s="359">
        <v>0</v>
      </c>
      <c r="AS58" s="359">
        <v>0</v>
      </c>
      <c r="AT58" s="359">
        <v>0</v>
      </c>
      <c r="AU58" s="359">
        <v>0</v>
      </c>
      <c r="AV58" s="359">
        <v>0</v>
      </c>
      <c r="AW58" s="359">
        <v>0</v>
      </c>
      <c r="AX58" s="359">
        <v>0</v>
      </c>
      <c r="AY58" s="359">
        <v>0</v>
      </c>
      <c r="AZ58" s="359">
        <v>0</v>
      </c>
      <c r="BA58" s="359">
        <v>0</v>
      </c>
      <c r="BB58" s="359">
        <v>0</v>
      </c>
      <c r="BC58" s="359">
        <v>0</v>
      </c>
      <c r="BD58" s="359">
        <v>0</v>
      </c>
      <c r="BE58" s="359">
        <v>0</v>
      </c>
      <c r="BF58" s="359">
        <v>0</v>
      </c>
      <c r="BG58" s="359">
        <v>0</v>
      </c>
      <c r="BH58" s="359">
        <v>0</v>
      </c>
      <c r="BI58" s="359">
        <v>0</v>
      </c>
      <c r="BJ58" s="359">
        <v>0</v>
      </c>
      <c r="BK58" s="359">
        <v>0</v>
      </c>
      <c r="BL58" s="359">
        <v>0</v>
      </c>
      <c r="BM58" s="359">
        <v>0</v>
      </c>
      <c r="BN58" s="359">
        <v>0</v>
      </c>
      <c r="BO58" s="359">
        <v>0</v>
      </c>
      <c r="BP58" s="359">
        <v>0</v>
      </c>
      <c r="BQ58" s="359">
        <v>0</v>
      </c>
      <c r="BR58" s="359">
        <v>0</v>
      </c>
      <c r="BS58" s="359">
        <v>0</v>
      </c>
      <c r="BT58" s="359">
        <v>0</v>
      </c>
      <c r="BU58" s="359">
        <v>0</v>
      </c>
      <c r="BV58" s="359">
        <v>0</v>
      </c>
      <c r="BW58" s="359">
        <v>0</v>
      </c>
      <c r="BX58" s="359">
        <v>0</v>
      </c>
      <c r="BY58" s="359">
        <v>0</v>
      </c>
      <c r="BZ58" s="359">
        <v>0</v>
      </c>
      <c r="CA58" s="359">
        <v>0</v>
      </c>
      <c r="CB58" s="359">
        <v>0</v>
      </c>
      <c r="CC58" s="359">
        <v>0</v>
      </c>
      <c r="CD58" s="359">
        <v>0</v>
      </c>
      <c r="CE58" s="359">
        <v>0</v>
      </c>
      <c r="CF58" s="359">
        <v>0</v>
      </c>
      <c r="CG58" s="359">
        <v>0</v>
      </c>
      <c r="CH58" s="359">
        <v>0</v>
      </c>
      <c r="CI58" s="359">
        <v>0</v>
      </c>
      <c r="CJ58" s="359">
        <v>0</v>
      </c>
      <c r="CK58" s="359">
        <v>0</v>
      </c>
      <c r="CL58" s="359">
        <v>0</v>
      </c>
      <c r="CM58" s="359">
        <v>0</v>
      </c>
      <c r="CN58" s="359">
        <v>0</v>
      </c>
      <c r="CO58" s="359">
        <v>0</v>
      </c>
      <c r="CP58" s="359">
        <v>0</v>
      </c>
      <c r="CQ58" s="359">
        <v>0</v>
      </c>
      <c r="CR58" s="359">
        <v>0</v>
      </c>
      <c r="CS58" s="359">
        <v>0</v>
      </c>
      <c r="CT58" s="359">
        <v>0</v>
      </c>
      <c r="CU58" s="359">
        <v>0</v>
      </c>
      <c r="CV58" s="359">
        <v>0</v>
      </c>
      <c r="CW58" s="359">
        <v>0</v>
      </c>
      <c r="CX58" s="359">
        <v>0</v>
      </c>
      <c r="CY58" s="359">
        <v>0</v>
      </c>
      <c r="CZ58" s="359">
        <v>0</v>
      </c>
      <c r="DA58" s="359">
        <v>0</v>
      </c>
      <c r="DB58" s="359">
        <v>0</v>
      </c>
      <c r="DC58" s="359">
        <v>0</v>
      </c>
      <c r="DE58" s="23">
        <f t="shared" ref="DE58:DE66" si="35">COUNTBLANK(H58:DC58)</f>
        <v>0</v>
      </c>
      <c r="DF58" s="23">
        <f t="shared" si="17"/>
        <v>0</v>
      </c>
      <c r="DG58">
        <f t="shared" si="34"/>
        <v>21</v>
      </c>
      <c r="DH58">
        <v>0</v>
      </c>
    </row>
    <row r="59" spans="1:112" ht="15">
      <c r="A59" s="67">
        <v>47</v>
      </c>
      <c r="B59" s="323" t="str">
        <f>$B$56&amp;"3."</f>
        <v>E.2.3.</v>
      </c>
      <c r="C59" s="357" t="s">
        <v>182</v>
      </c>
      <c r="D59" s="363"/>
      <c r="E59" s="358">
        <v>0.21</v>
      </c>
      <c r="F59" s="350">
        <f>H59+NPV(FD,I59:INDEX(I59:DC59,PAL))</f>
        <v>0</v>
      </c>
      <c r="G59" s="350">
        <f>SUMIF($H$5:$DC$5,"&lt;="&amp;PAL,$H59:$DC59)</f>
        <v>0</v>
      </c>
      <c r="H59" s="359">
        <v>0</v>
      </c>
      <c r="I59" s="359">
        <v>0</v>
      </c>
      <c r="J59" s="359">
        <v>0</v>
      </c>
      <c r="K59" s="359">
        <v>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0</v>
      </c>
      <c r="AI59" s="359">
        <v>0</v>
      </c>
      <c r="AJ59" s="359">
        <v>0</v>
      </c>
      <c r="AK59" s="359">
        <v>0</v>
      </c>
      <c r="AL59" s="359">
        <v>0</v>
      </c>
      <c r="AM59" s="359">
        <v>0</v>
      </c>
      <c r="AN59" s="359">
        <v>0</v>
      </c>
      <c r="AO59" s="359">
        <v>0</v>
      </c>
      <c r="AP59" s="359">
        <v>0</v>
      </c>
      <c r="AQ59" s="359">
        <v>0</v>
      </c>
      <c r="AR59" s="359">
        <v>0</v>
      </c>
      <c r="AS59" s="359">
        <v>0</v>
      </c>
      <c r="AT59" s="359">
        <v>0</v>
      </c>
      <c r="AU59" s="359">
        <v>0</v>
      </c>
      <c r="AV59" s="359">
        <v>0</v>
      </c>
      <c r="AW59" s="359">
        <v>0</v>
      </c>
      <c r="AX59" s="359">
        <v>0</v>
      </c>
      <c r="AY59" s="359">
        <v>0</v>
      </c>
      <c r="AZ59" s="359">
        <v>0</v>
      </c>
      <c r="BA59" s="359">
        <v>0</v>
      </c>
      <c r="BB59" s="359">
        <v>0</v>
      </c>
      <c r="BC59" s="359">
        <v>0</v>
      </c>
      <c r="BD59" s="359">
        <v>0</v>
      </c>
      <c r="BE59" s="359">
        <v>0</v>
      </c>
      <c r="BF59" s="359">
        <v>0</v>
      </c>
      <c r="BG59" s="359">
        <v>0</v>
      </c>
      <c r="BH59" s="359">
        <v>0</v>
      </c>
      <c r="BI59" s="359">
        <v>0</v>
      </c>
      <c r="BJ59" s="359">
        <v>0</v>
      </c>
      <c r="BK59" s="359">
        <v>0</v>
      </c>
      <c r="BL59" s="359">
        <v>0</v>
      </c>
      <c r="BM59" s="359">
        <v>0</v>
      </c>
      <c r="BN59" s="359">
        <v>0</v>
      </c>
      <c r="BO59" s="359">
        <v>0</v>
      </c>
      <c r="BP59" s="359">
        <v>0</v>
      </c>
      <c r="BQ59" s="359">
        <v>0</v>
      </c>
      <c r="BR59" s="359">
        <v>0</v>
      </c>
      <c r="BS59" s="359">
        <v>0</v>
      </c>
      <c r="BT59" s="359">
        <v>0</v>
      </c>
      <c r="BU59" s="359">
        <v>0</v>
      </c>
      <c r="BV59" s="359">
        <v>0</v>
      </c>
      <c r="BW59" s="359">
        <v>0</v>
      </c>
      <c r="BX59" s="359">
        <v>0</v>
      </c>
      <c r="BY59" s="359">
        <v>0</v>
      </c>
      <c r="BZ59" s="359">
        <v>0</v>
      </c>
      <c r="CA59" s="359">
        <v>0</v>
      </c>
      <c r="CB59" s="359">
        <v>0</v>
      </c>
      <c r="CC59" s="359">
        <v>0</v>
      </c>
      <c r="CD59" s="359">
        <v>0</v>
      </c>
      <c r="CE59" s="359">
        <v>0</v>
      </c>
      <c r="CF59" s="359">
        <v>0</v>
      </c>
      <c r="CG59" s="359">
        <v>0</v>
      </c>
      <c r="CH59" s="359">
        <v>0</v>
      </c>
      <c r="CI59" s="359">
        <v>0</v>
      </c>
      <c r="CJ59" s="359">
        <v>0</v>
      </c>
      <c r="CK59" s="359">
        <v>0</v>
      </c>
      <c r="CL59" s="359">
        <v>0</v>
      </c>
      <c r="CM59" s="359">
        <v>0</v>
      </c>
      <c r="CN59" s="359">
        <v>0</v>
      </c>
      <c r="CO59" s="359">
        <v>0</v>
      </c>
      <c r="CP59" s="359">
        <v>0</v>
      </c>
      <c r="CQ59" s="359">
        <v>0</v>
      </c>
      <c r="CR59" s="359">
        <v>0</v>
      </c>
      <c r="CS59" s="359">
        <v>0</v>
      </c>
      <c r="CT59" s="359">
        <v>0</v>
      </c>
      <c r="CU59" s="359">
        <v>0</v>
      </c>
      <c r="CV59" s="359">
        <v>0</v>
      </c>
      <c r="CW59" s="359">
        <v>0</v>
      </c>
      <c r="CX59" s="359">
        <v>0</v>
      </c>
      <c r="CY59" s="359">
        <v>0</v>
      </c>
      <c r="CZ59" s="359">
        <v>0</v>
      </c>
      <c r="DA59" s="359">
        <v>0</v>
      </c>
      <c r="DB59" s="359">
        <v>0</v>
      </c>
      <c r="DC59" s="359">
        <v>0</v>
      </c>
      <c r="DE59" s="23">
        <f t="shared" si="35"/>
        <v>0</v>
      </c>
      <c r="DF59" s="23">
        <f t="shared" si="17"/>
        <v>0</v>
      </c>
      <c r="DG59">
        <f t="shared" si="34"/>
        <v>21</v>
      </c>
      <c r="DH59">
        <v>0</v>
      </c>
    </row>
    <row r="60" spans="1:112" ht="15">
      <c r="A60" s="67">
        <v>48</v>
      </c>
      <c r="B60" s="323" t="str">
        <f>$B$56&amp;"4."</f>
        <v>E.2.4.</v>
      </c>
      <c r="C60" s="357" t="s">
        <v>182</v>
      </c>
      <c r="D60" s="363"/>
      <c r="E60" s="358">
        <v>0.21</v>
      </c>
      <c r="F60" s="350">
        <f>H60+NPV(FD,I60:INDEX(I60:DC60,PAL))</f>
        <v>0</v>
      </c>
      <c r="G60" s="350">
        <f>SUMIF($H$5:$DC$5,"&lt;="&amp;PAL,$H60:$DC60)</f>
        <v>0</v>
      </c>
      <c r="H60" s="359">
        <v>0</v>
      </c>
      <c r="I60" s="359">
        <v>0</v>
      </c>
      <c r="J60" s="359">
        <v>0</v>
      </c>
      <c r="K60" s="359">
        <v>0</v>
      </c>
      <c r="L60" s="359">
        <v>0</v>
      </c>
      <c r="M60" s="359">
        <v>0</v>
      </c>
      <c r="N60" s="359">
        <v>0</v>
      </c>
      <c r="O60" s="359">
        <v>0</v>
      </c>
      <c r="P60" s="359">
        <v>0</v>
      </c>
      <c r="Q60" s="359">
        <v>0</v>
      </c>
      <c r="R60" s="359">
        <v>0</v>
      </c>
      <c r="S60" s="359">
        <v>0</v>
      </c>
      <c r="T60" s="359">
        <v>0</v>
      </c>
      <c r="U60" s="359">
        <v>0</v>
      </c>
      <c r="V60" s="359">
        <v>0</v>
      </c>
      <c r="W60" s="359">
        <v>0</v>
      </c>
      <c r="X60" s="359">
        <v>0</v>
      </c>
      <c r="Y60" s="359">
        <v>0</v>
      </c>
      <c r="Z60" s="359">
        <v>0</v>
      </c>
      <c r="AA60" s="359">
        <v>0</v>
      </c>
      <c r="AB60" s="359">
        <v>0</v>
      </c>
      <c r="AC60" s="359">
        <v>0</v>
      </c>
      <c r="AD60" s="359">
        <v>0</v>
      </c>
      <c r="AE60" s="359">
        <v>0</v>
      </c>
      <c r="AF60" s="359">
        <v>0</v>
      </c>
      <c r="AG60" s="359">
        <v>0</v>
      </c>
      <c r="AH60" s="359">
        <v>0</v>
      </c>
      <c r="AI60" s="359">
        <v>0</v>
      </c>
      <c r="AJ60" s="359">
        <v>0</v>
      </c>
      <c r="AK60" s="359">
        <v>0</v>
      </c>
      <c r="AL60" s="359">
        <v>0</v>
      </c>
      <c r="AM60" s="359">
        <v>0</v>
      </c>
      <c r="AN60" s="359">
        <v>0</v>
      </c>
      <c r="AO60" s="359">
        <v>0</v>
      </c>
      <c r="AP60" s="359">
        <v>0</v>
      </c>
      <c r="AQ60" s="359">
        <v>0</v>
      </c>
      <c r="AR60" s="359">
        <v>0</v>
      </c>
      <c r="AS60" s="359">
        <v>0</v>
      </c>
      <c r="AT60" s="359">
        <v>0</v>
      </c>
      <c r="AU60" s="359">
        <v>0</v>
      </c>
      <c r="AV60" s="359">
        <v>0</v>
      </c>
      <c r="AW60" s="359">
        <v>0</v>
      </c>
      <c r="AX60" s="359">
        <v>0</v>
      </c>
      <c r="AY60" s="359">
        <v>0</v>
      </c>
      <c r="AZ60" s="359">
        <v>0</v>
      </c>
      <c r="BA60" s="359">
        <v>0</v>
      </c>
      <c r="BB60" s="359">
        <v>0</v>
      </c>
      <c r="BC60" s="359">
        <v>0</v>
      </c>
      <c r="BD60" s="359">
        <v>0</v>
      </c>
      <c r="BE60" s="359">
        <v>0</v>
      </c>
      <c r="BF60" s="359">
        <v>0</v>
      </c>
      <c r="BG60" s="359">
        <v>0</v>
      </c>
      <c r="BH60" s="359">
        <v>0</v>
      </c>
      <c r="BI60" s="359">
        <v>0</v>
      </c>
      <c r="BJ60" s="359">
        <v>0</v>
      </c>
      <c r="BK60" s="359">
        <v>0</v>
      </c>
      <c r="BL60" s="359">
        <v>0</v>
      </c>
      <c r="BM60" s="359">
        <v>0</v>
      </c>
      <c r="BN60" s="359">
        <v>0</v>
      </c>
      <c r="BO60" s="359">
        <v>0</v>
      </c>
      <c r="BP60" s="359">
        <v>0</v>
      </c>
      <c r="BQ60" s="359">
        <v>0</v>
      </c>
      <c r="BR60" s="359">
        <v>0</v>
      </c>
      <c r="BS60" s="359">
        <v>0</v>
      </c>
      <c r="BT60" s="359">
        <v>0</v>
      </c>
      <c r="BU60" s="359">
        <v>0</v>
      </c>
      <c r="BV60" s="359">
        <v>0</v>
      </c>
      <c r="BW60" s="359">
        <v>0</v>
      </c>
      <c r="BX60" s="359">
        <v>0</v>
      </c>
      <c r="BY60" s="359">
        <v>0</v>
      </c>
      <c r="BZ60" s="359">
        <v>0</v>
      </c>
      <c r="CA60" s="359">
        <v>0</v>
      </c>
      <c r="CB60" s="359">
        <v>0</v>
      </c>
      <c r="CC60" s="359">
        <v>0</v>
      </c>
      <c r="CD60" s="359">
        <v>0</v>
      </c>
      <c r="CE60" s="359">
        <v>0</v>
      </c>
      <c r="CF60" s="359">
        <v>0</v>
      </c>
      <c r="CG60" s="359">
        <v>0</v>
      </c>
      <c r="CH60" s="359">
        <v>0</v>
      </c>
      <c r="CI60" s="359">
        <v>0</v>
      </c>
      <c r="CJ60" s="359">
        <v>0</v>
      </c>
      <c r="CK60" s="359">
        <v>0</v>
      </c>
      <c r="CL60" s="359">
        <v>0</v>
      </c>
      <c r="CM60" s="359">
        <v>0</v>
      </c>
      <c r="CN60" s="359">
        <v>0</v>
      </c>
      <c r="CO60" s="359">
        <v>0</v>
      </c>
      <c r="CP60" s="359">
        <v>0</v>
      </c>
      <c r="CQ60" s="359">
        <v>0</v>
      </c>
      <c r="CR60" s="359">
        <v>0</v>
      </c>
      <c r="CS60" s="359">
        <v>0</v>
      </c>
      <c r="CT60" s="359">
        <v>0</v>
      </c>
      <c r="CU60" s="359">
        <v>0</v>
      </c>
      <c r="CV60" s="359">
        <v>0</v>
      </c>
      <c r="CW60" s="359">
        <v>0</v>
      </c>
      <c r="CX60" s="359">
        <v>0</v>
      </c>
      <c r="CY60" s="359">
        <v>0</v>
      </c>
      <c r="CZ60" s="359">
        <v>0</v>
      </c>
      <c r="DA60" s="359">
        <v>0</v>
      </c>
      <c r="DB60" s="359">
        <v>0</v>
      </c>
      <c r="DC60" s="359">
        <v>0</v>
      </c>
      <c r="DE60" s="23">
        <f t="shared" si="35"/>
        <v>0</v>
      </c>
      <c r="DF60" s="23">
        <f t="shared" si="17"/>
        <v>0</v>
      </c>
      <c r="DG60">
        <f t="shared" si="34"/>
        <v>21</v>
      </c>
      <c r="DH60">
        <v>0</v>
      </c>
    </row>
    <row r="61" spans="1:112" ht="15">
      <c r="A61" s="67">
        <v>49</v>
      </c>
      <c r="B61" s="323" t="str">
        <f>$B$56&amp;"5."</f>
        <v>E.2.5.</v>
      </c>
      <c r="C61" s="357" t="s">
        <v>182</v>
      </c>
      <c r="D61" s="363"/>
      <c r="E61" s="358">
        <v>0.21</v>
      </c>
      <c r="F61" s="350">
        <f>H61+NPV(FD,I61:INDEX(I61:DC61,PAL))</f>
        <v>0</v>
      </c>
      <c r="G61" s="350">
        <f>SUMIF($H$5:$DC$5,"&lt;="&amp;PAL,$H61:$DC61)</f>
        <v>0</v>
      </c>
      <c r="H61" s="359">
        <v>0</v>
      </c>
      <c r="I61" s="359">
        <v>0</v>
      </c>
      <c r="J61" s="359">
        <v>0</v>
      </c>
      <c r="K61" s="359">
        <v>0</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0</v>
      </c>
      <c r="AG61" s="359">
        <v>0</v>
      </c>
      <c r="AH61" s="359">
        <v>0</v>
      </c>
      <c r="AI61" s="359">
        <v>0</v>
      </c>
      <c r="AJ61" s="359">
        <v>0</v>
      </c>
      <c r="AK61" s="359">
        <v>0</v>
      </c>
      <c r="AL61" s="359">
        <v>0</v>
      </c>
      <c r="AM61" s="359">
        <v>0</v>
      </c>
      <c r="AN61" s="359">
        <v>0</v>
      </c>
      <c r="AO61" s="359">
        <v>0</v>
      </c>
      <c r="AP61" s="359">
        <v>0</v>
      </c>
      <c r="AQ61" s="359">
        <v>0</v>
      </c>
      <c r="AR61" s="359">
        <v>0</v>
      </c>
      <c r="AS61" s="359">
        <v>0</v>
      </c>
      <c r="AT61" s="359">
        <v>0</v>
      </c>
      <c r="AU61" s="359">
        <v>0</v>
      </c>
      <c r="AV61" s="359">
        <v>0</v>
      </c>
      <c r="AW61" s="359">
        <v>0</v>
      </c>
      <c r="AX61" s="359">
        <v>0</v>
      </c>
      <c r="AY61" s="359">
        <v>0</v>
      </c>
      <c r="AZ61" s="359">
        <v>0</v>
      </c>
      <c r="BA61" s="359">
        <v>0</v>
      </c>
      <c r="BB61" s="359">
        <v>0</v>
      </c>
      <c r="BC61" s="359">
        <v>0</v>
      </c>
      <c r="BD61" s="359">
        <v>0</v>
      </c>
      <c r="BE61" s="359">
        <v>0</v>
      </c>
      <c r="BF61" s="359">
        <v>0</v>
      </c>
      <c r="BG61" s="359">
        <v>0</v>
      </c>
      <c r="BH61" s="359">
        <v>0</v>
      </c>
      <c r="BI61" s="359">
        <v>0</v>
      </c>
      <c r="BJ61" s="359">
        <v>0</v>
      </c>
      <c r="BK61" s="359">
        <v>0</v>
      </c>
      <c r="BL61" s="359">
        <v>0</v>
      </c>
      <c r="BM61" s="359">
        <v>0</v>
      </c>
      <c r="BN61" s="359">
        <v>0</v>
      </c>
      <c r="BO61" s="359">
        <v>0</v>
      </c>
      <c r="BP61" s="359">
        <v>0</v>
      </c>
      <c r="BQ61" s="359">
        <v>0</v>
      </c>
      <c r="BR61" s="359">
        <v>0</v>
      </c>
      <c r="BS61" s="359">
        <v>0</v>
      </c>
      <c r="BT61" s="359">
        <v>0</v>
      </c>
      <c r="BU61" s="359">
        <v>0</v>
      </c>
      <c r="BV61" s="359">
        <v>0</v>
      </c>
      <c r="BW61" s="359">
        <v>0</v>
      </c>
      <c r="BX61" s="359">
        <v>0</v>
      </c>
      <c r="BY61" s="359">
        <v>0</v>
      </c>
      <c r="BZ61" s="359">
        <v>0</v>
      </c>
      <c r="CA61" s="359">
        <v>0</v>
      </c>
      <c r="CB61" s="359">
        <v>0</v>
      </c>
      <c r="CC61" s="359">
        <v>0</v>
      </c>
      <c r="CD61" s="359">
        <v>0</v>
      </c>
      <c r="CE61" s="359">
        <v>0</v>
      </c>
      <c r="CF61" s="359">
        <v>0</v>
      </c>
      <c r="CG61" s="359">
        <v>0</v>
      </c>
      <c r="CH61" s="359">
        <v>0</v>
      </c>
      <c r="CI61" s="359">
        <v>0</v>
      </c>
      <c r="CJ61" s="359">
        <v>0</v>
      </c>
      <c r="CK61" s="359">
        <v>0</v>
      </c>
      <c r="CL61" s="359">
        <v>0</v>
      </c>
      <c r="CM61" s="359">
        <v>0</v>
      </c>
      <c r="CN61" s="359">
        <v>0</v>
      </c>
      <c r="CO61" s="359">
        <v>0</v>
      </c>
      <c r="CP61" s="359">
        <v>0</v>
      </c>
      <c r="CQ61" s="359">
        <v>0</v>
      </c>
      <c r="CR61" s="359">
        <v>0</v>
      </c>
      <c r="CS61" s="359">
        <v>0</v>
      </c>
      <c r="CT61" s="359">
        <v>0</v>
      </c>
      <c r="CU61" s="359">
        <v>0</v>
      </c>
      <c r="CV61" s="359">
        <v>0</v>
      </c>
      <c r="CW61" s="359">
        <v>0</v>
      </c>
      <c r="CX61" s="359">
        <v>0</v>
      </c>
      <c r="CY61" s="359">
        <v>0</v>
      </c>
      <c r="CZ61" s="359">
        <v>0</v>
      </c>
      <c r="DA61" s="359">
        <v>0</v>
      </c>
      <c r="DB61" s="359">
        <v>0</v>
      </c>
      <c r="DC61" s="359">
        <v>0</v>
      </c>
      <c r="DE61" s="23">
        <f t="shared" si="35"/>
        <v>0</v>
      </c>
      <c r="DF61" s="23">
        <f t="shared" si="17"/>
        <v>0</v>
      </c>
      <c r="DG61">
        <f t="shared" si="34"/>
        <v>21</v>
      </c>
      <c r="DH61">
        <v>0</v>
      </c>
    </row>
    <row r="62" spans="1:112" ht="15">
      <c r="A62" s="67">
        <v>50</v>
      </c>
      <c r="B62" s="323" t="str">
        <f>$B$56&amp;"6."</f>
        <v>E.2.6.</v>
      </c>
      <c r="C62" s="357" t="s">
        <v>182</v>
      </c>
      <c r="D62" s="363"/>
      <c r="E62" s="358">
        <v>0.21</v>
      </c>
      <c r="F62" s="350">
        <f>H62+NPV(FD,I62:INDEX(I62:DC62,PAL))</f>
        <v>0</v>
      </c>
      <c r="G62" s="350">
        <f>SUMIF($H$5:$DC$5,"&lt;="&amp;PAL,$H62:$DC62)</f>
        <v>0</v>
      </c>
      <c r="H62" s="359">
        <v>0</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0</v>
      </c>
      <c r="AI62" s="359">
        <v>0</v>
      </c>
      <c r="AJ62" s="359">
        <v>0</v>
      </c>
      <c r="AK62" s="359">
        <v>0</v>
      </c>
      <c r="AL62" s="359">
        <v>0</v>
      </c>
      <c r="AM62" s="359">
        <v>0</v>
      </c>
      <c r="AN62" s="359">
        <v>0</v>
      </c>
      <c r="AO62" s="359">
        <v>0</v>
      </c>
      <c r="AP62" s="359">
        <v>0</v>
      </c>
      <c r="AQ62" s="359">
        <v>0</v>
      </c>
      <c r="AR62" s="359">
        <v>0</v>
      </c>
      <c r="AS62" s="359">
        <v>0</v>
      </c>
      <c r="AT62" s="359">
        <v>0</v>
      </c>
      <c r="AU62" s="359">
        <v>0</v>
      </c>
      <c r="AV62" s="359">
        <v>0</v>
      </c>
      <c r="AW62" s="359">
        <v>0</v>
      </c>
      <c r="AX62" s="359">
        <v>0</v>
      </c>
      <c r="AY62" s="359">
        <v>0</v>
      </c>
      <c r="AZ62" s="359">
        <v>0</v>
      </c>
      <c r="BA62" s="359">
        <v>0</v>
      </c>
      <c r="BB62" s="359">
        <v>0</v>
      </c>
      <c r="BC62" s="359">
        <v>0</v>
      </c>
      <c r="BD62" s="359">
        <v>0</v>
      </c>
      <c r="BE62" s="359">
        <v>0</v>
      </c>
      <c r="BF62" s="359">
        <v>0</v>
      </c>
      <c r="BG62" s="359">
        <v>0</v>
      </c>
      <c r="BH62" s="359">
        <v>0</v>
      </c>
      <c r="BI62" s="359">
        <v>0</v>
      </c>
      <c r="BJ62" s="359">
        <v>0</v>
      </c>
      <c r="BK62" s="359">
        <v>0</v>
      </c>
      <c r="BL62" s="359">
        <v>0</v>
      </c>
      <c r="BM62" s="359">
        <v>0</v>
      </c>
      <c r="BN62" s="359">
        <v>0</v>
      </c>
      <c r="BO62" s="359">
        <v>0</v>
      </c>
      <c r="BP62" s="359">
        <v>0</v>
      </c>
      <c r="BQ62" s="359">
        <v>0</v>
      </c>
      <c r="BR62" s="359">
        <v>0</v>
      </c>
      <c r="BS62" s="359">
        <v>0</v>
      </c>
      <c r="BT62" s="359">
        <v>0</v>
      </c>
      <c r="BU62" s="359">
        <v>0</v>
      </c>
      <c r="BV62" s="359">
        <v>0</v>
      </c>
      <c r="BW62" s="359">
        <v>0</v>
      </c>
      <c r="BX62" s="359">
        <v>0</v>
      </c>
      <c r="BY62" s="359">
        <v>0</v>
      </c>
      <c r="BZ62" s="359">
        <v>0</v>
      </c>
      <c r="CA62" s="359">
        <v>0</v>
      </c>
      <c r="CB62" s="359">
        <v>0</v>
      </c>
      <c r="CC62" s="359">
        <v>0</v>
      </c>
      <c r="CD62" s="359">
        <v>0</v>
      </c>
      <c r="CE62" s="359">
        <v>0</v>
      </c>
      <c r="CF62" s="359">
        <v>0</v>
      </c>
      <c r="CG62" s="359">
        <v>0</v>
      </c>
      <c r="CH62" s="359">
        <v>0</v>
      </c>
      <c r="CI62" s="359">
        <v>0</v>
      </c>
      <c r="CJ62" s="359">
        <v>0</v>
      </c>
      <c r="CK62" s="359">
        <v>0</v>
      </c>
      <c r="CL62" s="359">
        <v>0</v>
      </c>
      <c r="CM62" s="359">
        <v>0</v>
      </c>
      <c r="CN62" s="359">
        <v>0</v>
      </c>
      <c r="CO62" s="359">
        <v>0</v>
      </c>
      <c r="CP62" s="359">
        <v>0</v>
      </c>
      <c r="CQ62" s="359">
        <v>0</v>
      </c>
      <c r="CR62" s="359">
        <v>0</v>
      </c>
      <c r="CS62" s="359">
        <v>0</v>
      </c>
      <c r="CT62" s="359">
        <v>0</v>
      </c>
      <c r="CU62" s="359">
        <v>0</v>
      </c>
      <c r="CV62" s="359">
        <v>0</v>
      </c>
      <c r="CW62" s="359">
        <v>0</v>
      </c>
      <c r="CX62" s="359">
        <v>0</v>
      </c>
      <c r="CY62" s="359">
        <v>0</v>
      </c>
      <c r="CZ62" s="359">
        <v>0</v>
      </c>
      <c r="DA62" s="359">
        <v>0</v>
      </c>
      <c r="DB62" s="359">
        <v>0</v>
      </c>
      <c r="DC62" s="359">
        <v>0</v>
      </c>
      <c r="DE62" s="23">
        <f t="shared" si="35"/>
        <v>0</v>
      </c>
      <c r="DF62" s="23">
        <f t="shared" si="17"/>
        <v>0</v>
      </c>
      <c r="DG62">
        <f t="shared" si="34"/>
        <v>21</v>
      </c>
      <c r="DH62">
        <v>0</v>
      </c>
    </row>
    <row r="63" spans="1:112" ht="15">
      <c r="A63" s="67">
        <v>51</v>
      </c>
      <c r="B63" s="323" t="str">
        <f>$B$56&amp;"7."</f>
        <v>E.2.7.</v>
      </c>
      <c r="C63" s="357" t="s">
        <v>182</v>
      </c>
      <c r="D63" s="363"/>
      <c r="E63" s="358">
        <v>0.21</v>
      </c>
      <c r="F63" s="350">
        <f>H63+NPV(FD,I63:INDEX(I63:DC63,PAL))</f>
        <v>0</v>
      </c>
      <c r="G63" s="350">
        <f>SUMIF($H$5:$DC$5,"&lt;="&amp;PAL,$H63:$DC63)</f>
        <v>0</v>
      </c>
      <c r="H63" s="359">
        <v>0</v>
      </c>
      <c r="I63" s="359">
        <v>0</v>
      </c>
      <c r="J63" s="359">
        <v>0</v>
      </c>
      <c r="K63" s="359">
        <v>0</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0</v>
      </c>
      <c r="AG63" s="359">
        <v>0</v>
      </c>
      <c r="AH63" s="359">
        <v>0</v>
      </c>
      <c r="AI63" s="359">
        <v>0</v>
      </c>
      <c r="AJ63" s="359">
        <v>0</v>
      </c>
      <c r="AK63" s="359">
        <v>0</v>
      </c>
      <c r="AL63" s="359">
        <v>0</v>
      </c>
      <c r="AM63" s="359">
        <v>0</v>
      </c>
      <c r="AN63" s="359">
        <v>0</v>
      </c>
      <c r="AO63" s="359">
        <v>0</v>
      </c>
      <c r="AP63" s="359">
        <v>0</v>
      </c>
      <c r="AQ63" s="359">
        <v>0</v>
      </c>
      <c r="AR63" s="359">
        <v>0</v>
      </c>
      <c r="AS63" s="359">
        <v>0</v>
      </c>
      <c r="AT63" s="359">
        <v>0</v>
      </c>
      <c r="AU63" s="359">
        <v>0</v>
      </c>
      <c r="AV63" s="359">
        <v>0</v>
      </c>
      <c r="AW63" s="359">
        <v>0</v>
      </c>
      <c r="AX63" s="359">
        <v>0</v>
      </c>
      <c r="AY63" s="359">
        <v>0</v>
      </c>
      <c r="AZ63" s="359">
        <v>0</v>
      </c>
      <c r="BA63" s="359">
        <v>0</v>
      </c>
      <c r="BB63" s="359">
        <v>0</v>
      </c>
      <c r="BC63" s="359">
        <v>0</v>
      </c>
      <c r="BD63" s="359">
        <v>0</v>
      </c>
      <c r="BE63" s="359">
        <v>0</v>
      </c>
      <c r="BF63" s="359">
        <v>0</v>
      </c>
      <c r="BG63" s="359">
        <v>0</v>
      </c>
      <c r="BH63" s="359">
        <v>0</v>
      </c>
      <c r="BI63" s="359">
        <v>0</v>
      </c>
      <c r="BJ63" s="359">
        <v>0</v>
      </c>
      <c r="BK63" s="359">
        <v>0</v>
      </c>
      <c r="BL63" s="359">
        <v>0</v>
      </c>
      <c r="BM63" s="359">
        <v>0</v>
      </c>
      <c r="BN63" s="359">
        <v>0</v>
      </c>
      <c r="BO63" s="359">
        <v>0</v>
      </c>
      <c r="BP63" s="359">
        <v>0</v>
      </c>
      <c r="BQ63" s="359">
        <v>0</v>
      </c>
      <c r="BR63" s="359">
        <v>0</v>
      </c>
      <c r="BS63" s="359">
        <v>0</v>
      </c>
      <c r="BT63" s="359">
        <v>0</v>
      </c>
      <c r="BU63" s="359">
        <v>0</v>
      </c>
      <c r="BV63" s="359">
        <v>0</v>
      </c>
      <c r="BW63" s="359">
        <v>0</v>
      </c>
      <c r="BX63" s="359">
        <v>0</v>
      </c>
      <c r="BY63" s="359">
        <v>0</v>
      </c>
      <c r="BZ63" s="359">
        <v>0</v>
      </c>
      <c r="CA63" s="359">
        <v>0</v>
      </c>
      <c r="CB63" s="359">
        <v>0</v>
      </c>
      <c r="CC63" s="359">
        <v>0</v>
      </c>
      <c r="CD63" s="359">
        <v>0</v>
      </c>
      <c r="CE63" s="359">
        <v>0</v>
      </c>
      <c r="CF63" s="359">
        <v>0</v>
      </c>
      <c r="CG63" s="359">
        <v>0</v>
      </c>
      <c r="CH63" s="359">
        <v>0</v>
      </c>
      <c r="CI63" s="359">
        <v>0</v>
      </c>
      <c r="CJ63" s="359">
        <v>0</v>
      </c>
      <c r="CK63" s="359">
        <v>0</v>
      </c>
      <c r="CL63" s="359">
        <v>0</v>
      </c>
      <c r="CM63" s="359">
        <v>0</v>
      </c>
      <c r="CN63" s="359">
        <v>0</v>
      </c>
      <c r="CO63" s="359">
        <v>0</v>
      </c>
      <c r="CP63" s="359">
        <v>0</v>
      </c>
      <c r="CQ63" s="359">
        <v>0</v>
      </c>
      <c r="CR63" s="359">
        <v>0</v>
      </c>
      <c r="CS63" s="359">
        <v>0</v>
      </c>
      <c r="CT63" s="359">
        <v>0</v>
      </c>
      <c r="CU63" s="359">
        <v>0</v>
      </c>
      <c r="CV63" s="359">
        <v>0</v>
      </c>
      <c r="CW63" s="359">
        <v>0</v>
      </c>
      <c r="CX63" s="359">
        <v>0</v>
      </c>
      <c r="CY63" s="359">
        <v>0</v>
      </c>
      <c r="CZ63" s="359">
        <v>0</v>
      </c>
      <c r="DA63" s="359">
        <v>0</v>
      </c>
      <c r="DB63" s="359">
        <v>0</v>
      </c>
      <c r="DC63" s="359">
        <v>0</v>
      </c>
      <c r="DE63" s="23">
        <f t="shared" si="35"/>
        <v>0</v>
      </c>
      <c r="DF63" s="23">
        <f t="shared" si="17"/>
        <v>0</v>
      </c>
      <c r="DG63">
        <f t="shared" si="34"/>
        <v>21</v>
      </c>
      <c r="DH63">
        <v>0</v>
      </c>
    </row>
    <row r="64" spans="1:112" ht="15">
      <c r="A64" s="67">
        <v>52</v>
      </c>
      <c r="B64" s="323" t="str">
        <f>$B$56&amp;"8."</f>
        <v>E.2.8.</v>
      </c>
      <c r="C64" s="357" t="s">
        <v>182</v>
      </c>
      <c r="D64" s="363"/>
      <c r="E64" s="358">
        <v>0.21</v>
      </c>
      <c r="F64" s="350">
        <f>H64+NPV(FD,I64:INDEX(I64:DC64,PAL))</f>
        <v>0</v>
      </c>
      <c r="G64" s="350">
        <f>SUMIF($H$5:$DC$5,"&lt;="&amp;PAL,$H64:$DC64)</f>
        <v>0</v>
      </c>
      <c r="H64" s="359">
        <v>0</v>
      </c>
      <c r="I64" s="359">
        <v>0</v>
      </c>
      <c r="J64" s="359">
        <v>0</v>
      </c>
      <c r="K64" s="359">
        <v>0</v>
      </c>
      <c r="L64" s="359">
        <v>0</v>
      </c>
      <c r="M64" s="359">
        <v>0</v>
      </c>
      <c r="N64" s="359">
        <v>0</v>
      </c>
      <c r="O64" s="359">
        <v>0</v>
      </c>
      <c r="P64" s="359">
        <v>0</v>
      </c>
      <c r="Q64" s="359">
        <v>0</v>
      </c>
      <c r="R64" s="359">
        <v>0</v>
      </c>
      <c r="S64" s="359">
        <v>0</v>
      </c>
      <c r="T64" s="359">
        <v>0</v>
      </c>
      <c r="U64" s="359">
        <v>0</v>
      </c>
      <c r="V64" s="359">
        <v>0</v>
      </c>
      <c r="W64" s="359">
        <v>0</v>
      </c>
      <c r="X64" s="359">
        <v>0</v>
      </c>
      <c r="Y64" s="359">
        <v>0</v>
      </c>
      <c r="Z64" s="359">
        <v>0</v>
      </c>
      <c r="AA64" s="359">
        <v>0</v>
      </c>
      <c r="AB64" s="359">
        <v>0</v>
      </c>
      <c r="AC64" s="359">
        <v>0</v>
      </c>
      <c r="AD64" s="359">
        <v>0</v>
      </c>
      <c r="AE64" s="359">
        <v>0</v>
      </c>
      <c r="AF64" s="359">
        <v>0</v>
      </c>
      <c r="AG64" s="359">
        <v>0</v>
      </c>
      <c r="AH64" s="359">
        <v>0</v>
      </c>
      <c r="AI64" s="359">
        <v>0</v>
      </c>
      <c r="AJ64" s="359">
        <v>0</v>
      </c>
      <c r="AK64" s="359">
        <v>0</v>
      </c>
      <c r="AL64" s="359">
        <v>0</v>
      </c>
      <c r="AM64" s="359">
        <v>0</v>
      </c>
      <c r="AN64" s="359">
        <v>0</v>
      </c>
      <c r="AO64" s="359">
        <v>0</v>
      </c>
      <c r="AP64" s="359">
        <v>0</v>
      </c>
      <c r="AQ64" s="359">
        <v>0</v>
      </c>
      <c r="AR64" s="359">
        <v>0</v>
      </c>
      <c r="AS64" s="359">
        <v>0</v>
      </c>
      <c r="AT64" s="359">
        <v>0</v>
      </c>
      <c r="AU64" s="359">
        <v>0</v>
      </c>
      <c r="AV64" s="359">
        <v>0</v>
      </c>
      <c r="AW64" s="359">
        <v>0</v>
      </c>
      <c r="AX64" s="359">
        <v>0</v>
      </c>
      <c r="AY64" s="359">
        <v>0</v>
      </c>
      <c r="AZ64" s="359">
        <v>0</v>
      </c>
      <c r="BA64" s="359">
        <v>0</v>
      </c>
      <c r="BB64" s="359">
        <v>0</v>
      </c>
      <c r="BC64" s="359">
        <v>0</v>
      </c>
      <c r="BD64" s="359">
        <v>0</v>
      </c>
      <c r="BE64" s="359">
        <v>0</v>
      </c>
      <c r="BF64" s="359">
        <v>0</v>
      </c>
      <c r="BG64" s="359">
        <v>0</v>
      </c>
      <c r="BH64" s="359">
        <v>0</v>
      </c>
      <c r="BI64" s="359">
        <v>0</v>
      </c>
      <c r="BJ64" s="359">
        <v>0</v>
      </c>
      <c r="BK64" s="359">
        <v>0</v>
      </c>
      <c r="BL64" s="359">
        <v>0</v>
      </c>
      <c r="BM64" s="359">
        <v>0</v>
      </c>
      <c r="BN64" s="359">
        <v>0</v>
      </c>
      <c r="BO64" s="359">
        <v>0</v>
      </c>
      <c r="BP64" s="359">
        <v>0</v>
      </c>
      <c r="BQ64" s="359">
        <v>0</v>
      </c>
      <c r="BR64" s="359">
        <v>0</v>
      </c>
      <c r="BS64" s="359">
        <v>0</v>
      </c>
      <c r="BT64" s="359">
        <v>0</v>
      </c>
      <c r="BU64" s="359">
        <v>0</v>
      </c>
      <c r="BV64" s="359">
        <v>0</v>
      </c>
      <c r="BW64" s="359">
        <v>0</v>
      </c>
      <c r="BX64" s="359">
        <v>0</v>
      </c>
      <c r="BY64" s="359">
        <v>0</v>
      </c>
      <c r="BZ64" s="359">
        <v>0</v>
      </c>
      <c r="CA64" s="359">
        <v>0</v>
      </c>
      <c r="CB64" s="359">
        <v>0</v>
      </c>
      <c r="CC64" s="359">
        <v>0</v>
      </c>
      <c r="CD64" s="359">
        <v>0</v>
      </c>
      <c r="CE64" s="359">
        <v>0</v>
      </c>
      <c r="CF64" s="359">
        <v>0</v>
      </c>
      <c r="CG64" s="359">
        <v>0</v>
      </c>
      <c r="CH64" s="359">
        <v>0</v>
      </c>
      <c r="CI64" s="359">
        <v>0</v>
      </c>
      <c r="CJ64" s="359">
        <v>0</v>
      </c>
      <c r="CK64" s="359">
        <v>0</v>
      </c>
      <c r="CL64" s="359">
        <v>0</v>
      </c>
      <c r="CM64" s="359">
        <v>0</v>
      </c>
      <c r="CN64" s="359">
        <v>0</v>
      </c>
      <c r="CO64" s="359">
        <v>0</v>
      </c>
      <c r="CP64" s="359">
        <v>0</v>
      </c>
      <c r="CQ64" s="359">
        <v>0</v>
      </c>
      <c r="CR64" s="359">
        <v>0</v>
      </c>
      <c r="CS64" s="359">
        <v>0</v>
      </c>
      <c r="CT64" s="359">
        <v>0</v>
      </c>
      <c r="CU64" s="359">
        <v>0</v>
      </c>
      <c r="CV64" s="359">
        <v>0</v>
      </c>
      <c r="CW64" s="359">
        <v>0</v>
      </c>
      <c r="CX64" s="359">
        <v>0</v>
      </c>
      <c r="CY64" s="359">
        <v>0</v>
      </c>
      <c r="CZ64" s="359">
        <v>0</v>
      </c>
      <c r="DA64" s="359">
        <v>0</v>
      </c>
      <c r="DB64" s="359">
        <v>0</v>
      </c>
      <c r="DC64" s="359">
        <v>0</v>
      </c>
      <c r="DE64" s="23">
        <f t="shared" si="35"/>
        <v>0</v>
      </c>
      <c r="DF64" s="23">
        <f t="shared" si="17"/>
        <v>0</v>
      </c>
      <c r="DG64">
        <f t="shared" si="34"/>
        <v>21</v>
      </c>
      <c r="DH64">
        <v>0</v>
      </c>
    </row>
    <row r="65" spans="1:112" ht="15">
      <c r="A65" s="67">
        <v>53</v>
      </c>
      <c r="B65" s="323" t="str">
        <f>$B$56&amp;"9."</f>
        <v>E.2.9.</v>
      </c>
      <c r="C65" s="360" t="s">
        <v>178</v>
      </c>
      <c r="D65" s="323"/>
      <c r="E65" s="358">
        <v>0.21</v>
      </c>
      <c r="F65" s="350">
        <f>H65+NPV(FD,I65:INDEX(I65:DC65,PAL))</f>
        <v>0</v>
      </c>
      <c r="G65" s="350">
        <f>SUMIF($H$5:$DC$5,"&lt;="&amp;PAL,$H65:$DC65)</f>
        <v>0</v>
      </c>
      <c r="H65" s="361">
        <v>0</v>
      </c>
      <c r="I65" s="361">
        <v>0</v>
      </c>
      <c r="J65" s="361">
        <v>0</v>
      </c>
      <c r="K65" s="361">
        <v>0</v>
      </c>
      <c r="L65" s="361">
        <v>0</v>
      </c>
      <c r="M65" s="361">
        <v>0</v>
      </c>
      <c r="N65" s="361">
        <v>0</v>
      </c>
      <c r="O65" s="361">
        <v>0</v>
      </c>
      <c r="P65" s="361">
        <v>0</v>
      </c>
      <c r="Q65" s="361">
        <v>0</v>
      </c>
      <c r="R65" s="361">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362">
        <v>0</v>
      </c>
      <c r="BA65" s="362">
        <v>0</v>
      </c>
      <c r="BB65" s="362">
        <v>0</v>
      </c>
      <c r="BC65" s="362">
        <v>0</v>
      </c>
      <c r="BD65" s="362">
        <v>0</v>
      </c>
      <c r="BE65" s="362">
        <v>0</v>
      </c>
      <c r="BF65" s="362">
        <v>0</v>
      </c>
      <c r="BG65" s="362">
        <v>0</v>
      </c>
      <c r="BH65" s="362">
        <v>0</v>
      </c>
      <c r="BI65" s="362">
        <v>0</v>
      </c>
      <c r="BJ65" s="362">
        <v>0</v>
      </c>
      <c r="BK65" s="362">
        <v>0</v>
      </c>
      <c r="BL65" s="362">
        <v>0</v>
      </c>
      <c r="BM65" s="362">
        <v>0</v>
      </c>
      <c r="BN65" s="362">
        <v>0</v>
      </c>
      <c r="BO65" s="362">
        <v>0</v>
      </c>
      <c r="BP65" s="362">
        <v>0</v>
      </c>
      <c r="BQ65" s="362">
        <v>0</v>
      </c>
      <c r="BR65" s="362">
        <v>0</v>
      </c>
      <c r="BS65" s="362">
        <v>0</v>
      </c>
      <c r="BT65" s="362">
        <v>0</v>
      </c>
      <c r="BU65" s="362">
        <v>0</v>
      </c>
      <c r="BV65" s="362">
        <v>0</v>
      </c>
      <c r="BW65" s="362">
        <v>0</v>
      </c>
      <c r="BX65" s="362">
        <v>0</v>
      </c>
      <c r="BY65" s="362">
        <v>0</v>
      </c>
      <c r="BZ65" s="362">
        <v>0</v>
      </c>
      <c r="CA65" s="362">
        <v>0</v>
      </c>
      <c r="CB65" s="362">
        <v>0</v>
      </c>
      <c r="CC65" s="362">
        <v>0</v>
      </c>
      <c r="CD65" s="362">
        <v>0</v>
      </c>
      <c r="CE65" s="362">
        <v>0</v>
      </c>
      <c r="CF65" s="362">
        <v>0</v>
      </c>
      <c r="CG65" s="362">
        <v>0</v>
      </c>
      <c r="CH65" s="362">
        <v>0</v>
      </c>
      <c r="CI65" s="362">
        <v>0</v>
      </c>
      <c r="CJ65" s="362">
        <v>0</v>
      </c>
      <c r="CK65" s="362">
        <v>0</v>
      </c>
      <c r="CL65" s="362">
        <v>0</v>
      </c>
      <c r="CM65" s="362">
        <v>0</v>
      </c>
      <c r="CN65" s="362">
        <v>0</v>
      </c>
      <c r="CO65" s="362">
        <v>0</v>
      </c>
      <c r="CP65" s="362">
        <v>0</v>
      </c>
      <c r="CQ65" s="362">
        <v>0</v>
      </c>
      <c r="CR65" s="362">
        <v>0</v>
      </c>
      <c r="CS65" s="362">
        <v>0</v>
      </c>
      <c r="CT65" s="362">
        <v>0</v>
      </c>
      <c r="CU65" s="362">
        <v>0</v>
      </c>
      <c r="CV65" s="362">
        <v>0</v>
      </c>
      <c r="CW65" s="362">
        <v>0</v>
      </c>
      <c r="CX65" s="362">
        <v>0</v>
      </c>
      <c r="CY65" s="362">
        <v>0</v>
      </c>
      <c r="CZ65" s="362">
        <v>0</v>
      </c>
      <c r="DA65" s="362">
        <v>0</v>
      </c>
      <c r="DB65" s="362">
        <v>0</v>
      </c>
      <c r="DC65" s="362">
        <v>0</v>
      </c>
      <c r="DE65" s="23">
        <f t="shared" si="35"/>
        <v>0</v>
      </c>
      <c r="DF65" s="23">
        <f t="shared" si="17"/>
        <v>0</v>
      </c>
      <c r="DG65">
        <f t="shared" si="34"/>
        <v>21</v>
      </c>
      <c r="DH65">
        <v>0</v>
      </c>
    </row>
    <row r="66" spans="1:112" ht="15">
      <c r="A66" s="67">
        <v>54</v>
      </c>
      <c r="B66" s="323" t="str">
        <f>$B$56&amp;"L."</f>
        <v>E.2.L.</v>
      </c>
      <c r="C66" s="360" t="s">
        <v>179</v>
      </c>
      <c r="D66" s="323"/>
      <c r="E66" s="358">
        <v>0.21</v>
      </c>
      <c r="F66" s="350">
        <f>H66+NPV(FD,I66:INDEX(I66:DC66,PAL))</f>
        <v>0</v>
      </c>
      <c r="G66" s="350">
        <f>SUMIF($H$5:$DC$5,"&lt;="&amp;PAL,$H66:$DC66)</f>
        <v>0</v>
      </c>
      <c r="H66" s="361">
        <v>0</v>
      </c>
      <c r="I66" s="361">
        <v>0</v>
      </c>
      <c r="J66" s="361">
        <v>0</v>
      </c>
      <c r="K66" s="361">
        <v>0</v>
      </c>
      <c r="L66" s="361">
        <v>0</v>
      </c>
      <c r="M66" s="361">
        <v>0</v>
      </c>
      <c r="N66" s="361">
        <v>0</v>
      </c>
      <c r="O66" s="361">
        <v>0</v>
      </c>
      <c r="P66" s="361">
        <v>0</v>
      </c>
      <c r="Q66" s="361">
        <v>0</v>
      </c>
      <c r="R66" s="361">
        <v>0</v>
      </c>
      <c r="S66" s="361">
        <v>0</v>
      </c>
      <c r="T66" s="361">
        <v>0</v>
      </c>
      <c r="U66" s="361">
        <v>0</v>
      </c>
      <c r="V66" s="361">
        <v>0</v>
      </c>
      <c r="W66" s="361">
        <v>0</v>
      </c>
      <c r="X66" s="361">
        <v>0</v>
      </c>
      <c r="Y66" s="361">
        <v>0</v>
      </c>
      <c r="Z66" s="361">
        <v>0</v>
      </c>
      <c r="AA66" s="361">
        <v>0</v>
      </c>
      <c r="AB66" s="362">
        <v>0</v>
      </c>
      <c r="AC66" s="361">
        <v>0</v>
      </c>
      <c r="AD66" s="361">
        <v>0</v>
      </c>
      <c r="AE66" s="361">
        <v>0</v>
      </c>
      <c r="AF66" s="361">
        <v>0</v>
      </c>
      <c r="AG66" s="361">
        <v>0</v>
      </c>
      <c r="AH66" s="361">
        <v>0</v>
      </c>
      <c r="AI66" s="361">
        <v>0</v>
      </c>
      <c r="AJ66" s="361">
        <v>0</v>
      </c>
      <c r="AK66" s="361">
        <v>0</v>
      </c>
      <c r="AL66" s="361">
        <v>0</v>
      </c>
      <c r="AM66" s="361">
        <v>0</v>
      </c>
      <c r="AN66" s="361">
        <v>0</v>
      </c>
      <c r="AO66" s="361">
        <v>0</v>
      </c>
      <c r="AP66" s="361">
        <v>0</v>
      </c>
      <c r="AQ66" s="361">
        <v>0</v>
      </c>
      <c r="AR66" s="361">
        <v>0</v>
      </c>
      <c r="AS66" s="361">
        <v>0</v>
      </c>
      <c r="AT66" s="361">
        <v>0</v>
      </c>
      <c r="AU66" s="361">
        <v>0</v>
      </c>
      <c r="AV66" s="361">
        <v>0</v>
      </c>
      <c r="AW66" s="361">
        <v>0</v>
      </c>
      <c r="AX66" s="361">
        <v>0</v>
      </c>
      <c r="AY66" s="361">
        <v>0</v>
      </c>
      <c r="AZ66" s="361">
        <v>0</v>
      </c>
      <c r="BA66" s="361">
        <v>0</v>
      </c>
      <c r="BB66" s="361">
        <v>0</v>
      </c>
      <c r="BC66" s="361">
        <v>0</v>
      </c>
      <c r="BD66" s="361">
        <v>0</v>
      </c>
      <c r="BE66" s="361">
        <v>0</v>
      </c>
      <c r="BF66" s="361">
        <v>0</v>
      </c>
      <c r="BG66" s="361">
        <v>0</v>
      </c>
      <c r="BH66" s="361">
        <v>0</v>
      </c>
      <c r="BI66" s="361">
        <v>0</v>
      </c>
      <c r="BJ66" s="361">
        <v>0</v>
      </c>
      <c r="BK66" s="361">
        <v>0</v>
      </c>
      <c r="BL66" s="361">
        <v>0</v>
      </c>
      <c r="BM66" s="361">
        <v>0</v>
      </c>
      <c r="BN66" s="361">
        <v>0</v>
      </c>
      <c r="BO66" s="361">
        <v>0</v>
      </c>
      <c r="BP66" s="361">
        <v>0</v>
      </c>
      <c r="BQ66" s="361">
        <v>0</v>
      </c>
      <c r="BR66" s="361">
        <v>0</v>
      </c>
      <c r="BS66" s="361">
        <v>0</v>
      </c>
      <c r="BT66" s="361">
        <v>0</v>
      </c>
      <c r="BU66" s="361">
        <v>0</v>
      </c>
      <c r="BV66" s="361">
        <v>0</v>
      </c>
      <c r="BW66" s="361">
        <v>0</v>
      </c>
      <c r="BX66" s="361">
        <v>0</v>
      </c>
      <c r="BY66" s="361">
        <v>0</v>
      </c>
      <c r="BZ66" s="361">
        <v>0</v>
      </c>
      <c r="CA66" s="361">
        <v>0</v>
      </c>
      <c r="CB66" s="361">
        <v>0</v>
      </c>
      <c r="CC66" s="361">
        <v>0</v>
      </c>
      <c r="CD66" s="361">
        <v>0</v>
      </c>
      <c r="CE66" s="361">
        <v>0</v>
      </c>
      <c r="CF66" s="361">
        <v>0</v>
      </c>
      <c r="CG66" s="361">
        <v>0</v>
      </c>
      <c r="CH66" s="361">
        <v>0</v>
      </c>
      <c r="CI66" s="361">
        <v>0</v>
      </c>
      <c r="CJ66" s="361">
        <v>0</v>
      </c>
      <c r="CK66" s="361">
        <v>0</v>
      </c>
      <c r="CL66" s="361">
        <v>0</v>
      </c>
      <c r="CM66" s="361">
        <v>0</v>
      </c>
      <c r="CN66" s="361">
        <v>0</v>
      </c>
      <c r="CO66" s="361">
        <v>0</v>
      </c>
      <c r="CP66" s="361">
        <v>0</v>
      </c>
      <c r="CQ66" s="361">
        <v>0</v>
      </c>
      <c r="CR66" s="361">
        <v>0</v>
      </c>
      <c r="CS66" s="361">
        <v>0</v>
      </c>
      <c r="CT66" s="361">
        <v>0</v>
      </c>
      <c r="CU66" s="361">
        <v>0</v>
      </c>
      <c r="CV66" s="361">
        <v>0</v>
      </c>
      <c r="CW66" s="361">
        <v>0</v>
      </c>
      <c r="CX66" s="361">
        <v>0</v>
      </c>
      <c r="CY66" s="361">
        <v>0</v>
      </c>
      <c r="CZ66" s="361">
        <v>0</v>
      </c>
      <c r="DA66" s="361">
        <v>0</v>
      </c>
      <c r="DB66" s="361">
        <v>0</v>
      </c>
      <c r="DC66" s="362">
        <v>0</v>
      </c>
      <c r="DE66" s="23">
        <f t="shared" si="35"/>
        <v>0</v>
      </c>
      <c r="DF66" s="23">
        <f t="shared" si="17"/>
        <v>0</v>
      </c>
      <c r="DG66">
        <f t="shared" si="34"/>
        <v>21</v>
      </c>
      <c r="DH66">
        <f>DG66/(100+DG66)</f>
        <v>0.17355371900826447</v>
      </c>
    </row>
    <row r="67" spans="1:112" ht="15">
      <c r="A67" s="67">
        <v>55</v>
      </c>
      <c r="B67" s="323" t="s">
        <v>215</v>
      </c>
      <c r="C67" s="349" t="s">
        <v>216</v>
      </c>
      <c r="D67" s="351"/>
      <c r="E67" s="351"/>
      <c r="F67" s="352">
        <f>SUM(F68:F75)+F76</f>
        <v>0</v>
      </c>
      <c r="G67" s="350">
        <f>SUMIF($H$5:$DC$5,"&lt;="&amp;PAL,$H67:$DC67)</f>
        <v>0</v>
      </c>
      <c r="H67" s="352">
        <f>SUM(H68:H75)+H76</f>
        <v>0</v>
      </c>
      <c r="I67" s="352">
        <f t="shared" ref="I67:BT67" si="36">SUM(I68:I75)+I76</f>
        <v>0</v>
      </c>
      <c r="J67" s="352">
        <f t="shared" si="36"/>
        <v>0</v>
      </c>
      <c r="K67" s="352">
        <f t="shared" si="36"/>
        <v>0</v>
      </c>
      <c r="L67" s="352">
        <f t="shared" si="36"/>
        <v>0</v>
      </c>
      <c r="M67" s="352">
        <f t="shared" si="36"/>
        <v>0</v>
      </c>
      <c r="N67" s="352">
        <f t="shared" si="36"/>
        <v>0</v>
      </c>
      <c r="O67" s="352">
        <f t="shared" si="36"/>
        <v>0</v>
      </c>
      <c r="P67" s="352">
        <f t="shared" si="36"/>
        <v>0</v>
      </c>
      <c r="Q67" s="352">
        <f t="shared" si="36"/>
        <v>0</v>
      </c>
      <c r="R67" s="352">
        <f t="shared" si="36"/>
        <v>0</v>
      </c>
      <c r="S67" s="352">
        <f t="shared" si="36"/>
        <v>0</v>
      </c>
      <c r="T67" s="352">
        <f t="shared" si="36"/>
        <v>0</v>
      </c>
      <c r="U67" s="352">
        <f t="shared" si="36"/>
        <v>0</v>
      </c>
      <c r="V67" s="352">
        <f t="shared" si="36"/>
        <v>0</v>
      </c>
      <c r="W67" s="352">
        <f t="shared" si="36"/>
        <v>0</v>
      </c>
      <c r="X67" s="352">
        <f t="shared" si="36"/>
        <v>0</v>
      </c>
      <c r="Y67" s="352">
        <f t="shared" si="36"/>
        <v>0</v>
      </c>
      <c r="Z67" s="352">
        <f t="shared" si="36"/>
        <v>0</v>
      </c>
      <c r="AA67" s="352">
        <f t="shared" si="36"/>
        <v>0</v>
      </c>
      <c r="AB67" s="352">
        <f t="shared" si="36"/>
        <v>0</v>
      </c>
      <c r="AC67" s="352">
        <f t="shared" si="36"/>
        <v>0</v>
      </c>
      <c r="AD67" s="352">
        <f t="shared" si="36"/>
        <v>0</v>
      </c>
      <c r="AE67" s="352">
        <f t="shared" si="36"/>
        <v>0</v>
      </c>
      <c r="AF67" s="352">
        <f t="shared" si="36"/>
        <v>0</v>
      </c>
      <c r="AG67" s="352">
        <f t="shared" si="36"/>
        <v>0</v>
      </c>
      <c r="AH67" s="352">
        <f t="shared" si="36"/>
        <v>0</v>
      </c>
      <c r="AI67" s="352">
        <f t="shared" si="36"/>
        <v>0</v>
      </c>
      <c r="AJ67" s="352">
        <f t="shared" si="36"/>
        <v>0</v>
      </c>
      <c r="AK67" s="352">
        <f t="shared" si="36"/>
        <v>0</v>
      </c>
      <c r="AL67" s="352">
        <f t="shared" si="36"/>
        <v>0</v>
      </c>
      <c r="AM67" s="352">
        <f t="shared" si="36"/>
        <v>0</v>
      </c>
      <c r="AN67" s="352">
        <f t="shared" si="36"/>
        <v>0</v>
      </c>
      <c r="AO67" s="352">
        <f t="shared" si="36"/>
        <v>0</v>
      </c>
      <c r="AP67" s="352">
        <f t="shared" si="36"/>
        <v>0</v>
      </c>
      <c r="AQ67" s="352">
        <f t="shared" si="36"/>
        <v>0</v>
      </c>
      <c r="AR67" s="352">
        <f t="shared" si="36"/>
        <v>0</v>
      </c>
      <c r="AS67" s="352">
        <f t="shared" si="36"/>
        <v>0</v>
      </c>
      <c r="AT67" s="352">
        <f t="shared" si="36"/>
        <v>0</v>
      </c>
      <c r="AU67" s="352">
        <f t="shared" si="36"/>
        <v>0</v>
      </c>
      <c r="AV67" s="352">
        <f t="shared" si="36"/>
        <v>0</v>
      </c>
      <c r="AW67" s="352">
        <f t="shared" si="36"/>
        <v>0</v>
      </c>
      <c r="AX67" s="352">
        <f t="shared" si="36"/>
        <v>0</v>
      </c>
      <c r="AY67" s="352">
        <f t="shared" si="36"/>
        <v>0</v>
      </c>
      <c r="AZ67" s="352">
        <f t="shared" si="36"/>
        <v>0</v>
      </c>
      <c r="BA67" s="352">
        <f t="shared" si="36"/>
        <v>0</v>
      </c>
      <c r="BB67" s="352">
        <f t="shared" si="36"/>
        <v>0</v>
      </c>
      <c r="BC67" s="352">
        <f t="shared" si="36"/>
        <v>0</v>
      </c>
      <c r="BD67" s="352">
        <f t="shared" si="36"/>
        <v>0</v>
      </c>
      <c r="BE67" s="352">
        <f t="shared" si="36"/>
        <v>0</v>
      </c>
      <c r="BF67" s="352">
        <f t="shared" si="36"/>
        <v>0</v>
      </c>
      <c r="BG67" s="352">
        <f t="shared" si="36"/>
        <v>0</v>
      </c>
      <c r="BH67" s="352">
        <f t="shared" si="36"/>
        <v>0</v>
      </c>
      <c r="BI67" s="352">
        <f t="shared" si="36"/>
        <v>0</v>
      </c>
      <c r="BJ67" s="352">
        <f t="shared" si="36"/>
        <v>0</v>
      </c>
      <c r="BK67" s="352">
        <f t="shared" si="36"/>
        <v>0</v>
      </c>
      <c r="BL67" s="352">
        <f t="shared" si="36"/>
        <v>0</v>
      </c>
      <c r="BM67" s="352">
        <f t="shared" si="36"/>
        <v>0</v>
      </c>
      <c r="BN67" s="352">
        <f t="shared" si="36"/>
        <v>0</v>
      </c>
      <c r="BO67" s="352">
        <f t="shared" si="36"/>
        <v>0</v>
      </c>
      <c r="BP67" s="352">
        <f t="shared" si="36"/>
        <v>0</v>
      </c>
      <c r="BQ67" s="352">
        <f t="shared" si="36"/>
        <v>0</v>
      </c>
      <c r="BR67" s="352">
        <f t="shared" si="36"/>
        <v>0</v>
      </c>
      <c r="BS67" s="352">
        <f t="shared" si="36"/>
        <v>0</v>
      </c>
      <c r="BT67" s="352">
        <f t="shared" si="36"/>
        <v>0</v>
      </c>
      <c r="BU67" s="352">
        <f t="shared" ref="BU67:DC67" si="37">SUM(BU68:BU75)+BU76</f>
        <v>0</v>
      </c>
      <c r="BV67" s="352">
        <f t="shared" si="37"/>
        <v>0</v>
      </c>
      <c r="BW67" s="352">
        <f t="shared" si="37"/>
        <v>0</v>
      </c>
      <c r="BX67" s="352">
        <f t="shared" si="37"/>
        <v>0</v>
      </c>
      <c r="BY67" s="352">
        <f t="shared" si="37"/>
        <v>0</v>
      </c>
      <c r="BZ67" s="352">
        <f t="shared" si="37"/>
        <v>0</v>
      </c>
      <c r="CA67" s="352">
        <f t="shared" si="37"/>
        <v>0</v>
      </c>
      <c r="CB67" s="352">
        <f t="shared" si="37"/>
        <v>0</v>
      </c>
      <c r="CC67" s="352">
        <f t="shared" si="37"/>
        <v>0</v>
      </c>
      <c r="CD67" s="352">
        <f t="shared" si="37"/>
        <v>0</v>
      </c>
      <c r="CE67" s="352">
        <f t="shared" si="37"/>
        <v>0</v>
      </c>
      <c r="CF67" s="352">
        <f t="shared" si="37"/>
        <v>0</v>
      </c>
      <c r="CG67" s="352">
        <f t="shared" si="37"/>
        <v>0</v>
      </c>
      <c r="CH67" s="352">
        <f t="shared" si="37"/>
        <v>0</v>
      </c>
      <c r="CI67" s="352">
        <f t="shared" si="37"/>
        <v>0</v>
      </c>
      <c r="CJ67" s="352">
        <f t="shared" si="37"/>
        <v>0</v>
      </c>
      <c r="CK67" s="352">
        <f t="shared" si="37"/>
        <v>0</v>
      </c>
      <c r="CL67" s="352">
        <f t="shared" si="37"/>
        <v>0</v>
      </c>
      <c r="CM67" s="352">
        <f t="shared" si="37"/>
        <v>0</v>
      </c>
      <c r="CN67" s="352">
        <f t="shared" si="37"/>
        <v>0</v>
      </c>
      <c r="CO67" s="352">
        <f t="shared" si="37"/>
        <v>0</v>
      </c>
      <c r="CP67" s="352">
        <f t="shared" si="37"/>
        <v>0</v>
      </c>
      <c r="CQ67" s="352">
        <f t="shared" si="37"/>
        <v>0</v>
      </c>
      <c r="CR67" s="352">
        <f t="shared" si="37"/>
        <v>0</v>
      </c>
      <c r="CS67" s="352">
        <f t="shared" si="37"/>
        <v>0</v>
      </c>
      <c r="CT67" s="352">
        <f t="shared" si="37"/>
        <v>0</v>
      </c>
      <c r="CU67" s="352">
        <f t="shared" si="37"/>
        <v>0</v>
      </c>
      <c r="CV67" s="352">
        <f t="shared" si="37"/>
        <v>0</v>
      </c>
      <c r="CW67" s="352">
        <f t="shared" si="37"/>
        <v>0</v>
      </c>
      <c r="CX67" s="352">
        <f t="shared" si="37"/>
        <v>0</v>
      </c>
      <c r="CY67" s="352">
        <f t="shared" si="37"/>
        <v>0</v>
      </c>
      <c r="CZ67" s="352">
        <f t="shared" si="37"/>
        <v>0</v>
      </c>
      <c r="DA67" s="352">
        <f t="shared" si="37"/>
        <v>0</v>
      </c>
      <c r="DB67" s="352">
        <f t="shared" si="37"/>
        <v>0</v>
      </c>
      <c r="DC67" s="352">
        <f t="shared" si="37"/>
        <v>0</v>
      </c>
      <c r="DF67" s="23">
        <f t="shared" si="17"/>
        <v>0</v>
      </c>
    </row>
    <row r="68" spans="1:112" ht="15">
      <c r="A68" s="67">
        <v>56</v>
      </c>
      <c r="B68" s="323" t="str">
        <f>$B$67&amp;"1."</f>
        <v>E.3.1.</v>
      </c>
      <c r="C68" s="357" t="s">
        <v>182</v>
      </c>
      <c r="D68" s="363"/>
      <c r="E68" s="358">
        <v>0.21</v>
      </c>
      <c r="F68" s="350">
        <f>H68+NPV(FD,I68:INDEX(I68:DC68,PAL))</f>
        <v>0</v>
      </c>
      <c r="G68" s="350">
        <f>SUMIF($H$5:$DC$5,"&lt;="&amp;PAL,$H68:$DC68)</f>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0</v>
      </c>
      <c r="AX68" s="359">
        <v>0</v>
      </c>
      <c r="AY68" s="359">
        <v>0</v>
      </c>
      <c r="AZ68" s="359">
        <v>0</v>
      </c>
      <c r="BA68" s="359">
        <v>0</v>
      </c>
      <c r="BB68" s="359">
        <v>0</v>
      </c>
      <c r="BC68" s="359">
        <v>0</v>
      </c>
      <c r="BD68" s="359">
        <v>0</v>
      </c>
      <c r="BE68" s="359">
        <v>0</v>
      </c>
      <c r="BF68" s="359">
        <v>0</v>
      </c>
      <c r="BG68" s="359">
        <v>0</v>
      </c>
      <c r="BH68" s="359">
        <v>0</v>
      </c>
      <c r="BI68" s="359">
        <v>0</v>
      </c>
      <c r="BJ68" s="359">
        <v>0</v>
      </c>
      <c r="BK68" s="359">
        <v>0</v>
      </c>
      <c r="BL68" s="359">
        <v>0</v>
      </c>
      <c r="BM68" s="359">
        <v>0</v>
      </c>
      <c r="BN68" s="359">
        <v>0</v>
      </c>
      <c r="BO68" s="359">
        <v>0</v>
      </c>
      <c r="BP68" s="359">
        <v>0</v>
      </c>
      <c r="BQ68" s="359">
        <v>0</v>
      </c>
      <c r="BR68" s="359">
        <v>0</v>
      </c>
      <c r="BS68" s="359">
        <v>0</v>
      </c>
      <c r="BT68" s="359">
        <v>0</v>
      </c>
      <c r="BU68" s="359">
        <v>0</v>
      </c>
      <c r="BV68" s="359">
        <v>0</v>
      </c>
      <c r="BW68" s="359">
        <v>0</v>
      </c>
      <c r="BX68" s="359">
        <v>0</v>
      </c>
      <c r="BY68" s="359">
        <v>0</v>
      </c>
      <c r="BZ68" s="359">
        <v>0</v>
      </c>
      <c r="CA68" s="359">
        <v>0</v>
      </c>
      <c r="CB68" s="359">
        <v>0</v>
      </c>
      <c r="CC68" s="359">
        <v>0</v>
      </c>
      <c r="CD68" s="359">
        <v>0</v>
      </c>
      <c r="CE68" s="359">
        <v>0</v>
      </c>
      <c r="CF68" s="359">
        <v>0</v>
      </c>
      <c r="CG68" s="359">
        <v>0</v>
      </c>
      <c r="CH68" s="359">
        <v>0</v>
      </c>
      <c r="CI68" s="359">
        <v>0</v>
      </c>
      <c r="CJ68" s="359">
        <v>0</v>
      </c>
      <c r="CK68" s="359">
        <v>0</v>
      </c>
      <c r="CL68" s="359">
        <v>0</v>
      </c>
      <c r="CM68" s="359">
        <v>0</v>
      </c>
      <c r="CN68" s="359">
        <v>0</v>
      </c>
      <c r="CO68" s="359">
        <v>0</v>
      </c>
      <c r="CP68" s="359">
        <v>0</v>
      </c>
      <c r="CQ68" s="359">
        <v>0</v>
      </c>
      <c r="CR68" s="359">
        <v>0</v>
      </c>
      <c r="CS68" s="359">
        <v>0</v>
      </c>
      <c r="CT68" s="359">
        <v>0</v>
      </c>
      <c r="CU68" s="359">
        <v>0</v>
      </c>
      <c r="CV68" s="359">
        <v>0</v>
      </c>
      <c r="CW68" s="359">
        <v>0</v>
      </c>
      <c r="CX68" s="359">
        <v>0</v>
      </c>
      <c r="CY68" s="359">
        <v>0</v>
      </c>
      <c r="CZ68" s="359">
        <v>0</v>
      </c>
      <c r="DA68" s="359">
        <v>0</v>
      </c>
      <c r="DB68" s="359">
        <v>0</v>
      </c>
      <c r="DC68" s="359">
        <v>0</v>
      </c>
      <c r="DE68" s="23">
        <f>COUNTBLANK(H68:DC68)</f>
        <v>0</v>
      </c>
      <c r="DF68" s="23">
        <f t="shared" si="17"/>
        <v>0</v>
      </c>
      <c r="DG68">
        <f t="shared" ref="DG68:DG77" si="38">IF(ISNUMBER(E68),E68*100,0)</f>
        <v>21</v>
      </c>
      <c r="DH68">
        <v>0</v>
      </c>
    </row>
    <row r="69" spans="1:112" ht="15">
      <c r="A69" s="67">
        <v>57</v>
      </c>
      <c r="B69" s="323" t="str">
        <f>$B$67&amp;"2."</f>
        <v>E.3.2.</v>
      </c>
      <c r="C69" s="357" t="s">
        <v>182</v>
      </c>
      <c r="D69" s="363"/>
      <c r="E69" s="358">
        <v>0.21</v>
      </c>
      <c r="F69" s="350">
        <f>H69+NPV(FD,I69:INDEX(I69:DC69,PAL))</f>
        <v>0</v>
      </c>
      <c r="G69" s="350">
        <f>SUMIF($H$5:$DC$5,"&lt;="&amp;PAL,$H69:$DC69)</f>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0</v>
      </c>
      <c r="AT69" s="359">
        <v>0</v>
      </c>
      <c r="AU69" s="359">
        <v>0</v>
      </c>
      <c r="AV69" s="359">
        <v>0</v>
      </c>
      <c r="AW69" s="359">
        <v>0</v>
      </c>
      <c r="AX69" s="359">
        <v>0</v>
      </c>
      <c r="AY69" s="359">
        <v>0</v>
      </c>
      <c r="AZ69" s="359">
        <v>0</v>
      </c>
      <c r="BA69" s="359">
        <v>0</v>
      </c>
      <c r="BB69" s="359">
        <v>0</v>
      </c>
      <c r="BC69" s="359">
        <v>0</v>
      </c>
      <c r="BD69" s="359">
        <v>0</v>
      </c>
      <c r="BE69" s="359">
        <v>0</v>
      </c>
      <c r="BF69" s="359">
        <v>0</v>
      </c>
      <c r="BG69" s="359">
        <v>0</v>
      </c>
      <c r="BH69" s="359">
        <v>0</v>
      </c>
      <c r="BI69" s="359">
        <v>0</v>
      </c>
      <c r="BJ69" s="359">
        <v>0</v>
      </c>
      <c r="BK69" s="359">
        <v>0</v>
      </c>
      <c r="BL69" s="359">
        <v>0</v>
      </c>
      <c r="BM69" s="359">
        <v>0</v>
      </c>
      <c r="BN69" s="359">
        <v>0</v>
      </c>
      <c r="BO69" s="359">
        <v>0</v>
      </c>
      <c r="BP69" s="359">
        <v>0</v>
      </c>
      <c r="BQ69" s="359">
        <v>0</v>
      </c>
      <c r="BR69" s="359">
        <v>0</v>
      </c>
      <c r="BS69" s="359">
        <v>0</v>
      </c>
      <c r="BT69" s="359">
        <v>0</v>
      </c>
      <c r="BU69" s="359">
        <v>0</v>
      </c>
      <c r="BV69" s="359">
        <v>0</v>
      </c>
      <c r="BW69" s="359">
        <v>0</v>
      </c>
      <c r="BX69" s="359">
        <v>0</v>
      </c>
      <c r="BY69" s="359">
        <v>0</v>
      </c>
      <c r="BZ69" s="359">
        <v>0</v>
      </c>
      <c r="CA69" s="359">
        <v>0</v>
      </c>
      <c r="CB69" s="359">
        <v>0</v>
      </c>
      <c r="CC69" s="359">
        <v>0</v>
      </c>
      <c r="CD69" s="359">
        <v>0</v>
      </c>
      <c r="CE69" s="359">
        <v>0</v>
      </c>
      <c r="CF69" s="359">
        <v>0</v>
      </c>
      <c r="CG69" s="359">
        <v>0</v>
      </c>
      <c r="CH69" s="359">
        <v>0</v>
      </c>
      <c r="CI69" s="359">
        <v>0</v>
      </c>
      <c r="CJ69" s="359">
        <v>0</v>
      </c>
      <c r="CK69" s="359">
        <v>0</v>
      </c>
      <c r="CL69" s="359">
        <v>0</v>
      </c>
      <c r="CM69" s="359">
        <v>0</v>
      </c>
      <c r="CN69" s="359">
        <v>0</v>
      </c>
      <c r="CO69" s="359">
        <v>0</v>
      </c>
      <c r="CP69" s="359">
        <v>0</v>
      </c>
      <c r="CQ69" s="359">
        <v>0</v>
      </c>
      <c r="CR69" s="359">
        <v>0</v>
      </c>
      <c r="CS69" s="359">
        <v>0</v>
      </c>
      <c r="CT69" s="359">
        <v>0</v>
      </c>
      <c r="CU69" s="359">
        <v>0</v>
      </c>
      <c r="CV69" s="359">
        <v>0</v>
      </c>
      <c r="CW69" s="359">
        <v>0</v>
      </c>
      <c r="CX69" s="359">
        <v>0</v>
      </c>
      <c r="CY69" s="359">
        <v>0</v>
      </c>
      <c r="CZ69" s="359">
        <v>0</v>
      </c>
      <c r="DA69" s="359">
        <v>0</v>
      </c>
      <c r="DB69" s="359">
        <v>0</v>
      </c>
      <c r="DC69" s="359">
        <v>0</v>
      </c>
      <c r="DE69" s="23">
        <f t="shared" ref="DE69:DE77" si="39">COUNTBLANK(H69:DC69)</f>
        <v>0</v>
      </c>
      <c r="DF69" s="23">
        <f t="shared" si="17"/>
        <v>0</v>
      </c>
      <c r="DG69">
        <f t="shared" si="38"/>
        <v>21</v>
      </c>
      <c r="DH69">
        <v>0</v>
      </c>
    </row>
    <row r="70" spans="1:112" ht="15">
      <c r="A70" s="67">
        <v>58</v>
      </c>
      <c r="B70" s="323" t="str">
        <f>$B$67&amp;"3."</f>
        <v>E.3.3.</v>
      </c>
      <c r="C70" s="357" t="s">
        <v>182</v>
      </c>
      <c r="D70" s="363"/>
      <c r="E70" s="358">
        <v>0.21</v>
      </c>
      <c r="F70" s="350">
        <f>H70+NPV(FD,I70:INDEX(I70:DC70,PAL))</f>
        <v>0</v>
      </c>
      <c r="G70" s="350">
        <f>SUMIF($H$5:$DC$5,"&lt;="&amp;PAL,$H70:$DC70)</f>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0</v>
      </c>
      <c r="AI70" s="359">
        <v>0</v>
      </c>
      <c r="AJ70" s="359">
        <v>0</v>
      </c>
      <c r="AK70" s="359">
        <v>0</v>
      </c>
      <c r="AL70" s="359">
        <v>0</v>
      </c>
      <c r="AM70" s="359">
        <v>0</v>
      </c>
      <c r="AN70" s="359">
        <v>0</v>
      </c>
      <c r="AO70" s="359">
        <v>0</v>
      </c>
      <c r="AP70" s="359">
        <v>0</v>
      </c>
      <c r="AQ70" s="359">
        <v>0</v>
      </c>
      <c r="AR70" s="359">
        <v>0</v>
      </c>
      <c r="AS70" s="359">
        <v>0</v>
      </c>
      <c r="AT70" s="359">
        <v>0</v>
      </c>
      <c r="AU70" s="359">
        <v>0</v>
      </c>
      <c r="AV70" s="359">
        <v>0</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59">
        <v>0</v>
      </c>
      <c r="BY70" s="359">
        <v>0</v>
      </c>
      <c r="BZ70" s="359">
        <v>0</v>
      </c>
      <c r="CA70" s="359">
        <v>0</v>
      </c>
      <c r="CB70" s="359">
        <v>0</v>
      </c>
      <c r="CC70" s="359">
        <v>0</v>
      </c>
      <c r="CD70" s="359">
        <v>0</v>
      </c>
      <c r="CE70" s="359">
        <v>0</v>
      </c>
      <c r="CF70" s="359">
        <v>0</v>
      </c>
      <c r="CG70" s="359">
        <v>0</v>
      </c>
      <c r="CH70" s="359">
        <v>0</v>
      </c>
      <c r="CI70" s="359">
        <v>0</v>
      </c>
      <c r="CJ70" s="359">
        <v>0</v>
      </c>
      <c r="CK70" s="359">
        <v>0</v>
      </c>
      <c r="CL70" s="359">
        <v>0</v>
      </c>
      <c r="CM70" s="359">
        <v>0</v>
      </c>
      <c r="CN70" s="359">
        <v>0</v>
      </c>
      <c r="CO70" s="359">
        <v>0</v>
      </c>
      <c r="CP70" s="359">
        <v>0</v>
      </c>
      <c r="CQ70" s="359">
        <v>0</v>
      </c>
      <c r="CR70" s="359">
        <v>0</v>
      </c>
      <c r="CS70" s="359">
        <v>0</v>
      </c>
      <c r="CT70" s="359">
        <v>0</v>
      </c>
      <c r="CU70" s="359">
        <v>0</v>
      </c>
      <c r="CV70" s="359">
        <v>0</v>
      </c>
      <c r="CW70" s="359">
        <v>0</v>
      </c>
      <c r="CX70" s="359">
        <v>0</v>
      </c>
      <c r="CY70" s="359">
        <v>0</v>
      </c>
      <c r="CZ70" s="359">
        <v>0</v>
      </c>
      <c r="DA70" s="359">
        <v>0</v>
      </c>
      <c r="DB70" s="359">
        <v>0</v>
      </c>
      <c r="DC70" s="359">
        <v>0</v>
      </c>
      <c r="DE70" s="23">
        <f t="shared" si="39"/>
        <v>0</v>
      </c>
      <c r="DF70" s="23">
        <f t="shared" si="17"/>
        <v>0</v>
      </c>
      <c r="DG70">
        <f t="shared" si="38"/>
        <v>21</v>
      </c>
      <c r="DH70">
        <v>0</v>
      </c>
    </row>
    <row r="71" spans="1:112" ht="15">
      <c r="A71" s="67">
        <v>59</v>
      </c>
      <c r="B71" s="323" t="str">
        <f>$B$67&amp;"4."</f>
        <v>E.3.4.</v>
      </c>
      <c r="C71" s="357" t="s">
        <v>182</v>
      </c>
      <c r="D71" s="363"/>
      <c r="E71" s="358">
        <v>0.21</v>
      </c>
      <c r="F71" s="350">
        <f>H71+NPV(FD,I71:INDEX(I71:DC71,PAL))</f>
        <v>0</v>
      </c>
      <c r="G71" s="350">
        <f>SUMIF($H$5:$DC$5,"&lt;="&amp;PAL,$H71:$DC71)</f>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0</v>
      </c>
      <c r="AV71" s="359">
        <v>0</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0</v>
      </c>
      <c r="BR71" s="359">
        <v>0</v>
      </c>
      <c r="BS71" s="359">
        <v>0</v>
      </c>
      <c r="BT71" s="359">
        <v>0</v>
      </c>
      <c r="BU71" s="359">
        <v>0</v>
      </c>
      <c r="BV71" s="359">
        <v>0</v>
      </c>
      <c r="BW71" s="359">
        <v>0</v>
      </c>
      <c r="BX71" s="359">
        <v>0</v>
      </c>
      <c r="BY71" s="359">
        <v>0</v>
      </c>
      <c r="BZ71" s="359">
        <v>0</v>
      </c>
      <c r="CA71" s="359">
        <v>0</v>
      </c>
      <c r="CB71" s="359">
        <v>0</v>
      </c>
      <c r="CC71" s="359">
        <v>0</v>
      </c>
      <c r="CD71" s="359">
        <v>0</v>
      </c>
      <c r="CE71" s="359">
        <v>0</v>
      </c>
      <c r="CF71" s="359">
        <v>0</v>
      </c>
      <c r="CG71" s="359">
        <v>0</v>
      </c>
      <c r="CH71" s="359">
        <v>0</v>
      </c>
      <c r="CI71" s="359">
        <v>0</v>
      </c>
      <c r="CJ71" s="359">
        <v>0</v>
      </c>
      <c r="CK71" s="359">
        <v>0</v>
      </c>
      <c r="CL71" s="359">
        <v>0</v>
      </c>
      <c r="CM71" s="359">
        <v>0</v>
      </c>
      <c r="CN71" s="359">
        <v>0</v>
      </c>
      <c r="CO71" s="359">
        <v>0</v>
      </c>
      <c r="CP71" s="359">
        <v>0</v>
      </c>
      <c r="CQ71" s="359">
        <v>0</v>
      </c>
      <c r="CR71" s="359">
        <v>0</v>
      </c>
      <c r="CS71" s="359">
        <v>0</v>
      </c>
      <c r="CT71" s="359">
        <v>0</v>
      </c>
      <c r="CU71" s="359">
        <v>0</v>
      </c>
      <c r="CV71" s="359">
        <v>0</v>
      </c>
      <c r="CW71" s="359">
        <v>0</v>
      </c>
      <c r="CX71" s="359">
        <v>0</v>
      </c>
      <c r="CY71" s="359">
        <v>0</v>
      </c>
      <c r="CZ71" s="359">
        <v>0</v>
      </c>
      <c r="DA71" s="359">
        <v>0</v>
      </c>
      <c r="DB71" s="359">
        <v>0</v>
      </c>
      <c r="DC71" s="359">
        <v>0</v>
      </c>
      <c r="DE71" s="23">
        <f t="shared" si="39"/>
        <v>0</v>
      </c>
      <c r="DF71" s="23">
        <f t="shared" si="17"/>
        <v>0</v>
      </c>
      <c r="DG71">
        <f t="shared" si="38"/>
        <v>21</v>
      </c>
      <c r="DH71">
        <v>0</v>
      </c>
    </row>
    <row r="72" spans="1:112" ht="15">
      <c r="A72" s="67">
        <v>60</v>
      </c>
      <c r="B72" s="323" t="str">
        <f>$B$67&amp;"5."</f>
        <v>E.3.5.</v>
      </c>
      <c r="C72" s="357" t="s">
        <v>182</v>
      </c>
      <c r="D72" s="363"/>
      <c r="E72" s="358">
        <v>0.21</v>
      </c>
      <c r="F72" s="350">
        <f>H72+NPV(FD,I72:INDEX(I72:DC72,PAL))</f>
        <v>0</v>
      </c>
      <c r="G72" s="350">
        <f>SUMIF($H$5:$DC$5,"&lt;="&amp;PAL,$H72:$DC72)</f>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0</v>
      </c>
      <c r="AI72" s="359">
        <v>0</v>
      </c>
      <c r="AJ72" s="359">
        <v>0</v>
      </c>
      <c r="AK72" s="359">
        <v>0</v>
      </c>
      <c r="AL72" s="359">
        <v>0</v>
      </c>
      <c r="AM72" s="359">
        <v>0</v>
      </c>
      <c r="AN72" s="359">
        <v>0</v>
      </c>
      <c r="AO72" s="359">
        <v>0</v>
      </c>
      <c r="AP72" s="359">
        <v>0</v>
      </c>
      <c r="AQ72" s="359">
        <v>0</v>
      </c>
      <c r="AR72" s="359">
        <v>0</v>
      </c>
      <c r="AS72" s="359">
        <v>0</v>
      </c>
      <c r="AT72" s="359">
        <v>0</v>
      </c>
      <c r="AU72" s="359">
        <v>0</v>
      </c>
      <c r="AV72" s="359">
        <v>0</v>
      </c>
      <c r="AW72" s="359">
        <v>0</v>
      </c>
      <c r="AX72" s="359">
        <v>0</v>
      </c>
      <c r="AY72" s="359">
        <v>0</v>
      </c>
      <c r="AZ72" s="359">
        <v>0</v>
      </c>
      <c r="BA72" s="359">
        <v>0</v>
      </c>
      <c r="BB72" s="359">
        <v>0</v>
      </c>
      <c r="BC72" s="359">
        <v>0</v>
      </c>
      <c r="BD72" s="359">
        <v>0</v>
      </c>
      <c r="BE72" s="359">
        <v>0</v>
      </c>
      <c r="BF72" s="359">
        <v>0</v>
      </c>
      <c r="BG72" s="359">
        <v>0</v>
      </c>
      <c r="BH72" s="359">
        <v>0</v>
      </c>
      <c r="BI72" s="359">
        <v>0</v>
      </c>
      <c r="BJ72" s="359">
        <v>0</v>
      </c>
      <c r="BK72" s="359">
        <v>0</v>
      </c>
      <c r="BL72" s="359">
        <v>0</v>
      </c>
      <c r="BM72" s="359">
        <v>0</v>
      </c>
      <c r="BN72" s="359">
        <v>0</v>
      </c>
      <c r="BO72" s="359">
        <v>0</v>
      </c>
      <c r="BP72" s="359">
        <v>0</v>
      </c>
      <c r="BQ72" s="359">
        <v>0</v>
      </c>
      <c r="BR72" s="359">
        <v>0</v>
      </c>
      <c r="BS72" s="359">
        <v>0</v>
      </c>
      <c r="BT72" s="359">
        <v>0</v>
      </c>
      <c r="BU72" s="359">
        <v>0</v>
      </c>
      <c r="BV72" s="359">
        <v>0</v>
      </c>
      <c r="BW72" s="359">
        <v>0</v>
      </c>
      <c r="BX72" s="359">
        <v>0</v>
      </c>
      <c r="BY72" s="359">
        <v>0</v>
      </c>
      <c r="BZ72" s="359">
        <v>0</v>
      </c>
      <c r="CA72" s="359">
        <v>0</v>
      </c>
      <c r="CB72" s="359">
        <v>0</v>
      </c>
      <c r="CC72" s="359">
        <v>0</v>
      </c>
      <c r="CD72" s="359">
        <v>0</v>
      </c>
      <c r="CE72" s="359">
        <v>0</v>
      </c>
      <c r="CF72" s="359">
        <v>0</v>
      </c>
      <c r="CG72" s="359">
        <v>0</v>
      </c>
      <c r="CH72" s="359">
        <v>0</v>
      </c>
      <c r="CI72" s="359">
        <v>0</v>
      </c>
      <c r="CJ72" s="359">
        <v>0</v>
      </c>
      <c r="CK72" s="359">
        <v>0</v>
      </c>
      <c r="CL72" s="359">
        <v>0</v>
      </c>
      <c r="CM72" s="359">
        <v>0</v>
      </c>
      <c r="CN72" s="359">
        <v>0</v>
      </c>
      <c r="CO72" s="359">
        <v>0</v>
      </c>
      <c r="CP72" s="359">
        <v>0</v>
      </c>
      <c r="CQ72" s="359">
        <v>0</v>
      </c>
      <c r="CR72" s="359">
        <v>0</v>
      </c>
      <c r="CS72" s="359">
        <v>0</v>
      </c>
      <c r="CT72" s="359">
        <v>0</v>
      </c>
      <c r="CU72" s="359">
        <v>0</v>
      </c>
      <c r="CV72" s="359">
        <v>0</v>
      </c>
      <c r="CW72" s="359">
        <v>0</v>
      </c>
      <c r="CX72" s="359">
        <v>0</v>
      </c>
      <c r="CY72" s="359">
        <v>0</v>
      </c>
      <c r="CZ72" s="359">
        <v>0</v>
      </c>
      <c r="DA72" s="359">
        <v>0</v>
      </c>
      <c r="DB72" s="359">
        <v>0</v>
      </c>
      <c r="DC72" s="359">
        <v>0</v>
      </c>
      <c r="DE72" s="23">
        <f t="shared" si="39"/>
        <v>0</v>
      </c>
      <c r="DF72" s="23">
        <f t="shared" si="17"/>
        <v>0</v>
      </c>
      <c r="DG72">
        <f t="shared" si="38"/>
        <v>21</v>
      </c>
      <c r="DH72">
        <v>0</v>
      </c>
    </row>
    <row r="73" spans="1:112" ht="15">
      <c r="A73" s="67">
        <v>61</v>
      </c>
      <c r="B73" s="323" t="str">
        <f>$B$67&amp;"6."</f>
        <v>E.3.6.</v>
      </c>
      <c r="C73" s="357" t="s">
        <v>182</v>
      </c>
      <c r="D73" s="363"/>
      <c r="E73" s="358">
        <v>0.21</v>
      </c>
      <c r="F73" s="350">
        <f>H73+NPV(FD,I73:INDEX(I73:DC73,PAL))</f>
        <v>0</v>
      </c>
      <c r="G73" s="350">
        <f>SUMIF($H$5:$DC$5,"&lt;="&amp;PAL,$H73:$DC73)</f>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0</v>
      </c>
      <c r="AI73" s="359">
        <v>0</v>
      </c>
      <c r="AJ73" s="359">
        <v>0</v>
      </c>
      <c r="AK73" s="359">
        <v>0</v>
      </c>
      <c r="AL73" s="359">
        <v>0</v>
      </c>
      <c r="AM73" s="359">
        <v>0</v>
      </c>
      <c r="AN73" s="359">
        <v>0</v>
      </c>
      <c r="AO73" s="359">
        <v>0</v>
      </c>
      <c r="AP73" s="359">
        <v>0</v>
      </c>
      <c r="AQ73" s="359">
        <v>0</v>
      </c>
      <c r="AR73" s="359">
        <v>0</v>
      </c>
      <c r="AS73" s="359">
        <v>0</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0</v>
      </c>
      <c r="BM73" s="359">
        <v>0</v>
      </c>
      <c r="BN73" s="359">
        <v>0</v>
      </c>
      <c r="BO73" s="359">
        <v>0</v>
      </c>
      <c r="BP73" s="359">
        <v>0</v>
      </c>
      <c r="BQ73" s="359">
        <v>0</v>
      </c>
      <c r="BR73" s="359">
        <v>0</v>
      </c>
      <c r="BS73" s="359">
        <v>0</v>
      </c>
      <c r="BT73" s="359">
        <v>0</v>
      </c>
      <c r="BU73" s="359">
        <v>0</v>
      </c>
      <c r="BV73" s="359">
        <v>0</v>
      </c>
      <c r="BW73" s="359">
        <v>0</v>
      </c>
      <c r="BX73" s="359">
        <v>0</v>
      </c>
      <c r="BY73" s="359">
        <v>0</v>
      </c>
      <c r="BZ73" s="359">
        <v>0</v>
      </c>
      <c r="CA73" s="359">
        <v>0</v>
      </c>
      <c r="CB73" s="359">
        <v>0</v>
      </c>
      <c r="CC73" s="359">
        <v>0</v>
      </c>
      <c r="CD73" s="359">
        <v>0</v>
      </c>
      <c r="CE73" s="359">
        <v>0</v>
      </c>
      <c r="CF73" s="359">
        <v>0</v>
      </c>
      <c r="CG73" s="359">
        <v>0</v>
      </c>
      <c r="CH73" s="359">
        <v>0</v>
      </c>
      <c r="CI73" s="359">
        <v>0</v>
      </c>
      <c r="CJ73" s="359">
        <v>0</v>
      </c>
      <c r="CK73" s="359">
        <v>0</v>
      </c>
      <c r="CL73" s="359">
        <v>0</v>
      </c>
      <c r="CM73" s="359">
        <v>0</v>
      </c>
      <c r="CN73" s="359">
        <v>0</v>
      </c>
      <c r="CO73" s="359">
        <v>0</v>
      </c>
      <c r="CP73" s="359">
        <v>0</v>
      </c>
      <c r="CQ73" s="359">
        <v>0</v>
      </c>
      <c r="CR73" s="359">
        <v>0</v>
      </c>
      <c r="CS73" s="359">
        <v>0</v>
      </c>
      <c r="CT73" s="359">
        <v>0</v>
      </c>
      <c r="CU73" s="359">
        <v>0</v>
      </c>
      <c r="CV73" s="359">
        <v>0</v>
      </c>
      <c r="CW73" s="359">
        <v>0</v>
      </c>
      <c r="CX73" s="359">
        <v>0</v>
      </c>
      <c r="CY73" s="359">
        <v>0</v>
      </c>
      <c r="CZ73" s="359">
        <v>0</v>
      </c>
      <c r="DA73" s="359">
        <v>0</v>
      </c>
      <c r="DB73" s="359">
        <v>0</v>
      </c>
      <c r="DC73" s="359">
        <v>0</v>
      </c>
      <c r="DE73" s="23">
        <f t="shared" si="39"/>
        <v>0</v>
      </c>
      <c r="DF73" s="23">
        <f t="shared" si="17"/>
        <v>0</v>
      </c>
      <c r="DG73">
        <f t="shared" si="38"/>
        <v>21</v>
      </c>
      <c r="DH73">
        <v>0</v>
      </c>
    </row>
    <row r="74" spans="1:112" ht="15">
      <c r="A74" s="67">
        <v>62</v>
      </c>
      <c r="B74" s="323" t="str">
        <f>$B$67&amp;"7."</f>
        <v>E.3.7.</v>
      </c>
      <c r="C74" s="357" t="s">
        <v>182</v>
      </c>
      <c r="D74" s="363"/>
      <c r="E74" s="358">
        <v>0.21</v>
      </c>
      <c r="F74" s="350">
        <f>H74+NPV(FD,I74:INDEX(I74:DC74,PAL))</f>
        <v>0</v>
      </c>
      <c r="G74" s="350">
        <f>SUMIF($H$5:$DC$5,"&lt;="&amp;PAL,$H74:$DC74)</f>
        <v>0</v>
      </c>
      <c r="H74" s="359">
        <v>0</v>
      </c>
      <c r="I74" s="359">
        <v>0</v>
      </c>
      <c r="J74" s="359">
        <v>0</v>
      </c>
      <c r="K74" s="359">
        <v>0</v>
      </c>
      <c r="L74" s="359">
        <v>0</v>
      </c>
      <c r="M74" s="359">
        <v>0</v>
      </c>
      <c r="N74" s="359">
        <v>0</v>
      </c>
      <c r="O74" s="359">
        <v>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0</v>
      </c>
      <c r="AI74" s="359">
        <v>0</v>
      </c>
      <c r="AJ74" s="359">
        <v>0</v>
      </c>
      <c r="AK74" s="359">
        <v>0</v>
      </c>
      <c r="AL74" s="359">
        <v>0</v>
      </c>
      <c r="AM74" s="359">
        <v>0</v>
      </c>
      <c r="AN74" s="359">
        <v>0</v>
      </c>
      <c r="AO74" s="359">
        <v>0</v>
      </c>
      <c r="AP74" s="359">
        <v>0</v>
      </c>
      <c r="AQ74" s="359">
        <v>0</v>
      </c>
      <c r="AR74" s="359">
        <v>0</v>
      </c>
      <c r="AS74" s="359">
        <v>0</v>
      </c>
      <c r="AT74" s="359">
        <v>0</v>
      </c>
      <c r="AU74" s="359">
        <v>0</v>
      </c>
      <c r="AV74" s="359">
        <v>0</v>
      </c>
      <c r="AW74" s="359">
        <v>0</v>
      </c>
      <c r="AX74" s="359">
        <v>0</v>
      </c>
      <c r="AY74" s="359">
        <v>0</v>
      </c>
      <c r="AZ74" s="359">
        <v>0</v>
      </c>
      <c r="BA74" s="359">
        <v>0</v>
      </c>
      <c r="BB74" s="359">
        <v>0</v>
      </c>
      <c r="BC74" s="359">
        <v>0</v>
      </c>
      <c r="BD74" s="359">
        <v>0</v>
      </c>
      <c r="BE74" s="359">
        <v>0</v>
      </c>
      <c r="BF74" s="359">
        <v>0</v>
      </c>
      <c r="BG74" s="359">
        <v>0</v>
      </c>
      <c r="BH74" s="359">
        <v>0</v>
      </c>
      <c r="BI74" s="359">
        <v>0</v>
      </c>
      <c r="BJ74" s="359">
        <v>0</v>
      </c>
      <c r="BK74" s="359">
        <v>0</v>
      </c>
      <c r="BL74" s="359">
        <v>0</v>
      </c>
      <c r="BM74" s="359">
        <v>0</v>
      </c>
      <c r="BN74" s="359">
        <v>0</v>
      </c>
      <c r="BO74" s="359">
        <v>0</v>
      </c>
      <c r="BP74" s="359">
        <v>0</v>
      </c>
      <c r="BQ74" s="359">
        <v>0</v>
      </c>
      <c r="BR74" s="359">
        <v>0</v>
      </c>
      <c r="BS74" s="359">
        <v>0</v>
      </c>
      <c r="BT74" s="359">
        <v>0</v>
      </c>
      <c r="BU74" s="359">
        <v>0</v>
      </c>
      <c r="BV74" s="359">
        <v>0</v>
      </c>
      <c r="BW74" s="359">
        <v>0</v>
      </c>
      <c r="BX74" s="359">
        <v>0</v>
      </c>
      <c r="BY74" s="359">
        <v>0</v>
      </c>
      <c r="BZ74" s="359">
        <v>0</v>
      </c>
      <c r="CA74" s="359">
        <v>0</v>
      </c>
      <c r="CB74" s="359">
        <v>0</v>
      </c>
      <c r="CC74" s="359">
        <v>0</v>
      </c>
      <c r="CD74" s="359">
        <v>0</v>
      </c>
      <c r="CE74" s="359">
        <v>0</v>
      </c>
      <c r="CF74" s="359">
        <v>0</v>
      </c>
      <c r="CG74" s="359">
        <v>0</v>
      </c>
      <c r="CH74" s="359">
        <v>0</v>
      </c>
      <c r="CI74" s="359">
        <v>0</v>
      </c>
      <c r="CJ74" s="359">
        <v>0</v>
      </c>
      <c r="CK74" s="359">
        <v>0</v>
      </c>
      <c r="CL74" s="359">
        <v>0</v>
      </c>
      <c r="CM74" s="359">
        <v>0</v>
      </c>
      <c r="CN74" s="359">
        <v>0</v>
      </c>
      <c r="CO74" s="359">
        <v>0</v>
      </c>
      <c r="CP74" s="359">
        <v>0</v>
      </c>
      <c r="CQ74" s="359">
        <v>0</v>
      </c>
      <c r="CR74" s="359">
        <v>0</v>
      </c>
      <c r="CS74" s="359">
        <v>0</v>
      </c>
      <c r="CT74" s="359">
        <v>0</v>
      </c>
      <c r="CU74" s="359">
        <v>0</v>
      </c>
      <c r="CV74" s="359">
        <v>0</v>
      </c>
      <c r="CW74" s="359">
        <v>0</v>
      </c>
      <c r="CX74" s="359">
        <v>0</v>
      </c>
      <c r="CY74" s="359">
        <v>0</v>
      </c>
      <c r="CZ74" s="359">
        <v>0</v>
      </c>
      <c r="DA74" s="359">
        <v>0</v>
      </c>
      <c r="DB74" s="359">
        <v>0</v>
      </c>
      <c r="DC74" s="359">
        <v>0</v>
      </c>
      <c r="DE74" s="23">
        <f t="shared" si="39"/>
        <v>0</v>
      </c>
      <c r="DF74" s="23">
        <f t="shared" si="17"/>
        <v>0</v>
      </c>
      <c r="DG74">
        <f t="shared" si="38"/>
        <v>21</v>
      </c>
      <c r="DH74">
        <v>0</v>
      </c>
    </row>
    <row r="75" spans="1:112" ht="15">
      <c r="A75" s="67">
        <v>63</v>
      </c>
      <c r="B75" s="323" t="str">
        <f>$B$67&amp;"8."</f>
        <v>E.3.8.</v>
      </c>
      <c r="C75" s="357" t="s">
        <v>182</v>
      </c>
      <c r="D75" s="363"/>
      <c r="E75" s="358">
        <v>0.21</v>
      </c>
      <c r="F75" s="350">
        <f>H75+NPV(FD,I75:INDEX(I75:DC75,PAL))</f>
        <v>0</v>
      </c>
      <c r="G75" s="350">
        <f>SUMIF($H$5:$DC$5,"&lt;="&amp;PAL,$H75:$DC75)</f>
        <v>0</v>
      </c>
      <c r="H75" s="359">
        <v>0</v>
      </c>
      <c r="I75" s="359">
        <v>0</v>
      </c>
      <c r="J75" s="359">
        <v>0</v>
      </c>
      <c r="K75" s="359">
        <v>0</v>
      </c>
      <c r="L75" s="359">
        <v>0</v>
      </c>
      <c r="M75" s="359">
        <v>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0</v>
      </c>
      <c r="AI75" s="359">
        <v>0</v>
      </c>
      <c r="AJ75" s="359">
        <v>0</v>
      </c>
      <c r="AK75" s="359">
        <v>0</v>
      </c>
      <c r="AL75" s="359">
        <v>0</v>
      </c>
      <c r="AM75" s="359">
        <v>0</v>
      </c>
      <c r="AN75" s="359">
        <v>0</v>
      </c>
      <c r="AO75" s="359">
        <v>0</v>
      </c>
      <c r="AP75" s="359">
        <v>0</v>
      </c>
      <c r="AQ75" s="359">
        <v>0</v>
      </c>
      <c r="AR75" s="359">
        <v>0</v>
      </c>
      <c r="AS75" s="359">
        <v>0</v>
      </c>
      <c r="AT75" s="359">
        <v>0</v>
      </c>
      <c r="AU75" s="359">
        <v>0</v>
      </c>
      <c r="AV75" s="359">
        <v>0</v>
      </c>
      <c r="AW75" s="359">
        <v>0</v>
      </c>
      <c r="AX75" s="359">
        <v>0</v>
      </c>
      <c r="AY75" s="359">
        <v>0</v>
      </c>
      <c r="AZ75" s="359">
        <v>0</v>
      </c>
      <c r="BA75" s="359">
        <v>0</v>
      </c>
      <c r="BB75" s="359">
        <v>0</v>
      </c>
      <c r="BC75" s="359">
        <v>0</v>
      </c>
      <c r="BD75" s="359">
        <v>0</v>
      </c>
      <c r="BE75" s="359">
        <v>0</v>
      </c>
      <c r="BF75" s="359">
        <v>0</v>
      </c>
      <c r="BG75" s="359">
        <v>0</v>
      </c>
      <c r="BH75" s="359">
        <v>0</v>
      </c>
      <c r="BI75" s="359">
        <v>0</v>
      </c>
      <c r="BJ75" s="359">
        <v>0</v>
      </c>
      <c r="BK75" s="359">
        <v>0</v>
      </c>
      <c r="BL75" s="359">
        <v>0</v>
      </c>
      <c r="BM75" s="359">
        <v>0</v>
      </c>
      <c r="BN75" s="359">
        <v>0</v>
      </c>
      <c r="BO75" s="359">
        <v>0</v>
      </c>
      <c r="BP75" s="359">
        <v>0</v>
      </c>
      <c r="BQ75" s="359">
        <v>0</v>
      </c>
      <c r="BR75" s="359">
        <v>0</v>
      </c>
      <c r="BS75" s="359">
        <v>0</v>
      </c>
      <c r="BT75" s="359">
        <v>0</v>
      </c>
      <c r="BU75" s="359">
        <v>0</v>
      </c>
      <c r="BV75" s="359">
        <v>0</v>
      </c>
      <c r="BW75" s="359">
        <v>0</v>
      </c>
      <c r="BX75" s="359">
        <v>0</v>
      </c>
      <c r="BY75" s="359">
        <v>0</v>
      </c>
      <c r="BZ75" s="359">
        <v>0</v>
      </c>
      <c r="CA75" s="359">
        <v>0</v>
      </c>
      <c r="CB75" s="359">
        <v>0</v>
      </c>
      <c r="CC75" s="359">
        <v>0</v>
      </c>
      <c r="CD75" s="359">
        <v>0</v>
      </c>
      <c r="CE75" s="359">
        <v>0</v>
      </c>
      <c r="CF75" s="359">
        <v>0</v>
      </c>
      <c r="CG75" s="359">
        <v>0</v>
      </c>
      <c r="CH75" s="359">
        <v>0</v>
      </c>
      <c r="CI75" s="359">
        <v>0</v>
      </c>
      <c r="CJ75" s="359">
        <v>0</v>
      </c>
      <c r="CK75" s="359">
        <v>0</v>
      </c>
      <c r="CL75" s="359">
        <v>0</v>
      </c>
      <c r="CM75" s="359">
        <v>0</v>
      </c>
      <c r="CN75" s="359">
        <v>0</v>
      </c>
      <c r="CO75" s="359">
        <v>0</v>
      </c>
      <c r="CP75" s="359">
        <v>0</v>
      </c>
      <c r="CQ75" s="359">
        <v>0</v>
      </c>
      <c r="CR75" s="359">
        <v>0</v>
      </c>
      <c r="CS75" s="359">
        <v>0</v>
      </c>
      <c r="CT75" s="359">
        <v>0</v>
      </c>
      <c r="CU75" s="359">
        <v>0</v>
      </c>
      <c r="CV75" s="359">
        <v>0</v>
      </c>
      <c r="CW75" s="359">
        <v>0</v>
      </c>
      <c r="CX75" s="359">
        <v>0</v>
      </c>
      <c r="CY75" s="359">
        <v>0</v>
      </c>
      <c r="CZ75" s="359">
        <v>0</v>
      </c>
      <c r="DA75" s="359">
        <v>0</v>
      </c>
      <c r="DB75" s="359">
        <v>0</v>
      </c>
      <c r="DC75" s="359">
        <v>0</v>
      </c>
      <c r="DE75" s="23">
        <f t="shared" si="39"/>
        <v>0</v>
      </c>
      <c r="DF75" s="23">
        <f t="shared" si="17"/>
        <v>0</v>
      </c>
      <c r="DG75">
        <f t="shared" si="38"/>
        <v>21</v>
      </c>
      <c r="DH75">
        <v>0</v>
      </c>
    </row>
    <row r="76" spans="1:112" ht="15">
      <c r="A76" s="67">
        <v>64</v>
      </c>
      <c r="B76" s="323" t="str">
        <f>$B$67&amp;"9."</f>
        <v>E.3.9.</v>
      </c>
      <c r="C76" s="360" t="s">
        <v>178</v>
      </c>
      <c r="D76" s="323"/>
      <c r="E76" s="358">
        <v>0.21</v>
      </c>
      <c r="F76" s="350">
        <f>H76+NPV(FD,I76:INDEX(I76:DC76,PAL))</f>
        <v>0</v>
      </c>
      <c r="G76" s="350">
        <f>SUMIF($H$5:$DC$5,"&lt;="&amp;PAL,$H76:$DC76)</f>
        <v>0</v>
      </c>
      <c r="H76" s="361">
        <v>0</v>
      </c>
      <c r="I76" s="361">
        <v>0</v>
      </c>
      <c r="J76" s="361">
        <v>0</v>
      </c>
      <c r="K76" s="361">
        <v>0</v>
      </c>
      <c r="L76" s="361">
        <v>0</v>
      </c>
      <c r="M76" s="361">
        <v>0</v>
      </c>
      <c r="N76" s="361">
        <v>0</v>
      </c>
      <c r="O76" s="361">
        <v>0</v>
      </c>
      <c r="P76" s="361">
        <v>0</v>
      </c>
      <c r="Q76" s="361">
        <v>0</v>
      </c>
      <c r="R76" s="361">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362">
        <v>0</v>
      </c>
      <c r="BA76" s="362">
        <v>0</v>
      </c>
      <c r="BB76" s="362">
        <v>0</v>
      </c>
      <c r="BC76" s="362">
        <v>0</v>
      </c>
      <c r="BD76" s="362">
        <v>0</v>
      </c>
      <c r="BE76" s="362">
        <v>0</v>
      </c>
      <c r="BF76" s="362">
        <v>0</v>
      </c>
      <c r="BG76" s="362">
        <v>0</v>
      </c>
      <c r="BH76" s="362">
        <v>0</v>
      </c>
      <c r="BI76" s="362">
        <v>0</v>
      </c>
      <c r="BJ76" s="362">
        <v>0</v>
      </c>
      <c r="BK76" s="362">
        <v>0</v>
      </c>
      <c r="BL76" s="362">
        <v>0</v>
      </c>
      <c r="BM76" s="362">
        <v>0</v>
      </c>
      <c r="BN76" s="362">
        <v>0</v>
      </c>
      <c r="BO76" s="362">
        <v>0</v>
      </c>
      <c r="BP76" s="362">
        <v>0</v>
      </c>
      <c r="BQ76" s="362">
        <v>0</v>
      </c>
      <c r="BR76" s="362">
        <v>0</v>
      </c>
      <c r="BS76" s="362">
        <v>0</v>
      </c>
      <c r="BT76" s="362">
        <v>0</v>
      </c>
      <c r="BU76" s="362">
        <v>0</v>
      </c>
      <c r="BV76" s="362">
        <v>0</v>
      </c>
      <c r="BW76" s="362">
        <v>0</v>
      </c>
      <c r="BX76" s="362">
        <v>0</v>
      </c>
      <c r="BY76" s="362">
        <v>0</v>
      </c>
      <c r="BZ76" s="362">
        <v>0</v>
      </c>
      <c r="CA76" s="362">
        <v>0</v>
      </c>
      <c r="CB76" s="362">
        <v>0</v>
      </c>
      <c r="CC76" s="362">
        <v>0</v>
      </c>
      <c r="CD76" s="362">
        <v>0</v>
      </c>
      <c r="CE76" s="362">
        <v>0</v>
      </c>
      <c r="CF76" s="362">
        <v>0</v>
      </c>
      <c r="CG76" s="362">
        <v>0</v>
      </c>
      <c r="CH76" s="362">
        <v>0</v>
      </c>
      <c r="CI76" s="362">
        <v>0</v>
      </c>
      <c r="CJ76" s="362">
        <v>0</v>
      </c>
      <c r="CK76" s="362">
        <v>0</v>
      </c>
      <c r="CL76" s="362">
        <v>0</v>
      </c>
      <c r="CM76" s="362">
        <v>0</v>
      </c>
      <c r="CN76" s="362">
        <v>0</v>
      </c>
      <c r="CO76" s="362">
        <v>0</v>
      </c>
      <c r="CP76" s="362">
        <v>0</v>
      </c>
      <c r="CQ76" s="362">
        <v>0</v>
      </c>
      <c r="CR76" s="362">
        <v>0</v>
      </c>
      <c r="CS76" s="362">
        <v>0</v>
      </c>
      <c r="CT76" s="362">
        <v>0</v>
      </c>
      <c r="CU76" s="362">
        <v>0</v>
      </c>
      <c r="CV76" s="362">
        <v>0</v>
      </c>
      <c r="CW76" s="362">
        <v>0</v>
      </c>
      <c r="CX76" s="362">
        <v>0</v>
      </c>
      <c r="CY76" s="362">
        <v>0</v>
      </c>
      <c r="CZ76" s="362">
        <v>0</v>
      </c>
      <c r="DA76" s="362">
        <v>0</v>
      </c>
      <c r="DB76" s="362">
        <v>0</v>
      </c>
      <c r="DC76" s="362">
        <v>0</v>
      </c>
      <c r="DE76" s="23">
        <f t="shared" si="39"/>
        <v>0</v>
      </c>
      <c r="DF76" s="23">
        <f t="shared" si="17"/>
        <v>0</v>
      </c>
      <c r="DG76">
        <f t="shared" si="38"/>
        <v>21</v>
      </c>
      <c r="DH76">
        <v>0</v>
      </c>
    </row>
    <row r="77" spans="1:112" ht="15">
      <c r="A77" s="67">
        <v>65</v>
      </c>
      <c r="B77" s="323" t="str">
        <f>$B$67&amp;"L."</f>
        <v>E.3.L.</v>
      </c>
      <c r="C77" s="360" t="s">
        <v>179</v>
      </c>
      <c r="D77" s="323"/>
      <c r="E77" s="358">
        <v>0.21</v>
      </c>
      <c r="F77" s="350">
        <f>H77+NPV(FD,I77:INDEX(I77:DC77,PAL))</f>
        <v>0</v>
      </c>
      <c r="G77" s="350">
        <f>SUMIF($H$5:$DC$5,"&lt;="&amp;PAL,$H77:$DC77)</f>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2">
        <v>0</v>
      </c>
      <c r="AC77" s="361">
        <v>0</v>
      </c>
      <c r="AD77" s="361">
        <v>0</v>
      </c>
      <c r="AE77" s="361">
        <v>0</v>
      </c>
      <c r="AF77" s="361">
        <v>0</v>
      </c>
      <c r="AG77" s="361">
        <v>0</v>
      </c>
      <c r="AH77" s="361">
        <v>0</v>
      </c>
      <c r="AI77" s="361">
        <v>0</v>
      </c>
      <c r="AJ77" s="361">
        <v>0</v>
      </c>
      <c r="AK77" s="361">
        <v>0</v>
      </c>
      <c r="AL77" s="361">
        <v>0</v>
      </c>
      <c r="AM77" s="361">
        <v>0</v>
      </c>
      <c r="AN77" s="361">
        <v>0</v>
      </c>
      <c r="AO77" s="361">
        <v>0</v>
      </c>
      <c r="AP77" s="361">
        <v>0</v>
      </c>
      <c r="AQ77" s="361">
        <v>0</v>
      </c>
      <c r="AR77" s="361">
        <v>0</v>
      </c>
      <c r="AS77" s="361">
        <v>0</v>
      </c>
      <c r="AT77" s="361">
        <v>0</v>
      </c>
      <c r="AU77" s="361">
        <v>0</v>
      </c>
      <c r="AV77" s="361">
        <v>0</v>
      </c>
      <c r="AW77" s="361">
        <v>0</v>
      </c>
      <c r="AX77" s="361">
        <v>0</v>
      </c>
      <c r="AY77" s="361">
        <v>0</v>
      </c>
      <c r="AZ77" s="361">
        <v>0</v>
      </c>
      <c r="BA77" s="361">
        <v>0</v>
      </c>
      <c r="BB77" s="361">
        <v>0</v>
      </c>
      <c r="BC77" s="361">
        <v>0</v>
      </c>
      <c r="BD77" s="361">
        <v>0</v>
      </c>
      <c r="BE77" s="361">
        <v>0</v>
      </c>
      <c r="BF77" s="361">
        <v>0</v>
      </c>
      <c r="BG77" s="361">
        <v>0</v>
      </c>
      <c r="BH77" s="361">
        <v>0</v>
      </c>
      <c r="BI77" s="361">
        <v>0</v>
      </c>
      <c r="BJ77" s="361">
        <v>0</v>
      </c>
      <c r="BK77" s="361">
        <v>0</v>
      </c>
      <c r="BL77" s="361">
        <v>0</v>
      </c>
      <c r="BM77" s="361">
        <v>0</v>
      </c>
      <c r="BN77" s="361">
        <v>0</v>
      </c>
      <c r="BO77" s="361">
        <v>0</v>
      </c>
      <c r="BP77" s="361">
        <v>0</v>
      </c>
      <c r="BQ77" s="361">
        <v>0</v>
      </c>
      <c r="BR77" s="361">
        <v>0</v>
      </c>
      <c r="BS77" s="361">
        <v>0</v>
      </c>
      <c r="BT77" s="361">
        <v>0</v>
      </c>
      <c r="BU77" s="361">
        <v>0</v>
      </c>
      <c r="BV77" s="361">
        <v>0</v>
      </c>
      <c r="BW77" s="361">
        <v>0</v>
      </c>
      <c r="BX77" s="361">
        <v>0</v>
      </c>
      <c r="BY77" s="361">
        <v>0</v>
      </c>
      <c r="BZ77" s="361">
        <v>0</v>
      </c>
      <c r="CA77" s="361">
        <v>0</v>
      </c>
      <c r="CB77" s="361">
        <v>0</v>
      </c>
      <c r="CC77" s="361">
        <v>0</v>
      </c>
      <c r="CD77" s="361">
        <v>0</v>
      </c>
      <c r="CE77" s="361">
        <v>0</v>
      </c>
      <c r="CF77" s="361">
        <v>0</v>
      </c>
      <c r="CG77" s="361">
        <v>0</v>
      </c>
      <c r="CH77" s="361">
        <v>0</v>
      </c>
      <c r="CI77" s="361">
        <v>0</v>
      </c>
      <c r="CJ77" s="361">
        <v>0</v>
      </c>
      <c r="CK77" s="361">
        <v>0</v>
      </c>
      <c r="CL77" s="361">
        <v>0</v>
      </c>
      <c r="CM77" s="361">
        <v>0</v>
      </c>
      <c r="CN77" s="361">
        <v>0</v>
      </c>
      <c r="CO77" s="361">
        <v>0</v>
      </c>
      <c r="CP77" s="361">
        <v>0</v>
      </c>
      <c r="CQ77" s="361">
        <v>0</v>
      </c>
      <c r="CR77" s="361">
        <v>0</v>
      </c>
      <c r="CS77" s="361">
        <v>0</v>
      </c>
      <c r="CT77" s="361">
        <v>0</v>
      </c>
      <c r="CU77" s="361">
        <v>0</v>
      </c>
      <c r="CV77" s="361">
        <v>0</v>
      </c>
      <c r="CW77" s="361">
        <v>0</v>
      </c>
      <c r="CX77" s="361">
        <v>0</v>
      </c>
      <c r="CY77" s="361">
        <v>0</v>
      </c>
      <c r="CZ77" s="361">
        <v>0</v>
      </c>
      <c r="DA77" s="361">
        <v>0</v>
      </c>
      <c r="DB77" s="361">
        <v>0</v>
      </c>
      <c r="DC77" s="362">
        <v>0</v>
      </c>
      <c r="DE77" s="23">
        <f t="shared" si="39"/>
        <v>0</v>
      </c>
      <c r="DF77" s="23">
        <f t="shared" ref="DF77:DF129" si="40">COUNTIF($H77:$DC77,"&lt;&gt;0")</f>
        <v>0</v>
      </c>
      <c r="DG77">
        <f t="shared" si="38"/>
        <v>21</v>
      </c>
      <c r="DH77">
        <f>DG77/(100+DG77)</f>
        <v>0.17355371900826447</v>
      </c>
    </row>
    <row r="78" spans="1:112" ht="15">
      <c r="A78" s="67">
        <v>66</v>
      </c>
      <c r="B78" s="18" t="s">
        <v>225</v>
      </c>
      <c r="C78" s="78" t="s">
        <v>226</v>
      </c>
      <c r="D78" s="2"/>
      <c r="E78" s="2"/>
      <c r="F78" s="350">
        <f>SUM(F79:F87)</f>
        <v>0</v>
      </c>
      <c r="G78" s="350">
        <f>SUMIF($H$5:$DC$5,"&lt;="&amp;PAL,$H78:$DC78)</f>
        <v>0</v>
      </c>
      <c r="H78" s="352">
        <f>SUM(H79:H86)+H87</f>
        <v>0</v>
      </c>
      <c r="I78" s="352">
        <f t="shared" ref="I78:AK78" si="41">SUM(I79:I86)+I87</f>
        <v>0</v>
      </c>
      <c r="J78" s="352">
        <f t="shared" si="41"/>
        <v>0</v>
      </c>
      <c r="K78" s="352">
        <f t="shared" si="41"/>
        <v>0</v>
      </c>
      <c r="L78" s="352">
        <f t="shared" si="41"/>
        <v>0</v>
      </c>
      <c r="M78" s="352">
        <f t="shared" si="41"/>
        <v>0</v>
      </c>
      <c r="N78" s="352">
        <f t="shared" si="41"/>
        <v>0</v>
      </c>
      <c r="O78" s="352">
        <f t="shared" si="41"/>
        <v>0</v>
      </c>
      <c r="P78" s="352">
        <f t="shared" si="41"/>
        <v>0</v>
      </c>
      <c r="Q78" s="352">
        <f t="shared" si="41"/>
        <v>0</v>
      </c>
      <c r="R78" s="352">
        <f t="shared" si="41"/>
        <v>0</v>
      </c>
      <c r="S78" s="352">
        <f t="shared" si="41"/>
        <v>0</v>
      </c>
      <c r="T78" s="352">
        <f t="shared" si="41"/>
        <v>0</v>
      </c>
      <c r="U78" s="352">
        <f t="shared" si="41"/>
        <v>0</v>
      </c>
      <c r="V78" s="352">
        <f t="shared" si="41"/>
        <v>0</v>
      </c>
      <c r="W78" s="352">
        <f t="shared" si="41"/>
        <v>0</v>
      </c>
      <c r="X78" s="352">
        <f t="shared" si="41"/>
        <v>0</v>
      </c>
      <c r="Y78" s="352">
        <f t="shared" si="41"/>
        <v>0</v>
      </c>
      <c r="Z78" s="352">
        <f t="shared" si="41"/>
        <v>0</v>
      </c>
      <c r="AA78" s="352">
        <f t="shared" si="41"/>
        <v>0</v>
      </c>
      <c r="AB78" s="352">
        <f t="shared" si="41"/>
        <v>0</v>
      </c>
      <c r="AC78" s="352">
        <f t="shared" si="41"/>
        <v>0</v>
      </c>
      <c r="AD78" s="352">
        <f t="shared" si="41"/>
        <v>0</v>
      </c>
      <c r="AE78" s="352">
        <f t="shared" si="41"/>
        <v>0</v>
      </c>
      <c r="AF78" s="352">
        <f t="shared" si="41"/>
        <v>0</v>
      </c>
      <c r="AG78" s="352">
        <f t="shared" si="41"/>
        <v>0</v>
      </c>
      <c r="AH78" s="352">
        <f t="shared" si="41"/>
        <v>0</v>
      </c>
      <c r="AI78" s="352">
        <f t="shared" si="41"/>
        <v>0</v>
      </c>
      <c r="AJ78" s="352">
        <f t="shared" si="41"/>
        <v>0</v>
      </c>
      <c r="AK78" s="352">
        <f t="shared" si="41"/>
        <v>0</v>
      </c>
      <c r="AL78" s="352">
        <f>SUM(AL79:AL86)+AL87</f>
        <v>0</v>
      </c>
      <c r="AM78" s="352">
        <f t="shared" ref="AM78:CX78" si="42">SUM(AM79:AM86)+AM87</f>
        <v>0</v>
      </c>
      <c r="AN78" s="352">
        <f t="shared" si="42"/>
        <v>0</v>
      </c>
      <c r="AO78" s="352">
        <f t="shared" si="42"/>
        <v>0</v>
      </c>
      <c r="AP78" s="352">
        <f t="shared" si="42"/>
        <v>0</v>
      </c>
      <c r="AQ78" s="352">
        <f t="shared" si="42"/>
        <v>0</v>
      </c>
      <c r="AR78" s="352">
        <f t="shared" si="42"/>
        <v>0</v>
      </c>
      <c r="AS78" s="352">
        <f t="shared" si="42"/>
        <v>0</v>
      </c>
      <c r="AT78" s="352">
        <f t="shared" si="42"/>
        <v>0</v>
      </c>
      <c r="AU78" s="352">
        <f t="shared" si="42"/>
        <v>0</v>
      </c>
      <c r="AV78" s="352">
        <f t="shared" si="42"/>
        <v>0</v>
      </c>
      <c r="AW78" s="352">
        <f t="shared" si="42"/>
        <v>0</v>
      </c>
      <c r="AX78" s="352">
        <f t="shared" si="42"/>
        <v>0</v>
      </c>
      <c r="AY78" s="352">
        <f t="shared" si="42"/>
        <v>0</v>
      </c>
      <c r="AZ78" s="352">
        <f t="shared" si="42"/>
        <v>0</v>
      </c>
      <c r="BA78" s="352">
        <f t="shared" si="42"/>
        <v>0</v>
      </c>
      <c r="BB78" s="352">
        <f t="shared" si="42"/>
        <v>0</v>
      </c>
      <c r="BC78" s="352">
        <f t="shared" si="42"/>
        <v>0</v>
      </c>
      <c r="BD78" s="352">
        <f t="shared" si="42"/>
        <v>0</v>
      </c>
      <c r="BE78" s="352">
        <f t="shared" si="42"/>
        <v>0</v>
      </c>
      <c r="BF78" s="352">
        <f t="shared" si="42"/>
        <v>0</v>
      </c>
      <c r="BG78" s="352">
        <f t="shared" si="42"/>
        <v>0</v>
      </c>
      <c r="BH78" s="352">
        <f t="shared" si="42"/>
        <v>0</v>
      </c>
      <c r="BI78" s="352">
        <f t="shared" si="42"/>
        <v>0</v>
      </c>
      <c r="BJ78" s="352">
        <f t="shared" si="42"/>
        <v>0</v>
      </c>
      <c r="BK78" s="352">
        <f t="shared" si="42"/>
        <v>0</v>
      </c>
      <c r="BL78" s="352">
        <f t="shared" si="42"/>
        <v>0</v>
      </c>
      <c r="BM78" s="352">
        <f t="shared" si="42"/>
        <v>0</v>
      </c>
      <c r="BN78" s="352">
        <f t="shared" si="42"/>
        <v>0</v>
      </c>
      <c r="BO78" s="352">
        <f t="shared" si="42"/>
        <v>0</v>
      </c>
      <c r="BP78" s="352">
        <f t="shared" si="42"/>
        <v>0</v>
      </c>
      <c r="BQ78" s="352">
        <f t="shared" si="42"/>
        <v>0</v>
      </c>
      <c r="BR78" s="352">
        <f t="shared" si="42"/>
        <v>0</v>
      </c>
      <c r="BS78" s="352">
        <f t="shared" si="42"/>
        <v>0</v>
      </c>
      <c r="BT78" s="352">
        <f t="shared" si="42"/>
        <v>0</v>
      </c>
      <c r="BU78" s="352">
        <f t="shared" si="42"/>
        <v>0</v>
      </c>
      <c r="BV78" s="352">
        <f t="shared" si="42"/>
        <v>0</v>
      </c>
      <c r="BW78" s="352">
        <f t="shared" si="42"/>
        <v>0</v>
      </c>
      <c r="BX78" s="352">
        <f t="shared" si="42"/>
        <v>0</v>
      </c>
      <c r="BY78" s="352">
        <f t="shared" si="42"/>
        <v>0</v>
      </c>
      <c r="BZ78" s="352">
        <f t="shared" si="42"/>
        <v>0</v>
      </c>
      <c r="CA78" s="352">
        <f t="shared" si="42"/>
        <v>0</v>
      </c>
      <c r="CB78" s="352">
        <f t="shared" si="42"/>
        <v>0</v>
      </c>
      <c r="CC78" s="352">
        <f t="shared" si="42"/>
        <v>0</v>
      </c>
      <c r="CD78" s="352">
        <f t="shared" si="42"/>
        <v>0</v>
      </c>
      <c r="CE78" s="352">
        <f t="shared" si="42"/>
        <v>0</v>
      </c>
      <c r="CF78" s="352">
        <f t="shared" si="42"/>
        <v>0</v>
      </c>
      <c r="CG78" s="352">
        <f t="shared" si="42"/>
        <v>0</v>
      </c>
      <c r="CH78" s="352">
        <f t="shared" si="42"/>
        <v>0</v>
      </c>
      <c r="CI78" s="352">
        <f t="shared" si="42"/>
        <v>0</v>
      </c>
      <c r="CJ78" s="352">
        <f t="shared" si="42"/>
        <v>0</v>
      </c>
      <c r="CK78" s="352">
        <f t="shared" si="42"/>
        <v>0</v>
      </c>
      <c r="CL78" s="352">
        <f t="shared" si="42"/>
        <v>0</v>
      </c>
      <c r="CM78" s="352">
        <f t="shared" si="42"/>
        <v>0</v>
      </c>
      <c r="CN78" s="352">
        <f t="shared" si="42"/>
        <v>0</v>
      </c>
      <c r="CO78" s="352">
        <f t="shared" si="42"/>
        <v>0</v>
      </c>
      <c r="CP78" s="352">
        <f t="shared" si="42"/>
        <v>0</v>
      </c>
      <c r="CQ78" s="352">
        <f t="shared" si="42"/>
        <v>0</v>
      </c>
      <c r="CR78" s="352">
        <f t="shared" si="42"/>
        <v>0</v>
      </c>
      <c r="CS78" s="352">
        <f t="shared" si="42"/>
        <v>0</v>
      </c>
      <c r="CT78" s="352">
        <f t="shared" si="42"/>
        <v>0</v>
      </c>
      <c r="CU78" s="352">
        <f t="shared" si="42"/>
        <v>0</v>
      </c>
      <c r="CV78" s="352">
        <f t="shared" si="42"/>
        <v>0</v>
      </c>
      <c r="CW78" s="352">
        <f t="shared" si="42"/>
        <v>0</v>
      </c>
      <c r="CX78" s="352">
        <f t="shared" si="42"/>
        <v>0</v>
      </c>
      <c r="CY78" s="352">
        <f>SUM(CY79:CY86)+CY87</f>
        <v>0</v>
      </c>
      <c r="CZ78" s="352">
        <f>SUM(CZ79:CZ86)+CZ87</f>
        <v>0</v>
      </c>
      <c r="DA78" s="352">
        <f>SUM(DA79:DA86)+DA87</f>
        <v>0</v>
      </c>
      <c r="DB78" s="352">
        <f>SUM(DB79:DB86)+DB87</f>
        <v>0</v>
      </c>
      <c r="DC78" s="352">
        <f>SUM(DC79:DC86)+DC87</f>
        <v>0</v>
      </c>
      <c r="DF78" s="23">
        <f t="shared" si="40"/>
        <v>0</v>
      </c>
    </row>
    <row r="79" spans="1:112" ht="15" customHeight="1">
      <c r="A79" s="67">
        <v>67</v>
      </c>
      <c r="B79" s="323" t="str">
        <f>$B$78&amp;"1."</f>
        <v>F.1.</v>
      </c>
      <c r="C79" s="357" t="s">
        <v>182</v>
      </c>
      <c r="D79" s="363"/>
      <c r="E79" s="358">
        <v>0.21</v>
      </c>
      <c r="F79" s="350">
        <f>H79+NPV(FD,I79:INDEX(I79:DC79,PAL))</f>
        <v>0</v>
      </c>
      <c r="G79" s="350">
        <f>SUMIF($H$5:$DC$5,"&lt;="&amp;PAL,$H79:$DC79)</f>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0</v>
      </c>
      <c r="AI79" s="359">
        <v>0</v>
      </c>
      <c r="AJ79" s="359">
        <v>0</v>
      </c>
      <c r="AK79" s="359">
        <v>0</v>
      </c>
      <c r="AL79" s="359">
        <v>0</v>
      </c>
      <c r="AM79" s="359">
        <v>0</v>
      </c>
      <c r="AN79" s="359">
        <v>0</v>
      </c>
      <c r="AO79" s="359">
        <v>0</v>
      </c>
      <c r="AP79" s="359">
        <v>0</v>
      </c>
      <c r="AQ79" s="359">
        <v>0</v>
      </c>
      <c r="AR79" s="359">
        <v>0</v>
      </c>
      <c r="AS79" s="359">
        <v>0</v>
      </c>
      <c r="AT79" s="359">
        <v>0</v>
      </c>
      <c r="AU79" s="359">
        <v>0</v>
      </c>
      <c r="AV79" s="359">
        <v>0</v>
      </c>
      <c r="AW79" s="359">
        <v>0</v>
      </c>
      <c r="AX79" s="359">
        <v>0</v>
      </c>
      <c r="AY79" s="359">
        <v>0</v>
      </c>
      <c r="AZ79" s="359">
        <v>0</v>
      </c>
      <c r="BA79" s="359">
        <v>0</v>
      </c>
      <c r="BB79" s="359">
        <v>0</v>
      </c>
      <c r="BC79" s="359">
        <v>0</v>
      </c>
      <c r="BD79" s="359">
        <v>0</v>
      </c>
      <c r="BE79" s="359">
        <v>0</v>
      </c>
      <c r="BF79" s="359">
        <v>0</v>
      </c>
      <c r="BG79" s="359">
        <v>0</v>
      </c>
      <c r="BH79" s="359">
        <v>0</v>
      </c>
      <c r="BI79" s="359">
        <v>0</v>
      </c>
      <c r="BJ79" s="359">
        <v>0</v>
      </c>
      <c r="BK79" s="359">
        <v>0</v>
      </c>
      <c r="BL79" s="359">
        <v>0</v>
      </c>
      <c r="BM79" s="359">
        <v>0</v>
      </c>
      <c r="BN79" s="359">
        <v>0</v>
      </c>
      <c r="BO79" s="359">
        <v>0</v>
      </c>
      <c r="BP79" s="359">
        <v>0</v>
      </c>
      <c r="BQ79" s="359">
        <v>0</v>
      </c>
      <c r="BR79" s="359">
        <v>0</v>
      </c>
      <c r="BS79" s="359">
        <v>0</v>
      </c>
      <c r="BT79" s="359">
        <v>0</v>
      </c>
      <c r="BU79" s="359">
        <v>0</v>
      </c>
      <c r="BV79" s="359">
        <v>0</v>
      </c>
      <c r="BW79" s="359">
        <v>0</v>
      </c>
      <c r="BX79" s="359">
        <v>0</v>
      </c>
      <c r="BY79" s="359">
        <v>0</v>
      </c>
      <c r="BZ79" s="359">
        <v>0</v>
      </c>
      <c r="CA79" s="359">
        <v>0</v>
      </c>
      <c r="CB79" s="359">
        <v>0</v>
      </c>
      <c r="CC79" s="359">
        <v>0</v>
      </c>
      <c r="CD79" s="359">
        <v>0</v>
      </c>
      <c r="CE79" s="359">
        <v>0</v>
      </c>
      <c r="CF79" s="359">
        <v>0</v>
      </c>
      <c r="CG79" s="359">
        <v>0</v>
      </c>
      <c r="CH79" s="359">
        <v>0</v>
      </c>
      <c r="CI79" s="359">
        <v>0</v>
      </c>
      <c r="CJ79" s="359">
        <v>0</v>
      </c>
      <c r="CK79" s="359">
        <v>0</v>
      </c>
      <c r="CL79" s="359">
        <v>0</v>
      </c>
      <c r="CM79" s="359">
        <v>0</v>
      </c>
      <c r="CN79" s="359">
        <v>0</v>
      </c>
      <c r="CO79" s="359">
        <v>0</v>
      </c>
      <c r="CP79" s="359">
        <v>0</v>
      </c>
      <c r="CQ79" s="359">
        <v>0</v>
      </c>
      <c r="CR79" s="359">
        <v>0</v>
      </c>
      <c r="CS79" s="359">
        <v>0</v>
      </c>
      <c r="CT79" s="359">
        <v>0</v>
      </c>
      <c r="CU79" s="359">
        <v>0</v>
      </c>
      <c r="CV79" s="359">
        <v>0</v>
      </c>
      <c r="CW79" s="359">
        <v>0</v>
      </c>
      <c r="CX79" s="359">
        <v>0</v>
      </c>
      <c r="CY79" s="359">
        <v>0</v>
      </c>
      <c r="CZ79" s="359">
        <v>0</v>
      </c>
      <c r="DA79" s="359">
        <v>0</v>
      </c>
      <c r="DB79" s="359">
        <v>0</v>
      </c>
      <c r="DC79" s="359">
        <v>0</v>
      </c>
      <c r="DE79" s="23">
        <f>COUNTBLANK(H79:DC79)</f>
        <v>0</v>
      </c>
      <c r="DF79" s="23">
        <f t="shared" si="40"/>
        <v>0</v>
      </c>
      <c r="DG79">
        <f t="shared" ref="DG79:DG88" si="43">IF(ISNUMBER(E79),E79*100,0)</f>
        <v>21</v>
      </c>
      <c r="DH79">
        <v>0</v>
      </c>
    </row>
    <row r="80" spans="1:112" ht="15" customHeight="1">
      <c r="A80" s="67">
        <v>68</v>
      </c>
      <c r="B80" s="323" t="str">
        <f>$B$78&amp;"2."</f>
        <v>F.2.</v>
      </c>
      <c r="C80" s="357" t="s">
        <v>182</v>
      </c>
      <c r="D80" s="363"/>
      <c r="E80" s="358">
        <v>0.21</v>
      </c>
      <c r="F80" s="350">
        <f>H80+NPV(FD,I80:INDEX(I80:DC80,PAL))</f>
        <v>0</v>
      </c>
      <c r="G80" s="350">
        <f>SUMIF($H$5:$DC$5,"&lt;="&amp;PAL,$H80:$DC80)</f>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0</v>
      </c>
      <c r="AI80" s="359">
        <v>0</v>
      </c>
      <c r="AJ80" s="359">
        <v>0</v>
      </c>
      <c r="AK80" s="359">
        <v>0</v>
      </c>
      <c r="AL80" s="359">
        <v>0</v>
      </c>
      <c r="AM80" s="359">
        <v>0</v>
      </c>
      <c r="AN80" s="359">
        <v>0</v>
      </c>
      <c r="AO80" s="359">
        <v>0</v>
      </c>
      <c r="AP80" s="359">
        <v>0</v>
      </c>
      <c r="AQ80" s="359">
        <v>0</v>
      </c>
      <c r="AR80" s="359">
        <v>0</v>
      </c>
      <c r="AS80" s="359">
        <v>0</v>
      </c>
      <c r="AT80" s="359">
        <v>0</v>
      </c>
      <c r="AU80" s="359">
        <v>0</v>
      </c>
      <c r="AV80" s="359">
        <v>0</v>
      </c>
      <c r="AW80" s="359">
        <v>0</v>
      </c>
      <c r="AX80" s="359">
        <v>0</v>
      </c>
      <c r="AY80" s="359">
        <v>0</v>
      </c>
      <c r="AZ80" s="359">
        <v>0</v>
      </c>
      <c r="BA80" s="359">
        <v>0</v>
      </c>
      <c r="BB80" s="359">
        <v>0</v>
      </c>
      <c r="BC80" s="359">
        <v>0</v>
      </c>
      <c r="BD80" s="359">
        <v>0</v>
      </c>
      <c r="BE80" s="359">
        <v>0</v>
      </c>
      <c r="BF80" s="359">
        <v>0</v>
      </c>
      <c r="BG80" s="359">
        <v>0</v>
      </c>
      <c r="BH80" s="359">
        <v>0</v>
      </c>
      <c r="BI80" s="359">
        <v>0</v>
      </c>
      <c r="BJ80" s="359">
        <v>0</v>
      </c>
      <c r="BK80" s="359">
        <v>0</v>
      </c>
      <c r="BL80" s="359">
        <v>0</v>
      </c>
      <c r="BM80" s="359">
        <v>0</v>
      </c>
      <c r="BN80" s="359">
        <v>0</v>
      </c>
      <c r="BO80" s="359">
        <v>0</v>
      </c>
      <c r="BP80" s="359">
        <v>0</v>
      </c>
      <c r="BQ80" s="359">
        <v>0</v>
      </c>
      <c r="BR80" s="359">
        <v>0</v>
      </c>
      <c r="BS80" s="359">
        <v>0</v>
      </c>
      <c r="BT80" s="359">
        <v>0</v>
      </c>
      <c r="BU80" s="359">
        <v>0</v>
      </c>
      <c r="BV80" s="359">
        <v>0</v>
      </c>
      <c r="BW80" s="359">
        <v>0</v>
      </c>
      <c r="BX80" s="359">
        <v>0</v>
      </c>
      <c r="BY80" s="359">
        <v>0</v>
      </c>
      <c r="BZ80" s="359">
        <v>0</v>
      </c>
      <c r="CA80" s="359">
        <v>0</v>
      </c>
      <c r="CB80" s="359">
        <v>0</v>
      </c>
      <c r="CC80" s="359">
        <v>0</v>
      </c>
      <c r="CD80" s="359">
        <v>0</v>
      </c>
      <c r="CE80" s="359">
        <v>0</v>
      </c>
      <c r="CF80" s="359">
        <v>0</v>
      </c>
      <c r="CG80" s="359">
        <v>0</v>
      </c>
      <c r="CH80" s="359">
        <v>0</v>
      </c>
      <c r="CI80" s="359">
        <v>0</v>
      </c>
      <c r="CJ80" s="359">
        <v>0</v>
      </c>
      <c r="CK80" s="359">
        <v>0</v>
      </c>
      <c r="CL80" s="359">
        <v>0</v>
      </c>
      <c r="CM80" s="359">
        <v>0</v>
      </c>
      <c r="CN80" s="359">
        <v>0</v>
      </c>
      <c r="CO80" s="359">
        <v>0</v>
      </c>
      <c r="CP80" s="359">
        <v>0</v>
      </c>
      <c r="CQ80" s="359">
        <v>0</v>
      </c>
      <c r="CR80" s="359">
        <v>0</v>
      </c>
      <c r="CS80" s="359">
        <v>0</v>
      </c>
      <c r="CT80" s="359">
        <v>0</v>
      </c>
      <c r="CU80" s="359">
        <v>0</v>
      </c>
      <c r="CV80" s="359">
        <v>0</v>
      </c>
      <c r="CW80" s="359">
        <v>0</v>
      </c>
      <c r="CX80" s="359">
        <v>0</v>
      </c>
      <c r="CY80" s="359">
        <v>0</v>
      </c>
      <c r="CZ80" s="359">
        <v>0</v>
      </c>
      <c r="DA80" s="359">
        <v>0</v>
      </c>
      <c r="DB80" s="359">
        <v>0</v>
      </c>
      <c r="DC80" s="359">
        <v>0</v>
      </c>
      <c r="DE80" s="23">
        <f t="shared" ref="DE80:DE88" si="44">COUNTBLANK(H80:DC80)</f>
        <v>0</v>
      </c>
      <c r="DF80" s="23">
        <f t="shared" si="40"/>
        <v>0</v>
      </c>
      <c r="DG80">
        <f t="shared" si="43"/>
        <v>21</v>
      </c>
      <c r="DH80">
        <v>0</v>
      </c>
    </row>
    <row r="81" spans="1:112" ht="15" customHeight="1">
      <c r="A81" s="67">
        <v>69</v>
      </c>
      <c r="B81" s="323" t="str">
        <f>$B$78&amp;"3."</f>
        <v>F.3.</v>
      </c>
      <c r="C81" s="357" t="s">
        <v>182</v>
      </c>
      <c r="D81" s="363"/>
      <c r="E81" s="358">
        <v>0.21</v>
      </c>
      <c r="F81" s="350">
        <f>H81+NPV(FD,I81:INDEX(I81:DC81,PAL))</f>
        <v>0</v>
      </c>
      <c r="G81" s="350">
        <f>SUMIF($H$5:$DC$5,"&lt;="&amp;PAL,$H81:$DC81)</f>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0</v>
      </c>
      <c r="AI81" s="359">
        <v>0</v>
      </c>
      <c r="AJ81" s="359">
        <v>0</v>
      </c>
      <c r="AK81" s="359">
        <v>0</v>
      </c>
      <c r="AL81" s="359">
        <v>0</v>
      </c>
      <c r="AM81" s="359">
        <v>0</v>
      </c>
      <c r="AN81" s="359">
        <v>0</v>
      </c>
      <c r="AO81" s="359">
        <v>0</v>
      </c>
      <c r="AP81" s="359">
        <v>0</v>
      </c>
      <c r="AQ81" s="359">
        <v>0</v>
      </c>
      <c r="AR81" s="359">
        <v>0</v>
      </c>
      <c r="AS81" s="359">
        <v>0</v>
      </c>
      <c r="AT81" s="359">
        <v>0</v>
      </c>
      <c r="AU81" s="359">
        <v>0</v>
      </c>
      <c r="AV81" s="359">
        <v>0</v>
      </c>
      <c r="AW81" s="359">
        <v>0</v>
      </c>
      <c r="AX81" s="359">
        <v>0</v>
      </c>
      <c r="AY81" s="359">
        <v>0</v>
      </c>
      <c r="AZ81" s="359">
        <v>0</v>
      </c>
      <c r="BA81" s="359">
        <v>0</v>
      </c>
      <c r="BB81" s="359">
        <v>0</v>
      </c>
      <c r="BC81" s="359">
        <v>0</v>
      </c>
      <c r="BD81" s="359">
        <v>0</v>
      </c>
      <c r="BE81" s="359">
        <v>0</v>
      </c>
      <c r="BF81" s="359">
        <v>0</v>
      </c>
      <c r="BG81" s="359">
        <v>0</v>
      </c>
      <c r="BH81" s="359">
        <v>0</v>
      </c>
      <c r="BI81" s="359">
        <v>0</v>
      </c>
      <c r="BJ81" s="359">
        <v>0</v>
      </c>
      <c r="BK81" s="359">
        <v>0</v>
      </c>
      <c r="BL81" s="359">
        <v>0</v>
      </c>
      <c r="BM81" s="359">
        <v>0</v>
      </c>
      <c r="BN81" s="359">
        <v>0</v>
      </c>
      <c r="BO81" s="359">
        <v>0</v>
      </c>
      <c r="BP81" s="359">
        <v>0</v>
      </c>
      <c r="BQ81" s="359">
        <v>0</v>
      </c>
      <c r="BR81" s="359">
        <v>0</v>
      </c>
      <c r="BS81" s="359">
        <v>0</v>
      </c>
      <c r="BT81" s="359">
        <v>0</v>
      </c>
      <c r="BU81" s="359">
        <v>0</v>
      </c>
      <c r="BV81" s="359">
        <v>0</v>
      </c>
      <c r="BW81" s="359">
        <v>0</v>
      </c>
      <c r="BX81" s="359">
        <v>0</v>
      </c>
      <c r="BY81" s="359">
        <v>0</v>
      </c>
      <c r="BZ81" s="359">
        <v>0</v>
      </c>
      <c r="CA81" s="359">
        <v>0</v>
      </c>
      <c r="CB81" s="359">
        <v>0</v>
      </c>
      <c r="CC81" s="359">
        <v>0</v>
      </c>
      <c r="CD81" s="359">
        <v>0</v>
      </c>
      <c r="CE81" s="359">
        <v>0</v>
      </c>
      <c r="CF81" s="359">
        <v>0</v>
      </c>
      <c r="CG81" s="359">
        <v>0</v>
      </c>
      <c r="CH81" s="359">
        <v>0</v>
      </c>
      <c r="CI81" s="359">
        <v>0</v>
      </c>
      <c r="CJ81" s="359">
        <v>0</v>
      </c>
      <c r="CK81" s="359">
        <v>0</v>
      </c>
      <c r="CL81" s="359">
        <v>0</v>
      </c>
      <c r="CM81" s="359">
        <v>0</v>
      </c>
      <c r="CN81" s="359">
        <v>0</v>
      </c>
      <c r="CO81" s="359">
        <v>0</v>
      </c>
      <c r="CP81" s="359">
        <v>0</v>
      </c>
      <c r="CQ81" s="359">
        <v>0</v>
      </c>
      <c r="CR81" s="359">
        <v>0</v>
      </c>
      <c r="CS81" s="359">
        <v>0</v>
      </c>
      <c r="CT81" s="359">
        <v>0</v>
      </c>
      <c r="CU81" s="359">
        <v>0</v>
      </c>
      <c r="CV81" s="359">
        <v>0</v>
      </c>
      <c r="CW81" s="359">
        <v>0</v>
      </c>
      <c r="CX81" s="359">
        <v>0</v>
      </c>
      <c r="CY81" s="359">
        <v>0</v>
      </c>
      <c r="CZ81" s="359">
        <v>0</v>
      </c>
      <c r="DA81" s="359">
        <v>0</v>
      </c>
      <c r="DB81" s="359">
        <v>0</v>
      </c>
      <c r="DC81" s="359">
        <v>0</v>
      </c>
      <c r="DE81" s="23">
        <f t="shared" si="44"/>
        <v>0</v>
      </c>
      <c r="DF81" s="23">
        <f t="shared" si="40"/>
        <v>0</v>
      </c>
      <c r="DG81">
        <f t="shared" si="43"/>
        <v>21</v>
      </c>
      <c r="DH81">
        <v>0</v>
      </c>
    </row>
    <row r="82" spans="1:112" ht="15" customHeight="1">
      <c r="A82" s="67">
        <v>70</v>
      </c>
      <c r="B82" s="323" t="str">
        <f>$B$78&amp;"4."</f>
        <v>F.4.</v>
      </c>
      <c r="C82" s="357" t="s">
        <v>182</v>
      </c>
      <c r="D82" s="363"/>
      <c r="E82" s="358">
        <v>0.21</v>
      </c>
      <c r="F82" s="350">
        <f>H82+NPV(FD,I82:INDEX(I82:DC82,PAL))</f>
        <v>0</v>
      </c>
      <c r="G82" s="350">
        <f>SUMIF($H$5:$DC$5,"&lt;="&amp;PAL,$H82:$DC82)</f>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0</v>
      </c>
      <c r="AI82" s="359">
        <v>0</v>
      </c>
      <c r="AJ82" s="359">
        <v>0</v>
      </c>
      <c r="AK82" s="359">
        <v>0</v>
      </c>
      <c r="AL82" s="359">
        <v>0</v>
      </c>
      <c r="AM82" s="359">
        <v>0</v>
      </c>
      <c r="AN82" s="359">
        <v>0</v>
      </c>
      <c r="AO82" s="359">
        <v>0</v>
      </c>
      <c r="AP82" s="359">
        <v>0</v>
      </c>
      <c r="AQ82" s="359">
        <v>0</v>
      </c>
      <c r="AR82" s="359">
        <v>0</v>
      </c>
      <c r="AS82" s="359">
        <v>0</v>
      </c>
      <c r="AT82" s="359">
        <v>0</v>
      </c>
      <c r="AU82" s="359">
        <v>0</v>
      </c>
      <c r="AV82" s="359">
        <v>0</v>
      </c>
      <c r="AW82" s="359">
        <v>0</v>
      </c>
      <c r="AX82" s="359">
        <v>0</v>
      </c>
      <c r="AY82" s="359">
        <v>0</v>
      </c>
      <c r="AZ82" s="359">
        <v>0</v>
      </c>
      <c r="BA82" s="359">
        <v>0</v>
      </c>
      <c r="BB82" s="359">
        <v>0</v>
      </c>
      <c r="BC82" s="359">
        <v>0</v>
      </c>
      <c r="BD82" s="359">
        <v>0</v>
      </c>
      <c r="BE82" s="359">
        <v>0</v>
      </c>
      <c r="BF82" s="359">
        <v>0</v>
      </c>
      <c r="BG82" s="359">
        <v>0</v>
      </c>
      <c r="BH82" s="359">
        <v>0</v>
      </c>
      <c r="BI82" s="359">
        <v>0</v>
      </c>
      <c r="BJ82" s="359">
        <v>0</v>
      </c>
      <c r="BK82" s="359">
        <v>0</v>
      </c>
      <c r="BL82" s="359">
        <v>0</v>
      </c>
      <c r="BM82" s="359">
        <v>0</v>
      </c>
      <c r="BN82" s="359">
        <v>0</v>
      </c>
      <c r="BO82" s="359">
        <v>0</v>
      </c>
      <c r="BP82" s="359">
        <v>0</v>
      </c>
      <c r="BQ82" s="359">
        <v>0</v>
      </c>
      <c r="BR82" s="359">
        <v>0</v>
      </c>
      <c r="BS82" s="359">
        <v>0</v>
      </c>
      <c r="BT82" s="359">
        <v>0</v>
      </c>
      <c r="BU82" s="359">
        <v>0</v>
      </c>
      <c r="BV82" s="359">
        <v>0</v>
      </c>
      <c r="BW82" s="359">
        <v>0</v>
      </c>
      <c r="BX82" s="359">
        <v>0</v>
      </c>
      <c r="BY82" s="359">
        <v>0</v>
      </c>
      <c r="BZ82" s="359">
        <v>0</v>
      </c>
      <c r="CA82" s="359">
        <v>0</v>
      </c>
      <c r="CB82" s="359">
        <v>0</v>
      </c>
      <c r="CC82" s="359">
        <v>0</v>
      </c>
      <c r="CD82" s="359">
        <v>0</v>
      </c>
      <c r="CE82" s="359">
        <v>0</v>
      </c>
      <c r="CF82" s="359">
        <v>0</v>
      </c>
      <c r="CG82" s="359">
        <v>0</v>
      </c>
      <c r="CH82" s="359">
        <v>0</v>
      </c>
      <c r="CI82" s="359">
        <v>0</v>
      </c>
      <c r="CJ82" s="359">
        <v>0</v>
      </c>
      <c r="CK82" s="359">
        <v>0</v>
      </c>
      <c r="CL82" s="359">
        <v>0</v>
      </c>
      <c r="CM82" s="359">
        <v>0</v>
      </c>
      <c r="CN82" s="359">
        <v>0</v>
      </c>
      <c r="CO82" s="359">
        <v>0</v>
      </c>
      <c r="CP82" s="359">
        <v>0</v>
      </c>
      <c r="CQ82" s="359">
        <v>0</v>
      </c>
      <c r="CR82" s="359">
        <v>0</v>
      </c>
      <c r="CS82" s="359">
        <v>0</v>
      </c>
      <c r="CT82" s="359">
        <v>0</v>
      </c>
      <c r="CU82" s="359">
        <v>0</v>
      </c>
      <c r="CV82" s="359">
        <v>0</v>
      </c>
      <c r="CW82" s="359">
        <v>0</v>
      </c>
      <c r="CX82" s="359">
        <v>0</v>
      </c>
      <c r="CY82" s="359">
        <v>0</v>
      </c>
      <c r="CZ82" s="359">
        <v>0</v>
      </c>
      <c r="DA82" s="359">
        <v>0</v>
      </c>
      <c r="DB82" s="359">
        <v>0</v>
      </c>
      <c r="DC82" s="359">
        <v>0</v>
      </c>
      <c r="DE82" s="23">
        <f t="shared" si="44"/>
        <v>0</v>
      </c>
      <c r="DF82" s="23">
        <f t="shared" si="40"/>
        <v>0</v>
      </c>
      <c r="DG82">
        <f t="shared" si="43"/>
        <v>21</v>
      </c>
      <c r="DH82">
        <v>0</v>
      </c>
    </row>
    <row r="83" spans="1:112" ht="15" customHeight="1">
      <c r="A83" s="67">
        <v>71</v>
      </c>
      <c r="B83" s="323" t="str">
        <f>$B$78&amp;"5."</f>
        <v>F.5.</v>
      </c>
      <c r="C83" s="357" t="s">
        <v>182</v>
      </c>
      <c r="D83" s="363"/>
      <c r="E83" s="358">
        <v>0.21</v>
      </c>
      <c r="F83" s="350">
        <f>H83+NPV(FD,I83:INDEX(I83:DC83,PAL))</f>
        <v>0</v>
      </c>
      <c r="G83" s="350">
        <f>SUMIF($H$5:$DC$5,"&lt;="&amp;PAL,$H83:$DC83)</f>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0</v>
      </c>
      <c r="AI83" s="359">
        <v>0</v>
      </c>
      <c r="AJ83" s="359">
        <v>0</v>
      </c>
      <c r="AK83" s="359">
        <v>0</v>
      </c>
      <c r="AL83" s="359">
        <v>0</v>
      </c>
      <c r="AM83" s="359">
        <v>0</v>
      </c>
      <c r="AN83" s="359">
        <v>0</v>
      </c>
      <c r="AO83" s="359">
        <v>0</v>
      </c>
      <c r="AP83" s="359">
        <v>0</v>
      </c>
      <c r="AQ83" s="359">
        <v>0</v>
      </c>
      <c r="AR83" s="359">
        <v>0</v>
      </c>
      <c r="AS83" s="359">
        <v>0</v>
      </c>
      <c r="AT83" s="359">
        <v>0</v>
      </c>
      <c r="AU83" s="359">
        <v>0</v>
      </c>
      <c r="AV83" s="359">
        <v>0</v>
      </c>
      <c r="AW83" s="359">
        <v>0</v>
      </c>
      <c r="AX83" s="359">
        <v>0</v>
      </c>
      <c r="AY83" s="359">
        <v>0</v>
      </c>
      <c r="AZ83" s="359">
        <v>0</v>
      </c>
      <c r="BA83" s="359">
        <v>0</v>
      </c>
      <c r="BB83" s="359">
        <v>0</v>
      </c>
      <c r="BC83" s="359">
        <v>0</v>
      </c>
      <c r="BD83" s="359">
        <v>0</v>
      </c>
      <c r="BE83" s="359">
        <v>0</v>
      </c>
      <c r="BF83" s="359">
        <v>0</v>
      </c>
      <c r="BG83" s="359">
        <v>0</v>
      </c>
      <c r="BH83" s="359">
        <v>0</v>
      </c>
      <c r="BI83" s="359">
        <v>0</v>
      </c>
      <c r="BJ83" s="359">
        <v>0</v>
      </c>
      <c r="BK83" s="359">
        <v>0</v>
      </c>
      <c r="BL83" s="359">
        <v>0</v>
      </c>
      <c r="BM83" s="359">
        <v>0</v>
      </c>
      <c r="BN83" s="359">
        <v>0</v>
      </c>
      <c r="BO83" s="359">
        <v>0</v>
      </c>
      <c r="BP83" s="359">
        <v>0</v>
      </c>
      <c r="BQ83" s="359">
        <v>0</v>
      </c>
      <c r="BR83" s="359">
        <v>0</v>
      </c>
      <c r="BS83" s="359">
        <v>0</v>
      </c>
      <c r="BT83" s="359">
        <v>0</v>
      </c>
      <c r="BU83" s="359">
        <v>0</v>
      </c>
      <c r="BV83" s="359">
        <v>0</v>
      </c>
      <c r="BW83" s="359">
        <v>0</v>
      </c>
      <c r="BX83" s="359">
        <v>0</v>
      </c>
      <c r="BY83" s="359">
        <v>0</v>
      </c>
      <c r="BZ83" s="359">
        <v>0</v>
      </c>
      <c r="CA83" s="359">
        <v>0</v>
      </c>
      <c r="CB83" s="359">
        <v>0</v>
      </c>
      <c r="CC83" s="359">
        <v>0</v>
      </c>
      <c r="CD83" s="359">
        <v>0</v>
      </c>
      <c r="CE83" s="359">
        <v>0</v>
      </c>
      <c r="CF83" s="359">
        <v>0</v>
      </c>
      <c r="CG83" s="359">
        <v>0</v>
      </c>
      <c r="CH83" s="359">
        <v>0</v>
      </c>
      <c r="CI83" s="359">
        <v>0</v>
      </c>
      <c r="CJ83" s="359">
        <v>0</v>
      </c>
      <c r="CK83" s="359">
        <v>0</v>
      </c>
      <c r="CL83" s="359">
        <v>0</v>
      </c>
      <c r="CM83" s="359">
        <v>0</v>
      </c>
      <c r="CN83" s="359">
        <v>0</v>
      </c>
      <c r="CO83" s="359">
        <v>0</v>
      </c>
      <c r="CP83" s="359">
        <v>0</v>
      </c>
      <c r="CQ83" s="359">
        <v>0</v>
      </c>
      <c r="CR83" s="359">
        <v>0</v>
      </c>
      <c r="CS83" s="359">
        <v>0</v>
      </c>
      <c r="CT83" s="359">
        <v>0</v>
      </c>
      <c r="CU83" s="359">
        <v>0</v>
      </c>
      <c r="CV83" s="359">
        <v>0</v>
      </c>
      <c r="CW83" s="359">
        <v>0</v>
      </c>
      <c r="CX83" s="359">
        <v>0</v>
      </c>
      <c r="CY83" s="359">
        <v>0</v>
      </c>
      <c r="CZ83" s="359">
        <v>0</v>
      </c>
      <c r="DA83" s="359">
        <v>0</v>
      </c>
      <c r="DB83" s="359">
        <v>0</v>
      </c>
      <c r="DC83" s="359">
        <v>0</v>
      </c>
      <c r="DE83" s="23">
        <f t="shared" si="44"/>
        <v>0</v>
      </c>
      <c r="DF83" s="23">
        <f t="shared" si="40"/>
        <v>0</v>
      </c>
      <c r="DG83">
        <f t="shared" si="43"/>
        <v>21</v>
      </c>
      <c r="DH83">
        <v>0</v>
      </c>
    </row>
    <row r="84" spans="1:112" ht="15" customHeight="1">
      <c r="A84" s="67">
        <v>72</v>
      </c>
      <c r="B84" s="323" t="str">
        <f>$B$78&amp;"6."</f>
        <v>F.6.</v>
      </c>
      <c r="C84" s="357" t="s">
        <v>182</v>
      </c>
      <c r="D84" s="363"/>
      <c r="E84" s="358">
        <v>0.21</v>
      </c>
      <c r="F84" s="350">
        <f>H84+NPV(FD,I84:INDEX(I84:DC84,PAL))</f>
        <v>0</v>
      </c>
      <c r="G84" s="350">
        <f>SUMIF($H$5:$DC$5,"&lt;="&amp;PAL,$H84:$DC84)</f>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0</v>
      </c>
      <c r="AI84" s="359">
        <v>0</v>
      </c>
      <c r="AJ84" s="359">
        <v>0</v>
      </c>
      <c r="AK84" s="359">
        <v>0</v>
      </c>
      <c r="AL84" s="359">
        <v>0</v>
      </c>
      <c r="AM84" s="359">
        <v>0</v>
      </c>
      <c r="AN84" s="359">
        <v>0</v>
      </c>
      <c r="AO84" s="359">
        <v>0</v>
      </c>
      <c r="AP84" s="359">
        <v>0</v>
      </c>
      <c r="AQ84" s="359">
        <v>0</v>
      </c>
      <c r="AR84" s="359">
        <v>0</v>
      </c>
      <c r="AS84" s="359">
        <v>0</v>
      </c>
      <c r="AT84" s="359">
        <v>0</v>
      </c>
      <c r="AU84" s="359">
        <v>0</v>
      </c>
      <c r="AV84" s="359">
        <v>0</v>
      </c>
      <c r="AW84" s="359">
        <v>0</v>
      </c>
      <c r="AX84" s="359">
        <v>0</v>
      </c>
      <c r="AY84" s="359">
        <v>0</v>
      </c>
      <c r="AZ84" s="359">
        <v>0</v>
      </c>
      <c r="BA84" s="359">
        <v>0</v>
      </c>
      <c r="BB84" s="359">
        <v>0</v>
      </c>
      <c r="BC84" s="359">
        <v>0</v>
      </c>
      <c r="BD84" s="359">
        <v>0</v>
      </c>
      <c r="BE84" s="359">
        <v>0</v>
      </c>
      <c r="BF84" s="359">
        <v>0</v>
      </c>
      <c r="BG84" s="359">
        <v>0</v>
      </c>
      <c r="BH84" s="359">
        <v>0</v>
      </c>
      <c r="BI84" s="359">
        <v>0</v>
      </c>
      <c r="BJ84" s="359">
        <v>0</v>
      </c>
      <c r="BK84" s="359">
        <v>0</v>
      </c>
      <c r="BL84" s="359">
        <v>0</v>
      </c>
      <c r="BM84" s="359">
        <v>0</v>
      </c>
      <c r="BN84" s="359">
        <v>0</v>
      </c>
      <c r="BO84" s="359">
        <v>0</v>
      </c>
      <c r="BP84" s="359">
        <v>0</v>
      </c>
      <c r="BQ84" s="359">
        <v>0</v>
      </c>
      <c r="BR84" s="359">
        <v>0</v>
      </c>
      <c r="BS84" s="359">
        <v>0</v>
      </c>
      <c r="BT84" s="359">
        <v>0</v>
      </c>
      <c r="BU84" s="359">
        <v>0</v>
      </c>
      <c r="BV84" s="359">
        <v>0</v>
      </c>
      <c r="BW84" s="359">
        <v>0</v>
      </c>
      <c r="BX84" s="359">
        <v>0</v>
      </c>
      <c r="BY84" s="359">
        <v>0</v>
      </c>
      <c r="BZ84" s="359">
        <v>0</v>
      </c>
      <c r="CA84" s="359">
        <v>0</v>
      </c>
      <c r="CB84" s="359">
        <v>0</v>
      </c>
      <c r="CC84" s="359">
        <v>0</v>
      </c>
      <c r="CD84" s="359">
        <v>0</v>
      </c>
      <c r="CE84" s="359">
        <v>0</v>
      </c>
      <c r="CF84" s="359">
        <v>0</v>
      </c>
      <c r="CG84" s="359">
        <v>0</v>
      </c>
      <c r="CH84" s="359">
        <v>0</v>
      </c>
      <c r="CI84" s="359">
        <v>0</v>
      </c>
      <c r="CJ84" s="359">
        <v>0</v>
      </c>
      <c r="CK84" s="359">
        <v>0</v>
      </c>
      <c r="CL84" s="359">
        <v>0</v>
      </c>
      <c r="CM84" s="359">
        <v>0</v>
      </c>
      <c r="CN84" s="359">
        <v>0</v>
      </c>
      <c r="CO84" s="359">
        <v>0</v>
      </c>
      <c r="CP84" s="359">
        <v>0</v>
      </c>
      <c r="CQ84" s="359">
        <v>0</v>
      </c>
      <c r="CR84" s="359">
        <v>0</v>
      </c>
      <c r="CS84" s="359">
        <v>0</v>
      </c>
      <c r="CT84" s="359">
        <v>0</v>
      </c>
      <c r="CU84" s="359">
        <v>0</v>
      </c>
      <c r="CV84" s="359">
        <v>0</v>
      </c>
      <c r="CW84" s="359">
        <v>0</v>
      </c>
      <c r="CX84" s="359">
        <v>0</v>
      </c>
      <c r="CY84" s="359">
        <v>0</v>
      </c>
      <c r="CZ84" s="359">
        <v>0</v>
      </c>
      <c r="DA84" s="359">
        <v>0</v>
      </c>
      <c r="DB84" s="359">
        <v>0</v>
      </c>
      <c r="DC84" s="359">
        <v>0</v>
      </c>
      <c r="DE84" s="23">
        <f t="shared" si="44"/>
        <v>0</v>
      </c>
      <c r="DF84" s="23">
        <f t="shared" si="40"/>
        <v>0</v>
      </c>
      <c r="DG84">
        <f t="shared" si="43"/>
        <v>21</v>
      </c>
      <c r="DH84">
        <v>0</v>
      </c>
    </row>
    <row r="85" spans="1:112" ht="15" customHeight="1">
      <c r="A85" s="67">
        <v>73</v>
      </c>
      <c r="B85" s="323" t="str">
        <f>$B$78&amp;"7."</f>
        <v>F.7.</v>
      </c>
      <c r="C85" s="357" t="s">
        <v>182</v>
      </c>
      <c r="D85" s="363"/>
      <c r="E85" s="358">
        <v>0.21</v>
      </c>
      <c r="F85" s="350">
        <f>H85+NPV(FD,I85:INDEX(I85:DC85,PAL))</f>
        <v>0</v>
      </c>
      <c r="G85" s="350">
        <f>SUMIF($H$5:$DC$5,"&lt;="&amp;PAL,$H85:$DC85)</f>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0</v>
      </c>
      <c r="AI85" s="359">
        <v>0</v>
      </c>
      <c r="AJ85" s="359">
        <v>0</v>
      </c>
      <c r="AK85" s="359">
        <v>0</v>
      </c>
      <c r="AL85" s="359">
        <v>0</v>
      </c>
      <c r="AM85" s="359">
        <v>0</v>
      </c>
      <c r="AN85" s="359">
        <v>0</v>
      </c>
      <c r="AO85" s="359">
        <v>0</v>
      </c>
      <c r="AP85" s="359">
        <v>0</v>
      </c>
      <c r="AQ85" s="359">
        <v>0</v>
      </c>
      <c r="AR85" s="359">
        <v>0</v>
      </c>
      <c r="AS85" s="359">
        <v>0</v>
      </c>
      <c r="AT85" s="359">
        <v>0</v>
      </c>
      <c r="AU85" s="359">
        <v>0</v>
      </c>
      <c r="AV85" s="359">
        <v>0</v>
      </c>
      <c r="AW85" s="359">
        <v>0</v>
      </c>
      <c r="AX85" s="359">
        <v>0</v>
      </c>
      <c r="AY85" s="359">
        <v>0</v>
      </c>
      <c r="AZ85" s="359">
        <v>0</v>
      </c>
      <c r="BA85" s="359">
        <v>0</v>
      </c>
      <c r="BB85" s="359">
        <v>0</v>
      </c>
      <c r="BC85" s="359">
        <v>0</v>
      </c>
      <c r="BD85" s="359">
        <v>0</v>
      </c>
      <c r="BE85" s="359">
        <v>0</v>
      </c>
      <c r="BF85" s="359">
        <v>0</v>
      </c>
      <c r="BG85" s="359">
        <v>0</v>
      </c>
      <c r="BH85" s="359">
        <v>0</v>
      </c>
      <c r="BI85" s="359">
        <v>0</v>
      </c>
      <c r="BJ85" s="359">
        <v>0</v>
      </c>
      <c r="BK85" s="359">
        <v>0</v>
      </c>
      <c r="BL85" s="359">
        <v>0</v>
      </c>
      <c r="BM85" s="359">
        <v>0</v>
      </c>
      <c r="BN85" s="359">
        <v>0</v>
      </c>
      <c r="BO85" s="359">
        <v>0</v>
      </c>
      <c r="BP85" s="359">
        <v>0</v>
      </c>
      <c r="BQ85" s="359">
        <v>0</v>
      </c>
      <c r="BR85" s="359">
        <v>0</v>
      </c>
      <c r="BS85" s="359">
        <v>0</v>
      </c>
      <c r="BT85" s="359">
        <v>0</v>
      </c>
      <c r="BU85" s="359">
        <v>0</v>
      </c>
      <c r="BV85" s="359">
        <v>0</v>
      </c>
      <c r="BW85" s="359">
        <v>0</v>
      </c>
      <c r="BX85" s="359">
        <v>0</v>
      </c>
      <c r="BY85" s="359">
        <v>0</v>
      </c>
      <c r="BZ85" s="359">
        <v>0</v>
      </c>
      <c r="CA85" s="359">
        <v>0</v>
      </c>
      <c r="CB85" s="359">
        <v>0</v>
      </c>
      <c r="CC85" s="359">
        <v>0</v>
      </c>
      <c r="CD85" s="359">
        <v>0</v>
      </c>
      <c r="CE85" s="359">
        <v>0</v>
      </c>
      <c r="CF85" s="359">
        <v>0</v>
      </c>
      <c r="CG85" s="359">
        <v>0</v>
      </c>
      <c r="CH85" s="359">
        <v>0</v>
      </c>
      <c r="CI85" s="359">
        <v>0</v>
      </c>
      <c r="CJ85" s="359">
        <v>0</v>
      </c>
      <c r="CK85" s="359">
        <v>0</v>
      </c>
      <c r="CL85" s="359">
        <v>0</v>
      </c>
      <c r="CM85" s="359">
        <v>0</v>
      </c>
      <c r="CN85" s="359">
        <v>0</v>
      </c>
      <c r="CO85" s="359">
        <v>0</v>
      </c>
      <c r="CP85" s="359">
        <v>0</v>
      </c>
      <c r="CQ85" s="359">
        <v>0</v>
      </c>
      <c r="CR85" s="359">
        <v>0</v>
      </c>
      <c r="CS85" s="359">
        <v>0</v>
      </c>
      <c r="CT85" s="359">
        <v>0</v>
      </c>
      <c r="CU85" s="359">
        <v>0</v>
      </c>
      <c r="CV85" s="359">
        <v>0</v>
      </c>
      <c r="CW85" s="359">
        <v>0</v>
      </c>
      <c r="CX85" s="359">
        <v>0</v>
      </c>
      <c r="CY85" s="359">
        <v>0</v>
      </c>
      <c r="CZ85" s="359">
        <v>0</v>
      </c>
      <c r="DA85" s="359">
        <v>0</v>
      </c>
      <c r="DB85" s="359">
        <v>0</v>
      </c>
      <c r="DC85" s="359">
        <v>0</v>
      </c>
      <c r="DE85" s="23">
        <f t="shared" si="44"/>
        <v>0</v>
      </c>
      <c r="DF85" s="23">
        <f t="shared" si="40"/>
        <v>0</v>
      </c>
      <c r="DG85">
        <f t="shared" si="43"/>
        <v>21</v>
      </c>
      <c r="DH85">
        <v>0</v>
      </c>
    </row>
    <row r="86" spans="1:112" ht="15" customHeight="1">
      <c r="A86" s="67">
        <v>74</v>
      </c>
      <c r="B86" s="323" t="str">
        <f>$B$78&amp;"8."</f>
        <v>F.8.</v>
      </c>
      <c r="C86" s="357" t="s">
        <v>182</v>
      </c>
      <c r="D86" s="363"/>
      <c r="E86" s="358">
        <v>0.21</v>
      </c>
      <c r="F86" s="350">
        <f>H86+NPV(FD,I86:INDEX(I86:DC86,PAL))</f>
        <v>0</v>
      </c>
      <c r="G86" s="350">
        <f>SUMIF($H$5:$DC$5,"&lt;="&amp;PAL,$H86:$DC86)</f>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0</v>
      </c>
      <c r="BE86" s="359">
        <v>0</v>
      </c>
      <c r="BF86" s="359">
        <v>0</v>
      </c>
      <c r="BG86" s="359">
        <v>0</v>
      </c>
      <c r="BH86" s="359">
        <v>0</v>
      </c>
      <c r="BI86" s="359">
        <v>0</v>
      </c>
      <c r="BJ86" s="359">
        <v>0</v>
      </c>
      <c r="BK86" s="359">
        <v>0</v>
      </c>
      <c r="BL86" s="359">
        <v>0</v>
      </c>
      <c r="BM86" s="359">
        <v>0</v>
      </c>
      <c r="BN86" s="359">
        <v>0</v>
      </c>
      <c r="BO86" s="359">
        <v>0</v>
      </c>
      <c r="BP86" s="359">
        <v>0</v>
      </c>
      <c r="BQ86" s="359">
        <v>0</v>
      </c>
      <c r="BR86" s="359">
        <v>0</v>
      </c>
      <c r="BS86" s="359">
        <v>0</v>
      </c>
      <c r="BT86" s="359">
        <v>0</v>
      </c>
      <c r="BU86" s="359">
        <v>0</v>
      </c>
      <c r="BV86" s="359">
        <v>0</v>
      </c>
      <c r="BW86" s="359">
        <v>0</v>
      </c>
      <c r="BX86" s="359">
        <v>0</v>
      </c>
      <c r="BY86" s="359">
        <v>0</v>
      </c>
      <c r="BZ86" s="359">
        <v>0</v>
      </c>
      <c r="CA86" s="359">
        <v>0</v>
      </c>
      <c r="CB86" s="359">
        <v>0</v>
      </c>
      <c r="CC86" s="359">
        <v>0</v>
      </c>
      <c r="CD86" s="359">
        <v>0</v>
      </c>
      <c r="CE86" s="359">
        <v>0</v>
      </c>
      <c r="CF86" s="359">
        <v>0</v>
      </c>
      <c r="CG86" s="359">
        <v>0</v>
      </c>
      <c r="CH86" s="359">
        <v>0</v>
      </c>
      <c r="CI86" s="359">
        <v>0</v>
      </c>
      <c r="CJ86" s="359">
        <v>0</v>
      </c>
      <c r="CK86" s="359">
        <v>0</v>
      </c>
      <c r="CL86" s="359">
        <v>0</v>
      </c>
      <c r="CM86" s="359">
        <v>0</v>
      </c>
      <c r="CN86" s="359">
        <v>0</v>
      </c>
      <c r="CO86" s="359">
        <v>0</v>
      </c>
      <c r="CP86" s="359">
        <v>0</v>
      </c>
      <c r="CQ86" s="359">
        <v>0</v>
      </c>
      <c r="CR86" s="359">
        <v>0</v>
      </c>
      <c r="CS86" s="359">
        <v>0</v>
      </c>
      <c r="CT86" s="359">
        <v>0</v>
      </c>
      <c r="CU86" s="359">
        <v>0</v>
      </c>
      <c r="CV86" s="359">
        <v>0</v>
      </c>
      <c r="CW86" s="359">
        <v>0</v>
      </c>
      <c r="CX86" s="359">
        <v>0</v>
      </c>
      <c r="CY86" s="359">
        <v>0</v>
      </c>
      <c r="CZ86" s="359">
        <v>0</v>
      </c>
      <c r="DA86" s="359">
        <v>0</v>
      </c>
      <c r="DB86" s="359">
        <v>0</v>
      </c>
      <c r="DC86" s="359">
        <v>0</v>
      </c>
      <c r="DE86" s="23">
        <f t="shared" si="44"/>
        <v>0</v>
      </c>
      <c r="DF86" s="23">
        <f t="shared" si="40"/>
        <v>0</v>
      </c>
      <c r="DG86">
        <f t="shared" si="43"/>
        <v>21</v>
      </c>
      <c r="DH86">
        <v>0</v>
      </c>
    </row>
    <row r="87" spans="1:112" ht="15" customHeight="1">
      <c r="A87" s="67">
        <v>75</v>
      </c>
      <c r="B87" s="323" t="str">
        <f>$B$78&amp;"9."</f>
        <v>F.9.</v>
      </c>
      <c r="C87" s="360" t="s">
        <v>178</v>
      </c>
      <c r="D87" s="323"/>
      <c r="E87" s="358">
        <v>0.21</v>
      </c>
      <c r="F87" s="350">
        <f>H87+NPV(FD,I87:INDEX(I87:DC87,PAL))</f>
        <v>0</v>
      </c>
      <c r="G87" s="350">
        <f>SUMIF($H$5:$DC$5,"&lt;="&amp;PAL,$H87:$DC87)</f>
        <v>0</v>
      </c>
      <c r="H87" s="364">
        <v>0</v>
      </c>
      <c r="I87" s="364">
        <v>0</v>
      </c>
      <c r="J87" s="364">
        <v>0</v>
      </c>
      <c r="K87" s="364">
        <v>0</v>
      </c>
      <c r="L87" s="364">
        <v>0</v>
      </c>
      <c r="M87" s="364">
        <v>0</v>
      </c>
      <c r="N87" s="364">
        <v>0</v>
      </c>
      <c r="O87" s="364">
        <v>0</v>
      </c>
      <c r="P87" s="364">
        <v>0</v>
      </c>
      <c r="Q87" s="364">
        <v>0</v>
      </c>
      <c r="R87" s="364">
        <v>0</v>
      </c>
      <c r="S87" s="365">
        <v>0</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0</v>
      </c>
      <c r="BX87" s="365">
        <v>0</v>
      </c>
      <c r="BY87" s="365">
        <v>0</v>
      </c>
      <c r="BZ87" s="365">
        <v>0</v>
      </c>
      <c r="CA87" s="365">
        <v>0</v>
      </c>
      <c r="CB87" s="365">
        <v>0</v>
      </c>
      <c r="CC87" s="365">
        <v>0</v>
      </c>
      <c r="CD87" s="365">
        <v>0</v>
      </c>
      <c r="CE87" s="365">
        <v>0</v>
      </c>
      <c r="CF87" s="365">
        <v>0</v>
      </c>
      <c r="CG87" s="365">
        <v>0</v>
      </c>
      <c r="CH87" s="365">
        <v>0</v>
      </c>
      <c r="CI87" s="365">
        <v>0</v>
      </c>
      <c r="CJ87" s="365">
        <v>0</v>
      </c>
      <c r="CK87" s="365">
        <v>0</v>
      </c>
      <c r="CL87" s="365">
        <v>0</v>
      </c>
      <c r="CM87" s="365">
        <v>0</v>
      </c>
      <c r="CN87" s="365">
        <v>0</v>
      </c>
      <c r="CO87" s="365">
        <v>0</v>
      </c>
      <c r="CP87" s="365">
        <v>0</v>
      </c>
      <c r="CQ87" s="365">
        <v>0</v>
      </c>
      <c r="CR87" s="365">
        <v>0</v>
      </c>
      <c r="CS87" s="365">
        <v>0</v>
      </c>
      <c r="CT87" s="365">
        <v>0</v>
      </c>
      <c r="CU87" s="365">
        <v>0</v>
      </c>
      <c r="CV87" s="365">
        <v>0</v>
      </c>
      <c r="CW87" s="365">
        <v>0</v>
      </c>
      <c r="CX87" s="365">
        <v>0</v>
      </c>
      <c r="CY87" s="365">
        <v>0</v>
      </c>
      <c r="CZ87" s="365">
        <v>0</v>
      </c>
      <c r="DA87" s="365">
        <v>0</v>
      </c>
      <c r="DB87" s="365">
        <v>0</v>
      </c>
      <c r="DC87" s="365">
        <v>0</v>
      </c>
      <c r="DE87" s="23">
        <f t="shared" si="44"/>
        <v>0</v>
      </c>
      <c r="DF87" s="23">
        <f t="shared" si="40"/>
        <v>0</v>
      </c>
      <c r="DG87">
        <f t="shared" si="43"/>
        <v>21</v>
      </c>
      <c r="DH87">
        <v>0</v>
      </c>
    </row>
    <row r="88" spans="1:112" ht="15" customHeight="1">
      <c r="A88" s="67">
        <v>76</v>
      </c>
      <c r="B88" s="323" t="str">
        <f>$B$78&amp;"L."</f>
        <v>F.L.</v>
      </c>
      <c r="C88" s="360" t="s">
        <v>179</v>
      </c>
      <c r="D88" s="323"/>
      <c r="E88" s="358">
        <v>0.21</v>
      </c>
      <c r="F88" s="350">
        <f>H88+NPV(FD,I88:INDEX(I88:DC88,PAL))</f>
        <v>0</v>
      </c>
      <c r="G88" s="350">
        <f>SUMIF($H$5:$DC$5,"&lt;="&amp;PAL,$H88:$DC88)</f>
        <v>0</v>
      </c>
      <c r="H88" s="364">
        <v>0</v>
      </c>
      <c r="I88" s="364">
        <v>0</v>
      </c>
      <c r="J88" s="364">
        <v>0</v>
      </c>
      <c r="K88" s="364">
        <v>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5">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v>0</v>
      </c>
      <c r="CE88" s="364">
        <v>0</v>
      </c>
      <c r="CF88" s="364">
        <v>0</v>
      </c>
      <c r="CG88" s="364">
        <v>0</v>
      </c>
      <c r="CH88" s="364">
        <v>0</v>
      </c>
      <c r="CI88" s="364">
        <v>0</v>
      </c>
      <c r="CJ88" s="364">
        <v>0</v>
      </c>
      <c r="CK88" s="364">
        <v>0</v>
      </c>
      <c r="CL88" s="364">
        <v>0</v>
      </c>
      <c r="CM88" s="364">
        <v>0</v>
      </c>
      <c r="CN88" s="364">
        <v>0</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5">
        <v>0</v>
      </c>
      <c r="DE88" s="23">
        <f t="shared" si="44"/>
        <v>0</v>
      </c>
      <c r="DF88" s="23">
        <f t="shared" si="40"/>
        <v>0</v>
      </c>
      <c r="DG88">
        <f t="shared" si="43"/>
        <v>21</v>
      </c>
      <c r="DH88">
        <f>DG88/(100+DG88)</f>
        <v>0.17355371900826447</v>
      </c>
    </row>
    <row r="89" spans="1:112" ht="14.25" customHeight="1">
      <c r="A89" s="67">
        <v>77</v>
      </c>
      <c r="B89" s="323" t="s">
        <v>227</v>
      </c>
      <c r="C89" s="349" t="s">
        <v>228</v>
      </c>
      <c r="E89" s="323"/>
      <c r="F89" s="352">
        <f>SUM(F90:F99)</f>
        <v>0</v>
      </c>
      <c r="G89" s="350">
        <f>SUMIF($H$5:$DC$5,"&lt;="&amp;PAL,$H89:$DC89)</f>
        <v>0</v>
      </c>
      <c r="H89" s="352">
        <f t="shared" ref="H89:BR89" si="45">SUM(H90:H99)</f>
        <v>0</v>
      </c>
      <c r="I89" s="352">
        <f t="shared" si="45"/>
        <v>0</v>
      </c>
      <c r="J89" s="352">
        <f t="shared" si="45"/>
        <v>0</v>
      </c>
      <c r="K89" s="352">
        <f t="shared" si="45"/>
        <v>0</v>
      </c>
      <c r="L89" s="352">
        <f t="shared" si="45"/>
        <v>0</v>
      </c>
      <c r="M89" s="352">
        <f t="shared" si="45"/>
        <v>0</v>
      </c>
      <c r="N89" s="352">
        <f t="shared" si="45"/>
        <v>0</v>
      </c>
      <c r="O89" s="352">
        <f t="shared" si="45"/>
        <v>0</v>
      </c>
      <c r="P89" s="352">
        <f t="shared" si="45"/>
        <v>0</v>
      </c>
      <c r="Q89" s="352">
        <f t="shared" si="45"/>
        <v>0</v>
      </c>
      <c r="R89" s="352">
        <f t="shared" si="45"/>
        <v>0</v>
      </c>
      <c r="S89" s="352">
        <f t="shared" si="45"/>
        <v>0</v>
      </c>
      <c r="T89" s="352">
        <f t="shared" si="45"/>
        <v>0</v>
      </c>
      <c r="U89" s="352">
        <f t="shared" si="45"/>
        <v>0</v>
      </c>
      <c r="V89" s="352">
        <f t="shared" si="45"/>
        <v>0</v>
      </c>
      <c r="W89" s="352">
        <f t="shared" si="45"/>
        <v>0</v>
      </c>
      <c r="X89" s="352">
        <f t="shared" si="45"/>
        <v>0</v>
      </c>
      <c r="Y89" s="352">
        <f t="shared" si="45"/>
        <v>0</v>
      </c>
      <c r="Z89" s="352">
        <f t="shared" si="45"/>
        <v>0</v>
      </c>
      <c r="AA89" s="352">
        <f t="shared" si="45"/>
        <v>0</v>
      </c>
      <c r="AB89" s="352">
        <f t="shared" si="45"/>
        <v>0</v>
      </c>
      <c r="AC89" s="352">
        <f t="shared" si="45"/>
        <v>0</v>
      </c>
      <c r="AD89" s="352">
        <f t="shared" si="45"/>
        <v>0</v>
      </c>
      <c r="AE89" s="352">
        <f t="shared" si="45"/>
        <v>0</v>
      </c>
      <c r="AF89" s="352">
        <f t="shared" si="45"/>
        <v>0</v>
      </c>
      <c r="AG89" s="352">
        <f t="shared" si="45"/>
        <v>0</v>
      </c>
      <c r="AH89" s="352">
        <f t="shared" si="45"/>
        <v>0</v>
      </c>
      <c r="AI89" s="352">
        <f t="shared" si="45"/>
        <v>0</v>
      </c>
      <c r="AJ89" s="352">
        <f t="shared" si="45"/>
        <v>0</v>
      </c>
      <c r="AK89" s="352">
        <f t="shared" si="45"/>
        <v>0</v>
      </c>
      <c r="AL89" s="352">
        <f t="shared" si="45"/>
        <v>0</v>
      </c>
      <c r="AM89" s="352">
        <f t="shared" si="45"/>
        <v>0</v>
      </c>
      <c r="AN89" s="352">
        <f t="shared" si="45"/>
        <v>0</v>
      </c>
      <c r="AO89" s="352">
        <f t="shared" si="45"/>
        <v>0</v>
      </c>
      <c r="AP89" s="352">
        <f t="shared" si="45"/>
        <v>0</v>
      </c>
      <c r="AQ89" s="352">
        <f t="shared" si="45"/>
        <v>0</v>
      </c>
      <c r="AR89" s="352">
        <f t="shared" si="45"/>
        <v>0</v>
      </c>
      <c r="AS89" s="352">
        <f t="shared" si="45"/>
        <v>0</v>
      </c>
      <c r="AT89" s="352">
        <f t="shared" si="45"/>
        <v>0</v>
      </c>
      <c r="AU89" s="352">
        <f t="shared" si="45"/>
        <v>0</v>
      </c>
      <c r="AV89" s="352">
        <f t="shared" si="45"/>
        <v>0</v>
      </c>
      <c r="AW89" s="352">
        <f t="shared" si="45"/>
        <v>0</v>
      </c>
      <c r="AX89" s="352">
        <f t="shared" si="45"/>
        <v>0</v>
      </c>
      <c r="AY89" s="352">
        <f t="shared" si="45"/>
        <v>0</v>
      </c>
      <c r="AZ89" s="352">
        <f t="shared" si="45"/>
        <v>0</v>
      </c>
      <c r="BA89" s="352">
        <f t="shared" si="45"/>
        <v>0</v>
      </c>
      <c r="BB89" s="352">
        <f t="shared" si="45"/>
        <v>0</v>
      </c>
      <c r="BC89" s="352">
        <f t="shared" si="45"/>
        <v>0</v>
      </c>
      <c r="BD89" s="352">
        <f t="shared" si="45"/>
        <v>0</v>
      </c>
      <c r="BE89" s="352">
        <f t="shared" si="45"/>
        <v>0</v>
      </c>
      <c r="BF89" s="352">
        <f t="shared" si="45"/>
        <v>0</v>
      </c>
      <c r="BG89" s="352">
        <f t="shared" si="45"/>
        <v>0</v>
      </c>
      <c r="BH89" s="352">
        <f t="shared" si="45"/>
        <v>0</v>
      </c>
      <c r="BI89" s="352">
        <f t="shared" si="45"/>
        <v>0</v>
      </c>
      <c r="BJ89" s="352">
        <f t="shared" si="45"/>
        <v>0</v>
      </c>
      <c r="BK89" s="352">
        <f t="shared" si="45"/>
        <v>0</v>
      </c>
      <c r="BL89" s="352">
        <f t="shared" si="45"/>
        <v>0</v>
      </c>
      <c r="BM89" s="352">
        <f t="shared" si="45"/>
        <v>0</v>
      </c>
      <c r="BN89" s="352">
        <f t="shared" si="45"/>
        <v>0</v>
      </c>
      <c r="BO89" s="352">
        <f t="shared" si="45"/>
        <v>0</v>
      </c>
      <c r="BP89" s="352">
        <f t="shared" si="45"/>
        <v>0</v>
      </c>
      <c r="BQ89" s="352">
        <f t="shared" si="45"/>
        <v>0</v>
      </c>
      <c r="BR89" s="352">
        <f t="shared" si="45"/>
        <v>0</v>
      </c>
      <c r="BS89" s="352">
        <f t="shared" ref="BS89:DC89" si="46">SUM(BS90:BS99)</f>
        <v>0</v>
      </c>
      <c r="BT89" s="352">
        <f t="shared" si="46"/>
        <v>0</v>
      </c>
      <c r="BU89" s="352">
        <f t="shared" si="46"/>
        <v>0</v>
      </c>
      <c r="BV89" s="352">
        <f t="shared" si="46"/>
        <v>0</v>
      </c>
      <c r="BW89" s="352">
        <f t="shared" si="46"/>
        <v>0</v>
      </c>
      <c r="BX89" s="352">
        <f t="shared" si="46"/>
        <v>0</v>
      </c>
      <c r="BY89" s="352">
        <f t="shared" si="46"/>
        <v>0</v>
      </c>
      <c r="BZ89" s="352">
        <f t="shared" si="46"/>
        <v>0</v>
      </c>
      <c r="CA89" s="352">
        <f t="shared" si="46"/>
        <v>0</v>
      </c>
      <c r="CB89" s="352">
        <f t="shared" si="46"/>
        <v>0</v>
      </c>
      <c r="CC89" s="352">
        <f t="shared" si="46"/>
        <v>0</v>
      </c>
      <c r="CD89" s="352">
        <f t="shared" si="46"/>
        <v>0</v>
      </c>
      <c r="CE89" s="352">
        <f t="shared" si="46"/>
        <v>0</v>
      </c>
      <c r="CF89" s="352">
        <f t="shared" si="46"/>
        <v>0</v>
      </c>
      <c r="CG89" s="352">
        <f t="shared" si="46"/>
        <v>0</v>
      </c>
      <c r="CH89" s="352">
        <f t="shared" si="46"/>
        <v>0</v>
      </c>
      <c r="CI89" s="352">
        <f t="shared" si="46"/>
        <v>0</v>
      </c>
      <c r="CJ89" s="352">
        <f t="shared" si="46"/>
        <v>0</v>
      </c>
      <c r="CK89" s="352">
        <f t="shared" si="46"/>
        <v>0</v>
      </c>
      <c r="CL89" s="352">
        <f t="shared" si="46"/>
        <v>0</v>
      </c>
      <c r="CM89" s="352">
        <f t="shared" si="46"/>
        <v>0</v>
      </c>
      <c r="CN89" s="352">
        <f t="shared" si="46"/>
        <v>0</v>
      </c>
      <c r="CO89" s="352">
        <f t="shared" si="46"/>
        <v>0</v>
      </c>
      <c r="CP89" s="352">
        <f t="shared" si="46"/>
        <v>0</v>
      </c>
      <c r="CQ89" s="352">
        <f t="shared" si="46"/>
        <v>0</v>
      </c>
      <c r="CR89" s="352">
        <f t="shared" si="46"/>
        <v>0</v>
      </c>
      <c r="CS89" s="352">
        <f t="shared" si="46"/>
        <v>0</v>
      </c>
      <c r="CT89" s="352">
        <f t="shared" si="46"/>
        <v>0</v>
      </c>
      <c r="CU89" s="352">
        <f t="shared" si="46"/>
        <v>0</v>
      </c>
      <c r="CV89" s="352">
        <f t="shared" si="46"/>
        <v>0</v>
      </c>
      <c r="CW89" s="352">
        <f t="shared" si="46"/>
        <v>0</v>
      </c>
      <c r="CX89" s="352">
        <f t="shared" si="46"/>
        <v>0</v>
      </c>
      <c r="CY89" s="352">
        <f t="shared" si="46"/>
        <v>0</v>
      </c>
      <c r="CZ89" s="352">
        <f t="shared" si="46"/>
        <v>0</v>
      </c>
      <c r="DA89" s="352">
        <f t="shared" si="46"/>
        <v>0</v>
      </c>
      <c r="DB89" s="352">
        <f t="shared" si="46"/>
        <v>0</v>
      </c>
      <c r="DC89" s="352">
        <f t="shared" si="46"/>
        <v>0</v>
      </c>
      <c r="DF89" s="23">
        <f t="shared" si="40"/>
        <v>0</v>
      </c>
    </row>
    <row r="90" spans="1:112" ht="15" customHeight="1">
      <c r="A90" s="67">
        <v>78</v>
      </c>
      <c r="B90" s="323" t="str">
        <f>$B$89&amp;"1."</f>
        <v>G.1.</v>
      </c>
      <c r="C90" s="357" t="s">
        <v>269</v>
      </c>
      <c r="D90" s="323"/>
      <c r="E90" s="366">
        <v>0.21</v>
      </c>
      <c r="F90" s="350">
        <f>H90+NPV(FD,I90:INDEX(I90:DC90,PAL))</f>
        <v>0</v>
      </c>
      <c r="G90" s="350">
        <f>SUMIF($H$5:$DC$5,"&lt;="&amp;PAL,$H90:$DC90)</f>
        <v>0</v>
      </c>
      <c r="H90" s="359">
        <v>0</v>
      </c>
      <c r="I90" s="359">
        <v>0</v>
      </c>
      <c r="J90" s="359">
        <v>0</v>
      </c>
      <c r="K90" s="359">
        <v>0</v>
      </c>
      <c r="L90" s="359">
        <v>0</v>
      </c>
      <c r="M90" s="359">
        <v>0</v>
      </c>
      <c r="N90" s="359">
        <v>0</v>
      </c>
      <c r="O90" s="359">
        <v>0</v>
      </c>
      <c r="P90" s="359">
        <v>0</v>
      </c>
      <c r="Q90" s="359">
        <v>0</v>
      </c>
      <c r="R90" s="359">
        <v>0</v>
      </c>
      <c r="S90" s="359">
        <v>0</v>
      </c>
      <c r="T90" s="359">
        <v>0</v>
      </c>
      <c r="U90" s="359">
        <v>0</v>
      </c>
      <c r="V90" s="359">
        <v>0</v>
      </c>
      <c r="W90" s="359">
        <v>0</v>
      </c>
      <c r="X90" s="359">
        <v>0</v>
      </c>
      <c r="Y90" s="359">
        <v>0</v>
      </c>
      <c r="Z90" s="359">
        <v>0</v>
      </c>
      <c r="AA90" s="359">
        <v>0</v>
      </c>
      <c r="AB90" s="359">
        <v>0</v>
      </c>
      <c r="AC90" s="359">
        <v>0</v>
      </c>
      <c r="AD90" s="359">
        <v>0</v>
      </c>
      <c r="AE90" s="359">
        <v>0</v>
      </c>
      <c r="AF90" s="359">
        <v>0</v>
      </c>
      <c r="AG90" s="359">
        <v>0</v>
      </c>
      <c r="AH90" s="359">
        <v>0</v>
      </c>
      <c r="AI90" s="359">
        <v>0</v>
      </c>
      <c r="AJ90" s="359">
        <v>0</v>
      </c>
      <c r="AK90" s="359">
        <v>0</v>
      </c>
      <c r="AL90" s="359">
        <v>0</v>
      </c>
      <c r="AM90" s="359">
        <v>0</v>
      </c>
      <c r="AN90" s="359">
        <v>0</v>
      </c>
      <c r="AO90" s="359">
        <v>0</v>
      </c>
      <c r="AP90" s="359">
        <v>0</v>
      </c>
      <c r="AQ90" s="359">
        <v>0</v>
      </c>
      <c r="AR90" s="359">
        <v>0</v>
      </c>
      <c r="AS90" s="359">
        <v>0</v>
      </c>
      <c r="AT90" s="359">
        <v>0</v>
      </c>
      <c r="AU90" s="359">
        <v>0</v>
      </c>
      <c r="AV90" s="359">
        <v>0</v>
      </c>
      <c r="AW90" s="359">
        <v>0</v>
      </c>
      <c r="AX90" s="359">
        <v>0</v>
      </c>
      <c r="AY90" s="359">
        <v>0</v>
      </c>
      <c r="AZ90" s="359">
        <v>0</v>
      </c>
      <c r="BA90" s="359">
        <v>0</v>
      </c>
      <c r="BB90" s="359">
        <v>0</v>
      </c>
      <c r="BC90" s="359">
        <v>0</v>
      </c>
      <c r="BD90" s="359">
        <v>0</v>
      </c>
      <c r="BE90" s="359">
        <v>0</v>
      </c>
      <c r="BF90" s="359">
        <v>0</v>
      </c>
      <c r="BG90" s="359">
        <v>0</v>
      </c>
      <c r="BH90" s="359">
        <v>0</v>
      </c>
      <c r="BI90" s="359">
        <v>0</v>
      </c>
      <c r="BJ90" s="359">
        <v>0</v>
      </c>
      <c r="BK90" s="359">
        <v>0</v>
      </c>
      <c r="BL90" s="359">
        <v>0</v>
      </c>
      <c r="BM90" s="359">
        <v>0</v>
      </c>
      <c r="BN90" s="359">
        <v>0</v>
      </c>
      <c r="BO90" s="359">
        <v>0</v>
      </c>
      <c r="BP90" s="359">
        <v>0</v>
      </c>
      <c r="BQ90" s="359">
        <v>0</v>
      </c>
      <c r="BR90" s="359">
        <v>0</v>
      </c>
      <c r="BS90" s="359">
        <v>0</v>
      </c>
      <c r="BT90" s="359">
        <v>0</v>
      </c>
      <c r="BU90" s="359">
        <v>0</v>
      </c>
      <c r="BV90" s="359">
        <v>0</v>
      </c>
      <c r="BW90" s="359">
        <v>0</v>
      </c>
      <c r="BX90" s="359">
        <v>0</v>
      </c>
      <c r="BY90" s="359">
        <v>0</v>
      </c>
      <c r="BZ90" s="359">
        <v>0</v>
      </c>
      <c r="CA90" s="359">
        <v>0</v>
      </c>
      <c r="CB90" s="359">
        <v>0</v>
      </c>
      <c r="CC90" s="359">
        <v>0</v>
      </c>
      <c r="CD90" s="359">
        <v>0</v>
      </c>
      <c r="CE90" s="359">
        <v>0</v>
      </c>
      <c r="CF90" s="359">
        <v>0</v>
      </c>
      <c r="CG90" s="359">
        <v>0</v>
      </c>
      <c r="CH90" s="359">
        <v>0</v>
      </c>
      <c r="CI90" s="359">
        <v>0</v>
      </c>
      <c r="CJ90" s="359">
        <v>0</v>
      </c>
      <c r="CK90" s="359">
        <v>0</v>
      </c>
      <c r="CL90" s="359">
        <v>0</v>
      </c>
      <c r="CM90" s="359">
        <v>0</v>
      </c>
      <c r="CN90" s="359">
        <v>0</v>
      </c>
      <c r="CO90" s="359">
        <v>0</v>
      </c>
      <c r="CP90" s="359">
        <v>0</v>
      </c>
      <c r="CQ90" s="359">
        <v>0</v>
      </c>
      <c r="CR90" s="359">
        <v>0</v>
      </c>
      <c r="CS90" s="359">
        <v>0</v>
      </c>
      <c r="CT90" s="359">
        <v>0</v>
      </c>
      <c r="CU90" s="359">
        <v>0</v>
      </c>
      <c r="CV90" s="359">
        <v>0</v>
      </c>
      <c r="CW90" s="359">
        <v>0</v>
      </c>
      <c r="CX90" s="359">
        <v>0</v>
      </c>
      <c r="CY90" s="359">
        <v>0</v>
      </c>
      <c r="CZ90" s="359">
        <v>0</v>
      </c>
      <c r="DA90" s="359">
        <v>0</v>
      </c>
      <c r="DB90" s="359">
        <v>0</v>
      </c>
      <c r="DC90" s="359">
        <v>0</v>
      </c>
      <c r="DE90" s="23">
        <f t="shared" ref="DE90:DE116" si="47">COUNTBLANK(H90:DC90)</f>
        <v>0</v>
      </c>
      <c r="DF90" s="23">
        <f t="shared" si="40"/>
        <v>0</v>
      </c>
      <c r="DG90">
        <f t="shared" ref="DG90:DG110" si="48">IF(ISNUMBER(E90),E90*100,0)</f>
        <v>21</v>
      </c>
    </row>
    <row r="91" spans="1:112" ht="15" customHeight="1">
      <c r="A91" s="67">
        <v>79</v>
      </c>
      <c r="B91" s="323" t="str">
        <f>$B$89&amp;"2."</f>
        <v>G.2.</v>
      </c>
      <c r="C91" s="357" t="s">
        <v>270</v>
      </c>
      <c r="D91" s="323"/>
      <c r="E91" s="366">
        <v>0.21</v>
      </c>
      <c r="F91" s="350">
        <f>H91+NPV(FD,I91:INDEX(I91:DC91,PAL))</f>
        <v>0</v>
      </c>
      <c r="G91" s="350">
        <f>SUMIF($H$5:$DC$5,"&lt;="&amp;PAL,$H91:$DC91)</f>
        <v>0</v>
      </c>
      <c r="H91" s="359">
        <v>0</v>
      </c>
      <c r="I91" s="359">
        <v>0</v>
      </c>
      <c r="J91" s="359">
        <v>0</v>
      </c>
      <c r="K91" s="359">
        <v>0</v>
      </c>
      <c r="L91" s="359">
        <v>0</v>
      </c>
      <c r="M91" s="359">
        <v>0</v>
      </c>
      <c r="N91" s="359">
        <v>0</v>
      </c>
      <c r="O91" s="359">
        <v>0</v>
      </c>
      <c r="P91" s="359">
        <v>0</v>
      </c>
      <c r="Q91" s="359">
        <v>0</v>
      </c>
      <c r="R91" s="359">
        <v>0</v>
      </c>
      <c r="S91" s="359">
        <v>0</v>
      </c>
      <c r="T91" s="359">
        <v>0</v>
      </c>
      <c r="U91" s="359">
        <v>0</v>
      </c>
      <c r="V91" s="359">
        <v>0</v>
      </c>
      <c r="W91" s="359">
        <v>0</v>
      </c>
      <c r="X91" s="359">
        <v>0</v>
      </c>
      <c r="Y91" s="359">
        <v>0</v>
      </c>
      <c r="Z91" s="359">
        <v>0</v>
      </c>
      <c r="AA91" s="359">
        <v>0</v>
      </c>
      <c r="AB91" s="359">
        <v>0</v>
      </c>
      <c r="AC91" s="359">
        <v>0</v>
      </c>
      <c r="AD91" s="359">
        <v>0</v>
      </c>
      <c r="AE91" s="359">
        <v>0</v>
      </c>
      <c r="AF91" s="359">
        <v>0</v>
      </c>
      <c r="AG91" s="359">
        <v>0</v>
      </c>
      <c r="AH91" s="359">
        <v>0</v>
      </c>
      <c r="AI91" s="359">
        <v>0</v>
      </c>
      <c r="AJ91" s="359">
        <v>0</v>
      </c>
      <c r="AK91" s="359">
        <v>0</v>
      </c>
      <c r="AL91" s="359">
        <v>0</v>
      </c>
      <c r="AM91" s="359">
        <v>0</v>
      </c>
      <c r="AN91" s="359">
        <v>0</v>
      </c>
      <c r="AO91" s="359">
        <v>0</v>
      </c>
      <c r="AP91" s="359">
        <v>0</v>
      </c>
      <c r="AQ91" s="359">
        <v>0</v>
      </c>
      <c r="AR91" s="359">
        <v>0</v>
      </c>
      <c r="AS91" s="359">
        <v>0</v>
      </c>
      <c r="AT91" s="359">
        <v>0</v>
      </c>
      <c r="AU91" s="359">
        <v>0</v>
      </c>
      <c r="AV91" s="359">
        <v>0</v>
      </c>
      <c r="AW91" s="359">
        <v>0</v>
      </c>
      <c r="AX91" s="359">
        <v>0</v>
      </c>
      <c r="AY91" s="359">
        <v>0</v>
      </c>
      <c r="AZ91" s="359">
        <v>0</v>
      </c>
      <c r="BA91" s="359">
        <v>0</v>
      </c>
      <c r="BB91" s="359">
        <v>0</v>
      </c>
      <c r="BC91" s="359">
        <v>0</v>
      </c>
      <c r="BD91" s="359">
        <v>0</v>
      </c>
      <c r="BE91" s="359">
        <v>0</v>
      </c>
      <c r="BF91" s="359">
        <v>0</v>
      </c>
      <c r="BG91" s="359">
        <v>0</v>
      </c>
      <c r="BH91" s="359">
        <v>0</v>
      </c>
      <c r="BI91" s="359">
        <v>0</v>
      </c>
      <c r="BJ91" s="359">
        <v>0</v>
      </c>
      <c r="BK91" s="359">
        <v>0</v>
      </c>
      <c r="BL91" s="359">
        <v>0</v>
      </c>
      <c r="BM91" s="359">
        <v>0</v>
      </c>
      <c r="BN91" s="359">
        <v>0</v>
      </c>
      <c r="BO91" s="359">
        <v>0</v>
      </c>
      <c r="BP91" s="359">
        <v>0</v>
      </c>
      <c r="BQ91" s="359">
        <v>0</v>
      </c>
      <c r="BR91" s="359">
        <v>0</v>
      </c>
      <c r="BS91" s="359">
        <v>0</v>
      </c>
      <c r="BT91" s="359">
        <v>0</v>
      </c>
      <c r="BU91" s="359">
        <v>0</v>
      </c>
      <c r="BV91" s="359">
        <v>0</v>
      </c>
      <c r="BW91" s="359">
        <v>0</v>
      </c>
      <c r="BX91" s="359">
        <v>0</v>
      </c>
      <c r="BY91" s="359">
        <v>0</v>
      </c>
      <c r="BZ91" s="359">
        <v>0</v>
      </c>
      <c r="CA91" s="359">
        <v>0</v>
      </c>
      <c r="CB91" s="359">
        <v>0</v>
      </c>
      <c r="CC91" s="359">
        <v>0</v>
      </c>
      <c r="CD91" s="359">
        <v>0</v>
      </c>
      <c r="CE91" s="359">
        <v>0</v>
      </c>
      <c r="CF91" s="359">
        <v>0</v>
      </c>
      <c r="CG91" s="359">
        <v>0</v>
      </c>
      <c r="CH91" s="359">
        <v>0</v>
      </c>
      <c r="CI91" s="359">
        <v>0</v>
      </c>
      <c r="CJ91" s="359">
        <v>0</v>
      </c>
      <c r="CK91" s="359">
        <v>0</v>
      </c>
      <c r="CL91" s="359">
        <v>0</v>
      </c>
      <c r="CM91" s="359">
        <v>0</v>
      </c>
      <c r="CN91" s="359">
        <v>0</v>
      </c>
      <c r="CO91" s="359">
        <v>0</v>
      </c>
      <c r="CP91" s="359">
        <v>0</v>
      </c>
      <c r="CQ91" s="359">
        <v>0</v>
      </c>
      <c r="CR91" s="359">
        <v>0</v>
      </c>
      <c r="CS91" s="359">
        <v>0</v>
      </c>
      <c r="CT91" s="359">
        <v>0</v>
      </c>
      <c r="CU91" s="359">
        <v>0</v>
      </c>
      <c r="CV91" s="359">
        <v>0</v>
      </c>
      <c r="CW91" s="359">
        <v>0</v>
      </c>
      <c r="CX91" s="359">
        <v>0</v>
      </c>
      <c r="CY91" s="359">
        <v>0</v>
      </c>
      <c r="CZ91" s="359">
        <v>0</v>
      </c>
      <c r="DA91" s="359">
        <v>0</v>
      </c>
      <c r="DB91" s="359">
        <v>0</v>
      </c>
      <c r="DC91" s="359">
        <v>0</v>
      </c>
      <c r="DE91" s="23">
        <f t="shared" si="47"/>
        <v>0</v>
      </c>
      <c r="DF91" s="23">
        <f t="shared" si="40"/>
        <v>0</v>
      </c>
      <c r="DG91">
        <f t="shared" si="48"/>
        <v>21</v>
      </c>
    </row>
    <row r="92" spans="1:112" ht="15" customHeight="1">
      <c r="A92" s="67">
        <v>80</v>
      </c>
      <c r="B92" s="323" t="str">
        <f>$B$89&amp;"3."</f>
        <v>G.3.</v>
      </c>
      <c r="C92" s="357" t="s">
        <v>271</v>
      </c>
      <c r="D92" s="323"/>
      <c r="E92" s="366">
        <v>0.21</v>
      </c>
      <c r="F92" s="350">
        <f>H92+NPV(FD,I92:INDEX(I92:DC92,PAL))</f>
        <v>0</v>
      </c>
      <c r="G92" s="350">
        <f>SUMIF($H$5:$DC$5,"&lt;="&amp;PAL,$H92:$DC92)</f>
        <v>0</v>
      </c>
      <c r="H92" s="359">
        <v>0</v>
      </c>
      <c r="I92" s="359">
        <v>0</v>
      </c>
      <c r="J92" s="359">
        <v>0</v>
      </c>
      <c r="K92" s="359">
        <v>0</v>
      </c>
      <c r="L92" s="359">
        <v>0</v>
      </c>
      <c r="M92" s="359">
        <v>0</v>
      </c>
      <c r="N92" s="359">
        <v>0</v>
      </c>
      <c r="O92" s="359">
        <v>0</v>
      </c>
      <c r="P92" s="359">
        <v>0</v>
      </c>
      <c r="Q92" s="359">
        <v>0</v>
      </c>
      <c r="R92" s="359">
        <v>0</v>
      </c>
      <c r="S92" s="359">
        <v>0</v>
      </c>
      <c r="T92" s="359">
        <v>0</v>
      </c>
      <c r="U92" s="359">
        <v>0</v>
      </c>
      <c r="V92" s="359">
        <v>0</v>
      </c>
      <c r="W92" s="359">
        <v>0</v>
      </c>
      <c r="X92" s="359">
        <v>0</v>
      </c>
      <c r="Y92" s="359">
        <v>0</v>
      </c>
      <c r="Z92" s="359">
        <v>0</v>
      </c>
      <c r="AA92" s="359">
        <v>0</v>
      </c>
      <c r="AB92" s="359">
        <v>0</v>
      </c>
      <c r="AC92" s="359">
        <v>0</v>
      </c>
      <c r="AD92" s="359">
        <v>0</v>
      </c>
      <c r="AE92" s="359">
        <v>0</v>
      </c>
      <c r="AF92" s="359">
        <v>0</v>
      </c>
      <c r="AG92" s="359">
        <v>0</v>
      </c>
      <c r="AH92" s="359">
        <v>0</v>
      </c>
      <c r="AI92" s="359">
        <v>0</v>
      </c>
      <c r="AJ92" s="359">
        <v>0</v>
      </c>
      <c r="AK92" s="359">
        <v>0</v>
      </c>
      <c r="AL92" s="359">
        <v>0</v>
      </c>
      <c r="AM92" s="359">
        <v>0</v>
      </c>
      <c r="AN92" s="359">
        <v>0</v>
      </c>
      <c r="AO92" s="359">
        <v>0</v>
      </c>
      <c r="AP92" s="359">
        <v>0</v>
      </c>
      <c r="AQ92" s="359">
        <v>0</v>
      </c>
      <c r="AR92" s="359">
        <v>0</v>
      </c>
      <c r="AS92" s="359">
        <v>0</v>
      </c>
      <c r="AT92" s="359">
        <v>0</v>
      </c>
      <c r="AU92" s="359">
        <v>0</v>
      </c>
      <c r="AV92" s="359">
        <v>0</v>
      </c>
      <c r="AW92" s="359">
        <v>0</v>
      </c>
      <c r="AX92" s="359">
        <v>0</v>
      </c>
      <c r="AY92" s="359">
        <v>0</v>
      </c>
      <c r="AZ92" s="359">
        <v>0</v>
      </c>
      <c r="BA92" s="359">
        <v>0</v>
      </c>
      <c r="BB92" s="359">
        <v>0</v>
      </c>
      <c r="BC92" s="359">
        <v>0</v>
      </c>
      <c r="BD92" s="359">
        <v>0</v>
      </c>
      <c r="BE92" s="359">
        <v>0</v>
      </c>
      <c r="BF92" s="359">
        <v>0</v>
      </c>
      <c r="BG92" s="359">
        <v>0</v>
      </c>
      <c r="BH92" s="359">
        <v>0</v>
      </c>
      <c r="BI92" s="359">
        <v>0</v>
      </c>
      <c r="BJ92" s="359">
        <v>0</v>
      </c>
      <c r="BK92" s="359">
        <v>0</v>
      </c>
      <c r="BL92" s="359">
        <v>0</v>
      </c>
      <c r="BM92" s="359">
        <v>0</v>
      </c>
      <c r="BN92" s="359">
        <v>0</v>
      </c>
      <c r="BO92" s="359">
        <v>0</v>
      </c>
      <c r="BP92" s="359">
        <v>0</v>
      </c>
      <c r="BQ92" s="359">
        <v>0</v>
      </c>
      <c r="BR92" s="359">
        <v>0</v>
      </c>
      <c r="BS92" s="359">
        <v>0</v>
      </c>
      <c r="BT92" s="359">
        <v>0</v>
      </c>
      <c r="BU92" s="359">
        <v>0</v>
      </c>
      <c r="BV92" s="359">
        <v>0</v>
      </c>
      <c r="BW92" s="359">
        <v>0</v>
      </c>
      <c r="BX92" s="359">
        <v>0</v>
      </c>
      <c r="BY92" s="359">
        <v>0</v>
      </c>
      <c r="BZ92" s="359">
        <v>0</v>
      </c>
      <c r="CA92" s="359">
        <v>0</v>
      </c>
      <c r="CB92" s="359">
        <v>0</v>
      </c>
      <c r="CC92" s="359">
        <v>0</v>
      </c>
      <c r="CD92" s="359">
        <v>0</v>
      </c>
      <c r="CE92" s="359">
        <v>0</v>
      </c>
      <c r="CF92" s="359">
        <v>0</v>
      </c>
      <c r="CG92" s="359">
        <v>0</v>
      </c>
      <c r="CH92" s="359">
        <v>0</v>
      </c>
      <c r="CI92" s="359">
        <v>0</v>
      </c>
      <c r="CJ92" s="359">
        <v>0</v>
      </c>
      <c r="CK92" s="359">
        <v>0</v>
      </c>
      <c r="CL92" s="359">
        <v>0</v>
      </c>
      <c r="CM92" s="359">
        <v>0</v>
      </c>
      <c r="CN92" s="359">
        <v>0</v>
      </c>
      <c r="CO92" s="359">
        <v>0</v>
      </c>
      <c r="CP92" s="359">
        <v>0</v>
      </c>
      <c r="CQ92" s="359">
        <v>0</v>
      </c>
      <c r="CR92" s="359">
        <v>0</v>
      </c>
      <c r="CS92" s="359">
        <v>0</v>
      </c>
      <c r="CT92" s="359">
        <v>0</v>
      </c>
      <c r="CU92" s="359">
        <v>0</v>
      </c>
      <c r="CV92" s="359">
        <v>0</v>
      </c>
      <c r="CW92" s="359">
        <v>0</v>
      </c>
      <c r="CX92" s="359">
        <v>0</v>
      </c>
      <c r="CY92" s="359">
        <v>0</v>
      </c>
      <c r="CZ92" s="359">
        <v>0</v>
      </c>
      <c r="DA92" s="359">
        <v>0</v>
      </c>
      <c r="DB92" s="359">
        <v>0</v>
      </c>
      <c r="DC92" s="359">
        <v>0</v>
      </c>
      <c r="DE92" s="23">
        <f t="shared" si="47"/>
        <v>0</v>
      </c>
      <c r="DF92" s="23">
        <f t="shared" si="40"/>
        <v>0</v>
      </c>
      <c r="DG92">
        <f t="shared" si="48"/>
        <v>21</v>
      </c>
    </row>
    <row r="93" spans="1:112" ht="15" customHeight="1">
      <c r="A93" s="67">
        <v>81</v>
      </c>
      <c r="B93" s="323" t="str">
        <f>$B$89&amp;"4."</f>
        <v>G.4.</v>
      </c>
      <c r="C93" s="357" t="s">
        <v>272</v>
      </c>
      <c r="D93" s="323"/>
      <c r="E93" s="366">
        <v>0.21</v>
      </c>
      <c r="F93" s="350">
        <f>H93+NPV(FD,I93:INDEX(I93:DC93,PAL))</f>
        <v>0</v>
      </c>
      <c r="G93" s="350">
        <f>SUMIF($H$5:$DC$5,"&lt;="&amp;PAL,$H93:$DC93)</f>
        <v>0</v>
      </c>
      <c r="H93" s="359">
        <v>0</v>
      </c>
      <c r="I93" s="359">
        <v>0</v>
      </c>
      <c r="J93" s="359">
        <v>0</v>
      </c>
      <c r="K93" s="359">
        <v>0</v>
      </c>
      <c r="L93" s="359">
        <v>0</v>
      </c>
      <c r="M93" s="359">
        <v>0</v>
      </c>
      <c r="N93" s="359">
        <v>0</v>
      </c>
      <c r="O93" s="359">
        <v>0</v>
      </c>
      <c r="P93" s="359">
        <v>0</v>
      </c>
      <c r="Q93" s="359">
        <v>0</v>
      </c>
      <c r="R93" s="359">
        <v>0</v>
      </c>
      <c r="S93" s="359">
        <v>0</v>
      </c>
      <c r="T93" s="359">
        <v>0</v>
      </c>
      <c r="U93" s="359">
        <v>0</v>
      </c>
      <c r="V93" s="359">
        <v>0</v>
      </c>
      <c r="W93" s="359">
        <v>0</v>
      </c>
      <c r="X93" s="359">
        <v>0</v>
      </c>
      <c r="Y93" s="359">
        <v>0</v>
      </c>
      <c r="Z93" s="359">
        <v>0</v>
      </c>
      <c r="AA93" s="359">
        <v>0</v>
      </c>
      <c r="AB93" s="359">
        <v>0</v>
      </c>
      <c r="AC93" s="359">
        <v>0</v>
      </c>
      <c r="AD93" s="359">
        <v>0</v>
      </c>
      <c r="AE93" s="359">
        <v>0</v>
      </c>
      <c r="AF93" s="359">
        <v>0</v>
      </c>
      <c r="AG93" s="359">
        <v>0</v>
      </c>
      <c r="AH93" s="359">
        <v>0</v>
      </c>
      <c r="AI93" s="359">
        <v>0</v>
      </c>
      <c r="AJ93" s="359">
        <v>0</v>
      </c>
      <c r="AK93" s="359">
        <v>0</v>
      </c>
      <c r="AL93" s="359">
        <v>0</v>
      </c>
      <c r="AM93" s="359">
        <v>0</v>
      </c>
      <c r="AN93" s="359">
        <v>0</v>
      </c>
      <c r="AO93" s="359">
        <v>0</v>
      </c>
      <c r="AP93" s="359">
        <v>0</v>
      </c>
      <c r="AQ93" s="359">
        <v>0</v>
      </c>
      <c r="AR93" s="359">
        <v>0</v>
      </c>
      <c r="AS93" s="359">
        <v>0</v>
      </c>
      <c r="AT93" s="359">
        <v>0</v>
      </c>
      <c r="AU93" s="359">
        <v>0</v>
      </c>
      <c r="AV93" s="359">
        <v>0</v>
      </c>
      <c r="AW93" s="359">
        <v>0</v>
      </c>
      <c r="AX93" s="359">
        <v>0</v>
      </c>
      <c r="AY93" s="359">
        <v>0</v>
      </c>
      <c r="AZ93" s="359">
        <v>0</v>
      </c>
      <c r="BA93" s="359">
        <v>0</v>
      </c>
      <c r="BB93" s="359">
        <v>0</v>
      </c>
      <c r="BC93" s="359">
        <v>0</v>
      </c>
      <c r="BD93" s="359">
        <v>0</v>
      </c>
      <c r="BE93" s="359">
        <v>0</v>
      </c>
      <c r="BF93" s="359">
        <v>0</v>
      </c>
      <c r="BG93" s="359">
        <v>0</v>
      </c>
      <c r="BH93" s="359">
        <v>0</v>
      </c>
      <c r="BI93" s="359">
        <v>0</v>
      </c>
      <c r="BJ93" s="359">
        <v>0</v>
      </c>
      <c r="BK93" s="359">
        <v>0</v>
      </c>
      <c r="BL93" s="359">
        <v>0</v>
      </c>
      <c r="BM93" s="359">
        <v>0</v>
      </c>
      <c r="BN93" s="359">
        <v>0</v>
      </c>
      <c r="BO93" s="359">
        <v>0</v>
      </c>
      <c r="BP93" s="359">
        <v>0</v>
      </c>
      <c r="BQ93" s="359">
        <v>0</v>
      </c>
      <c r="BR93" s="359">
        <v>0</v>
      </c>
      <c r="BS93" s="359">
        <v>0</v>
      </c>
      <c r="BT93" s="359">
        <v>0</v>
      </c>
      <c r="BU93" s="359">
        <v>0</v>
      </c>
      <c r="BV93" s="359">
        <v>0</v>
      </c>
      <c r="BW93" s="359">
        <v>0</v>
      </c>
      <c r="BX93" s="359">
        <v>0</v>
      </c>
      <c r="BY93" s="359">
        <v>0</v>
      </c>
      <c r="BZ93" s="359">
        <v>0</v>
      </c>
      <c r="CA93" s="359">
        <v>0</v>
      </c>
      <c r="CB93" s="359">
        <v>0</v>
      </c>
      <c r="CC93" s="359">
        <v>0</v>
      </c>
      <c r="CD93" s="359">
        <v>0</v>
      </c>
      <c r="CE93" s="359">
        <v>0</v>
      </c>
      <c r="CF93" s="359">
        <v>0</v>
      </c>
      <c r="CG93" s="359">
        <v>0</v>
      </c>
      <c r="CH93" s="359">
        <v>0</v>
      </c>
      <c r="CI93" s="359">
        <v>0</v>
      </c>
      <c r="CJ93" s="359">
        <v>0</v>
      </c>
      <c r="CK93" s="359">
        <v>0</v>
      </c>
      <c r="CL93" s="359">
        <v>0</v>
      </c>
      <c r="CM93" s="359">
        <v>0</v>
      </c>
      <c r="CN93" s="359">
        <v>0</v>
      </c>
      <c r="CO93" s="359">
        <v>0</v>
      </c>
      <c r="CP93" s="359">
        <v>0</v>
      </c>
      <c r="CQ93" s="359">
        <v>0</v>
      </c>
      <c r="CR93" s="359">
        <v>0</v>
      </c>
      <c r="CS93" s="359">
        <v>0</v>
      </c>
      <c r="CT93" s="359">
        <v>0</v>
      </c>
      <c r="CU93" s="359">
        <v>0</v>
      </c>
      <c r="CV93" s="359">
        <v>0</v>
      </c>
      <c r="CW93" s="359">
        <v>0</v>
      </c>
      <c r="CX93" s="359">
        <v>0</v>
      </c>
      <c r="CY93" s="359">
        <v>0</v>
      </c>
      <c r="CZ93" s="359">
        <v>0</v>
      </c>
      <c r="DA93" s="359">
        <v>0</v>
      </c>
      <c r="DB93" s="359">
        <v>0</v>
      </c>
      <c r="DC93" s="359">
        <v>0</v>
      </c>
      <c r="DE93" s="23">
        <f t="shared" si="47"/>
        <v>0</v>
      </c>
      <c r="DF93" s="23">
        <f t="shared" si="40"/>
        <v>0</v>
      </c>
      <c r="DG93">
        <f t="shared" si="48"/>
        <v>21</v>
      </c>
    </row>
    <row r="94" spans="1:112" ht="15" customHeight="1">
      <c r="A94" s="67">
        <v>82</v>
      </c>
      <c r="B94" s="323" t="str">
        <f>$B$89&amp;"5."</f>
        <v>G.5.</v>
      </c>
      <c r="C94" s="357" t="s">
        <v>273</v>
      </c>
      <c r="D94" s="323"/>
      <c r="E94" s="366">
        <v>0.21</v>
      </c>
      <c r="F94" s="350">
        <f>H94+NPV(FD,I94:INDEX(I94:DC94,PAL))</f>
        <v>0</v>
      </c>
      <c r="G94" s="350">
        <f>SUMIF($H$5:$DC$5,"&lt;="&amp;PAL,$H94:$DC94)</f>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0</v>
      </c>
      <c r="AD94" s="359">
        <v>0</v>
      </c>
      <c r="AE94" s="359">
        <v>0</v>
      </c>
      <c r="AF94" s="359">
        <v>0</v>
      </c>
      <c r="AG94" s="359">
        <v>0</v>
      </c>
      <c r="AH94" s="359">
        <v>0</v>
      </c>
      <c r="AI94" s="359">
        <v>0</v>
      </c>
      <c r="AJ94" s="359">
        <v>0</v>
      </c>
      <c r="AK94" s="359">
        <v>0</v>
      </c>
      <c r="AL94" s="359">
        <v>0</v>
      </c>
      <c r="AM94" s="359">
        <v>0</v>
      </c>
      <c r="AN94" s="359">
        <v>0</v>
      </c>
      <c r="AO94" s="359">
        <v>0</v>
      </c>
      <c r="AP94" s="359">
        <v>0</v>
      </c>
      <c r="AQ94" s="359">
        <v>0</v>
      </c>
      <c r="AR94" s="359">
        <v>0</v>
      </c>
      <c r="AS94" s="359">
        <v>0</v>
      </c>
      <c r="AT94" s="359">
        <v>0</v>
      </c>
      <c r="AU94" s="359">
        <v>0</v>
      </c>
      <c r="AV94" s="359">
        <v>0</v>
      </c>
      <c r="AW94" s="359">
        <v>0</v>
      </c>
      <c r="AX94" s="359">
        <v>0</v>
      </c>
      <c r="AY94" s="359">
        <v>0</v>
      </c>
      <c r="AZ94" s="359">
        <v>0</v>
      </c>
      <c r="BA94" s="359">
        <v>0</v>
      </c>
      <c r="BB94" s="359">
        <v>0</v>
      </c>
      <c r="BC94" s="359">
        <v>0</v>
      </c>
      <c r="BD94" s="359">
        <v>0</v>
      </c>
      <c r="BE94" s="359">
        <v>0</v>
      </c>
      <c r="BF94" s="359">
        <v>0</v>
      </c>
      <c r="BG94" s="359">
        <v>0</v>
      </c>
      <c r="BH94" s="359">
        <v>0</v>
      </c>
      <c r="BI94" s="359">
        <v>0</v>
      </c>
      <c r="BJ94" s="359">
        <v>0</v>
      </c>
      <c r="BK94" s="359">
        <v>0</v>
      </c>
      <c r="BL94" s="359">
        <v>0</v>
      </c>
      <c r="BM94" s="359">
        <v>0</v>
      </c>
      <c r="BN94" s="359">
        <v>0</v>
      </c>
      <c r="BO94" s="359">
        <v>0</v>
      </c>
      <c r="BP94" s="359">
        <v>0</v>
      </c>
      <c r="BQ94" s="359">
        <v>0</v>
      </c>
      <c r="BR94" s="359">
        <v>0</v>
      </c>
      <c r="BS94" s="359">
        <v>0</v>
      </c>
      <c r="BT94" s="359">
        <v>0</v>
      </c>
      <c r="BU94" s="359">
        <v>0</v>
      </c>
      <c r="BV94" s="359">
        <v>0</v>
      </c>
      <c r="BW94" s="359">
        <v>0</v>
      </c>
      <c r="BX94" s="359">
        <v>0</v>
      </c>
      <c r="BY94" s="359">
        <v>0</v>
      </c>
      <c r="BZ94" s="359">
        <v>0</v>
      </c>
      <c r="CA94" s="359">
        <v>0</v>
      </c>
      <c r="CB94" s="359">
        <v>0</v>
      </c>
      <c r="CC94" s="359">
        <v>0</v>
      </c>
      <c r="CD94" s="359">
        <v>0</v>
      </c>
      <c r="CE94" s="359">
        <v>0</v>
      </c>
      <c r="CF94" s="359">
        <v>0</v>
      </c>
      <c r="CG94" s="359">
        <v>0</v>
      </c>
      <c r="CH94" s="359">
        <v>0</v>
      </c>
      <c r="CI94" s="359">
        <v>0</v>
      </c>
      <c r="CJ94" s="359">
        <v>0</v>
      </c>
      <c r="CK94" s="359">
        <v>0</v>
      </c>
      <c r="CL94" s="359">
        <v>0</v>
      </c>
      <c r="CM94" s="359">
        <v>0</v>
      </c>
      <c r="CN94" s="359">
        <v>0</v>
      </c>
      <c r="CO94" s="359">
        <v>0</v>
      </c>
      <c r="CP94" s="359">
        <v>0</v>
      </c>
      <c r="CQ94" s="359">
        <v>0</v>
      </c>
      <c r="CR94" s="359">
        <v>0</v>
      </c>
      <c r="CS94" s="359">
        <v>0</v>
      </c>
      <c r="CT94" s="359">
        <v>0</v>
      </c>
      <c r="CU94" s="359">
        <v>0</v>
      </c>
      <c r="CV94" s="359">
        <v>0</v>
      </c>
      <c r="CW94" s="359">
        <v>0</v>
      </c>
      <c r="CX94" s="359">
        <v>0</v>
      </c>
      <c r="CY94" s="359">
        <v>0</v>
      </c>
      <c r="CZ94" s="359">
        <v>0</v>
      </c>
      <c r="DA94" s="359">
        <v>0</v>
      </c>
      <c r="DB94" s="359">
        <v>0</v>
      </c>
      <c r="DC94" s="359">
        <v>0</v>
      </c>
      <c r="DE94" s="23">
        <f t="shared" si="47"/>
        <v>0</v>
      </c>
      <c r="DF94" s="23">
        <f t="shared" si="40"/>
        <v>0</v>
      </c>
      <c r="DG94">
        <f t="shared" si="48"/>
        <v>21</v>
      </c>
    </row>
    <row r="95" spans="1:112" ht="15" customHeight="1">
      <c r="A95" s="67">
        <v>83</v>
      </c>
      <c r="B95" s="323" t="str">
        <f>$B$89&amp;"6."</f>
        <v>G.6.</v>
      </c>
      <c r="C95" s="357" t="s">
        <v>274</v>
      </c>
      <c r="D95" s="323"/>
      <c r="E95" s="366">
        <v>0.21</v>
      </c>
      <c r="F95" s="350">
        <f>H95+NPV(FD,I95:INDEX(I95:DC95,PAL))</f>
        <v>0</v>
      </c>
      <c r="G95" s="350">
        <f>SUMIF($H$5:$DC$5,"&lt;="&amp;PAL,$H95:$DC95)</f>
        <v>0</v>
      </c>
      <c r="H95" s="359">
        <v>0</v>
      </c>
      <c r="I95" s="359">
        <v>0</v>
      </c>
      <c r="J95" s="359">
        <v>0</v>
      </c>
      <c r="K95" s="359">
        <v>0</v>
      </c>
      <c r="L95" s="359">
        <v>0</v>
      </c>
      <c r="M95" s="359">
        <v>0</v>
      </c>
      <c r="N95" s="359">
        <v>0</v>
      </c>
      <c r="O95" s="359">
        <v>0</v>
      </c>
      <c r="P95" s="359">
        <v>0</v>
      </c>
      <c r="Q95" s="359">
        <v>0</v>
      </c>
      <c r="R95" s="359">
        <v>0</v>
      </c>
      <c r="S95" s="359">
        <v>0</v>
      </c>
      <c r="T95" s="359">
        <v>0</v>
      </c>
      <c r="U95" s="359">
        <v>0</v>
      </c>
      <c r="V95" s="359">
        <v>0</v>
      </c>
      <c r="W95" s="359">
        <v>0</v>
      </c>
      <c r="X95" s="359">
        <v>0</v>
      </c>
      <c r="Y95" s="359">
        <v>0</v>
      </c>
      <c r="Z95" s="359">
        <v>0</v>
      </c>
      <c r="AA95" s="359">
        <v>0</v>
      </c>
      <c r="AB95" s="359">
        <v>0</v>
      </c>
      <c r="AC95" s="359">
        <v>0</v>
      </c>
      <c r="AD95" s="359">
        <v>0</v>
      </c>
      <c r="AE95" s="359">
        <v>0</v>
      </c>
      <c r="AF95" s="359">
        <v>0</v>
      </c>
      <c r="AG95" s="359">
        <v>0</v>
      </c>
      <c r="AH95" s="359">
        <v>0</v>
      </c>
      <c r="AI95" s="359">
        <v>0</v>
      </c>
      <c r="AJ95" s="359">
        <v>0</v>
      </c>
      <c r="AK95" s="359">
        <v>0</v>
      </c>
      <c r="AL95" s="359">
        <v>0</v>
      </c>
      <c r="AM95" s="359">
        <v>0</v>
      </c>
      <c r="AN95" s="359">
        <v>0</v>
      </c>
      <c r="AO95" s="359">
        <v>0</v>
      </c>
      <c r="AP95" s="359">
        <v>0</v>
      </c>
      <c r="AQ95" s="359">
        <v>0</v>
      </c>
      <c r="AR95" s="359">
        <v>0</v>
      </c>
      <c r="AS95" s="359">
        <v>0</v>
      </c>
      <c r="AT95" s="359">
        <v>0</v>
      </c>
      <c r="AU95" s="359">
        <v>0</v>
      </c>
      <c r="AV95" s="359">
        <v>0</v>
      </c>
      <c r="AW95" s="359">
        <v>0</v>
      </c>
      <c r="AX95" s="359">
        <v>0</v>
      </c>
      <c r="AY95" s="359">
        <v>0</v>
      </c>
      <c r="AZ95" s="359">
        <v>0</v>
      </c>
      <c r="BA95" s="359">
        <v>0</v>
      </c>
      <c r="BB95" s="359">
        <v>0</v>
      </c>
      <c r="BC95" s="359">
        <v>0</v>
      </c>
      <c r="BD95" s="359">
        <v>0</v>
      </c>
      <c r="BE95" s="359">
        <v>0</v>
      </c>
      <c r="BF95" s="359">
        <v>0</v>
      </c>
      <c r="BG95" s="359">
        <v>0</v>
      </c>
      <c r="BH95" s="359">
        <v>0</v>
      </c>
      <c r="BI95" s="359">
        <v>0</v>
      </c>
      <c r="BJ95" s="359">
        <v>0</v>
      </c>
      <c r="BK95" s="359">
        <v>0</v>
      </c>
      <c r="BL95" s="359">
        <v>0</v>
      </c>
      <c r="BM95" s="359">
        <v>0</v>
      </c>
      <c r="BN95" s="359">
        <v>0</v>
      </c>
      <c r="BO95" s="359">
        <v>0</v>
      </c>
      <c r="BP95" s="359">
        <v>0</v>
      </c>
      <c r="BQ95" s="359">
        <v>0</v>
      </c>
      <c r="BR95" s="359">
        <v>0</v>
      </c>
      <c r="BS95" s="359">
        <v>0</v>
      </c>
      <c r="BT95" s="359">
        <v>0</v>
      </c>
      <c r="BU95" s="359">
        <v>0</v>
      </c>
      <c r="BV95" s="359">
        <v>0</v>
      </c>
      <c r="BW95" s="359">
        <v>0</v>
      </c>
      <c r="BX95" s="359">
        <v>0</v>
      </c>
      <c r="BY95" s="359">
        <v>0</v>
      </c>
      <c r="BZ95" s="359">
        <v>0</v>
      </c>
      <c r="CA95" s="359">
        <v>0</v>
      </c>
      <c r="CB95" s="359">
        <v>0</v>
      </c>
      <c r="CC95" s="359">
        <v>0</v>
      </c>
      <c r="CD95" s="359">
        <v>0</v>
      </c>
      <c r="CE95" s="359">
        <v>0</v>
      </c>
      <c r="CF95" s="359">
        <v>0</v>
      </c>
      <c r="CG95" s="359">
        <v>0</v>
      </c>
      <c r="CH95" s="359">
        <v>0</v>
      </c>
      <c r="CI95" s="359">
        <v>0</v>
      </c>
      <c r="CJ95" s="359">
        <v>0</v>
      </c>
      <c r="CK95" s="359">
        <v>0</v>
      </c>
      <c r="CL95" s="359">
        <v>0</v>
      </c>
      <c r="CM95" s="359">
        <v>0</v>
      </c>
      <c r="CN95" s="359">
        <v>0</v>
      </c>
      <c r="CO95" s="359">
        <v>0</v>
      </c>
      <c r="CP95" s="359">
        <v>0</v>
      </c>
      <c r="CQ95" s="359">
        <v>0</v>
      </c>
      <c r="CR95" s="359">
        <v>0</v>
      </c>
      <c r="CS95" s="359">
        <v>0</v>
      </c>
      <c r="CT95" s="359">
        <v>0</v>
      </c>
      <c r="CU95" s="359">
        <v>0</v>
      </c>
      <c r="CV95" s="359">
        <v>0</v>
      </c>
      <c r="CW95" s="359">
        <v>0</v>
      </c>
      <c r="CX95" s="359">
        <v>0</v>
      </c>
      <c r="CY95" s="359">
        <v>0</v>
      </c>
      <c r="CZ95" s="359">
        <v>0</v>
      </c>
      <c r="DA95" s="359">
        <v>0</v>
      </c>
      <c r="DB95" s="359">
        <v>0</v>
      </c>
      <c r="DC95" s="359">
        <v>0</v>
      </c>
      <c r="DE95" s="23">
        <f t="shared" si="47"/>
        <v>0</v>
      </c>
      <c r="DF95" s="23">
        <f t="shared" si="40"/>
        <v>0</v>
      </c>
      <c r="DG95">
        <f t="shared" si="48"/>
        <v>21</v>
      </c>
    </row>
    <row r="96" spans="1:112" ht="15" customHeight="1">
      <c r="A96" s="67">
        <v>84</v>
      </c>
      <c r="B96" s="323" t="str">
        <f>$B$89&amp;"7."</f>
        <v>G.7.</v>
      </c>
      <c r="C96" s="357" t="s">
        <v>275</v>
      </c>
      <c r="D96" s="323"/>
      <c r="E96" s="366">
        <v>0.21</v>
      </c>
      <c r="F96" s="350">
        <f>H96+NPV(FD,I96:INDEX(I96:DC96,PAL))</f>
        <v>0</v>
      </c>
      <c r="G96" s="350">
        <f>SUMIF($H$5:$DC$5,"&lt;="&amp;PAL,$H96:$DC96)</f>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0</v>
      </c>
      <c r="AW96" s="359">
        <v>0</v>
      </c>
      <c r="AX96" s="359">
        <v>0</v>
      </c>
      <c r="AY96" s="359">
        <v>0</v>
      </c>
      <c r="AZ96" s="359">
        <v>0</v>
      </c>
      <c r="BA96" s="359">
        <v>0</v>
      </c>
      <c r="BB96" s="359">
        <v>0</v>
      </c>
      <c r="BC96" s="359">
        <v>0</v>
      </c>
      <c r="BD96" s="359">
        <v>0</v>
      </c>
      <c r="BE96" s="359">
        <v>0</v>
      </c>
      <c r="BF96" s="359">
        <v>0</v>
      </c>
      <c r="BG96" s="359">
        <v>0</v>
      </c>
      <c r="BH96" s="359">
        <v>0</v>
      </c>
      <c r="BI96" s="359">
        <v>0</v>
      </c>
      <c r="BJ96" s="359">
        <v>0</v>
      </c>
      <c r="BK96" s="359">
        <v>0</v>
      </c>
      <c r="BL96" s="359">
        <v>0</v>
      </c>
      <c r="BM96" s="359">
        <v>0</v>
      </c>
      <c r="BN96" s="359">
        <v>0</v>
      </c>
      <c r="BO96" s="359">
        <v>0</v>
      </c>
      <c r="BP96" s="359">
        <v>0</v>
      </c>
      <c r="BQ96" s="359">
        <v>0</v>
      </c>
      <c r="BR96" s="359">
        <v>0</v>
      </c>
      <c r="BS96" s="359">
        <v>0</v>
      </c>
      <c r="BT96" s="359">
        <v>0</v>
      </c>
      <c r="BU96" s="359">
        <v>0</v>
      </c>
      <c r="BV96" s="359">
        <v>0</v>
      </c>
      <c r="BW96" s="359">
        <v>0</v>
      </c>
      <c r="BX96" s="359">
        <v>0</v>
      </c>
      <c r="BY96" s="359">
        <v>0</v>
      </c>
      <c r="BZ96" s="359">
        <v>0</v>
      </c>
      <c r="CA96" s="359">
        <v>0</v>
      </c>
      <c r="CB96" s="359">
        <v>0</v>
      </c>
      <c r="CC96" s="359">
        <v>0</v>
      </c>
      <c r="CD96" s="359">
        <v>0</v>
      </c>
      <c r="CE96" s="359">
        <v>0</v>
      </c>
      <c r="CF96" s="359">
        <v>0</v>
      </c>
      <c r="CG96" s="359">
        <v>0</v>
      </c>
      <c r="CH96" s="359">
        <v>0</v>
      </c>
      <c r="CI96" s="359">
        <v>0</v>
      </c>
      <c r="CJ96" s="359">
        <v>0</v>
      </c>
      <c r="CK96" s="359">
        <v>0</v>
      </c>
      <c r="CL96" s="359">
        <v>0</v>
      </c>
      <c r="CM96" s="359">
        <v>0</v>
      </c>
      <c r="CN96" s="359">
        <v>0</v>
      </c>
      <c r="CO96" s="359">
        <v>0</v>
      </c>
      <c r="CP96" s="359">
        <v>0</v>
      </c>
      <c r="CQ96" s="359">
        <v>0</v>
      </c>
      <c r="CR96" s="359">
        <v>0</v>
      </c>
      <c r="CS96" s="359">
        <v>0</v>
      </c>
      <c r="CT96" s="359">
        <v>0</v>
      </c>
      <c r="CU96" s="359">
        <v>0</v>
      </c>
      <c r="CV96" s="359">
        <v>0</v>
      </c>
      <c r="CW96" s="359">
        <v>0</v>
      </c>
      <c r="CX96" s="359">
        <v>0</v>
      </c>
      <c r="CY96" s="359">
        <v>0</v>
      </c>
      <c r="CZ96" s="359">
        <v>0</v>
      </c>
      <c r="DA96" s="359">
        <v>0</v>
      </c>
      <c r="DB96" s="359">
        <v>0</v>
      </c>
      <c r="DC96" s="359">
        <v>0</v>
      </c>
      <c r="DE96" s="23">
        <f t="shared" si="47"/>
        <v>0</v>
      </c>
      <c r="DF96" s="23">
        <f t="shared" si="40"/>
        <v>0</v>
      </c>
      <c r="DG96">
        <f t="shared" si="48"/>
        <v>21</v>
      </c>
    </row>
    <row r="97" spans="1:111" ht="15" customHeight="1">
      <c r="A97" s="67">
        <v>85</v>
      </c>
      <c r="B97" s="323" t="str">
        <f>$B$89&amp;"8."</f>
        <v>G.8.</v>
      </c>
      <c r="C97" s="357" t="s">
        <v>276</v>
      </c>
      <c r="D97" s="323"/>
      <c r="E97" s="366">
        <v>0.21</v>
      </c>
      <c r="F97" s="350">
        <f>H97+NPV(FD,I97:INDEX(I97:DC97,PAL))</f>
        <v>0</v>
      </c>
      <c r="G97" s="350">
        <f>SUMIF($H$5:$DC$5,"&lt;="&amp;PAL,$H97:$DC97)</f>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0</v>
      </c>
      <c r="AJ97" s="359">
        <v>0</v>
      </c>
      <c r="AK97" s="359">
        <v>0</v>
      </c>
      <c r="AL97" s="359">
        <v>0</v>
      </c>
      <c r="AM97" s="359">
        <v>0</v>
      </c>
      <c r="AN97" s="359">
        <v>0</v>
      </c>
      <c r="AO97" s="359">
        <v>0</v>
      </c>
      <c r="AP97" s="359">
        <v>0</v>
      </c>
      <c r="AQ97" s="359">
        <v>0</v>
      </c>
      <c r="AR97" s="359">
        <v>0</v>
      </c>
      <c r="AS97" s="359">
        <v>0</v>
      </c>
      <c r="AT97" s="359">
        <v>0</v>
      </c>
      <c r="AU97" s="359">
        <v>0</v>
      </c>
      <c r="AV97" s="359">
        <v>0</v>
      </c>
      <c r="AW97" s="359">
        <v>0</v>
      </c>
      <c r="AX97" s="359">
        <v>0</v>
      </c>
      <c r="AY97" s="359">
        <v>0</v>
      </c>
      <c r="AZ97" s="359">
        <v>0</v>
      </c>
      <c r="BA97" s="359">
        <v>0</v>
      </c>
      <c r="BB97" s="359">
        <v>0</v>
      </c>
      <c r="BC97" s="359">
        <v>0</v>
      </c>
      <c r="BD97" s="359">
        <v>0</v>
      </c>
      <c r="BE97" s="359">
        <v>0</v>
      </c>
      <c r="BF97" s="359">
        <v>0</v>
      </c>
      <c r="BG97" s="359">
        <v>0</v>
      </c>
      <c r="BH97" s="359">
        <v>0</v>
      </c>
      <c r="BI97" s="359">
        <v>0</v>
      </c>
      <c r="BJ97" s="359">
        <v>0</v>
      </c>
      <c r="BK97" s="359">
        <v>0</v>
      </c>
      <c r="BL97" s="359">
        <v>0</v>
      </c>
      <c r="BM97" s="359">
        <v>0</v>
      </c>
      <c r="BN97" s="359">
        <v>0</v>
      </c>
      <c r="BO97" s="359">
        <v>0</v>
      </c>
      <c r="BP97" s="359">
        <v>0</v>
      </c>
      <c r="BQ97" s="359">
        <v>0</v>
      </c>
      <c r="BR97" s="359">
        <v>0</v>
      </c>
      <c r="BS97" s="359">
        <v>0</v>
      </c>
      <c r="BT97" s="359">
        <v>0</v>
      </c>
      <c r="BU97" s="359">
        <v>0</v>
      </c>
      <c r="BV97" s="359">
        <v>0</v>
      </c>
      <c r="BW97" s="359">
        <v>0</v>
      </c>
      <c r="BX97" s="359">
        <v>0</v>
      </c>
      <c r="BY97" s="359">
        <v>0</v>
      </c>
      <c r="BZ97" s="359">
        <v>0</v>
      </c>
      <c r="CA97" s="359">
        <v>0</v>
      </c>
      <c r="CB97" s="359">
        <v>0</v>
      </c>
      <c r="CC97" s="359">
        <v>0</v>
      </c>
      <c r="CD97" s="359">
        <v>0</v>
      </c>
      <c r="CE97" s="359">
        <v>0</v>
      </c>
      <c r="CF97" s="359">
        <v>0</v>
      </c>
      <c r="CG97" s="359">
        <v>0</v>
      </c>
      <c r="CH97" s="359">
        <v>0</v>
      </c>
      <c r="CI97" s="359">
        <v>0</v>
      </c>
      <c r="CJ97" s="359">
        <v>0</v>
      </c>
      <c r="CK97" s="359">
        <v>0</v>
      </c>
      <c r="CL97" s="359">
        <v>0</v>
      </c>
      <c r="CM97" s="359">
        <v>0</v>
      </c>
      <c r="CN97" s="359">
        <v>0</v>
      </c>
      <c r="CO97" s="359">
        <v>0</v>
      </c>
      <c r="CP97" s="359">
        <v>0</v>
      </c>
      <c r="CQ97" s="359">
        <v>0</v>
      </c>
      <c r="CR97" s="359">
        <v>0</v>
      </c>
      <c r="CS97" s="359">
        <v>0</v>
      </c>
      <c r="CT97" s="359">
        <v>0</v>
      </c>
      <c r="CU97" s="359">
        <v>0</v>
      </c>
      <c r="CV97" s="359">
        <v>0</v>
      </c>
      <c r="CW97" s="359">
        <v>0</v>
      </c>
      <c r="CX97" s="359">
        <v>0</v>
      </c>
      <c r="CY97" s="359">
        <v>0</v>
      </c>
      <c r="CZ97" s="359">
        <v>0</v>
      </c>
      <c r="DA97" s="359">
        <v>0</v>
      </c>
      <c r="DB97" s="359">
        <v>0</v>
      </c>
      <c r="DC97" s="359">
        <v>0</v>
      </c>
      <c r="DE97" s="23">
        <f t="shared" si="47"/>
        <v>0</v>
      </c>
      <c r="DF97" s="23">
        <f t="shared" si="40"/>
        <v>0</v>
      </c>
      <c r="DG97">
        <f t="shared" si="48"/>
        <v>21</v>
      </c>
    </row>
    <row r="98" spans="1:111" ht="15" customHeight="1">
      <c r="A98" s="67">
        <v>86</v>
      </c>
      <c r="B98" s="323" t="str">
        <f>$B$89&amp;"9."</f>
        <v>G.9.</v>
      </c>
      <c r="C98" s="357" t="s">
        <v>277</v>
      </c>
      <c r="D98" s="323"/>
      <c r="E98" s="366">
        <v>0.21</v>
      </c>
      <c r="F98" s="350">
        <f>H98+NPV(FD,I98:INDEX(I98:DC98,PAL))</f>
        <v>0</v>
      </c>
      <c r="G98" s="350">
        <f>SUMIF($H$5:$DC$5,"&lt;="&amp;PAL,$H98:$DC98)</f>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59">
        <v>0</v>
      </c>
      <c r="BD98" s="359">
        <v>0</v>
      </c>
      <c r="BE98" s="359">
        <v>0</v>
      </c>
      <c r="BF98" s="359">
        <v>0</v>
      </c>
      <c r="BG98" s="359">
        <v>0</v>
      </c>
      <c r="BH98" s="359">
        <v>0</v>
      </c>
      <c r="BI98" s="359">
        <v>0</v>
      </c>
      <c r="BJ98" s="359">
        <v>0</v>
      </c>
      <c r="BK98" s="359">
        <v>0</v>
      </c>
      <c r="BL98" s="359">
        <v>0</v>
      </c>
      <c r="BM98" s="359">
        <v>0</v>
      </c>
      <c r="BN98" s="359">
        <v>0</v>
      </c>
      <c r="BO98" s="359">
        <v>0</v>
      </c>
      <c r="BP98" s="359">
        <v>0</v>
      </c>
      <c r="BQ98" s="359">
        <v>0</v>
      </c>
      <c r="BR98" s="359">
        <v>0</v>
      </c>
      <c r="BS98" s="359">
        <v>0</v>
      </c>
      <c r="BT98" s="359">
        <v>0</v>
      </c>
      <c r="BU98" s="359">
        <v>0</v>
      </c>
      <c r="BV98" s="359">
        <v>0</v>
      </c>
      <c r="BW98" s="359">
        <v>0</v>
      </c>
      <c r="BX98" s="359">
        <v>0</v>
      </c>
      <c r="BY98" s="359">
        <v>0</v>
      </c>
      <c r="BZ98" s="359">
        <v>0</v>
      </c>
      <c r="CA98" s="359">
        <v>0</v>
      </c>
      <c r="CB98" s="359">
        <v>0</v>
      </c>
      <c r="CC98" s="359">
        <v>0</v>
      </c>
      <c r="CD98" s="359">
        <v>0</v>
      </c>
      <c r="CE98" s="359">
        <v>0</v>
      </c>
      <c r="CF98" s="359">
        <v>0</v>
      </c>
      <c r="CG98" s="359">
        <v>0</v>
      </c>
      <c r="CH98" s="359">
        <v>0</v>
      </c>
      <c r="CI98" s="359">
        <v>0</v>
      </c>
      <c r="CJ98" s="359">
        <v>0</v>
      </c>
      <c r="CK98" s="359">
        <v>0</v>
      </c>
      <c r="CL98" s="359">
        <v>0</v>
      </c>
      <c r="CM98" s="359">
        <v>0</v>
      </c>
      <c r="CN98" s="359">
        <v>0</v>
      </c>
      <c r="CO98" s="359">
        <v>0</v>
      </c>
      <c r="CP98" s="359">
        <v>0</v>
      </c>
      <c r="CQ98" s="359">
        <v>0</v>
      </c>
      <c r="CR98" s="359">
        <v>0</v>
      </c>
      <c r="CS98" s="359">
        <v>0</v>
      </c>
      <c r="CT98" s="359">
        <v>0</v>
      </c>
      <c r="CU98" s="359">
        <v>0</v>
      </c>
      <c r="CV98" s="359">
        <v>0</v>
      </c>
      <c r="CW98" s="359">
        <v>0</v>
      </c>
      <c r="CX98" s="359">
        <v>0</v>
      </c>
      <c r="CY98" s="359">
        <v>0</v>
      </c>
      <c r="CZ98" s="359">
        <v>0</v>
      </c>
      <c r="DA98" s="359">
        <v>0</v>
      </c>
      <c r="DB98" s="359">
        <v>0</v>
      </c>
      <c r="DC98" s="359">
        <v>0</v>
      </c>
      <c r="DE98" s="23">
        <f t="shared" si="47"/>
        <v>0</v>
      </c>
      <c r="DF98" s="23">
        <f t="shared" si="40"/>
        <v>0</v>
      </c>
      <c r="DG98">
        <f t="shared" si="48"/>
        <v>21</v>
      </c>
    </row>
    <row r="99" spans="1:111" ht="15" customHeight="1">
      <c r="A99" s="67">
        <v>87</v>
      </c>
      <c r="B99" s="323" t="str">
        <f>$B$89&amp;"10."</f>
        <v>G.10.</v>
      </c>
      <c r="C99" s="357" t="s">
        <v>278</v>
      </c>
      <c r="D99" s="323"/>
      <c r="E99" s="366">
        <v>0.21</v>
      </c>
      <c r="F99" s="350">
        <f>H99+NPV(FD,I99:INDEX(I99:DC99,PAL))</f>
        <v>0</v>
      </c>
      <c r="G99" s="350">
        <f>SUMIF($H$5:$DC$5,"&lt;="&amp;PAL,$H99:$DC99)</f>
        <v>0</v>
      </c>
      <c r="H99" s="359">
        <v>0</v>
      </c>
      <c r="I99" s="359">
        <v>0</v>
      </c>
      <c r="J99" s="359">
        <v>0</v>
      </c>
      <c r="K99" s="359">
        <v>0</v>
      </c>
      <c r="L99" s="359">
        <v>0</v>
      </c>
      <c r="M99" s="359">
        <v>0</v>
      </c>
      <c r="N99" s="359">
        <v>0</v>
      </c>
      <c r="O99" s="359">
        <v>0</v>
      </c>
      <c r="P99" s="359">
        <v>0</v>
      </c>
      <c r="Q99" s="359">
        <v>0</v>
      </c>
      <c r="R99" s="359">
        <v>0</v>
      </c>
      <c r="S99" s="359">
        <v>0</v>
      </c>
      <c r="T99" s="359">
        <v>0</v>
      </c>
      <c r="U99" s="359">
        <v>0</v>
      </c>
      <c r="V99" s="359">
        <v>0</v>
      </c>
      <c r="W99" s="359">
        <v>0</v>
      </c>
      <c r="X99" s="359">
        <v>0</v>
      </c>
      <c r="Y99" s="359">
        <v>0</v>
      </c>
      <c r="Z99" s="359">
        <v>0</v>
      </c>
      <c r="AA99" s="359">
        <v>0</v>
      </c>
      <c r="AB99" s="359">
        <v>0</v>
      </c>
      <c r="AC99" s="359">
        <v>0</v>
      </c>
      <c r="AD99" s="359">
        <v>0</v>
      </c>
      <c r="AE99" s="359">
        <v>0</v>
      </c>
      <c r="AF99" s="359">
        <v>0</v>
      </c>
      <c r="AG99" s="359">
        <v>0</v>
      </c>
      <c r="AH99" s="359">
        <v>0</v>
      </c>
      <c r="AI99" s="359">
        <v>0</v>
      </c>
      <c r="AJ99" s="359">
        <v>0</v>
      </c>
      <c r="AK99" s="359">
        <v>0</v>
      </c>
      <c r="AL99" s="359">
        <v>0</v>
      </c>
      <c r="AM99" s="359">
        <v>0</v>
      </c>
      <c r="AN99" s="359">
        <v>0</v>
      </c>
      <c r="AO99" s="359">
        <v>0</v>
      </c>
      <c r="AP99" s="359">
        <v>0</v>
      </c>
      <c r="AQ99" s="359">
        <v>0</v>
      </c>
      <c r="AR99" s="359">
        <v>0</v>
      </c>
      <c r="AS99" s="359">
        <v>0</v>
      </c>
      <c r="AT99" s="359">
        <v>0</v>
      </c>
      <c r="AU99" s="359">
        <v>0</v>
      </c>
      <c r="AV99" s="359">
        <v>0</v>
      </c>
      <c r="AW99" s="359">
        <v>0</v>
      </c>
      <c r="AX99" s="359">
        <v>0</v>
      </c>
      <c r="AY99" s="359">
        <v>0</v>
      </c>
      <c r="AZ99" s="359">
        <v>0</v>
      </c>
      <c r="BA99" s="359">
        <v>0</v>
      </c>
      <c r="BB99" s="359">
        <v>0</v>
      </c>
      <c r="BC99" s="359">
        <v>0</v>
      </c>
      <c r="BD99" s="359">
        <v>0</v>
      </c>
      <c r="BE99" s="359">
        <v>0</v>
      </c>
      <c r="BF99" s="359">
        <v>0</v>
      </c>
      <c r="BG99" s="359">
        <v>0</v>
      </c>
      <c r="BH99" s="359">
        <v>0</v>
      </c>
      <c r="BI99" s="359">
        <v>0</v>
      </c>
      <c r="BJ99" s="359">
        <v>0</v>
      </c>
      <c r="BK99" s="359">
        <v>0</v>
      </c>
      <c r="BL99" s="359">
        <v>0</v>
      </c>
      <c r="BM99" s="359">
        <v>0</v>
      </c>
      <c r="BN99" s="359">
        <v>0</v>
      </c>
      <c r="BO99" s="359">
        <v>0</v>
      </c>
      <c r="BP99" s="359">
        <v>0</v>
      </c>
      <c r="BQ99" s="359">
        <v>0</v>
      </c>
      <c r="BR99" s="359">
        <v>0</v>
      </c>
      <c r="BS99" s="359">
        <v>0</v>
      </c>
      <c r="BT99" s="359">
        <v>0</v>
      </c>
      <c r="BU99" s="359">
        <v>0</v>
      </c>
      <c r="BV99" s="359">
        <v>0</v>
      </c>
      <c r="BW99" s="359">
        <v>0</v>
      </c>
      <c r="BX99" s="359">
        <v>0</v>
      </c>
      <c r="BY99" s="359">
        <v>0</v>
      </c>
      <c r="BZ99" s="359">
        <v>0</v>
      </c>
      <c r="CA99" s="359">
        <v>0</v>
      </c>
      <c r="CB99" s="359">
        <v>0</v>
      </c>
      <c r="CC99" s="359">
        <v>0</v>
      </c>
      <c r="CD99" s="359">
        <v>0</v>
      </c>
      <c r="CE99" s="359">
        <v>0</v>
      </c>
      <c r="CF99" s="359">
        <v>0</v>
      </c>
      <c r="CG99" s="359">
        <v>0</v>
      </c>
      <c r="CH99" s="359">
        <v>0</v>
      </c>
      <c r="CI99" s="359">
        <v>0</v>
      </c>
      <c r="CJ99" s="359">
        <v>0</v>
      </c>
      <c r="CK99" s="359">
        <v>0</v>
      </c>
      <c r="CL99" s="359">
        <v>0</v>
      </c>
      <c r="CM99" s="359">
        <v>0</v>
      </c>
      <c r="CN99" s="359">
        <v>0</v>
      </c>
      <c r="CO99" s="359">
        <v>0</v>
      </c>
      <c r="CP99" s="359">
        <v>0</v>
      </c>
      <c r="CQ99" s="359">
        <v>0</v>
      </c>
      <c r="CR99" s="359">
        <v>0</v>
      </c>
      <c r="CS99" s="359">
        <v>0</v>
      </c>
      <c r="CT99" s="359">
        <v>0</v>
      </c>
      <c r="CU99" s="359">
        <v>0</v>
      </c>
      <c r="CV99" s="359">
        <v>0</v>
      </c>
      <c r="CW99" s="359">
        <v>0</v>
      </c>
      <c r="CX99" s="359">
        <v>0</v>
      </c>
      <c r="CY99" s="359">
        <v>0</v>
      </c>
      <c r="CZ99" s="359">
        <v>0</v>
      </c>
      <c r="DA99" s="359">
        <v>0</v>
      </c>
      <c r="DB99" s="359">
        <v>0</v>
      </c>
      <c r="DC99" s="359">
        <v>0</v>
      </c>
      <c r="DE99" s="23">
        <f t="shared" si="47"/>
        <v>0</v>
      </c>
      <c r="DF99" s="23">
        <f t="shared" si="40"/>
        <v>0</v>
      </c>
      <c r="DG99">
        <f t="shared" si="48"/>
        <v>21</v>
      </c>
    </row>
    <row r="100" spans="1:111" ht="17.25" customHeight="1">
      <c r="A100" s="67">
        <v>88</v>
      </c>
      <c r="B100" s="323" t="s">
        <v>234</v>
      </c>
      <c r="C100" s="349" t="s">
        <v>235</v>
      </c>
      <c r="D100" s="323"/>
      <c r="E100" s="323"/>
      <c r="F100" s="352">
        <f>SUM(F101:F110)</f>
        <v>0</v>
      </c>
      <c r="G100" s="350">
        <f>SUMIF($H$5:$DC$5,"&lt;="&amp;PAL,$H100:$DC100)</f>
        <v>0</v>
      </c>
      <c r="H100" s="352">
        <f t="shared" ref="H100:BR100" si="49">SUM(H101:H110)</f>
        <v>0</v>
      </c>
      <c r="I100" s="352">
        <f t="shared" si="49"/>
        <v>0</v>
      </c>
      <c r="J100" s="352">
        <f t="shared" si="49"/>
        <v>0</v>
      </c>
      <c r="K100" s="352">
        <f t="shared" si="49"/>
        <v>0</v>
      </c>
      <c r="L100" s="352">
        <f t="shared" si="49"/>
        <v>0</v>
      </c>
      <c r="M100" s="352">
        <f t="shared" si="49"/>
        <v>0</v>
      </c>
      <c r="N100" s="352">
        <f t="shared" si="49"/>
        <v>0</v>
      </c>
      <c r="O100" s="352">
        <f t="shared" si="49"/>
        <v>0</v>
      </c>
      <c r="P100" s="352">
        <f t="shared" si="49"/>
        <v>0</v>
      </c>
      <c r="Q100" s="352">
        <f t="shared" si="49"/>
        <v>0</v>
      </c>
      <c r="R100" s="352">
        <f t="shared" si="49"/>
        <v>0</v>
      </c>
      <c r="S100" s="352">
        <f t="shared" si="49"/>
        <v>0</v>
      </c>
      <c r="T100" s="352">
        <f t="shared" si="49"/>
        <v>0</v>
      </c>
      <c r="U100" s="352">
        <f t="shared" si="49"/>
        <v>0</v>
      </c>
      <c r="V100" s="352">
        <f t="shared" si="49"/>
        <v>0</v>
      </c>
      <c r="W100" s="352">
        <f t="shared" si="49"/>
        <v>0</v>
      </c>
      <c r="X100" s="352">
        <f t="shared" si="49"/>
        <v>0</v>
      </c>
      <c r="Y100" s="352">
        <f t="shared" si="49"/>
        <v>0</v>
      </c>
      <c r="Z100" s="352">
        <f t="shared" si="49"/>
        <v>0</v>
      </c>
      <c r="AA100" s="352">
        <f t="shared" si="49"/>
        <v>0</v>
      </c>
      <c r="AB100" s="352">
        <f t="shared" si="49"/>
        <v>0</v>
      </c>
      <c r="AC100" s="352">
        <f t="shared" si="49"/>
        <v>0</v>
      </c>
      <c r="AD100" s="352">
        <f t="shared" si="49"/>
        <v>0</v>
      </c>
      <c r="AE100" s="352">
        <f t="shared" si="49"/>
        <v>0</v>
      </c>
      <c r="AF100" s="352">
        <f t="shared" si="49"/>
        <v>0</v>
      </c>
      <c r="AG100" s="352">
        <f t="shared" si="49"/>
        <v>0</v>
      </c>
      <c r="AH100" s="352">
        <f t="shared" si="49"/>
        <v>0</v>
      </c>
      <c r="AI100" s="352">
        <f t="shared" si="49"/>
        <v>0</v>
      </c>
      <c r="AJ100" s="352">
        <f t="shared" si="49"/>
        <v>0</v>
      </c>
      <c r="AK100" s="352">
        <f t="shared" si="49"/>
        <v>0</v>
      </c>
      <c r="AL100" s="352">
        <f t="shared" si="49"/>
        <v>0</v>
      </c>
      <c r="AM100" s="352">
        <f t="shared" si="49"/>
        <v>0</v>
      </c>
      <c r="AN100" s="352">
        <f t="shared" si="49"/>
        <v>0</v>
      </c>
      <c r="AO100" s="352">
        <f t="shared" si="49"/>
        <v>0</v>
      </c>
      <c r="AP100" s="352">
        <f t="shared" si="49"/>
        <v>0</v>
      </c>
      <c r="AQ100" s="352">
        <f t="shared" si="49"/>
        <v>0</v>
      </c>
      <c r="AR100" s="352">
        <f t="shared" si="49"/>
        <v>0</v>
      </c>
      <c r="AS100" s="352">
        <f t="shared" si="49"/>
        <v>0</v>
      </c>
      <c r="AT100" s="352">
        <f t="shared" si="49"/>
        <v>0</v>
      </c>
      <c r="AU100" s="352">
        <f t="shared" si="49"/>
        <v>0</v>
      </c>
      <c r="AV100" s="352">
        <f t="shared" si="49"/>
        <v>0</v>
      </c>
      <c r="AW100" s="352">
        <f t="shared" si="49"/>
        <v>0</v>
      </c>
      <c r="AX100" s="352">
        <f t="shared" si="49"/>
        <v>0</v>
      </c>
      <c r="AY100" s="352">
        <f t="shared" si="49"/>
        <v>0</v>
      </c>
      <c r="AZ100" s="352">
        <f t="shared" si="49"/>
        <v>0</v>
      </c>
      <c r="BA100" s="352">
        <f t="shared" si="49"/>
        <v>0</v>
      </c>
      <c r="BB100" s="352">
        <f t="shared" si="49"/>
        <v>0</v>
      </c>
      <c r="BC100" s="352">
        <f t="shared" si="49"/>
        <v>0</v>
      </c>
      <c r="BD100" s="352">
        <f t="shared" si="49"/>
        <v>0</v>
      </c>
      <c r="BE100" s="352">
        <f t="shared" si="49"/>
        <v>0</v>
      </c>
      <c r="BF100" s="352">
        <f t="shared" si="49"/>
        <v>0</v>
      </c>
      <c r="BG100" s="352">
        <f t="shared" si="49"/>
        <v>0</v>
      </c>
      <c r="BH100" s="352">
        <f t="shared" si="49"/>
        <v>0</v>
      </c>
      <c r="BI100" s="352">
        <f t="shared" si="49"/>
        <v>0</v>
      </c>
      <c r="BJ100" s="352">
        <f t="shared" si="49"/>
        <v>0</v>
      </c>
      <c r="BK100" s="352">
        <f t="shared" si="49"/>
        <v>0</v>
      </c>
      <c r="BL100" s="352">
        <f t="shared" si="49"/>
        <v>0</v>
      </c>
      <c r="BM100" s="352">
        <f t="shared" si="49"/>
        <v>0</v>
      </c>
      <c r="BN100" s="352">
        <f t="shared" si="49"/>
        <v>0</v>
      </c>
      <c r="BO100" s="352">
        <f t="shared" si="49"/>
        <v>0</v>
      </c>
      <c r="BP100" s="352">
        <f t="shared" si="49"/>
        <v>0</v>
      </c>
      <c r="BQ100" s="352">
        <f t="shared" si="49"/>
        <v>0</v>
      </c>
      <c r="BR100" s="352">
        <f t="shared" si="49"/>
        <v>0</v>
      </c>
      <c r="BS100" s="352">
        <f t="shared" ref="BS100:DC100" si="50">SUM(BS101:BS110)</f>
        <v>0</v>
      </c>
      <c r="BT100" s="352">
        <f t="shared" si="50"/>
        <v>0</v>
      </c>
      <c r="BU100" s="352">
        <f t="shared" si="50"/>
        <v>0</v>
      </c>
      <c r="BV100" s="352">
        <f t="shared" si="50"/>
        <v>0</v>
      </c>
      <c r="BW100" s="352">
        <f t="shared" si="50"/>
        <v>0</v>
      </c>
      <c r="BX100" s="352">
        <f t="shared" si="50"/>
        <v>0</v>
      </c>
      <c r="BY100" s="352">
        <f t="shared" si="50"/>
        <v>0</v>
      </c>
      <c r="BZ100" s="352">
        <f t="shared" si="50"/>
        <v>0</v>
      </c>
      <c r="CA100" s="352">
        <f t="shared" si="50"/>
        <v>0</v>
      </c>
      <c r="CB100" s="352">
        <f t="shared" si="50"/>
        <v>0</v>
      </c>
      <c r="CC100" s="352">
        <f t="shared" si="50"/>
        <v>0</v>
      </c>
      <c r="CD100" s="352">
        <f t="shared" si="50"/>
        <v>0</v>
      </c>
      <c r="CE100" s="352">
        <f t="shared" si="50"/>
        <v>0</v>
      </c>
      <c r="CF100" s="352">
        <f t="shared" si="50"/>
        <v>0</v>
      </c>
      <c r="CG100" s="352">
        <f t="shared" si="50"/>
        <v>0</v>
      </c>
      <c r="CH100" s="352">
        <f t="shared" si="50"/>
        <v>0</v>
      </c>
      <c r="CI100" s="352">
        <f t="shared" si="50"/>
        <v>0</v>
      </c>
      <c r="CJ100" s="352">
        <f t="shared" si="50"/>
        <v>0</v>
      </c>
      <c r="CK100" s="352">
        <f t="shared" si="50"/>
        <v>0</v>
      </c>
      <c r="CL100" s="352">
        <f t="shared" si="50"/>
        <v>0</v>
      </c>
      <c r="CM100" s="352">
        <f t="shared" si="50"/>
        <v>0</v>
      </c>
      <c r="CN100" s="352">
        <f t="shared" si="50"/>
        <v>0</v>
      </c>
      <c r="CO100" s="352">
        <f t="shared" si="50"/>
        <v>0</v>
      </c>
      <c r="CP100" s="352">
        <f t="shared" si="50"/>
        <v>0</v>
      </c>
      <c r="CQ100" s="352">
        <f t="shared" si="50"/>
        <v>0</v>
      </c>
      <c r="CR100" s="352">
        <f t="shared" si="50"/>
        <v>0</v>
      </c>
      <c r="CS100" s="352">
        <f t="shared" si="50"/>
        <v>0</v>
      </c>
      <c r="CT100" s="352">
        <f t="shared" si="50"/>
        <v>0</v>
      </c>
      <c r="CU100" s="352">
        <f t="shared" si="50"/>
        <v>0</v>
      </c>
      <c r="CV100" s="352">
        <f t="shared" si="50"/>
        <v>0</v>
      </c>
      <c r="CW100" s="352">
        <f t="shared" si="50"/>
        <v>0</v>
      </c>
      <c r="CX100" s="352">
        <f t="shared" si="50"/>
        <v>0</v>
      </c>
      <c r="CY100" s="352">
        <f t="shared" si="50"/>
        <v>0</v>
      </c>
      <c r="CZ100" s="352">
        <f t="shared" si="50"/>
        <v>0</v>
      </c>
      <c r="DA100" s="352">
        <f t="shared" si="50"/>
        <v>0</v>
      </c>
      <c r="DB100" s="352">
        <f t="shared" si="50"/>
        <v>0</v>
      </c>
      <c r="DC100" s="352">
        <f t="shared" si="50"/>
        <v>0</v>
      </c>
      <c r="DF100" s="23">
        <f t="shared" si="40"/>
        <v>0</v>
      </c>
    </row>
    <row r="101" spans="1:111" ht="15" customHeight="1">
      <c r="A101" s="67">
        <v>89</v>
      </c>
      <c r="B101" s="323" t="str">
        <f>$B$100&amp;"1."</f>
        <v>H.1.</v>
      </c>
      <c r="C101" s="357" t="s">
        <v>237</v>
      </c>
      <c r="D101" s="323"/>
      <c r="E101" s="367" t="s">
        <v>38</v>
      </c>
      <c r="F101" s="350">
        <f>H101+NPV(FD,I101:INDEX(I101:DC101,PAL))</f>
        <v>0</v>
      </c>
      <c r="G101" s="350">
        <f>SUMIF($H$5:$DC$5,"&lt;="&amp;PAL,$H101:$DC101)</f>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0</v>
      </c>
      <c r="AI101" s="359">
        <v>0</v>
      </c>
      <c r="AJ101" s="359">
        <v>0</v>
      </c>
      <c r="AK101" s="359">
        <v>0</v>
      </c>
      <c r="AL101" s="359">
        <v>0</v>
      </c>
      <c r="AM101" s="359">
        <v>0</v>
      </c>
      <c r="AN101" s="359">
        <v>0</v>
      </c>
      <c r="AO101" s="359">
        <v>0</v>
      </c>
      <c r="AP101" s="359">
        <v>0</v>
      </c>
      <c r="AQ101" s="359">
        <v>0</v>
      </c>
      <c r="AR101" s="359">
        <v>0</v>
      </c>
      <c r="AS101" s="359">
        <v>0</v>
      </c>
      <c r="AT101" s="359">
        <v>0</v>
      </c>
      <c r="AU101" s="359">
        <v>0</v>
      </c>
      <c r="AV101" s="359">
        <v>0</v>
      </c>
      <c r="AW101" s="359">
        <v>0</v>
      </c>
      <c r="AX101" s="359">
        <v>0</v>
      </c>
      <c r="AY101" s="359">
        <v>0</v>
      </c>
      <c r="AZ101" s="359">
        <v>0</v>
      </c>
      <c r="BA101" s="359">
        <v>0</v>
      </c>
      <c r="BB101" s="359">
        <v>0</v>
      </c>
      <c r="BC101" s="359">
        <v>0</v>
      </c>
      <c r="BD101" s="359">
        <v>0</v>
      </c>
      <c r="BE101" s="359">
        <v>0</v>
      </c>
      <c r="BF101" s="359">
        <v>0</v>
      </c>
      <c r="BG101" s="359">
        <v>0</v>
      </c>
      <c r="BH101" s="359">
        <v>0</v>
      </c>
      <c r="BI101" s="359">
        <v>0</v>
      </c>
      <c r="BJ101" s="359">
        <v>0</v>
      </c>
      <c r="BK101" s="359">
        <v>0</v>
      </c>
      <c r="BL101" s="359">
        <v>0</v>
      </c>
      <c r="BM101" s="359">
        <v>0</v>
      </c>
      <c r="BN101" s="359">
        <v>0</v>
      </c>
      <c r="BO101" s="359">
        <v>0</v>
      </c>
      <c r="BP101" s="359">
        <v>0</v>
      </c>
      <c r="BQ101" s="359">
        <v>0</v>
      </c>
      <c r="BR101" s="359">
        <v>0</v>
      </c>
      <c r="BS101" s="359">
        <v>0</v>
      </c>
      <c r="BT101" s="359">
        <v>0</v>
      </c>
      <c r="BU101" s="359">
        <v>0</v>
      </c>
      <c r="BV101" s="359">
        <v>0</v>
      </c>
      <c r="BW101" s="359">
        <v>0</v>
      </c>
      <c r="BX101" s="359">
        <v>0</v>
      </c>
      <c r="BY101" s="359">
        <v>0</v>
      </c>
      <c r="BZ101" s="359">
        <v>0</v>
      </c>
      <c r="CA101" s="359">
        <v>0</v>
      </c>
      <c r="CB101" s="359">
        <v>0</v>
      </c>
      <c r="CC101" s="359">
        <v>0</v>
      </c>
      <c r="CD101" s="359">
        <v>0</v>
      </c>
      <c r="CE101" s="359">
        <v>0</v>
      </c>
      <c r="CF101" s="359">
        <v>0</v>
      </c>
      <c r="CG101" s="359">
        <v>0</v>
      </c>
      <c r="CH101" s="359">
        <v>0</v>
      </c>
      <c r="CI101" s="359">
        <v>0</v>
      </c>
      <c r="CJ101" s="359">
        <v>0</v>
      </c>
      <c r="CK101" s="359">
        <v>0</v>
      </c>
      <c r="CL101" s="359">
        <v>0</v>
      </c>
      <c r="CM101" s="359">
        <v>0</v>
      </c>
      <c r="CN101" s="359">
        <v>0</v>
      </c>
      <c r="CO101" s="359">
        <v>0</v>
      </c>
      <c r="CP101" s="359">
        <v>0</v>
      </c>
      <c r="CQ101" s="359">
        <v>0</v>
      </c>
      <c r="CR101" s="359">
        <v>0</v>
      </c>
      <c r="CS101" s="359">
        <v>0</v>
      </c>
      <c r="CT101" s="359">
        <v>0</v>
      </c>
      <c r="CU101" s="359">
        <v>0</v>
      </c>
      <c r="CV101" s="359">
        <v>0</v>
      </c>
      <c r="CW101" s="359">
        <v>0</v>
      </c>
      <c r="CX101" s="359">
        <v>0</v>
      </c>
      <c r="CY101" s="359">
        <v>0</v>
      </c>
      <c r="CZ101" s="359">
        <v>0</v>
      </c>
      <c r="DA101" s="359">
        <v>0</v>
      </c>
      <c r="DB101" s="359">
        <v>0</v>
      </c>
      <c r="DC101" s="359">
        <v>0</v>
      </c>
      <c r="DE101" s="23">
        <f>COUNTBLANK(H101:DC101)</f>
        <v>0</v>
      </c>
      <c r="DF101" s="23">
        <f t="shared" si="40"/>
        <v>0</v>
      </c>
      <c r="DG101">
        <f t="shared" si="48"/>
        <v>0</v>
      </c>
    </row>
    <row r="102" spans="1:111" ht="15" customHeight="1">
      <c r="A102" s="67">
        <v>90</v>
      </c>
      <c r="B102" s="323" t="str">
        <f>$B$100&amp;"2."</f>
        <v>H.2.</v>
      </c>
      <c r="C102" s="357" t="s">
        <v>238</v>
      </c>
      <c r="D102" s="323"/>
      <c r="E102" s="367" t="s">
        <v>38</v>
      </c>
      <c r="F102" s="350">
        <f>H102+NPV(FD,I102:INDEX(I102:DC102,PAL))</f>
        <v>0</v>
      </c>
      <c r="G102" s="350">
        <f>SUMIF($H$5:$DC$5,"&lt;="&amp;PAL,$H102:$DC102)</f>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0</v>
      </c>
      <c r="AI102" s="359">
        <v>0</v>
      </c>
      <c r="AJ102" s="359">
        <v>0</v>
      </c>
      <c r="AK102" s="359">
        <v>0</v>
      </c>
      <c r="AL102" s="359">
        <v>0</v>
      </c>
      <c r="AM102" s="359">
        <v>0</v>
      </c>
      <c r="AN102" s="359">
        <v>0</v>
      </c>
      <c r="AO102" s="359">
        <v>0</v>
      </c>
      <c r="AP102" s="359">
        <v>0</v>
      </c>
      <c r="AQ102" s="359">
        <v>0</v>
      </c>
      <c r="AR102" s="359">
        <v>0</v>
      </c>
      <c r="AS102" s="359">
        <v>0</v>
      </c>
      <c r="AT102" s="359">
        <v>0</v>
      </c>
      <c r="AU102" s="359">
        <v>0</v>
      </c>
      <c r="AV102" s="359">
        <v>0</v>
      </c>
      <c r="AW102" s="359">
        <v>0</v>
      </c>
      <c r="AX102" s="359">
        <v>0</v>
      </c>
      <c r="AY102" s="359">
        <v>0</v>
      </c>
      <c r="AZ102" s="359">
        <v>0</v>
      </c>
      <c r="BA102" s="359">
        <v>0</v>
      </c>
      <c r="BB102" s="359">
        <v>0</v>
      </c>
      <c r="BC102" s="359">
        <v>0</v>
      </c>
      <c r="BD102" s="359">
        <v>0</v>
      </c>
      <c r="BE102" s="359">
        <v>0</v>
      </c>
      <c r="BF102" s="359">
        <v>0</v>
      </c>
      <c r="BG102" s="359">
        <v>0</v>
      </c>
      <c r="BH102" s="359">
        <v>0</v>
      </c>
      <c r="BI102" s="359">
        <v>0</v>
      </c>
      <c r="BJ102" s="359">
        <v>0</v>
      </c>
      <c r="BK102" s="359">
        <v>0</v>
      </c>
      <c r="BL102" s="359">
        <v>0</v>
      </c>
      <c r="BM102" s="359">
        <v>0</v>
      </c>
      <c r="BN102" s="359">
        <v>0</v>
      </c>
      <c r="BO102" s="359">
        <v>0</v>
      </c>
      <c r="BP102" s="359">
        <v>0</v>
      </c>
      <c r="BQ102" s="359">
        <v>0</v>
      </c>
      <c r="BR102" s="359">
        <v>0</v>
      </c>
      <c r="BS102" s="359">
        <v>0</v>
      </c>
      <c r="BT102" s="359">
        <v>0</v>
      </c>
      <c r="BU102" s="359">
        <v>0</v>
      </c>
      <c r="BV102" s="359">
        <v>0</v>
      </c>
      <c r="BW102" s="359">
        <v>0</v>
      </c>
      <c r="BX102" s="359">
        <v>0</v>
      </c>
      <c r="BY102" s="359">
        <v>0</v>
      </c>
      <c r="BZ102" s="359">
        <v>0</v>
      </c>
      <c r="CA102" s="359">
        <v>0</v>
      </c>
      <c r="CB102" s="359">
        <v>0</v>
      </c>
      <c r="CC102" s="359">
        <v>0</v>
      </c>
      <c r="CD102" s="359">
        <v>0</v>
      </c>
      <c r="CE102" s="359">
        <v>0</v>
      </c>
      <c r="CF102" s="359">
        <v>0</v>
      </c>
      <c r="CG102" s="359">
        <v>0</v>
      </c>
      <c r="CH102" s="359">
        <v>0</v>
      </c>
      <c r="CI102" s="359">
        <v>0</v>
      </c>
      <c r="CJ102" s="359">
        <v>0</v>
      </c>
      <c r="CK102" s="359">
        <v>0</v>
      </c>
      <c r="CL102" s="359">
        <v>0</v>
      </c>
      <c r="CM102" s="359">
        <v>0</v>
      </c>
      <c r="CN102" s="359">
        <v>0</v>
      </c>
      <c r="CO102" s="359">
        <v>0</v>
      </c>
      <c r="CP102" s="359">
        <v>0</v>
      </c>
      <c r="CQ102" s="359">
        <v>0</v>
      </c>
      <c r="CR102" s="359">
        <v>0</v>
      </c>
      <c r="CS102" s="359">
        <v>0</v>
      </c>
      <c r="CT102" s="359">
        <v>0</v>
      </c>
      <c r="CU102" s="359">
        <v>0</v>
      </c>
      <c r="CV102" s="359">
        <v>0</v>
      </c>
      <c r="CW102" s="359">
        <v>0</v>
      </c>
      <c r="CX102" s="359">
        <v>0</v>
      </c>
      <c r="CY102" s="359">
        <v>0</v>
      </c>
      <c r="CZ102" s="359">
        <v>0</v>
      </c>
      <c r="DA102" s="359">
        <v>0</v>
      </c>
      <c r="DB102" s="359">
        <v>0</v>
      </c>
      <c r="DC102" s="359">
        <v>0</v>
      </c>
      <c r="DE102" s="23">
        <f>COUNTBLANK(H102:DC102)</f>
        <v>0</v>
      </c>
      <c r="DF102" s="23">
        <f t="shared" si="40"/>
        <v>0</v>
      </c>
      <c r="DG102">
        <f t="shared" si="48"/>
        <v>0</v>
      </c>
    </row>
    <row r="103" spans="1:111" ht="15" customHeight="1">
      <c r="A103" s="67">
        <v>91</v>
      </c>
      <c r="B103" s="323" t="str">
        <f>$B$100&amp;"3."</f>
        <v>H.3.</v>
      </c>
      <c r="C103" s="357" t="s">
        <v>239</v>
      </c>
      <c r="D103" s="323"/>
      <c r="E103" s="367" t="s">
        <v>38</v>
      </c>
      <c r="F103" s="350">
        <f>H103+NPV(FD,I103:INDEX(I103:DC103,PAL))</f>
        <v>0</v>
      </c>
      <c r="G103" s="350">
        <f>SUMIF($H$5:$DC$5,"&lt;="&amp;PAL,$H103:$DC103)</f>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0</v>
      </c>
      <c r="AI103" s="359">
        <v>0</v>
      </c>
      <c r="AJ103" s="359">
        <v>0</v>
      </c>
      <c r="AK103" s="359">
        <v>0</v>
      </c>
      <c r="AL103" s="359">
        <v>0</v>
      </c>
      <c r="AM103" s="359">
        <v>0</v>
      </c>
      <c r="AN103" s="359">
        <v>0</v>
      </c>
      <c r="AO103" s="359">
        <v>0</v>
      </c>
      <c r="AP103" s="359">
        <v>0</v>
      </c>
      <c r="AQ103" s="359">
        <v>0</v>
      </c>
      <c r="AR103" s="359">
        <v>0</v>
      </c>
      <c r="AS103" s="359">
        <v>0</v>
      </c>
      <c r="AT103" s="359">
        <v>0</v>
      </c>
      <c r="AU103" s="359">
        <v>0</v>
      </c>
      <c r="AV103" s="359">
        <v>0</v>
      </c>
      <c r="AW103" s="359">
        <v>0</v>
      </c>
      <c r="AX103" s="359">
        <v>0</v>
      </c>
      <c r="AY103" s="359">
        <v>0</v>
      </c>
      <c r="AZ103" s="359">
        <v>0</v>
      </c>
      <c r="BA103" s="359">
        <v>0</v>
      </c>
      <c r="BB103" s="359">
        <v>0</v>
      </c>
      <c r="BC103" s="359">
        <v>0</v>
      </c>
      <c r="BD103" s="359">
        <v>0</v>
      </c>
      <c r="BE103" s="359">
        <v>0</v>
      </c>
      <c r="BF103" s="359">
        <v>0</v>
      </c>
      <c r="BG103" s="359">
        <v>0</v>
      </c>
      <c r="BH103" s="359">
        <v>0</v>
      </c>
      <c r="BI103" s="359">
        <v>0</v>
      </c>
      <c r="BJ103" s="359">
        <v>0</v>
      </c>
      <c r="BK103" s="359">
        <v>0</v>
      </c>
      <c r="BL103" s="359">
        <v>0</v>
      </c>
      <c r="BM103" s="359">
        <v>0</v>
      </c>
      <c r="BN103" s="359">
        <v>0</v>
      </c>
      <c r="BO103" s="359">
        <v>0</v>
      </c>
      <c r="BP103" s="359">
        <v>0</v>
      </c>
      <c r="BQ103" s="359">
        <v>0</v>
      </c>
      <c r="BR103" s="359">
        <v>0</v>
      </c>
      <c r="BS103" s="359">
        <v>0</v>
      </c>
      <c r="BT103" s="359">
        <v>0</v>
      </c>
      <c r="BU103" s="359">
        <v>0</v>
      </c>
      <c r="BV103" s="359">
        <v>0</v>
      </c>
      <c r="BW103" s="359">
        <v>0</v>
      </c>
      <c r="BX103" s="359">
        <v>0</v>
      </c>
      <c r="BY103" s="359">
        <v>0</v>
      </c>
      <c r="BZ103" s="359">
        <v>0</v>
      </c>
      <c r="CA103" s="359">
        <v>0</v>
      </c>
      <c r="CB103" s="359">
        <v>0</v>
      </c>
      <c r="CC103" s="359">
        <v>0</v>
      </c>
      <c r="CD103" s="359">
        <v>0</v>
      </c>
      <c r="CE103" s="359">
        <v>0</v>
      </c>
      <c r="CF103" s="359">
        <v>0</v>
      </c>
      <c r="CG103" s="359">
        <v>0</v>
      </c>
      <c r="CH103" s="359">
        <v>0</v>
      </c>
      <c r="CI103" s="359">
        <v>0</v>
      </c>
      <c r="CJ103" s="359">
        <v>0</v>
      </c>
      <c r="CK103" s="359">
        <v>0</v>
      </c>
      <c r="CL103" s="359">
        <v>0</v>
      </c>
      <c r="CM103" s="359">
        <v>0</v>
      </c>
      <c r="CN103" s="359">
        <v>0</v>
      </c>
      <c r="CO103" s="359">
        <v>0</v>
      </c>
      <c r="CP103" s="359">
        <v>0</v>
      </c>
      <c r="CQ103" s="359">
        <v>0</v>
      </c>
      <c r="CR103" s="359">
        <v>0</v>
      </c>
      <c r="CS103" s="359">
        <v>0</v>
      </c>
      <c r="CT103" s="359">
        <v>0</v>
      </c>
      <c r="CU103" s="359">
        <v>0</v>
      </c>
      <c r="CV103" s="359">
        <v>0</v>
      </c>
      <c r="CW103" s="359">
        <v>0</v>
      </c>
      <c r="CX103" s="359">
        <v>0</v>
      </c>
      <c r="CY103" s="359">
        <v>0</v>
      </c>
      <c r="CZ103" s="359">
        <v>0</v>
      </c>
      <c r="DA103" s="359">
        <v>0</v>
      </c>
      <c r="DB103" s="359">
        <v>0</v>
      </c>
      <c r="DC103" s="359">
        <v>0</v>
      </c>
      <c r="DE103" s="23">
        <f>COUNTBLANK(H103:DC103)</f>
        <v>0</v>
      </c>
      <c r="DF103" s="23">
        <f t="shared" si="40"/>
        <v>0</v>
      </c>
      <c r="DG103">
        <f t="shared" si="48"/>
        <v>0</v>
      </c>
    </row>
    <row r="104" spans="1:111" ht="15" customHeight="1">
      <c r="A104" s="67">
        <v>92</v>
      </c>
      <c r="B104" s="323" t="str">
        <f>$B$100&amp;"4."</f>
        <v>H.4.</v>
      </c>
      <c r="C104" s="357" t="s">
        <v>240</v>
      </c>
      <c r="D104" s="323"/>
      <c r="E104" s="367" t="s">
        <v>38</v>
      </c>
      <c r="F104" s="350">
        <f>H104+NPV(FD,I104:INDEX(I104:DC104,PAL))</f>
        <v>0</v>
      </c>
      <c r="G104" s="350">
        <f>SUMIF($H$5:$DC$5,"&lt;="&amp;PAL,$H104:$DC104)</f>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0</v>
      </c>
      <c r="AI104" s="359">
        <v>0</v>
      </c>
      <c r="AJ104" s="359">
        <v>0</v>
      </c>
      <c r="AK104" s="359">
        <v>0</v>
      </c>
      <c r="AL104" s="359">
        <v>0</v>
      </c>
      <c r="AM104" s="359">
        <v>0</v>
      </c>
      <c r="AN104" s="359">
        <v>0</v>
      </c>
      <c r="AO104" s="359">
        <v>0</v>
      </c>
      <c r="AP104" s="359">
        <v>0</v>
      </c>
      <c r="AQ104" s="359">
        <v>0</v>
      </c>
      <c r="AR104" s="359">
        <v>0</v>
      </c>
      <c r="AS104" s="359">
        <v>0</v>
      </c>
      <c r="AT104" s="359">
        <v>0</v>
      </c>
      <c r="AU104" s="359">
        <v>0</v>
      </c>
      <c r="AV104" s="359">
        <v>0</v>
      </c>
      <c r="AW104" s="359">
        <v>0</v>
      </c>
      <c r="AX104" s="359">
        <v>0</v>
      </c>
      <c r="AY104" s="359">
        <v>0</v>
      </c>
      <c r="AZ104" s="359">
        <v>0</v>
      </c>
      <c r="BA104" s="359">
        <v>0</v>
      </c>
      <c r="BB104" s="359">
        <v>0</v>
      </c>
      <c r="BC104" s="359">
        <v>0</v>
      </c>
      <c r="BD104" s="359">
        <v>0</v>
      </c>
      <c r="BE104" s="359">
        <v>0</v>
      </c>
      <c r="BF104" s="359">
        <v>0</v>
      </c>
      <c r="BG104" s="359">
        <v>0</v>
      </c>
      <c r="BH104" s="359">
        <v>0</v>
      </c>
      <c r="BI104" s="359">
        <v>0</v>
      </c>
      <c r="BJ104" s="359">
        <v>0</v>
      </c>
      <c r="BK104" s="359">
        <v>0</v>
      </c>
      <c r="BL104" s="359">
        <v>0</v>
      </c>
      <c r="BM104" s="359">
        <v>0</v>
      </c>
      <c r="BN104" s="359">
        <v>0</v>
      </c>
      <c r="BO104" s="359">
        <v>0</v>
      </c>
      <c r="BP104" s="359">
        <v>0</v>
      </c>
      <c r="BQ104" s="359">
        <v>0</v>
      </c>
      <c r="BR104" s="359">
        <v>0</v>
      </c>
      <c r="BS104" s="359">
        <v>0</v>
      </c>
      <c r="BT104" s="359">
        <v>0</v>
      </c>
      <c r="BU104" s="359">
        <v>0</v>
      </c>
      <c r="BV104" s="359">
        <v>0</v>
      </c>
      <c r="BW104" s="359">
        <v>0</v>
      </c>
      <c r="BX104" s="359">
        <v>0</v>
      </c>
      <c r="BY104" s="359">
        <v>0</v>
      </c>
      <c r="BZ104" s="359">
        <v>0</v>
      </c>
      <c r="CA104" s="359">
        <v>0</v>
      </c>
      <c r="CB104" s="359">
        <v>0</v>
      </c>
      <c r="CC104" s="359">
        <v>0</v>
      </c>
      <c r="CD104" s="359">
        <v>0</v>
      </c>
      <c r="CE104" s="359">
        <v>0</v>
      </c>
      <c r="CF104" s="359">
        <v>0</v>
      </c>
      <c r="CG104" s="359">
        <v>0</v>
      </c>
      <c r="CH104" s="359">
        <v>0</v>
      </c>
      <c r="CI104" s="359">
        <v>0</v>
      </c>
      <c r="CJ104" s="359">
        <v>0</v>
      </c>
      <c r="CK104" s="359">
        <v>0</v>
      </c>
      <c r="CL104" s="359">
        <v>0</v>
      </c>
      <c r="CM104" s="359">
        <v>0</v>
      </c>
      <c r="CN104" s="359">
        <v>0</v>
      </c>
      <c r="CO104" s="359">
        <v>0</v>
      </c>
      <c r="CP104" s="359">
        <v>0</v>
      </c>
      <c r="CQ104" s="359">
        <v>0</v>
      </c>
      <c r="CR104" s="359">
        <v>0</v>
      </c>
      <c r="CS104" s="359">
        <v>0</v>
      </c>
      <c r="CT104" s="359">
        <v>0</v>
      </c>
      <c r="CU104" s="359">
        <v>0</v>
      </c>
      <c r="CV104" s="359">
        <v>0</v>
      </c>
      <c r="CW104" s="359">
        <v>0</v>
      </c>
      <c r="CX104" s="359">
        <v>0</v>
      </c>
      <c r="CY104" s="359">
        <v>0</v>
      </c>
      <c r="CZ104" s="359">
        <v>0</v>
      </c>
      <c r="DA104" s="359">
        <v>0</v>
      </c>
      <c r="DB104" s="359">
        <v>0</v>
      </c>
      <c r="DC104" s="359">
        <v>0</v>
      </c>
      <c r="DE104" s="23">
        <f>COUNTBLANK(H104:DC104)</f>
        <v>0</v>
      </c>
      <c r="DF104" s="23">
        <f t="shared" si="40"/>
        <v>0</v>
      </c>
      <c r="DG104">
        <f t="shared" si="48"/>
        <v>0</v>
      </c>
    </row>
    <row r="105" spans="1:111" ht="15" customHeight="1">
      <c r="A105" s="67">
        <v>93</v>
      </c>
      <c r="B105" s="323" t="str">
        <f>$B$100&amp;"5."</f>
        <v>H.5.</v>
      </c>
      <c r="C105" s="357" t="s">
        <v>241</v>
      </c>
      <c r="D105" s="323"/>
      <c r="E105" s="367" t="s">
        <v>38</v>
      </c>
      <c r="F105" s="350">
        <f>H105+NPV(FD,I105:INDEX(I105:DC105,PAL))</f>
        <v>0</v>
      </c>
      <c r="G105" s="350">
        <f>SUMIF($H$5:$DC$5,"&lt;="&amp;PAL,$H105:$DC105)</f>
        <v>0</v>
      </c>
      <c r="H105" s="359">
        <v>0</v>
      </c>
      <c r="I105" s="359">
        <v>0</v>
      </c>
      <c r="J105" s="359">
        <v>0</v>
      </c>
      <c r="K105" s="359">
        <v>0</v>
      </c>
      <c r="L105" s="359">
        <v>0</v>
      </c>
      <c r="M105" s="359">
        <v>0</v>
      </c>
      <c r="N105" s="359">
        <v>0</v>
      </c>
      <c r="O105" s="359">
        <v>0</v>
      </c>
      <c r="P105" s="359">
        <v>0</v>
      </c>
      <c r="Q105" s="359">
        <v>0</v>
      </c>
      <c r="R105" s="359">
        <v>0</v>
      </c>
      <c r="S105" s="359">
        <v>0</v>
      </c>
      <c r="T105" s="359">
        <v>0</v>
      </c>
      <c r="U105" s="359">
        <v>0</v>
      </c>
      <c r="V105" s="359">
        <v>0</v>
      </c>
      <c r="W105" s="359">
        <v>0</v>
      </c>
      <c r="X105" s="359">
        <v>0</v>
      </c>
      <c r="Y105" s="359">
        <v>0</v>
      </c>
      <c r="Z105" s="359">
        <v>0</v>
      </c>
      <c r="AA105" s="359">
        <v>0</v>
      </c>
      <c r="AB105" s="359">
        <v>0</v>
      </c>
      <c r="AC105" s="359">
        <v>0</v>
      </c>
      <c r="AD105" s="359">
        <v>0</v>
      </c>
      <c r="AE105" s="359">
        <v>0</v>
      </c>
      <c r="AF105" s="359">
        <v>0</v>
      </c>
      <c r="AG105" s="359">
        <v>0</v>
      </c>
      <c r="AH105" s="359">
        <v>0</v>
      </c>
      <c r="AI105" s="359">
        <v>0</v>
      </c>
      <c r="AJ105" s="359">
        <v>0</v>
      </c>
      <c r="AK105" s="359">
        <v>0</v>
      </c>
      <c r="AL105" s="359">
        <v>0</v>
      </c>
      <c r="AM105" s="359">
        <v>0</v>
      </c>
      <c r="AN105" s="359">
        <v>0</v>
      </c>
      <c r="AO105" s="359">
        <v>0</v>
      </c>
      <c r="AP105" s="359">
        <v>0</v>
      </c>
      <c r="AQ105" s="359">
        <v>0</v>
      </c>
      <c r="AR105" s="359">
        <v>0</v>
      </c>
      <c r="AS105" s="359">
        <v>0</v>
      </c>
      <c r="AT105" s="359">
        <v>0</v>
      </c>
      <c r="AU105" s="359">
        <v>0</v>
      </c>
      <c r="AV105" s="359">
        <v>0</v>
      </c>
      <c r="AW105" s="359">
        <v>0</v>
      </c>
      <c r="AX105" s="359">
        <v>0</v>
      </c>
      <c r="AY105" s="359">
        <v>0</v>
      </c>
      <c r="AZ105" s="359">
        <v>0</v>
      </c>
      <c r="BA105" s="359">
        <v>0</v>
      </c>
      <c r="BB105" s="359">
        <v>0</v>
      </c>
      <c r="BC105" s="359">
        <v>0</v>
      </c>
      <c r="BD105" s="359">
        <v>0</v>
      </c>
      <c r="BE105" s="359">
        <v>0</v>
      </c>
      <c r="BF105" s="359">
        <v>0</v>
      </c>
      <c r="BG105" s="359">
        <v>0</v>
      </c>
      <c r="BH105" s="359">
        <v>0</v>
      </c>
      <c r="BI105" s="359">
        <v>0</v>
      </c>
      <c r="BJ105" s="359">
        <v>0</v>
      </c>
      <c r="BK105" s="359">
        <v>0</v>
      </c>
      <c r="BL105" s="359">
        <v>0</v>
      </c>
      <c r="BM105" s="359">
        <v>0</v>
      </c>
      <c r="BN105" s="359">
        <v>0</v>
      </c>
      <c r="BO105" s="359">
        <v>0</v>
      </c>
      <c r="BP105" s="359">
        <v>0</v>
      </c>
      <c r="BQ105" s="359">
        <v>0</v>
      </c>
      <c r="BR105" s="359">
        <v>0</v>
      </c>
      <c r="BS105" s="359">
        <v>0</v>
      </c>
      <c r="BT105" s="359">
        <v>0</v>
      </c>
      <c r="BU105" s="359">
        <v>0</v>
      </c>
      <c r="BV105" s="359">
        <v>0</v>
      </c>
      <c r="BW105" s="359">
        <v>0</v>
      </c>
      <c r="BX105" s="359">
        <v>0</v>
      </c>
      <c r="BY105" s="359">
        <v>0</v>
      </c>
      <c r="BZ105" s="359">
        <v>0</v>
      </c>
      <c r="CA105" s="359">
        <v>0</v>
      </c>
      <c r="CB105" s="359">
        <v>0</v>
      </c>
      <c r="CC105" s="359">
        <v>0</v>
      </c>
      <c r="CD105" s="359">
        <v>0</v>
      </c>
      <c r="CE105" s="359">
        <v>0</v>
      </c>
      <c r="CF105" s="359">
        <v>0</v>
      </c>
      <c r="CG105" s="359">
        <v>0</v>
      </c>
      <c r="CH105" s="359">
        <v>0</v>
      </c>
      <c r="CI105" s="359">
        <v>0</v>
      </c>
      <c r="CJ105" s="359">
        <v>0</v>
      </c>
      <c r="CK105" s="359">
        <v>0</v>
      </c>
      <c r="CL105" s="359">
        <v>0</v>
      </c>
      <c r="CM105" s="359">
        <v>0</v>
      </c>
      <c r="CN105" s="359">
        <v>0</v>
      </c>
      <c r="CO105" s="359">
        <v>0</v>
      </c>
      <c r="CP105" s="359">
        <v>0</v>
      </c>
      <c r="CQ105" s="359">
        <v>0</v>
      </c>
      <c r="CR105" s="359">
        <v>0</v>
      </c>
      <c r="CS105" s="359">
        <v>0</v>
      </c>
      <c r="CT105" s="359">
        <v>0</v>
      </c>
      <c r="CU105" s="359">
        <v>0</v>
      </c>
      <c r="CV105" s="359">
        <v>0</v>
      </c>
      <c r="CW105" s="359">
        <v>0</v>
      </c>
      <c r="CX105" s="359">
        <v>0</v>
      </c>
      <c r="CY105" s="359">
        <v>0</v>
      </c>
      <c r="CZ105" s="359">
        <v>0</v>
      </c>
      <c r="DA105" s="359">
        <v>0</v>
      </c>
      <c r="DB105" s="359">
        <v>0</v>
      </c>
      <c r="DC105" s="359">
        <v>0</v>
      </c>
      <c r="DE105" s="23">
        <f>COUNTBLANK(H105:DC105)</f>
        <v>0</v>
      </c>
      <c r="DF105" s="23">
        <f t="shared" si="40"/>
        <v>0</v>
      </c>
      <c r="DG105">
        <f t="shared" si="48"/>
        <v>0</v>
      </c>
    </row>
    <row r="106" spans="1:111" ht="15" customHeight="1">
      <c r="A106" s="67">
        <v>94</v>
      </c>
      <c r="B106" s="323" t="str">
        <f>$B$100&amp;"6."</f>
        <v>H.6.</v>
      </c>
      <c r="C106" s="357" t="s">
        <v>242</v>
      </c>
      <c r="D106" s="368">
        <f>IF(E106="Be PVM",DI106,E106)</f>
        <v>0</v>
      </c>
      <c r="E106" s="367"/>
      <c r="F106" s="350">
        <f>H106+NPV(FD,I106:INDEX(I106:DC106,PAL))</f>
        <v>0</v>
      </c>
      <c r="G106" s="350">
        <f>SUMIF($H$5:$DC$5,"&lt;="&amp;PAL,$H106:$DC106)</f>
        <v>0</v>
      </c>
      <c r="H106" s="359">
        <v>0</v>
      </c>
      <c r="I106" s="359">
        <v>0</v>
      </c>
      <c r="J106" s="359">
        <v>0</v>
      </c>
      <c r="K106" s="359">
        <v>0</v>
      </c>
      <c r="L106" s="359">
        <v>0</v>
      </c>
      <c r="M106" s="359">
        <v>0</v>
      </c>
      <c r="N106" s="359">
        <v>0</v>
      </c>
      <c r="O106" s="359">
        <v>0</v>
      </c>
      <c r="P106" s="359">
        <v>0</v>
      </c>
      <c r="Q106" s="359">
        <v>0</v>
      </c>
      <c r="R106" s="359">
        <v>0</v>
      </c>
      <c r="S106" s="359">
        <v>0</v>
      </c>
      <c r="T106" s="359">
        <v>0</v>
      </c>
      <c r="U106" s="359">
        <v>0</v>
      </c>
      <c r="V106" s="359">
        <v>0</v>
      </c>
      <c r="W106" s="359">
        <v>0</v>
      </c>
      <c r="X106" s="359">
        <v>0</v>
      </c>
      <c r="Y106" s="359">
        <v>0</v>
      </c>
      <c r="Z106" s="359">
        <v>0</v>
      </c>
      <c r="AA106" s="359">
        <v>0</v>
      </c>
      <c r="AB106" s="359">
        <v>0</v>
      </c>
      <c r="AC106" s="359">
        <v>0</v>
      </c>
      <c r="AD106" s="359">
        <v>0</v>
      </c>
      <c r="AE106" s="359">
        <v>0</v>
      </c>
      <c r="AF106" s="359">
        <v>0</v>
      </c>
      <c r="AG106" s="359">
        <v>0</v>
      </c>
      <c r="AH106" s="359">
        <v>0</v>
      </c>
      <c r="AI106" s="359">
        <v>0</v>
      </c>
      <c r="AJ106" s="359">
        <v>0</v>
      </c>
      <c r="AK106" s="359">
        <v>0</v>
      </c>
      <c r="AL106" s="359">
        <v>0</v>
      </c>
      <c r="AM106" s="359">
        <v>0</v>
      </c>
      <c r="AN106" s="359">
        <v>0</v>
      </c>
      <c r="AO106" s="359">
        <v>0</v>
      </c>
      <c r="AP106" s="359">
        <v>0</v>
      </c>
      <c r="AQ106" s="359">
        <v>0</v>
      </c>
      <c r="AR106" s="359">
        <v>0</v>
      </c>
      <c r="AS106" s="359">
        <v>0</v>
      </c>
      <c r="AT106" s="359">
        <v>0</v>
      </c>
      <c r="AU106" s="359">
        <v>0</v>
      </c>
      <c r="AV106" s="359">
        <v>0</v>
      </c>
      <c r="AW106" s="359">
        <v>0</v>
      </c>
      <c r="AX106" s="359">
        <v>0</v>
      </c>
      <c r="AY106" s="359">
        <v>0</v>
      </c>
      <c r="AZ106" s="359">
        <v>0</v>
      </c>
      <c r="BA106" s="359">
        <v>0</v>
      </c>
      <c r="BB106" s="359">
        <v>0</v>
      </c>
      <c r="BC106" s="359">
        <v>0</v>
      </c>
      <c r="BD106" s="359">
        <v>0</v>
      </c>
      <c r="BE106" s="359">
        <v>0</v>
      </c>
      <c r="BF106" s="359">
        <v>0</v>
      </c>
      <c r="BG106" s="359">
        <v>0</v>
      </c>
      <c r="BH106" s="359">
        <v>0</v>
      </c>
      <c r="BI106" s="359">
        <v>0</v>
      </c>
      <c r="BJ106" s="359">
        <v>0</v>
      </c>
      <c r="BK106" s="359">
        <v>0</v>
      </c>
      <c r="BL106" s="359">
        <v>0</v>
      </c>
      <c r="BM106" s="359">
        <v>0</v>
      </c>
      <c r="BN106" s="359">
        <v>0</v>
      </c>
      <c r="BO106" s="359">
        <v>0</v>
      </c>
      <c r="BP106" s="359">
        <v>0</v>
      </c>
      <c r="BQ106" s="359">
        <v>0</v>
      </c>
      <c r="BR106" s="359">
        <v>0</v>
      </c>
      <c r="BS106" s="359">
        <v>0</v>
      </c>
      <c r="BT106" s="359">
        <v>0</v>
      </c>
      <c r="BU106" s="359">
        <v>0</v>
      </c>
      <c r="BV106" s="359">
        <v>0</v>
      </c>
      <c r="BW106" s="359">
        <v>0</v>
      </c>
      <c r="BX106" s="359">
        <v>0</v>
      </c>
      <c r="BY106" s="359">
        <v>0</v>
      </c>
      <c r="BZ106" s="359">
        <v>0</v>
      </c>
      <c r="CA106" s="359">
        <v>0</v>
      </c>
      <c r="CB106" s="359">
        <v>0</v>
      </c>
      <c r="CC106" s="359">
        <v>0</v>
      </c>
      <c r="CD106" s="359">
        <v>0</v>
      </c>
      <c r="CE106" s="359">
        <v>0</v>
      </c>
      <c r="CF106" s="359">
        <v>0</v>
      </c>
      <c r="CG106" s="359">
        <v>0</v>
      </c>
      <c r="CH106" s="359">
        <v>0</v>
      </c>
      <c r="CI106" s="359">
        <v>0</v>
      </c>
      <c r="CJ106" s="359">
        <v>0</v>
      </c>
      <c r="CK106" s="359">
        <v>0</v>
      </c>
      <c r="CL106" s="359">
        <v>0</v>
      </c>
      <c r="CM106" s="359">
        <v>0</v>
      </c>
      <c r="CN106" s="359">
        <v>0</v>
      </c>
      <c r="CO106" s="359">
        <v>0</v>
      </c>
      <c r="CP106" s="359">
        <v>0</v>
      </c>
      <c r="CQ106" s="359">
        <v>0</v>
      </c>
      <c r="CR106" s="359">
        <v>0</v>
      </c>
      <c r="CS106" s="359">
        <v>0</v>
      </c>
      <c r="CT106" s="359">
        <v>0</v>
      </c>
      <c r="CU106" s="359">
        <v>0</v>
      </c>
      <c r="CV106" s="359">
        <v>0</v>
      </c>
      <c r="CW106" s="359">
        <v>0</v>
      </c>
      <c r="CX106" s="359">
        <v>0</v>
      </c>
      <c r="CY106" s="359">
        <v>0</v>
      </c>
      <c r="CZ106" s="359">
        <v>0</v>
      </c>
      <c r="DA106" s="359">
        <v>0</v>
      </c>
      <c r="DB106" s="359">
        <v>0</v>
      </c>
      <c r="DC106" s="359">
        <v>0</v>
      </c>
      <c r="DE106" s="23">
        <f t="shared" si="47"/>
        <v>0</v>
      </c>
      <c r="DF106" s="23">
        <f t="shared" si="40"/>
        <v>0</v>
      </c>
      <c r="DG106">
        <f t="shared" si="48"/>
        <v>0</v>
      </c>
    </row>
    <row r="107" spans="1:111" ht="15" customHeight="1">
      <c r="A107" s="67">
        <v>95</v>
      </c>
      <c r="B107" s="323" t="str">
        <f>$B$100&amp;"7."</f>
        <v>H.7.</v>
      </c>
      <c r="C107" s="357" t="s">
        <v>243</v>
      </c>
      <c r="D107" s="368">
        <f>IF(E107="Be PVM",DI107,E107)</f>
        <v>0</v>
      </c>
      <c r="E107" s="367"/>
      <c r="F107" s="350">
        <f>H107+NPV(FD,I107:INDEX(I107:DC107,PAL))</f>
        <v>0</v>
      </c>
      <c r="G107" s="350">
        <f>SUMIF($H$5:$DC$5,"&lt;="&amp;PAL,$H107:$DC107)</f>
        <v>0</v>
      </c>
      <c r="H107" s="359">
        <v>0</v>
      </c>
      <c r="I107" s="359">
        <v>0</v>
      </c>
      <c r="J107" s="359">
        <v>0</v>
      </c>
      <c r="K107" s="359">
        <v>0</v>
      </c>
      <c r="L107" s="359">
        <v>0</v>
      </c>
      <c r="M107" s="359">
        <v>0</v>
      </c>
      <c r="N107" s="359">
        <v>0</v>
      </c>
      <c r="O107" s="359">
        <v>0</v>
      </c>
      <c r="P107" s="359">
        <v>0</v>
      </c>
      <c r="Q107" s="359">
        <v>0</v>
      </c>
      <c r="R107" s="359">
        <v>0</v>
      </c>
      <c r="S107" s="359">
        <v>0</v>
      </c>
      <c r="T107" s="359">
        <v>0</v>
      </c>
      <c r="U107" s="359">
        <v>0</v>
      </c>
      <c r="V107" s="359">
        <v>0</v>
      </c>
      <c r="W107" s="359">
        <v>0</v>
      </c>
      <c r="X107" s="359">
        <v>0</v>
      </c>
      <c r="Y107" s="359">
        <v>0</v>
      </c>
      <c r="Z107" s="359">
        <v>0</v>
      </c>
      <c r="AA107" s="359">
        <v>0</v>
      </c>
      <c r="AB107" s="359">
        <v>0</v>
      </c>
      <c r="AC107" s="359">
        <v>0</v>
      </c>
      <c r="AD107" s="359">
        <v>0</v>
      </c>
      <c r="AE107" s="359">
        <v>0</v>
      </c>
      <c r="AF107" s="359">
        <v>0</v>
      </c>
      <c r="AG107" s="359">
        <v>0</v>
      </c>
      <c r="AH107" s="359">
        <v>0</v>
      </c>
      <c r="AI107" s="359">
        <v>0</v>
      </c>
      <c r="AJ107" s="359">
        <v>0</v>
      </c>
      <c r="AK107" s="359">
        <v>0</v>
      </c>
      <c r="AL107" s="359">
        <v>0</v>
      </c>
      <c r="AM107" s="359">
        <v>0</v>
      </c>
      <c r="AN107" s="359">
        <v>0</v>
      </c>
      <c r="AO107" s="359">
        <v>0</v>
      </c>
      <c r="AP107" s="359">
        <v>0</v>
      </c>
      <c r="AQ107" s="359">
        <v>0</v>
      </c>
      <c r="AR107" s="359">
        <v>0</v>
      </c>
      <c r="AS107" s="359">
        <v>0</v>
      </c>
      <c r="AT107" s="359">
        <v>0</v>
      </c>
      <c r="AU107" s="359">
        <v>0</v>
      </c>
      <c r="AV107" s="359">
        <v>0</v>
      </c>
      <c r="AW107" s="359">
        <v>0</v>
      </c>
      <c r="AX107" s="359">
        <v>0</v>
      </c>
      <c r="AY107" s="359">
        <v>0</v>
      </c>
      <c r="AZ107" s="359">
        <v>0</v>
      </c>
      <c r="BA107" s="359">
        <v>0</v>
      </c>
      <c r="BB107" s="359">
        <v>0</v>
      </c>
      <c r="BC107" s="359">
        <v>0</v>
      </c>
      <c r="BD107" s="359">
        <v>0</v>
      </c>
      <c r="BE107" s="359">
        <v>0</v>
      </c>
      <c r="BF107" s="359">
        <v>0</v>
      </c>
      <c r="BG107" s="359">
        <v>0</v>
      </c>
      <c r="BH107" s="359">
        <v>0</v>
      </c>
      <c r="BI107" s="359">
        <v>0</v>
      </c>
      <c r="BJ107" s="359">
        <v>0</v>
      </c>
      <c r="BK107" s="359">
        <v>0</v>
      </c>
      <c r="BL107" s="359">
        <v>0</v>
      </c>
      <c r="BM107" s="359">
        <v>0</v>
      </c>
      <c r="BN107" s="359">
        <v>0</v>
      </c>
      <c r="BO107" s="359">
        <v>0</v>
      </c>
      <c r="BP107" s="359">
        <v>0</v>
      </c>
      <c r="BQ107" s="359">
        <v>0</v>
      </c>
      <c r="BR107" s="359">
        <v>0</v>
      </c>
      <c r="BS107" s="359">
        <v>0</v>
      </c>
      <c r="BT107" s="359">
        <v>0</v>
      </c>
      <c r="BU107" s="359">
        <v>0</v>
      </c>
      <c r="BV107" s="359">
        <v>0</v>
      </c>
      <c r="BW107" s="359">
        <v>0</v>
      </c>
      <c r="BX107" s="359">
        <v>0</v>
      </c>
      <c r="BY107" s="359">
        <v>0</v>
      </c>
      <c r="BZ107" s="359">
        <v>0</v>
      </c>
      <c r="CA107" s="359">
        <v>0</v>
      </c>
      <c r="CB107" s="359">
        <v>0</v>
      </c>
      <c r="CC107" s="359">
        <v>0</v>
      </c>
      <c r="CD107" s="359">
        <v>0</v>
      </c>
      <c r="CE107" s="359">
        <v>0</v>
      </c>
      <c r="CF107" s="359">
        <v>0</v>
      </c>
      <c r="CG107" s="359">
        <v>0</v>
      </c>
      <c r="CH107" s="359">
        <v>0</v>
      </c>
      <c r="CI107" s="359">
        <v>0</v>
      </c>
      <c r="CJ107" s="359">
        <v>0</v>
      </c>
      <c r="CK107" s="359">
        <v>0</v>
      </c>
      <c r="CL107" s="359">
        <v>0</v>
      </c>
      <c r="CM107" s="359">
        <v>0</v>
      </c>
      <c r="CN107" s="359">
        <v>0</v>
      </c>
      <c r="CO107" s="359">
        <v>0</v>
      </c>
      <c r="CP107" s="359">
        <v>0</v>
      </c>
      <c r="CQ107" s="359">
        <v>0</v>
      </c>
      <c r="CR107" s="359">
        <v>0</v>
      </c>
      <c r="CS107" s="359">
        <v>0</v>
      </c>
      <c r="CT107" s="359">
        <v>0</v>
      </c>
      <c r="CU107" s="359">
        <v>0</v>
      </c>
      <c r="CV107" s="359">
        <v>0</v>
      </c>
      <c r="CW107" s="359">
        <v>0</v>
      </c>
      <c r="CX107" s="359">
        <v>0</v>
      </c>
      <c r="CY107" s="359">
        <v>0</v>
      </c>
      <c r="CZ107" s="359">
        <v>0</v>
      </c>
      <c r="DA107" s="359">
        <v>0</v>
      </c>
      <c r="DB107" s="359">
        <v>0</v>
      </c>
      <c r="DC107" s="359">
        <v>0</v>
      </c>
      <c r="DE107" s="23">
        <f t="shared" si="47"/>
        <v>0</v>
      </c>
      <c r="DF107" s="23">
        <f t="shared" si="40"/>
        <v>0</v>
      </c>
      <c r="DG107">
        <f t="shared" si="48"/>
        <v>0</v>
      </c>
    </row>
    <row r="108" spans="1:111" ht="15" customHeight="1">
      <c r="A108" s="67">
        <v>96</v>
      </c>
      <c r="B108" s="323" t="str">
        <f>$B$100&amp;"8."</f>
        <v>H.8.</v>
      </c>
      <c r="C108" s="357" t="s">
        <v>244</v>
      </c>
      <c r="D108" s="368">
        <f t="shared" ref="D108:D110" si="51">IF(E108="Be PVM",DI108,E108)</f>
        <v>0</v>
      </c>
      <c r="E108" s="367"/>
      <c r="F108" s="350">
        <f>H108+NPV(FD,I108:INDEX(I108:DC108,PAL))</f>
        <v>0</v>
      </c>
      <c r="G108" s="350">
        <f>SUMIF($H$5:$DC$5,"&lt;="&amp;PAL,$H108:$DC108)</f>
        <v>0</v>
      </c>
      <c r="H108" s="359">
        <v>0</v>
      </c>
      <c r="I108" s="359">
        <v>0</v>
      </c>
      <c r="J108" s="359">
        <v>0</v>
      </c>
      <c r="K108" s="359">
        <v>0</v>
      </c>
      <c r="L108" s="359">
        <v>0</v>
      </c>
      <c r="M108" s="359">
        <v>0</v>
      </c>
      <c r="N108" s="359">
        <v>0</v>
      </c>
      <c r="O108" s="359">
        <v>0</v>
      </c>
      <c r="P108" s="359">
        <v>0</v>
      </c>
      <c r="Q108" s="359">
        <v>0</v>
      </c>
      <c r="R108" s="359">
        <v>0</v>
      </c>
      <c r="S108" s="359">
        <v>0</v>
      </c>
      <c r="T108" s="359">
        <v>0</v>
      </c>
      <c r="U108" s="359">
        <v>0</v>
      </c>
      <c r="V108" s="359">
        <v>0</v>
      </c>
      <c r="W108" s="359">
        <v>0</v>
      </c>
      <c r="X108" s="359">
        <v>0</v>
      </c>
      <c r="Y108" s="359">
        <v>0</v>
      </c>
      <c r="Z108" s="359">
        <v>0</v>
      </c>
      <c r="AA108" s="359">
        <v>0</v>
      </c>
      <c r="AB108" s="359">
        <v>0</v>
      </c>
      <c r="AC108" s="359">
        <v>0</v>
      </c>
      <c r="AD108" s="359">
        <v>0</v>
      </c>
      <c r="AE108" s="359">
        <v>0</v>
      </c>
      <c r="AF108" s="359">
        <v>0</v>
      </c>
      <c r="AG108" s="359">
        <v>0</v>
      </c>
      <c r="AH108" s="359">
        <v>0</v>
      </c>
      <c r="AI108" s="359">
        <v>0</v>
      </c>
      <c r="AJ108" s="359">
        <v>0</v>
      </c>
      <c r="AK108" s="359">
        <v>0</v>
      </c>
      <c r="AL108" s="359">
        <v>0</v>
      </c>
      <c r="AM108" s="359">
        <v>0</v>
      </c>
      <c r="AN108" s="359">
        <v>0</v>
      </c>
      <c r="AO108" s="359">
        <v>0</v>
      </c>
      <c r="AP108" s="359">
        <v>0</v>
      </c>
      <c r="AQ108" s="359">
        <v>0</v>
      </c>
      <c r="AR108" s="359">
        <v>0</v>
      </c>
      <c r="AS108" s="359">
        <v>0</v>
      </c>
      <c r="AT108" s="359">
        <v>0</v>
      </c>
      <c r="AU108" s="359">
        <v>0</v>
      </c>
      <c r="AV108" s="359">
        <v>0</v>
      </c>
      <c r="AW108" s="359">
        <v>0</v>
      </c>
      <c r="AX108" s="359">
        <v>0</v>
      </c>
      <c r="AY108" s="359">
        <v>0</v>
      </c>
      <c r="AZ108" s="359">
        <v>0</v>
      </c>
      <c r="BA108" s="359">
        <v>0</v>
      </c>
      <c r="BB108" s="359">
        <v>0</v>
      </c>
      <c r="BC108" s="359">
        <v>0</v>
      </c>
      <c r="BD108" s="359">
        <v>0</v>
      </c>
      <c r="BE108" s="359">
        <v>0</v>
      </c>
      <c r="BF108" s="359">
        <v>0</v>
      </c>
      <c r="BG108" s="359">
        <v>0</v>
      </c>
      <c r="BH108" s="359">
        <v>0</v>
      </c>
      <c r="BI108" s="359">
        <v>0</v>
      </c>
      <c r="BJ108" s="359">
        <v>0</v>
      </c>
      <c r="BK108" s="359">
        <v>0</v>
      </c>
      <c r="BL108" s="359">
        <v>0</v>
      </c>
      <c r="BM108" s="359">
        <v>0</v>
      </c>
      <c r="BN108" s="359">
        <v>0</v>
      </c>
      <c r="BO108" s="359">
        <v>0</v>
      </c>
      <c r="BP108" s="359">
        <v>0</v>
      </c>
      <c r="BQ108" s="359">
        <v>0</v>
      </c>
      <c r="BR108" s="359">
        <v>0</v>
      </c>
      <c r="BS108" s="359">
        <v>0</v>
      </c>
      <c r="BT108" s="359">
        <v>0</v>
      </c>
      <c r="BU108" s="359">
        <v>0</v>
      </c>
      <c r="BV108" s="359">
        <v>0</v>
      </c>
      <c r="BW108" s="359">
        <v>0</v>
      </c>
      <c r="BX108" s="359">
        <v>0</v>
      </c>
      <c r="BY108" s="359">
        <v>0</v>
      </c>
      <c r="BZ108" s="359">
        <v>0</v>
      </c>
      <c r="CA108" s="359">
        <v>0</v>
      </c>
      <c r="CB108" s="359">
        <v>0</v>
      </c>
      <c r="CC108" s="359">
        <v>0</v>
      </c>
      <c r="CD108" s="359">
        <v>0</v>
      </c>
      <c r="CE108" s="359">
        <v>0</v>
      </c>
      <c r="CF108" s="359">
        <v>0</v>
      </c>
      <c r="CG108" s="359">
        <v>0</v>
      </c>
      <c r="CH108" s="359">
        <v>0</v>
      </c>
      <c r="CI108" s="359">
        <v>0</v>
      </c>
      <c r="CJ108" s="359">
        <v>0</v>
      </c>
      <c r="CK108" s="359">
        <v>0</v>
      </c>
      <c r="CL108" s="359">
        <v>0</v>
      </c>
      <c r="CM108" s="359">
        <v>0</v>
      </c>
      <c r="CN108" s="359">
        <v>0</v>
      </c>
      <c r="CO108" s="359">
        <v>0</v>
      </c>
      <c r="CP108" s="359">
        <v>0</v>
      </c>
      <c r="CQ108" s="359">
        <v>0</v>
      </c>
      <c r="CR108" s="359">
        <v>0</v>
      </c>
      <c r="CS108" s="359">
        <v>0</v>
      </c>
      <c r="CT108" s="359">
        <v>0</v>
      </c>
      <c r="CU108" s="359">
        <v>0</v>
      </c>
      <c r="CV108" s="359">
        <v>0</v>
      </c>
      <c r="CW108" s="359">
        <v>0</v>
      </c>
      <c r="CX108" s="359">
        <v>0</v>
      </c>
      <c r="CY108" s="359">
        <v>0</v>
      </c>
      <c r="CZ108" s="359">
        <v>0</v>
      </c>
      <c r="DA108" s="359">
        <v>0</v>
      </c>
      <c r="DB108" s="359">
        <v>0</v>
      </c>
      <c r="DC108" s="359">
        <v>0</v>
      </c>
      <c r="DE108" s="23">
        <f t="shared" si="47"/>
        <v>0</v>
      </c>
      <c r="DF108" s="23">
        <f t="shared" si="40"/>
        <v>0</v>
      </c>
      <c r="DG108">
        <f t="shared" si="48"/>
        <v>0</v>
      </c>
    </row>
    <row r="109" spans="1:111" ht="15" customHeight="1">
      <c r="A109" s="67">
        <v>97</v>
      </c>
      <c r="B109" s="323" t="str">
        <f>$B$100&amp;"9."</f>
        <v>H.9.</v>
      </c>
      <c r="C109" s="357" t="s">
        <v>245</v>
      </c>
      <c r="D109" s="368">
        <f t="shared" si="51"/>
        <v>0</v>
      </c>
      <c r="E109" s="367"/>
      <c r="F109" s="350">
        <f>H109+NPV(FD,I109:INDEX(I109:DC109,PAL))</f>
        <v>0</v>
      </c>
      <c r="G109" s="350">
        <f>SUMIF($H$5:$DC$5,"&lt;="&amp;PAL,$H109:$DC109)</f>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0</v>
      </c>
      <c r="AB109" s="359">
        <v>0</v>
      </c>
      <c r="AC109" s="359">
        <v>0</v>
      </c>
      <c r="AD109" s="359">
        <v>0</v>
      </c>
      <c r="AE109" s="359">
        <v>0</v>
      </c>
      <c r="AF109" s="359">
        <v>0</v>
      </c>
      <c r="AG109" s="359">
        <v>0</v>
      </c>
      <c r="AH109" s="359">
        <v>0</v>
      </c>
      <c r="AI109" s="359">
        <v>0</v>
      </c>
      <c r="AJ109" s="359">
        <v>0</v>
      </c>
      <c r="AK109" s="359">
        <v>0</v>
      </c>
      <c r="AL109" s="359">
        <v>0</v>
      </c>
      <c r="AM109" s="359">
        <v>0</v>
      </c>
      <c r="AN109" s="359">
        <v>0</v>
      </c>
      <c r="AO109" s="359">
        <v>0</v>
      </c>
      <c r="AP109" s="359">
        <v>0</v>
      </c>
      <c r="AQ109" s="359">
        <v>0</v>
      </c>
      <c r="AR109" s="359">
        <v>0</v>
      </c>
      <c r="AS109" s="359">
        <v>0</v>
      </c>
      <c r="AT109" s="359">
        <v>0</v>
      </c>
      <c r="AU109" s="359">
        <v>0</v>
      </c>
      <c r="AV109" s="359">
        <v>0</v>
      </c>
      <c r="AW109" s="359">
        <v>0</v>
      </c>
      <c r="AX109" s="359">
        <v>0</v>
      </c>
      <c r="AY109" s="359">
        <v>0</v>
      </c>
      <c r="AZ109" s="359">
        <v>0</v>
      </c>
      <c r="BA109" s="359">
        <v>0</v>
      </c>
      <c r="BB109" s="359">
        <v>0</v>
      </c>
      <c r="BC109" s="359">
        <v>0</v>
      </c>
      <c r="BD109" s="359">
        <v>0</v>
      </c>
      <c r="BE109" s="359">
        <v>0</v>
      </c>
      <c r="BF109" s="359">
        <v>0</v>
      </c>
      <c r="BG109" s="359">
        <v>0</v>
      </c>
      <c r="BH109" s="359">
        <v>0</v>
      </c>
      <c r="BI109" s="359">
        <v>0</v>
      </c>
      <c r="BJ109" s="359">
        <v>0</v>
      </c>
      <c r="BK109" s="359">
        <v>0</v>
      </c>
      <c r="BL109" s="359">
        <v>0</v>
      </c>
      <c r="BM109" s="359">
        <v>0</v>
      </c>
      <c r="BN109" s="359">
        <v>0</v>
      </c>
      <c r="BO109" s="359">
        <v>0</v>
      </c>
      <c r="BP109" s="359">
        <v>0</v>
      </c>
      <c r="BQ109" s="359">
        <v>0</v>
      </c>
      <c r="BR109" s="359">
        <v>0</v>
      </c>
      <c r="BS109" s="359">
        <v>0</v>
      </c>
      <c r="BT109" s="359">
        <v>0</v>
      </c>
      <c r="BU109" s="359">
        <v>0</v>
      </c>
      <c r="BV109" s="359">
        <v>0</v>
      </c>
      <c r="BW109" s="359">
        <v>0</v>
      </c>
      <c r="BX109" s="359">
        <v>0</v>
      </c>
      <c r="BY109" s="359">
        <v>0</v>
      </c>
      <c r="BZ109" s="359">
        <v>0</v>
      </c>
      <c r="CA109" s="359">
        <v>0</v>
      </c>
      <c r="CB109" s="359">
        <v>0</v>
      </c>
      <c r="CC109" s="359">
        <v>0</v>
      </c>
      <c r="CD109" s="359">
        <v>0</v>
      </c>
      <c r="CE109" s="359">
        <v>0</v>
      </c>
      <c r="CF109" s="359">
        <v>0</v>
      </c>
      <c r="CG109" s="359">
        <v>0</v>
      </c>
      <c r="CH109" s="359">
        <v>0</v>
      </c>
      <c r="CI109" s="359">
        <v>0</v>
      </c>
      <c r="CJ109" s="359">
        <v>0</v>
      </c>
      <c r="CK109" s="359">
        <v>0</v>
      </c>
      <c r="CL109" s="359">
        <v>0</v>
      </c>
      <c r="CM109" s="359">
        <v>0</v>
      </c>
      <c r="CN109" s="359">
        <v>0</v>
      </c>
      <c r="CO109" s="359">
        <v>0</v>
      </c>
      <c r="CP109" s="359">
        <v>0</v>
      </c>
      <c r="CQ109" s="359">
        <v>0</v>
      </c>
      <c r="CR109" s="359">
        <v>0</v>
      </c>
      <c r="CS109" s="359">
        <v>0</v>
      </c>
      <c r="CT109" s="359">
        <v>0</v>
      </c>
      <c r="CU109" s="359">
        <v>0</v>
      </c>
      <c r="CV109" s="359">
        <v>0</v>
      </c>
      <c r="CW109" s="359">
        <v>0</v>
      </c>
      <c r="CX109" s="359">
        <v>0</v>
      </c>
      <c r="CY109" s="359">
        <v>0</v>
      </c>
      <c r="CZ109" s="359">
        <v>0</v>
      </c>
      <c r="DA109" s="359">
        <v>0</v>
      </c>
      <c r="DB109" s="359">
        <v>0</v>
      </c>
      <c r="DC109" s="359">
        <v>0</v>
      </c>
      <c r="DE109" s="23">
        <f t="shared" si="47"/>
        <v>0</v>
      </c>
      <c r="DF109" s="23">
        <f t="shared" si="40"/>
        <v>0</v>
      </c>
      <c r="DG109">
        <f t="shared" si="48"/>
        <v>0</v>
      </c>
    </row>
    <row r="110" spans="1:111" ht="15" customHeight="1">
      <c r="A110" s="67">
        <v>98</v>
      </c>
      <c r="B110" s="323" t="str">
        <f>$B$100&amp;"10."</f>
        <v>H.10.</v>
      </c>
      <c r="C110" s="357" t="s">
        <v>246</v>
      </c>
      <c r="D110" s="368">
        <f t="shared" si="51"/>
        <v>0</v>
      </c>
      <c r="E110" s="367"/>
      <c r="F110" s="350">
        <f>H110+NPV(FD,I110:INDEX(I110:DC110,PAL))</f>
        <v>0</v>
      </c>
      <c r="G110" s="350">
        <f>SUMIF($H$5:$DC$5,"&lt;="&amp;PAL,$H110:$DC110)</f>
        <v>0</v>
      </c>
      <c r="H110" s="359">
        <v>0</v>
      </c>
      <c r="I110" s="359">
        <v>0</v>
      </c>
      <c r="J110" s="359">
        <v>0</v>
      </c>
      <c r="K110" s="359">
        <v>0</v>
      </c>
      <c r="L110" s="359">
        <v>0</v>
      </c>
      <c r="M110" s="359">
        <v>0</v>
      </c>
      <c r="N110" s="359">
        <v>0</v>
      </c>
      <c r="O110" s="359">
        <v>0</v>
      </c>
      <c r="P110" s="359">
        <v>0</v>
      </c>
      <c r="Q110" s="359">
        <v>0</v>
      </c>
      <c r="R110" s="359">
        <v>0</v>
      </c>
      <c r="S110" s="359">
        <v>0</v>
      </c>
      <c r="T110" s="359">
        <v>0</v>
      </c>
      <c r="U110" s="359">
        <v>0</v>
      </c>
      <c r="V110" s="359">
        <v>0</v>
      </c>
      <c r="W110" s="359">
        <v>0</v>
      </c>
      <c r="X110" s="359">
        <v>0</v>
      </c>
      <c r="Y110" s="359">
        <v>0</v>
      </c>
      <c r="Z110" s="359">
        <v>0</v>
      </c>
      <c r="AA110" s="359">
        <v>0</v>
      </c>
      <c r="AB110" s="359">
        <v>0</v>
      </c>
      <c r="AC110" s="359">
        <v>0</v>
      </c>
      <c r="AD110" s="359">
        <v>0</v>
      </c>
      <c r="AE110" s="359">
        <v>0</v>
      </c>
      <c r="AF110" s="359">
        <v>0</v>
      </c>
      <c r="AG110" s="359">
        <v>0</v>
      </c>
      <c r="AH110" s="359">
        <v>0</v>
      </c>
      <c r="AI110" s="359">
        <v>0</v>
      </c>
      <c r="AJ110" s="359">
        <v>0</v>
      </c>
      <c r="AK110" s="359">
        <v>0</v>
      </c>
      <c r="AL110" s="359">
        <v>0</v>
      </c>
      <c r="AM110" s="359">
        <v>0</v>
      </c>
      <c r="AN110" s="359">
        <v>0</v>
      </c>
      <c r="AO110" s="359">
        <v>0</v>
      </c>
      <c r="AP110" s="359">
        <v>0</v>
      </c>
      <c r="AQ110" s="359">
        <v>0</v>
      </c>
      <c r="AR110" s="359">
        <v>0</v>
      </c>
      <c r="AS110" s="359">
        <v>0</v>
      </c>
      <c r="AT110" s="359">
        <v>0</v>
      </c>
      <c r="AU110" s="359">
        <v>0</v>
      </c>
      <c r="AV110" s="359">
        <v>0</v>
      </c>
      <c r="AW110" s="359">
        <v>0</v>
      </c>
      <c r="AX110" s="359">
        <v>0</v>
      </c>
      <c r="AY110" s="359">
        <v>0</v>
      </c>
      <c r="AZ110" s="359">
        <v>0</v>
      </c>
      <c r="BA110" s="359">
        <v>0</v>
      </c>
      <c r="BB110" s="359">
        <v>0</v>
      </c>
      <c r="BC110" s="359">
        <v>0</v>
      </c>
      <c r="BD110" s="359">
        <v>0</v>
      </c>
      <c r="BE110" s="359">
        <v>0</v>
      </c>
      <c r="BF110" s="359">
        <v>0</v>
      </c>
      <c r="BG110" s="359">
        <v>0</v>
      </c>
      <c r="BH110" s="359">
        <v>0</v>
      </c>
      <c r="BI110" s="359">
        <v>0</v>
      </c>
      <c r="BJ110" s="359">
        <v>0</v>
      </c>
      <c r="BK110" s="359">
        <v>0</v>
      </c>
      <c r="BL110" s="359">
        <v>0</v>
      </c>
      <c r="BM110" s="359">
        <v>0</v>
      </c>
      <c r="BN110" s="359">
        <v>0</v>
      </c>
      <c r="BO110" s="359">
        <v>0</v>
      </c>
      <c r="BP110" s="359">
        <v>0</v>
      </c>
      <c r="BQ110" s="359">
        <v>0</v>
      </c>
      <c r="BR110" s="359">
        <v>0</v>
      </c>
      <c r="BS110" s="359">
        <v>0</v>
      </c>
      <c r="BT110" s="359">
        <v>0</v>
      </c>
      <c r="BU110" s="359">
        <v>0</v>
      </c>
      <c r="BV110" s="359">
        <v>0</v>
      </c>
      <c r="BW110" s="359">
        <v>0</v>
      </c>
      <c r="BX110" s="359">
        <v>0</v>
      </c>
      <c r="BY110" s="359">
        <v>0</v>
      </c>
      <c r="BZ110" s="359">
        <v>0</v>
      </c>
      <c r="CA110" s="359">
        <v>0</v>
      </c>
      <c r="CB110" s="359">
        <v>0</v>
      </c>
      <c r="CC110" s="359">
        <v>0</v>
      </c>
      <c r="CD110" s="359">
        <v>0</v>
      </c>
      <c r="CE110" s="359">
        <v>0</v>
      </c>
      <c r="CF110" s="359">
        <v>0</v>
      </c>
      <c r="CG110" s="359">
        <v>0</v>
      </c>
      <c r="CH110" s="359">
        <v>0</v>
      </c>
      <c r="CI110" s="359">
        <v>0</v>
      </c>
      <c r="CJ110" s="359">
        <v>0</v>
      </c>
      <c r="CK110" s="359">
        <v>0</v>
      </c>
      <c r="CL110" s="359">
        <v>0</v>
      </c>
      <c r="CM110" s="359">
        <v>0</v>
      </c>
      <c r="CN110" s="359">
        <v>0</v>
      </c>
      <c r="CO110" s="359">
        <v>0</v>
      </c>
      <c r="CP110" s="359">
        <v>0</v>
      </c>
      <c r="CQ110" s="359">
        <v>0</v>
      </c>
      <c r="CR110" s="359">
        <v>0</v>
      </c>
      <c r="CS110" s="359">
        <v>0</v>
      </c>
      <c r="CT110" s="359">
        <v>0</v>
      </c>
      <c r="CU110" s="359">
        <v>0</v>
      </c>
      <c r="CV110" s="359">
        <v>0</v>
      </c>
      <c r="CW110" s="359">
        <v>0</v>
      </c>
      <c r="CX110" s="359">
        <v>0</v>
      </c>
      <c r="CY110" s="359">
        <v>0</v>
      </c>
      <c r="CZ110" s="359">
        <v>0</v>
      </c>
      <c r="DA110" s="359">
        <v>0</v>
      </c>
      <c r="DB110" s="359">
        <v>0</v>
      </c>
      <c r="DC110" s="359">
        <v>0</v>
      </c>
      <c r="DE110" s="23">
        <f t="shared" si="47"/>
        <v>0</v>
      </c>
      <c r="DF110" s="23">
        <f t="shared" si="40"/>
        <v>0</v>
      </c>
      <c r="DG110">
        <f t="shared" si="48"/>
        <v>0</v>
      </c>
    </row>
    <row r="111" spans="1:111" ht="15">
      <c r="A111" s="67">
        <v>99</v>
      </c>
      <c r="B111" s="323" t="s">
        <v>247</v>
      </c>
      <c r="C111" s="349" t="s">
        <v>248</v>
      </c>
      <c r="D111" s="351"/>
      <c r="E111" s="351"/>
      <c r="F111" s="350">
        <f>H111+NPV(FD,I111:INDEX(I111:DC111,PAL))</f>
        <v>0</v>
      </c>
      <c r="G111" s="350">
        <f>SUMIF($H$5:$DC$5,"&lt;="&amp;PAL,$H111:$DC111)</f>
        <v>0</v>
      </c>
      <c r="H111" s="359">
        <v>0</v>
      </c>
      <c r="I111" s="359">
        <v>0</v>
      </c>
      <c r="J111" s="359">
        <v>0</v>
      </c>
      <c r="K111" s="359">
        <v>0</v>
      </c>
      <c r="L111" s="359">
        <v>0</v>
      </c>
      <c r="M111" s="359">
        <v>0</v>
      </c>
      <c r="N111" s="359">
        <v>0</v>
      </c>
      <c r="O111" s="359">
        <v>0</v>
      </c>
      <c r="P111" s="359">
        <v>0</v>
      </c>
      <c r="Q111" s="359">
        <v>0</v>
      </c>
      <c r="R111" s="359">
        <v>0</v>
      </c>
      <c r="S111" s="359">
        <v>0</v>
      </c>
      <c r="T111" s="359">
        <v>0</v>
      </c>
      <c r="U111" s="359">
        <v>0</v>
      </c>
      <c r="V111" s="359">
        <v>0</v>
      </c>
      <c r="W111" s="359">
        <v>0</v>
      </c>
      <c r="X111" s="359">
        <v>0</v>
      </c>
      <c r="Y111" s="359">
        <v>0</v>
      </c>
      <c r="Z111" s="359">
        <v>0</v>
      </c>
      <c r="AA111" s="359">
        <v>0</v>
      </c>
      <c r="AB111" s="359">
        <v>0</v>
      </c>
      <c r="AC111" s="359">
        <v>0</v>
      </c>
      <c r="AD111" s="359">
        <v>0</v>
      </c>
      <c r="AE111" s="359">
        <v>0</v>
      </c>
      <c r="AF111" s="359">
        <v>0</v>
      </c>
      <c r="AG111" s="359">
        <v>0</v>
      </c>
      <c r="AH111" s="359">
        <v>0</v>
      </c>
      <c r="AI111" s="359">
        <v>0</v>
      </c>
      <c r="AJ111" s="359">
        <v>0</v>
      </c>
      <c r="AK111" s="359">
        <v>0</v>
      </c>
      <c r="AL111" s="359">
        <v>0</v>
      </c>
      <c r="AM111" s="359">
        <v>0</v>
      </c>
      <c r="AN111" s="359">
        <v>0</v>
      </c>
      <c r="AO111" s="359">
        <v>0</v>
      </c>
      <c r="AP111" s="359">
        <v>0</v>
      </c>
      <c r="AQ111" s="359">
        <v>0</v>
      </c>
      <c r="AR111" s="359">
        <v>0</v>
      </c>
      <c r="AS111" s="359">
        <v>0</v>
      </c>
      <c r="AT111" s="359">
        <v>0</v>
      </c>
      <c r="AU111" s="359">
        <v>0</v>
      </c>
      <c r="AV111" s="359">
        <v>0</v>
      </c>
      <c r="AW111" s="359">
        <v>0</v>
      </c>
      <c r="AX111" s="359">
        <v>0</v>
      </c>
      <c r="AY111" s="359">
        <v>0</v>
      </c>
      <c r="AZ111" s="359">
        <v>0</v>
      </c>
      <c r="BA111" s="359">
        <v>0</v>
      </c>
      <c r="BB111" s="359">
        <v>0</v>
      </c>
      <c r="BC111" s="359">
        <v>0</v>
      </c>
      <c r="BD111" s="359">
        <v>0</v>
      </c>
      <c r="BE111" s="359">
        <v>0</v>
      </c>
      <c r="BF111" s="359">
        <v>0</v>
      </c>
      <c r="BG111" s="359">
        <v>0</v>
      </c>
      <c r="BH111" s="359">
        <v>0</v>
      </c>
      <c r="BI111" s="359">
        <v>0</v>
      </c>
      <c r="BJ111" s="359">
        <v>0</v>
      </c>
      <c r="BK111" s="359">
        <v>0</v>
      </c>
      <c r="BL111" s="359">
        <v>0</v>
      </c>
      <c r="BM111" s="359">
        <v>0</v>
      </c>
      <c r="BN111" s="359">
        <v>0</v>
      </c>
      <c r="BO111" s="359">
        <v>0</v>
      </c>
      <c r="BP111" s="359">
        <v>0</v>
      </c>
      <c r="BQ111" s="359">
        <v>0</v>
      </c>
      <c r="BR111" s="359">
        <v>0</v>
      </c>
      <c r="BS111" s="359">
        <v>0</v>
      </c>
      <c r="BT111" s="359">
        <v>0</v>
      </c>
      <c r="BU111" s="359">
        <v>0</v>
      </c>
      <c r="BV111" s="359">
        <v>0</v>
      </c>
      <c r="BW111" s="359">
        <v>0</v>
      </c>
      <c r="BX111" s="359">
        <v>0</v>
      </c>
      <c r="BY111" s="359">
        <v>0</v>
      </c>
      <c r="BZ111" s="359">
        <v>0</v>
      </c>
      <c r="CA111" s="359">
        <v>0</v>
      </c>
      <c r="CB111" s="359">
        <v>0</v>
      </c>
      <c r="CC111" s="359">
        <v>0</v>
      </c>
      <c r="CD111" s="359">
        <v>0</v>
      </c>
      <c r="CE111" s="359">
        <v>0</v>
      </c>
      <c r="CF111" s="359">
        <v>0</v>
      </c>
      <c r="CG111" s="359">
        <v>0</v>
      </c>
      <c r="CH111" s="359">
        <v>0</v>
      </c>
      <c r="CI111" s="359">
        <v>0</v>
      </c>
      <c r="CJ111" s="359">
        <v>0</v>
      </c>
      <c r="CK111" s="359">
        <v>0</v>
      </c>
      <c r="CL111" s="359">
        <v>0</v>
      </c>
      <c r="CM111" s="359">
        <v>0</v>
      </c>
      <c r="CN111" s="359">
        <v>0</v>
      </c>
      <c r="CO111" s="359">
        <v>0</v>
      </c>
      <c r="CP111" s="359">
        <v>0</v>
      </c>
      <c r="CQ111" s="359">
        <v>0</v>
      </c>
      <c r="CR111" s="359">
        <v>0</v>
      </c>
      <c r="CS111" s="359">
        <v>0</v>
      </c>
      <c r="CT111" s="359">
        <v>0</v>
      </c>
      <c r="CU111" s="359">
        <v>0</v>
      </c>
      <c r="CV111" s="359">
        <v>0</v>
      </c>
      <c r="CW111" s="359">
        <v>0</v>
      </c>
      <c r="CX111" s="359">
        <v>0</v>
      </c>
      <c r="CY111" s="359">
        <v>0</v>
      </c>
      <c r="CZ111" s="359">
        <v>0</v>
      </c>
      <c r="DA111" s="359">
        <v>0</v>
      </c>
      <c r="DB111" s="359">
        <v>0</v>
      </c>
      <c r="DC111" s="359">
        <v>0</v>
      </c>
      <c r="DE111" s="23">
        <f>COUNTBLANK(H111:DC111)</f>
        <v>0</v>
      </c>
      <c r="DF111" s="23">
        <f t="shared" si="40"/>
        <v>0</v>
      </c>
    </row>
    <row r="112" spans="1:111" ht="27.75" customHeight="1">
      <c r="A112" s="67">
        <v>102</v>
      </c>
      <c r="B112" s="323" t="s">
        <v>249</v>
      </c>
      <c r="C112" s="349" t="s">
        <v>250</v>
      </c>
      <c r="D112" s="349"/>
      <c r="E112" s="351"/>
      <c r="F112" s="352">
        <f>F113+F114-F115</f>
        <v>0</v>
      </c>
      <c r="G112" s="350">
        <f>SUMIF($H$5:$DC$5,"&lt;="&amp;PAL,$H112:$DC112)</f>
        <v>0</v>
      </c>
      <c r="H112" s="352">
        <f>H113+H114-H115</f>
        <v>0</v>
      </c>
      <c r="I112" s="352">
        <f t="shared" ref="I112:BR112" si="52">I113+I114-I115</f>
        <v>0</v>
      </c>
      <c r="J112" s="352">
        <f t="shared" si="52"/>
        <v>0</v>
      </c>
      <c r="K112" s="352">
        <f t="shared" si="52"/>
        <v>0</v>
      </c>
      <c r="L112" s="352">
        <f t="shared" si="52"/>
        <v>0</v>
      </c>
      <c r="M112" s="352">
        <f t="shared" si="52"/>
        <v>0</v>
      </c>
      <c r="N112" s="352">
        <f t="shared" si="52"/>
        <v>0</v>
      </c>
      <c r="O112" s="352">
        <f t="shared" si="52"/>
        <v>0</v>
      </c>
      <c r="P112" s="352">
        <f t="shared" si="52"/>
        <v>0</v>
      </c>
      <c r="Q112" s="352">
        <f t="shared" si="52"/>
        <v>0</v>
      </c>
      <c r="R112" s="352">
        <f t="shared" si="52"/>
        <v>0</v>
      </c>
      <c r="S112" s="352">
        <f t="shared" si="52"/>
        <v>0</v>
      </c>
      <c r="T112" s="352">
        <f t="shared" si="52"/>
        <v>0</v>
      </c>
      <c r="U112" s="352">
        <f t="shared" si="52"/>
        <v>0</v>
      </c>
      <c r="V112" s="352">
        <f t="shared" si="52"/>
        <v>0</v>
      </c>
      <c r="W112" s="352">
        <f t="shared" si="52"/>
        <v>0</v>
      </c>
      <c r="X112" s="352">
        <f t="shared" si="52"/>
        <v>0</v>
      </c>
      <c r="Y112" s="352">
        <f t="shared" si="52"/>
        <v>0</v>
      </c>
      <c r="Z112" s="352">
        <f t="shared" si="52"/>
        <v>0</v>
      </c>
      <c r="AA112" s="352">
        <f t="shared" si="52"/>
        <v>0</v>
      </c>
      <c r="AB112" s="352">
        <f t="shared" si="52"/>
        <v>0</v>
      </c>
      <c r="AC112" s="352">
        <f t="shared" si="52"/>
        <v>0</v>
      </c>
      <c r="AD112" s="352">
        <f t="shared" si="52"/>
        <v>0</v>
      </c>
      <c r="AE112" s="352">
        <f t="shared" si="52"/>
        <v>0</v>
      </c>
      <c r="AF112" s="352">
        <f t="shared" si="52"/>
        <v>0</v>
      </c>
      <c r="AG112" s="352">
        <f t="shared" si="52"/>
        <v>0</v>
      </c>
      <c r="AH112" s="352">
        <f t="shared" si="52"/>
        <v>0</v>
      </c>
      <c r="AI112" s="352">
        <f t="shared" si="52"/>
        <v>0</v>
      </c>
      <c r="AJ112" s="352">
        <f t="shared" si="52"/>
        <v>0</v>
      </c>
      <c r="AK112" s="352">
        <f t="shared" si="52"/>
        <v>0</v>
      </c>
      <c r="AL112" s="352">
        <f t="shared" si="52"/>
        <v>0</v>
      </c>
      <c r="AM112" s="352">
        <f t="shared" si="52"/>
        <v>0</v>
      </c>
      <c r="AN112" s="352">
        <f t="shared" si="52"/>
        <v>0</v>
      </c>
      <c r="AO112" s="352">
        <f t="shared" si="52"/>
        <v>0</v>
      </c>
      <c r="AP112" s="352">
        <f t="shared" si="52"/>
        <v>0</v>
      </c>
      <c r="AQ112" s="352">
        <f t="shared" si="52"/>
        <v>0</v>
      </c>
      <c r="AR112" s="352">
        <f t="shared" si="52"/>
        <v>0</v>
      </c>
      <c r="AS112" s="352">
        <f t="shared" si="52"/>
        <v>0</v>
      </c>
      <c r="AT112" s="352">
        <f t="shared" si="52"/>
        <v>0</v>
      </c>
      <c r="AU112" s="352">
        <f t="shared" si="52"/>
        <v>0</v>
      </c>
      <c r="AV112" s="352">
        <f t="shared" si="52"/>
        <v>0</v>
      </c>
      <c r="AW112" s="352">
        <f t="shared" si="52"/>
        <v>0</v>
      </c>
      <c r="AX112" s="352">
        <f t="shared" si="52"/>
        <v>0</v>
      </c>
      <c r="AY112" s="352">
        <f t="shared" si="52"/>
        <v>0</v>
      </c>
      <c r="AZ112" s="352">
        <f t="shared" si="52"/>
        <v>0</v>
      </c>
      <c r="BA112" s="352">
        <f t="shared" si="52"/>
        <v>0</v>
      </c>
      <c r="BB112" s="352">
        <f t="shared" si="52"/>
        <v>0</v>
      </c>
      <c r="BC112" s="352">
        <f t="shared" si="52"/>
        <v>0</v>
      </c>
      <c r="BD112" s="352">
        <f t="shared" si="52"/>
        <v>0</v>
      </c>
      <c r="BE112" s="352">
        <f t="shared" si="52"/>
        <v>0</v>
      </c>
      <c r="BF112" s="352">
        <f t="shared" si="52"/>
        <v>0</v>
      </c>
      <c r="BG112" s="352">
        <f t="shared" si="52"/>
        <v>0</v>
      </c>
      <c r="BH112" s="352">
        <f t="shared" si="52"/>
        <v>0</v>
      </c>
      <c r="BI112" s="352">
        <f t="shared" si="52"/>
        <v>0</v>
      </c>
      <c r="BJ112" s="352">
        <f t="shared" si="52"/>
        <v>0</v>
      </c>
      <c r="BK112" s="352">
        <f t="shared" si="52"/>
        <v>0</v>
      </c>
      <c r="BL112" s="352">
        <f t="shared" si="52"/>
        <v>0</v>
      </c>
      <c r="BM112" s="352">
        <f t="shared" si="52"/>
        <v>0</v>
      </c>
      <c r="BN112" s="352">
        <f t="shared" si="52"/>
        <v>0</v>
      </c>
      <c r="BO112" s="352">
        <f t="shared" si="52"/>
        <v>0</v>
      </c>
      <c r="BP112" s="352">
        <f t="shared" si="52"/>
        <v>0</v>
      </c>
      <c r="BQ112" s="352">
        <f t="shared" si="52"/>
        <v>0</v>
      </c>
      <c r="BR112" s="352">
        <f t="shared" si="52"/>
        <v>0</v>
      </c>
      <c r="BS112" s="352">
        <f t="shared" ref="BS112:DC112" si="53">BS113+BS114-BS115</f>
        <v>0</v>
      </c>
      <c r="BT112" s="352">
        <f t="shared" si="53"/>
        <v>0</v>
      </c>
      <c r="BU112" s="352">
        <f t="shared" si="53"/>
        <v>0</v>
      </c>
      <c r="BV112" s="352">
        <f t="shared" si="53"/>
        <v>0</v>
      </c>
      <c r="BW112" s="352">
        <f t="shared" si="53"/>
        <v>0</v>
      </c>
      <c r="BX112" s="352">
        <f t="shared" si="53"/>
        <v>0</v>
      </c>
      <c r="BY112" s="352">
        <f t="shared" si="53"/>
        <v>0</v>
      </c>
      <c r="BZ112" s="352">
        <f t="shared" si="53"/>
        <v>0</v>
      </c>
      <c r="CA112" s="352">
        <f t="shared" si="53"/>
        <v>0</v>
      </c>
      <c r="CB112" s="352">
        <f t="shared" si="53"/>
        <v>0</v>
      </c>
      <c r="CC112" s="352">
        <f t="shared" si="53"/>
        <v>0</v>
      </c>
      <c r="CD112" s="352">
        <f t="shared" si="53"/>
        <v>0</v>
      </c>
      <c r="CE112" s="352">
        <f t="shared" si="53"/>
        <v>0</v>
      </c>
      <c r="CF112" s="352">
        <f t="shared" si="53"/>
        <v>0</v>
      </c>
      <c r="CG112" s="352">
        <f t="shared" si="53"/>
        <v>0</v>
      </c>
      <c r="CH112" s="352">
        <f t="shared" si="53"/>
        <v>0</v>
      </c>
      <c r="CI112" s="352">
        <f t="shared" si="53"/>
        <v>0</v>
      </c>
      <c r="CJ112" s="352">
        <f t="shared" si="53"/>
        <v>0</v>
      </c>
      <c r="CK112" s="352">
        <f t="shared" si="53"/>
        <v>0</v>
      </c>
      <c r="CL112" s="352">
        <f t="shared" si="53"/>
        <v>0</v>
      </c>
      <c r="CM112" s="352">
        <f t="shared" si="53"/>
        <v>0</v>
      </c>
      <c r="CN112" s="352">
        <f t="shared" si="53"/>
        <v>0</v>
      </c>
      <c r="CO112" s="352">
        <f t="shared" si="53"/>
        <v>0</v>
      </c>
      <c r="CP112" s="352">
        <f t="shared" si="53"/>
        <v>0</v>
      </c>
      <c r="CQ112" s="352">
        <f t="shared" si="53"/>
        <v>0</v>
      </c>
      <c r="CR112" s="352">
        <f t="shared" si="53"/>
        <v>0</v>
      </c>
      <c r="CS112" s="352">
        <f t="shared" si="53"/>
        <v>0</v>
      </c>
      <c r="CT112" s="352">
        <f t="shared" si="53"/>
        <v>0</v>
      </c>
      <c r="CU112" s="352">
        <f t="shared" si="53"/>
        <v>0</v>
      </c>
      <c r="CV112" s="352">
        <f t="shared" si="53"/>
        <v>0</v>
      </c>
      <c r="CW112" s="352">
        <f t="shared" si="53"/>
        <v>0</v>
      </c>
      <c r="CX112" s="352">
        <f t="shared" si="53"/>
        <v>0</v>
      </c>
      <c r="CY112" s="352">
        <f t="shared" si="53"/>
        <v>0</v>
      </c>
      <c r="CZ112" s="352">
        <f t="shared" si="53"/>
        <v>0</v>
      </c>
      <c r="DA112" s="352">
        <f t="shared" si="53"/>
        <v>0</v>
      </c>
      <c r="DB112" s="352">
        <f t="shared" si="53"/>
        <v>0</v>
      </c>
      <c r="DC112" s="352">
        <f t="shared" si="53"/>
        <v>0</v>
      </c>
      <c r="DF112" s="23">
        <f t="shared" si="40"/>
        <v>0</v>
      </c>
    </row>
    <row r="113" spans="1:110" ht="15" customHeight="1">
      <c r="A113" s="67">
        <v>103</v>
      </c>
      <c r="B113" s="323" t="s">
        <v>251</v>
      </c>
      <c r="C113" s="304" t="s">
        <v>252</v>
      </c>
      <c r="D113" s="323"/>
      <c r="E113" s="323"/>
      <c r="F113" s="350">
        <f>H113+NPV(FD,I113:INDEX(I113:DC113,PAL))</f>
        <v>0</v>
      </c>
      <c r="G113" s="350">
        <f>SUMIF($H$5:$DC$5,"&lt;="&amp;PAL,$H113:$DC113)</f>
        <v>0</v>
      </c>
      <c r="H113" s="36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69">
        <f t="shared" si="54"/>
        <v>0</v>
      </c>
      <c r="J113" s="369">
        <f t="shared" si="54"/>
        <v>0</v>
      </c>
      <c r="K113" s="369">
        <f t="shared" si="54"/>
        <v>0</v>
      </c>
      <c r="L113" s="369">
        <f t="shared" si="54"/>
        <v>0</v>
      </c>
      <c r="M113" s="369">
        <f t="shared" si="54"/>
        <v>0</v>
      </c>
      <c r="N113" s="369">
        <f t="shared" si="54"/>
        <v>0</v>
      </c>
      <c r="O113" s="369">
        <f t="shared" si="54"/>
        <v>0</v>
      </c>
      <c r="P113" s="369">
        <f t="shared" si="54"/>
        <v>0</v>
      </c>
      <c r="Q113" s="369">
        <f t="shared" si="54"/>
        <v>0</v>
      </c>
      <c r="R113" s="369">
        <f t="shared" si="54"/>
        <v>0</v>
      </c>
      <c r="S113" s="369">
        <f t="shared" si="54"/>
        <v>0</v>
      </c>
      <c r="T113" s="369">
        <f t="shared" si="54"/>
        <v>0</v>
      </c>
      <c r="U113" s="369">
        <f t="shared" si="54"/>
        <v>0</v>
      </c>
      <c r="V113" s="369">
        <f t="shared" si="54"/>
        <v>0</v>
      </c>
      <c r="W113" s="369">
        <f t="shared" si="54"/>
        <v>0</v>
      </c>
      <c r="X113" s="369">
        <f t="shared" si="54"/>
        <v>0</v>
      </c>
      <c r="Y113" s="369">
        <f t="shared" si="54"/>
        <v>0</v>
      </c>
      <c r="Z113" s="369">
        <f t="shared" si="54"/>
        <v>0</v>
      </c>
      <c r="AA113" s="369">
        <f t="shared" si="54"/>
        <v>0</v>
      </c>
      <c r="AB113" s="369">
        <f t="shared" si="54"/>
        <v>0</v>
      </c>
      <c r="AC113" s="369">
        <f t="shared" si="54"/>
        <v>0</v>
      </c>
      <c r="AD113" s="369">
        <f t="shared" si="54"/>
        <v>0</v>
      </c>
      <c r="AE113" s="369">
        <f t="shared" si="54"/>
        <v>0</v>
      </c>
      <c r="AF113" s="369">
        <f t="shared" si="54"/>
        <v>0</v>
      </c>
      <c r="AG113" s="369">
        <f t="shared" si="54"/>
        <v>0</v>
      </c>
      <c r="AH113" s="369">
        <f t="shared" si="54"/>
        <v>0</v>
      </c>
      <c r="AI113" s="369">
        <f t="shared" si="54"/>
        <v>0</v>
      </c>
      <c r="AJ113" s="369">
        <f t="shared" si="54"/>
        <v>0</v>
      </c>
      <c r="AK113" s="369">
        <f t="shared" si="54"/>
        <v>0</v>
      </c>
      <c r="AL113" s="369">
        <f t="shared" si="54"/>
        <v>0</v>
      </c>
      <c r="AM113" s="369">
        <f t="shared" si="54"/>
        <v>0</v>
      </c>
      <c r="AN113" s="36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69">
        <f t="shared" si="55"/>
        <v>0</v>
      </c>
      <c r="AP113" s="369">
        <f t="shared" si="55"/>
        <v>0</v>
      </c>
      <c r="AQ113" s="369">
        <f t="shared" si="55"/>
        <v>0</v>
      </c>
      <c r="AR113" s="369">
        <f t="shared" si="55"/>
        <v>0</v>
      </c>
      <c r="AS113" s="369">
        <f t="shared" si="55"/>
        <v>0</v>
      </c>
      <c r="AT113" s="369">
        <f t="shared" si="55"/>
        <v>0</v>
      </c>
      <c r="AU113" s="369">
        <f t="shared" si="55"/>
        <v>0</v>
      </c>
      <c r="AV113" s="369">
        <f t="shared" si="55"/>
        <v>0</v>
      </c>
      <c r="AW113" s="369">
        <f t="shared" si="55"/>
        <v>0</v>
      </c>
      <c r="AX113" s="369">
        <f t="shared" si="55"/>
        <v>0</v>
      </c>
      <c r="AY113" s="369">
        <f t="shared" si="55"/>
        <v>0</v>
      </c>
      <c r="AZ113" s="369">
        <f t="shared" si="55"/>
        <v>0</v>
      </c>
      <c r="BA113" s="369">
        <f t="shared" si="55"/>
        <v>0</v>
      </c>
      <c r="BB113" s="369">
        <f t="shared" si="55"/>
        <v>0</v>
      </c>
      <c r="BC113" s="369">
        <f t="shared" si="55"/>
        <v>0</v>
      </c>
      <c r="BD113" s="369">
        <f t="shared" si="55"/>
        <v>0</v>
      </c>
      <c r="BE113" s="369">
        <f t="shared" si="55"/>
        <v>0</v>
      </c>
      <c r="BF113" s="369">
        <f t="shared" si="55"/>
        <v>0</v>
      </c>
      <c r="BG113" s="369">
        <f t="shared" si="55"/>
        <v>0</v>
      </c>
      <c r="BH113" s="369">
        <f t="shared" si="55"/>
        <v>0</v>
      </c>
      <c r="BI113" s="369">
        <f t="shared" si="55"/>
        <v>0</v>
      </c>
      <c r="BJ113" s="369">
        <f t="shared" si="55"/>
        <v>0</v>
      </c>
      <c r="BK113" s="369">
        <f t="shared" si="55"/>
        <v>0</v>
      </c>
      <c r="BL113" s="369">
        <f t="shared" si="55"/>
        <v>0</v>
      </c>
      <c r="BM113" s="369">
        <f t="shared" si="55"/>
        <v>0</v>
      </c>
      <c r="BN113" s="369">
        <f t="shared" si="55"/>
        <v>0</v>
      </c>
      <c r="BO113" s="369">
        <f t="shared" si="55"/>
        <v>0</v>
      </c>
      <c r="BP113" s="369">
        <f t="shared" si="55"/>
        <v>0</v>
      </c>
      <c r="BQ113" s="369">
        <f t="shared" si="55"/>
        <v>0</v>
      </c>
      <c r="BR113" s="369">
        <f t="shared" si="55"/>
        <v>0</v>
      </c>
      <c r="BS113" s="369">
        <f t="shared" si="55"/>
        <v>0</v>
      </c>
      <c r="BT113" s="36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69">
        <f t="shared" si="56"/>
        <v>0</v>
      </c>
      <c r="BV113" s="369">
        <f t="shared" si="56"/>
        <v>0</v>
      </c>
      <c r="BW113" s="369">
        <f t="shared" si="56"/>
        <v>0</v>
      </c>
      <c r="BX113" s="369">
        <f t="shared" si="56"/>
        <v>0</v>
      </c>
      <c r="BY113" s="369">
        <f t="shared" si="56"/>
        <v>0</v>
      </c>
      <c r="BZ113" s="369">
        <f t="shared" si="56"/>
        <v>0</v>
      </c>
      <c r="CA113" s="369">
        <f t="shared" si="56"/>
        <v>0</v>
      </c>
      <c r="CB113" s="369">
        <f t="shared" si="56"/>
        <v>0</v>
      </c>
      <c r="CC113" s="369">
        <f t="shared" si="56"/>
        <v>0</v>
      </c>
      <c r="CD113" s="369">
        <f t="shared" si="56"/>
        <v>0</v>
      </c>
      <c r="CE113" s="369">
        <f t="shared" si="56"/>
        <v>0</v>
      </c>
      <c r="CF113" s="369">
        <f t="shared" si="56"/>
        <v>0</v>
      </c>
      <c r="CG113" s="369">
        <f t="shared" si="56"/>
        <v>0</v>
      </c>
      <c r="CH113" s="369">
        <f t="shared" si="56"/>
        <v>0</v>
      </c>
      <c r="CI113" s="369">
        <f t="shared" si="56"/>
        <v>0</v>
      </c>
      <c r="CJ113" s="369">
        <f t="shared" si="56"/>
        <v>0</v>
      </c>
      <c r="CK113" s="369">
        <f t="shared" si="56"/>
        <v>0</v>
      </c>
      <c r="CL113" s="369">
        <f t="shared" si="56"/>
        <v>0</v>
      </c>
      <c r="CM113" s="369">
        <f t="shared" si="56"/>
        <v>0</v>
      </c>
      <c r="CN113" s="369">
        <f t="shared" si="56"/>
        <v>0</v>
      </c>
      <c r="CO113" s="369">
        <f t="shared" si="56"/>
        <v>0</v>
      </c>
      <c r="CP113" s="369">
        <f t="shared" si="56"/>
        <v>0</v>
      </c>
      <c r="CQ113" s="369">
        <f t="shared" si="56"/>
        <v>0</v>
      </c>
      <c r="CR113" s="369">
        <f t="shared" si="56"/>
        <v>0</v>
      </c>
      <c r="CS113" s="369">
        <f t="shared" si="56"/>
        <v>0</v>
      </c>
      <c r="CT113" s="369">
        <f t="shared" si="56"/>
        <v>0</v>
      </c>
      <c r="CU113" s="369">
        <f t="shared" si="56"/>
        <v>0</v>
      </c>
      <c r="CV113" s="369">
        <f t="shared" si="56"/>
        <v>0</v>
      </c>
      <c r="CW113" s="369">
        <f t="shared" si="56"/>
        <v>0</v>
      </c>
      <c r="CX113" s="369">
        <f t="shared" si="56"/>
        <v>0</v>
      </c>
      <c r="CY113" s="369">
        <f t="shared" si="56"/>
        <v>0</v>
      </c>
      <c r="CZ113" s="369">
        <f t="shared" si="56"/>
        <v>0</v>
      </c>
      <c r="DA113" s="369">
        <f t="shared" si="56"/>
        <v>0</v>
      </c>
      <c r="DB113" s="369">
        <f t="shared" si="56"/>
        <v>0</v>
      </c>
      <c r="DC113" s="369">
        <f t="shared" si="56"/>
        <v>0</v>
      </c>
      <c r="DF113" s="23">
        <f t="shared" si="40"/>
        <v>0</v>
      </c>
    </row>
    <row r="114" spans="1:110" ht="15" customHeight="1">
      <c r="A114" s="67">
        <v>104</v>
      </c>
      <c r="B114" s="323" t="s">
        <v>253</v>
      </c>
      <c r="C114" s="304" t="s">
        <v>279</v>
      </c>
      <c r="D114" s="323"/>
      <c r="E114" s="323"/>
      <c r="F114" s="350">
        <f>H114+NPV(FD,I114:INDEX(I114:DC114,PAL))</f>
        <v>0</v>
      </c>
      <c r="G114" s="350">
        <f>SUMIF($H$5:$DC$5,"&lt;="&amp;PAL,$H114:$DC114)</f>
        <v>0</v>
      </c>
      <c r="H114" s="369">
        <f t="shared" ref="H114:AM114" si="57">SUMPRODUCT($DG90:$DG99,H90:H99,1/($DG90:$DG99+100))</f>
        <v>0</v>
      </c>
      <c r="I114" s="369">
        <f t="shared" si="57"/>
        <v>0</v>
      </c>
      <c r="J114" s="369">
        <f t="shared" si="57"/>
        <v>0</v>
      </c>
      <c r="K114" s="369">
        <f t="shared" si="57"/>
        <v>0</v>
      </c>
      <c r="L114" s="369">
        <f t="shared" si="57"/>
        <v>0</v>
      </c>
      <c r="M114" s="369">
        <f t="shared" si="57"/>
        <v>0</v>
      </c>
      <c r="N114" s="369">
        <f t="shared" si="57"/>
        <v>0</v>
      </c>
      <c r="O114" s="369">
        <f t="shared" si="57"/>
        <v>0</v>
      </c>
      <c r="P114" s="369">
        <f t="shared" si="57"/>
        <v>0</v>
      </c>
      <c r="Q114" s="369">
        <f t="shared" si="57"/>
        <v>0</v>
      </c>
      <c r="R114" s="369">
        <f t="shared" si="57"/>
        <v>0</v>
      </c>
      <c r="S114" s="369">
        <f t="shared" si="57"/>
        <v>0</v>
      </c>
      <c r="T114" s="369">
        <f t="shared" si="57"/>
        <v>0</v>
      </c>
      <c r="U114" s="369">
        <f t="shared" si="57"/>
        <v>0</v>
      </c>
      <c r="V114" s="369">
        <f t="shared" si="57"/>
        <v>0</v>
      </c>
      <c r="W114" s="369">
        <f t="shared" si="57"/>
        <v>0</v>
      </c>
      <c r="X114" s="369">
        <f t="shared" si="57"/>
        <v>0</v>
      </c>
      <c r="Y114" s="369">
        <f t="shared" si="57"/>
        <v>0</v>
      </c>
      <c r="Z114" s="369">
        <f t="shared" si="57"/>
        <v>0</v>
      </c>
      <c r="AA114" s="369">
        <f t="shared" si="57"/>
        <v>0</v>
      </c>
      <c r="AB114" s="369">
        <f t="shared" si="57"/>
        <v>0</v>
      </c>
      <c r="AC114" s="369">
        <f t="shared" si="57"/>
        <v>0</v>
      </c>
      <c r="AD114" s="369">
        <f t="shared" si="57"/>
        <v>0</v>
      </c>
      <c r="AE114" s="369">
        <f t="shared" si="57"/>
        <v>0</v>
      </c>
      <c r="AF114" s="369">
        <f t="shared" si="57"/>
        <v>0</v>
      </c>
      <c r="AG114" s="369">
        <f t="shared" si="57"/>
        <v>0</v>
      </c>
      <c r="AH114" s="369">
        <f t="shared" si="57"/>
        <v>0</v>
      </c>
      <c r="AI114" s="369">
        <f t="shared" si="57"/>
        <v>0</v>
      </c>
      <c r="AJ114" s="369">
        <f t="shared" si="57"/>
        <v>0</v>
      </c>
      <c r="AK114" s="369">
        <f t="shared" si="57"/>
        <v>0</v>
      </c>
      <c r="AL114" s="369">
        <f t="shared" si="57"/>
        <v>0</v>
      </c>
      <c r="AM114" s="369">
        <f t="shared" si="57"/>
        <v>0</v>
      </c>
      <c r="AN114" s="369">
        <f t="shared" ref="AN114:BS114" si="58">SUMPRODUCT($DG90:$DG99,AN90:AN99,1/($DG90:$DG99+100))</f>
        <v>0</v>
      </c>
      <c r="AO114" s="369">
        <f t="shared" si="58"/>
        <v>0</v>
      </c>
      <c r="AP114" s="369">
        <f t="shared" si="58"/>
        <v>0</v>
      </c>
      <c r="AQ114" s="369">
        <f t="shared" si="58"/>
        <v>0</v>
      </c>
      <c r="AR114" s="369">
        <f t="shared" si="58"/>
        <v>0</v>
      </c>
      <c r="AS114" s="369">
        <f t="shared" si="58"/>
        <v>0</v>
      </c>
      <c r="AT114" s="369">
        <f t="shared" si="58"/>
        <v>0</v>
      </c>
      <c r="AU114" s="369">
        <f t="shared" si="58"/>
        <v>0</v>
      </c>
      <c r="AV114" s="369">
        <f t="shared" si="58"/>
        <v>0</v>
      </c>
      <c r="AW114" s="369">
        <f t="shared" si="58"/>
        <v>0</v>
      </c>
      <c r="AX114" s="369">
        <f t="shared" si="58"/>
        <v>0</v>
      </c>
      <c r="AY114" s="369">
        <f t="shared" si="58"/>
        <v>0</v>
      </c>
      <c r="AZ114" s="369">
        <f t="shared" si="58"/>
        <v>0</v>
      </c>
      <c r="BA114" s="369">
        <f t="shared" si="58"/>
        <v>0</v>
      </c>
      <c r="BB114" s="369">
        <f t="shared" si="58"/>
        <v>0</v>
      </c>
      <c r="BC114" s="369">
        <f t="shared" si="58"/>
        <v>0</v>
      </c>
      <c r="BD114" s="369">
        <f t="shared" si="58"/>
        <v>0</v>
      </c>
      <c r="BE114" s="369">
        <f t="shared" si="58"/>
        <v>0</v>
      </c>
      <c r="BF114" s="369">
        <f t="shared" si="58"/>
        <v>0</v>
      </c>
      <c r="BG114" s="369">
        <f t="shared" si="58"/>
        <v>0</v>
      </c>
      <c r="BH114" s="369">
        <f t="shared" si="58"/>
        <v>0</v>
      </c>
      <c r="BI114" s="369">
        <f t="shared" si="58"/>
        <v>0</v>
      </c>
      <c r="BJ114" s="369">
        <f t="shared" si="58"/>
        <v>0</v>
      </c>
      <c r="BK114" s="369">
        <f t="shared" si="58"/>
        <v>0</v>
      </c>
      <c r="BL114" s="369">
        <f t="shared" si="58"/>
        <v>0</v>
      </c>
      <c r="BM114" s="369">
        <f t="shared" si="58"/>
        <v>0</v>
      </c>
      <c r="BN114" s="369">
        <f t="shared" si="58"/>
        <v>0</v>
      </c>
      <c r="BO114" s="369">
        <f t="shared" si="58"/>
        <v>0</v>
      </c>
      <c r="BP114" s="369">
        <f t="shared" si="58"/>
        <v>0</v>
      </c>
      <c r="BQ114" s="369">
        <f t="shared" si="58"/>
        <v>0</v>
      </c>
      <c r="BR114" s="369">
        <f t="shared" si="58"/>
        <v>0</v>
      </c>
      <c r="BS114" s="369">
        <f t="shared" si="58"/>
        <v>0</v>
      </c>
      <c r="BT114" s="369">
        <f t="shared" ref="BT114:DC114" si="59">SUMPRODUCT($DG90:$DG99,BT90:BT99,1/($DG90:$DG99+100))</f>
        <v>0</v>
      </c>
      <c r="BU114" s="369">
        <f t="shared" si="59"/>
        <v>0</v>
      </c>
      <c r="BV114" s="369">
        <f t="shared" si="59"/>
        <v>0</v>
      </c>
      <c r="BW114" s="369">
        <f t="shared" si="59"/>
        <v>0</v>
      </c>
      <c r="BX114" s="369">
        <f t="shared" si="59"/>
        <v>0</v>
      </c>
      <c r="BY114" s="369">
        <f t="shared" si="59"/>
        <v>0</v>
      </c>
      <c r="BZ114" s="369">
        <f t="shared" si="59"/>
        <v>0</v>
      </c>
      <c r="CA114" s="369">
        <f t="shared" si="59"/>
        <v>0</v>
      </c>
      <c r="CB114" s="369">
        <f t="shared" si="59"/>
        <v>0</v>
      </c>
      <c r="CC114" s="369">
        <f t="shared" si="59"/>
        <v>0</v>
      </c>
      <c r="CD114" s="369">
        <f t="shared" si="59"/>
        <v>0</v>
      </c>
      <c r="CE114" s="369">
        <f t="shared" si="59"/>
        <v>0</v>
      </c>
      <c r="CF114" s="369">
        <f t="shared" si="59"/>
        <v>0</v>
      </c>
      <c r="CG114" s="369">
        <f t="shared" si="59"/>
        <v>0</v>
      </c>
      <c r="CH114" s="369">
        <f t="shared" si="59"/>
        <v>0</v>
      </c>
      <c r="CI114" s="369">
        <f t="shared" si="59"/>
        <v>0</v>
      </c>
      <c r="CJ114" s="369">
        <f t="shared" si="59"/>
        <v>0</v>
      </c>
      <c r="CK114" s="369">
        <f t="shared" si="59"/>
        <v>0</v>
      </c>
      <c r="CL114" s="369">
        <f t="shared" si="59"/>
        <v>0</v>
      </c>
      <c r="CM114" s="369">
        <f t="shared" si="59"/>
        <v>0</v>
      </c>
      <c r="CN114" s="369">
        <f t="shared" si="59"/>
        <v>0</v>
      </c>
      <c r="CO114" s="369">
        <f t="shared" si="59"/>
        <v>0</v>
      </c>
      <c r="CP114" s="369">
        <f t="shared" si="59"/>
        <v>0</v>
      </c>
      <c r="CQ114" s="369">
        <f t="shared" si="59"/>
        <v>0</v>
      </c>
      <c r="CR114" s="369">
        <f t="shared" si="59"/>
        <v>0</v>
      </c>
      <c r="CS114" s="369">
        <f t="shared" si="59"/>
        <v>0</v>
      </c>
      <c r="CT114" s="369">
        <f t="shared" si="59"/>
        <v>0</v>
      </c>
      <c r="CU114" s="369">
        <f t="shared" si="59"/>
        <v>0</v>
      </c>
      <c r="CV114" s="369">
        <f t="shared" si="59"/>
        <v>0</v>
      </c>
      <c r="CW114" s="369">
        <f t="shared" si="59"/>
        <v>0</v>
      </c>
      <c r="CX114" s="369">
        <f t="shared" si="59"/>
        <v>0</v>
      </c>
      <c r="CY114" s="369">
        <f t="shared" si="59"/>
        <v>0</v>
      </c>
      <c r="CZ114" s="369">
        <f t="shared" si="59"/>
        <v>0</v>
      </c>
      <c r="DA114" s="369">
        <f t="shared" si="59"/>
        <v>0</v>
      </c>
      <c r="DB114" s="369">
        <f t="shared" si="59"/>
        <v>0</v>
      </c>
      <c r="DC114" s="369">
        <f t="shared" si="59"/>
        <v>0</v>
      </c>
      <c r="DD114" s="36"/>
      <c r="DF114" s="23">
        <f t="shared" si="40"/>
        <v>0</v>
      </c>
    </row>
    <row r="115" spans="1:110" ht="15" customHeight="1">
      <c r="A115" s="67">
        <v>105</v>
      </c>
      <c r="B115" s="323" t="s">
        <v>255</v>
      </c>
      <c r="C115" s="304" t="s">
        <v>256</v>
      </c>
      <c r="D115" s="304"/>
      <c r="E115" s="323"/>
      <c r="F115" s="350">
        <f>H115+NPV(FD,I115:INDEX(I115:DC115,PAL))</f>
        <v>0</v>
      </c>
      <c r="G115" s="350">
        <f>SUMIF($H$5:$DC$5,"&lt;="&amp;PAL,$H115:$DC115)</f>
        <v>0</v>
      </c>
      <c r="H115" s="369">
        <f>SUMPRODUCT($DG101:$DG110,H101:H110,1/($DG101:$DG110+100))</f>
        <v>0</v>
      </c>
      <c r="I115" s="369">
        <f t="shared" ref="I115:BT115" si="60">SUMPRODUCT($DG101:$DG110,I101:I110,1/($DG101:$DG110+100))</f>
        <v>0</v>
      </c>
      <c r="J115" s="369">
        <f t="shared" si="60"/>
        <v>0</v>
      </c>
      <c r="K115" s="369">
        <f t="shared" si="60"/>
        <v>0</v>
      </c>
      <c r="L115" s="369">
        <f t="shared" si="60"/>
        <v>0</v>
      </c>
      <c r="M115" s="369">
        <f t="shared" si="60"/>
        <v>0</v>
      </c>
      <c r="N115" s="369">
        <f t="shared" si="60"/>
        <v>0</v>
      </c>
      <c r="O115" s="369">
        <f t="shared" si="60"/>
        <v>0</v>
      </c>
      <c r="P115" s="369">
        <f t="shared" si="60"/>
        <v>0</v>
      </c>
      <c r="Q115" s="369">
        <f t="shared" si="60"/>
        <v>0</v>
      </c>
      <c r="R115" s="369">
        <f t="shared" si="60"/>
        <v>0</v>
      </c>
      <c r="S115" s="369">
        <f t="shared" si="60"/>
        <v>0</v>
      </c>
      <c r="T115" s="369">
        <f t="shared" si="60"/>
        <v>0</v>
      </c>
      <c r="U115" s="369">
        <f t="shared" si="60"/>
        <v>0</v>
      </c>
      <c r="V115" s="369">
        <f t="shared" si="60"/>
        <v>0</v>
      </c>
      <c r="W115" s="369">
        <f t="shared" si="60"/>
        <v>0</v>
      </c>
      <c r="X115" s="369">
        <f t="shared" si="60"/>
        <v>0</v>
      </c>
      <c r="Y115" s="369">
        <f t="shared" si="60"/>
        <v>0</v>
      </c>
      <c r="Z115" s="369">
        <f t="shared" si="60"/>
        <v>0</v>
      </c>
      <c r="AA115" s="369">
        <f t="shared" si="60"/>
        <v>0</v>
      </c>
      <c r="AB115" s="369">
        <f t="shared" si="60"/>
        <v>0</v>
      </c>
      <c r="AC115" s="369">
        <f t="shared" si="60"/>
        <v>0</v>
      </c>
      <c r="AD115" s="369">
        <f t="shared" si="60"/>
        <v>0</v>
      </c>
      <c r="AE115" s="369">
        <f t="shared" si="60"/>
        <v>0</v>
      </c>
      <c r="AF115" s="369">
        <f t="shared" si="60"/>
        <v>0</v>
      </c>
      <c r="AG115" s="369">
        <f t="shared" si="60"/>
        <v>0</v>
      </c>
      <c r="AH115" s="369">
        <f t="shared" si="60"/>
        <v>0</v>
      </c>
      <c r="AI115" s="369">
        <f t="shared" si="60"/>
        <v>0</v>
      </c>
      <c r="AJ115" s="369">
        <f t="shared" si="60"/>
        <v>0</v>
      </c>
      <c r="AK115" s="369">
        <f t="shared" si="60"/>
        <v>0</v>
      </c>
      <c r="AL115" s="369">
        <f t="shared" si="60"/>
        <v>0</v>
      </c>
      <c r="AM115" s="369">
        <f t="shared" si="60"/>
        <v>0</v>
      </c>
      <c r="AN115" s="369">
        <f t="shared" si="60"/>
        <v>0</v>
      </c>
      <c r="AO115" s="369">
        <f t="shared" si="60"/>
        <v>0</v>
      </c>
      <c r="AP115" s="369">
        <f t="shared" si="60"/>
        <v>0</v>
      </c>
      <c r="AQ115" s="369">
        <f t="shared" si="60"/>
        <v>0</v>
      </c>
      <c r="AR115" s="369">
        <f t="shared" si="60"/>
        <v>0</v>
      </c>
      <c r="AS115" s="369">
        <f t="shared" si="60"/>
        <v>0</v>
      </c>
      <c r="AT115" s="369">
        <f t="shared" si="60"/>
        <v>0</v>
      </c>
      <c r="AU115" s="369">
        <f t="shared" si="60"/>
        <v>0</v>
      </c>
      <c r="AV115" s="369">
        <f t="shared" si="60"/>
        <v>0</v>
      </c>
      <c r="AW115" s="369">
        <f t="shared" si="60"/>
        <v>0</v>
      </c>
      <c r="AX115" s="369">
        <f t="shared" si="60"/>
        <v>0</v>
      </c>
      <c r="AY115" s="369">
        <f t="shared" si="60"/>
        <v>0</v>
      </c>
      <c r="AZ115" s="369">
        <f t="shared" si="60"/>
        <v>0</v>
      </c>
      <c r="BA115" s="369">
        <f t="shared" si="60"/>
        <v>0</v>
      </c>
      <c r="BB115" s="369">
        <f t="shared" si="60"/>
        <v>0</v>
      </c>
      <c r="BC115" s="369">
        <f t="shared" si="60"/>
        <v>0</v>
      </c>
      <c r="BD115" s="369">
        <f t="shared" si="60"/>
        <v>0</v>
      </c>
      <c r="BE115" s="369">
        <f t="shared" si="60"/>
        <v>0</v>
      </c>
      <c r="BF115" s="369">
        <f t="shared" si="60"/>
        <v>0</v>
      </c>
      <c r="BG115" s="369">
        <f t="shared" si="60"/>
        <v>0</v>
      </c>
      <c r="BH115" s="369">
        <f t="shared" si="60"/>
        <v>0</v>
      </c>
      <c r="BI115" s="369">
        <f t="shared" si="60"/>
        <v>0</v>
      </c>
      <c r="BJ115" s="369">
        <f t="shared" si="60"/>
        <v>0</v>
      </c>
      <c r="BK115" s="369">
        <f t="shared" si="60"/>
        <v>0</v>
      </c>
      <c r="BL115" s="369">
        <f t="shared" si="60"/>
        <v>0</v>
      </c>
      <c r="BM115" s="369">
        <f t="shared" si="60"/>
        <v>0</v>
      </c>
      <c r="BN115" s="369">
        <f t="shared" si="60"/>
        <v>0</v>
      </c>
      <c r="BO115" s="369">
        <f t="shared" si="60"/>
        <v>0</v>
      </c>
      <c r="BP115" s="369">
        <f t="shared" si="60"/>
        <v>0</v>
      </c>
      <c r="BQ115" s="369">
        <f t="shared" si="60"/>
        <v>0</v>
      </c>
      <c r="BR115" s="369">
        <f t="shared" si="60"/>
        <v>0</v>
      </c>
      <c r="BS115" s="369">
        <f t="shared" si="60"/>
        <v>0</v>
      </c>
      <c r="BT115" s="369">
        <f t="shared" si="60"/>
        <v>0</v>
      </c>
      <c r="BU115" s="369">
        <f t="shared" ref="BU115:DC115" si="61">SUMPRODUCT($DG101:$DG110,BU101:BU110,1/($DG101:$DG110+100))</f>
        <v>0</v>
      </c>
      <c r="BV115" s="369">
        <f t="shared" si="61"/>
        <v>0</v>
      </c>
      <c r="BW115" s="369">
        <f t="shared" si="61"/>
        <v>0</v>
      </c>
      <c r="BX115" s="369">
        <f t="shared" si="61"/>
        <v>0</v>
      </c>
      <c r="BY115" s="369">
        <f t="shared" si="61"/>
        <v>0</v>
      </c>
      <c r="BZ115" s="369">
        <f t="shared" si="61"/>
        <v>0</v>
      </c>
      <c r="CA115" s="369">
        <f t="shared" si="61"/>
        <v>0</v>
      </c>
      <c r="CB115" s="369">
        <f t="shared" si="61"/>
        <v>0</v>
      </c>
      <c r="CC115" s="369">
        <f t="shared" si="61"/>
        <v>0</v>
      </c>
      <c r="CD115" s="369">
        <f t="shared" si="61"/>
        <v>0</v>
      </c>
      <c r="CE115" s="369">
        <f t="shared" si="61"/>
        <v>0</v>
      </c>
      <c r="CF115" s="369">
        <f t="shared" si="61"/>
        <v>0</v>
      </c>
      <c r="CG115" s="369">
        <f t="shared" si="61"/>
        <v>0</v>
      </c>
      <c r="CH115" s="369">
        <f t="shared" si="61"/>
        <v>0</v>
      </c>
      <c r="CI115" s="369">
        <f t="shared" si="61"/>
        <v>0</v>
      </c>
      <c r="CJ115" s="369">
        <f t="shared" si="61"/>
        <v>0</v>
      </c>
      <c r="CK115" s="369">
        <f t="shared" si="61"/>
        <v>0</v>
      </c>
      <c r="CL115" s="369">
        <f t="shared" si="61"/>
        <v>0</v>
      </c>
      <c r="CM115" s="369">
        <f t="shared" si="61"/>
        <v>0</v>
      </c>
      <c r="CN115" s="369">
        <f t="shared" si="61"/>
        <v>0</v>
      </c>
      <c r="CO115" s="369">
        <f t="shared" si="61"/>
        <v>0</v>
      </c>
      <c r="CP115" s="369">
        <f t="shared" si="61"/>
        <v>0</v>
      </c>
      <c r="CQ115" s="369">
        <f t="shared" si="61"/>
        <v>0</v>
      </c>
      <c r="CR115" s="369">
        <f t="shared" si="61"/>
        <v>0</v>
      </c>
      <c r="CS115" s="369">
        <f t="shared" si="61"/>
        <v>0</v>
      </c>
      <c r="CT115" s="369">
        <f t="shared" si="61"/>
        <v>0</v>
      </c>
      <c r="CU115" s="369">
        <f t="shared" si="61"/>
        <v>0</v>
      </c>
      <c r="CV115" s="369">
        <f t="shared" si="61"/>
        <v>0</v>
      </c>
      <c r="CW115" s="369">
        <f t="shared" si="61"/>
        <v>0</v>
      </c>
      <c r="CX115" s="369">
        <f t="shared" si="61"/>
        <v>0</v>
      </c>
      <c r="CY115" s="369">
        <f t="shared" si="61"/>
        <v>0</v>
      </c>
      <c r="CZ115" s="369">
        <f t="shared" si="61"/>
        <v>0</v>
      </c>
      <c r="DA115" s="369">
        <f t="shared" si="61"/>
        <v>0</v>
      </c>
      <c r="DB115" s="369">
        <f t="shared" si="61"/>
        <v>0</v>
      </c>
      <c r="DC115" s="369">
        <f t="shared" si="61"/>
        <v>0</v>
      </c>
      <c r="DE115" s="23">
        <f>COUNTBLANK(H115:DC115)</f>
        <v>0</v>
      </c>
      <c r="DF115" s="23">
        <f t="shared" si="40"/>
        <v>0</v>
      </c>
    </row>
    <row r="116" spans="1:110" ht="31.5" customHeight="1">
      <c r="A116" s="67">
        <v>106</v>
      </c>
      <c r="B116" s="323" t="s">
        <v>257</v>
      </c>
      <c r="C116" s="370" t="str">
        <f>CONCATENATE("SIEKIAMAS REZULTATAS: ",IF(Result=0,"",Result),", matavimo vienetas: ",IF(Result_mat=0,"",Result_mat))</f>
        <v>SIEKIAMAS REZULTATAS: Produktų ar procesų inovacijas diegiančios MVĮ, matavimo vienetas: proc.</v>
      </c>
      <c r="D116" s="304"/>
      <c r="E116" s="323"/>
      <c r="F116" s="350">
        <f>H116+NPV(FD,I116:INDEX(I116:DC116,PAL))</f>
        <v>0</v>
      </c>
      <c r="G116" s="350">
        <f>SUMIF($H$5:$DC$5,"&lt;="&amp;PAL,$H116:$DC116)</f>
        <v>0</v>
      </c>
      <c r="H116" s="359">
        <v>0</v>
      </c>
      <c r="I116" s="359">
        <v>0</v>
      </c>
      <c r="J116" s="359">
        <v>0</v>
      </c>
      <c r="K116" s="359">
        <v>0</v>
      </c>
      <c r="L116" s="359">
        <v>0</v>
      </c>
      <c r="M116" s="359">
        <v>0</v>
      </c>
      <c r="N116" s="359">
        <v>0</v>
      </c>
      <c r="O116" s="359">
        <v>0</v>
      </c>
      <c r="P116" s="359">
        <v>0</v>
      </c>
      <c r="Q116" s="359">
        <v>0</v>
      </c>
      <c r="R116" s="359">
        <v>0</v>
      </c>
      <c r="S116" s="359">
        <v>0</v>
      </c>
      <c r="T116" s="359">
        <v>0</v>
      </c>
      <c r="U116" s="359">
        <v>0</v>
      </c>
      <c r="V116" s="359">
        <v>0</v>
      </c>
      <c r="W116" s="359">
        <v>0</v>
      </c>
      <c r="X116" s="359">
        <v>0</v>
      </c>
      <c r="Y116" s="359">
        <v>0</v>
      </c>
      <c r="Z116" s="359">
        <v>0</v>
      </c>
      <c r="AA116" s="359">
        <v>0</v>
      </c>
      <c r="AB116" s="359">
        <v>0</v>
      </c>
      <c r="AC116" s="359">
        <v>0</v>
      </c>
      <c r="AD116" s="359">
        <v>0</v>
      </c>
      <c r="AE116" s="359">
        <v>0</v>
      </c>
      <c r="AF116" s="359">
        <v>0</v>
      </c>
      <c r="AG116" s="359">
        <v>0</v>
      </c>
      <c r="AH116" s="359">
        <v>0</v>
      </c>
      <c r="AI116" s="359">
        <v>0</v>
      </c>
      <c r="AJ116" s="359">
        <v>0</v>
      </c>
      <c r="AK116" s="359">
        <v>0</v>
      </c>
      <c r="AL116" s="359">
        <v>0</v>
      </c>
      <c r="AM116" s="359">
        <v>0</v>
      </c>
      <c r="AN116" s="359">
        <v>0</v>
      </c>
      <c r="AO116" s="359">
        <v>0</v>
      </c>
      <c r="AP116" s="359">
        <v>0</v>
      </c>
      <c r="AQ116" s="359">
        <v>0</v>
      </c>
      <c r="AR116" s="359">
        <v>0</v>
      </c>
      <c r="AS116" s="359">
        <v>0</v>
      </c>
      <c r="AT116" s="359">
        <v>0</v>
      </c>
      <c r="AU116" s="359">
        <v>0</v>
      </c>
      <c r="AV116" s="359">
        <v>0</v>
      </c>
      <c r="AW116" s="359">
        <v>0</v>
      </c>
      <c r="AX116" s="359">
        <v>0</v>
      </c>
      <c r="AY116" s="359">
        <v>0</v>
      </c>
      <c r="AZ116" s="359">
        <v>0</v>
      </c>
      <c r="BA116" s="359">
        <v>0</v>
      </c>
      <c r="BB116" s="359">
        <v>0</v>
      </c>
      <c r="BC116" s="359">
        <v>0</v>
      </c>
      <c r="BD116" s="359">
        <v>0</v>
      </c>
      <c r="BE116" s="359">
        <v>0</v>
      </c>
      <c r="BF116" s="359">
        <v>0</v>
      </c>
      <c r="BG116" s="359">
        <v>0</v>
      </c>
      <c r="BH116" s="359">
        <v>0</v>
      </c>
      <c r="BI116" s="359">
        <v>0</v>
      </c>
      <c r="BJ116" s="359">
        <v>0</v>
      </c>
      <c r="BK116" s="359">
        <v>0</v>
      </c>
      <c r="BL116" s="359">
        <v>0</v>
      </c>
      <c r="BM116" s="359">
        <v>0</v>
      </c>
      <c r="BN116" s="359">
        <v>0</v>
      </c>
      <c r="BO116" s="359">
        <v>0</v>
      </c>
      <c r="BP116" s="359">
        <v>0</v>
      </c>
      <c r="BQ116" s="359">
        <v>0</v>
      </c>
      <c r="BR116" s="359">
        <v>0</v>
      </c>
      <c r="BS116" s="359">
        <v>0</v>
      </c>
      <c r="BT116" s="359">
        <v>0</v>
      </c>
      <c r="BU116" s="359">
        <v>0</v>
      </c>
      <c r="BV116" s="359">
        <v>0</v>
      </c>
      <c r="BW116" s="359">
        <v>0</v>
      </c>
      <c r="BX116" s="359">
        <v>0</v>
      </c>
      <c r="BY116" s="359">
        <v>0</v>
      </c>
      <c r="BZ116" s="359">
        <v>0</v>
      </c>
      <c r="CA116" s="359">
        <v>0</v>
      </c>
      <c r="CB116" s="359">
        <v>0</v>
      </c>
      <c r="CC116" s="359">
        <v>0</v>
      </c>
      <c r="CD116" s="359">
        <v>0</v>
      </c>
      <c r="CE116" s="359">
        <v>0</v>
      </c>
      <c r="CF116" s="359">
        <v>0</v>
      </c>
      <c r="CG116" s="359">
        <v>0</v>
      </c>
      <c r="CH116" s="359">
        <v>0</v>
      </c>
      <c r="CI116" s="359">
        <v>0</v>
      </c>
      <c r="CJ116" s="359">
        <v>0</v>
      </c>
      <c r="CK116" s="359">
        <v>0</v>
      </c>
      <c r="CL116" s="359">
        <v>0</v>
      </c>
      <c r="CM116" s="359">
        <v>0</v>
      </c>
      <c r="CN116" s="359">
        <v>0</v>
      </c>
      <c r="CO116" s="359">
        <v>0</v>
      </c>
      <c r="CP116" s="359">
        <v>0</v>
      </c>
      <c r="CQ116" s="359">
        <v>0</v>
      </c>
      <c r="CR116" s="359">
        <v>0</v>
      </c>
      <c r="CS116" s="359">
        <v>0</v>
      </c>
      <c r="CT116" s="359">
        <v>0</v>
      </c>
      <c r="CU116" s="359">
        <v>0</v>
      </c>
      <c r="CV116" s="359">
        <v>0</v>
      </c>
      <c r="CW116" s="359">
        <v>0</v>
      </c>
      <c r="CX116" s="359">
        <v>0</v>
      </c>
      <c r="CY116" s="359">
        <v>0</v>
      </c>
      <c r="CZ116" s="359">
        <v>0</v>
      </c>
      <c r="DA116" s="359">
        <v>0</v>
      </c>
      <c r="DB116" s="359">
        <v>0</v>
      </c>
      <c r="DC116" s="359">
        <v>0</v>
      </c>
      <c r="DE116" s="23">
        <f t="shared" si="47"/>
        <v>0</v>
      </c>
      <c r="DF116" s="23">
        <f t="shared" si="40"/>
        <v>0</v>
      </c>
    </row>
    <row r="117" spans="1:110" ht="15">
      <c r="A117" s="67">
        <v>107</v>
      </c>
      <c r="B117" s="323" t="s">
        <v>258</v>
      </c>
      <c r="C117" s="349" t="s">
        <v>259</v>
      </c>
      <c r="D117" s="304"/>
      <c r="E117" s="323"/>
      <c r="F117" s="352">
        <f>SUM(F118-F126)</f>
        <v>0</v>
      </c>
      <c r="G117" s="350">
        <f>SUMIF($H$5:$DC$5,"&lt;="&amp;PAL,$H117:$DC117)</f>
        <v>0</v>
      </c>
      <c r="H117" s="352">
        <f>SUM(H118-H126)</f>
        <v>0</v>
      </c>
      <c r="I117" s="352">
        <f t="shared" ref="I117:BT117" si="62">SUM(I118-I126)</f>
        <v>0</v>
      </c>
      <c r="J117" s="352">
        <f t="shared" si="62"/>
        <v>0</v>
      </c>
      <c r="K117" s="352">
        <f t="shared" si="62"/>
        <v>0</v>
      </c>
      <c r="L117" s="352">
        <f t="shared" si="62"/>
        <v>0</v>
      </c>
      <c r="M117" s="352">
        <f t="shared" si="62"/>
        <v>0</v>
      </c>
      <c r="N117" s="352">
        <f t="shared" si="62"/>
        <v>0</v>
      </c>
      <c r="O117" s="352">
        <f t="shared" si="62"/>
        <v>0</v>
      </c>
      <c r="P117" s="352">
        <f t="shared" si="62"/>
        <v>0</v>
      </c>
      <c r="Q117" s="352">
        <f t="shared" si="62"/>
        <v>0</v>
      </c>
      <c r="R117" s="352">
        <f t="shared" si="62"/>
        <v>0</v>
      </c>
      <c r="S117" s="352">
        <f t="shared" si="62"/>
        <v>0</v>
      </c>
      <c r="T117" s="352">
        <f t="shared" si="62"/>
        <v>0</v>
      </c>
      <c r="U117" s="352">
        <f t="shared" si="62"/>
        <v>0</v>
      </c>
      <c r="V117" s="352">
        <f t="shared" si="62"/>
        <v>0</v>
      </c>
      <c r="W117" s="352">
        <f t="shared" si="62"/>
        <v>0</v>
      </c>
      <c r="X117" s="352">
        <f t="shared" si="62"/>
        <v>0</v>
      </c>
      <c r="Y117" s="352">
        <f t="shared" si="62"/>
        <v>0</v>
      </c>
      <c r="Z117" s="352">
        <f t="shared" si="62"/>
        <v>0</v>
      </c>
      <c r="AA117" s="352">
        <f t="shared" si="62"/>
        <v>0</v>
      </c>
      <c r="AB117" s="352">
        <f t="shared" si="62"/>
        <v>0</v>
      </c>
      <c r="AC117" s="352">
        <f t="shared" si="62"/>
        <v>0</v>
      </c>
      <c r="AD117" s="352">
        <f t="shared" si="62"/>
        <v>0</v>
      </c>
      <c r="AE117" s="352">
        <f t="shared" si="62"/>
        <v>0</v>
      </c>
      <c r="AF117" s="352">
        <f t="shared" si="62"/>
        <v>0</v>
      </c>
      <c r="AG117" s="352">
        <f t="shared" si="62"/>
        <v>0</v>
      </c>
      <c r="AH117" s="352">
        <f t="shared" si="62"/>
        <v>0</v>
      </c>
      <c r="AI117" s="352">
        <f t="shared" si="62"/>
        <v>0</v>
      </c>
      <c r="AJ117" s="352">
        <f t="shared" si="62"/>
        <v>0</v>
      </c>
      <c r="AK117" s="352">
        <f t="shared" si="62"/>
        <v>0</v>
      </c>
      <c r="AL117" s="352">
        <f t="shared" si="62"/>
        <v>0</v>
      </c>
      <c r="AM117" s="352">
        <f t="shared" si="62"/>
        <v>0</v>
      </c>
      <c r="AN117" s="352">
        <f t="shared" si="62"/>
        <v>0</v>
      </c>
      <c r="AO117" s="352">
        <f t="shared" si="62"/>
        <v>0</v>
      </c>
      <c r="AP117" s="352">
        <f t="shared" si="62"/>
        <v>0</v>
      </c>
      <c r="AQ117" s="352">
        <f t="shared" si="62"/>
        <v>0</v>
      </c>
      <c r="AR117" s="352">
        <f t="shared" si="62"/>
        <v>0</v>
      </c>
      <c r="AS117" s="352">
        <f t="shared" si="62"/>
        <v>0</v>
      </c>
      <c r="AT117" s="352">
        <f t="shared" si="62"/>
        <v>0</v>
      </c>
      <c r="AU117" s="352">
        <f t="shared" si="62"/>
        <v>0</v>
      </c>
      <c r="AV117" s="352">
        <f t="shared" si="62"/>
        <v>0</v>
      </c>
      <c r="AW117" s="352">
        <f t="shared" si="62"/>
        <v>0</v>
      </c>
      <c r="AX117" s="352">
        <f t="shared" si="62"/>
        <v>0</v>
      </c>
      <c r="AY117" s="352">
        <f t="shared" si="62"/>
        <v>0</v>
      </c>
      <c r="AZ117" s="352">
        <f t="shared" si="62"/>
        <v>0</v>
      </c>
      <c r="BA117" s="352">
        <f t="shared" si="62"/>
        <v>0</v>
      </c>
      <c r="BB117" s="352">
        <f t="shared" si="62"/>
        <v>0</v>
      </c>
      <c r="BC117" s="352">
        <f t="shared" si="62"/>
        <v>0</v>
      </c>
      <c r="BD117" s="352">
        <f t="shared" si="62"/>
        <v>0</v>
      </c>
      <c r="BE117" s="352">
        <f t="shared" si="62"/>
        <v>0</v>
      </c>
      <c r="BF117" s="352">
        <f t="shared" si="62"/>
        <v>0</v>
      </c>
      <c r="BG117" s="352">
        <f t="shared" si="62"/>
        <v>0</v>
      </c>
      <c r="BH117" s="352">
        <f t="shared" si="62"/>
        <v>0</v>
      </c>
      <c r="BI117" s="352">
        <f t="shared" si="62"/>
        <v>0</v>
      </c>
      <c r="BJ117" s="352">
        <f t="shared" si="62"/>
        <v>0</v>
      </c>
      <c r="BK117" s="352">
        <f t="shared" si="62"/>
        <v>0</v>
      </c>
      <c r="BL117" s="352">
        <f t="shared" si="62"/>
        <v>0</v>
      </c>
      <c r="BM117" s="352">
        <f t="shared" si="62"/>
        <v>0</v>
      </c>
      <c r="BN117" s="352">
        <f t="shared" si="62"/>
        <v>0</v>
      </c>
      <c r="BO117" s="352">
        <f t="shared" si="62"/>
        <v>0</v>
      </c>
      <c r="BP117" s="352">
        <f t="shared" si="62"/>
        <v>0</v>
      </c>
      <c r="BQ117" s="352">
        <f t="shared" si="62"/>
        <v>0</v>
      </c>
      <c r="BR117" s="352">
        <f t="shared" si="62"/>
        <v>0</v>
      </c>
      <c r="BS117" s="352">
        <f t="shared" si="62"/>
        <v>0</v>
      </c>
      <c r="BT117" s="352">
        <f t="shared" si="62"/>
        <v>0</v>
      </c>
      <c r="BU117" s="352">
        <f t="shared" ref="BU117:DC117" si="63">SUM(BU118-BU126)</f>
        <v>0</v>
      </c>
      <c r="BV117" s="352">
        <f t="shared" si="63"/>
        <v>0</v>
      </c>
      <c r="BW117" s="352">
        <f t="shared" si="63"/>
        <v>0</v>
      </c>
      <c r="BX117" s="352">
        <f t="shared" si="63"/>
        <v>0</v>
      </c>
      <c r="BY117" s="352">
        <f t="shared" si="63"/>
        <v>0</v>
      </c>
      <c r="BZ117" s="352">
        <f t="shared" si="63"/>
        <v>0</v>
      </c>
      <c r="CA117" s="352">
        <f t="shared" si="63"/>
        <v>0</v>
      </c>
      <c r="CB117" s="352">
        <f t="shared" si="63"/>
        <v>0</v>
      </c>
      <c r="CC117" s="352">
        <f t="shared" si="63"/>
        <v>0</v>
      </c>
      <c r="CD117" s="352">
        <f t="shared" si="63"/>
        <v>0</v>
      </c>
      <c r="CE117" s="352">
        <f t="shared" si="63"/>
        <v>0</v>
      </c>
      <c r="CF117" s="352">
        <f t="shared" si="63"/>
        <v>0</v>
      </c>
      <c r="CG117" s="352">
        <f t="shared" si="63"/>
        <v>0</v>
      </c>
      <c r="CH117" s="352">
        <f t="shared" si="63"/>
        <v>0</v>
      </c>
      <c r="CI117" s="352">
        <f t="shared" si="63"/>
        <v>0</v>
      </c>
      <c r="CJ117" s="352">
        <f t="shared" si="63"/>
        <v>0</v>
      </c>
      <c r="CK117" s="352">
        <f t="shared" si="63"/>
        <v>0</v>
      </c>
      <c r="CL117" s="352">
        <f t="shared" si="63"/>
        <v>0</v>
      </c>
      <c r="CM117" s="352">
        <f t="shared" si="63"/>
        <v>0</v>
      </c>
      <c r="CN117" s="352">
        <f t="shared" si="63"/>
        <v>0</v>
      </c>
      <c r="CO117" s="352">
        <f t="shared" si="63"/>
        <v>0</v>
      </c>
      <c r="CP117" s="352">
        <f t="shared" si="63"/>
        <v>0</v>
      </c>
      <c r="CQ117" s="352">
        <f t="shared" si="63"/>
        <v>0</v>
      </c>
      <c r="CR117" s="352">
        <f t="shared" si="63"/>
        <v>0</v>
      </c>
      <c r="CS117" s="352">
        <f t="shared" si="63"/>
        <v>0</v>
      </c>
      <c r="CT117" s="352">
        <f t="shared" si="63"/>
        <v>0</v>
      </c>
      <c r="CU117" s="352">
        <f t="shared" si="63"/>
        <v>0</v>
      </c>
      <c r="CV117" s="352">
        <f t="shared" si="63"/>
        <v>0</v>
      </c>
      <c r="CW117" s="352">
        <f t="shared" si="63"/>
        <v>0</v>
      </c>
      <c r="CX117" s="352">
        <f t="shared" si="63"/>
        <v>0</v>
      </c>
      <c r="CY117" s="352">
        <f t="shared" si="63"/>
        <v>0</v>
      </c>
      <c r="CZ117" s="352">
        <f t="shared" si="63"/>
        <v>0</v>
      </c>
      <c r="DA117" s="352">
        <f t="shared" si="63"/>
        <v>0</v>
      </c>
      <c r="DB117" s="352">
        <f t="shared" si="63"/>
        <v>0</v>
      </c>
      <c r="DC117" s="352">
        <f t="shared" si="63"/>
        <v>0</v>
      </c>
      <c r="DF117" s="23">
        <f t="shared" si="40"/>
        <v>0</v>
      </c>
    </row>
    <row r="118" spans="1:110" ht="15">
      <c r="A118" s="67">
        <v>108</v>
      </c>
      <c r="B118" s="323" t="s">
        <v>260</v>
      </c>
      <c r="C118" s="304" t="s">
        <v>261</v>
      </c>
      <c r="D118" s="304"/>
      <c r="E118" s="323"/>
      <c r="F118" s="352">
        <f>SUM(F119:F125)</f>
        <v>0</v>
      </c>
      <c r="G118" s="350">
        <f>SUMIF($H$5:$DC$5,"&lt;="&amp;PAL,$H118:$DC118)</f>
        <v>0</v>
      </c>
      <c r="H118" s="352">
        <f>SUM(H119:H125)</f>
        <v>0</v>
      </c>
      <c r="I118" s="352">
        <f t="shared" ref="I118:BT118" si="64">SUM(I119:I125)</f>
        <v>0</v>
      </c>
      <c r="J118" s="352">
        <f t="shared" si="64"/>
        <v>0</v>
      </c>
      <c r="K118" s="352">
        <f t="shared" si="64"/>
        <v>0</v>
      </c>
      <c r="L118" s="352">
        <f t="shared" si="64"/>
        <v>0</v>
      </c>
      <c r="M118" s="352">
        <f t="shared" si="64"/>
        <v>0</v>
      </c>
      <c r="N118" s="352">
        <f t="shared" si="64"/>
        <v>0</v>
      </c>
      <c r="O118" s="352">
        <f t="shared" si="64"/>
        <v>0</v>
      </c>
      <c r="P118" s="352">
        <f t="shared" si="64"/>
        <v>0</v>
      </c>
      <c r="Q118" s="352">
        <f t="shared" si="64"/>
        <v>0</v>
      </c>
      <c r="R118" s="352">
        <f t="shared" si="64"/>
        <v>0</v>
      </c>
      <c r="S118" s="352">
        <f t="shared" si="64"/>
        <v>0</v>
      </c>
      <c r="T118" s="352">
        <f t="shared" si="64"/>
        <v>0</v>
      </c>
      <c r="U118" s="352">
        <f t="shared" si="64"/>
        <v>0</v>
      </c>
      <c r="V118" s="352">
        <f t="shared" si="64"/>
        <v>0</v>
      </c>
      <c r="W118" s="352">
        <f t="shared" si="64"/>
        <v>0</v>
      </c>
      <c r="X118" s="352">
        <f t="shared" si="64"/>
        <v>0</v>
      </c>
      <c r="Y118" s="352">
        <f t="shared" si="64"/>
        <v>0</v>
      </c>
      <c r="Z118" s="352">
        <f t="shared" si="64"/>
        <v>0</v>
      </c>
      <c r="AA118" s="352">
        <f t="shared" si="64"/>
        <v>0</v>
      </c>
      <c r="AB118" s="352">
        <f t="shared" si="64"/>
        <v>0</v>
      </c>
      <c r="AC118" s="352">
        <f t="shared" si="64"/>
        <v>0</v>
      </c>
      <c r="AD118" s="352">
        <f t="shared" si="64"/>
        <v>0</v>
      </c>
      <c r="AE118" s="352">
        <f t="shared" si="64"/>
        <v>0</v>
      </c>
      <c r="AF118" s="352">
        <f t="shared" si="64"/>
        <v>0</v>
      </c>
      <c r="AG118" s="352">
        <f t="shared" si="64"/>
        <v>0</v>
      </c>
      <c r="AH118" s="352">
        <f t="shared" si="64"/>
        <v>0</v>
      </c>
      <c r="AI118" s="352">
        <f t="shared" si="64"/>
        <v>0</v>
      </c>
      <c r="AJ118" s="352">
        <f t="shared" si="64"/>
        <v>0</v>
      </c>
      <c r="AK118" s="352">
        <f t="shared" si="64"/>
        <v>0</v>
      </c>
      <c r="AL118" s="352">
        <f t="shared" si="64"/>
        <v>0</v>
      </c>
      <c r="AM118" s="352">
        <f t="shared" si="64"/>
        <v>0</v>
      </c>
      <c r="AN118" s="352">
        <f t="shared" si="64"/>
        <v>0</v>
      </c>
      <c r="AO118" s="352">
        <f t="shared" si="64"/>
        <v>0</v>
      </c>
      <c r="AP118" s="352">
        <f t="shared" si="64"/>
        <v>0</v>
      </c>
      <c r="AQ118" s="352">
        <f t="shared" si="64"/>
        <v>0</v>
      </c>
      <c r="AR118" s="352">
        <f t="shared" si="64"/>
        <v>0</v>
      </c>
      <c r="AS118" s="352">
        <f t="shared" si="64"/>
        <v>0</v>
      </c>
      <c r="AT118" s="352">
        <f t="shared" si="64"/>
        <v>0</v>
      </c>
      <c r="AU118" s="352">
        <f t="shared" si="64"/>
        <v>0</v>
      </c>
      <c r="AV118" s="352">
        <f t="shared" si="64"/>
        <v>0</v>
      </c>
      <c r="AW118" s="352">
        <f t="shared" si="64"/>
        <v>0</v>
      </c>
      <c r="AX118" s="352">
        <f t="shared" si="64"/>
        <v>0</v>
      </c>
      <c r="AY118" s="352">
        <f t="shared" si="64"/>
        <v>0</v>
      </c>
      <c r="AZ118" s="352">
        <f t="shared" si="64"/>
        <v>0</v>
      </c>
      <c r="BA118" s="352">
        <f t="shared" si="64"/>
        <v>0</v>
      </c>
      <c r="BB118" s="352">
        <f t="shared" si="64"/>
        <v>0</v>
      </c>
      <c r="BC118" s="352">
        <f t="shared" si="64"/>
        <v>0</v>
      </c>
      <c r="BD118" s="352">
        <f t="shared" si="64"/>
        <v>0</v>
      </c>
      <c r="BE118" s="352">
        <f t="shared" si="64"/>
        <v>0</v>
      </c>
      <c r="BF118" s="352">
        <f t="shared" si="64"/>
        <v>0</v>
      </c>
      <c r="BG118" s="352">
        <f t="shared" si="64"/>
        <v>0</v>
      </c>
      <c r="BH118" s="352">
        <f t="shared" si="64"/>
        <v>0</v>
      </c>
      <c r="BI118" s="352">
        <f t="shared" si="64"/>
        <v>0</v>
      </c>
      <c r="BJ118" s="352">
        <f t="shared" si="64"/>
        <v>0</v>
      </c>
      <c r="BK118" s="352">
        <f t="shared" si="64"/>
        <v>0</v>
      </c>
      <c r="BL118" s="352">
        <f t="shared" si="64"/>
        <v>0</v>
      </c>
      <c r="BM118" s="352">
        <f t="shared" si="64"/>
        <v>0</v>
      </c>
      <c r="BN118" s="352">
        <f t="shared" si="64"/>
        <v>0</v>
      </c>
      <c r="BO118" s="352">
        <f t="shared" si="64"/>
        <v>0</v>
      </c>
      <c r="BP118" s="352">
        <f t="shared" si="64"/>
        <v>0</v>
      </c>
      <c r="BQ118" s="352">
        <f t="shared" si="64"/>
        <v>0</v>
      </c>
      <c r="BR118" s="352">
        <f t="shared" si="64"/>
        <v>0</v>
      </c>
      <c r="BS118" s="352">
        <f t="shared" si="64"/>
        <v>0</v>
      </c>
      <c r="BT118" s="352">
        <f t="shared" si="64"/>
        <v>0</v>
      </c>
      <c r="BU118" s="352">
        <f t="shared" ref="BU118:DC118" si="65">SUM(BU119:BU125)</f>
        <v>0</v>
      </c>
      <c r="BV118" s="352">
        <f t="shared" si="65"/>
        <v>0</v>
      </c>
      <c r="BW118" s="352">
        <f t="shared" si="65"/>
        <v>0</v>
      </c>
      <c r="BX118" s="352">
        <f t="shared" si="65"/>
        <v>0</v>
      </c>
      <c r="BY118" s="352">
        <f t="shared" si="65"/>
        <v>0</v>
      </c>
      <c r="BZ118" s="352">
        <f t="shared" si="65"/>
        <v>0</v>
      </c>
      <c r="CA118" s="352">
        <f t="shared" si="65"/>
        <v>0</v>
      </c>
      <c r="CB118" s="352">
        <f t="shared" si="65"/>
        <v>0</v>
      </c>
      <c r="CC118" s="352">
        <f t="shared" si="65"/>
        <v>0</v>
      </c>
      <c r="CD118" s="352">
        <f t="shared" si="65"/>
        <v>0</v>
      </c>
      <c r="CE118" s="352">
        <f t="shared" si="65"/>
        <v>0</v>
      </c>
      <c r="CF118" s="352">
        <f t="shared" si="65"/>
        <v>0</v>
      </c>
      <c r="CG118" s="352">
        <f t="shared" si="65"/>
        <v>0</v>
      </c>
      <c r="CH118" s="352">
        <f t="shared" si="65"/>
        <v>0</v>
      </c>
      <c r="CI118" s="352">
        <f t="shared" si="65"/>
        <v>0</v>
      </c>
      <c r="CJ118" s="352">
        <f t="shared" si="65"/>
        <v>0</v>
      </c>
      <c r="CK118" s="352">
        <f t="shared" si="65"/>
        <v>0</v>
      </c>
      <c r="CL118" s="352">
        <f t="shared" si="65"/>
        <v>0</v>
      </c>
      <c r="CM118" s="352">
        <f t="shared" si="65"/>
        <v>0</v>
      </c>
      <c r="CN118" s="352">
        <f t="shared" si="65"/>
        <v>0</v>
      </c>
      <c r="CO118" s="352">
        <f t="shared" si="65"/>
        <v>0</v>
      </c>
      <c r="CP118" s="352">
        <f t="shared" si="65"/>
        <v>0</v>
      </c>
      <c r="CQ118" s="352">
        <f t="shared" si="65"/>
        <v>0</v>
      </c>
      <c r="CR118" s="352">
        <f t="shared" si="65"/>
        <v>0</v>
      </c>
      <c r="CS118" s="352">
        <f t="shared" si="65"/>
        <v>0</v>
      </c>
      <c r="CT118" s="352">
        <f t="shared" si="65"/>
        <v>0</v>
      </c>
      <c r="CU118" s="352">
        <f t="shared" si="65"/>
        <v>0</v>
      </c>
      <c r="CV118" s="352">
        <f t="shared" si="65"/>
        <v>0</v>
      </c>
      <c r="CW118" s="352">
        <f t="shared" si="65"/>
        <v>0</v>
      </c>
      <c r="CX118" s="352">
        <f t="shared" si="65"/>
        <v>0</v>
      </c>
      <c r="CY118" s="352">
        <f t="shared" si="65"/>
        <v>0</v>
      </c>
      <c r="CZ118" s="352">
        <f t="shared" si="65"/>
        <v>0</v>
      </c>
      <c r="DA118" s="352">
        <f t="shared" si="65"/>
        <v>0</v>
      </c>
      <c r="DB118" s="352">
        <f t="shared" si="65"/>
        <v>0</v>
      </c>
      <c r="DC118" s="352">
        <f t="shared" si="65"/>
        <v>0</v>
      </c>
      <c r="DF118" s="23">
        <f t="shared" si="40"/>
        <v>0</v>
      </c>
    </row>
    <row r="119" spans="1:110" ht="15">
      <c r="A119" s="67">
        <v>109</v>
      </c>
      <c r="B119" s="323" t="str">
        <f>$B$118&amp;"1."</f>
        <v>L.1.1.</v>
      </c>
      <c r="C119" s="371"/>
      <c r="D119" s="304"/>
      <c r="E119" s="323"/>
      <c r="F119" s="350">
        <f>H119+NPV(SD,I119:INDEX(I119:DC119,PAL))</f>
        <v>0</v>
      </c>
      <c r="G119" s="350">
        <f>SUMIF($H$5:$DC$5,"&lt;="&amp;PAL,$H119:$DC119)</f>
        <v>0</v>
      </c>
      <c r="H119" s="359">
        <v>0</v>
      </c>
      <c r="I119" s="359">
        <v>0</v>
      </c>
      <c r="J119" s="359">
        <v>0</v>
      </c>
      <c r="K119" s="359">
        <v>0</v>
      </c>
      <c r="L119" s="359">
        <v>0</v>
      </c>
      <c r="M119" s="359">
        <v>0</v>
      </c>
      <c r="N119" s="359">
        <v>0</v>
      </c>
      <c r="O119" s="359">
        <v>0</v>
      </c>
      <c r="P119" s="359">
        <v>0</v>
      </c>
      <c r="Q119" s="359">
        <v>0</v>
      </c>
      <c r="R119" s="359">
        <v>0</v>
      </c>
      <c r="S119" s="359">
        <v>0</v>
      </c>
      <c r="T119" s="359">
        <v>0</v>
      </c>
      <c r="U119" s="359">
        <v>0</v>
      </c>
      <c r="V119" s="359">
        <v>0</v>
      </c>
      <c r="W119" s="359">
        <v>0</v>
      </c>
      <c r="X119" s="359">
        <v>0</v>
      </c>
      <c r="Y119" s="359">
        <v>0</v>
      </c>
      <c r="Z119" s="359">
        <v>0</v>
      </c>
      <c r="AA119" s="359">
        <v>0</v>
      </c>
      <c r="AB119" s="359">
        <v>0</v>
      </c>
      <c r="AC119" s="359">
        <v>0</v>
      </c>
      <c r="AD119" s="359">
        <v>0</v>
      </c>
      <c r="AE119" s="359">
        <v>0</v>
      </c>
      <c r="AF119" s="359">
        <v>0</v>
      </c>
      <c r="AG119" s="359">
        <v>0</v>
      </c>
      <c r="AH119" s="359">
        <v>0</v>
      </c>
      <c r="AI119" s="359">
        <v>0</v>
      </c>
      <c r="AJ119" s="359">
        <v>0</v>
      </c>
      <c r="AK119" s="359">
        <v>0</v>
      </c>
      <c r="AL119" s="359">
        <v>0</v>
      </c>
      <c r="AM119" s="359">
        <v>0</v>
      </c>
      <c r="AN119" s="359">
        <v>0</v>
      </c>
      <c r="AO119" s="359">
        <v>0</v>
      </c>
      <c r="AP119" s="359">
        <v>0</v>
      </c>
      <c r="AQ119" s="359">
        <v>0</v>
      </c>
      <c r="AR119" s="359">
        <v>0</v>
      </c>
      <c r="AS119" s="359">
        <v>0</v>
      </c>
      <c r="AT119" s="359">
        <v>0</v>
      </c>
      <c r="AU119" s="359">
        <v>0</v>
      </c>
      <c r="AV119" s="359">
        <v>0</v>
      </c>
      <c r="AW119" s="359">
        <v>0</v>
      </c>
      <c r="AX119" s="359">
        <v>0</v>
      </c>
      <c r="AY119" s="359">
        <v>0</v>
      </c>
      <c r="AZ119" s="359">
        <v>0</v>
      </c>
      <c r="BA119" s="359">
        <v>0</v>
      </c>
      <c r="BB119" s="359">
        <v>0</v>
      </c>
      <c r="BC119" s="359">
        <v>0</v>
      </c>
      <c r="BD119" s="359">
        <v>0</v>
      </c>
      <c r="BE119" s="359">
        <v>0</v>
      </c>
      <c r="BF119" s="359">
        <v>0</v>
      </c>
      <c r="BG119" s="359">
        <v>0</v>
      </c>
      <c r="BH119" s="359">
        <v>0</v>
      </c>
      <c r="BI119" s="359">
        <v>0</v>
      </c>
      <c r="BJ119" s="359">
        <v>0</v>
      </c>
      <c r="BK119" s="359">
        <v>0</v>
      </c>
      <c r="BL119" s="359">
        <v>0</v>
      </c>
      <c r="BM119" s="359">
        <v>0</v>
      </c>
      <c r="BN119" s="359">
        <v>0</v>
      </c>
      <c r="BO119" s="359">
        <v>0</v>
      </c>
      <c r="BP119" s="359">
        <v>0</v>
      </c>
      <c r="BQ119" s="359">
        <v>0</v>
      </c>
      <c r="BR119" s="359">
        <v>0</v>
      </c>
      <c r="BS119" s="359">
        <v>0</v>
      </c>
      <c r="BT119" s="359">
        <v>0</v>
      </c>
      <c r="BU119" s="359">
        <v>0</v>
      </c>
      <c r="BV119" s="359">
        <v>0</v>
      </c>
      <c r="BW119" s="359">
        <v>0</v>
      </c>
      <c r="BX119" s="359">
        <v>0</v>
      </c>
      <c r="BY119" s="359">
        <v>0</v>
      </c>
      <c r="BZ119" s="359">
        <v>0</v>
      </c>
      <c r="CA119" s="359">
        <v>0</v>
      </c>
      <c r="CB119" s="359">
        <v>0</v>
      </c>
      <c r="CC119" s="359">
        <v>0</v>
      </c>
      <c r="CD119" s="359">
        <v>0</v>
      </c>
      <c r="CE119" s="359">
        <v>0</v>
      </c>
      <c r="CF119" s="359">
        <v>0</v>
      </c>
      <c r="CG119" s="359">
        <v>0</v>
      </c>
      <c r="CH119" s="359">
        <v>0</v>
      </c>
      <c r="CI119" s="359">
        <v>0</v>
      </c>
      <c r="CJ119" s="359">
        <v>0</v>
      </c>
      <c r="CK119" s="359">
        <v>0</v>
      </c>
      <c r="CL119" s="359">
        <v>0</v>
      </c>
      <c r="CM119" s="359">
        <v>0</v>
      </c>
      <c r="CN119" s="359">
        <v>0</v>
      </c>
      <c r="CO119" s="359">
        <v>0</v>
      </c>
      <c r="CP119" s="359">
        <v>0</v>
      </c>
      <c r="CQ119" s="359">
        <v>0</v>
      </c>
      <c r="CR119" s="359">
        <v>0</v>
      </c>
      <c r="CS119" s="359">
        <v>0</v>
      </c>
      <c r="CT119" s="359">
        <v>0</v>
      </c>
      <c r="CU119" s="359">
        <v>0</v>
      </c>
      <c r="CV119" s="359">
        <v>0</v>
      </c>
      <c r="CW119" s="359">
        <v>0</v>
      </c>
      <c r="CX119" s="359">
        <v>0</v>
      </c>
      <c r="CY119" s="359">
        <v>0</v>
      </c>
      <c r="CZ119" s="359">
        <v>0</v>
      </c>
      <c r="DA119" s="359">
        <v>0</v>
      </c>
      <c r="DB119" s="359">
        <v>0</v>
      </c>
      <c r="DC119" s="359">
        <v>0</v>
      </c>
      <c r="DE119" s="23">
        <f t="shared" ref="DE119:DE129" si="66">COUNTBLANK(H119:DC119)</f>
        <v>0</v>
      </c>
      <c r="DF119" s="23">
        <f t="shared" si="40"/>
        <v>0</v>
      </c>
    </row>
    <row r="120" spans="1:110" ht="15" customHeight="1">
      <c r="A120" s="67">
        <v>110</v>
      </c>
      <c r="B120" s="323" t="str">
        <f>$B$118&amp;"2."</f>
        <v>L.1.2.</v>
      </c>
      <c r="C120" s="371"/>
      <c r="D120" s="304"/>
      <c r="E120" s="323"/>
      <c r="F120" s="350">
        <f>H120+NPV(SD,I120:INDEX(I120:DC120,PAL))</f>
        <v>0</v>
      </c>
      <c r="G120" s="350">
        <f>SUMIF($H$5:$DC$5,"&lt;="&amp;PAL,$H120:$DC120)</f>
        <v>0</v>
      </c>
      <c r="H120" s="359">
        <v>0</v>
      </c>
      <c r="I120" s="359">
        <v>0</v>
      </c>
      <c r="J120" s="359">
        <v>0</v>
      </c>
      <c r="K120" s="359">
        <v>0</v>
      </c>
      <c r="L120" s="359">
        <v>0</v>
      </c>
      <c r="M120" s="359">
        <v>0</v>
      </c>
      <c r="N120" s="359">
        <v>0</v>
      </c>
      <c r="O120" s="359">
        <v>0</v>
      </c>
      <c r="P120" s="359">
        <v>0</v>
      </c>
      <c r="Q120" s="359">
        <v>0</v>
      </c>
      <c r="R120" s="359">
        <v>0</v>
      </c>
      <c r="S120" s="359">
        <v>0</v>
      </c>
      <c r="T120" s="359">
        <v>0</v>
      </c>
      <c r="U120" s="359">
        <v>0</v>
      </c>
      <c r="V120" s="359">
        <v>0</v>
      </c>
      <c r="W120" s="359">
        <v>0</v>
      </c>
      <c r="X120" s="359">
        <v>0</v>
      </c>
      <c r="Y120" s="359">
        <v>0</v>
      </c>
      <c r="Z120" s="359">
        <v>0</v>
      </c>
      <c r="AA120" s="359">
        <v>0</v>
      </c>
      <c r="AB120" s="359">
        <v>0</v>
      </c>
      <c r="AC120" s="359">
        <v>0</v>
      </c>
      <c r="AD120" s="359">
        <v>0</v>
      </c>
      <c r="AE120" s="359">
        <v>0</v>
      </c>
      <c r="AF120" s="359">
        <v>0</v>
      </c>
      <c r="AG120" s="359">
        <v>0</v>
      </c>
      <c r="AH120" s="359">
        <v>0</v>
      </c>
      <c r="AI120" s="359">
        <v>0</v>
      </c>
      <c r="AJ120" s="359">
        <v>0</v>
      </c>
      <c r="AK120" s="359">
        <v>0</v>
      </c>
      <c r="AL120" s="359">
        <v>0</v>
      </c>
      <c r="AM120" s="359">
        <v>0</v>
      </c>
      <c r="AN120" s="359">
        <v>0</v>
      </c>
      <c r="AO120" s="359">
        <v>0</v>
      </c>
      <c r="AP120" s="359">
        <v>0</v>
      </c>
      <c r="AQ120" s="359">
        <v>0</v>
      </c>
      <c r="AR120" s="359">
        <v>0</v>
      </c>
      <c r="AS120" s="359">
        <v>0</v>
      </c>
      <c r="AT120" s="359">
        <v>0</v>
      </c>
      <c r="AU120" s="359">
        <v>0</v>
      </c>
      <c r="AV120" s="359">
        <v>0</v>
      </c>
      <c r="AW120" s="359">
        <v>0</v>
      </c>
      <c r="AX120" s="359">
        <v>0</v>
      </c>
      <c r="AY120" s="359">
        <v>0</v>
      </c>
      <c r="AZ120" s="359">
        <v>0</v>
      </c>
      <c r="BA120" s="359">
        <v>0</v>
      </c>
      <c r="BB120" s="359">
        <v>0</v>
      </c>
      <c r="BC120" s="359">
        <v>0</v>
      </c>
      <c r="BD120" s="359">
        <v>0</v>
      </c>
      <c r="BE120" s="359">
        <v>0</v>
      </c>
      <c r="BF120" s="359">
        <v>0</v>
      </c>
      <c r="BG120" s="359">
        <v>0</v>
      </c>
      <c r="BH120" s="359">
        <v>0</v>
      </c>
      <c r="BI120" s="359">
        <v>0</v>
      </c>
      <c r="BJ120" s="359">
        <v>0</v>
      </c>
      <c r="BK120" s="359">
        <v>0</v>
      </c>
      <c r="BL120" s="359">
        <v>0</v>
      </c>
      <c r="BM120" s="359">
        <v>0</v>
      </c>
      <c r="BN120" s="359">
        <v>0</v>
      </c>
      <c r="BO120" s="359">
        <v>0</v>
      </c>
      <c r="BP120" s="359">
        <v>0</v>
      </c>
      <c r="BQ120" s="359">
        <v>0</v>
      </c>
      <c r="BR120" s="359">
        <v>0</v>
      </c>
      <c r="BS120" s="359">
        <v>0</v>
      </c>
      <c r="BT120" s="359">
        <v>0</v>
      </c>
      <c r="BU120" s="359">
        <v>0</v>
      </c>
      <c r="BV120" s="359">
        <v>0</v>
      </c>
      <c r="BW120" s="359">
        <v>0</v>
      </c>
      <c r="BX120" s="359">
        <v>0</v>
      </c>
      <c r="BY120" s="359">
        <v>0</v>
      </c>
      <c r="BZ120" s="359">
        <v>0</v>
      </c>
      <c r="CA120" s="359">
        <v>0</v>
      </c>
      <c r="CB120" s="359">
        <v>0</v>
      </c>
      <c r="CC120" s="359">
        <v>0</v>
      </c>
      <c r="CD120" s="359">
        <v>0</v>
      </c>
      <c r="CE120" s="359">
        <v>0</v>
      </c>
      <c r="CF120" s="359">
        <v>0</v>
      </c>
      <c r="CG120" s="359">
        <v>0</v>
      </c>
      <c r="CH120" s="359">
        <v>0</v>
      </c>
      <c r="CI120" s="359">
        <v>0</v>
      </c>
      <c r="CJ120" s="359">
        <v>0</v>
      </c>
      <c r="CK120" s="359">
        <v>0</v>
      </c>
      <c r="CL120" s="359">
        <v>0</v>
      </c>
      <c r="CM120" s="359">
        <v>0</v>
      </c>
      <c r="CN120" s="359">
        <v>0</v>
      </c>
      <c r="CO120" s="359">
        <v>0</v>
      </c>
      <c r="CP120" s="359">
        <v>0</v>
      </c>
      <c r="CQ120" s="359">
        <v>0</v>
      </c>
      <c r="CR120" s="359">
        <v>0</v>
      </c>
      <c r="CS120" s="359">
        <v>0</v>
      </c>
      <c r="CT120" s="359">
        <v>0</v>
      </c>
      <c r="CU120" s="359">
        <v>0</v>
      </c>
      <c r="CV120" s="359">
        <v>0</v>
      </c>
      <c r="CW120" s="359">
        <v>0</v>
      </c>
      <c r="CX120" s="359">
        <v>0</v>
      </c>
      <c r="CY120" s="359">
        <v>0</v>
      </c>
      <c r="CZ120" s="359">
        <v>0</v>
      </c>
      <c r="DA120" s="359">
        <v>0</v>
      </c>
      <c r="DB120" s="359">
        <v>0</v>
      </c>
      <c r="DC120" s="359">
        <v>0</v>
      </c>
      <c r="DE120" s="23">
        <f t="shared" si="66"/>
        <v>0</v>
      </c>
      <c r="DF120" s="23">
        <f t="shared" si="40"/>
        <v>0</v>
      </c>
    </row>
    <row r="121" spans="1:110" ht="15" customHeight="1">
      <c r="A121" s="67">
        <v>111</v>
      </c>
      <c r="B121" s="323" t="str">
        <f>$B$118&amp;"3."</f>
        <v>L.1.3.</v>
      </c>
      <c r="C121" s="371"/>
      <c r="D121" s="304"/>
      <c r="E121" s="323"/>
      <c r="F121" s="350">
        <f>H121+NPV(SD,I121:INDEX(I121:DC121,PAL))</f>
        <v>0</v>
      </c>
      <c r="G121" s="350">
        <f>SUMIF($H$5:$DC$5,"&lt;="&amp;PAL,$H121:$DC121)</f>
        <v>0</v>
      </c>
      <c r="H121" s="359">
        <v>0</v>
      </c>
      <c r="I121" s="359">
        <v>0</v>
      </c>
      <c r="J121" s="359">
        <v>0</v>
      </c>
      <c r="K121" s="359">
        <v>0</v>
      </c>
      <c r="L121" s="359">
        <v>0</v>
      </c>
      <c r="M121" s="359">
        <v>0</v>
      </c>
      <c r="N121" s="359">
        <v>0</v>
      </c>
      <c r="O121" s="359">
        <v>0</v>
      </c>
      <c r="P121" s="359">
        <v>0</v>
      </c>
      <c r="Q121" s="359">
        <v>0</v>
      </c>
      <c r="R121" s="359">
        <v>0</v>
      </c>
      <c r="S121" s="359">
        <v>0</v>
      </c>
      <c r="T121" s="359">
        <v>0</v>
      </c>
      <c r="U121" s="359">
        <v>0</v>
      </c>
      <c r="V121" s="359">
        <v>0</v>
      </c>
      <c r="W121" s="359">
        <v>0</v>
      </c>
      <c r="X121" s="359">
        <v>0</v>
      </c>
      <c r="Y121" s="359">
        <v>0</v>
      </c>
      <c r="Z121" s="359">
        <v>0</v>
      </c>
      <c r="AA121" s="359">
        <v>0</v>
      </c>
      <c r="AB121" s="359">
        <v>0</v>
      </c>
      <c r="AC121" s="359">
        <v>0</v>
      </c>
      <c r="AD121" s="359">
        <v>0</v>
      </c>
      <c r="AE121" s="359">
        <v>0</v>
      </c>
      <c r="AF121" s="359">
        <v>0</v>
      </c>
      <c r="AG121" s="359">
        <v>0</v>
      </c>
      <c r="AH121" s="359">
        <v>0</v>
      </c>
      <c r="AI121" s="359">
        <v>0</v>
      </c>
      <c r="AJ121" s="359">
        <v>0</v>
      </c>
      <c r="AK121" s="359">
        <v>0</v>
      </c>
      <c r="AL121" s="359">
        <v>0</v>
      </c>
      <c r="AM121" s="359">
        <v>0</v>
      </c>
      <c r="AN121" s="359">
        <v>0</v>
      </c>
      <c r="AO121" s="359">
        <v>0</v>
      </c>
      <c r="AP121" s="359">
        <v>0</v>
      </c>
      <c r="AQ121" s="359">
        <v>0</v>
      </c>
      <c r="AR121" s="359">
        <v>0</v>
      </c>
      <c r="AS121" s="359">
        <v>0</v>
      </c>
      <c r="AT121" s="359">
        <v>0</v>
      </c>
      <c r="AU121" s="359">
        <v>0</v>
      </c>
      <c r="AV121" s="359">
        <v>0</v>
      </c>
      <c r="AW121" s="359">
        <v>0</v>
      </c>
      <c r="AX121" s="359">
        <v>0</v>
      </c>
      <c r="AY121" s="359">
        <v>0</v>
      </c>
      <c r="AZ121" s="359">
        <v>0</v>
      </c>
      <c r="BA121" s="359">
        <v>0</v>
      </c>
      <c r="BB121" s="359">
        <v>0</v>
      </c>
      <c r="BC121" s="359">
        <v>0</v>
      </c>
      <c r="BD121" s="359">
        <v>0</v>
      </c>
      <c r="BE121" s="359">
        <v>0</v>
      </c>
      <c r="BF121" s="359">
        <v>0</v>
      </c>
      <c r="BG121" s="359">
        <v>0</v>
      </c>
      <c r="BH121" s="359">
        <v>0</v>
      </c>
      <c r="BI121" s="359">
        <v>0</v>
      </c>
      <c r="BJ121" s="359">
        <v>0</v>
      </c>
      <c r="BK121" s="359">
        <v>0</v>
      </c>
      <c r="BL121" s="359">
        <v>0</v>
      </c>
      <c r="BM121" s="359">
        <v>0</v>
      </c>
      <c r="BN121" s="359">
        <v>0</v>
      </c>
      <c r="BO121" s="359">
        <v>0</v>
      </c>
      <c r="BP121" s="359">
        <v>0</v>
      </c>
      <c r="BQ121" s="359">
        <v>0</v>
      </c>
      <c r="BR121" s="359">
        <v>0</v>
      </c>
      <c r="BS121" s="359">
        <v>0</v>
      </c>
      <c r="BT121" s="359">
        <v>0</v>
      </c>
      <c r="BU121" s="359">
        <v>0</v>
      </c>
      <c r="BV121" s="359">
        <v>0</v>
      </c>
      <c r="BW121" s="359">
        <v>0</v>
      </c>
      <c r="BX121" s="359">
        <v>0</v>
      </c>
      <c r="BY121" s="359">
        <v>0</v>
      </c>
      <c r="BZ121" s="359">
        <v>0</v>
      </c>
      <c r="CA121" s="359">
        <v>0</v>
      </c>
      <c r="CB121" s="359">
        <v>0</v>
      </c>
      <c r="CC121" s="359">
        <v>0</v>
      </c>
      <c r="CD121" s="359">
        <v>0</v>
      </c>
      <c r="CE121" s="359">
        <v>0</v>
      </c>
      <c r="CF121" s="359">
        <v>0</v>
      </c>
      <c r="CG121" s="359">
        <v>0</v>
      </c>
      <c r="CH121" s="359">
        <v>0</v>
      </c>
      <c r="CI121" s="359">
        <v>0</v>
      </c>
      <c r="CJ121" s="359">
        <v>0</v>
      </c>
      <c r="CK121" s="359">
        <v>0</v>
      </c>
      <c r="CL121" s="359">
        <v>0</v>
      </c>
      <c r="CM121" s="359">
        <v>0</v>
      </c>
      <c r="CN121" s="359">
        <v>0</v>
      </c>
      <c r="CO121" s="359">
        <v>0</v>
      </c>
      <c r="CP121" s="359">
        <v>0</v>
      </c>
      <c r="CQ121" s="359">
        <v>0</v>
      </c>
      <c r="CR121" s="359">
        <v>0</v>
      </c>
      <c r="CS121" s="359">
        <v>0</v>
      </c>
      <c r="CT121" s="359">
        <v>0</v>
      </c>
      <c r="CU121" s="359">
        <v>0</v>
      </c>
      <c r="CV121" s="359">
        <v>0</v>
      </c>
      <c r="CW121" s="359">
        <v>0</v>
      </c>
      <c r="CX121" s="359">
        <v>0</v>
      </c>
      <c r="CY121" s="359">
        <v>0</v>
      </c>
      <c r="CZ121" s="359">
        <v>0</v>
      </c>
      <c r="DA121" s="359">
        <v>0</v>
      </c>
      <c r="DB121" s="359">
        <v>0</v>
      </c>
      <c r="DC121" s="359">
        <v>0</v>
      </c>
      <c r="DE121" s="23">
        <f t="shared" si="66"/>
        <v>0</v>
      </c>
      <c r="DF121" s="23">
        <f t="shared" si="40"/>
        <v>0</v>
      </c>
    </row>
    <row r="122" spans="1:110" ht="15" customHeight="1">
      <c r="A122" s="67">
        <v>112</v>
      </c>
      <c r="B122" s="323" t="str">
        <f>$B$118&amp;"4."</f>
        <v>L.1.4.</v>
      </c>
      <c r="C122" s="371"/>
      <c r="D122" s="304"/>
      <c r="E122" s="323"/>
      <c r="F122" s="350">
        <f>H122+NPV(SD,I122:INDEX(I122:DC122,PAL))</f>
        <v>0</v>
      </c>
      <c r="G122" s="350">
        <f>SUMIF($H$5:$DC$5,"&lt;="&amp;PAL,$H122:$DC122)</f>
        <v>0</v>
      </c>
      <c r="H122" s="359">
        <v>0</v>
      </c>
      <c r="I122" s="359">
        <v>0</v>
      </c>
      <c r="J122" s="359">
        <v>0</v>
      </c>
      <c r="K122" s="359">
        <v>0</v>
      </c>
      <c r="L122" s="359">
        <v>0</v>
      </c>
      <c r="M122" s="359">
        <v>0</v>
      </c>
      <c r="N122" s="359">
        <v>0</v>
      </c>
      <c r="O122" s="359">
        <v>0</v>
      </c>
      <c r="P122" s="359">
        <v>0</v>
      </c>
      <c r="Q122" s="359">
        <v>0</v>
      </c>
      <c r="R122" s="359">
        <v>0</v>
      </c>
      <c r="S122" s="359">
        <v>0</v>
      </c>
      <c r="T122" s="359">
        <v>0</v>
      </c>
      <c r="U122" s="359">
        <v>0</v>
      </c>
      <c r="V122" s="359">
        <v>0</v>
      </c>
      <c r="W122" s="359">
        <v>0</v>
      </c>
      <c r="X122" s="359">
        <v>0</v>
      </c>
      <c r="Y122" s="359">
        <v>0</v>
      </c>
      <c r="Z122" s="359">
        <v>0</v>
      </c>
      <c r="AA122" s="359">
        <v>0</v>
      </c>
      <c r="AB122" s="359">
        <v>0</v>
      </c>
      <c r="AC122" s="359">
        <v>0</v>
      </c>
      <c r="AD122" s="359">
        <v>0</v>
      </c>
      <c r="AE122" s="359">
        <v>0</v>
      </c>
      <c r="AF122" s="359">
        <v>0</v>
      </c>
      <c r="AG122" s="359">
        <v>0</v>
      </c>
      <c r="AH122" s="359">
        <v>0</v>
      </c>
      <c r="AI122" s="359">
        <v>0</v>
      </c>
      <c r="AJ122" s="359">
        <v>0</v>
      </c>
      <c r="AK122" s="359">
        <v>0</v>
      </c>
      <c r="AL122" s="359">
        <v>0</v>
      </c>
      <c r="AM122" s="359">
        <v>0</v>
      </c>
      <c r="AN122" s="359">
        <v>0</v>
      </c>
      <c r="AO122" s="359">
        <v>0</v>
      </c>
      <c r="AP122" s="359">
        <v>0</v>
      </c>
      <c r="AQ122" s="359">
        <v>0</v>
      </c>
      <c r="AR122" s="359">
        <v>0</v>
      </c>
      <c r="AS122" s="359">
        <v>0</v>
      </c>
      <c r="AT122" s="359">
        <v>0</v>
      </c>
      <c r="AU122" s="359">
        <v>0</v>
      </c>
      <c r="AV122" s="359">
        <v>0</v>
      </c>
      <c r="AW122" s="359">
        <v>0</v>
      </c>
      <c r="AX122" s="359">
        <v>0</v>
      </c>
      <c r="AY122" s="359">
        <v>0</v>
      </c>
      <c r="AZ122" s="359">
        <v>0</v>
      </c>
      <c r="BA122" s="359">
        <v>0</v>
      </c>
      <c r="BB122" s="359">
        <v>0</v>
      </c>
      <c r="BC122" s="359">
        <v>0</v>
      </c>
      <c r="BD122" s="359">
        <v>0</v>
      </c>
      <c r="BE122" s="359">
        <v>0</v>
      </c>
      <c r="BF122" s="359">
        <v>0</v>
      </c>
      <c r="BG122" s="359">
        <v>0</v>
      </c>
      <c r="BH122" s="359">
        <v>0</v>
      </c>
      <c r="BI122" s="359">
        <v>0</v>
      </c>
      <c r="BJ122" s="359">
        <v>0</v>
      </c>
      <c r="BK122" s="359">
        <v>0</v>
      </c>
      <c r="BL122" s="359">
        <v>0</v>
      </c>
      <c r="BM122" s="359">
        <v>0</v>
      </c>
      <c r="BN122" s="359">
        <v>0</v>
      </c>
      <c r="BO122" s="359">
        <v>0</v>
      </c>
      <c r="BP122" s="359">
        <v>0</v>
      </c>
      <c r="BQ122" s="359">
        <v>0</v>
      </c>
      <c r="BR122" s="359">
        <v>0</v>
      </c>
      <c r="BS122" s="359">
        <v>0</v>
      </c>
      <c r="BT122" s="359">
        <v>0</v>
      </c>
      <c r="BU122" s="359">
        <v>0</v>
      </c>
      <c r="BV122" s="359">
        <v>0</v>
      </c>
      <c r="BW122" s="359">
        <v>0</v>
      </c>
      <c r="BX122" s="359">
        <v>0</v>
      </c>
      <c r="BY122" s="359">
        <v>0</v>
      </c>
      <c r="BZ122" s="359">
        <v>0</v>
      </c>
      <c r="CA122" s="359">
        <v>0</v>
      </c>
      <c r="CB122" s="359">
        <v>0</v>
      </c>
      <c r="CC122" s="359">
        <v>0</v>
      </c>
      <c r="CD122" s="359">
        <v>0</v>
      </c>
      <c r="CE122" s="359">
        <v>0</v>
      </c>
      <c r="CF122" s="359">
        <v>0</v>
      </c>
      <c r="CG122" s="359">
        <v>0</v>
      </c>
      <c r="CH122" s="359">
        <v>0</v>
      </c>
      <c r="CI122" s="359">
        <v>0</v>
      </c>
      <c r="CJ122" s="359">
        <v>0</v>
      </c>
      <c r="CK122" s="359">
        <v>0</v>
      </c>
      <c r="CL122" s="359">
        <v>0</v>
      </c>
      <c r="CM122" s="359">
        <v>0</v>
      </c>
      <c r="CN122" s="359">
        <v>0</v>
      </c>
      <c r="CO122" s="359">
        <v>0</v>
      </c>
      <c r="CP122" s="359">
        <v>0</v>
      </c>
      <c r="CQ122" s="359">
        <v>0</v>
      </c>
      <c r="CR122" s="359">
        <v>0</v>
      </c>
      <c r="CS122" s="359">
        <v>0</v>
      </c>
      <c r="CT122" s="359">
        <v>0</v>
      </c>
      <c r="CU122" s="359">
        <v>0</v>
      </c>
      <c r="CV122" s="359">
        <v>0</v>
      </c>
      <c r="CW122" s="359">
        <v>0</v>
      </c>
      <c r="CX122" s="359">
        <v>0</v>
      </c>
      <c r="CY122" s="359">
        <v>0</v>
      </c>
      <c r="CZ122" s="359">
        <v>0</v>
      </c>
      <c r="DA122" s="359">
        <v>0</v>
      </c>
      <c r="DB122" s="359">
        <v>0</v>
      </c>
      <c r="DC122" s="359">
        <v>0</v>
      </c>
      <c r="DE122" s="23">
        <f t="shared" si="66"/>
        <v>0</v>
      </c>
      <c r="DF122" s="23">
        <f t="shared" si="40"/>
        <v>0</v>
      </c>
    </row>
    <row r="123" spans="1:110" ht="15" customHeight="1">
      <c r="A123" s="67">
        <v>113</v>
      </c>
      <c r="B123" s="323" t="str">
        <f>$B$118&amp;"5."</f>
        <v>L.1.5.</v>
      </c>
      <c r="C123" s="371"/>
      <c r="D123" s="304"/>
      <c r="E123" s="323"/>
      <c r="F123" s="350">
        <f>H123+NPV(SD,I123:INDEX(I123:DC123,PAL))</f>
        <v>0</v>
      </c>
      <c r="G123" s="350">
        <f>SUMIF($H$5:$DC$5,"&lt;="&amp;PAL,$H123:$DC123)</f>
        <v>0</v>
      </c>
      <c r="H123" s="359">
        <v>0</v>
      </c>
      <c r="I123" s="359">
        <v>0</v>
      </c>
      <c r="J123" s="359">
        <v>0</v>
      </c>
      <c r="K123" s="359">
        <v>0</v>
      </c>
      <c r="L123" s="359">
        <v>0</v>
      </c>
      <c r="M123" s="359">
        <v>0</v>
      </c>
      <c r="N123" s="359">
        <v>0</v>
      </c>
      <c r="O123" s="359">
        <v>0</v>
      </c>
      <c r="P123" s="359">
        <v>0</v>
      </c>
      <c r="Q123" s="359">
        <v>0</v>
      </c>
      <c r="R123" s="359">
        <v>0</v>
      </c>
      <c r="S123" s="359">
        <v>0</v>
      </c>
      <c r="T123" s="359">
        <v>0</v>
      </c>
      <c r="U123" s="359">
        <v>0</v>
      </c>
      <c r="V123" s="359">
        <v>0</v>
      </c>
      <c r="W123" s="359">
        <v>0</v>
      </c>
      <c r="X123" s="359">
        <v>0</v>
      </c>
      <c r="Y123" s="359">
        <v>0</v>
      </c>
      <c r="Z123" s="359">
        <v>0</v>
      </c>
      <c r="AA123" s="359">
        <v>0</v>
      </c>
      <c r="AB123" s="359">
        <v>0</v>
      </c>
      <c r="AC123" s="359">
        <v>0</v>
      </c>
      <c r="AD123" s="359">
        <v>0</v>
      </c>
      <c r="AE123" s="359">
        <v>0</v>
      </c>
      <c r="AF123" s="359">
        <v>0</v>
      </c>
      <c r="AG123" s="359">
        <v>0</v>
      </c>
      <c r="AH123" s="359">
        <v>0</v>
      </c>
      <c r="AI123" s="359">
        <v>0</v>
      </c>
      <c r="AJ123" s="359">
        <v>0</v>
      </c>
      <c r="AK123" s="359">
        <v>0</v>
      </c>
      <c r="AL123" s="359">
        <v>0</v>
      </c>
      <c r="AM123" s="359">
        <v>0</v>
      </c>
      <c r="AN123" s="359">
        <v>0</v>
      </c>
      <c r="AO123" s="359">
        <v>0</v>
      </c>
      <c r="AP123" s="359">
        <v>0</v>
      </c>
      <c r="AQ123" s="359">
        <v>0</v>
      </c>
      <c r="AR123" s="359">
        <v>0</v>
      </c>
      <c r="AS123" s="359">
        <v>0</v>
      </c>
      <c r="AT123" s="359">
        <v>0</v>
      </c>
      <c r="AU123" s="359">
        <v>0</v>
      </c>
      <c r="AV123" s="359">
        <v>0</v>
      </c>
      <c r="AW123" s="359">
        <v>0</v>
      </c>
      <c r="AX123" s="359">
        <v>0</v>
      </c>
      <c r="AY123" s="359">
        <v>0</v>
      </c>
      <c r="AZ123" s="359">
        <v>0</v>
      </c>
      <c r="BA123" s="359">
        <v>0</v>
      </c>
      <c r="BB123" s="359">
        <v>0</v>
      </c>
      <c r="BC123" s="359">
        <v>0</v>
      </c>
      <c r="BD123" s="359">
        <v>0</v>
      </c>
      <c r="BE123" s="359">
        <v>0</v>
      </c>
      <c r="BF123" s="359">
        <v>0</v>
      </c>
      <c r="BG123" s="359">
        <v>0</v>
      </c>
      <c r="BH123" s="359">
        <v>0</v>
      </c>
      <c r="BI123" s="359">
        <v>0</v>
      </c>
      <c r="BJ123" s="359">
        <v>0</v>
      </c>
      <c r="BK123" s="359">
        <v>0</v>
      </c>
      <c r="BL123" s="359">
        <v>0</v>
      </c>
      <c r="BM123" s="359">
        <v>0</v>
      </c>
      <c r="BN123" s="359">
        <v>0</v>
      </c>
      <c r="BO123" s="359">
        <v>0</v>
      </c>
      <c r="BP123" s="359">
        <v>0</v>
      </c>
      <c r="BQ123" s="359">
        <v>0</v>
      </c>
      <c r="BR123" s="359">
        <v>0</v>
      </c>
      <c r="BS123" s="359">
        <v>0</v>
      </c>
      <c r="BT123" s="359">
        <v>0</v>
      </c>
      <c r="BU123" s="359">
        <v>0</v>
      </c>
      <c r="BV123" s="359">
        <v>0</v>
      </c>
      <c r="BW123" s="359">
        <v>0</v>
      </c>
      <c r="BX123" s="359">
        <v>0</v>
      </c>
      <c r="BY123" s="359">
        <v>0</v>
      </c>
      <c r="BZ123" s="359">
        <v>0</v>
      </c>
      <c r="CA123" s="359">
        <v>0</v>
      </c>
      <c r="CB123" s="359">
        <v>0</v>
      </c>
      <c r="CC123" s="359">
        <v>0</v>
      </c>
      <c r="CD123" s="359">
        <v>0</v>
      </c>
      <c r="CE123" s="359">
        <v>0</v>
      </c>
      <c r="CF123" s="359">
        <v>0</v>
      </c>
      <c r="CG123" s="359">
        <v>0</v>
      </c>
      <c r="CH123" s="359">
        <v>0</v>
      </c>
      <c r="CI123" s="359">
        <v>0</v>
      </c>
      <c r="CJ123" s="359">
        <v>0</v>
      </c>
      <c r="CK123" s="359">
        <v>0</v>
      </c>
      <c r="CL123" s="359">
        <v>0</v>
      </c>
      <c r="CM123" s="359">
        <v>0</v>
      </c>
      <c r="CN123" s="359">
        <v>0</v>
      </c>
      <c r="CO123" s="359">
        <v>0</v>
      </c>
      <c r="CP123" s="359">
        <v>0</v>
      </c>
      <c r="CQ123" s="359">
        <v>0</v>
      </c>
      <c r="CR123" s="359">
        <v>0</v>
      </c>
      <c r="CS123" s="359">
        <v>0</v>
      </c>
      <c r="CT123" s="359">
        <v>0</v>
      </c>
      <c r="CU123" s="359">
        <v>0</v>
      </c>
      <c r="CV123" s="359">
        <v>0</v>
      </c>
      <c r="CW123" s="359">
        <v>0</v>
      </c>
      <c r="CX123" s="359">
        <v>0</v>
      </c>
      <c r="CY123" s="359">
        <v>0</v>
      </c>
      <c r="CZ123" s="359">
        <v>0</v>
      </c>
      <c r="DA123" s="359">
        <v>0</v>
      </c>
      <c r="DB123" s="359">
        <v>0</v>
      </c>
      <c r="DC123" s="359">
        <v>0</v>
      </c>
      <c r="DE123" s="23">
        <f t="shared" si="66"/>
        <v>0</v>
      </c>
      <c r="DF123" s="23">
        <f t="shared" si="40"/>
        <v>0</v>
      </c>
    </row>
    <row r="124" spans="1:110" ht="15" customHeight="1">
      <c r="A124" s="67">
        <v>114</v>
      </c>
      <c r="B124" s="323" t="str">
        <f>$B$118&amp;"6."</f>
        <v>L.1.6.</v>
      </c>
      <c r="C124" s="371"/>
      <c r="D124" s="304"/>
      <c r="E124" s="323"/>
      <c r="F124" s="350">
        <f>H124+NPV(SD,I124:INDEX(I124:DC124,PAL))</f>
        <v>0</v>
      </c>
      <c r="G124" s="350">
        <f>SUMIF($H$5:$DC$5,"&lt;="&amp;PAL,$H124:$DC124)</f>
        <v>0</v>
      </c>
      <c r="H124" s="359">
        <v>0</v>
      </c>
      <c r="I124" s="359">
        <v>0</v>
      </c>
      <c r="J124" s="359">
        <v>0</v>
      </c>
      <c r="K124" s="359">
        <v>0</v>
      </c>
      <c r="L124" s="359">
        <v>0</v>
      </c>
      <c r="M124" s="359">
        <v>0</v>
      </c>
      <c r="N124" s="359">
        <v>0</v>
      </c>
      <c r="O124" s="359">
        <v>0</v>
      </c>
      <c r="P124" s="359">
        <v>0</v>
      </c>
      <c r="Q124" s="359">
        <v>0</v>
      </c>
      <c r="R124" s="359">
        <v>0</v>
      </c>
      <c r="S124" s="359">
        <v>0</v>
      </c>
      <c r="T124" s="359">
        <v>0</v>
      </c>
      <c r="U124" s="359">
        <v>0</v>
      </c>
      <c r="V124" s="359">
        <v>0</v>
      </c>
      <c r="W124" s="359">
        <v>0</v>
      </c>
      <c r="X124" s="359">
        <v>0</v>
      </c>
      <c r="Y124" s="359">
        <v>0</v>
      </c>
      <c r="Z124" s="359">
        <v>0</v>
      </c>
      <c r="AA124" s="359">
        <v>0</v>
      </c>
      <c r="AB124" s="359">
        <v>0</v>
      </c>
      <c r="AC124" s="359">
        <v>0</v>
      </c>
      <c r="AD124" s="359">
        <v>0</v>
      </c>
      <c r="AE124" s="359">
        <v>0</v>
      </c>
      <c r="AF124" s="359">
        <v>0</v>
      </c>
      <c r="AG124" s="359">
        <v>0</v>
      </c>
      <c r="AH124" s="359">
        <v>0</v>
      </c>
      <c r="AI124" s="359">
        <v>0</v>
      </c>
      <c r="AJ124" s="359">
        <v>0</v>
      </c>
      <c r="AK124" s="359">
        <v>0</v>
      </c>
      <c r="AL124" s="359">
        <v>0</v>
      </c>
      <c r="AM124" s="359">
        <v>0</v>
      </c>
      <c r="AN124" s="359">
        <v>0</v>
      </c>
      <c r="AO124" s="359">
        <v>0</v>
      </c>
      <c r="AP124" s="359">
        <v>0</v>
      </c>
      <c r="AQ124" s="359">
        <v>0</v>
      </c>
      <c r="AR124" s="359">
        <v>0</v>
      </c>
      <c r="AS124" s="359">
        <v>0</v>
      </c>
      <c r="AT124" s="359">
        <v>0</v>
      </c>
      <c r="AU124" s="359">
        <v>0</v>
      </c>
      <c r="AV124" s="359">
        <v>0</v>
      </c>
      <c r="AW124" s="359">
        <v>0</v>
      </c>
      <c r="AX124" s="359">
        <v>0</v>
      </c>
      <c r="AY124" s="359">
        <v>0</v>
      </c>
      <c r="AZ124" s="359">
        <v>0</v>
      </c>
      <c r="BA124" s="359">
        <v>0</v>
      </c>
      <c r="BB124" s="359">
        <v>0</v>
      </c>
      <c r="BC124" s="359">
        <v>0</v>
      </c>
      <c r="BD124" s="359">
        <v>0</v>
      </c>
      <c r="BE124" s="359">
        <v>0</v>
      </c>
      <c r="BF124" s="359">
        <v>0</v>
      </c>
      <c r="BG124" s="359">
        <v>0</v>
      </c>
      <c r="BH124" s="359">
        <v>0</v>
      </c>
      <c r="BI124" s="359">
        <v>0</v>
      </c>
      <c r="BJ124" s="359">
        <v>0</v>
      </c>
      <c r="BK124" s="359">
        <v>0</v>
      </c>
      <c r="BL124" s="359">
        <v>0</v>
      </c>
      <c r="BM124" s="359">
        <v>0</v>
      </c>
      <c r="BN124" s="359">
        <v>0</v>
      </c>
      <c r="BO124" s="359">
        <v>0</v>
      </c>
      <c r="BP124" s="359">
        <v>0</v>
      </c>
      <c r="BQ124" s="359">
        <v>0</v>
      </c>
      <c r="BR124" s="359">
        <v>0</v>
      </c>
      <c r="BS124" s="359">
        <v>0</v>
      </c>
      <c r="BT124" s="359">
        <v>0</v>
      </c>
      <c r="BU124" s="359">
        <v>0</v>
      </c>
      <c r="BV124" s="359">
        <v>0</v>
      </c>
      <c r="BW124" s="359">
        <v>0</v>
      </c>
      <c r="BX124" s="359">
        <v>0</v>
      </c>
      <c r="BY124" s="359">
        <v>0</v>
      </c>
      <c r="BZ124" s="359">
        <v>0</v>
      </c>
      <c r="CA124" s="359">
        <v>0</v>
      </c>
      <c r="CB124" s="359">
        <v>0</v>
      </c>
      <c r="CC124" s="359">
        <v>0</v>
      </c>
      <c r="CD124" s="359">
        <v>0</v>
      </c>
      <c r="CE124" s="359">
        <v>0</v>
      </c>
      <c r="CF124" s="359">
        <v>0</v>
      </c>
      <c r="CG124" s="359">
        <v>0</v>
      </c>
      <c r="CH124" s="359">
        <v>0</v>
      </c>
      <c r="CI124" s="359">
        <v>0</v>
      </c>
      <c r="CJ124" s="359">
        <v>0</v>
      </c>
      <c r="CK124" s="359">
        <v>0</v>
      </c>
      <c r="CL124" s="359">
        <v>0</v>
      </c>
      <c r="CM124" s="359">
        <v>0</v>
      </c>
      <c r="CN124" s="359">
        <v>0</v>
      </c>
      <c r="CO124" s="359">
        <v>0</v>
      </c>
      <c r="CP124" s="359">
        <v>0</v>
      </c>
      <c r="CQ124" s="359">
        <v>0</v>
      </c>
      <c r="CR124" s="359">
        <v>0</v>
      </c>
      <c r="CS124" s="359">
        <v>0</v>
      </c>
      <c r="CT124" s="359">
        <v>0</v>
      </c>
      <c r="CU124" s="359">
        <v>0</v>
      </c>
      <c r="CV124" s="359">
        <v>0</v>
      </c>
      <c r="CW124" s="359">
        <v>0</v>
      </c>
      <c r="CX124" s="359">
        <v>0</v>
      </c>
      <c r="CY124" s="359">
        <v>0</v>
      </c>
      <c r="CZ124" s="359">
        <v>0</v>
      </c>
      <c r="DA124" s="359">
        <v>0</v>
      </c>
      <c r="DB124" s="359">
        <v>0</v>
      </c>
      <c r="DC124" s="359">
        <v>0</v>
      </c>
      <c r="DE124" s="23">
        <f t="shared" si="66"/>
        <v>0</v>
      </c>
      <c r="DF124" s="23">
        <f t="shared" si="40"/>
        <v>0</v>
      </c>
    </row>
    <row r="125" spans="1:110" ht="15" customHeight="1">
      <c r="A125" s="67">
        <v>115</v>
      </c>
      <c r="B125" s="323" t="str">
        <f>$B$118&amp;"7."</f>
        <v>L.1.7.</v>
      </c>
      <c r="C125" s="371"/>
      <c r="D125" s="304"/>
      <c r="E125" s="323"/>
      <c r="F125" s="350">
        <f>H125+NPV(SD,I125:INDEX(I125:DC125,PAL))</f>
        <v>0</v>
      </c>
      <c r="G125" s="350">
        <f>SUMIF($H$5:$DC$5,"&lt;="&amp;PAL,$H125:$DC125)</f>
        <v>0</v>
      </c>
      <c r="H125" s="359">
        <v>0</v>
      </c>
      <c r="I125" s="359">
        <v>0</v>
      </c>
      <c r="J125" s="359">
        <v>0</v>
      </c>
      <c r="K125" s="359">
        <v>0</v>
      </c>
      <c r="L125" s="359">
        <v>0</v>
      </c>
      <c r="M125" s="359">
        <v>0</v>
      </c>
      <c r="N125" s="359">
        <v>0</v>
      </c>
      <c r="O125" s="359">
        <v>0</v>
      </c>
      <c r="P125" s="359">
        <v>0</v>
      </c>
      <c r="Q125" s="359">
        <v>0</v>
      </c>
      <c r="R125" s="359">
        <v>0</v>
      </c>
      <c r="S125" s="359">
        <v>0</v>
      </c>
      <c r="T125" s="359">
        <v>0</v>
      </c>
      <c r="U125" s="359">
        <v>0</v>
      </c>
      <c r="V125" s="359">
        <v>0</v>
      </c>
      <c r="W125" s="359">
        <v>0</v>
      </c>
      <c r="X125" s="359">
        <v>0</v>
      </c>
      <c r="Y125" s="359">
        <v>0</v>
      </c>
      <c r="Z125" s="359">
        <v>0</v>
      </c>
      <c r="AA125" s="359">
        <v>0</v>
      </c>
      <c r="AB125" s="359">
        <v>0</v>
      </c>
      <c r="AC125" s="359">
        <v>0</v>
      </c>
      <c r="AD125" s="359">
        <v>0</v>
      </c>
      <c r="AE125" s="359">
        <v>0</v>
      </c>
      <c r="AF125" s="359">
        <v>0</v>
      </c>
      <c r="AG125" s="359">
        <v>0</v>
      </c>
      <c r="AH125" s="359">
        <v>0</v>
      </c>
      <c r="AI125" s="359">
        <v>0</v>
      </c>
      <c r="AJ125" s="359">
        <v>0</v>
      </c>
      <c r="AK125" s="359">
        <v>0</v>
      </c>
      <c r="AL125" s="359">
        <v>0</v>
      </c>
      <c r="AM125" s="359">
        <v>0</v>
      </c>
      <c r="AN125" s="359">
        <v>0</v>
      </c>
      <c r="AO125" s="359">
        <v>0</v>
      </c>
      <c r="AP125" s="359">
        <v>0</v>
      </c>
      <c r="AQ125" s="359">
        <v>0</v>
      </c>
      <c r="AR125" s="359">
        <v>0</v>
      </c>
      <c r="AS125" s="359">
        <v>0</v>
      </c>
      <c r="AT125" s="359">
        <v>0</v>
      </c>
      <c r="AU125" s="359">
        <v>0</v>
      </c>
      <c r="AV125" s="359">
        <v>0</v>
      </c>
      <c r="AW125" s="359">
        <v>0</v>
      </c>
      <c r="AX125" s="359">
        <v>0</v>
      </c>
      <c r="AY125" s="359">
        <v>0</v>
      </c>
      <c r="AZ125" s="359">
        <v>0</v>
      </c>
      <c r="BA125" s="359">
        <v>0</v>
      </c>
      <c r="BB125" s="359">
        <v>0</v>
      </c>
      <c r="BC125" s="359">
        <v>0</v>
      </c>
      <c r="BD125" s="359">
        <v>0</v>
      </c>
      <c r="BE125" s="359">
        <v>0</v>
      </c>
      <c r="BF125" s="359">
        <v>0</v>
      </c>
      <c r="BG125" s="359">
        <v>0</v>
      </c>
      <c r="BH125" s="359">
        <v>0</v>
      </c>
      <c r="BI125" s="359">
        <v>0</v>
      </c>
      <c r="BJ125" s="359">
        <v>0</v>
      </c>
      <c r="BK125" s="359">
        <v>0</v>
      </c>
      <c r="BL125" s="359">
        <v>0</v>
      </c>
      <c r="BM125" s="359">
        <v>0</v>
      </c>
      <c r="BN125" s="359">
        <v>0</v>
      </c>
      <c r="BO125" s="359">
        <v>0</v>
      </c>
      <c r="BP125" s="359">
        <v>0</v>
      </c>
      <c r="BQ125" s="359">
        <v>0</v>
      </c>
      <c r="BR125" s="359">
        <v>0</v>
      </c>
      <c r="BS125" s="359">
        <v>0</v>
      </c>
      <c r="BT125" s="359">
        <v>0</v>
      </c>
      <c r="BU125" s="359">
        <v>0</v>
      </c>
      <c r="BV125" s="359">
        <v>0</v>
      </c>
      <c r="BW125" s="359">
        <v>0</v>
      </c>
      <c r="BX125" s="359">
        <v>0</v>
      </c>
      <c r="BY125" s="359">
        <v>0</v>
      </c>
      <c r="BZ125" s="359">
        <v>0</v>
      </c>
      <c r="CA125" s="359">
        <v>0</v>
      </c>
      <c r="CB125" s="359">
        <v>0</v>
      </c>
      <c r="CC125" s="359">
        <v>0</v>
      </c>
      <c r="CD125" s="359">
        <v>0</v>
      </c>
      <c r="CE125" s="359">
        <v>0</v>
      </c>
      <c r="CF125" s="359">
        <v>0</v>
      </c>
      <c r="CG125" s="359">
        <v>0</v>
      </c>
      <c r="CH125" s="359">
        <v>0</v>
      </c>
      <c r="CI125" s="359">
        <v>0</v>
      </c>
      <c r="CJ125" s="359">
        <v>0</v>
      </c>
      <c r="CK125" s="359">
        <v>0</v>
      </c>
      <c r="CL125" s="359">
        <v>0</v>
      </c>
      <c r="CM125" s="359">
        <v>0</v>
      </c>
      <c r="CN125" s="359">
        <v>0</v>
      </c>
      <c r="CO125" s="359">
        <v>0</v>
      </c>
      <c r="CP125" s="359">
        <v>0</v>
      </c>
      <c r="CQ125" s="359">
        <v>0</v>
      </c>
      <c r="CR125" s="359">
        <v>0</v>
      </c>
      <c r="CS125" s="359">
        <v>0</v>
      </c>
      <c r="CT125" s="359">
        <v>0</v>
      </c>
      <c r="CU125" s="359">
        <v>0</v>
      </c>
      <c r="CV125" s="359">
        <v>0</v>
      </c>
      <c r="CW125" s="359">
        <v>0</v>
      </c>
      <c r="CX125" s="359">
        <v>0</v>
      </c>
      <c r="CY125" s="359">
        <v>0</v>
      </c>
      <c r="CZ125" s="359">
        <v>0</v>
      </c>
      <c r="DA125" s="359">
        <v>0</v>
      </c>
      <c r="DB125" s="359">
        <v>0</v>
      </c>
      <c r="DC125" s="359">
        <v>0</v>
      </c>
      <c r="DE125" s="23">
        <f t="shared" si="66"/>
        <v>0</v>
      </c>
      <c r="DF125" s="23">
        <f t="shared" si="40"/>
        <v>0</v>
      </c>
    </row>
    <row r="126" spans="1:110" ht="15">
      <c r="A126" s="67">
        <v>116</v>
      </c>
      <c r="B126" s="323" t="s">
        <v>265</v>
      </c>
      <c r="C126" s="304" t="s">
        <v>266</v>
      </c>
      <c r="D126" s="304"/>
      <c r="E126" s="323"/>
      <c r="F126" s="352">
        <f>SUM(F127:F129)</f>
        <v>0</v>
      </c>
      <c r="G126" s="350">
        <f>SUMIF($H$5:$DC$5,"&lt;="&amp;PAL,$H126:$DC126)</f>
        <v>0</v>
      </c>
      <c r="H126" s="352">
        <f>SUM(H127:H129)</f>
        <v>0</v>
      </c>
      <c r="I126" s="352">
        <f t="shared" ref="I126:BT126" si="67">SUM(I127:I129)</f>
        <v>0</v>
      </c>
      <c r="J126" s="352">
        <f t="shared" si="67"/>
        <v>0</v>
      </c>
      <c r="K126" s="352">
        <f t="shared" si="67"/>
        <v>0</v>
      </c>
      <c r="L126" s="352">
        <f t="shared" si="67"/>
        <v>0</v>
      </c>
      <c r="M126" s="352">
        <f t="shared" si="67"/>
        <v>0</v>
      </c>
      <c r="N126" s="352">
        <f t="shared" si="67"/>
        <v>0</v>
      </c>
      <c r="O126" s="352">
        <f t="shared" si="67"/>
        <v>0</v>
      </c>
      <c r="P126" s="352">
        <f t="shared" si="67"/>
        <v>0</v>
      </c>
      <c r="Q126" s="352">
        <f t="shared" si="67"/>
        <v>0</v>
      </c>
      <c r="R126" s="352">
        <f t="shared" si="67"/>
        <v>0</v>
      </c>
      <c r="S126" s="352">
        <f t="shared" si="67"/>
        <v>0</v>
      </c>
      <c r="T126" s="352">
        <f t="shared" si="67"/>
        <v>0</v>
      </c>
      <c r="U126" s="352">
        <f t="shared" si="67"/>
        <v>0</v>
      </c>
      <c r="V126" s="352">
        <f t="shared" si="67"/>
        <v>0</v>
      </c>
      <c r="W126" s="352">
        <f t="shared" si="67"/>
        <v>0</v>
      </c>
      <c r="X126" s="352">
        <f t="shared" si="67"/>
        <v>0</v>
      </c>
      <c r="Y126" s="352">
        <f t="shared" si="67"/>
        <v>0</v>
      </c>
      <c r="Z126" s="352">
        <f t="shared" si="67"/>
        <v>0</v>
      </c>
      <c r="AA126" s="352">
        <f t="shared" si="67"/>
        <v>0</v>
      </c>
      <c r="AB126" s="352">
        <f t="shared" si="67"/>
        <v>0</v>
      </c>
      <c r="AC126" s="352">
        <f t="shared" si="67"/>
        <v>0</v>
      </c>
      <c r="AD126" s="352">
        <f t="shared" si="67"/>
        <v>0</v>
      </c>
      <c r="AE126" s="352">
        <f t="shared" si="67"/>
        <v>0</v>
      </c>
      <c r="AF126" s="352">
        <f t="shared" si="67"/>
        <v>0</v>
      </c>
      <c r="AG126" s="352">
        <f t="shared" si="67"/>
        <v>0</v>
      </c>
      <c r="AH126" s="352">
        <f t="shared" si="67"/>
        <v>0</v>
      </c>
      <c r="AI126" s="352">
        <f t="shared" si="67"/>
        <v>0</v>
      </c>
      <c r="AJ126" s="352">
        <f t="shared" si="67"/>
        <v>0</v>
      </c>
      <c r="AK126" s="352">
        <f t="shared" si="67"/>
        <v>0</v>
      </c>
      <c r="AL126" s="352">
        <f t="shared" si="67"/>
        <v>0</v>
      </c>
      <c r="AM126" s="352">
        <f t="shared" si="67"/>
        <v>0</v>
      </c>
      <c r="AN126" s="352">
        <f t="shared" si="67"/>
        <v>0</v>
      </c>
      <c r="AO126" s="352">
        <f t="shared" si="67"/>
        <v>0</v>
      </c>
      <c r="AP126" s="352">
        <f t="shared" si="67"/>
        <v>0</v>
      </c>
      <c r="AQ126" s="352">
        <f t="shared" si="67"/>
        <v>0</v>
      </c>
      <c r="AR126" s="352">
        <f t="shared" si="67"/>
        <v>0</v>
      </c>
      <c r="AS126" s="352">
        <f t="shared" si="67"/>
        <v>0</v>
      </c>
      <c r="AT126" s="352">
        <f t="shared" si="67"/>
        <v>0</v>
      </c>
      <c r="AU126" s="352">
        <f t="shared" si="67"/>
        <v>0</v>
      </c>
      <c r="AV126" s="352">
        <f t="shared" si="67"/>
        <v>0</v>
      </c>
      <c r="AW126" s="352">
        <f t="shared" si="67"/>
        <v>0</v>
      </c>
      <c r="AX126" s="352">
        <f t="shared" si="67"/>
        <v>0</v>
      </c>
      <c r="AY126" s="352">
        <f t="shared" si="67"/>
        <v>0</v>
      </c>
      <c r="AZ126" s="352">
        <f t="shared" si="67"/>
        <v>0</v>
      </c>
      <c r="BA126" s="352">
        <f t="shared" si="67"/>
        <v>0</v>
      </c>
      <c r="BB126" s="352">
        <f t="shared" si="67"/>
        <v>0</v>
      </c>
      <c r="BC126" s="352">
        <f t="shared" si="67"/>
        <v>0</v>
      </c>
      <c r="BD126" s="352">
        <f t="shared" si="67"/>
        <v>0</v>
      </c>
      <c r="BE126" s="352">
        <f t="shared" si="67"/>
        <v>0</v>
      </c>
      <c r="BF126" s="352">
        <f t="shared" si="67"/>
        <v>0</v>
      </c>
      <c r="BG126" s="352">
        <f t="shared" si="67"/>
        <v>0</v>
      </c>
      <c r="BH126" s="352">
        <f t="shared" si="67"/>
        <v>0</v>
      </c>
      <c r="BI126" s="352">
        <f t="shared" si="67"/>
        <v>0</v>
      </c>
      <c r="BJ126" s="352">
        <f t="shared" si="67"/>
        <v>0</v>
      </c>
      <c r="BK126" s="352">
        <f t="shared" si="67"/>
        <v>0</v>
      </c>
      <c r="BL126" s="352">
        <f t="shared" si="67"/>
        <v>0</v>
      </c>
      <c r="BM126" s="352">
        <f t="shared" si="67"/>
        <v>0</v>
      </c>
      <c r="BN126" s="352">
        <f t="shared" si="67"/>
        <v>0</v>
      </c>
      <c r="BO126" s="352">
        <f t="shared" si="67"/>
        <v>0</v>
      </c>
      <c r="BP126" s="352">
        <f t="shared" si="67"/>
        <v>0</v>
      </c>
      <c r="BQ126" s="352">
        <f t="shared" si="67"/>
        <v>0</v>
      </c>
      <c r="BR126" s="352">
        <f t="shared" si="67"/>
        <v>0</v>
      </c>
      <c r="BS126" s="352">
        <f t="shared" si="67"/>
        <v>0</v>
      </c>
      <c r="BT126" s="352">
        <f t="shared" si="67"/>
        <v>0</v>
      </c>
      <c r="BU126" s="352">
        <f t="shared" ref="BU126:DC126" si="68">SUM(BU127:BU129)</f>
        <v>0</v>
      </c>
      <c r="BV126" s="352">
        <f t="shared" si="68"/>
        <v>0</v>
      </c>
      <c r="BW126" s="352">
        <f t="shared" si="68"/>
        <v>0</v>
      </c>
      <c r="BX126" s="352">
        <f t="shared" si="68"/>
        <v>0</v>
      </c>
      <c r="BY126" s="352">
        <f t="shared" si="68"/>
        <v>0</v>
      </c>
      <c r="BZ126" s="352">
        <f t="shared" si="68"/>
        <v>0</v>
      </c>
      <c r="CA126" s="352">
        <f t="shared" si="68"/>
        <v>0</v>
      </c>
      <c r="CB126" s="352">
        <f t="shared" si="68"/>
        <v>0</v>
      </c>
      <c r="CC126" s="352">
        <f t="shared" si="68"/>
        <v>0</v>
      </c>
      <c r="CD126" s="352">
        <f t="shared" si="68"/>
        <v>0</v>
      </c>
      <c r="CE126" s="352">
        <f t="shared" si="68"/>
        <v>0</v>
      </c>
      <c r="CF126" s="352">
        <f t="shared" si="68"/>
        <v>0</v>
      </c>
      <c r="CG126" s="352">
        <f t="shared" si="68"/>
        <v>0</v>
      </c>
      <c r="CH126" s="352">
        <f t="shared" si="68"/>
        <v>0</v>
      </c>
      <c r="CI126" s="352">
        <f t="shared" si="68"/>
        <v>0</v>
      </c>
      <c r="CJ126" s="352">
        <f t="shared" si="68"/>
        <v>0</v>
      </c>
      <c r="CK126" s="352">
        <f t="shared" si="68"/>
        <v>0</v>
      </c>
      <c r="CL126" s="352">
        <f t="shared" si="68"/>
        <v>0</v>
      </c>
      <c r="CM126" s="352">
        <f t="shared" si="68"/>
        <v>0</v>
      </c>
      <c r="CN126" s="352">
        <f t="shared" si="68"/>
        <v>0</v>
      </c>
      <c r="CO126" s="352">
        <f t="shared" si="68"/>
        <v>0</v>
      </c>
      <c r="CP126" s="352">
        <f t="shared" si="68"/>
        <v>0</v>
      </c>
      <c r="CQ126" s="352">
        <f t="shared" si="68"/>
        <v>0</v>
      </c>
      <c r="CR126" s="352">
        <f t="shared" si="68"/>
        <v>0</v>
      </c>
      <c r="CS126" s="352">
        <f t="shared" si="68"/>
        <v>0</v>
      </c>
      <c r="CT126" s="352">
        <f t="shared" si="68"/>
        <v>0</v>
      </c>
      <c r="CU126" s="352">
        <f t="shared" si="68"/>
        <v>0</v>
      </c>
      <c r="CV126" s="352">
        <f t="shared" si="68"/>
        <v>0</v>
      </c>
      <c r="CW126" s="352">
        <f t="shared" si="68"/>
        <v>0</v>
      </c>
      <c r="CX126" s="352">
        <f t="shared" si="68"/>
        <v>0</v>
      </c>
      <c r="CY126" s="352">
        <f t="shared" si="68"/>
        <v>0</v>
      </c>
      <c r="CZ126" s="352">
        <f t="shared" si="68"/>
        <v>0</v>
      </c>
      <c r="DA126" s="352">
        <f t="shared" si="68"/>
        <v>0</v>
      </c>
      <c r="DB126" s="352">
        <f t="shared" si="68"/>
        <v>0</v>
      </c>
      <c r="DC126" s="352">
        <f t="shared" si="68"/>
        <v>0</v>
      </c>
      <c r="DF126" s="23">
        <f t="shared" si="40"/>
        <v>0</v>
      </c>
    </row>
    <row r="127" spans="1:110" ht="15" customHeight="1">
      <c r="A127" s="67">
        <v>117</v>
      </c>
      <c r="B127" s="323" t="str">
        <f>$B$126&amp;"1."</f>
        <v>L.2.1.</v>
      </c>
      <c r="C127" s="371"/>
      <c r="D127" s="304"/>
      <c r="E127" s="323"/>
      <c r="F127" s="350">
        <f>H127+NPV(SD,I127:INDEX(I127:DC127,PAL))</f>
        <v>0</v>
      </c>
      <c r="G127" s="350">
        <f>SUMIF($H$5:$DC$5,"&lt;="&amp;PAL,$H127:$DC127)</f>
        <v>0</v>
      </c>
      <c r="H127" s="359">
        <v>0</v>
      </c>
      <c r="I127" s="359">
        <v>0</v>
      </c>
      <c r="J127" s="359">
        <v>0</v>
      </c>
      <c r="K127" s="359">
        <v>0</v>
      </c>
      <c r="L127" s="359">
        <v>0</v>
      </c>
      <c r="M127" s="359">
        <v>0</v>
      </c>
      <c r="N127" s="359">
        <v>0</v>
      </c>
      <c r="O127" s="359">
        <v>0</v>
      </c>
      <c r="P127" s="359">
        <v>0</v>
      </c>
      <c r="Q127" s="359">
        <v>0</v>
      </c>
      <c r="R127" s="359">
        <v>0</v>
      </c>
      <c r="S127" s="359">
        <v>0</v>
      </c>
      <c r="T127" s="359">
        <v>0</v>
      </c>
      <c r="U127" s="359">
        <v>0</v>
      </c>
      <c r="V127" s="359">
        <v>0</v>
      </c>
      <c r="W127" s="359">
        <v>0</v>
      </c>
      <c r="X127" s="359">
        <v>0</v>
      </c>
      <c r="Y127" s="359">
        <v>0</v>
      </c>
      <c r="Z127" s="359">
        <v>0</v>
      </c>
      <c r="AA127" s="359">
        <v>0</v>
      </c>
      <c r="AB127" s="359">
        <v>0</v>
      </c>
      <c r="AC127" s="359">
        <v>0</v>
      </c>
      <c r="AD127" s="359">
        <v>0</v>
      </c>
      <c r="AE127" s="359">
        <v>0</v>
      </c>
      <c r="AF127" s="359">
        <v>0</v>
      </c>
      <c r="AG127" s="359">
        <v>0</v>
      </c>
      <c r="AH127" s="359">
        <v>0</v>
      </c>
      <c r="AI127" s="359">
        <v>0</v>
      </c>
      <c r="AJ127" s="359">
        <v>0</v>
      </c>
      <c r="AK127" s="359">
        <v>0</v>
      </c>
      <c r="AL127" s="359">
        <v>0</v>
      </c>
      <c r="AM127" s="359">
        <v>0</v>
      </c>
      <c r="AN127" s="359">
        <v>0</v>
      </c>
      <c r="AO127" s="359">
        <v>0</v>
      </c>
      <c r="AP127" s="359">
        <v>0</v>
      </c>
      <c r="AQ127" s="359">
        <v>0</v>
      </c>
      <c r="AR127" s="359">
        <v>0</v>
      </c>
      <c r="AS127" s="359">
        <v>0</v>
      </c>
      <c r="AT127" s="359">
        <v>0</v>
      </c>
      <c r="AU127" s="359">
        <v>0</v>
      </c>
      <c r="AV127" s="359">
        <v>0</v>
      </c>
      <c r="AW127" s="359">
        <v>0</v>
      </c>
      <c r="AX127" s="359">
        <v>0</v>
      </c>
      <c r="AY127" s="359">
        <v>0</v>
      </c>
      <c r="AZ127" s="359">
        <v>0</v>
      </c>
      <c r="BA127" s="359">
        <v>0</v>
      </c>
      <c r="BB127" s="359">
        <v>0</v>
      </c>
      <c r="BC127" s="359">
        <v>0</v>
      </c>
      <c r="BD127" s="359">
        <v>0</v>
      </c>
      <c r="BE127" s="359">
        <v>0</v>
      </c>
      <c r="BF127" s="359">
        <v>0</v>
      </c>
      <c r="BG127" s="359">
        <v>0</v>
      </c>
      <c r="BH127" s="359">
        <v>0</v>
      </c>
      <c r="BI127" s="359">
        <v>0</v>
      </c>
      <c r="BJ127" s="359">
        <v>0</v>
      </c>
      <c r="BK127" s="359">
        <v>0</v>
      </c>
      <c r="BL127" s="359">
        <v>0</v>
      </c>
      <c r="BM127" s="359">
        <v>0</v>
      </c>
      <c r="BN127" s="359">
        <v>0</v>
      </c>
      <c r="BO127" s="359">
        <v>0</v>
      </c>
      <c r="BP127" s="359">
        <v>0</v>
      </c>
      <c r="BQ127" s="359">
        <v>0</v>
      </c>
      <c r="BR127" s="359">
        <v>0</v>
      </c>
      <c r="BS127" s="359">
        <v>0</v>
      </c>
      <c r="BT127" s="359">
        <v>0</v>
      </c>
      <c r="BU127" s="359">
        <v>0</v>
      </c>
      <c r="BV127" s="359">
        <v>0</v>
      </c>
      <c r="BW127" s="359">
        <v>0</v>
      </c>
      <c r="BX127" s="359">
        <v>0</v>
      </c>
      <c r="BY127" s="359">
        <v>0</v>
      </c>
      <c r="BZ127" s="359">
        <v>0</v>
      </c>
      <c r="CA127" s="359">
        <v>0</v>
      </c>
      <c r="CB127" s="359">
        <v>0</v>
      </c>
      <c r="CC127" s="359">
        <v>0</v>
      </c>
      <c r="CD127" s="359">
        <v>0</v>
      </c>
      <c r="CE127" s="359">
        <v>0</v>
      </c>
      <c r="CF127" s="359">
        <v>0</v>
      </c>
      <c r="CG127" s="359">
        <v>0</v>
      </c>
      <c r="CH127" s="359">
        <v>0</v>
      </c>
      <c r="CI127" s="359">
        <v>0</v>
      </c>
      <c r="CJ127" s="359">
        <v>0</v>
      </c>
      <c r="CK127" s="359">
        <v>0</v>
      </c>
      <c r="CL127" s="359">
        <v>0</v>
      </c>
      <c r="CM127" s="359">
        <v>0</v>
      </c>
      <c r="CN127" s="359">
        <v>0</v>
      </c>
      <c r="CO127" s="359">
        <v>0</v>
      </c>
      <c r="CP127" s="359">
        <v>0</v>
      </c>
      <c r="CQ127" s="359">
        <v>0</v>
      </c>
      <c r="CR127" s="359">
        <v>0</v>
      </c>
      <c r="CS127" s="359">
        <v>0</v>
      </c>
      <c r="CT127" s="359">
        <v>0</v>
      </c>
      <c r="CU127" s="359">
        <v>0</v>
      </c>
      <c r="CV127" s="359">
        <v>0</v>
      </c>
      <c r="CW127" s="359">
        <v>0</v>
      </c>
      <c r="CX127" s="359">
        <v>0</v>
      </c>
      <c r="CY127" s="359">
        <v>0</v>
      </c>
      <c r="CZ127" s="359">
        <v>0</v>
      </c>
      <c r="DA127" s="359">
        <v>0</v>
      </c>
      <c r="DB127" s="359">
        <v>0</v>
      </c>
      <c r="DC127" s="359">
        <v>0</v>
      </c>
      <c r="DE127" s="23">
        <f t="shared" si="66"/>
        <v>0</v>
      </c>
      <c r="DF127" s="23">
        <f t="shared" si="40"/>
        <v>0</v>
      </c>
    </row>
    <row r="128" spans="1:110" ht="15" customHeight="1">
      <c r="A128" s="67">
        <v>118</v>
      </c>
      <c r="B128" s="323" t="str">
        <f>$B$126&amp;"2."</f>
        <v>L.2.2.</v>
      </c>
      <c r="C128" s="371"/>
      <c r="D128" s="304"/>
      <c r="E128" s="323"/>
      <c r="F128" s="350">
        <f>H128+NPV(SD,I128:INDEX(I128:DC128,PAL))</f>
        <v>0</v>
      </c>
      <c r="G128" s="350">
        <f>SUMIF($H$5:$DC$5,"&lt;="&amp;PAL,$H128:$DC128)</f>
        <v>0</v>
      </c>
      <c r="H128" s="359">
        <v>0</v>
      </c>
      <c r="I128" s="359">
        <v>0</v>
      </c>
      <c r="J128" s="359">
        <v>0</v>
      </c>
      <c r="K128" s="359">
        <v>0</v>
      </c>
      <c r="L128" s="359">
        <v>0</v>
      </c>
      <c r="M128" s="359">
        <v>0</v>
      </c>
      <c r="N128" s="359">
        <v>0</v>
      </c>
      <c r="O128" s="359">
        <v>0</v>
      </c>
      <c r="P128" s="359">
        <v>0</v>
      </c>
      <c r="Q128" s="359">
        <v>0</v>
      </c>
      <c r="R128" s="359">
        <v>0</v>
      </c>
      <c r="S128" s="359">
        <v>0</v>
      </c>
      <c r="T128" s="359">
        <v>0</v>
      </c>
      <c r="U128" s="359">
        <v>0</v>
      </c>
      <c r="V128" s="359">
        <v>0</v>
      </c>
      <c r="W128" s="359">
        <v>0</v>
      </c>
      <c r="X128" s="359">
        <v>0</v>
      </c>
      <c r="Y128" s="359">
        <v>0</v>
      </c>
      <c r="Z128" s="359">
        <v>0</v>
      </c>
      <c r="AA128" s="359">
        <v>0</v>
      </c>
      <c r="AB128" s="359">
        <v>0</v>
      </c>
      <c r="AC128" s="359">
        <v>0</v>
      </c>
      <c r="AD128" s="359">
        <v>0</v>
      </c>
      <c r="AE128" s="359">
        <v>0</v>
      </c>
      <c r="AF128" s="359">
        <v>0</v>
      </c>
      <c r="AG128" s="359">
        <v>0</v>
      </c>
      <c r="AH128" s="359">
        <v>0</v>
      </c>
      <c r="AI128" s="359">
        <v>0</v>
      </c>
      <c r="AJ128" s="359">
        <v>0</v>
      </c>
      <c r="AK128" s="359">
        <v>0</v>
      </c>
      <c r="AL128" s="359">
        <v>0</v>
      </c>
      <c r="AM128" s="359">
        <v>0</v>
      </c>
      <c r="AN128" s="359">
        <v>0</v>
      </c>
      <c r="AO128" s="359">
        <v>0</v>
      </c>
      <c r="AP128" s="359">
        <v>0</v>
      </c>
      <c r="AQ128" s="359">
        <v>0</v>
      </c>
      <c r="AR128" s="359">
        <v>0</v>
      </c>
      <c r="AS128" s="359">
        <v>0</v>
      </c>
      <c r="AT128" s="359">
        <v>0</v>
      </c>
      <c r="AU128" s="359">
        <v>0</v>
      </c>
      <c r="AV128" s="359">
        <v>0</v>
      </c>
      <c r="AW128" s="359">
        <v>0</v>
      </c>
      <c r="AX128" s="359">
        <v>0</v>
      </c>
      <c r="AY128" s="359">
        <v>0</v>
      </c>
      <c r="AZ128" s="359">
        <v>0</v>
      </c>
      <c r="BA128" s="359">
        <v>0</v>
      </c>
      <c r="BB128" s="359">
        <v>0</v>
      </c>
      <c r="BC128" s="359">
        <v>0</v>
      </c>
      <c r="BD128" s="359">
        <v>0</v>
      </c>
      <c r="BE128" s="359">
        <v>0</v>
      </c>
      <c r="BF128" s="359">
        <v>0</v>
      </c>
      <c r="BG128" s="359">
        <v>0</v>
      </c>
      <c r="BH128" s="359">
        <v>0</v>
      </c>
      <c r="BI128" s="359">
        <v>0</v>
      </c>
      <c r="BJ128" s="359">
        <v>0</v>
      </c>
      <c r="BK128" s="359">
        <v>0</v>
      </c>
      <c r="BL128" s="359">
        <v>0</v>
      </c>
      <c r="BM128" s="359">
        <v>0</v>
      </c>
      <c r="BN128" s="359">
        <v>0</v>
      </c>
      <c r="BO128" s="359">
        <v>0</v>
      </c>
      <c r="BP128" s="359">
        <v>0</v>
      </c>
      <c r="BQ128" s="359">
        <v>0</v>
      </c>
      <c r="BR128" s="359">
        <v>0</v>
      </c>
      <c r="BS128" s="359">
        <v>0</v>
      </c>
      <c r="BT128" s="359">
        <v>0</v>
      </c>
      <c r="BU128" s="359">
        <v>0</v>
      </c>
      <c r="BV128" s="359">
        <v>0</v>
      </c>
      <c r="BW128" s="359">
        <v>0</v>
      </c>
      <c r="BX128" s="359">
        <v>0</v>
      </c>
      <c r="BY128" s="359">
        <v>0</v>
      </c>
      <c r="BZ128" s="359">
        <v>0</v>
      </c>
      <c r="CA128" s="359">
        <v>0</v>
      </c>
      <c r="CB128" s="359">
        <v>0</v>
      </c>
      <c r="CC128" s="359">
        <v>0</v>
      </c>
      <c r="CD128" s="359">
        <v>0</v>
      </c>
      <c r="CE128" s="359">
        <v>0</v>
      </c>
      <c r="CF128" s="359">
        <v>0</v>
      </c>
      <c r="CG128" s="359">
        <v>0</v>
      </c>
      <c r="CH128" s="359">
        <v>0</v>
      </c>
      <c r="CI128" s="359">
        <v>0</v>
      </c>
      <c r="CJ128" s="359">
        <v>0</v>
      </c>
      <c r="CK128" s="359">
        <v>0</v>
      </c>
      <c r="CL128" s="359">
        <v>0</v>
      </c>
      <c r="CM128" s="359">
        <v>0</v>
      </c>
      <c r="CN128" s="359">
        <v>0</v>
      </c>
      <c r="CO128" s="359">
        <v>0</v>
      </c>
      <c r="CP128" s="359">
        <v>0</v>
      </c>
      <c r="CQ128" s="359">
        <v>0</v>
      </c>
      <c r="CR128" s="359">
        <v>0</v>
      </c>
      <c r="CS128" s="359">
        <v>0</v>
      </c>
      <c r="CT128" s="359">
        <v>0</v>
      </c>
      <c r="CU128" s="359">
        <v>0</v>
      </c>
      <c r="CV128" s="359">
        <v>0</v>
      </c>
      <c r="CW128" s="359">
        <v>0</v>
      </c>
      <c r="CX128" s="359">
        <v>0</v>
      </c>
      <c r="CY128" s="359">
        <v>0</v>
      </c>
      <c r="CZ128" s="359">
        <v>0</v>
      </c>
      <c r="DA128" s="359">
        <v>0</v>
      </c>
      <c r="DB128" s="359">
        <v>0</v>
      </c>
      <c r="DC128" s="359">
        <v>0</v>
      </c>
      <c r="DE128" s="23">
        <f t="shared" si="66"/>
        <v>0</v>
      </c>
      <c r="DF128" s="23">
        <f t="shared" si="40"/>
        <v>0</v>
      </c>
    </row>
    <row r="129" spans="1:110" ht="15" customHeight="1">
      <c r="A129" s="67">
        <v>119</v>
      </c>
      <c r="B129" s="323" t="str">
        <f>$B$126&amp;"3."</f>
        <v>L.2.3.</v>
      </c>
      <c r="C129" s="371"/>
      <c r="D129" s="304"/>
      <c r="E129" s="323"/>
      <c r="F129" s="350">
        <f>H129+NPV(SD,I129:INDEX(I129:DC129,PAL))</f>
        <v>0</v>
      </c>
      <c r="G129" s="350">
        <f>SUMIF($H$5:$DC$5,"&lt;="&amp;PAL,$H129:$DC129)</f>
        <v>0</v>
      </c>
      <c r="H129" s="359">
        <v>0</v>
      </c>
      <c r="I129" s="359">
        <v>0</v>
      </c>
      <c r="J129" s="359">
        <v>0</v>
      </c>
      <c r="K129" s="359">
        <v>0</v>
      </c>
      <c r="L129" s="359">
        <v>0</v>
      </c>
      <c r="M129" s="359">
        <v>0</v>
      </c>
      <c r="N129" s="359">
        <v>0</v>
      </c>
      <c r="O129" s="359">
        <v>0</v>
      </c>
      <c r="P129" s="359">
        <v>0</v>
      </c>
      <c r="Q129" s="359">
        <v>0</v>
      </c>
      <c r="R129" s="359">
        <v>0</v>
      </c>
      <c r="S129" s="359">
        <v>0</v>
      </c>
      <c r="T129" s="359">
        <v>0</v>
      </c>
      <c r="U129" s="359">
        <v>0</v>
      </c>
      <c r="V129" s="359">
        <v>0</v>
      </c>
      <c r="W129" s="359">
        <v>0</v>
      </c>
      <c r="X129" s="359">
        <v>0</v>
      </c>
      <c r="Y129" s="359">
        <v>0</v>
      </c>
      <c r="Z129" s="359">
        <v>0</v>
      </c>
      <c r="AA129" s="359">
        <v>0</v>
      </c>
      <c r="AB129" s="359">
        <v>0</v>
      </c>
      <c r="AC129" s="359">
        <v>0</v>
      </c>
      <c r="AD129" s="359">
        <v>0</v>
      </c>
      <c r="AE129" s="359">
        <v>0</v>
      </c>
      <c r="AF129" s="359">
        <v>0</v>
      </c>
      <c r="AG129" s="359">
        <v>0</v>
      </c>
      <c r="AH129" s="359">
        <v>0</v>
      </c>
      <c r="AI129" s="359">
        <v>0</v>
      </c>
      <c r="AJ129" s="359">
        <v>0</v>
      </c>
      <c r="AK129" s="359">
        <v>0</v>
      </c>
      <c r="AL129" s="359">
        <v>0</v>
      </c>
      <c r="AM129" s="359">
        <v>0</v>
      </c>
      <c r="AN129" s="359">
        <v>0</v>
      </c>
      <c r="AO129" s="359">
        <v>0</v>
      </c>
      <c r="AP129" s="359">
        <v>0</v>
      </c>
      <c r="AQ129" s="359">
        <v>0</v>
      </c>
      <c r="AR129" s="359">
        <v>0</v>
      </c>
      <c r="AS129" s="359">
        <v>0</v>
      </c>
      <c r="AT129" s="359">
        <v>0</v>
      </c>
      <c r="AU129" s="359">
        <v>0</v>
      </c>
      <c r="AV129" s="359">
        <v>0</v>
      </c>
      <c r="AW129" s="359">
        <v>0</v>
      </c>
      <c r="AX129" s="359">
        <v>0</v>
      </c>
      <c r="AY129" s="359">
        <v>0</v>
      </c>
      <c r="AZ129" s="359">
        <v>0</v>
      </c>
      <c r="BA129" s="359">
        <v>0</v>
      </c>
      <c r="BB129" s="359">
        <v>0</v>
      </c>
      <c r="BC129" s="359">
        <v>0</v>
      </c>
      <c r="BD129" s="359">
        <v>0</v>
      </c>
      <c r="BE129" s="359">
        <v>0</v>
      </c>
      <c r="BF129" s="359">
        <v>0</v>
      </c>
      <c r="BG129" s="359">
        <v>0</v>
      </c>
      <c r="BH129" s="359">
        <v>0</v>
      </c>
      <c r="BI129" s="359">
        <v>0</v>
      </c>
      <c r="BJ129" s="359">
        <v>0</v>
      </c>
      <c r="BK129" s="359">
        <v>0</v>
      </c>
      <c r="BL129" s="359">
        <v>0</v>
      </c>
      <c r="BM129" s="359">
        <v>0</v>
      </c>
      <c r="BN129" s="359">
        <v>0</v>
      </c>
      <c r="BO129" s="359">
        <v>0</v>
      </c>
      <c r="BP129" s="359">
        <v>0</v>
      </c>
      <c r="BQ129" s="359">
        <v>0</v>
      </c>
      <c r="BR129" s="359">
        <v>0</v>
      </c>
      <c r="BS129" s="359">
        <v>0</v>
      </c>
      <c r="BT129" s="359">
        <v>0</v>
      </c>
      <c r="BU129" s="359">
        <v>0</v>
      </c>
      <c r="BV129" s="359">
        <v>0</v>
      </c>
      <c r="BW129" s="359">
        <v>0</v>
      </c>
      <c r="BX129" s="359">
        <v>0</v>
      </c>
      <c r="BY129" s="359">
        <v>0</v>
      </c>
      <c r="BZ129" s="359">
        <v>0</v>
      </c>
      <c r="CA129" s="359">
        <v>0</v>
      </c>
      <c r="CB129" s="359">
        <v>0</v>
      </c>
      <c r="CC129" s="359">
        <v>0</v>
      </c>
      <c r="CD129" s="359">
        <v>0</v>
      </c>
      <c r="CE129" s="359">
        <v>0</v>
      </c>
      <c r="CF129" s="359">
        <v>0</v>
      </c>
      <c r="CG129" s="359">
        <v>0</v>
      </c>
      <c r="CH129" s="359">
        <v>0</v>
      </c>
      <c r="CI129" s="359">
        <v>0</v>
      </c>
      <c r="CJ129" s="359">
        <v>0</v>
      </c>
      <c r="CK129" s="359">
        <v>0</v>
      </c>
      <c r="CL129" s="359">
        <v>0</v>
      </c>
      <c r="CM129" s="359">
        <v>0</v>
      </c>
      <c r="CN129" s="359">
        <v>0</v>
      </c>
      <c r="CO129" s="359">
        <v>0</v>
      </c>
      <c r="CP129" s="359">
        <v>0</v>
      </c>
      <c r="CQ129" s="359">
        <v>0</v>
      </c>
      <c r="CR129" s="359">
        <v>0</v>
      </c>
      <c r="CS129" s="359">
        <v>0</v>
      </c>
      <c r="CT129" s="359">
        <v>0</v>
      </c>
      <c r="CU129" s="359">
        <v>0</v>
      </c>
      <c r="CV129" s="359">
        <v>0</v>
      </c>
      <c r="CW129" s="359">
        <v>0</v>
      </c>
      <c r="CX129" s="359">
        <v>0</v>
      </c>
      <c r="CY129" s="359">
        <v>0</v>
      </c>
      <c r="CZ129" s="359">
        <v>0</v>
      </c>
      <c r="DA129" s="359">
        <v>0</v>
      </c>
      <c r="DB129" s="359">
        <v>0</v>
      </c>
      <c r="DC129" s="359">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MWBKRITmQrBPBHkDkBmDLYaOzn7+IQvn8TKH7+dMhrC5fOmd2pER/JkXe0kG3MqKBE0lxH2GArIQjLstrEixcQ==" saltValue="mKnj7kN8bNnYJTaQFE/nz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0" priority="10">
      <formula>AND($F106&lt;&gt;0,$E106="")</formula>
    </cfRule>
  </conditionalFormatting>
  <conditionalFormatting sqref="F7:F8">
    <cfRule type="containsBlanks" dxfId="29" priority="13">
      <formula>LEN(TRIM(F7))=0</formula>
    </cfRule>
  </conditionalFormatting>
  <conditionalFormatting sqref="H7:DC129">
    <cfRule type="containsBlanks" dxfId="28" priority="2">
      <formula>LEN(TRIM(H7))=0</formula>
    </cfRule>
  </conditionalFormatting>
  <conditionalFormatting sqref="I22:DC22 AB34:DC36 R46:DC53 L106:DC110">
    <cfRule type="containsBlanks" dxfId="27" priority="22">
      <formula>LEN(TRIM(I22))=0</formula>
    </cfRule>
  </conditionalFormatting>
  <conditionalFormatting sqref="I115:DC116">
    <cfRule type="containsBlanks" dxfId="26" priority="6">
      <formula>LEN(TRIM(I115))=0</formula>
    </cfRule>
  </conditionalFormatting>
  <conditionalFormatting sqref="K79">
    <cfRule type="containsBlanks" dxfId="25"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703125" style="43" customWidth="1"/>
    <col min="2" max="2" width="6.5703125" customWidth="1"/>
    <col min="3" max="3" width="65.85546875" style="1"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23" hidden="1" customWidth="1"/>
    <col min="110" max="111" width="9.140625" hidden="1" customWidth="1"/>
    <col min="112" max="112" width="13.5703125" hidden="1" customWidth="1"/>
    <col min="113" max="113" width="0" hidden="1" customWidth="1"/>
  </cols>
  <sheetData>
    <row r="1" spans="1:112" ht="9" customHeight="1"/>
    <row r="2" spans="1:112" ht="15">
      <c r="B2" s="6" t="s">
        <v>282</v>
      </c>
      <c r="C2"/>
    </row>
    <row r="3" spans="1:112" ht="15">
      <c r="B3" s="344" t="str">
        <f>IF(INDEX(A5_pav,1,1)=0,"",INDEX(A5_pav,1,1))</f>
        <v/>
      </c>
      <c r="C3" s="543"/>
      <c r="D3" s="543"/>
      <c r="E3" s="345"/>
      <c r="F3" s="82"/>
      <c r="G3" s="1"/>
    </row>
    <row r="4" spans="1:112" ht="15" customHeight="1">
      <c r="B4" s="70"/>
      <c r="C4" s="70"/>
      <c r="D4" s="3"/>
      <c r="E4" s="87"/>
      <c r="F4" s="3"/>
    </row>
    <row r="5" spans="1:112" ht="15">
      <c r="B5" s="6" t="s">
        <v>157</v>
      </c>
      <c r="C5" s="70"/>
      <c r="F5" s="689" t="s">
        <v>158</v>
      </c>
      <c r="G5" s="690"/>
      <c r="H5" s="346">
        <v>0</v>
      </c>
      <c r="I5" s="346">
        <v>1</v>
      </c>
      <c r="J5" s="346">
        <v>2</v>
      </c>
      <c r="K5" s="346">
        <v>3</v>
      </c>
      <c r="L5" s="346">
        <v>4</v>
      </c>
      <c r="M5" s="346">
        <v>5</v>
      </c>
      <c r="N5" s="346">
        <v>6</v>
      </c>
      <c r="O5" s="346">
        <v>7</v>
      </c>
      <c r="P5" s="346">
        <v>8</v>
      </c>
      <c r="Q5" s="346">
        <v>9</v>
      </c>
      <c r="R5" s="346">
        <v>10</v>
      </c>
      <c r="S5" s="346">
        <v>11</v>
      </c>
      <c r="T5" s="346">
        <v>12</v>
      </c>
      <c r="U5" s="346">
        <v>13</v>
      </c>
      <c r="V5" s="346">
        <v>14</v>
      </c>
      <c r="W5" s="346">
        <v>15</v>
      </c>
      <c r="X5" s="346">
        <v>16</v>
      </c>
      <c r="Y5" s="346">
        <v>17</v>
      </c>
      <c r="Z5" s="346">
        <v>18</v>
      </c>
      <c r="AA5" s="346">
        <v>19</v>
      </c>
      <c r="AB5" s="346">
        <v>20</v>
      </c>
      <c r="AC5" s="346">
        <v>21</v>
      </c>
      <c r="AD5" s="346">
        <v>22</v>
      </c>
      <c r="AE5" s="346">
        <v>23</v>
      </c>
      <c r="AF5" s="346">
        <v>24</v>
      </c>
      <c r="AG5" s="346">
        <v>25</v>
      </c>
      <c r="AH5" s="346">
        <v>26</v>
      </c>
      <c r="AI5" s="346">
        <v>27</v>
      </c>
      <c r="AJ5" s="346">
        <v>28</v>
      </c>
      <c r="AK5" s="346">
        <v>29</v>
      </c>
      <c r="AL5" s="346">
        <v>30</v>
      </c>
      <c r="AM5" s="346">
        <v>31</v>
      </c>
      <c r="AN5" s="346">
        <v>32</v>
      </c>
      <c r="AO5" s="346">
        <v>33</v>
      </c>
      <c r="AP5" s="346">
        <v>34</v>
      </c>
      <c r="AQ5" s="346">
        <v>35</v>
      </c>
      <c r="AR5" s="346">
        <v>36</v>
      </c>
      <c r="AS5" s="346">
        <v>37</v>
      </c>
      <c r="AT5" s="346">
        <v>38</v>
      </c>
      <c r="AU5" s="346">
        <v>39</v>
      </c>
      <c r="AV5" s="346">
        <v>40</v>
      </c>
      <c r="AW5" s="346">
        <v>41</v>
      </c>
      <c r="AX5" s="346">
        <v>42</v>
      </c>
      <c r="AY5" s="346">
        <v>43</v>
      </c>
      <c r="AZ5" s="346">
        <v>44</v>
      </c>
      <c r="BA5" s="346">
        <v>45</v>
      </c>
      <c r="BB5" s="346">
        <v>46</v>
      </c>
      <c r="BC5" s="346">
        <v>47</v>
      </c>
      <c r="BD5" s="346">
        <v>48</v>
      </c>
      <c r="BE5" s="346">
        <v>49</v>
      </c>
      <c r="BF5" s="346">
        <v>50</v>
      </c>
      <c r="BG5" s="346">
        <v>51</v>
      </c>
      <c r="BH5" s="346">
        <v>52</v>
      </c>
      <c r="BI5" s="346">
        <v>53</v>
      </c>
      <c r="BJ5" s="346">
        <v>54</v>
      </c>
      <c r="BK5" s="346">
        <v>55</v>
      </c>
      <c r="BL5" s="346">
        <v>56</v>
      </c>
      <c r="BM5" s="346">
        <v>57</v>
      </c>
      <c r="BN5" s="346">
        <v>58</v>
      </c>
      <c r="BO5" s="346">
        <v>59</v>
      </c>
      <c r="BP5" s="346">
        <v>60</v>
      </c>
      <c r="BQ5" s="346">
        <v>61</v>
      </c>
      <c r="BR5" s="346">
        <v>62</v>
      </c>
      <c r="BS5" s="346">
        <v>63</v>
      </c>
      <c r="BT5" s="346">
        <v>64</v>
      </c>
      <c r="BU5" s="346">
        <v>65</v>
      </c>
      <c r="BV5" s="346">
        <v>66</v>
      </c>
      <c r="BW5" s="346">
        <v>67</v>
      </c>
      <c r="BX5" s="346">
        <v>68</v>
      </c>
      <c r="BY5" s="346">
        <v>69</v>
      </c>
      <c r="BZ5" s="346">
        <v>70</v>
      </c>
      <c r="CA5" s="346">
        <v>71</v>
      </c>
      <c r="CB5" s="346">
        <v>72</v>
      </c>
      <c r="CC5" s="346">
        <v>73</v>
      </c>
      <c r="CD5" s="346">
        <v>74</v>
      </c>
      <c r="CE5" s="346">
        <v>75</v>
      </c>
      <c r="CF5" s="346">
        <v>76</v>
      </c>
      <c r="CG5" s="346">
        <v>77</v>
      </c>
      <c r="CH5" s="346">
        <v>78</v>
      </c>
      <c r="CI5" s="346">
        <v>79</v>
      </c>
      <c r="CJ5" s="346">
        <v>80</v>
      </c>
      <c r="CK5" s="346">
        <v>81</v>
      </c>
      <c r="CL5" s="346">
        <v>82</v>
      </c>
      <c r="CM5" s="346">
        <v>83</v>
      </c>
      <c r="CN5" s="346">
        <v>84</v>
      </c>
      <c r="CO5" s="346">
        <v>85</v>
      </c>
      <c r="CP5" s="346">
        <v>86</v>
      </c>
      <c r="CQ5" s="346">
        <v>87</v>
      </c>
      <c r="CR5" s="346">
        <v>88</v>
      </c>
      <c r="CS5" s="346">
        <v>89</v>
      </c>
      <c r="CT5" s="346">
        <v>90</v>
      </c>
      <c r="CU5" s="346">
        <v>91</v>
      </c>
      <c r="CV5" s="346">
        <v>92</v>
      </c>
      <c r="CW5" s="346">
        <v>93</v>
      </c>
      <c r="CX5" s="346">
        <v>94</v>
      </c>
      <c r="CY5" s="346">
        <v>95</v>
      </c>
      <c r="CZ5" s="346">
        <v>96</v>
      </c>
      <c r="DA5" s="346">
        <v>97</v>
      </c>
      <c r="DB5" s="346">
        <v>98</v>
      </c>
      <c r="DC5" s="346">
        <v>99</v>
      </c>
    </row>
    <row r="6" spans="1:112" s="12" customFormat="1" ht="32.25" customHeight="1">
      <c r="A6" s="80"/>
      <c r="B6" s="347" t="s">
        <v>159</v>
      </c>
      <c r="C6" s="348" t="s">
        <v>160</v>
      </c>
      <c r="D6" s="348"/>
      <c r="E6" s="347" t="s">
        <v>161</v>
      </c>
      <c r="F6" s="348" t="s">
        <v>162</v>
      </c>
      <c r="G6" s="347" t="s">
        <v>163</v>
      </c>
      <c r="H6" s="347" t="str">
        <f ca="1">IF(PVP="",TEXT(TODAY(),"yyyy"),TEXT(PVP,"yyyy"))</f>
        <v>2022</v>
      </c>
      <c r="I6" s="347">
        <f ca="1">$H$6+I5</f>
        <v>2023</v>
      </c>
      <c r="J6" s="347">
        <f t="shared" ref="J6:BU6" ca="1" si="0">$H$6+J5</f>
        <v>2024</v>
      </c>
      <c r="K6" s="347">
        <f t="shared" ca="1" si="0"/>
        <v>2025</v>
      </c>
      <c r="L6" s="347">
        <f t="shared" ca="1" si="0"/>
        <v>2026</v>
      </c>
      <c r="M6" s="347">
        <f t="shared" ca="1" si="0"/>
        <v>2027</v>
      </c>
      <c r="N6" s="347">
        <f t="shared" ca="1" si="0"/>
        <v>2028</v>
      </c>
      <c r="O6" s="347">
        <f t="shared" ca="1" si="0"/>
        <v>2029</v>
      </c>
      <c r="P6" s="347">
        <f t="shared" ca="1" si="0"/>
        <v>2030</v>
      </c>
      <c r="Q6" s="347">
        <f t="shared" ca="1" si="0"/>
        <v>2031</v>
      </c>
      <c r="R6" s="347">
        <f t="shared" ca="1" si="0"/>
        <v>2032</v>
      </c>
      <c r="S6" s="347">
        <f t="shared" ca="1" si="0"/>
        <v>2033</v>
      </c>
      <c r="T6" s="347">
        <f t="shared" ca="1" si="0"/>
        <v>2034</v>
      </c>
      <c r="U6" s="347">
        <f t="shared" ca="1" si="0"/>
        <v>2035</v>
      </c>
      <c r="V6" s="347">
        <f t="shared" ca="1" si="0"/>
        <v>2036</v>
      </c>
      <c r="W6" s="347">
        <f t="shared" ca="1" si="0"/>
        <v>2037</v>
      </c>
      <c r="X6" s="347">
        <f t="shared" ca="1" si="0"/>
        <v>2038</v>
      </c>
      <c r="Y6" s="347">
        <f t="shared" ca="1" si="0"/>
        <v>2039</v>
      </c>
      <c r="Z6" s="347">
        <f t="shared" ca="1" si="0"/>
        <v>2040</v>
      </c>
      <c r="AA6" s="347">
        <f t="shared" ca="1" si="0"/>
        <v>2041</v>
      </c>
      <c r="AB6" s="347">
        <f t="shared" ca="1" si="0"/>
        <v>2042</v>
      </c>
      <c r="AC6" s="347">
        <f t="shared" ca="1" si="0"/>
        <v>2043</v>
      </c>
      <c r="AD6" s="347">
        <f t="shared" ca="1" si="0"/>
        <v>2044</v>
      </c>
      <c r="AE6" s="347">
        <f t="shared" ca="1" si="0"/>
        <v>2045</v>
      </c>
      <c r="AF6" s="347">
        <f t="shared" ca="1" si="0"/>
        <v>2046</v>
      </c>
      <c r="AG6" s="347">
        <f t="shared" ca="1" si="0"/>
        <v>2047</v>
      </c>
      <c r="AH6" s="347">
        <f t="shared" ca="1" si="0"/>
        <v>2048</v>
      </c>
      <c r="AI6" s="347">
        <f t="shared" ca="1" si="0"/>
        <v>2049</v>
      </c>
      <c r="AJ6" s="347">
        <f t="shared" ca="1" si="0"/>
        <v>2050</v>
      </c>
      <c r="AK6" s="347">
        <f t="shared" ca="1" si="0"/>
        <v>2051</v>
      </c>
      <c r="AL6" s="347">
        <f t="shared" ca="1" si="0"/>
        <v>2052</v>
      </c>
      <c r="AM6" s="347">
        <f t="shared" ca="1" si="0"/>
        <v>2053</v>
      </c>
      <c r="AN6" s="347">
        <f t="shared" ca="1" si="0"/>
        <v>2054</v>
      </c>
      <c r="AO6" s="347">
        <f t="shared" ca="1" si="0"/>
        <v>2055</v>
      </c>
      <c r="AP6" s="347">
        <f t="shared" ca="1" si="0"/>
        <v>2056</v>
      </c>
      <c r="AQ6" s="347">
        <f t="shared" ca="1" si="0"/>
        <v>2057</v>
      </c>
      <c r="AR6" s="347">
        <f t="shared" ca="1" si="0"/>
        <v>2058</v>
      </c>
      <c r="AS6" s="347">
        <f t="shared" ca="1" si="0"/>
        <v>2059</v>
      </c>
      <c r="AT6" s="347">
        <f t="shared" ca="1" si="0"/>
        <v>2060</v>
      </c>
      <c r="AU6" s="347">
        <f t="shared" ca="1" si="0"/>
        <v>2061</v>
      </c>
      <c r="AV6" s="347">
        <f t="shared" ca="1" si="0"/>
        <v>2062</v>
      </c>
      <c r="AW6" s="347">
        <f t="shared" ca="1" si="0"/>
        <v>2063</v>
      </c>
      <c r="AX6" s="347">
        <f t="shared" ca="1" si="0"/>
        <v>2064</v>
      </c>
      <c r="AY6" s="347">
        <f t="shared" ca="1" si="0"/>
        <v>2065</v>
      </c>
      <c r="AZ6" s="347">
        <f t="shared" ca="1" si="0"/>
        <v>2066</v>
      </c>
      <c r="BA6" s="347">
        <f t="shared" ca="1" si="0"/>
        <v>2067</v>
      </c>
      <c r="BB6" s="347">
        <f t="shared" ca="1" si="0"/>
        <v>2068</v>
      </c>
      <c r="BC6" s="347">
        <f t="shared" ca="1" si="0"/>
        <v>2069</v>
      </c>
      <c r="BD6" s="347">
        <f t="shared" ca="1" si="0"/>
        <v>2070</v>
      </c>
      <c r="BE6" s="347">
        <f t="shared" ca="1" si="0"/>
        <v>2071</v>
      </c>
      <c r="BF6" s="347">
        <f t="shared" ca="1" si="0"/>
        <v>2072</v>
      </c>
      <c r="BG6" s="347">
        <f t="shared" ca="1" si="0"/>
        <v>2073</v>
      </c>
      <c r="BH6" s="347">
        <f t="shared" ca="1" si="0"/>
        <v>2074</v>
      </c>
      <c r="BI6" s="347">
        <f t="shared" ca="1" si="0"/>
        <v>2075</v>
      </c>
      <c r="BJ6" s="347">
        <f t="shared" ca="1" si="0"/>
        <v>2076</v>
      </c>
      <c r="BK6" s="347">
        <f t="shared" ca="1" si="0"/>
        <v>2077</v>
      </c>
      <c r="BL6" s="347">
        <f t="shared" ca="1" si="0"/>
        <v>2078</v>
      </c>
      <c r="BM6" s="347">
        <f t="shared" ca="1" si="0"/>
        <v>2079</v>
      </c>
      <c r="BN6" s="347">
        <f t="shared" ca="1" si="0"/>
        <v>2080</v>
      </c>
      <c r="BO6" s="347">
        <f t="shared" ca="1" si="0"/>
        <v>2081</v>
      </c>
      <c r="BP6" s="347">
        <f t="shared" ca="1" si="0"/>
        <v>2082</v>
      </c>
      <c r="BQ6" s="347">
        <f t="shared" ca="1" si="0"/>
        <v>2083</v>
      </c>
      <c r="BR6" s="347">
        <f t="shared" ca="1" si="0"/>
        <v>2084</v>
      </c>
      <c r="BS6" s="347">
        <f t="shared" ca="1" si="0"/>
        <v>2085</v>
      </c>
      <c r="BT6" s="347">
        <f t="shared" ca="1" si="0"/>
        <v>2086</v>
      </c>
      <c r="BU6" s="347">
        <f t="shared" ca="1" si="0"/>
        <v>2087</v>
      </c>
      <c r="BV6" s="347">
        <f t="shared" ref="BV6:DC6" ca="1" si="1">$H$6+BV5</f>
        <v>2088</v>
      </c>
      <c r="BW6" s="347">
        <f t="shared" ca="1" si="1"/>
        <v>2089</v>
      </c>
      <c r="BX6" s="347">
        <f t="shared" ca="1" si="1"/>
        <v>2090</v>
      </c>
      <c r="BY6" s="347">
        <f t="shared" ca="1" si="1"/>
        <v>2091</v>
      </c>
      <c r="BZ6" s="347">
        <f t="shared" ca="1" si="1"/>
        <v>2092</v>
      </c>
      <c r="CA6" s="347">
        <f t="shared" ca="1" si="1"/>
        <v>2093</v>
      </c>
      <c r="CB6" s="347">
        <f t="shared" ca="1" si="1"/>
        <v>2094</v>
      </c>
      <c r="CC6" s="347">
        <f t="shared" ca="1" si="1"/>
        <v>2095</v>
      </c>
      <c r="CD6" s="347">
        <f t="shared" ca="1" si="1"/>
        <v>2096</v>
      </c>
      <c r="CE6" s="347">
        <f t="shared" ca="1" si="1"/>
        <v>2097</v>
      </c>
      <c r="CF6" s="347">
        <f t="shared" ca="1" si="1"/>
        <v>2098</v>
      </c>
      <c r="CG6" s="347">
        <f t="shared" ca="1" si="1"/>
        <v>2099</v>
      </c>
      <c r="CH6" s="347">
        <f t="shared" ca="1" si="1"/>
        <v>2100</v>
      </c>
      <c r="CI6" s="347">
        <f t="shared" ca="1" si="1"/>
        <v>2101</v>
      </c>
      <c r="CJ6" s="347">
        <f t="shared" ca="1" si="1"/>
        <v>2102</v>
      </c>
      <c r="CK6" s="347">
        <f t="shared" ca="1" si="1"/>
        <v>2103</v>
      </c>
      <c r="CL6" s="347">
        <f t="shared" ca="1" si="1"/>
        <v>2104</v>
      </c>
      <c r="CM6" s="347">
        <f t="shared" ca="1" si="1"/>
        <v>2105</v>
      </c>
      <c r="CN6" s="347">
        <f t="shared" ca="1" si="1"/>
        <v>2106</v>
      </c>
      <c r="CO6" s="347">
        <f t="shared" ca="1" si="1"/>
        <v>2107</v>
      </c>
      <c r="CP6" s="347">
        <f t="shared" ca="1" si="1"/>
        <v>2108</v>
      </c>
      <c r="CQ6" s="347">
        <f t="shared" ca="1" si="1"/>
        <v>2109</v>
      </c>
      <c r="CR6" s="347">
        <f t="shared" ca="1" si="1"/>
        <v>2110</v>
      </c>
      <c r="CS6" s="347">
        <f t="shared" ca="1" si="1"/>
        <v>2111</v>
      </c>
      <c r="CT6" s="347">
        <f t="shared" ca="1" si="1"/>
        <v>2112</v>
      </c>
      <c r="CU6" s="347">
        <f t="shared" ca="1" si="1"/>
        <v>2113</v>
      </c>
      <c r="CV6" s="347">
        <f t="shared" ca="1" si="1"/>
        <v>2114</v>
      </c>
      <c r="CW6" s="347">
        <f t="shared" ca="1" si="1"/>
        <v>2115</v>
      </c>
      <c r="CX6" s="347">
        <f t="shared" ca="1" si="1"/>
        <v>2116</v>
      </c>
      <c r="CY6" s="347">
        <f t="shared" ca="1" si="1"/>
        <v>2117</v>
      </c>
      <c r="CZ6" s="347">
        <f t="shared" ca="1" si="1"/>
        <v>2118</v>
      </c>
      <c r="DA6" s="347">
        <f t="shared" ca="1" si="1"/>
        <v>2119</v>
      </c>
      <c r="DB6" s="347">
        <f t="shared" ca="1" si="1"/>
        <v>2120</v>
      </c>
      <c r="DC6" s="347">
        <f t="shared" ca="1" si="1"/>
        <v>2121</v>
      </c>
      <c r="DE6" s="24">
        <f>SUM(DE7:DE117)</f>
        <v>0</v>
      </c>
      <c r="DF6" s="24">
        <f>SUM(DF7:DF117)</f>
        <v>0</v>
      </c>
      <c r="DG6" s="12" t="s">
        <v>164</v>
      </c>
      <c r="DH6" s="12" t="s">
        <v>165</v>
      </c>
    </row>
    <row r="7" spans="1:112" ht="15">
      <c r="B7" s="323" t="s">
        <v>166</v>
      </c>
      <c r="C7" s="349" t="s">
        <v>167</v>
      </c>
      <c r="D7" s="323"/>
      <c r="E7" s="323"/>
      <c r="F7" s="350">
        <f>F8+F9+F89-F100+F111</f>
        <v>0</v>
      </c>
      <c r="G7" s="350">
        <f>SUMIF($H$5:$DC$5,"&lt;="&amp;PAL,$H7:$DC7)</f>
        <v>0</v>
      </c>
      <c r="H7" s="350">
        <f>H8+H9+H89-H100-H111</f>
        <v>0</v>
      </c>
      <c r="I7" s="350">
        <f t="shared" ref="I7:BT7" si="2">I8+I9+I89-I100-I111</f>
        <v>0</v>
      </c>
      <c r="J7" s="350">
        <f t="shared" si="2"/>
        <v>0</v>
      </c>
      <c r="K7" s="350">
        <f t="shared" si="2"/>
        <v>0</v>
      </c>
      <c r="L7" s="350">
        <f t="shared" si="2"/>
        <v>0</v>
      </c>
      <c r="M7" s="350">
        <f t="shared" si="2"/>
        <v>0</v>
      </c>
      <c r="N7" s="350">
        <f t="shared" si="2"/>
        <v>0</v>
      </c>
      <c r="O7" s="350">
        <f t="shared" si="2"/>
        <v>0</v>
      </c>
      <c r="P7" s="350">
        <f t="shared" si="2"/>
        <v>0</v>
      </c>
      <c r="Q7" s="350">
        <f t="shared" si="2"/>
        <v>0</v>
      </c>
      <c r="R7" s="350">
        <f t="shared" si="2"/>
        <v>0</v>
      </c>
      <c r="S7" s="350">
        <f t="shared" si="2"/>
        <v>0</v>
      </c>
      <c r="T7" s="350">
        <f t="shared" si="2"/>
        <v>0</v>
      </c>
      <c r="U7" s="350">
        <f t="shared" si="2"/>
        <v>0</v>
      </c>
      <c r="V7" s="350">
        <f t="shared" si="2"/>
        <v>0</v>
      </c>
      <c r="W7" s="350">
        <f t="shared" si="2"/>
        <v>0</v>
      </c>
      <c r="X7" s="350">
        <f t="shared" si="2"/>
        <v>0</v>
      </c>
      <c r="Y7" s="350">
        <f t="shared" si="2"/>
        <v>0</v>
      </c>
      <c r="Z7" s="350">
        <f t="shared" si="2"/>
        <v>0</v>
      </c>
      <c r="AA7" s="350">
        <f t="shared" si="2"/>
        <v>0</v>
      </c>
      <c r="AB7" s="350">
        <f t="shared" si="2"/>
        <v>0</v>
      </c>
      <c r="AC7" s="350">
        <f t="shared" si="2"/>
        <v>0</v>
      </c>
      <c r="AD7" s="350">
        <f t="shared" si="2"/>
        <v>0</v>
      </c>
      <c r="AE7" s="350">
        <f t="shared" si="2"/>
        <v>0</v>
      </c>
      <c r="AF7" s="350">
        <f t="shared" si="2"/>
        <v>0</v>
      </c>
      <c r="AG7" s="350">
        <f t="shared" si="2"/>
        <v>0</v>
      </c>
      <c r="AH7" s="350">
        <f t="shared" si="2"/>
        <v>0</v>
      </c>
      <c r="AI7" s="350">
        <f t="shared" si="2"/>
        <v>0</v>
      </c>
      <c r="AJ7" s="350">
        <f t="shared" si="2"/>
        <v>0</v>
      </c>
      <c r="AK7" s="350">
        <f t="shared" si="2"/>
        <v>0</v>
      </c>
      <c r="AL7" s="350">
        <f t="shared" si="2"/>
        <v>0</v>
      </c>
      <c r="AM7" s="350">
        <f t="shared" si="2"/>
        <v>0</v>
      </c>
      <c r="AN7" s="350">
        <f t="shared" si="2"/>
        <v>0</v>
      </c>
      <c r="AO7" s="350">
        <f t="shared" si="2"/>
        <v>0</v>
      </c>
      <c r="AP7" s="350">
        <f t="shared" si="2"/>
        <v>0</v>
      </c>
      <c r="AQ7" s="350">
        <f t="shared" si="2"/>
        <v>0</v>
      </c>
      <c r="AR7" s="350">
        <f t="shared" si="2"/>
        <v>0</v>
      </c>
      <c r="AS7" s="350">
        <f t="shared" si="2"/>
        <v>0</v>
      </c>
      <c r="AT7" s="350">
        <f t="shared" si="2"/>
        <v>0</v>
      </c>
      <c r="AU7" s="350">
        <f t="shared" si="2"/>
        <v>0</v>
      </c>
      <c r="AV7" s="350">
        <f t="shared" si="2"/>
        <v>0</v>
      </c>
      <c r="AW7" s="350">
        <f t="shared" si="2"/>
        <v>0</v>
      </c>
      <c r="AX7" s="350">
        <f t="shared" si="2"/>
        <v>0</v>
      </c>
      <c r="AY7" s="350">
        <f t="shared" si="2"/>
        <v>0</v>
      </c>
      <c r="AZ7" s="350">
        <f t="shared" si="2"/>
        <v>0</v>
      </c>
      <c r="BA7" s="350">
        <f t="shared" si="2"/>
        <v>0</v>
      </c>
      <c r="BB7" s="350">
        <f t="shared" si="2"/>
        <v>0</v>
      </c>
      <c r="BC7" s="350">
        <f t="shared" si="2"/>
        <v>0</v>
      </c>
      <c r="BD7" s="350">
        <f t="shared" si="2"/>
        <v>0</v>
      </c>
      <c r="BE7" s="350">
        <f t="shared" si="2"/>
        <v>0</v>
      </c>
      <c r="BF7" s="350">
        <f t="shared" si="2"/>
        <v>0</v>
      </c>
      <c r="BG7" s="350">
        <f t="shared" si="2"/>
        <v>0</v>
      </c>
      <c r="BH7" s="350">
        <f t="shared" si="2"/>
        <v>0</v>
      </c>
      <c r="BI7" s="350">
        <f t="shared" si="2"/>
        <v>0</v>
      </c>
      <c r="BJ7" s="350">
        <f t="shared" si="2"/>
        <v>0</v>
      </c>
      <c r="BK7" s="350">
        <f t="shared" si="2"/>
        <v>0</v>
      </c>
      <c r="BL7" s="350">
        <f t="shared" si="2"/>
        <v>0</v>
      </c>
      <c r="BM7" s="350">
        <f t="shared" si="2"/>
        <v>0</v>
      </c>
      <c r="BN7" s="350">
        <f t="shared" si="2"/>
        <v>0</v>
      </c>
      <c r="BO7" s="350">
        <f t="shared" si="2"/>
        <v>0</v>
      </c>
      <c r="BP7" s="350">
        <f t="shared" si="2"/>
        <v>0</v>
      </c>
      <c r="BQ7" s="350">
        <f t="shared" si="2"/>
        <v>0</v>
      </c>
      <c r="BR7" s="350">
        <f t="shared" si="2"/>
        <v>0</v>
      </c>
      <c r="BS7" s="350">
        <f t="shared" si="2"/>
        <v>0</v>
      </c>
      <c r="BT7" s="350">
        <f t="shared" si="2"/>
        <v>0</v>
      </c>
      <c r="BU7" s="350">
        <f t="shared" ref="BU7:DC7" si="3">BU8+BU9+BU89-BU100-BU111</f>
        <v>0</v>
      </c>
      <c r="BV7" s="350">
        <f t="shared" si="3"/>
        <v>0</v>
      </c>
      <c r="BW7" s="350">
        <f t="shared" si="3"/>
        <v>0</v>
      </c>
      <c r="BX7" s="350">
        <f t="shared" si="3"/>
        <v>0</v>
      </c>
      <c r="BY7" s="350">
        <f t="shared" si="3"/>
        <v>0</v>
      </c>
      <c r="BZ7" s="350">
        <f t="shared" si="3"/>
        <v>0</v>
      </c>
      <c r="CA7" s="350">
        <f t="shared" si="3"/>
        <v>0</v>
      </c>
      <c r="CB7" s="350">
        <f t="shared" si="3"/>
        <v>0</v>
      </c>
      <c r="CC7" s="350">
        <f t="shared" si="3"/>
        <v>0</v>
      </c>
      <c r="CD7" s="350">
        <f t="shared" si="3"/>
        <v>0</v>
      </c>
      <c r="CE7" s="350">
        <f t="shared" si="3"/>
        <v>0</v>
      </c>
      <c r="CF7" s="350">
        <f t="shared" si="3"/>
        <v>0</v>
      </c>
      <c r="CG7" s="350">
        <f t="shared" si="3"/>
        <v>0</v>
      </c>
      <c r="CH7" s="350">
        <f t="shared" si="3"/>
        <v>0</v>
      </c>
      <c r="CI7" s="350">
        <f t="shared" si="3"/>
        <v>0</v>
      </c>
      <c r="CJ7" s="350">
        <f t="shared" si="3"/>
        <v>0</v>
      </c>
      <c r="CK7" s="350">
        <f t="shared" si="3"/>
        <v>0</v>
      </c>
      <c r="CL7" s="350">
        <f t="shared" si="3"/>
        <v>0</v>
      </c>
      <c r="CM7" s="350">
        <f t="shared" si="3"/>
        <v>0</v>
      </c>
      <c r="CN7" s="350">
        <f t="shared" si="3"/>
        <v>0</v>
      </c>
      <c r="CO7" s="350">
        <f t="shared" si="3"/>
        <v>0</v>
      </c>
      <c r="CP7" s="350">
        <f t="shared" si="3"/>
        <v>0</v>
      </c>
      <c r="CQ7" s="350">
        <f t="shared" si="3"/>
        <v>0</v>
      </c>
      <c r="CR7" s="350">
        <f t="shared" si="3"/>
        <v>0</v>
      </c>
      <c r="CS7" s="350">
        <f t="shared" si="3"/>
        <v>0</v>
      </c>
      <c r="CT7" s="350">
        <f t="shared" si="3"/>
        <v>0</v>
      </c>
      <c r="CU7" s="350">
        <f t="shared" si="3"/>
        <v>0</v>
      </c>
      <c r="CV7" s="350">
        <f t="shared" si="3"/>
        <v>0</v>
      </c>
      <c r="CW7" s="350">
        <f t="shared" si="3"/>
        <v>0</v>
      </c>
      <c r="CX7" s="350">
        <f t="shared" si="3"/>
        <v>0</v>
      </c>
      <c r="CY7" s="350">
        <f t="shared" si="3"/>
        <v>0</v>
      </c>
      <c r="CZ7" s="350">
        <f t="shared" si="3"/>
        <v>0</v>
      </c>
      <c r="DA7" s="350">
        <f t="shared" si="3"/>
        <v>0</v>
      </c>
      <c r="DB7" s="350">
        <f t="shared" si="3"/>
        <v>0</v>
      </c>
      <c r="DC7" s="350">
        <f t="shared" si="3"/>
        <v>0</v>
      </c>
      <c r="DF7" s="23">
        <f t="shared" ref="DF7:DF11" si="4">COUNTIF($H7:$DC7,"&lt;&gt;0")</f>
        <v>0</v>
      </c>
    </row>
    <row r="8" spans="1:112" ht="15">
      <c r="B8" s="323" t="s">
        <v>168</v>
      </c>
      <c r="C8" s="349" t="s">
        <v>169</v>
      </c>
      <c r="D8" s="349"/>
      <c r="E8" s="351"/>
      <c r="F8" s="352">
        <f>SUM(F20,F31,F42,F54,F65,F76,F87)</f>
        <v>0</v>
      </c>
      <c r="G8" s="350">
        <f>SUMIF($H$5:$DC$5,"&lt;="&amp;PAL,$H8:$DC8)</f>
        <v>0</v>
      </c>
      <c r="H8" s="352">
        <f>SUM(H20,H31,H42,H54,H65,H76,H87)</f>
        <v>0</v>
      </c>
      <c r="I8" s="352">
        <f t="shared" ref="I8:BT8" si="5">SUM(I20,I31,I42,I54,I65,I76,I87)</f>
        <v>0</v>
      </c>
      <c r="J8" s="352">
        <f t="shared" si="5"/>
        <v>0</v>
      </c>
      <c r="K8" s="352">
        <f t="shared" si="5"/>
        <v>0</v>
      </c>
      <c r="L8" s="352">
        <f t="shared" si="5"/>
        <v>0</v>
      </c>
      <c r="M8" s="352">
        <f t="shared" si="5"/>
        <v>0</v>
      </c>
      <c r="N8" s="352">
        <f t="shared" si="5"/>
        <v>0</v>
      </c>
      <c r="O8" s="352">
        <f t="shared" si="5"/>
        <v>0</v>
      </c>
      <c r="P8" s="352">
        <f t="shared" si="5"/>
        <v>0</v>
      </c>
      <c r="Q8" s="352">
        <f t="shared" si="5"/>
        <v>0</v>
      </c>
      <c r="R8" s="352">
        <f t="shared" si="5"/>
        <v>0</v>
      </c>
      <c r="S8" s="352">
        <f t="shared" si="5"/>
        <v>0</v>
      </c>
      <c r="T8" s="352">
        <f t="shared" si="5"/>
        <v>0</v>
      </c>
      <c r="U8" s="352">
        <f t="shared" si="5"/>
        <v>0</v>
      </c>
      <c r="V8" s="352">
        <f t="shared" si="5"/>
        <v>0</v>
      </c>
      <c r="W8" s="352">
        <f t="shared" si="5"/>
        <v>0</v>
      </c>
      <c r="X8" s="352">
        <f t="shared" si="5"/>
        <v>0</v>
      </c>
      <c r="Y8" s="352">
        <f t="shared" si="5"/>
        <v>0</v>
      </c>
      <c r="Z8" s="352">
        <f t="shared" si="5"/>
        <v>0</v>
      </c>
      <c r="AA8" s="352">
        <f t="shared" si="5"/>
        <v>0</v>
      </c>
      <c r="AB8" s="352">
        <f t="shared" si="5"/>
        <v>0</v>
      </c>
      <c r="AC8" s="352">
        <f t="shared" si="5"/>
        <v>0</v>
      </c>
      <c r="AD8" s="352">
        <f t="shared" si="5"/>
        <v>0</v>
      </c>
      <c r="AE8" s="352">
        <f t="shared" si="5"/>
        <v>0</v>
      </c>
      <c r="AF8" s="352">
        <f t="shared" si="5"/>
        <v>0</v>
      </c>
      <c r="AG8" s="352">
        <f t="shared" si="5"/>
        <v>0</v>
      </c>
      <c r="AH8" s="352">
        <f t="shared" si="5"/>
        <v>0</v>
      </c>
      <c r="AI8" s="352">
        <f t="shared" si="5"/>
        <v>0</v>
      </c>
      <c r="AJ8" s="352">
        <f t="shared" si="5"/>
        <v>0</v>
      </c>
      <c r="AK8" s="352">
        <f t="shared" si="5"/>
        <v>0</v>
      </c>
      <c r="AL8" s="352">
        <f t="shared" si="5"/>
        <v>0</v>
      </c>
      <c r="AM8" s="352">
        <f t="shared" si="5"/>
        <v>0</v>
      </c>
      <c r="AN8" s="352">
        <f t="shared" si="5"/>
        <v>0</v>
      </c>
      <c r="AO8" s="352">
        <f t="shared" si="5"/>
        <v>0</v>
      </c>
      <c r="AP8" s="352">
        <f t="shared" si="5"/>
        <v>0</v>
      </c>
      <c r="AQ8" s="352">
        <f t="shared" si="5"/>
        <v>0</v>
      </c>
      <c r="AR8" s="352">
        <f t="shared" si="5"/>
        <v>0</v>
      </c>
      <c r="AS8" s="352">
        <f t="shared" si="5"/>
        <v>0</v>
      </c>
      <c r="AT8" s="352">
        <f t="shared" si="5"/>
        <v>0</v>
      </c>
      <c r="AU8" s="352">
        <f t="shared" si="5"/>
        <v>0</v>
      </c>
      <c r="AV8" s="352">
        <f t="shared" si="5"/>
        <v>0</v>
      </c>
      <c r="AW8" s="352">
        <f t="shared" si="5"/>
        <v>0</v>
      </c>
      <c r="AX8" s="352">
        <f t="shared" si="5"/>
        <v>0</v>
      </c>
      <c r="AY8" s="352">
        <f t="shared" si="5"/>
        <v>0</v>
      </c>
      <c r="AZ8" s="352">
        <f t="shared" si="5"/>
        <v>0</v>
      </c>
      <c r="BA8" s="352">
        <f t="shared" si="5"/>
        <v>0</v>
      </c>
      <c r="BB8" s="352">
        <f t="shared" si="5"/>
        <v>0</v>
      </c>
      <c r="BC8" s="352">
        <f t="shared" si="5"/>
        <v>0</v>
      </c>
      <c r="BD8" s="352">
        <f t="shared" si="5"/>
        <v>0</v>
      </c>
      <c r="BE8" s="352">
        <f t="shared" si="5"/>
        <v>0</v>
      </c>
      <c r="BF8" s="352">
        <f t="shared" si="5"/>
        <v>0</v>
      </c>
      <c r="BG8" s="352">
        <f t="shared" si="5"/>
        <v>0</v>
      </c>
      <c r="BH8" s="352">
        <f t="shared" si="5"/>
        <v>0</v>
      </c>
      <c r="BI8" s="352">
        <f t="shared" si="5"/>
        <v>0</v>
      </c>
      <c r="BJ8" s="352">
        <f t="shared" si="5"/>
        <v>0</v>
      </c>
      <c r="BK8" s="352">
        <f t="shared" si="5"/>
        <v>0</v>
      </c>
      <c r="BL8" s="352">
        <f t="shared" si="5"/>
        <v>0</v>
      </c>
      <c r="BM8" s="352">
        <f t="shared" si="5"/>
        <v>0</v>
      </c>
      <c r="BN8" s="352">
        <f t="shared" si="5"/>
        <v>0</v>
      </c>
      <c r="BO8" s="352">
        <f t="shared" si="5"/>
        <v>0</v>
      </c>
      <c r="BP8" s="352">
        <f t="shared" si="5"/>
        <v>0</v>
      </c>
      <c r="BQ8" s="352">
        <f t="shared" si="5"/>
        <v>0</v>
      </c>
      <c r="BR8" s="352">
        <f t="shared" si="5"/>
        <v>0</v>
      </c>
      <c r="BS8" s="352">
        <f t="shared" si="5"/>
        <v>0</v>
      </c>
      <c r="BT8" s="352">
        <f t="shared" si="5"/>
        <v>0</v>
      </c>
      <c r="BU8" s="352">
        <f t="shared" ref="BU8:DC8" si="6">SUM(BU20,BU31,BU42,BU54,BU65,BU76,BU87)</f>
        <v>0</v>
      </c>
      <c r="BV8" s="352">
        <f t="shared" si="6"/>
        <v>0</v>
      </c>
      <c r="BW8" s="352">
        <f t="shared" si="6"/>
        <v>0</v>
      </c>
      <c r="BX8" s="352">
        <f t="shared" si="6"/>
        <v>0</v>
      </c>
      <c r="BY8" s="352">
        <f t="shared" si="6"/>
        <v>0</v>
      </c>
      <c r="BZ8" s="352">
        <f t="shared" si="6"/>
        <v>0</v>
      </c>
      <c r="CA8" s="352">
        <f t="shared" si="6"/>
        <v>0</v>
      </c>
      <c r="CB8" s="352">
        <f t="shared" si="6"/>
        <v>0</v>
      </c>
      <c r="CC8" s="352">
        <f t="shared" si="6"/>
        <v>0</v>
      </c>
      <c r="CD8" s="352">
        <f t="shared" si="6"/>
        <v>0</v>
      </c>
      <c r="CE8" s="352">
        <f t="shared" si="6"/>
        <v>0</v>
      </c>
      <c r="CF8" s="352">
        <f t="shared" si="6"/>
        <v>0</v>
      </c>
      <c r="CG8" s="352">
        <f t="shared" si="6"/>
        <v>0</v>
      </c>
      <c r="CH8" s="352">
        <f t="shared" si="6"/>
        <v>0</v>
      </c>
      <c r="CI8" s="352">
        <f t="shared" si="6"/>
        <v>0</v>
      </c>
      <c r="CJ8" s="352">
        <f t="shared" si="6"/>
        <v>0</v>
      </c>
      <c r="CK8" s="352">
        <f t="shared" si="6"/>
        <v>0</v>
      </c>
      <c r="CL8" s="352">
        <f t="shared" si="6"/>
        <v>0</v>
      </c>
      <c r="CM8" s="352">
        <f t="shared" si="6"/>
        <v>0</v>
      </c>
      <c r="CN8" s="352">
        <f t="shared" si="6"/>
        <v>0</v>
      </c>
      <c r="CO8" s="352">
        <f t="shared" si="6"/>
        <v>0</v>
      </c>
      <c r="CP8" s="352">
        <f t="shared" si="6"/>
        <v>0</v>
      </c>
      <c r="CQ8" s="352">
        <f t="shared" si="6"/>
        <v>0</v>
      </c>
      <c r="CR8" s="352">
        <f t="shared" si="6"/>
        <v>0</v>
      </c>
      <c r="CS8" s="352">
        <f t="shared" si="6"/>
        <v>0</v>
      </c>
      <c r="CT8" s="352">
        <f t="shared" si="6"/>
        <v>0</v>
      </c>
      <c r="CU8" s="352">
        <f t="shared" si="6"/>
        <v>0</v>
      </c>
      <c r="CV8" s="352">
        <f t="shared" si="6"/>
        <v>0</v>
      </c>
      <c r="CW8" s="352">
        <f t="shared" si="6"/>
        <v>0</v>
      </c>
      <c r="CX8" s="352">
        <f t="shared" si="6"/>
        <v>0</v>
      </c>
      <c r="CY8" s="352">
        <f t="shared" si="6"/>
        <v>0</v>
      </c>
      <c r="CZ8" s="352">
        <f t="shared" si="6"/>
        <v>0</v>
      </c>
      <c r="DA8" s="352">
        <f t="shared" si="6"/>
        <v>0</v>
      </c>
      <c r="DB8" s="352">
        <f t="shared" si="6"/>
        <v>0</v>
      </c>
      <c r="DC8" s="352">
        <f t="shared" si="6"/>
        <v>0</v>
      </c>
      <c r="DF8" s="23">
        <f t="shared" si="4"/>
        <v>0</v>
      </c>
    </row>
    <row r="9" spans="1:112" ht="15">
      <c r="B9" s="353" t="s">
        <v>170</v>
      </c>
      <c r="C9" s="354" t="s">
        <v>171</v>
      </c>
      <c r="D9" s="355"/>
      <c r="E9" s="355"/>
      <c r="F9" s="356">
        <f>F10+F44+F78-F8</f>
        <v>0</v>
      </c>
      <c r="G9" s="350">
        <f>SUMIF($H$5:$DC$5,"&lt;="&amp;PAL,$H9:$DC9)</f>
        <v>0</v>
      </c>
      <c r="H9" s="356">
        <f t="shared" ref="H9:AM9" si="7">H10+H44+H78-H8</f>
        <v>0</v>
      </c>
      <c r="I9" s="356">
        <f t="shared" si="7"/>
        <v>0</v>
      </c>
      <c r="J9" s="356">
        <f t="shared" si="7"/>
        <v>0</v>
      </c>
      <c r="K9" s="356">
        <f t="shared" si="7"/>
        <v>0</v>
      </c>
      <c r="L9" s="356">
        <f t="shared" si="7"/>
        <v>0</v>
      </c>
      <c r="M9" s="356">
        <f t="shared" si="7"/>
        <v>0</v>
      </c>
      <c r="N9" s="356">
        <f t="shared" si="7"/>
        <v>0</v>
      </c>
      <c r="O9" s="356">
        <f t="shared" si="7"/>
        <v>0</v>
      </c>
      <c r="P9" s="356">
        <f t="shared" si="7"/>
        <v>0</v>
      </c>
      <c r="Q9" s="356">
        <f t="shared" si="7"/>
        <v>0</v>
      </c>
      <c r="R9" s="356">
        <f t="shared" si="7"/>
        <v>0</v>
      </c>
      <c r="S9" s="356">
        <f t="shared" si="7"/>
        <v>0</v>
      </c>
      <c r="T9" s="356">
        <f t="shared" si="7"/>
        <v>0</v>
      </c>
      <c r="U9" s="356">
        <f t="shared" si="7"/>
        <v>0</v>
      </c>
      <c r="V9" s="356">
        <f t="shared" si="7"/>
        <v>0</v>
      </c>
      <c r="W9" s="356">
        <f t="shared" si="7"/>
        <v>0</v>
      </c>
      <c r="X9" s="356">
        <f t="shared" si="7"/>
        <v>0</v>
      </c>
      <c r="Y9" s="356">
        <f t="shared" si="7"/>
        <v>0</v>
      </c>
      <c r="Z9" s="356">
        <f t="shared" si="7"/>
        <v>0</v>
      </c>
      <c r="AA9" s="356">
        <f t="shared" si="7"/>
        <v>0</v>
      </c>
      <c r="AB9" s="356">
        <f t="shared" si="7"/>
        <v>0</v>
      </c>
      <c r="AC9" s="356">
        <f t="shared" si="7"/>
        <v>0</v>
      </c>
      <c r="AD9" s="356">
        <f t="shared" si="7"/>
        <v>0</v>
      </c>
      <c r="AE9" s="356">
        <f t="shared" si="7"/>
        <v>0</v>
      </c>
      <c r="AF9" s="356">
        <f t="shared" si="7"/>
        <v>0</v>
      </c>
      <c r="AG9" s="356">
        <f t="shared" si="7"/>
        <v>0</v>
      </c>
      <c r="AH9" s="356">
        <f t="shared" si="7"/>
        <v>0</v>
      </c>
      <c r="AI9" s="356">
        <f t="shared" si="7"/>
        <v>0</v>
      </c>
      <c r="AJ9" s="356">
        <f t="shared" si="7"/>
        <v>0</v>
      </c>
      <c r="AK9" s="356">
        <f t="shared" si="7"/>
        <v>0</v>
      </c>
      <c r="AL9" s="356">
        <f t="shared" si="7"/>
        <v>0</v>
      </c>
      <c r="AM9" s="356">
        <f t="shared" si="7"/>
        <v>0</v>
      </c>
      <c r="AN9" s="356">
        <f t="shared" ref="AN9:BS9" si="8">AN10+AN44+AN78-AN8</f>
        <v>0</v>
      </c>
      <c r="AO9" s="356">
        <f t="shared" si="8"/>
        <v>0</v>
      </c>
      <c r="AP9" s="356">
        <f t="shared" si="8"/>
        <v>0</v>
      </c>
      <c r="AQ9" s="356">
        <f t="shared" si="8"/>
        <v>0</v>
      </c>
      <c r="AR9" s="356">
        <f t="shared" si="8"/>
        <v>0</v>
      </c>
      <c r="AS9" s="356">
        <f t="shared" si="8"/>
        <v>0</v>
      </c>
      <c r="AT9" s="356">
        <f t="shared" si="8"/>
        <v>0</v>
      </c>
      <c r="AU9" s="356">
        <f t="shared" si="8"/>
        <v>0</v>
      </c>
      <c r="AV9" s="356">
        <f t="shared" si="8"/>
        <v>0</v>
      </c>
      <c r="AW9" s="356">
        <f t="shared" si="8"/>
        <v>0</v>
      </c>
      <c r="AX9" s="356">
        <f t="shared" si="8"/>
        <v>0</v>
      </c>
      <c r="AY9" s="356">
        <f t="shared" si="8"/>
        <v>0</v>
      </c>
      <c r="AZ9" s="356">
        <f t="shared" si="8"/>
        <v>0</v>
      </c>
      <c r="BA9" s="356">
        <f t="shared" si="8"/>
        <v>0</v>
      </c>
      <c r="BB9" s="356">
        <f t="shared" si="8"/>
        <v>0</v>
      </c>
      <c r="BC9" s="356">
        <f t="shared" si="8"/>
        <v>0</v>
      </c>
      <c r="BD9" s="356">
        <f t="shared" si="8"/>
        <v>0</v>
      </c>
      <c r="BE9" s="356">
        <f t="shared" si="8"/>
        <v>0</v>
      </c>
      <c r="BF9" s="356">
        <f t="shared" si="8"/>
        <v>0</v>
      </c>
      <c r="BG9" s="356">
        <f t="shared" si="8"/>
        <v>0</v>
      </c>
      <c r="BH9" s="356">
        <f t="shared" si="8"/>
        <v>0</v>
      </c>
      <c r="BI9" s="356">
        <f t="shared" si="8"/>
        <v>0</v>
      </c>
      <c r="BJ9" s="356">
        <f t="shared" si="8"/>
        <v>0</v>
      </c>
      <c r="BK9" s="356">
        <f t="shared" si="8"/>
        <v>0</v>
      </c>
      <c r="BL9" s="356">
        <f t="shared" si="8"/>
        <v>0</v>
      </c>
      <c r="BM9" s="356">
        <f t="shared" si="8"/>
        <v>0</v>
      </c>
      <c r="BN9" s="356">
        <f t="shared" si="8"/>
        <v>0</v>
      </c>
      <c r="BO9" s="356">
        <f t="shared" si="8"/>
        <v>0</v>
      </c>
      <c r="BP9" s="356">
        <f t="shared" si="8"/>
        <v>0</v>
      </c>
      <c r="BQ9" s="356">
        <f t="shared" si="8"/>
        <v>0</v>
      </c>
      <c r="BR9" s="356">
        <f t="shared" si="8"/>
        <v>0</v>
      </c>
      <c r="BS9" s="356">
        <f t="shared" si="8"/>
        <v>0</v>
      </c>
      <c r="BT9" s="356">
        <f t="shared" ref="BT9:CY9" si="9">BT10+BT44+BT78-BT8</f>
        <v>0</v>
      </c>
      <c r="BU9" s="356">
        <f t="shared" si="9"/>
        <v>0</v>
      </c>
      <c r="BV9" s="356">
        <f t="shared" si="9"/>
        <v>0</v>
      </c>
      <c r="BW9" s="356">
        <f t="shared" si="9"/>
        <v>0</v>
      </c>
      <c r="BX9" s="356">
        <f t="shared" si="9"/>
        <v>0</v>
      </c>
      <c r="BY9" s="356">
        <f t="shared" si="9"/>
        <v>0</v>
      </c>
      <c r="BZ9" s="356">
        <f t="shared" si="9"/>
        <v>0</v>
      </c>
      <c r="CA9" s="356">
        <f t="shared" si="9"/>
        <v>0</v>
      </c>
      <c r="CB9" s="356">
        <f t="shared" si="9"/>
        <v>0</v>
      </c>
      <c r="CC9" s="356">
        <f t="shared" si="9"/>
        <v>0</v>
      </c>
      <c r="CD9" s="356">
        <f t="shared" si="9"/>
        <v>0</v>
      </c>
      <c r="CE9" s="356">
        <f t="shared" si="9"/>
        <v>0</v>
      </c>
      <c r="CF9" s="356">
        <f t="shared" si="9"/>
        <v>0</v>
      </c>
      <c r="CG9" s="356">
        <f t="shared" si="9"/>
        <v>0</v>
      </c>
      <c r="CH9" s="356">
        <f t="shared" si="9"/>
        <v>0</v>
      </c>
      <c r="CI9" s="356">
        <f t="shared" si="9"/>
        <v>0</v>
      </c>
      <c r="CJ9" s="356">
        <f t="shared" si="9"/>
        <v>0</v>
      </c>
      <c r="CK9" s="356">
        <f t="shared" si="9"/>
        <v>0</v>
      </c>
      <c r="CL9" s="356">
        <f t="shared" si="9"/>
        <v>0</v>
      </c>
      <c r="CM9" s="356">
        <f t="shared" si="9"/>
        <v>0</v>
      </c>
      <c r="CN9" s="356">
        <f t="shared" si="9"/>
        <v>0</v>
      </c>
      <c r="CO9" s="356">
        <f t="shared" si="9"/>
        <v>0</v>
      </c>
      <c r="CP9" s="356">
        <f t="shared" si="9"/>
        <v>0</v>
      </c>
      <c r="CQ9" s="356">
        <f t="shared" si="9"/>
        <v>0</v>
      </c>
      <c r="CR9" s="356">
        <f t="shared" si="9"/>
        <v>0</v>
      </c>
      <c r="CS9" s="356">
        <f t="shared" si="9"/>
        <v>0</v>
      </c>
      <c r="CT9" s="356">
        <f t="shared" si="9"/>
        <v>0</v>
      </c>
      <c r="CU9" s="356">
        <f t="shared" si="9"/>
        <v>0</v>
      </c>
      <c r="CV9" s="356">
        <f t="shared" si="9"/>
        <v>0</v>
      </c>
      <c r="CW9" s="356">
        <f t="shared" si="9"/>
        <v>0</v>
      </c>
      <c r="CX9" s="356">
        <f t="shared" si="9"/>
        <v>0</v>
      </c>
      <c r="CY9" s="356">
        <f t="shared" si="9"/>
        <v>0</v>
      </c>
      <c r="CZ9" s="356">
        <f t="shared" ref="CZ9:DC9" si="10">CZ10+CZ44+CZ78-CZ8</f>
        <v>0</v>
      </c>
      <c r="DA9" s="356">
        <f t="shared" si="10"/>
        <v>0</v>
      </c>
      <c r="DB9" s="356">
        <f t="shared" si="10"/>
        <v>0</v>
      </c>
      <c r="DC9" s="356">
        <f t="shared" si="10"/>
        <v>0</v>
      </c>
      <c r="DF9" s="23">
        <f t="shared" si="4"/>
        <v>0</v>
      </c>
    </row>
    <row r="10" spans="1:112" ht="15">
      <c r="B10" s="323" t="s">
        <v>172</v>
      </c>
      <c r="C10" s="349" t="s">
        <v>173</v>
      </c>
      <c r="D10" s="351"/>
      <c r="E10" s="351"/>
      <c r="F10" s="352">
        <f>F11+F22+F33</f>
        <v>0</v>
      </c>
      <c r="G10" s="350">
        <f>SUMIF($H$5:$DC$5,"&lt;="&amp;PAL,$H10:$DC10)</f>
        <v>0</v>
      </c>
      <c r="H10" s="352">
        <f>H11+H22+H33</f>
        <v>0</v>
      </c>
      <c r="I10" s="352">
        <f t="shared" ref="I10:BT10" si="11">I11+I22+I33</f>
        <v>0</v>
      </c>
      <c r="J10" s="352">
        <f t="shared" si="11"/>
        <v>0</v>
      </c>
      <c r="K10" s="352">
        <f t="shared" si="11"/>
        <v>0</v>
      </c>
      <c r="L10" s="352">
        <f t="shared" si="11"/>
        <v>0</v>
      </c>
      <c r="M10" s="352">
        <f t="shared" si="11"/>
        <v>0</v>
      </c>
      <c r="N10" s="352">
        <f t="shared" si="11"/>
        <v>0</v>
      </c>
      <c r="O10" s="352">
        <f t="shared" si="11"/>
        <v>0</v>
      </c>
      <c r="P10" s="352">
        <f t="shared" si="11"/>
        <v>0</v>
      </c>
      <c r="Q10" s="352">
        <f t="shared" si="11"/>
        <v>0</v>
      </c>
      <c r="R10" s="352">
        <f t="shared" si="11"/>
        <v>0</v>
      </c>
      <c r="S10" s="352">
        <f t="shared" si="11"/>
        <v>0</v>
      </c>
      <c r="T10" s="352">
        <f t="shared" si="11"/>
        <v>0</v>
      </c>
      <c r="U10" s="352">
        <f t="shared" si="11"/>
        <v>0</v>
      </c>
      <c r="V10" s="352">
        <f t="shared" si="11"/>
        <v>0</v>
      </c>
      <c r="W10" s="352">
        <f t="shared" si="11"/>
        <v>0</v>
      </c>
      <c r="X10" s="352">
        <f t="shared" si="11"/>
        <v>0</v>
      </c>
      <c r="Y10" s="352">
        <f t="shared" si="11"/>
        <v>0</v>
      </c>
      <c r="Z10" s="352">
        <f t="shared" si="11"/>
        <v>0</v>
      </c>
      <c r="AA10" s="352">
        <f t="shared" si="11"/>
        <v>0</v>
      </c>
      <c r="AB10" s="352">
        <f t="shared" si="11"/>
        <v>0</v>
      </c>
      <c r="AC10" s="352">
        <f t="shared" si="11"/>
        <v>0</v>
      </c>
      <c r="AD10" s="352">
        <f t="shared" si="11"/>
        <v>0</v>
      </c>
      <c r="AE10" s="352">
        <f t="shared" si="11"/>
        <v>0</v>
      </c>
      <c r="AF10" s="352">
        <f t="shared" si="11"/>
        <v>0</v>
      </c>
      <c r="AG10" s="352">
        <f t="shared" si="11"/>
        <v>0</v>
      </c>
      <c r="AH10" s="352">
        <f t="shared" si="11"/>
        <v>0</v>
      </c>
      <c r="AI10" s="352">
        <f t="shared" si="11"/>
        <v>0</v>
      </c>
      <c r="AJ10" s="352">
        <f t="shared" si="11"/>
        <v>0</v>
      </c>
      <c r="AK10" s="352">
        <f t="shared" si="11"/>
        <v>0</v>
      </c>
      <c r="AL10" s="352">
        <f t="shared" si="11"/>
        <v>0</v>
      </c>
      <c r="AM10" s="352">
        <f t="shared" si="11"/>
        <v>0</v>
      </c>
      <c r="AN10" s="352">
        <f t="shared" si="11"/>
        <v>0</v>
      </c>
      <c r="AO10" s="352">
        <f t="shared" si="11"/>
        <v>0</v>
      </c>
      <c r="AP10" s="352">
        <f t="shared" si="11"/>
        <v>0</v>
      </c>
      <c r="AQ10" s="352">
        <f t="shared" si="11"/>
        <v>0</v>
      </c>
      <c r="AR10" s="352">
        <f t="shared" si="11"/>
        <v>0</v>
      </c>
      <c r="AS10" s="352">
        <f t="shared" si="11"/>
        <v>0</v>
      </c>
      <c r="AT10" s="352">
        <f t="shared" si="11"/>
        <v>0</v>
      </c>
      <c r="AU10" s="352">
        <f t="shared" si="11"/>
        <v>0</v>
      </c>
      <c r="AV10" s="352">
        <f t="shared" si="11"/>
        <v>0</v>
      </c>
      <c r="AW10" s="352">
        <f t="shared" si="11"/>
        <v>0</v>
      </c>
      <c r="AX10" s="352">
        <f t="shared" si="11"/>
        <v>0</v>
      </c>
      <c r="AY10" s="352">
        <f t="shared" si="11"/>
        <v>0</v>
      </c>
      <c r="AZ10" s="352">
        <f t="shared" si="11"/>
        <v>0</v>
      </c>
      <c r="BA10" s="352">
        <f t="shared" si="11"/>
        <v>0</v>
      </c>
      <c r="BB10" s="352">
        <f t="shared" si="11"/>
        <v>0</v>
      </c>
      <c r="BC10" s="352">
        <f t="shared" si="11"/>
        <v>0</v>
      </c>
      <c r="BD10" s="352">
        <f t="shared" si="11"/>
        <v>0</v>
      </c>
      <c r="BE10" s="352">
        <f t="shared" si="11"/>
        <v>0</v>
      </c>
      <c r="BF10" s="352">
        <f t="shared" si="11"/>
        <v>0</v>
      </c>
      <c r="BG10" s="352">
        <f t="shared" si="11"/>
        <v>0</v>
      </c>
      <c r="BH10" s="352">
        <f t="shared" si="11"/>
        <v>0</v>
      </c>
      <c r="BI10" s="352">
        <f t="shared" si="11"/>
        <v>0</v>
      </c>
      <c r="BJ10" s="352">
        <f t="shared" si="11"/>
        <v>0</v>
      </c>
      <c r="BK10" s="352">
        <f t="shared" si="11"/>
        <v>0</v>
      </c>
      <c r="BL10" s="352">
        <f t="shared" si="11"/>
        <v>0</v>
      </c>
      <c r="BM10" s="352">
        <f t="shared" si="11"/>
        <v>0</v>
      </c>
      <c r="BN10" s="352">
        <f t="shared" si="11"/>
        <v>0</v>
      </c>
      <c r="BO10" s="352">
        <f t="shared" si="11"/>
        <v>0</v>
      </c>
      <c r="BP10" s="352">
        <f t="shared" si="11"/>
        <v>0</v>
      </c>
      <c r="BQ10" s="352">
        <f t="shared" si="11"/>
        <v>0</v>
      </c>
      <c r="BR10" s="352">
        <f t="shared" si="11"/>
        <v>0</v>
      </c>
      <c r="BS10" s="352">
        <f t="shared" si="11"/>
        <v>0</v>
      </c>
      <c r="BT10" s="352">
        <f t="shared" si="11"/>
        <v>0</v>
      </c>
      <c r="BU10" s="352">
        <f t="shared" ref="BU10:DC10" si="12">BU11+BU22+BU33</f>
        <v>0</v>
      </c>
      <c r="BV10" s="352">
        <f t="shared" si="12"/>
        <v>0</v>
      </c>
      <c r="BW10" s="352">
        <f t="shared" si="12"/>
        <v>0</v>
      </c>
      <c r="BX10" s="352">
        <f t="shared" si="12"/>
        <v>0</v>
      </c>
      <c r="BY10" s="352">
        <f t="shared" si="12"/>
        <v>0</v>
      </c>
      <c r="BZ10" s="352">
        <f t="shared" si="12"/>
        <v>0</v>
      </c>
      <c r="CA10" s="352">
        <f t="shared" si="12"/>
        <v>0</v>
      </c>
      <c r="CB10" s="352">
        <f t="shared" si="12"/>
        <v>0</v>
      </c>
      <c r="CC10" s="352">
        <f t="shared" si="12"/>
        <v>0</v>
      </c>
      <c r="CD10" s="352">
        <f t="shared" si="12"/>
        <v>0</v>
      </c>
      <c r="CE10" s="352">
        <f t="shared" si="12"/>
        <v>0</v>
      </c>
      <c r="CF10" s="352">
        <f t="shared" si="12"/>
        <v>0</v>
      </c>
      <c r="CG10" s="352">
        <f t="shared" si="12"/>
        <v>0</v>
      </c>
      <c r="CH10" s="352">
        <f t="shared" si="12"/>
        <v>0</v>
      </c>
      <c r="CI10" s="352">
        <f t="shared" si="12"/>
        <v>0</v>
      </c>
      <c r="CJ10" s="352">
        <f t="shared" si="12"/>
        <v>0</v>
      </c>
      <c r="CK10" s="352">
        <f t="shared" si="12"/>
        <v>0</v>
      </c>
      <c r="CL10" s="352">
        <f t="shared" si="12"/>
        <v>0</v>
      </c>
      <c r="CM10" s="352">
        <f t="shared" si="12"/>
        <v>0</v>
      </c>
      <c r="CN10" s="352">
        <f t="shared" si="12"/>
        <v>0</v>
      </c>
      <c r="CO10" s="352">
        <f t="shared" si="12"/>
        <v>0</v>
      </c>
      <c r="CP10" s="352">
        <f t="shared" si="12"/>
        <v>0</v>
      </c>
      <c r="CQ10" s="352">
        <f t="shared" si="12"/>
        <v>0</v>
      </c>
      <c r="CR10" s="352">
        <f t="shared" si="12"/>
        <v>0</v>
      </c>
      <c r="CS10" s="352">
        <f t="shared" si="12"/>
        <v>0</v>
      </c>
      <c r="CT10" s="352">
        <f t="shared" si="12"/>
        <v>0</v>
      </c>
      <c r="CU10" s="352">
        <f t="shared" si="12"/>
        <v>0</v>
      </c>
      <c r="CV10" s="352">
        <f t="shared" si="12"/>
        <v>0</v>
      </c>
      <c r="CW10" s="352">
        <f t="shared" si="12"/>
        <v>0</v>
      </c>
      <c r="CX10" s="352">
        <f t="shared" si="12"/>
        <v>0</v>
      </c>
      <c r="CY10" s="352">
        <f t="shared" si="12"/>
        <v>0</v>
      </c>
      <c r="CZ10" s="352">
        <f t="shared" si="12"/>
        <v>0</v>
      </c>
      <c r="DA10" s="352">
        <f t="shared" si="12"/>
        <v>0</v>
      </c>
      <c r="DB10" s="352">
        <f t="shared" si="12"/>
        <v>0</v>
      </c>
      <c r="DC10" s="352">
        <f t="shared" si="12"/>
        <v>0</v>
      </c>
      <c r="DF10" s="23">
        <f t="shared" si="4"/>
        <v>0</v>
      </c>
    </row>
    <row r="11" spans="1:112" ht="15">
      <c r="B11" s="323" t="s">
        <v>174</v>
      </c>
      <c r="C11" s="349" t="s">
        <v>175</v>
      </c>
      <c r="D11" s="351"/>
      <c r="E11" s="351"/>
      <c r="F11" s="352">
        <f>SUM(F12:F19)+F20</f>
        <v>0</v>
      </c>
      <c r="G11" s="350">
        <f>SUMIF($H$5:$DC$5,"&lt;="&amp;PAL,$H11:$DC11)</f>
        <v>0</v>
      </c>
      <c r="H11" s="352">
        <f>SUM(H12:H19)+H20</f>
        <v>0</v>
      </c>
      <c r="I11" s="352">
        <f t="shared" ref="I11:BT11" si="13">SUM(I12:I19)+I20</f>
        <v>0</v>
      </c>
      <c r="J11" s="352">
        <f t="shared" si="13"/>
        <v>0</v>
      </c>
      <c r="K11" s="352">
        <f t="shared" si="13"/>
        <v>0</v>
      </c>
      <c r="L11" s="352">
        <f t="shared" si="13"/>
        <v>0</v>
      </c>
      <c r="M11" s="352">
        <f t="shared" si="13"/>
        <v>0</v>
      </c>
      <c r="N11" s="352">
        <f t="shared" si="13"/>
        <v>0</v>
      </c>
      <c r="O11" s="352">
        <f t="shared" si="13"/>
        <v>0</v>
      </c>
      <c r="P11" s="352">
        <f t="shared" si="13"/>
        <v>0</v>
      </c>
      <c r="Q11" s="352">
        <f t="shared" si="13"/>
        <v>0</v>
      </c>
      <c r="R11" s="352">
        <f t="shared" si="13"/>
        <v>0</v>
      </c>
      <c r="S11" s="352">
        <f t="shared" si="13"/>
        <v>0</v>
      </c>
      <c r="T11" s="352">
        <f t="shared" si="13"/>
        <v>0</v>
      </c>
      <c r="U11" s="352">
        <f t="shared" si="13"/>
        <v>0</v>
      </c>
      <c r="V11" s="352">
        <f t="shared" si="13"/>
        <v>0</v>
      </c>
      <c r="W11" s="352">
        <f t="shared" si="13"/>
        <v>0</v>
      </c>
      <c r="X11" s="352">
        <f t="shared" si="13"/>
        <v>0</v>
      </c>
      <c r="Y11" s="352">
        <f t="shared" si="13"/>
        <v>0</v>
      </c>
      <c r="Z11" s="352">
        <f t="shared" si="13"/>
        <v>0</v>
      </c>
      <c r="AA11" s="352">
        <f t="shared" si="13"/>
        <v>0</v>
      </c>
      <c r="AB11" s="352">
        <f t="shared" si="13"/>
        <v>0</v>
      </c>
      <c r="AC11" s="352">
        <f t="shared" si="13"/>
        <v>0</v>
      </c>
      <c r="AD11" s="352">
        <f t="shared" si="13"/>
        <v>0</v>
      </c>
      <c r="AE11" s="352">
        <f t="shared" si="13"/>
        <v>0</v>
      </c>
      <c r="AF11" s="352">
        <f t="shared" si="13"/>
        <v>0</v>
      </c>
      <c r="AG11" s="352">
        <f t="shared" si="13"/>
        <v>0</v>
      </c>
      <c r="AH11" s="352">
        <f t="shared" si="13"/>
        <v>0</v>
      </c>
      <c r="AI11" s="352">
        <f t="shared" si="13"/>
        <v>0</v>
      </c>
      <c r="AJ11" s="352">
        <f t="shared" si="13"/>
        <v>0</v>
      </c>
      <c r="AK11" s="352">
        <f t="shared" si="13"/>
        <v>0</v>
      </c>
      <c r="AL11" s="352">
        <f t="shared" si="13"/>
        <v>0</v>
      </c>
      <c r="AM11" s="352">
        <f t="shared" si="13"/>
        <v>0</v>
      </c>
      <c r="AN11" s="352">
        <f t="shared" si="13"/>
        <v>0</v>
      </c>
      <c r="AO11" s="352">
        <f t="shared" si="13"/>
        <v>0</v>
      </c>
      <c r="AP11" s="352">
        <f t="shared" si="13"/>
        <v>0</v>
      </c>
      <c r="AQ11" s="352">
        <f t="shared" si="13"/>
        <v>0</v>
      </c>
      <c r="AR11" s="352">
        <f t="shared" si="13"/>
        <v>0</v>
      </c>
      <c r="AS11" s="352">
        <f t="shared" si="13"/>
        <v>0</v>
      </c>
      <c r="AT11" s="352">
        <f t="shared" si="13"/>
        <v>0</v>
      </c>
      <c r="AU11" s="352">
        <f t="shared" si="13"/>
        <v>0</v>
      </c>
      <c r="AV11" s="352">
        <f t="shared" si="13"/>
        <v>0</v>
      </c>
      <c r="AW11" s="352">
        <f t="shared" si="13"/>
        <v>0</v>
      </c>
      <c r="AX11" s="352">
        <f t="shared" si="13"/>
        <v>0</v>
      </c>
      <c r="AY11" s="352">
        <f t="shared" si="13"/>
        <v>0</v>
      </c>
      <c r="AZ11" s="352">
        <f t="shared" si="13"/>
        <v>0</v>
      </c>
      <c r="BA11" s="352">
        <f t="shared" si="13"/>
        <v>0</v>
      </c>
      <c r="BB11" s="352">
        <f t="shared" si="13"/>
        <v>0</v>
      </c>
      <c r="BC11" s="352">
        <f t="shared" si="13"/>
        <v>0</v>
      </c>
      <c r="BD11" s="352">
        <f t="shared" si="13"/>
        <v>0</v>
      </c>
      <c r="BE11" s="352">
        <f t="shared" si="13"/>
        <v>0</v>
      </c>
      <c r="BF11" s="352">
        <f t="shared" si="13"/>
        <v>0</v>
      </c>
      <c r="BG11" s="352">
        <f t="shared" si="13"/>
        <v>0</v>
      </c>
      <c r="BH11" s="352">
        <f t="shared" si="13"/>
        <v>0</v>
      </c>
      <c r="BI11" s="352">
        <f t="shared" si="13"/>
        <v>0</v>
      </c>
      <c r="BJ11" s="352">
        <f t="shared" si="13"/>
        <v>0</v>
      </c>
      <c r="BK11" s="352">
        <f t="shared" si="13"/>
        <v>0</v>
      </c>
      <c r="BL11" s="352">
        <f t="shared" si="13"/>
        <v>0</v>
      </c>
      <c r="BM11" s="352">
        <f t="shared" si="13"/>
        <v>0</v>
      </c>
      <c r="BN11" s="352">
        <f t="shared" si="13"/>
        <v>0</v>
      </c>
      <c r="BO11" s="352">
        <f t="shared" si="13"/>
        <v>0</v>
      </c>
      <c r="BP11" s="352">
        <f t="shared" si="13"/>
        <v>0</v>
      </c>
      <c r="BQ11" s="352">
        <f t="shared" si="13"/>
        <v>0</v>
      </c>
      <c r="BR11" s="352">
        <f t="shared" si="13"/>
        <v>0</v>
      </c>
      <c r="BS11" s="352">
        <f t="shared" si="13"/>
        <v>0</v>
      </c>
      <c r="BT11" s="352">
        <f t="shared" si="13"/>
        <v>0</v>
      </c>
      <c r="BU11" s="352">
        <f t="shared" ref="BU11:DC11" si="14">SUM(BU12:BU19)+BU20</f>
        <v>0</v>
      </c>
      <c r="BV11" s="352">
        <f t="shared" si="14"/>
        <v>0</v>
      </c>
      <c r="BW11" s="352">
        <f t="shared" si="14"/>
        <v>0</v>
      </c>
      <c r="BX11" s="352">
        <f t="shared" si="14"/>
        <v>0</v>
      </c>
      <c r="BY11" s="352">
        <f t="shared" si="14"/>
        <v>0</v>
      </c>
      <c r="BZ11" s="352">
        <f t="shared" si="14"/>
        <v>0</v>
      </c>
      <c r="CA11" s="352">
        <f t="shared" si="14"/>
        <v>0</v>
      </c>
      <c r="CB11" s="352">
        <f t="shared" si="14"/>
        <v>0</v>
      </c>
      <c r="CC11" s="352">
        <f t="shared" si="14"/>
        <v>0</v>
      </c>
      <c r="CD11" s="352">
        <f t="shared" si="14"/>
        <v>0</v>
      </c>
      <c r="CE11" s="352">
        <f t="shared" si="14"/>
        <v>0</v>
      </c>
      <c r="CF11" s="352">
        <f t="shared" si="14"/>
        <v>0</v>
      </c>
      <c r="CG11" s="352">
        <f t="shared" si="14"/>
        <v>0</v>
      </c>
      <c r="CH11" s="352">
        <f t="shared" si="14"/>
        <v>0</v>
      </c>
      <c r="CI11" s="352">
        <f t="shared" si="14"/>
        <v>0</v>
      </c>
      <c r="CJ11" s="352">
        <f t="shared" si="14"/>
        <v>0</v>
      </c>
      <c r="CK11" s="352">
        <f t="shared" si="14"/>
        <v>0</v>
      </c>
      <c r="CL11" s="352">
        <f t="shared" si="14"/>
        <v>0</v>
      </c>
      <c r="CM11" s="352">
        <f t="shared" si="14"/>
        <v>0</v>
      </c>
      <c r="CN11" s="352">
        <f t="shared" si="14"/>
        <v>0</v>
      </c>
      <c r="CO11" s="352">
        <f t="shared" si="14"/>
        <v>0</v>
      </c>
      <c r="CP11" s="352">
        <f t="shared" si="14"/>
        <v>0</v>
      </c>
      <c r="CQ11" s="352">
        <f t="shared" si="14"/>
        <v>0</v>
      </c>
      <c r="CR11" s="352">
        <f t="shared" si="14"/>
        <v>0</v>
      </c>
      <c r="CS11" s="352">
        <f t="shared" si="14"/>
        <v>0</v>
      </c>
      <c r="CT11" s="352">
        <f t="shared" si="14"/>
        <v>0</v>
      </c>
      <c r="CU11" s="352">
        <f t="shared" si="14"/>
        <v>0</v>
      </c>
      <c r="CV11" s="352">
        <f t="shared" si="14"/>
        <v>0</v>
      </c>
      <c r="CW11" s="352">
        <f t="shared" si="14"/>
        <v>0</v>
      </c>
      <c r="CX11" s="352">
        <f t="shared" si="14"/>
        <v>0</v>
      </c>
      <c r="CY11" s="352">
        <f t="shared" si="14"/>
        <v>0</v>
      </c>
      <c r="CZ11" s="352">
        <f t="shared" si="14"/>
        <v>0</v>
      </c>
      <c r="DA11" s="352">
        <f t="shared" si="14"/>
        <v>0</v>
      </c>
      <c r="DB11" s="352">
        <f t="shared" si="14"/>
        <v>0</v>
      </c>
      <c r="DC11" s="352">
        <f t="shared" si="14"/>
        <v>0</v>
      </c>
      <c r="DF11" s="23">
        <f t="shared" si="4"/>
        <v>0</v>
      </c>
    </row>
    <row r="12" spans="1:112" ht="30">
      <c r="A12" s="67">
        <v>0</v>
      </c>
      <c r="B12" s="323" t="str">
        <f>$B$11&amp;"1."</f>
        <v>D.1.1.</v>
      </c>
      <c r="C12" s="357" t="s">
        <v>268</v>
      </c>
      <c r="D12" s="304"/>
      <c r="E12" s="358">
        <v>0.21</v>
      </c>
      <c r="F12" s="350">
        <f>H12+NPV(FD,I12:INDEX(I12:DC12,PAL))</f>
        <v>0</v>
      </c>
      <c r="G12" s="350">
        <f>SUMIF($H$5:$DC$5,"&lt;="&amp;PAL,$H12:$DC12)</f>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0</v>
      </c>
      <c r="BG12" s="359">
        <v>0</v>
      </c>
      <c r="BH12" s="359">
        <v>0</v>
      </c>
      <c r="BI12" s="359">
        <v>0</v>
      </c>
      <c r="BJ12" s="359">
        <v>0</v>
      </c>
      <c r="BK12" s="359">
        <v>0</v>
      </c>
      <c r="BL12" s="359">
        <v>0</v>
      </c>
      <c r="BM12" s="359">
        <v>0</v>
      </c>
      <c r="BN12" s="359">
        <v>0</v>
      </c>
      <c r="BO12" s="359">
        <v>0</v>
      </c>
      <c r="BP12" s="359">
        <v>0</v>
      </c>
      <c r="BQ12" s="359">
        <v>0</v>
      </c>
      <c r="BR12" s="359">
        <v>0</v>
      </c>
      <c r="BS12" s="359">
        <v>0</v>
      </c>
      <c r="BT12" s="359">
        <v>0</v>
      </c>
      <c r="BU12" s="359">
        <v>0</v>
      </c>
      <c r="BV12" s="359">
        <v>0</v>
      </c>
      <c r="BW12" s="359">
        <v>0</v>
      </c>
      <c r="BX12" s="359">
        <v>0</v>
      </c>
      <c r="BY12" s="359">
        <v>0</v>
      </c>
      <c r="BZ12" s="359">
        <v>0</v>
      </c>
      <c r="CA12" s="359">
        <v>0</v>
      </c>
      <c r="CB12" s="359">
        <v>0</v>
      </c>
      <c r="CC12" s="359">
        <v>0</v>
      </c>
      <c r="CD12" s="359">
        <v>0</v>
      </c>
      <c r="CE12" s="359">
        <v>0</v>
      </c>
      <c r="CF12" s="359">
        <v>0</v>
      </c>
      <c r="CG12" s="359">
        <v>0</v>
      </c>
      <c r="CH12" s="359">
        <v>0</v>
      </c>
      <c r="CI12" s="359">
        <v>0</v>
      </c>
      <c r="CJ12" s="359">
        <v>0</v>
      </c>
      <c r="CK12" s="359">
        <v>0</v>
      </c>
      <c r="CL12" s="359">
        <v>0</v>
      </c>
      <c r="CM12" s="359">
        <v>0</v>
      </c>
      <c r="CN12" s="359">
        <v>0</v>
      </c>
      <c r="CO12" s="359">
        <v>0</v>
      </c>
      <c r="CP12" s="359">
        <v>0</v>
      </c>
      <c r="CQ12" s="359">
        <v>0</v>
      </c>
      <c r="CR12" s="359">
        <v>0</v>
      </c>
      <c r="CS12" s="359">
        <v>0</v>
      </c>
      <c r="CT12" s="359">
        <v>0</v>
      </c>
      <c r="CU12" s="359">
        <v>0</v>
      </c>
      <c r="CV12" s="359">
        <v>0</v>
      </c>
      <c r="CW12" s="359">
        <v>0</v>
      </c>
      <c r="CX12" s="359">
        <v>0</v>
      </c>
      <c r="CY12" s="359">
        <v>0</v>
      </c>
      <c r="CZ12" s="359">
        <v>0</v>
      </c>
      <c r="DA12" s="359">
        <v>0</v>
      </c>
      <c r="DB12" s="359">
        <v>0</v>
      </c>
      <c r="DC12" s="359">
        <v>0</v>
      </c>
      <c r="DE12" s="23">
        <f>COUNTBLANK($H12:$DC12)</f>
        <v>0</v>
      </c>
      <c r="DF12" s="23">
        <f>COUNTIF($H12:$DC12,"&lt;&gt;0")</f>
        <v>0</v>
      </c>
      <c r="DG12">
        <f t="shared" ref="DG12:DG21" si="15">IF(ISNUMBER(E12),E12*100,0)</f>
        <v>21</v>
      </c>
      <c r="DH12">
        <v>0</v>
      </c>
    </row>
    <row r="13" spans="1:112" ht="15">
      <c r="A13" s="67">
        <v>1</v>
      </c>
      <c r="B13" s="323" t="str">
        <f>$B$11&amp;"2."</f>
        <v>D.1.2.</v>
      </c>
      <c r="C13" s="357" t="s">
        <v>182</v>
      </c>
      <c r="D13" s="304"/>
      <c r="E13" s="358">
        <v>0.21</v>
      </c>
      <c r="F13" s="350">
        <f>H13+NPV(FD,I13:INDEX(I13:DC13,PAL))</f>
        <v>0</v>
      </c>
      <c r="G13" s="350">
        <f>SUMIF($H$5:$DC$5,"&lt;="&amp;PAL,$H13:$DC13)</f>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0</v>
      </c>
      <c r="BG13" s="359">
        <v>0</v>
      </c>
      <c r="BH13" s="359">
        <v>0</v>
      </c>
      <c r="BI13" s="359">
        <v>0</v>
      </c>
      <c r="BJ13" s="359">
        <v>0</v>
      </c>
      <c r="BK13" s="359">
        <v>0</v>
      </c>
      <c r="BL13" s="359">
        <v>0</v>
      </c>
      <c r="BM13" s="359">
        <v>0</v>
      </c>
      <c r="BN13" s="359">
        <v>0</v>
      </c>
      <c r="BO13" s="359">
        <v>0</v>
      </c>
      <c r="BP13" s="359">
        <v>0</v>
      </c>
      <c r="BQ13" s="359">
        <v>0</v>
      </c>
      <c r="BR13" s="359">
        <v>0</v>
      </c>
      <c r="BS13" s="359">
        <v>0</v>
      </c>
      <c r="BT13" s="359">
        <v>0</v>
      </c>
      <c r="BU13" s="359">
        <v>0</v>
      </c>
      <c r="BV13" s="359">
        <v>0</v>
      </c>
      <c r="BW13" s="359">
        <v>0</v>
      </c>
      <c r="BX13" s="359">
        <v>0</v>
      </c>
      <c r="BY13" s="359">
        <v>0</v>
      </c>
      <c r="BZ13" s="359">
        <v>0</v>
      </c>
      <c r="CA13" s="359">
        <v>0</v>
      </c>
      <c r="CB13" s="359">
        <v>0</v>
      </c>
      <c r="CC13" s="359">
        <v>0</v>
      </c>
      <c r="CD13" s="359">
        <v>0</v>
      </c>
      <c r="CE13" s="359">
        <v>0</v>
      </c>
      <c r="CF13" s="359">
        <v>0</v>
      </c>
      <c r="CG13" s="359">
        <v>0</v>
      </c>
      <c r="CH13" s="359">
        <v>0</v>
      </c>
      <c r="CI13" s="359">
        <v>0</v>
      </c>
      <c r="CJ13" s="359">
        <v>0</v>
      </c>
      <c r="CK13" s="359">
        <v>0</v>
      </c>
      <c r="CL13" s="359">
        <v>0</v>
      </c>
      <c r="CM13" s="359">
        <v>0</v>
      </c>
      <c r="CN13" s="359">
        <v>0</v>
      </c>
      <c r="CO13" s="359">
        <v>0</v>
      </c>
      <c r="CP13" s="359">
        <v>0</v>
      </c>
      <c r="CQ13" s="359">
        <v>0</v>
      </c>
      <c r="CR13" s="359">
        <v>0</v>
      </c>
      <c r="CS13" s="359">
        <v>0</v>
      </c>
      <c r="CT13" s="359">
        <v>0</v>
      </c>
      <c r="CU13" s="359">
        <v>0</v>
      </c>
      <c r="CV13" s="359">
        <v>0</v>
      </c>
      <c r="CW13" s="359">
        <v>0</v>
      </c>
      <c r="CX13" s="359">
        <v>0</v>
      </c>
      <c r="CY13" s="359">
        <v>0</v>
      </c>
      <c r="CZ13" s="359">
        <v>0</v>
      </c>
      <c r="DA13" s="359">
        <v>0</v>
      </c>
      <c r="DB13" s="359">
        <v>0</v>
      </c>
      <c r="DC13" s="359">
        <v>0</v>
      </c>
      <c r="DE13" s="23">
        <f t="shared" ref="DE13:DE21" si="16">COUNTBLANK(H13:DC13)</f>
        <v>0</v>
      </c>
      <c r="DF13" s="23">
        <f t="shared" ref="DF13:DF76" si="17">COUNTIF($H13:$DC13,"&lt;&gt;0")</f>
        <v>0</v>
      </c>
      <c r="DG13">
        <f t="shared" si="15"/>
        <v>21</v>
      </c>
      <c r="DH13">
        <v>0</v>
      </c>
    </row>
    <row r="14" spans="1:112" ht="15">
      <c r="A14" s="67">
        <v>2</v>
      </c>
      <c r="B14" s="323" t="str">
        <f>$B$11&amp;"3."</f>
        <v>D.1.3.</v>
      </c>
      <c r="C14" s="357" t="s">
        <v>182</v>
      </c>
      <c r="D14" s="304"/>
      <c r="E14" s="358">
        <v>0.21</v>
      </c>
      <c r="F14" s="350">
        <f>H14+NPV(FD,I14:INDEX(I14:DC14,PAL))</f>
        <v>0</v>
      </c>
      <c r="G14" s="350">
        <f>SUMIF($H$5:$DC$5,"&lt;="&amp;PAL,$H14:$DC14)</f>
        <v>0</v>
      </c>
      <c r="H14" s="359">
        <v>0</v>
      </c>
      <c r="I14" s="359">
        <v>0</v>
      </c>
      <c r="J14" s="359">
        <v>0</v>
      </c>
      <c r="K14" s="359">
        <v>0</v>
      </c>
      <c r="L14" s="359">
        <v>0</v>
      </c>
      <c r="M14" s="359">
        <v>0</v>
      </c>
      <c r="N14" s="359">
        <v>0</v>
      </c>
      <c r="O14" s="359">
        <v>0</v>
      </c>
      <c r="P14" s="359">
        <v>0</v>
      </c>
      <c r="Q14" s="359">
        <v>0</v>
      </c>
      <c r="R14" s="359">
        <v>0</v>
      </c>
      <c r="S14" s="359">
        <v>0</v>
      </c>
      <c r="T14" s="359">
        <v>0</v>
      </c>
      <c r="U14" s="359">
        <v>0</v>
      </c>
      <c r="V14" s="359">
        <v>0</v>
      </c>
      <c r="W14" s="359">
        <v>0</v>
      </c>
      <c r="X14" s="359">
        <v>0</v>
      </c>
      <c r="Y14" s="359">
        <v>0</v>
      </c>
      <c r="Z14" s="359">
        <v>0</v>
      </c>
      <c r="AA14" s="359">
        <v>0</v>
      </c>
      <c r="AB14" s="359">
        <v>0</v>
      </c>
      <c r="AC14" s="359">
        <v>0</v>
      </c>
      <c r="AD14" s="359">
        <v>0</v>
      </c>
      <c r="AE14" s="359">
        <v>0</v>
      </c>
      <c r="AF14" s="359">
        <v>0</v>
      </c>
      <c r="AG14" s="359">
        <v>0</v>
      </c>
      <c r="AH14" s="359">
        <v>0</v>
      </c>
      <c r="AI14" s="359">
        <v>0</v>
      </c>
      <c r="AJ14" s="359">
        <v>0</v>
      </c>
      <c r="AK14" s="359">
        <v>0</v>
      </c>
      <c r="AL14" s="359">
        <v>0</v>
      </c>
      <c r="AM14" s="359">
        <v>0</v>
      </c>
      <c r="AN14" s="359">
        <v>0</v>
      </c>
      <c r="AO14" s="359">
        <v>0</v>
      </c>
      <c r="AP14" s="359">
        <v>0</v>
      </c>
      <c r="AQ14" s="359">
        <v>0</v>
      </c>
      <c r="AR14" s="359">
        <v>0</v>
      </c>
      <c r="AS14" s="359">
        <v>0</v>
      </c>
      <c r="AT14" s="359">
        <v>0</v>
      </c>
      <c r="AU14" s="359">
        <v>0</v>
      </c>
      <c r="AV14" s="359">
        <v>0</v>
      </c>
      <c r="AW14" s="359">
        <v>0</v>
      </c>
      <c r="AX14" s="359">
        <v>0</v>
      </c>
      <c r="AY14" s="359">
        <v>0</v>
      </c>
      <c r="AZ14" s="359">
        <v>0</v>
      </c>
      <c r="BA14" s="359">
        <v>0</v>
      </c>
      <c r="BB14" s="359">
        <v>0</v>
      </c>
      <c r="BC14" s="359">
        <v>0</v>
      </c>
      <c r="BD14" s="359">
        <v>0</v>
      </c>
      <c r="BE14" s="359">
        <v>0</v>
      </c>
      <c r="BF14" s="359">
        <v>0</v>
      </c>
      <c r="BG14" s="359">
        <v>0</v>
      </c>
      <c r="BH14" s="359">
        <v>0</v>
      </c>
      <c r="BI14" s="359">
        <v>0</v>
      </c>
      <c r="BJ14" s="359">
        <v>0</v>
      </c>
      <c r="BK14" s="359">
        <v>0</v>
      </c>
      <c r="BL14" s="359">
        <v>0</v>
      </c>
      <c r="BM14" s="359">
        <v>0</v>
      </c>
      <c r="BN14" s="359">
        <v>0</v>
      </c>
      <c r="BO14" s="359">
        <v>0</v>
      </c>
      <c r="BP14" s="359">
        <v>0</v>
      </c>
      <c r="BQ14" s="359">
        <v>0</v>
      </c>
      <c r="BR14" s="359">
        <v>0</v>
      </c>
      <c r="BS14" s="359">
        <v>0</v>
      </c>
      <c r="BT14" s="359">
        <v>0</v>
      </c>
      <c r="BU14" s="359">
        <v>0</v>
      </c>
      <c r="BV14" s="359">
        <v>0</v>
      </c>
      <c r="BW14" s="359">
        <v>0</v>
      </c>
      <c r="BX14" s="359">
        <v>0</v>
      </c>
      <c r="BY14" s="359">
        <v>0</v>
      </c>
      <c r="BZ14" s="359">
        <v>0</v>
      </c>
      <c r="CA14" s="359">
        <v>0</v>
      </c>
      <c r="CB14" s="359">
        <v>0</v>
      </c>
      <c r="CC14" s="359">
        <v>0</v>
      </c>
      <c r="CD14" s="359">
        <v>0</v>
      </c>
      <c r="CE14" s="359">
        <v>0</v>
      </c>
      <c r="CF14" s="359">
        <v>0</v>
      </c>
      <c r="CG14" s="359">
        <v>0</v>
      </c>
      <c r="CH14" s="359">
        <v>0</v>
      </c>
      <c r="CI14" s="359">
        <v>0</v>
      </c>
      <c r="CJ14" s="359">
        <v>0</v>
      </c>
      <c r="CK14" s="359">
        <v>0</v>
      </c>
      <c r="CL14" s="359">
        <v>0</v>
      </c>
      <c r="CM14" s="359">
        <v>0</v>
      </c>
      <c r="CN14" s="359">
        <v>0</v>
      </c>
      <c r="CO14" s="359">
        <v>0</v>
      </c>
      <c r="CP14" s="359">
        <v>0</v>
      </c>
      <c r="CQ14" s="359">
        <v>0</v>
      </c>
      <c r="CR14" s="359">
        <v>0</v>
      </c>
      <c r="CS14" s="359">
        <v>0</v>
      </c>
      <c r="CT14" s="359">
        <v>0</v>
      </c>
      <c r="CU14" s="359">
        <v>0</v>
      </c>
      <c r="CV14" s="359">
        <v>0</v>
      </c>
      <c r="CW14" s="359">
        <v>0</v>
      </c>
      <c r="CX14" s="359">
        <v>0</v>
      </c>
      <c r="CY14" s="359">
        <v>0</v>
      </c>
      <c r="CZ14" s="359">
        <v>0</v>
      </c>
      <c r="DA14" s="359">
        <v>0</v>
      </c>
      <c r="DB14" s="359">
        <v>0</v>
      </c>
      <c r="DC14" s="359">
        <v>0</v>
      </c>
      <c r="DE14" s="23">
        <f t="shared" si="16"/>
        <v>0</v>
      </c>
      <c r="DF14" s="23">
        <f t="shared" si="17"/>
        <v>0</v>
      </c>
      <c r="DG14">
        <f t="shared" si="15"/>
        <v>21</v>
      </c>
      <c r="DH14">
        <v>0</v>
      </c>
    </row>
    <row r="15" spans="1:112" ht="15">
      <c r="A15" s="67">
        <v>3</v>
      </c>
      <c r="B15" s="323" t="str">
        <f>$B$11&amp;"4."</f>
        <v>D.1.4.</v>
      </c>
      <c r="C15" s="357" t="s">
        <v>182</v>
      </c>
      <c r="D15" s="304"/>
      <c r="E15" s="358">
        <v>0.21</v>
      </c>
      <c r="F15" s="350">
        <f>H15+NPV(FD,I15:INDEX(I15:DC15,PAL))</f>
        <v>0</v>
      </c>
      <c r="G15" s="350">
        <f>SUMIF($H$5:$DC$5,"&lt;="&amp;PAL,$H15:$DC15)</f>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v>0</v>
      </c>
      <c r="AH15" s="359">
        <v>0</v>
      </c>
      <c r="AI15" s="359">
        <v>0</v>
      </c>
      <c r="AJ15" s="359">
        <v>0</v>
      </c>
      <c r="AK15" s="359">
        <v>0</v>
      </c>
      <c r="AL15" s="359">
        <v>0</v>
      </c>
      <c r="AM15" s="359">
        <v>0</v>
      </c>
      <c r="AN15" s="359">
        <v>0</v>
      </c>
      <c r="AO15" s="359">
        <v>0</v>
      </c>
      <c r="AP15" s="359">
        <v>0</v>
      </c>
      <c r="AQ15" s="359">
        <v>0</v>
      </c>
      <c r="AR15" s="359">
        <v>0</v>
      </c>
      <c r="AS15" s="359">
        <v>0</v>
      </c>
      <c r="AT15" s="359">
        <v>0</v>
      </c>
      <c r="AU15" s="359">
        <v>0</v>
      </c>
      <c r="AV15" s="359">
        <v>0</v>
      </c>
      <c r="AW15" s="359">
        <v>0</v>
      </c>
      <c r="AX15" s="359">
        <v>0</v>
      </c>
      <c r="AY15" s="359">
        <v>0</v>
      </c>
      <c r="AZ15" s="359">
        <v>0</v>
      </c>
      <c r="BA15" s="359">
        <v>0</v>
      </c>
      <c r="BB15" s="359">
        <v>0</v>
      </c>
      <c r="BC15" s="359">
        <v>0</v>
      </c>
      <c r="BD15" s="359">
        <v>0</v>
      </c>
      <c r="BE15" s="359">
        <v>0</v>
      </c>
      <c r="BF15" s="359">
        <v>0</v>
      </c>
      <c r="BG15" s="359">
        <v>0</v>
      </c>
      <c r="BH15" s="359">
        <v>0</v>
      </c>
      <c r="BI15" s="359">
        <v>0</v>
      </c>
      <c r="BJ15" s="359">
        <v>0</v>
      </c>
      <c r="BK15" s="359">
        <v>0</v>
      </c>
      <c r="BL15" s="359">
        <v>0</v>
      </c>
      <c r="BM15" s="359">
        <v>0</v>
      </c>
      <c r="BN15" s="359">
        <v>0</v>
      </c>
      <c r="BO15" s="359">
        <v>0</v>
      </c>
      <c r="BP15" s="359">
        <v>0</v>
      </c>
      <c r="BQ15" s="359">
        <v>0</v>
      </c>
      <c r="BR15" s="359">
        <v>0</v>
      </c>
      <c r="BS15" s="359">
        <v>0</v>
      </c>
      <c r="BT15" s="359">
        <v>0</v>
      </c>
      <c r="BU15" s="359">
        <v>0</v>
      </c>
      <c r="BV15" s="359">
        <v>0</v>
      </c>
      <c r="BW15" s="359">
        <v>0</v>
      </c>
      <c r="BX15" s="359">
        <v>0</v>
      </c>
      <c r="BY15" s="359">
        <v>0</v>
      </c>
      <c r="BZ15" s="359">
        <v>0</v>
      </c>
      <c r="CA15" s="359">
        <v>0</v>
      </c>
      <c r="CB15" s="359">
        <v>0</v>
      </c>
      <c r="CC15" s="359">
        <v>0</v>
      </c>
      <c r="CD15" s="359">
        <v>0</v>
      </c>
      <c r="CE15" s="359">
        <v>0</v>
      </c>
      <c r="CF15" s="359">
        <v>0</v>
      </c>
      <c r="CG15" s="359">
        <v>0</v>
      </c>
      <c r="CH15" s="359">
        <v>0</v>
      </c>
      <c r="CI15" s="359">
        <v>0</v>
      </c>
      <c r="CJ15" s="359">
        <v>0</v>
      </c>
      <c r="CK15" s="359">
        <v>0</v>
      </c>
      <c r="CL15" s="359">
        <v>0</v>
      </c>
      <c r="CM15" s="359">
        <v>0</v>
      </c>
      <c r="CN15" s="359">
        <v>0</v>
      </c>
      <c r="CO15" s="359">
        <v>0</v>
      </c>
      <c r="CP15" s="359">
        <v>0</v>
      </c>
      <c r="CQ15" s="359">
        <v>0</v>
      </c>
      <c r="CR15" s="359">
        <v>0</v>
      </c>
      <c r="CS15" s="359">
        <v>0</v>
      </c>
      <c r="CT15" s="359">
        <v>0</v>
      </c>
      <c r="CU15" s="359">
        <v>0</v>
      </c>
      <c r="CV15" s="359">
        <v>0</v>
      </c>
      <c r="CW15" s="359">
        <v>0</v>
      </c>
      <c r="CX15" s="359">
        <v>0</v>
      </c>
      <c r="CY15" s="359">
        <v>0</v>
      </c>
      <c r="CZ15" s="359">
        <v>0</v>
      </c>
      <c r="DA15" s="359">
        <v>0</v>
      </c>
      <c r="DB15" s="359">
        <v>0</v>
      </c>
      <c r="DC15" s="359">
        <v>0</v>
      </c>
      <c r="DE15" s="23">
        <f t="shared" si="16"/>
        <v>0</v>
      </c>
      <c r="DF15" s="23">
        <f t="shared" si="17"/>
        <v>0</v>
      </c>
      <c r="DG15">
        <f t="shared" si="15"/>
        <v>21</v>
      </c>
      <c r="DH15">
        <v>0</v>
      </c>
    </row>
    <row r="16" spans="1:112" ht="15">
      <c r="A16" s="67">
        <v>4</v>
      </c>
      <c r="B16" s="323" t="str">
        <f>$B$11&amp;"5."</f>
        <v>D.1.5.</v>
      </c>
      <c r="C16" s="357" t="s">
        <v>182</v>
      </c>
      <c r="D16" s="304"/>
      <c r="E16" s="358">
        <v>0.21</v>
      </c>
      <c r="F16" s="350">
        <f>H16+NPV(FD,I16:INDEX(I16:DC16,PAL))</f>
        <v>0</v>
      </c>
      <c r="G16" s="350">
        <f>SUMIF($H$5:$DC$5,"&lt;="&amp;PAL,$H16:$DC16)</f>
        <v>0</v>
      </c>
      <c r="H16" s="359">
        <v>0</v>
      </c>
      <c r="I16" s="359">
        <v>0</v>
      </c>
      <c r="J16" s="359">
        <v>0</v>
      </c>
      <c r="K16" s="359">
        <v>0</v>
      </c>
      <c r="L16" s="359">
        <v>0</v>
      </c>
      <c r="M16" s="359">
        <v>0</v>
      </c>
      <c r="N16" s="359">
        <v>0</v>
      </c>
      <c r="O16" s="359">
        <v>0</v>
      </c>
      <c r="P16" s="359">
        <v>0</v>
      </c>
      <c r="Q16" s="359">
        <v>0</v>
      </c>
      <c r="R16" s="359">
        <v>0</v>
      </c>
      <c r="S16" s="359">
        <v>0</v>
      </c>
      <c r="T16" s="359">
        <v>0</v>
      </c>
      <c r="U16" s="359">
        <v>0</v>
      </c>
      <c r="V16" s="359">
        <v>0</v>
      </c>
      <c r="W16" s="359">
        <v>0</v>
      </c>
      <c r="X16" s="359">
        <v>0</v>
      </c>
      <c r="Y16" s="359">
        <v>0</v>
      </c>
      <c r="Z16" s="359">
        <v>0</v>
      </c>
      <c r="AA16" s="359">
        <v>0</v>
      </c>
      <c r="AB16" s="359">
        <v>0</v>
      </c>
      <c r="AC16" s="359">
        <v>0</v>
      </c>
      <c r="AD16" s="359">
        <v>0</v>
      </c>
      <c r="AE16" s="359">
        <v>0</v>
      </c>
      <c r="AF16" s="359">
        <v>0</v>
      </c>
      <c r="AG16" s="359">
        <v>0</v>
      </c>
      <c r="AH16" s="359">
        <v>0</v>
      </c>
      <c r="AI16" s="359">
        <v>0</v>
      </c>
      <c r="AJ16" s="359">
        <v>0</v>
      </c>
      <c r="AK16" s="359">
        <v>0</v>
      </c>
      <c r="AL16" s="359">
        <v>0</v>
      </c>
      <c r="AM16" s="359">
        <v>0</v>
      </c>
      <c r="AN16" s="359">
        <v>0</v>
      </c>
      <c r="AO16" s="359">
        <v>0</v>
      </c>
      <c r="AP16" s="359">
        <v>0</v>
      </c>
      <c r="AQ16" s="359">
        <v>0</v>
      </c>
      <c r="AR16" s="359">
        <v>0</v>
      </c>
      <c r="AS16" s="359">
        <v>0</v>
      </c>
      <c r="AT16" s="359">
        <v>0</v>
      </c>
      <c r="AU16" s="359">
        <v>0</v>
      </c>
      <c r="AV16" s="359">
        <v>0</v>
      </c>
      <c r="AW16" s="359">
        <v>0</v>
      </c>
      <c r="AX16" s="359">
        <v>0</v>
      </c>
      <c r="AY16" s="359">
        <v>0</v>
      </c>
      <c r="AZ16" s="359">
        <v>0</v>
      </c>
      <c r="BA16" s="359">
        <v>0</v>
      </c>
      <c r="BB16" s="359">
        <v>0</v>
      </c>
      <c r="BC16" s="359">
        <v>0</v>
      </c>
      <c r="BD16" s="359">
        <v>0</v>
      </c>
      <c r="BE16" s="359">
        <v>0</v>
      </c>
      <c r="BF16" s="359">
        <v>0</v>
      </c>
      <c r="BG16" s="359">
        <v>0</v>
      </c>
      <c r="BH16" s="359">
        <v>0</v>
      </c>
      <c r="BI16" s="359">
        <v>0</v>
      </c>
      <c r="BJ16" s="359">
        <v>0</v>
      </c>
      <c r="BK16" s="359">
        <v>0</v>
      </c>
      <c r="BL16" s="359">
        <v>0</v>
      </c>
      <c r="BM16" s="359">
        <v>0</v>
      </c>
      <c r="BN16" s="359">
        <v>0</v>
      </c>
      <c r="BO16" s="359">
        <v>0</v>
      </c>
      <c r="BP16" s="359">
        <v>0</v>
      </c>
      <c r="BQ16" s="359">
        <v>0</v>
      </c>
      <c r="BR16" s="359">
        <v>0</v>
      </c>
      <c r="BS16" s="359">
        <v>0</v>
      </c>
      <c r="BT16" s="359">
        <v>0</v>
      </c>
      <c r="BU16" s="359">
        <v>0</v>
      </c>
      <c r="BV16" s="359">
        <v>0</v>
      </c>
      <c r="BW16" s="359">
        <v>0</v>
      </c>
      <c r="BX16" s="359">
        <v>0</v>
      </c>
      <c r="BY16" s="359">
        <v>0</v>
      </c>
      <c r="BZ16" s="359">
        <v>0</v>
      </c>
      <c r="CA16" s="359">
        <v>0</v>
      </c>
      <c r="CB16" s="359">
        <v>0</v>
      </c>
      <c r="CC16" s="359">
        <v>0</v>
      </c>
      <c r="CD16" s="359">
        <v>0</v>
      </c>
      <c r="CE16" s="359">
        <v>0</v>
      </c>
      <c r="CF16" s="359">
        <v>0</v>
      </c>
      <c r="CG16" s="359">
        <v>0</v>
      </c>
      <c r="CH16" s="359">
        <v>0</v>
      </c>
      <c r="CI16" s="359">
        <v>0</v>
      </c>
      <c r="CJ16" s="359">
        <v>0</v>
      </c>
      <c r="CK16" s="359">
        <v>0</v>
      </c>
      <c r="CL16" s="359">
        <v>0</v>
      </c>
      <c r="CM16" s="359">
        <v>0</v>
      </c>
      <c r="CN16" s="359">
        <v>0</v>
      </c>
      <c r="CO16" s="359">
        <v>0</v>
      </c>
      <c r="CP16" s="359">
        <v>0</v>
      </c>
      <c r="CQ16" s="359">
        <v>0</v>
      </c>
      <c r="CR16" s="359">
        <v>0</v>
      </c>
      <c r="CS16" s="359">
        <v>0</v>
      </c>
      <c r="CT16" s="359">
        <v>0</v>
      </c>
      <c r="CU16" s="359">
        <v>0</v>
      </c>
      <c r="CV16" s="359">
        <v>0</v>
      </c>
      <c r="CW16" s="359">
        <v>0</v>
      </c>
      <c r="CX16" s="359">
        <v>0</v>
      </c>
      <c r="CY16" s="359">
        <v>0</v>
      </c>
      <c r="CZ16" s="359">
        <v>0</v>
      </c>
      <c r="DA16" s="359">
        <v>0</v>
      </c>
      <c r="DB16" s="359">
        <v>0</v>
      </c>
      <c r="DC16" s="359">
        <v>0</v>
      </c>
      <c r="DE16" s="23">
        <f t="shared" si="16"/>
        <v>0</v>
      </c>
      <c r="DF16" s="23">
        <f t="shared" si="17"/>
        <v>0</v>
      </c>
      <c r="DG16">
        <f t="shared" si="15"/>
        <v>21</v>
      </c>
      <c r="DH16">
        <v>0</v>
      </c>
    </row>
    <row r="17" spans="1:112" ht="15">
      <c r="A17" s="67">
        <v>5</v>
      </c>
      <c r="B17" s="323" t="str">
        <f>$B$11&amp;"6."</f>
        <v>D.1.6.</v>
      </c>
      <c r="C17" s="357" t="s">
        <v>182</v>
      </c>
      <c r="D17" s="304"/>
      <c r="E17" s="358">
        <v>0.21</v>
      </c>
      <c r="F17" s="350">
        <f>H17+NPV(FD,I17:INDEX(I17:DC17,PAL))</f>
        <v>0</v>
      </c>
      <c r="G17" s="350">
        <f>SUMIF($H$5:$DC$5,"&lt;="&amp;PAL,$H17:$DC17)</f>
        <v>0</v>
      </c>
      <c r="H17" s="359">
        <v>0</v>
      </c>
      <c r="I17" s="359">
        <v>0</v>
      </c>
      <c r="J17" s="359">
        <v>0</v>
      </c>
      <c r="K17" s="359">
        <v>0</v>
      </c>
      <c r="L17" s="359">
        <v>0</v>
      </c>
      <c r="M17" s="359">
        <v>0</v>
      </c>
      <c r="N17" s="359">
        <v>0</v>
      </c>
      <c r="O17" s="359">
        <v>0</v>
      </c>
      <c r="P17" s="359">
        <v>0</v>
      </c>
      <c r="Q17" s="359">
        <v>0</v>
      </c>
      <c r="R17" s="359">
        <v>0</v>
      </c>
      <c r="S17" s="359">
        <v>0</v>
      </c>
      <c r="T17" s="359">
        <v>0</v>
      </c>
      <c r="U17" s="359">
        <v>0</v>
      </c>
      <c r="V17" s="359">
        <v>0</v>
      </c>
      <c r="W17" s="359">
        <v>0</v>
      </c>
      <c r="X17" s="359">
        <v>0</v>
      </c>
      <c r="Y17" s="359">
        <v>0</v>
      </c>
      <c r="Z17" s="359">
        <v>0</v>
      </c>
      <c r="AA17" s="359">
        <v>0</v>
      </c>
      <c r="AB17" s="359">
        <v>0</v>
      </c>
      <c r="AC17" s="359">
        <v>0</v>
      </c>
      <c r="AD17" s="359">
        <v>0</v>
      </c>
      <c r="AE17" s="359">
        <v>0</v>
      </c>
      <c r="AF17" s="359">
        <v>0</v>
      </c>
      <c r="AG17" s="359">
        <v>0</v>
      </c>
      <c r="AH17" s="359">
        <v>0</v>
      </c>
      <c r="AI17" s="359">
        <v>0</v>
      </c>
      <c r="AJ17" s="359">
        <v>0</v>
      </c>
      <c r="AK17" s="359">
        <v>0</v>
      </c>
      <c r="AL17" s="359">
        <v>0</v>
      </c>
      <c r="AM17" s="359">
        <v>0</v>
      </c>
      <c r="AN17" s="359">
        <v>0</v>
      </c>
      <c r="AO17" s="359">
        <v>0</v>
      </c>
      <c r="AP17" s="359">
        <v>0</v>
      </c>
      <c r="AQ17" s="359">
        <v>0</v>
      </c>
      <c r="AR17" s="359">
        <v>0</v>
      </c>
      <c r="AS17" s="359">
        <v>0</v>
      </c>
      <c r="AT17" s="359">
        <v>0</v>
      </c>
      <c r="AU17" s="359">
        <v>0</v>
      </c>
      <c r="AV17" s="359">
        <v>0</v>
      </c>
      <c r="AW17" s="359">
        <v>0</v>
      </c>
      <c r="AX17" s="359">
        <v>0</v>
      </c>
      <c r="AY17" s="359">
        <v>0</v>
      </c>
      <c r="AZ17" s="359">
        <v>0</v>
      </c>
      <c r="BA17" s="359">
        <v>0</v>
      </c>
      <c r="BB17" s="359">
        <v>0</v>
      </c>
      <c r="BC17" s="359">
        <v>0</v>
      </c>
      <c r="BD17" s="359">
        <v>0</v>
      </c>
      <c r="BE17" s="359">
        <v>0</v>
      </c>
      <c r="BF17" s="359">
        <v>0</v>
      </c>
      <c r="BG17" s="359">
        <v>0</v>
      </c>
      <c r="BH17" s="359">
        <v>0</v>
      </c>
      <c r="BI17" s="359">
        <v>0</v>
      </c>
      <c r="BJ17" s="359">
        <v>0</v>
      </c>
      <c r="BK17" s="359">
        <v>0</v>
      </c>
      <c r="BL17" s="359">
        <v>0</v>
      </c>
      <c r="BM17" s="359">
        <v>0</v>
      </c>
      <c r="BN17" s="359">
        <v>0</v>
      </c>
      <c r="BO17" s="359">
        <v>0</v>
      </c>
      <c r="BP17" s="359">
        <v>0</v>
      </c>
      <c r="BQ17" s="359">
        <v>0</v>
      </c>
      <c r="BR17" s="359">
        <v>0</v>
      </c>
      <c r="BS17" s="359">
        <v>0</v>
      </c>
      <c r="BT17" s="359">
        <v>0</v>
      </c>
      <c r="BU17" s="359">
        <v>0</v>
      </c>
      <c r="BV17" s="359">
        <v>0</v>
      </c>
      <c r="BW17" s="359">
        <v>0</v>
      </c>
      <c r="BX17" s="359">
        <v>0</v>
      </c>
      <c r="BY17" s="359">
        <v>0</v>
      </c>
      <c r="BZ17" s="359">
        <v>0</v>
      </c>
      <c r="CA17" s="359">
        <v>0</v>
      </c>
      <c r="CB17" s="359">
        <v>0</v>
      </c>
      <c r="CC17" s="359">
        <v>0</v>
      </c>
      <c r="CD17" s="359">
        <v>0</v>
      </c>
      <c r="CE17" s="359">
        <v>0</v>
      </c>
      <c r="CF17" s="359">
        <v>0</v>
      </c>
      <c r="CG17" s="359">
        <v>0</v>
      </c>
      <c r="CH17" s="359">
        <v>0</v>
      </c>
      <c r="CI17" s="359">
        <v>0</v>
      </c>
      <c r="CJ17" s="359">
        <v>0</v>
      </c>
      <c r="CK17" s="359">
        <v>0</v>
      </c>
      <c r="CL17" s="359">
        <v>0</v>
      </c>
      <c r="CM17" s="359">
        <v>0</v>
      </c>
      <c r="CN17" s="359">
        <v>0</v>
      </c>
      <c r="CO17" s="359">
        <v>0</v>
      </c>
      <c r="CP17" s="359">
        <v>0</v>
      </c>
      <c r="CQ17" s="359">
        <v>0</v>
      </c>
      <c r="CR17" s="359">
        <v>0</v>
      </c>
      <c r="CS17" s="359">
        <v>0</v>
      </c>
      <c r="CT17" s="359">
        <v>0</v>
      </c>
      <c r="CU17" s="359">
        <v>0</v>
      </c>
      <c r="CV17" s="359">
        <v>0</v>
      </c>
      <c r="CW17" s="359">
        <v>0</v>
      </c>
      <c r="CX17" s="359">
        <v>0</v>
      </c>
      <c r="CY17" s="359">
        <v>0</v>
      </c>
      <c r="CZ17" s="359">
        <v>0</v>
      </c>
      <c r="DA17" s="359">
        <v>0</v>
      </c>
      <c r="DB17" s="359">
        <v>0</v>
      </c>
      <c r="DC17" s="359">
        <v>0</v>
      </c>
      <c r="DE17" s="23">
        <f t="shared" si="16"/>
        <v>0</v>
      </c>
      <c r="DF17" s="23">
        <f t="shared" si="17"/>
        <v>0</v>
      </c>
      <c r="DG17">
        <f t="shared" si="15"/>
        <v>21</v>
      </c>
      <c r="DH17">
        <v>0</v>
      </c>
    </row>
    <row r="18" spans="1:112" ht="15">
      <c r="A18" s="67">
        <v>6</v>
      </c>
      <c r="B18" s="323" t="str">
        <f>$B$11&amp;"7."</f>
        <v>D.1.7.</v>
      </c>
      <c r="C18" s="357" t="s">
        <v>182</v>
      </c>
      <c r="D18" s="304"/>
      <c r="E18" s="358">
        <v>0.21</v>
      </c>
      <c r="F18" s="350">
        <f>H18+NPV(FD,I18:INDEX(I18:DC18,PAL))</f>
        <v>0</v>
      </c>
      <c r="G18" s="350">
        <f>SUMIF($H$5:$DC$5,"&lt;="&amp;PAL,$H18:$DC18)</f>
        <v>0</v>
      </c>
      <c r="H18" s="359">
        <v>0</v>
      </c>
      <c r="I18" s="359">
        <v>0</v>
      </c>
      <c r="J18" s="359">
        <v>0</v>
      </c>
      <c r="K18" s="359">
        <v>0</v>
      </c>
      <c r="L18" s="359">
        <v>0</v>
      </c>
      <c r="M18" s="359">
        <v>0</v>
      </c>
      <c r="N18" s="359">
        <v>0</v>
      </c>
      <c r="O18" s="359">
        <v>0</v>
      </c>
      <c r="P18" s="359">
        <v>0</v>
      </c>
      <c r="Q18" s="359">
        <v>0</v>
      </c>
      <c r="R18" s="359">
        <v>0</v>
      </c>
      <c r="S18" s="359">
        <v>0</v>
      </c>
      <c r="T18" s="359">
        <v>0</v>
      </c>
      <c r="U18" s="359">
        <v>0</v>
      </c>
      <c r="V18" s="359">
        <v>0</v>
      </c>
      <c r="W18" s="359">
        <v>0</v>
      </c>
      <c r="X18" s="359">
        <v>0</v>
      </c>
      <c r="Y18" s="359">
        <v>0</v>
      </c>
      <c r="Z18" s="359">
        <v>0</v>
      </c>
      <c r="AA18" s="359">
        <v>0</v>
      </c>
      <c r="AB18" s="359">
        <v>0</v>
      </c>
      <c r="AC18" s="359">
        <v>0</v>
      </c>
      <c r="AD18" s="359">
        <v>0</v>
      </c>
      <c r="AE18" s="359">
        <v>0</v>
      </c>
      <c r="AF18" s="359">
        <v>0</v>
      </c>
      <c r="AG18" s="359">
        <v>0</v>
      </c>
      <c r="AH18" s="359">
        <v>0</v>
      </c>
      <c r="AI18" s="359">
        <v>0</v>
      </c>
      <c r="AJ18" s="359">
        <v>0</v>
      </c>
      <c r="AK18" s="359">
        <v>0</v>
      </c>
      <c r="AL18" s="359">
        <v>0</v>
      </c>
      <c r="AM18" s="359">
        <v>0</v>
      </c>
      <c r="AN18" s="359">
        <v>0</v>
      </c>
      <c r="AO18" s="359">
        <v>0</v>
      </c>
      <c r="AP18" s="359">
        <v>0</v>
      </c>
      <c r="AQ18" s="359">
        <v>0</v>
      </c>
      <c r="AR18" s="359">
        <v>0</v>
      </c>
      <c r="AS18" s="359">
        <v>0</v>
      </c>
      <c r="AT18" s="359">
        <v>0</v>
      </c>
      <c r="AU18" s="359">
        <v>0</v>
      </c>
      <c r="AV18" s="359">
        <v>0</v>
      </c>
      <c r="AW18" s="359">
        <v>0</v>
      </c>
      <c r="AX18" s="359">
        <v>0</v>
      </c>
      <c r="AY18" s="359">
        <v>0</v>
      </c>
      <c r="AZ18" s="359">
        <v>0</v>
      </c>
      <c r="BA18" s="359">
        <v>0</v>
      </c>
      <c r="BB18" s="359">
        <v>0</v>
      </c>
      <c r="BC18" s="359">
        <v>0</v>
      </c>
      <c r="BD18" s="359">
        <v>0</v>
      </c>
      <c r="BE18" s="359">
        <v>0</v>
      </c>
      <c r="BF18" s="359">
        <v>0</v>
      </c>
      <c r="BG18" s="359">
        <v>0</v>
      </c>
      <c r="BH18" s="359">
        <v>0</v>
      </c>
      <c r="BI18" s="359">
        <v>0</v>
      </c>
      <c r="BJ18" s="359">
        <v>0</v>
      </c>
      <c r="BK18" s="359">
        <v>0</v>
      </c>
      <c r="BL18" s="359">
        <v>0</v>
      </c>
      <c r="BM18" s="359">
        <v>0</v>
      </c>
      <c r="BN18" s="359">
        <v>0</v>
      </c>
      <c r="BO18" s="359">
        <v>0</v>
      </c>
      <c r="BP18" s="359">
        <v>0</v>
      </c>
      <c r="BQ18" s="359">
        <v>0</v>
      </c>
      <c r="BR18" s="359">
        <v>0</v>
      </c>
      <c r="BS18" s="359">
        <v>0</v>
      </c>
      <c r="BT18" s="359">
        <v>0</v>
      </c>
      <c r="BU18" s="359">
        <v>0</v>
      </c>
      <c r="BV18" s="359">
        <v>0</v>
      </c>
      <c r="BW18" s="359">
        <v>0</v>
      </c>
      <c r="BX18" s="359">
        <v>0</v>
      </c>
      <c r="BY18" s="359">
        <v>0</v>
      </c>
      <c r="BZ18" s="359">
        <v>0</v>
      </c>
      <c r="CA18" s="359">
        <v>0</v>
      </c>
      <c r="CB18" s="359">
        <v>0</v>
      </c>
      <c r="CC18" s="359">
        <v>0</v>
      </c>
      <c r="CD18" s="359">
        <v>0</v>
      </c>
      <c r="CE18" s="359">
        <v>0</v>
      </c>
      <c r="CF18" s="359">
        <v>0</v>
      </c>
      <c r="CG18" s="359">
        <v>0</v>
      </c>
      <c r="CH18" s="359">
        <v>0</v>
      </c>
      <c r="CI18" s="359">
        <v>0</v>
      </c>
      <c r="CJ18" s="359">
        <v>0</v>
      </c>
      <c r="CK18" s="359">
        <v>0</v>
      </c>
      <c r="CL18" s="359">
        <v>0</v>
      </c>
      <c r="CM18" s="359">
        <v>0</v>
      </c>
      <c r="CN18" s="359">
        <v>0</v>
      </c>
      <c r="CO18" s="359">
        <v>0</v>
      </c>
      <c r="CP18" s="359">
        <v>0</v>
      </c>
      <c r="CQ18" s="359">
        <v>0</v>
      </c>
      <c r="CR18" s="359">
        <v>0</v>
      </c>
      <c r="CS18" s="359">
        <v>0</v>
      </c>
      <c r="CT18" s="359">
        <v>0</v>
      </c>
      <c r="CU18" s="359">
        <v>0</v>
      </c>
      <c r="CV18" s="359">
        <v>0</v>
      </c>
      <c r="CW18" s="359">
        <v>0</v>
      </c>
      <c r="CX18" s="359">
        <v>0</v>
      </c>
      <c r="CY18" s="359">
        <v>0</v>
      </c>
      <c r="CZ18" s="359">
        <v>0</v>
      </c>
      <c r="DA18" s="359">
        <v>0</v>
      </c>
      <c r="DB18" s="359">
        <v>0</v>
      </c>
      <c r="DC18" s="359">
        <v>0</v>
      </c>
      <c r="DE18" s="23">
        <f t="shared" si="16"/>
        <v>0</v>
      </c>
      <c r="DF18" s="23">
        <f t="shared" si="17"/>
        <v>0</v>
      </c>
      <c r="DG18">
        <f t="shared" si="15"/>
        <v>21</v>
      </c>
      <c r="DH18">
        <v>0</v>
      </c>
    </row>
    <row r="19" spans="1:112" ht="15">
      <c r="A19" s="67">
        <v>7</v>
      </c>
      <c r="B19" s="323" t="str">
        <f>$B$11&amp;"8."</f>
        <v>D.1.8.</v>
      </c>
      <c r="C19" s="357" t="s">
        <v>182</v>
      </c>
      <c r="D19" s="304"/>
      <c r="E19" s="358">
        <v>0.21</v>
      </c>
      <c r="F19" s="350">
        <f>H19+NPV(FD,I19:INDEX(I19:DC19,PAL))</f>
        <v>0</v>
      </c>
      <c r="G19" s="350">
        <f>SUMIF($H$5:$DC$5,"&lt;="&amp;PAL,$H19:$DC19)</f>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0</v>
      </c>
      <c r="AI19" s="359">
        <v>0</v>
      </c>
      <c r="AJ19" s="359">
        <v>0</v>
      </c>
      <c r="AK19" s="359">
        <v>0</v>
      </c>
      <c r="AL19" s="359">
        <v>0</v>
      </c>
      <c r="AM19" s="359">
        <v>0</v>
      </c>
      <c r="AN19" s="359">
        <v>0</v>
      </c>
      <c r="AO19" s="359">
        <v>0</v>
      </c>
      <c r="AP19" s="359">
        <v>0</v>
      </c>
      <c r="AQ19" s="359">
        <v>0</v>
      </c>
      <c r="AR19" s="359">
        <v>0</v>
      </c>
      <c r="AS19" s="359">
        <v>0</v>
      </c>
      <c r="AT19" s="359">
        <v>0</v>
      </c>
      <c r="AU19" s="359">
        <v>0</v>
      </c>
      <c r="AV19" s="359">
        <v>0</v>
      </c>
      <c r="AW19" s="359">
        <v>0</v>
      </c>
      <c r="AX19" s="359">
        <v>0</v>
      </c>
      <c r="AY19" s="359">
        <v>0</v>
      </c>
      <c r="AZ19" s="359">
        <v>0</v>
      </c>
      <c r="BA19" s="359">
        <v>0</v>
      </c>
      <c r="BB19" s="359">
        <v>0</v>
      </c>
      <c r="BC19" s="359">
        <v>0</v>
      </c>
      <c r="BD19" s="359">
        <v>0</v>
      </c>
      <c r="BE19" s="359">
        <v>0</v>
      </c>
      <c r="BF19" s="359">
        <v>0</v>
      </c>
      <c r="BG19" s="359">
        <v>0</v>
      </c>
      <c r="BH19" s="359">
        <v>0</v>
      </c>
      <c r="BI19" s="359">
        <v>0</v>
      </c>
      <c r="BJ19" s="359">
        <v>0</v>
      </c>
      <c r="BK19" s="359">
        <v>0</v>
      </c>
      <c r="BL19" s="359">
        <v>0</v>
      </c>
      <c r="BM19" s="359">
        <v>0</v>
      </c>
      <c r="BN19" s="359">
        <v>0</v>
      </c>
      <c r="BO19" s="359">
        <v>0</v>
      </c>
      <c r="BP19" s="359">
        <v>0</v>
      </c>
      <c r="BQ19" s="359">
        <v>0</v>
      </c>
      <c r="BR19" s="359">
        <v>0</v>
      </c>
      <c r="BS19" s="359">
        <v>0</v>
      </c>
      <c r="BT19" s="359">
        <v>0</v>
      </c>
      <c r="BU19" s="359">
        <v>0</v>
      </c>
      <c r="BV19" s="359">
        <v>0</v>
      </c>
      <c r="BW19" s="359">
        <v>0</v>
      </c>
      <c r="BX19" s="359">
        <v>0</v>
      </c>
      <c r="BY19" s="359">
        <v>0</v>
      </c>
      <c r="BZ19" s="359">
        <v>0</v>
      </c>
      <c r="CA19" s="359">
        <v>0</v>
      </c>
      <c r="CB19" s="359">
        <v>0</v>
      </c>
      <c r="CC19" s="359">
        <v>0</v>
      </c>
      <c r="CD19" s="359">
        <v>0</v>
      </c>
      <c r="CE19" s="359">
        <v>0</v>
      </c>
      <c r="CF19" s="359">
        <v>0</v>
      </c>
      <c r="CG19" s="359">
        <v>0</v>
      </c>
      <c r="CH19" s="359">
        <v>0</v>
      </c>
      <c r="CI19" s="359">
        <v>0</v>
      </c>
      <c r="CJ19" s="359">
        <v>0</v>
      </c>
      <c r="CK19" s="359">
        <v>0</v>
      </c>
      <c r="CL19" s="359">
        <v>0</v>
      </c>
      <c r="CM19" s="359">
        <v>0</v>
      </c>
      <c r="CN19" s="359">
        <v>0</v>
      </c>
      <c r="CO19" s="359">
        <v>0</v>
      </c>
      <c r="CP19" s="359">
        <v>0</v>
      </c>
      <c r="CQ19" s="359">
        <v>0</v>
      </c>
      <c r="CR19" s="359">
        <v>0</v>
      </c>
      <c r="CS19" s="359">
        <v>0</v>
      </c>
      <c r="CT19" s="359">
        <v>0</v>
      </c>
      <c r="CU19" s="359">
        <v>0</v>
      </c>
      <c r="CV19" s="359">
        <v>0</v>
      </c>
      <c r="CW19" s="359">
        <v>0</v>
      </c>
      <c r="CX19" s="359">
        <v>0</v>
      </c>
      <c r="CY19" s="359">
        <v>0</v>
      </c>
      <c r="CZ19" s="359">
        <v>0</v>
      </c>
      <c r="DA19" s="359">
        <v>0</v>
      </c>
      <c r="DB19" s="359">
        <v>0</v>
      </c>
      <c r="DC19" s="359">
        <v>0</v>
      </c>
      <c r="DE19" s="23">
        <f t="shared" si="16"/>
        <v>0</v>
      </c>
      <c r="DF19" s="23">
        <f t="shared" si="17"/>
        <v>0</v>
      </c>
      <c r="DG19">
        <f t="shared" si="15"/>
        <v>21</v>
      </c>
      <c r="DH19">
        <v>0</v>
      </c>
    </row>
    <row r="20" spans="1:112" ht="15">
      <c r="A20" s="67">
        <v>8</v>
      </c>
      <c r="B20" s="323" t="str">
        <f>$B$11&amp;"9."</f>
        <v>D.1.9.</v>
      </c>
      <c r="C20" s="360" t="s">
        <v>178</v>
      </c>
      <c r="D20" s="304"/>
      <c r="E20" s="358">
        <v>0.21</v>
      </c>
      <c r="F20" s="350">
        <f>H20+NPV(FD,I20:INDEX(I20:DC20,PAL))</f>
        <v>0</v>
      </c>
      <c r="G20" s="350">
        <f>SUMIF($H$5:$DC$5,"&lt;="&amp;PAL,$H20:$DC20)</f>
        <v>0</v>
      </c>
      <c r="H20" s="361">
        <v>0</v>
      </c>
      <c r="I20" s="361">
        <v>0</v>
      </c>
      <c r="J20" s="361">
        <v>0</v>
      </c>
      <c r="K20" s="361">
        <v>0</v>
      </c>
      <c r="L20" s="361">
        <v>0</v>
      </c>
      <c r="M20" s="361">
        <v>0</v>
      </c>
      <c r="N20" s="361">
        <v>0</v>
      </c>
      <c r="O20" s="361">
        <v>0</v>
      </c>
      <c r="P20" s="361">
        <v>0</v>
      </c>
      <c r="Q20" s="361">
        <v>0</v>
      </c>
      <c r="R20" s="361">
        <v>0</v>
      </c>
      <c r="S20" s="362">
        <v>0</v>
      </c>
      <c r="T20" s="362">
        <v>0</v>
      </c>
      <c r="U20" s="362">
        <v>0</v>
      </c>
      <c r="V20" s="362">
        <v>0</v>
      </c>
      <c r="W20" s="362">
        <v>0</v>
      </c>
      <c r="X20" s="362">
        <v>0</v>
      </c>
      <c r="Y20" s="362">
        <v>0</v>
      </c>
      <c r="Z20" s="362">
        <v>0</v>
      </c>
      <c r="AA20" s="362">
        <v>0</v>
      </c>
      <c r="AB20" s="362">
        <v>0</v>
      </c>
      <c r="AC20" s="362">
        <v>0</v>
      </c>
      <c r="AD20" s="362">
        <v>0</v>
      </c>
      <c r="AE20" s="362">
        <v>0</v>
      </c>
      <c r="AF20" s="362">
        <v>0</v>
      </c>
      <c r="AG20" s="362">
        <v>0</v>
      </c>
      <c r="AH20" s="362">
        <v>0</v>
      </c>
      <c r="AI20" s="362">
        <v>0</v>
      </c>
      <c r="AJ20" s="362">
        <v>0</v>
      </c>
      <c r="AK20" s="362">
        <v>0</v>
      </c>
      <c r="AL20" s="362">
        <v>0</v>
      </c>
      <c r="AM20" s="362">
        <v>0</v>
      </c>
      <c r="AN20" s="362">
        <v>0</v>
      </c>
      <c r="AO20" s="362">
        <v>0</v>
      </c>
      <c r="AP20" s="362">
        <v>0</v>
      </c>
      <c r="AQ20" s="362">
        <v>0</v>
      </c>
      <c r="AR20" s="362">
        <v>0</v>
      </c>
      <c r="AS20" s="362">
        <v>0</v>
      </c>
      <c r="AT20" s="362">
        <v>0</v>
      </c>
      <c r="AU20" s="362">
        <v>0</v>
      </c>
      <c r="AV20" s="362">
        <v>0</v>
      </c>
      <c r="AW20" s="362">
        <v>0</v>
      </c>
      <c r="AX20" s="362">
        <v>0</v>
      </c>
      <c r="AY20" s="362">
        <v>0</v>
      </c>
      <c r="AZ20" s="362">
        <v>0</v>
      </c>
      <c r="BA20" s="362">
        <v>0</v>
      </c>
      <c r="BB20" s="362">
        <v>0</v>
      </c>
      <c r="BC20" s="362">
        <v>0</v>
      </c>
      <c r="BD20" s="362">
        <v>0</v>
      </c>
      <c r="BE20" s="362">
        <v>0</v>
      </c>
      <c r="BF20" s="362">
        <v>0</v>
      </c>
      <c r="BG20" s="362">
        <v>0</v>
      </c>
      <c r="BH20" s="362">
        <v>0</v>
      </c>
      <c r="BI20" s="362">
        <v>0</v>
      </c>
      <c r="BJ20" s="362">
        <v>0</v>
      </c>
      <c r="BK20" s="362">
        <v>0</v>
      </c>
      <c r="BL20" s="362">
        <v>0</v>
      </c>
      <c r="BM20" s="362">
        <v>0</v>
      </c>
      <c r="BN20" s="362">
        <v>0</v>
      </c>
      <c r="BO20" s="362">
        <v>0</v>
      </c>
      <c r="BP20" s="362">
        <v>0</v>
      </c>
      <c r="BQ20" s="362">
        <v>0</v>
      </c>
      <c r="BR20" s="362">
        <v>0</v>
      </c>
      <c r="BS20" s="362">
        <v>0</v>
      </c>
      <c r="BT20" s="362">
        <v>0</v>
      </c>
      <c r="BU20" s="362">
        <v>0</v>
      </c>
      <c r="BV20" s="362">
        <v>0</v>
      </c>
      <c r="BW20" s="362">
        <v>0</v>
      </c>
      <c r="BX20" s="362">
        <v>0</v>
      </c>
      <c r="BY20" s="362">
        <v>0</v>
      </c>
      <c r="BZ20" s="362">
        <v>0</v>
      </c>
      <c r="CA20" s="362">
        <v>0</v>
      </c>
      <c r="CB20" s="362">
        <v>0</v>
      </c>
      <c r="CC20" s="362">
        <v>0</v>
      </c>
      <c r="CD20" s="362">
        <v>0</v>
      </c>
      <c r="CE20" s="362">
        <v>0</v>
      </c>
      <c r="CF20" s="362">
        <v>0</v>
      </c>
      <c r="CG20" s="362">
        <v>0</v>
      </c>
      <c r="CH20" s="362">
        <v>0</v>
      </c>
      <c r="CI20" s="362">
        <v>0</v>
      </c>
      <c r="CJ20" s="362">
        <v>0</v>
      </c>
      <c r="CK20" s="362">
        <v>0</v>
      </c>
      <c r="CL20" s="362">
        <v>0</v>
      </c>
      <c r="CM20" s="362">
        <v>0</v>
      </c>
      <c r="CN20" s="362">
        <v>0</v>
      </c>
      <c r="CO20" s="362">
        <v>0</v>
      </c>
      <c r="CP20" s="362">
        <v>0</v>
      </c>
      <c r="CQ20" s="362">
        <v>0</v>
      </c>
      <c r="CR20" s="362">
        <v>0</v>
      </c>
      <c r="CS20" s="362">
        <v>0</v>
      </c>
      <c r="CT20" s="362">
        <v>0</v>
      </c>
      <c r="CU20" s="362">
        <v>0</v>
      </c>
      <c r="CV20" s="362">
        <v>0</v>
      </c>
      <c r="CW20" s="362">
        <v>0</v>
      </c>
      <c r="CX20" s="362">
        <v>0</v>
      </c>
      <c r="CY20" s="362">
        <v>0</v>
      </c>
      <c r="CZ20" s="362">
        <v>0</v>
      </c>
      <c r="DA20" s="362">
        <v>0</v>
      </c>
      <c r="DB20" s="362">
        <v>0</v>
      </c>
      <c r="DC20" s="362">
        <v>0</v>
      </c>
      <c r="DE20" s="23">
        <f t="shared" si="16"/>
        <v>0</v>
      </c>
      <c r="DF20" s="23">
        <f t="shared" si="17"/>
        <v>0</v>
      </c>
      <c r="DG20">
        <f t="shared" si="15"/>
        <v>21</v>
      </c>
      <c r="DH20">
        <v>0</v>
      </c>
    </row>
    <row r="21" spans="1:112" ht="15">
      <c r="A21" s="67">
        <v>9</v>
      </c>
      <c r="B21" s="323" t="str">
        <f>$B$11&amp;"L."</f>
        <v>D.1.L.</v>
      </c>
      <c r="C21" s="360" t="s">
        <v>179</v>
      </c>
      <c r="D21" s="304"/>
      <c r="E21" s="358">
        <v>0.21</v>
      </c>
      <c r="F21" s="350">
        <f>H21+NPV(FD,I21:INDEX(I21:DC21,PAL))</f>
        <v>0</v>
      </c>
      <c r="G21" s="350">
        <f>SUMIF($H$5:$DC$5,"&lt;="&amp;PAL,$H21:$DC21)</f>
        <v>0</v>
      </c>
      <c r="H21" s="361">
        <v>0</v>
      </c>
      <c r="I21" s="361">
        <v>0</v>
      </c>
      <c r="J21" s="361">
        <v>0</v>
      </c>
      <c r="K21" s="361">
        <v>0</v>
      </c>
      <c r="L21" s="361">
        <v>0</v>
      </c>
      <c r="M21" s="361">
        <v>0</v>
      </c>
      <c r="N21" s="361">
        <v>0</v>
      </c>
      <c r="O21" s="361">
        <v>0</v>
      </c>
      <c r="P21" s="361">
        <v>0</v>
      </c>
      <c r="Q21" s="361">
        <v>0</v>
      </c>
      <c r="R21" s="361">
        <v>0</v>
      </c>
      <c r="S21" s="361">
        <v>0</v>
      </c>
      <c r="T21" s="361">
        <v>0</v>
      </c>
      <c r="U21" s="361">
        <v>0</v>
      </c>
      <c r="V21" s="361">
        <v>0</v>
      </c>
      <c r="W21" s="361">
        <v>0</v>
      </c>
      <c r="X21" s="361">
        <v>0</v>
      </c>
      <c r="Y21" s="361">
        <v>0</v>
      </c>
      <c r="Z21" s="361">
        <v>0</v>
      </c>
      <c r="AA21" s="361">
        <v>0</v>
      </c>
      <c r="AB21" s="362">
        <v>0</v>
      </c>
      <c r="AC21" s="361">
        <v>0</v>
      </c>
      <c r="AD21" s="361">
        <v>0</v>
      </c>
      <c r="AE21" s="361">
        <v>0</v>
      </c>
      <c r="AF21" s="361">
        <v>0</v>
      </c>
      <c r="AG21" s="361">
        <v>0</v>
      </c>
      <c r="AH21" s="361">
        <v>0</v>
      </c>
      <c r="AI21" s="361">
        <v>0</v>
      </c>
      <c r="AJ21" s="361">
        <v>0</v>
      </c>
      <c r="AK21" s="361">
        <v>0</v>
      </c>
      <c r="AL21" s="361">
        <v>0</v>
      </c>
      <c r="AM21" s="361">
        <v>0</v>
      </c>
      <c r="AN21" s="361">
        <v>0</v>
      </c>
      <c r="AO21" s="361">
        <v>0</v>
      </c>
      <c r="AP21" s="361">
        <v>0</v>
      </c>
      <c r="AQ21" s="361">
        <v>0</v>
      </c>
      <c r="AR21" s="361">
        <v>0</v>
      </c>
      <c r="AS21" s="361">
        <v>0</v>
      </c>
      <c r="AT21" s="361">
        <v>0</v>
      </c>
      <c r="AU21" s="361">
        <v>0</v>
      </c>
      <c r="AV21" s="361">
        <v>0</v>
      </c>
      <c r="AW21" s="361">
        <v>0</v>
      </c>
      <c r="AX21" s="361">
        <v>0</v>
      </c>
      <c r="AY21" s="361">
        <v>0</v>
      </c>
      <c r="AZ21" s="361">
        <v>0</v>
      </c>
      <c r="BA21" s="361">
        <v>0</v>
      </c>
      <c r="BB21" s="361">
        <v>0</v>
      </c>
      <c r="BC21" s="361">
        <v>0</v>
      </c>
      <c r="BD21" s="361">
        <v>0</v>
      </c>
      <c r="BE21" s="361">
        <v>0</v>
      </c>
      <c r="BF21" s="361">
        <v>0</v>
      </c>
      <c r="BG21" s="361">
        <v>0</v>
      </c>
      <c r="BH21" s="361">
        <v>0</v>
      </c>
      <c r="BI21" s="361">
        <v>0</v>
      </c>
      <c r="BJ21" s="361">
        <v>0</v>
      </c>
      <c r="BK21" s="361">
        <v>0</v>
      </c>
      <c r="BL21" s="361">
        <v>0</v>
      </c>
      <c r="BM21" s="361">
        <v>0</v>
      </c>
      <c r="BN21" s="361">
        <v>0</v>
      </c>
      <c r="BO21" s="361">
        <v>0</v>
      </c>
      <c r="BP21" s="361">
        <v>0</v>
      </c>
      <c r="BQ21" s="361">
        <v>0</v>
      </c>
      <c r="BR21" s="361">
        <v>0</v>
      </c>
      <c r="BS21" s="361">
        <v>0</v>
      </c>
      <c r="BT21" s="361">
        <v>0</v>
      </c>
      <c r="BU21" s="361">
        <v>0</v>
      </c>
      <c r="BV21" s="361">
        <v>0</v>
      </c>
      <c r="BW21" s="361">
        <v>0</v>
      </c>
      <c r="BX21" s="361">
        <v>0</v>
      </c>
      <c r="BY21" s="361">
        <v>0</v>
      </c>
      <c r="BZ21" s="361">
        <v>0</v>
      </c>
      <c r="CA21" s="361">
        <v>0</v>
      </c>
      <c r="CB21" s="361">
        <v>0</v>
      </c>
      <c r="CC21" s="361">
        <v>0</v>
      </c>
      <c r="CD21" s="361">
        <v>0</v>
      </c>
      <c r="CE21" s="361">
        <v>0</v>
      </c>
      <c r="CF21" s="361">
        <v>0</v>
      </c>
      <c r="CG21" s="361">
        <v>0</v>
      </c>
      <c r="CH21" s="361">
        <v>0</v>
      </c>
      <c r="CI21" s="361">
        <v>0</v>
      </c>
      <c r="CJ21" s="361">
        <v>0</v>
      </c>
      <c r="CK21" s="361">
        <v>0</v>
      </c>
      <c r="CL21" s="361">
        <v>0</v>
      </c>
      <c r="CM21" s="361">
        <v>0</v>
      </c>
      <c r="CN21" s="361">
        <v>0</v>
      </c>
      <c r="CO21" s="361">
        <v>0</v>
      </c>
      <c r="CP21" s="361">
        <v>0</v>
      </c>
      <c r="CQ21" s="361">
        <v>0</v>
      </c>
      <c r="CR21" s="361">
        <v>0</v>
      </c>
      <c r="CS21" s="361">
        <v>0</v>
      </c>
      <c r="CT21" s="361">
        <v>0</v>
      </c>
      <c r="CU21" s="361">
        <v>0</v>
      </c>
      <c r="CV21" s="361">
        <v>0</v>
      </c>
      <c r="CW21" s="361">
        <v>0</v>
      </c>
      <c r="CX21" s="361">
        <v>0</v>
      </c>
      <c r="CY21" s="361">
        <v>0</v>
      </c>
      <c r="CZ21" s="361">
        <v>0</v>
      </c>
      <c r="DA21" s="361">
        <v>0</v>
      </c>
      <c r="DB21" s="361">
        <v>0</v>
      </c>
      <c r="DC21" s="362">
        <v>0</v>
      </c>
      <c r="DE21" s="23">
        <f t="shared" si="16"/>
        <v>0</v>
      </c>
      <c r="DF21" s="23">
        <f t="shared" si="17"/>
        <v>0</v>
      </c>
      <c r="DG21">
        <f t="shared" si="15"/>
        <v>21</v>
      </c>
      <c r="DH21">
        <f>DG21/(100+DG21)</f>
        <v>0.17355371900826447</v>
      </c>
    </row>
    <row r="22" spans="1:112" ht="15">
      <c r="A22" s="67">
        <v>10</v>
      </c>
      <c r="B22" s="323" t="s">
        <v>180</v>
      </c>
      <c r="C22" s="349" t="s">
        <v>181</v>
      </c>
      <c r="D22" s="351"/>
      <c r="E22" s="351"/>
      <c r="F22" s="352">
        <f>SUM(F23:F30)+F31</f>
        <v>0</v>
      </c>
      <c r="G22" s="350">
        <f>SUMIF($H$5:$DC$5,"&lt;="&amp;PAL,$H22:$DC22)</f>
        <v>0</v>
      </c>
      <c r="H22" s="352">
        <f>SUM(H23:H30)+H31</f>
        <v>0</v>
      </c>
      <c r="I22" s="352">
        <f t="shared" ref="I22:BT22" si="18">SUM(I23:I30)+I31</f>
        <v>0</v>
      </c>
      <c r="J22" s="352">
        <f t="shared" si="18"/>
        <v>0</v>
      </c>
      <c r="K22" s="352">
        <f t="shared" si="18"/>
        <v>0</v>
      </c>
      <c r="L22" s="352">
        <f t="shared" si="18"/>
        <v>0</v>
      </c>
      <c r="M22" s="352">
        <f t="shared" si="18"/>
        <v>0</v>
      </c>
      <c r="N22" s="352">
        <f t="shared" si="18"/>
        <v>0</v>
      </c>
      <c r="O22" s="352">
        <f t="shared" si="18"/>
        <v>0</v>
      </c>
      <c r="P22" s="352">
        <f t="shared" si="18"/>
        <v>0</v>
      </c>
      <c r="Q22" s="352">
        <f t="shared" si="18"/>
        <v>0</v>
      </c>
      <c r="R22" s="352">
        <f t="shared" si="18"/>
        <v>0</v>
      </c>
      <c r="S22" s="352">
        <f t="shared" si="18"/>
        <v>0</v>
      </c>
      <c r="T22" s="352">
        <f t="shared" si="18"/>
        <v>0</v>
      </c>
      <c r="U22" s="352">
        <f t="shared" si="18"/>
        <v>0</v>
      </c>
      <c r="V22" s="352">
        <f t="shared" si="18"/>
        <v>0</v>
      </c>
      <c r="W22" s="352">
        <f t="shared" si="18"/>
        <v>0</v>
      </c>
      <c r="X22" s="352">
        <f t="shared" si="18"/>
        <v>0</v>
      </c>
      <c r="Y22" s="352">
        <f t="shared" si="18"/>
        <v>0</v>
      </c>
      <c r="Z22" s="352">
        <f t="shared" si="18"/>
        <v>0</v>
      </c>
      <c r="AA22" s="352">
        <f t="shared" si="18"/>
        <v>0</v>
      </c>
      <c r="AB22" s="352">
        <f t="shared" si="18"/>
        <v>0</v>
      </c>
      <c r="AC22" s="352">
        <f t="shared" si="18"/>
        <v>0</v>
      </c>
      <c r="AD22" s="352">
        <f t="shared" si="18"/>
        <v>0</v>
      </c>
      <c r="AE22" s="352">
        <f t="shared" si="18"/>
        <v>0</v>
      </c>
      <c r="AF22" s="352">
        <f t="shared" si="18"/>
        <v>0</v>
      </c>
      <c r="AG22" s="352">
        <f t="shared" si="18"/>
        <v>0</v>
      </c>
      <c r="AH22" s="352">
        <f t="shared" si="18"/>
        <v>0</v>
      </c>
      <c r="AI22" s="352">
        <f t="shared" si="18"/>
        <v>0</v>
      </c>
      <c r="AJ22" s="352">
        <f t="shared" si="18"/>
        <v>0</v>
      </c>
      <c r="AK22" s="352">
        <f t="shared" si="18"/>
        <v>0</v>
      </c>
      <c r="AL22" s="352">
        <f t="shared" si="18"/>
        <v>0</v>
      </c>
      <c r="AM22" s="352">
        <f t="shared" si="18"/>
        <v>0</v>
      </c>
      <c r="AN22" s="352">
        <f t="shared" si="18"/>
        <v>0</v>
      </c>
      <c r="AO22" s="352">
        <f t="shared" si="18"/>
        <v>0</v>
      </c>
      <c r="AP22" s="352">
        <f t="shared" si="18"/>
        <v>0</v>
      </c>
      <c r="AQ22" s="352">
        <f t="shared" si="18"/>
        <v>0</v>
      </c>
      <c r="AR22" s="352">
        <f t="shared" si="18"/>
        <v>0</v>
      </c>
      <c r="AS22" s="352">
        <f t="shared" si="18"/>
        <v>0</v>
      </c>
      <c r="AT22" s="352">
        <f t="shared" si="18"/>
        <v>0</v>
      </c>
      <c r="AU22" s="352">
        <f t="shared" si="18"/>
        <v>0</v>
      </c>
      <c r="AV22" s="352">
        <f t="shared" si="18"/>
        <v>0</v>
      </c>
      <c r="AW22" s="352">
        <f t="shared" si="18"/>
        <v>0</v>
      </c>
      <c r="AX22" s="352">
        <f t="shared" si="18"/>
        <v>0</v>
      </c>
      <c r="AY22" s="352">
        <f t="shared" si="18"/>
        <v>0</v>
      </c>
      <c r="AZ22" s="352">
        <f t="shared" si="18"/>
        <v>0</v>
      </c>
      <c r="BA22" s="352">
        <f t="shared" si="18"/>
        <v>0</v>
      </c>
      <c r="BB22" s="352">
        <f t="shared" si="18"/>
        <v>0</v>
      </c>
      <c r="BC22" s="352">
        <f t="shared" si="18"/>
        <v>0</v>
      </c>
      <c r="BD22" s="352">
        <f t="shared" si="18"/>
        <v>0</v>
      </c>
      <c r="BE22" s="352">
        <f t="shared" si="18"/>
        <v>0</v>
      </c>
      <c r="BF22" s="352">
        <f t="shared" si="18"/>
        <v>0</v>
      </c>
      <c r="BG22" s="352">
        <f t="shared" si="18"/>
        <v>0</v>
      </c>
      <c r="BH22" s="352">
        <f t="shared" si="18"/>
        <v>0</v>
      </c>
      <c r="BI22" s="352">
        <f t="shared" si="18"/>
        <v>0</v>
      </c>
      <c r="BJ22" s="352">
        <f t="shared" si="18"/>
        <v>0</v>
      </c>
      <c r="BK22" s="352">
        <f t="shared" si="18"/>
        <v>0</v>
      </c>
      <c r="BL22" s="352">
        <f t="shared" si="18"/>
        <v>0</v>
      </c>
      <c r="BM22" s="352">
        <f t="shared" si="18"/>
        <v>0</v>
      </c>
      <c r="BN22" s="352">
        <f t="shared" si="18"/>
        <v>0</v>
      </c>
      <c r="BO22" s="352">
        <f t="shared" si="18"/>
        <v>0</v>
      </c>
      <c r="BP22" s="352">
        <f t="shared" si="18"/>
        <v>0</v>
      </c>
      <c r="BQ22" s="352">
        <f t="shared" si="18"/>
        <v>0</v>
      </c>
      <c r="BR22" s="352">
        <f t="shared" si="18"/>
        <v>0</v>
      </c>
      <c r="BS22" s="352">
        <f t="shared" si="18"/>
        <v>0</v>
      </c>
      <c r="BT22" s="352">
        <f t="shared" si="18"/>
        <v>0</v>
      </c>
      <c r="BU22" s="352">
        <f t="shared" ref="BU22:DC22" si="19">SUM(BU23:BU30)+BU31</f>
        <v>0</v>
      </c>
      <c r="BV22" s="352">
        <f t="shared" si="19"/>
        <v>0</v>
      </c>
      <c r="BW22" s="352">
        <f t="shared" si="19"/>
        <v>0</v>
      </c>
      <c r="BX22" s="352">
        <f t="shared" si="19"/>
        <v>0</v>
      </c>
      <c r="BY22" s="352">
        <f t="shared" si="19"/>
        <v>0</v>
      </c>
      <c r="BZ22" s="352">
        <f t="shared" si="19"/>
        <v>0</v>
      </c>
      <c r="CA22" s="352">
        <f t="shared" si="19"/>
        <v>0</v>
      </c>
      <c r="CB22" s="352">
        <f t="shared" si="19"/>
        <v>0</v>
      </c>
      <c r="CC22" s="352">
        <f t="shared" si="19"/>
        <v>0</v>
      </c>
      <c r="CD22" s="352">
        <f t="shared" si="19"/>
        <v>0</v>
      </c>
      <c r="CE22" s="352">
        <f t="shared" si="19"/>
        <v>0</v>
      </c>
      <c r="CF22" s="352">
        <f t="shared" si="19"/>
        <v>0</v>
      </c>
      <c r="CG22" s="352">
        <f t="shared" si="19"/>
        <v>0</v>
      </c>
      <c r="CH22" s="352">
        <f t="shared" si="19"/>
        <v>0</v>
      </c>
      <c r="CI22" s="352">
        <f t="shared" si="19"/>
        <v>0</v>
      </c>
      <c r="CJ22" s="352">
        <f t="shared" si="19"/>
        <v>0</v>
      </c>
      <c r="CK22" s="352">
        <f t="shared" si="19"/>
        <v>0</v>
      </c>
      <c r="CL22" s="352">
        <f t="shared" si="19"/>
        <v>0</v>
      </c>
      <c r="CM22" s="352">
        <f t="shared" si="19"/>
        <v>0</v>
      </c>
      <c r="CN22" s="352">
        <f t="shared" si="19"/>
        <v>0</v>
      </c>
      <c r="CO22" s="352">
        <f t="shared" si="19"/>
        <v>0</v>
      </c>
      <c r="CP22" s="352">
        <f t="shared" si="19"/>
        <v>0</v>
      </c>
      <c r="CQ22" s="352">
        <f t="shared" si="19"/>
        <v>0</v>
      </c>
      <c r="CR22" s="352">
        <f t="shared" si="19"/>
        <v>0</v>
      </c>
      <c r="CS22" s="352">
        <f t="shared" si="19"/>
        <v>0</v>
      </c>
      <c r="CT22" s="352">
        <f t="shared" si="19"/>
        <v>0</v>
      </c>
      <c r="CU22" s="352">
        <f t="shared" si="19"/>
        <v>0</v>
      </c>
      <c r="CV22" s="352">
        <f t="shared" si="19"/>
        <v>0</v>
      </c>
      <c r="CW22" s="352">
        <f t="shared" si="19"/>
        <v>0</v>
      </c>
      <c r="CX22" s="352">
        <f t="shared" si="19"/>
        <v>0</v>
      </c>
      <c r="CY22" s="352">
        <f t="shared" si="19"/>
        <v>0</v>
      </c>
      <c r="CZ22" s="352">
        <f t="shared" si="19"/>
        <v>0</v>
      </c>
      <c r="DA22" s="352">
        <f t="shared" si="19"/>
        <v>0</v>
      </c>
      <c r="DB22" s="352">
        <f t="shared" si="19"/>
        <v>0</v>
      </c>
      <c r="DC22" s="352">
        <f t="shared" si="19"/>
        <v>0</v>
      </c>
      <c r="DF22" s="23">
        <f t="shared" si="17"/>
        <v>0</v>
      </c>
    </row>
    <row r="23" spans="1:112" ht="15">
      <c r="A23" s="67">
        <v>11</v>
      </c>
      <c r="B23" s="323" t="str">
        <f>$B$22&amp;"1."</f>
        <v>D.2.1.</v>
      </c>
      <c r="C23" s="357" t="s">
        <v>182</v>
      </c>
      <c r="D23" s="363"/>
      <c r="E23" s="358">
        <v>0.21</v>
      </c>
      <c r="F23" s="350">
        <f>H23+NPV(FD,I23:INDEX(I23:DC23,PAL))</f>
        <v>0</v>
      </c>
      <c r="G23" s="350">
        <f>SUMIF($H$5:$DC$5,"&lt;="&amp;PAL,$H23:$DC23)</f>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0</v>
      </c>
      <c r="AI23" s="359">
        <v>0</v>
      </c>
      <c r="AJ23" s="359">
        <v>0</v>
      </c>
      <c r="AK23" s="359">
        <v>0</v>
      </c>
      <c r="AL23" s="359">
        <v>0</v>
      </c>
      <c r="AM23" s="359">
        <v>0</v>
      </c>
      <c r="AN23" s="359">
        <v>0</v>
      </c>
      <c r="AO23" s="359">
        <v>0</v>
      </c>
      <c r="AP23" s="359">
        <v>0</v>
      </c>
      <c r="AQ23" s="359">
        <v>0</v>
      </c>
      <c r="AR23" s="359">
        <v>0</v>
      </c>
      <c r="AS23" s="359">
        <v>0</v>
      </c>
      <c r="AT23" s="359">
        <v>0</v>
      </c>
      <c r="AU23" s="359">
        <v>0</v>
      </c>
      <c r="AV23" s="359">
        <v>0</v>
      </c>
      <c r="AW23" s="359">
        <v>0</v>
      </c>
      <c r="AX23" s="359">
        <v>0</v>
      </c>
      <c r="AY23" s="359">
        <v>0</v>
      </c>
      <c r="AZ23" s="359">
        <v>0</v>
      </c>
      <c r="BA23" s="359">
        <v>0</v>
      </c>
      <c r="BB23" s="359">
        <v>0</v>
      </c>
      <c r="BC23" s="359">
        <v>0</v>
      </c>
      <c r="BD23" s="359">
        <v>0</v>
      </c>
      <c r="BE23" s="359">
        <v>0</v>
      </c>
      <c r="BF23" s="359">
        <v>0</v>
      </c>
      <c r="BG23" s="359">
        <v>0</v>
      </c>
      <c r="BH23" s="359">
        <v>0</v>
      </c>
      <c r="BI23" s="359">
        <v>0</v>
      </c>
      <c r="BJ23" s="359">
        <v>0</v>
      </c>
      <c r="BK23" s="359">
        <v>0</v>
      </c>
      <c r="BL23" s="359">
        <v>0</v>
      </c>
      <c r="BM23" s="359">
        <v>0</v>
      </c>
      <c r="BN23" s="359">
        <v>0</v>
      </c>
      <c r="BO23" s="359">
        <v>0</v>
      </c>
      <c r="BP23" s="359">
        <v>0</v>
      </c>
      <c r="BQ23" s="359">
        <v>0</v>
      </c>
      <c r="BR23" s="359">
        <v>0</v>
      </c>
      <c r="BS23" s="359">
        <v>0</v>
      </c>
      <c r="BT23" s="359">
        <v>0</v>
      </c>
      <c r="BU23" s="359">
        <v>0</v>
      </c>
      <c r="BV23" s="359">
        <v>0</v>
      </c>
      <c r="BW23" s="359">
        <v>0</v>
      </c>
      <c r="BX23" s="359">
        <v>0</v>
      </c>
      <c r="BY23" s="359">
        <v>0</v>
      </c>
      <c r="BZ23" s="359">
        <v>0</v>
      </c>
      <c r="CA23" s="359">
        <v>0</v>
      </c>
      <c r="CB23" s="359">
        <v>0</v>
      </c>
      <c r="CC23" s="359">
        <v>0</v>
      </c>
      <c r="CD23" s="359">
        <v>0</v>
      </c>
      <c r="CE23" s="359">
        <v>0</v>
      </c>
      <c r="CF23" s="359">
        <v>0</v>
      </c>
      <c r="CG23" s="359">
        <v>0</v>
      </c>
      <c r="CH23" s="359">
        <v>0</v>
      </c>
      <c r="CI23" s="359">
        <v>0</v>
      </c>
      <c r="CJ23" s="359">
        <v>0</v>
      </c>
      <c r="CK23" s="359">
        <v>0</v>
      </c>
      <c r="CL23" s="359">
        <v>0</v>
      </c>
      <c r="CM23" s="359">
        <v>0</v>
      </c>
      <c r="CN23" s="359">
        <v>0</v>
      </c>
      <c r="CO23" s="359">
        <v>0</v>
      </c>
      <c r="CP23" s="359">
        <v>0</v>
      </c>
      <c r="CQ23" s="359">
        <v>0</v>
      </c>
      <c r="CR23" s="359">
        <v>0</v>
      </c>
      <c r="CS23" s="359">
        <v>0</v>
      </c>
      <c r="CT23" s="359">
        <v>0</v>
      </c>
      <c r="CU23" s="359">
        <v>0</v>
      </c>
      <c r="CV23" s="359">
        <v>0</v>
      </c>
      <c r="CW23" s="359">
        <v>0</v>
      </c>
      <c r="CX23" s="359">
        <v>0</v>
      </c>
      <c r="CY23" s="359">
        <v>0</v>
      </c>
      <c r="CZ23" s="359">
        <v>0</v>
      </c>
      <c r="DA23" s="359">
        <v>0</v>
      </c>
      <c r="DB23" s="359">
        <v>0</v>
      </c>
      <c r="DC23" s="359">
        <v>0</v>
      </c>
      <c r="DE23" s="23">
        <f>COUNTBLANK(H23:DC23)</f>
        <v>0</v>
      </c>
      <c r="DF23" s="23">
        <f t="shared" si="17"/>
        <v>0</v>
      </c>
      <c r="DG23">
        <f t="shared" ref="DG23:DG32" si="20">IF(ISNUMBER(E23),E23*100,0)</f>
        <v>21</v>
      </c>
      <c r="DH23">
        <v>0</v>
      </c>
    </row>
    <row r="24" spans="1:112" ht="15">
      <c r="A24" s="67">
        <v>12</v>
      </c>
      <c r="B24" s="323" t="str">
        <f>$B$22&amp;"2."</f>
        <v>D.2.2.</v>
      </c>
      <c r="C24" s="357" t="s">
        <v>182</v>
      </c>
      <c r="D24" s="363"/>
      <c r="E24" s="358">
        <v>0.21</v>
      </c>
      <c r="F24" s="350">
        <f>H24+NPV(FD,I24:INDEX(I24:DC24,PAL))</f>
        <v>0</v>
      </c>
      <c r="G24" s="350">
        <f>SUMIF($H$5:$DC$5,"&lt;="&amp;PAL,$H24:$DC24)</f>
        <v>0</v>
      </c>
      <c r="H24" s="359">
        <v>0</v>
      </c>
      <c r="I24" s="359">
        <v>0</v>
      </c>
      <c r="J24" s="359">
        <v>0</v>
      </c>
      <c r="K24" s="359">
        <v>0</v>
      </c>
      <c r="L24" s="359">
        <v>0</v>
      </c>
      <c r="M24" s="359">
        <v>0</v>
      </c>
      <c r="N24" s="359">
        <v>0</v>
      </c>
      <c r="O24" s="359">
        <v>0</v>
      </c>
      <c r="P24" s="359">
        <v>0</v>
      </c>
      <c r="Q24" s="359">
        <v>0</v>
      </c>
      <c r="R24" s="359">
        <v>0</v>
      </c>
      <c r="S24" s="359">
        <v>0</v>
      </c>
      <c r="T24" s="359">
        <v>0</v>
      </c>
      <c r="U24" s="359">
        <v>0</v>
      </c>
      <c r="V24" s="359">
        <v>0</v>
      </c>
      <c r="W24" s="359">
        <v>0</v>
      </c>
      <c r="X24" s="359">
        <v>0</v>
      </c>
      <c r="Y24" s="359">
        <v>0</v>
      </c>
      <c r="Z24" s="359">
        <v>0</v>
      </c>
      <c r="AA24" s="359">
        <v>0</v>
      </c>
      <c r="AB24" s="359">
        <v>0</v>
      </c>
      <c r="AC24" s="359">
        <v>0</v>
      </c>
      <c r="AD24" s="359">
        <v>0</v>
      </c>
      <c r="AE24" s="359">
        <v>0</v>
      </c>
      <c r="AF24" s="359">
        <v>0</v>
      </c>
      <c r="AG24" s="359">
        <v>0</v>
      </c>
      <c r="AH24" s="359">
        <v>0</v>
      </c>
      <c r="AI24" s="359">
        <v>0</v>
      </c>
      <c r="AJ24" s="359">
        <v>0</v>
      </c>
      <c r="AK24" s="359">
        <v>0</v>
      </c>
      <c r="AL24" s="359">
        <v>0</v>
      </c>
      <c r="AM24" s="359">
        <v>0</v>
      </c>
      <c r="AN24" s="359">
        <v>0</v>
      </c>
      <c r="AO24" s="359">
        <v>0</v>
      </c>
      <c r="AP24" s="359">
        <v>0</v>
      </c>
      <c r="AQ24" s="359">
        <v>0</v>
      </c>
      <c r="AR24" s="359">
        <v>0</v>
      </c>
      <c r="AS24" s="359">
        <v>0</v>
      </c>
      <c r="AT24" s="359">
        <v>0</v>
      </c>
      <c r="AU24" s="359">
        <v>0</v>
      </c>
      <c r="AV24" s="359">
        <v>0</v>
      </c>
      <c r="AW24" s="359">
        <v>0</v>
      </c>
      <c r="AX24" s="359">
        <v>0</v>
      </c>
      <c r="AY24" s="359">
        <v>0</v>
      </c>
      <c r="AZ24" s="359">
        <v>0</v>
      </c>
      <c r="BA24" s="359">
        <v>0</v>
      </c>
      <c r="BB24" s="359">
        <v>0</v>
      </c>
      <c r="BC24" s="359">
        <v>0</v>
      </c>
      <c r="BD24" s="359">
        <v>0</v>
      </c>
      <c r="BE24" s="359">
        <v>0</v>
      </c>
      <c r="BF24" s="359">
        <v>0</v>
      </c>
      <c r="BG24" s="359">
        <v>0</v>
      </c>
      <c r="BH24" s="359">
        <v>0</v>
      </c>
      <c r="BI24" s="359">
        <v>0</v>
      </c>
      <c r="BJ24" s="359">
        <v>0</v>
      </c>
      <c r="BK24" s="359">
        <v>0</v>
      </c>
      <c r="BL24" s="359">
        <v>0</v>
      </c>
      <c r="BM24" s="359">
        <v>0</v>
      </c>
      <c r="BN24" s="359">
        <v>0</v>
      </c>
      <c r="BO24" s="359">
        <v>0</v>
      </c>
      <c r="BP24" s="359">
        <v>0</v>
      </c>
      <c r="BQ24" s="359">
        <v>0</v>
      </c>
      <c r="BR24" s="359">
        <v>0</v>
      </c>
      <c r="BS24" s="359">
        <v>0</v>
      </c>
      <c r="BT24" s="359">
        <v>0</v>
      </c>
      <c r="BU24" s="359">
        <v>0</v>
      </c>
      <c r="BV24" s="359">
        <v>0</v>
      </c>
      <c r="BW24" s="359">
        <v>0</v>
      </c>
      <c r="BX24" s="359">
        <v>0</v>
      </c>
      <c r="BY24" s="359">
        <v>0</v>
      </c>
      <c r="BZ24" s="359">
        <v>0</v>
      </c>
      <c r="CA24" s="359">
        <v>0</v>
      </c>
      <c r="CB24" s="359">
        <v>0</v>
      </c>
      <c r="CC24" s="359">
        <v>0</v>
      </c>
      <c r="CD24" s="359">
        <v>0</v>
      </c>
      <c r="CE24" s="359">
        <v>0</v>
      </c>
      <c r="CF24" s="359">
        <v>0</v>
      </c>
      <c r="CG24" s="359">
        <v>0</v>
      </c>
      <c r="CH24" s="359">
        <v>0</v>
      </c>
      <c r="CI24" s="359">
        <v>0</v>
      </c>
      <c r="CJ24" s="359">
        <v>0</v>
      </c>
      <c r="CK24" s="359">
        <v>0</v>
      </c>
      <c r="CL24" s="359">
        <v>0</v>
      </c>
      <c r="CM24" s="359">
        <v>0</v>
      </c>
      <c r="CN24" s="359">
        <v>0</v>
      </c>
      <c r="CO24" s="359">
        <v>0</v>
      </c>
      <c r="CP24" s="359">
        <v>0</v>
      </c>
      <c r="CQ24" s="359">
        <v>0</v>
      </c>
      <c r="CR24" s="359">
        <v>0</v>
      </c>
      <c r="CS24" s="359">
        <v>0</v>
      </c>
      <c r="CT24" s="359">
        <v>0</v>
      </c>
      <c r="CU24" s="359">
        <v>0</v>
      </c>
      <c r="CV24" s="359">
        <v>0</v>
      </c>
      <c r="CW24" s="359">
        <v>0</v>
      </c>
      <c r="CX24" s="359">
        <v>0</v>
      </c>
      <c r="CY24" s="359">
        <v>0</v>
      </c>
      <c r="CZ24" s="359">
        <v>0</v>
      </c>
      <c r="DA24" s="359">
        <v>0</v>
      </c>
      <c r="DB24" s="359">
        <v>0</v>
      </c>
      <c r="DC24" s="359">
        <v>0</v>
      </c>
      <c r="DE24" s="23">
        <f t="shared" ref="DE24:DE32" si="21">COUNTBLANK(H24:DC24)</f>
        <v>0</v>
      </c>
      <c r="DF24" s="23">
        <f t="shared" si="17"/>
        <v>0</v>
      </c>
      <c r="DG24">
        <f t="shared" si="20"/>
        <v>21</v>
      </c>
      <c r="DH24">
        <v>0</v>
      </c>
    </row>
    <row r="25" spans="1:112" ht="15">
      <c r="A25" s="67">
        <v>13</v>
      </c>
      <c r="B25" s="323" t="str">
        <f>$B$22&amp;"3."</f>
        <v>D.2.3.</v>
      </c>
      <c r="C25" s="357" t="s">
        <v>182</v>
      </c>
      <c r="D25" s="363"/>
      <c r="E25" s="358">
        <v>0.21</v>
      </c>
      <c r="F25" s="350">
        <f>H25+NPV(FD,I25:INDEX(I25:DC25,PAL))</f>
        <v>0</v>
      </c>
      <c r="G25" s="350">
        <f>SUMIF($H$5:$DC$5,"&lt;="&amp;PAL,$H25:$DC25)</f>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0</v>
      </c>
      <c r="AI25" s="359">
        <v>0</v>
      </c>
      <c r="AJ25" s="359">
        <v>0</v>
      </c>
      <c r="AK25" s="359">
        <v>0</v>
      </c>
      <c r="AL25" s="359">
        <v>0</v>
      </c>
      <c r="AM25" s="359">
        <v>0</v>
      </c>
      <c r="AN25" s="359">
        <v>0</v>
      </c>
      <c r="AO25" s="359">
        <v>0</v>
      </c>
      <c r="AP25" s="359">
        <v>0</v>
      </c>
      <c r="AQ25" s="359">
        <v>0</v>
      </c>
      <c r="AR25" s="359">
        <v>0</v>
      </c>
      <c r="AS25" s="359">
        <v>0</v>
      </c>
      <c r="AT25" s="359">
        <v>0</v>
      </c>
      <c r="AU25" s="359">
        <v>0</v>
      </c>
      <c r="AV25" s="359">
        <v>0</v>
      </c>
      <c r="AW25" s="359">
        <v>0</v>
      </c>
      <c r="AX25" s="359">
        <v>0</v>
      </c>
      <c r="AY25" s="359">
        <v>0</v>
      </c>
      <c r="AZ25" s="359">
        <v>0</v>
      </c>
      <c r="BA25" s="359">
        <v>0</v>
      </c>
      <c r="BB25" s="359">
        <v>0</v>
      </c>
      <c r="BC25" s="359">
        <v>0</v>
      </c>
      <c r="BD25" s="359">
        <v>0</v>
      </c>
      <c r="BE25" s="359">
        <v>0</v>
      </c>
      <c r="BF25" s="359">
        <v>0</v>
      </c>
      <c r="BG25" s="359">
        <v>0</v>
      </c>
      <c r="BH25" s="359">
        <v>0</v>
      </c>
      <c r="BI25" s="359">
        <v>0</v>
      </c>
      <c r="BJ25" s="359">
        <v>0</v>
      </c>
      <c r="BK25" s="359">
        <v>0</v>
      </c>
      <c r="BL25" s="359">
        <v>0</v>
      </c>
      <c r="BM25" s="359">
        <v>0</v>
      </c>
      <c r="BN25" s="359">
        <v>0</v>
      </c>
      <c r="BO25" s="359">
        <v>0</v>
      </c>
      <c r="BP25" s="359">
        <v>0</v>
      </c>
      <c r="BQ25" s="359">
        <v>0</v>
      </c>
      <c r="BR25" s="359">
        <v>0</v>
      </c>
      <c r="BS25" s="359">
        <v>0</v>
      </c>
      <c r="BT25" s="359">
        <v>0</v>
      </c>
      <c r="BU25" s="359">
        <v>0</v>
      </c>
      <c r="BV25" s="359">
        <v>0</v>
      </c>
      <c r="BW25" s="359">
        <v>0</v>
      </c>
      <c r="BX25" s="359">
        <v>0</v>
      </c>
      <c r="BY25" s="359">
        <v>0</v>
      </c>
      <c r="BZ25" s="359">
        <v>0</v>
      </c>
      <c r="CA25" s="359">
        <v>0</v>
      </c>
      <c r="CB25" s="359">
        <v>0</v>
      </c>
      <c r="CC25" s="359">
        <v>0</v>
      </c>
      <c r="CD25" s="359">
        <v>0</v>
      </c>
      <c r="CE25" s="359">
        <v>0</v>
      </c>
      <c r="CF25" s="359">
        <v>0</v>
      </c>
      <c r="CG25" s="359">
        <v>0</v>
      </c>
      <c r="CH25" s="359">
        <v>0</v>
      </c>
      <c r="CI25" s="359">
        <v>0</v>
      </c>
      <c r="CJ25" s="359">
        <v>0</v>
      </c>
      <c r="CK25" s="359">
        <v>0</v>
      </c>
      <c r="CL25" s="359">
        <v>0</v>
      </c>
      <c r="CM25" s="359">
        <v>0</v>
      </c>
      <c r="CN25" s="359">
        <v>0</v>
      </c>
      <c r="CO25" s="359">
        <v>0</v>
      </c>
      <c r="CP25" s="359">
        <v>0</v>
      </c>
      <c r="CQ25" s="359">
        <v>0</v>
      </c>
      <c r="CR25" s="359">
        <v>0</v>
      </c>
      <c r="CS25" s="359">
        <v>0</v>
      </c>
      <c r="CT25" s="359">
        <v>0</v>
      </c>
      <c r="CU25" s="359">
        <v>0</v>
      </c>
      <c r="CV25" s="359">
        <v>0</v>
      </c>
      <c r="CW25" s="359">
        <v>0</v>
      </c>
      <c r="CX25" s="359">
        <v>0</v>
      </c>
      <c r="CY25" s="359">
        <v>0</v>
      </c>
      <c r="CZ25" s="359">
        <v>0</v>
      </c>
      <c r="DA25" s="359">
        <v>0</v>
      </c>
      <c r="DB25" s="359">
        <v>0</v>
      </c>
      <c r="DC25" s="359">
        <v>0</v>
      </c>
      <c r="DE25" s="23">
        <f t="shared" si="21"/>
        <v>0</v>
      </c>
      <c r="DF25" s="23">
        <f t="shared" si="17"/>
        <v>0</v>
      </c>
      <c r="DG25">
        <f t="shared" si="20"/>
        <v>21</v>
      </c>
      <c r="DH25">
        <v>0</v>
      </c>
    </row>
    <row r="26" spans="1:112" ht="15">
      <c r="A26" s="67">
        <v>14</v>
      </c>
      <c r="B26" s="323" t="str">
        <f>$B$22&amp;"4."</f>
        <v>D.2.4.</v>
      </c>
      <c r="C26" s="357" t="s">
        <v>182</v>
      </c>
      <c r="D26" s="363"/>
      <c r="E26" s="358">
        <v>0.21</v>
      </c>
      <c r="F26" s="350">
        <f>H26+NPV(FD,I26:INDEX(I26:DC26,PAL))</f>
        <v>0</v>
      </c>
      <c r="G26" s="350">
        <f>SUMIF($H$5:$DC$5,"&lt;="&amp;PAL,$H26:$DC26)</f>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0</v>
      </c>
      <c r="AI26" s="359">
        <v>0</v>
      </c>
      <c r="AJ26" s="359">
        <v>0</v>
      </c>
      <c r="AK26" s="359">
        <v>0</v>
      </c>
      <c r="AL26" s="359">
        <v>0</v>
      </c>
      <c r="AM26" s="359">
        <v>0</v>
      </c>
      <c r="AN26" s="359">
        <v>0</v>
      </c>
      <c r="AO26" s="359">
        <v>0</v>
      </c>
      <c r="AP26" s="359">
        <v>0</v>
      </c>
      <c r="AQ26" s="359">
        <v>0</v>
      </c>
      <c r="AR26" s="359">
        <v>0</v>
      </c>
      <c r="AS26" s="359">
        <v>0</v>
      </c>
      <c r="AT26" s="359">
        <v>0</v>
      </c>
      <c r="AU26" s="359">
        <v>0</v>
      </c>
      <c r="AV26" s="359">
        <v>0</v>
      </c>
      <c r="AW26" s="359">
        <v>0</v>
      </c>
      <c r="AX26" s="359">
        <v>0</v>
      </c>
      <c r="AY26" s="359">
        <v>0</v>
      </c>
      <c r="AZ26" s="359">
        <v>0</v>
      </c>
      <c r="BA26" s="359">
        <v>0</v>
      </c>
      <c r="BB26" s="359">
        <v>0</v>
      </c>
      <c r="BC26" s="359">
        <v>0</v>
      </c>
      <c r="BD26" s="359">
        <v>0</v>
      </c>
      <c r="BE26" s="359">
        <v>0</v>
      </c>
      <c r="BF26" s="359">
        <v>0</v>
      </c>
      <c r="BG26" s="359">
        <v>0</v>
      </c>
      <c r="BH26" s="359">
        <v>0</v>
      </c>
      <c r="BI26" s="359">
        <v>0</v>
      </c>
      <c r="BJ26" s="359">
        <v>0</v>
      </c>
      <c r="BK26" s="359">
        <v>0</v>
      </c>
      <c r="BL26" s="359">
        <v>0</v>
      </c>
      <c r="BM26" s="359">
        <v>0</v>
      </c>
      <c r="BN26" s="359">
        <v>0</v>
      </c>
      <c r="BO26" s="359">
        <v>0</v>
      </c>
      <c r="BP26" s="359">
        <v>0</v>
      </c>
      <c r="BQ26" s="359">
        <v>0</v>
      </c>
      <c r="BR26" s="359">
        <v>0</v>
      </c>
      <c r="BS26" s="359">
        <v>0</v>
      </c>
      <c r="BT26" s="359">
        <v>0</v>
      </c>
      <c r="BU26" s="359">
        <v>0</v>
      </c>
      <c r="BV26" s="359">
        <v>0</v>
      </c>
      <c r="BW26" s="359">
        <v>0</v>
      </c>
      <c r="BX26" s="359">
        <v>0</v>
      </c>
      <c r="BY26" s="359">
        <v>0</v>
      </c>
      <c r="BZ26" s="359">
        <v>0</v>
      </c>
      <c r="CA26" s="359">
        <v>0</v>
      </c>
      <c r="CB26" s="359">
        <v>0</v>
      </c>
      <c r="CC26" s="359">
        <v>0</v>
      </c>
      <c r="CD26" s="359">
        <v>0</v>
      </c>
      <c r="CE26" s="359">
        <v>0</v>
      </c>
      <c r="CF26" s="359">
        <v>0</v>
      </c>
      <c r="CG26" s="359">
        <v>0</v>
      </c>
      <c r="CH26" s="359">
        <v>0</v>
      </c>
      <c r="CI26" s="359">
        <v>0</v>
      </c>
      <c r="CJ26" s="359">
        <v>0</v>
      </c>
      <c r="CK26" s="359">
        <v>0</v>
      </c>
      <c r="CL26" s="359">
        <v>0</v>
      </c>
      <c r="CM26" s="359">
        <v>0</v>
      </c>
      <c r="CN26" s="359">
        <v>0</v>
      </c>
      <c r="CO26" s="359">
        <v>0</v>
      </c>
      <c r="CP26" s="359">
        <v>0</v>
      </c>
      <c r="CQ26" s="359">
        <v>0</v>
      </c>
      <c r="CR26" s="359">
        <v>0</v>
      </c>
      <c r="CS26" s="359">
        <v>0</v>
      </c>
      <c r="CT26" s="359">
        <v>0</v>
      </c>
      <c r="CU26" s="359">
        <v>0</v>
      </c>
      <c r="CV26" s="359">
        <v>0</v>
      </c>
      <c r="CW26" s="359">
        <v>0</v>
      </c>
      <c r="CX26" s="359">
        <v>0</v>
      </c>
      <c r="CY26" s="359">
        <v>0</v>
      </c>
      <c r="CZ26" s="359">
        <v>0</v>
      </c>
      <c r="DA26" s="359">
        <v>0</v>
      </c>
      <c r="DB26" s="359">
        <v>0</v>
      </c>
      <c r="DC26" s="359">
        <v>0</v>
      </c>
      <c r="DE26" s="23">
        <f t="shared" si="21"/>
        <v>0</v>
      </c>
      <c r="DF26" s="23">
        <f t="shared" si="17"/>
        <v>0</v>
      </c>
      <c r="DG26">
        <f t="shared" si="20"/>
        <v>21</v>
      </c>
      <c r="DH26">
        <v>0</v>
      </c>
    </row>
    <row r="27" spans="1:112" ht="15">
      <c r="A27" s="67">
        <v>15</v>
      </c>
      <c r="B27" s="323" t="str">
        <f>$B$22&amp;"5."</f>
        <v>D.2.5.</v>
      </c>
      <c r="C27" s="357" t="s">
        <v>182</v>
      </c>
      <c r="D27" s="363"/>
      <c r="E27" s="358">
        <v>0.21</v>
      </c>
      <c r="F27" s="350">
        <f>H27+NPV(FD,I27:INDEX(I27:DC27,PAL))</f>
        <v>0</v>
      </c>
      <c r="G27" s="350">
        <f>SUMIF($H$5:$DC$5,"&lt;="&amp;PAL,$H27:$DC27)</f>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0</v>
      </c>
      <c r="AI27" s="359">
        <v>0</v>
      </c>
      <c r="AJ27" s="359">
        <v>0</v>
      </c>
      <c r="AK27" s="359">
        <v>0</v>
      </c>
      <c r="AL27" s="359">
        <v>0</v>
      </c>
      <c r="AM27" s="359">
        <v>0</v>
      </c>
      <c r="AN27" s="359">
        <v>0</v>
      </c>
      <c r="AO27" s="359">
        <v>0</v>
      </c>
      <c r="AP27" s="359">
        <v>0</v>
      </c>
      <c r="AQ27" s="359">
        <v>0</v>
      </c>
      <c r="AR27" s="359">
        <v>0</v>
      </c>
      <c r="AS27" s="359">
        <v>0</v>
      </c>
      <c r="AT27" s="359">
        <v>0</v>
      </c>
      <c r="AU27" s="359">
        <v>0</v>
      </c>
      <c r="AV27" s="359">
        <v>0</v>
      </c>
      <c r="AW27" s="359">
        <v>0</v>
      </c>
      <c r="AX27" s="359">
        <v>0</v>
      </c>
      <c r="AY27" s="359">
        <v>0</v>
      </c>
      <c r="AZ27" s="359">
        <v>0</v>
      </c>
      <c r="BA27" s="359">
        <v>0</v>
      </c>
      <c r="BB27" s="359">
        <v>0</v>
      </c>
      <c r="BC27" s="359">
        <v>0</v>
      </c>
      <c r="BD27" s="359">
        <v>0</v>
      </c>
      <c r="BE27" s="359">
        <v>0</v>
      </c>
      <c r="BF27" s="359">
        <v>0</v>
      </c>
      <c r="BG27" s="359">
        <v>0</v>
      </c>
      <c r="BH27" s="359">
        <v>0</v>
      </c>
      <c r="BI27" s="359">
        <v>0</v>
      </c>
      <c r="BJ27" s="359">
        <v>0</v>
      </c>
      <c r="BK27" s="359">
        <v>0</v>
      </c>
      <c r="BL27" s="359">
        <v>0</v>
      </c>
      <c r="BM27" s="359">
        <v>0</v>
      </c>
      <c r="BN27" s="359">
        <v>0</v>
      </c>
      <c r="BO27" s="359">
        <v>0</v>
      </c>
      <c r="BP27" s="359">
        <v>0</v>
      </c>
      <c r="BQ27" s="359">
        <v>0</v>
      </c>
      <c r="BR27" s="359">
        <v>0</v>
      </c>
      <c r="BS27" s="359">
        <v>0</v>
      </c>
      <c r="BT27" s="359">
        <v>0</v>
      </c>
      <c r="BU27" s="359">
        <v>0</v>
      </c>
      <c r="BV27" s="359">
        <v>0</v>
      </c>
      <c r="BW27" s="359">
        <v>0</v>
      </c>
      <c r="BX27" s="359">
        <v>0</v>
      </c>
      <c r="BY27" s="359">
        <v>0</v>
      </c>
      <c r="BZ27" s="359">
        <v>0</v>
      </c>
      <c r="CA27" s="359">
        <v>0</v>
      </c>
      <c r="CB27" s="359">
        <v>0</v>
      </c>
      <c r="CC27" s="359">
        <v>0</v>
      </c>
      <c r="CD27" s="359">
        <v>0</v>
      </c>
      <c r="CE27" s="359">
        <v>0</v>
      </c>
      <c r="CF27" s="359">
        <v>0</v>
      </c>
      <c r="CG27" s="359">
        <v>0</v>
      </c>
      <c r="CH27" s="359">
        <v>0</v>
      </c>
      <c r="CI27" s="359">
        <v>0</v>
      </c>
      <c r="CJ27" s="359">
        <v>0</v>
      </c>
      <c r="CK27" s="359">
        <v>0</v>
      </c>
      <c r="CL27" s="359">
        <v>0</v>
      </c>
      <c r="CM27" s="359">
        <v>0</v>
      </c>
      <c r="CN27" s="359">
        <v>0</v>
      </c>
      <c r="CO27" s="359">
        <v>0</v>
      </c>
      <c r="CP27" s="359">
        <v>0</v>
      </c>
      <c r="CQ27" s="359">
        <v>0</v>
      </c>
      <c r="CR27" s="359">
        <v>0</v>
      </c>
      <c r="CS27" s="359">
        <v>0</v>
      </c>
      <c r="CT27" s="359">
        <v>0</v>
      </c>
      <c r="CU27" s="359">
        <v>0</v>
      </c>
      <c r="CV27" s="359">
        <v>0</v>
      </c>
      <c r="CW27" s="359">
        <v>0</v>
      </c>
      <c r="CX27" s="359">
        <v>0</v>
      </c>
      <c r="CY27" s="359">
        <v>0</v>
      </c>
      <c r="CZ27" s="359">
        <v>0</v>
      </c>
      <c r="DA27" s="359">
        <v>0</v>
      </c>
      <c r="DB27" s="359">
        <v>0</v>
      </c>
      <c r="DC27" s="359">
        <v>0</v>
      </c>
      <c r="DE27" s="23">
        <f t="shared" si="21"/>
        <v>0</v>
      </c>
      <c r="DF27" s="23">
        <f t="shared" si="17"/>
        <v>0</v>
      </c>
      <c r="DG27">
        <f t="shared" si="20"/>
        <v>21</v>
      </c>
      <c r="DH27">
        <v>0</v>
      </c>
    </row>
    <row r="28" spans="1:112" ht="15">
      <c r="A28" s="67">
        <v>16</v>
      </c>
      <c r="B28" s="323" t="str">
        <f>$B$22&amp;"6."</f>
        <v>D.2.6.</v>
      </c>
      <c r="C28" s="357" t="s">
        <v>182</v>
      </c>
      <c r="D28" s="363"/>
      <c r="E28" s="358">
        <v>0.21</v>
      </c>
      <c r="F28" s="350">
        <f>H28+NPV(FD,I28:INDEX(I28:DC28,PAL))</f>
        <v>0</v>
      </c>
      <c r="G28" s="350">
        <f>SUMIF($H$5:$DC$5,"&lt;="&amp;PAL,$H28:$DC28)</f>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0</v>
      </c>
      <c r="AI28" s="359">
        <v>0</v>
      </c>
      <c r="AJ28" s="359">
        <v>0</v>
      </c>
      <c r="AK28" s="359">
        <v>0</v>
      </c>
      <c r="AL28" s="359">
        <v>0</v>
      </c>
      <c r="AM28" s="359">
        <v>0</v>
      </c>
      <c r="AN28" s="359">
        <v>0</v>
      </c>
      <c r="AO28" s="359">
        <v>0</v>
      </c>
      <c r="AP28" s="359">
        <v>0</v>
      </c>
      <c r="AQ28" s="359">
        <v>0</v>
      </c>
      <c r="AR28" s="359">
        <v>0</v>
      </c>
      <c r="AS28" s="359">
        <v>0</v>
      </c>
      <c r="AT28" s="359">
        <v>0</v>
      </c>
      <c r="AU28" s="359">
        <v>0</v>
      </c>
      <c r="AV28" s="359">
        <v>0</v>
      </c>
      <c r="AW28" s="359">
        <v>0</v>
      </c>
      <c r="AX28" s="359">
        <v>0</v>
      </c>
      <c r="AY28" s="359">
        <v>0</v>
      </c>
      <c r="AZ28" s="359">
        <v>0</v>
      </c>
      <c r="BA28" s="359">
        <v>0</v>
      </c>
      <c r="BB28" s="359">
        <v>0</v>
      </c>
      <c r="BC28" s="359">
        <v>0</v>
      </c>
      <c r="BD28" s="359">
        <v>0</v>
      </c>
      <c r="BE28" s="359">
        <v>0</v>
      </c>
      <c r="BF28" s="359">
        <v>0</v>
      </c>
      <c r="BG28" s="359">
        <v>0</v>
      </c>
      <c r="BH28" s="359">
        <v>0</v>
      </c>
      <c r="BI28" s="359">
        <v>0</v>
      </c>
      <c r="BJ28" s="359">
        <v>0</v>
      </c>
      <c r="BK28" s="359">
        <v>0</v>
      </c>
      <c r="BL28" s="359">
        <v>0</v>
      </c>
      <c r="BM28" s="359">
        <v>0</v>
      </c>
      <c r="BN28" s="359">
        <v>0</v>
      </c>
      <c r="BO28" s="359">
        <v>0</v>
      </c>
      <c r="BP28" s="359">
        <v>0</v>
      </c>
      <c r="BQ28" s="359">
        <v>0</v>
      </c>
      <c r="BR28" s="359">
        <v>0</v>
      </c>
      <c r="BS28" s="359">
        <v>0</v>
      </c>
      <c r="BT28" s="359">
        <v>0</v>
      </c>
      <c r="BU28" s="359">
        <v>0</v>
      </c>
      <c r="BV28" s="359">
        <v>0</v>
      </c>
      <c r="BW28" s="359">
        <v>0</v>
      </c>
      <c r="BX28" s="359">
        <v>0</v>
      </c>
      <c r="BY28" s="359">
        <v>0</v>
      </c>
      <c r="BZ28" s="359">
        <v>0</v>
      </c>
      <c r="CA28" s="359">
        <v>0</v>
      </c>
      <c r="CB28" s="359">
        <v>0</v>
      </c>
      <c r="CC28" s="359">
        <v>0</v>
      </c>
      <c r="CD28" s="359">
        <v>0</v>
      </c>
      <c r="CE28" s="359">
        <v>0</v>
      </c>
      <c r="CF28" s="359">
        <v>0</v>
      </c>
      <c r="CG28" s="359">
        <v>0</v>
      </c>
      <c r="CH28" s="359">
        <v>0</v>
      </c>
      <c r="CI28" s="359">
        <v>0</v>
      </c>
      <c r="CJ28" s="359">
        <v>0</v>
      </c>
      <c r="CK28" s="359">
        <v>0</v>
      </c>
      <c r="CL28" s="359">
        <v>0</v>
      </c>
      <c r="CM28" s="359">
        <v>0</v>
      </c>
      <c r="CN28" s="359">
        <v>0</v>
      </c>
      <c r="CO28" s="359">
        <v>0</v>
      </c>
      <c r="CP28" s="359">
        <v>0</v>
      </c>
      <c r="CQ28" s="359">
        <v>0</v>
      </c>
      <c r="CR28" s="359">
        <v>0</v>
      </c>
      <c r="CS28" s="359">
        <v>0</v>
      </c>
      <c r="CT28" s="359">
        <v>0</v>
      </c>
      <c r="CU28" s="359">
        <v>0</v>
      </c>
      <c r="CV28" s="359">
        <v>0</v>
      </c>
      <c r="CW28" s="359">
        <v>0</v>
      </c>
      <c r="CX28" s="359">
        <v>0</v>
      </c>
      <c r="CY28" s="359">
        <v>0</v>
      </c>
      <c r="CZ28" s="359">
        <v>0</v>
      </c>
      <c r="DA28" s="359">
        <v>0</v>
      </c>
      <c r="DB28" s="359">
        <v>0</v>
      </c>
      <c r="DC28" s="359">
        <v>0</v>
      </c>
      <c r="DE28" s="23">
        <f t="shared" si="21"/>
        <v>0</v>
      </c>
      <c r="DF28" s="23">
        <f t="shared" si="17"/>
        <v>0</v>
      </c>
      <c r="DG28">
        <f t="shared" si="20"/>
        <v>21</v>
      </c>
      <c r="DH28">
        <v>0</v>
      </c>
    </row>
    <row r="29" spans="1:112" ht="15">
      <c r="A29" s="67">
        <v>17</v>
      </c>
      <c r="B29" s="323" t="str">
        <f>$B$22&amp;"7."</f>
        <v>D.2.7.</v>
      </c>
      <c r="C29" s="357" t="s">
        <v>182</v>
      </c>
      <c r="D29" s="363"/>
      <c r="E29" s="358">
        <v>0.21</v>
      </c>
      <c r="F29" s="350">
        <f>H29+NPV(FD,I29:INDEX(I29:DC29,PAL))</f>
        <v>0</v>
      </c>
      <c r="G29" s="350">
        <f>SUMIF($H$5:$DC$5,"&lt;="&amp;PAL,$H29:$DC29)</f>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0</v>
      </c>
      <c r="AI29" s="359">
        <v>0</v>
      </c>
      <c r="AJ29" s="359">
        <v>0</v>
      </c>
      <c r="AK29" s="359">
        <v>0</v>
      </c>
      <c r="AL29" s="359">
        <v>0</v>
      </c>
      <c r="AM29" s="359">
        <v>0</v>
      </c>
      <c r="AN29" s="359">
        <v>0</v>
      </c>
      <c r="AO29" s="359">
        <v>0</v>
      </c>
      <c r="AP29" s="359">
        <v>0</v>
      </c>
      <c r="AQ29" s="359">
        <v>0</v>
      </c>
      <c r="AR29" s="359">
        <v>0</v>
      </c>
      <c r="AS29" s="359">
        <v>0</v>
      </c>
      <c r="AT29" s="359">
        <v>0</v>
      </c>
      <c r="AU29" s="359">
        <v>0</v>
      </c>
      <c r="AV29" s="359">
        <v>0</v>
      </c>
      <c r="AW29" s="359">
        <v>0</v>
      </c>
      <c r="AX29" s="359">
        <v>0</v>
      </c>
      <c r="AY29" s="359">
        <v>0</v>
      </c>
      <c r="AZ29" s="359">
        <v>0</v>
      </c>
      <c r="BA29" s="359">
        <v>0</v>
      </c>
      <c r="BB29" s="359">
        <v>0</v>
      </c>
      <c r="BC29" s="359">
        <v>0</v>
      </c>
      <c r="BD29" s="359">
        <v>0</v>
      </c>
      <c r="BE29" s="359">
        <v>0</v>
      </c>
      <c r="BF29" s="359">
        <v>0</v>
      </c>
      <c r="BG29" s="359">
        <v>0</v>
      </c>
      <c r="BH29" s="359">
        <v>0</v>
      </c>
      <c r="BI29" s="359">
        <v>0</v>
      </c>
      <c r="BJ29" s="359">
        <v>0</v>
      </c>
      <c r="BK29" s="359">
        <v>0</v>
      </c>
      <c r="BL29" s="359">
        <v>0</v>
      </c>
      <c r="BM29" s="359">
        <v>0</v>
      </c>
      <c r="BN29" s="359">
        <v>0</v>
      </c>
      <c r="BO29" s="359">
        <v>0</v>
      </c>
      <c r="BP29" s="359">
        <v>0</v>
      </c>
      <c r="BQ29" s="359">
        <v>0</v>
      </c>
      <c r="BR29" s="359">
        <v>0</v>
      </c>
      <c r="BS29" s="359">
        <v>0</v>
      </c>
      <c r="BT29" s="359">
        <v>0</v>
      </c>
      <c r="BU29" s="359">
        <v>0</v>
      </c>
      <c r="BV29" s="359">
        <v>0</v>
      </c>
      <c r="BW29" s="359">
        <v>0</v>
      </c>
      <c r="BX29" s="359">
        <v>0</v>
      </c>
      <c r="BY29" s="359">
        <v>0</v>
      </c>
      <c r="BZ29" s="359">
        <v>0</v>
      </c>
      <c r="CA29" s="359">
        <v>0</v>
      </c>
      <c r="CB29" s="359">
        <v>0</v>
      </c>
      <c r="CC29" s="359">
        <v>0</v>
      </c>
      <c r="CD29" s="359">
        <v>0</v>
      </c>
      <c r="CE29" s="359">
        <v>0</v>
      </c>
      <c r="CF29" s="359">
        <v>0</v>
      </c>
      <c r="CG29" s="359">
        <v>0</v>
      </c>
      <c r="CH29" s="359">
        <v>0</v>
      </c>
      <c r="CI29" s="359">
        <v>0</v>
      </c>
      <c r="CJ29" s="359">
        <v>0</v>
      </c>
      <c r="CK29" s="359">
        <v>0</v>
      </c>
      <c r="CL29" s="359">
        <v>0</v>
      </c>
      <c r="CM29" s="359">
        <v>0</v>
      </c>
      <c r="CN29" s="359">
        <v>0</v>
      </c>
      <c r="CO29" s="359">
        <v>0</v>
      </c>
      <c r="CP29" s="359">
        <v>0</v>
      </c>
      <c r="CQ29" s="359">
        <v>0</v>
      </c>
      <c r="CR29" s="359">
        <v>0</v>
      </c>
      <c r="CS29" s="359">
        <v>0</v>
      </c>
      <c r="CT29" s="359">
        <v>0</v>
      </c>
      <c r="CU29" s="359">
        <v>0</v>
      </c>
      <c r="CV29" s="359">
        <v>0</v>
      </c>
      <c r="CW29" s="359">
        <v>0</v>
      </c>
      <c r="CX29" s="359">
        <v>0</v>
      </c>
      <c r="CY29" s="359">
        <v>0</v>
      </c>
      <c r="CZ29" s="359">
        <v>0</v>
      </c>
      <c r="DA29" s="359">
        <v>0</v>
      </c>
      <c r="DB29" s="359">
        <v>0</v>
      </c>
      <c r="DC29" s="359">
        <v>0</v>
      </c>
      <c r="DE29" s="23">
        <f t="shared" si="21"/>
        <v>0</v>
      </c>
      <c r="DF29" s="23">
        <f t="shared" si="17"/>
        <v>0</v>
      </c>
      <c r="DG29">
        <f t="shared" si="20"/>
        <v>21</v>
      </c>
      <c r="DH29">
        <v>0</v>
      </c>
    </row>
    <row r="30" spans="1:112" ht="15">
      <c r="A30" s="67">
        <v>18</v>
      </c>
      <c r="B30" s="323" t="str">
        <f>$B$22&amp;"8."</f>
        <v>D.2.8.</v>
      </c>
      <c r="C30" s="357" t="s">
        <v>182</v>
      </c>
      <c r="D30" s="360"/>
      <c r="E30" s="358">
        <v>0.21</v>
      </c>
      <c r="F30" s="350">
        <f>H30+NPV(FD,I30:INDEX(I30:DC30,PAL))</f>
        <v>0</v>
      </c>
      <c r="G30" s="350">
        <f>SUMIF($H$5:$DC$5,"&lt;="&amp;PAL,$H30:$DC30)</f>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0</v>
      </c>
      <c r="AI30" s="359">
        <v>0</v>
      </c>
      <c r="AJ30" s="359">
        <v>0</v>
      </c>
      <c r="AK30" s="359">
        <v>0</v>
      </c>
      <c r="AL30" s="359">
        <v>0</v>
      </c>
      <c r="AM30" s="359">
        <v>0</v>
      </c>
      <c r="AN30" s="359">
        <v>0</v>
      </c>
      <c r="AO30" s="359">
        <v>0</v>
      </c>
      <c r="AP30" s="359">
        <v>0</v>
      </c>
      <c r="AQ30" s="359">
        <v>0</v>
      </c>
      <c r="AR30" s="359">
        <v>0</v>
      </c>
      <c r="AS30" s="359">
        <v>0</v>
      </c>
      <c r="AT30" s="359">
        <v>0</v>
      </c>
      <c r="AU30" s="359">
        <v>0</v>
      </c>
      <c r="AV30" s="359">
        <v>0</v>
      </c>
      <c r="AW30" s="359">
        <v>0</v>
      </c>
      <c r="AX30" s="359">
        <v>0</v>
      </c>
      <c r="AY30" s="359">
        <v>0</v>
      </c>
      <c r="AZ30" s="359">
        <v>0</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59">
        <v>0</v>
      </c>
      <c r="BY30" s="359">
        <v>0</v>
      </c>
      <c r="BZ30" s="359">
        <v>0</v>
      </c>
      <c r="CA30" s="359">
        <v>0</v>
      </c>
      <c r="CB30" s="359">
        <v>0</v>
      </c>
      <c r="CC30" s="359">
        <v>0</v>
      </c>
      <c r="CD30" s="359">
        <v>0</v>
      </c>
      <c r="CE30" s="359">
        <v>0</v>
      </c>
      <c r="CF30" s="359">
        <v>0</v>
      </c>
      <c r="CG30" s="359">
        <v>0</v>
      </c>
      <c r="CH30" s="359">
        <v>0</v>
      </c>
      <c r="CI30" s="359">
        <v>0</v>
      </c>
      <c r="CJ30" s="359">
        <v>0</v>
      </c>
      <c r="CK30" s="359">
        <v>0</v>
      </c>
      <c r="CL30" s="359">
        <v>0</v>
      </c>
      <c r="CM30" s="359">
        <v>0</v>
      </c>
      <c r="CN30" s="359">
        <v>0</v>
      </c>
      <c r="CO30" s="359">
        <v>0</v>
      </c>
      <c r="CP30" s="359">
        <v>0</v>
      </c>
      <c r="CQ30" s="359">
        <v>0</v>
      </c>
      <c r="CR30" s="359">
        <v>0</v>
      </c>
      <c r="CS30" s="359">
        <v>0</v>
      </c>
      <c r="CT30" s="359">
        <v>0</v>
      </c>
      <c r="CU30" s="359">
        <v>0</v>
      </c>
      <c r="CV30" s="359">
        <v>0</v>
      </c>
      <c r="CW30" s="359">
        <v>0</v>
      </c>
      <c r="CX30" s="359">
        <v>0</v>
      </c>
      <c r="CY30" s="359">
        <v>0</v>
      </c>
      <c r="CZ30" s="359">
        <v>0</v>
      </c>
      <c r="DA30" s="359">
        <v>0</v>
      </c>
      <c r="DB30" s="359">
        <v>0</v>
      </c>
      <c r="DC30" s="359">
        <v>0</v>
      </c>
      <c r="DE30" s="23">
        <f t="shared" si="21"/>
        <v>0</v>
      </c>
      <c r="DF30" s="23">
        <f t="shared" si="17"/>
        <v>0</v>
      </c>
      <c r="DG30">
        <f t="shared" si="20"/>
        <v>21</v>
      </c>
      <c r="DH30">
        <v>0</v>
      </c>
    </row>
    <row r="31" spans="1:112" ht="15">
      <c r="A31" s="67">
        <v>19</v>
      </c>
      <c r="B31" s="323" t="str">
        <f>$B$22&amp;"9."</f>
        <v>D.2.9.</v>
      </c>
      <c r="C31" s="360" t="s">
        <v>178</v>
      </c>
      <c r="D31" s="360"/>
      <c r="E31" s="358">
        <v>0.21</v>
      </c>
      <c r="F31" s="350">
        <f>H31+NPV(FD,I31:INDEX(I31:DC31,PAL))</f>
        <v>0</v>
      </c>
      <c r="G31" s="350">
        <f>SUMIF($H$5:$DC$5,"&lt;="&amp;PAL,$H31:$DC31)</f>
        <v>0</v>
      </c>
      <c r="H31" s="361">
        <v>0</v>
      </c>
      <c r="I31" s="361">
        <v>0</v>
      </c>
      <c r="J31" s="361">
        <v>0</v>
      </c>
      <c r="K31" s="361">
        <v>0</v>
      </c>
      <c r="L31" s="361">
        <v>0</v>
      </c>
      <c r="M31" s="361">
        <v>0</v>
      </c>
      <c r="N31" s="361">
        <v>0</v>
      </c>
      <c r="O31" s="361">
        <v>0</v>
      </c>
      <c r="P31" s="361">
        <v>0</v>
      </c>
      <c r="Q31" s="361">
        <v>0</v>
      </c>
      <c r="R31" s="361">
        <v>0</v>
      </c>
      <c r="S31" s="362">
        <v>0</v>
      </c>
      <c r="T31" s="362">
        <v>0</v>
      </c>
      <c r="U31" s="362">
        <v>0</v>
      </c>
      <c r="V31" s="362">
        <v>0</v>
      </c>
      <c r="W31" s="362">
        <v>0</v>
      </c>
      <c r="X31" s="362">
        <v>0</v>
      </c>
      <c r="Y31" s="362">
        <v>0</v>
      </c>
      <c r="Z31" s="362">
        <v>0</v>
      </c>
      <c r="AA31" s="362">
        <v>0</v>
      </c>
      <c r="AB31" s="362">
        <v>0</v>
      </c>
      <c r="AC31" s="362">
        <v>0</v>
      </c>
      <c r="AD31" s="362">
        <v>0</v>
      </c>
      <c r="AE31" s="362">
        <v>0</v>
      </c>
      <c r="AF31" s="362">
        <v>0</v>
      </c>
      <c r="AG31" s="362">
        <v>0</v>
      </c>
      <c r="AH31" s="362">
        <v>0</v>
      </c>
      <c r="AI31" s="362">
        <v>0</v>
      </c>
      <c r="AJ31" s="362">
        <v>0</v>
      </c>
      <c r="AK31" s="362">
        <v>0</v>
      </c>
      <c r="AL31" s="362">
        <v>0</v>
      </c>
      <c r="AM31" s="362">
        <v>0</v>
      </c>
      <c r="AN31" s="362">
        <v>0</v>
      </c>
      <c r="AO31" s="362">
        <v>0</v>
      </c>
      <c r="AP31" s="362">
        <v>0</v>
      </c>
      <c r="AQ31" s="362">
        <v>0</v>
      </c>
      <c r="AR31" s="362">
        <v>0</v>
      </c>
      <c r="AS31" s="362">
        <v>0</v>
      </c>
      <c r="AT31" s="362">
        <v>0</v>
      </c>
      <c r="AU31" s="362">
        <v>0</v>
      </c>
      <c r="AV31" s="362">
        <v>0</v>
      </c>
      <c r="AW31" s="362">
        <v>0</v>
      </c>
      <c r="AX31" s="362">
        <v>0</v>
      </c>
      <c r="AY31" s="362">
        <v>0</v>
      </c>
      <c r="AZ31" s="362">
        <v>0</v>
      </c>
      <c r="BA31" s="362">
        <v>0</v>
      </c>
      <c r="BB31" s="362">
        <v>0</v>
      </c>
      <c r="BC31" s="362">
        <v>0</v>
      </c>
      <c r="BD31" s="362">
        <v>0</v>
      </c>
      <c r="BE31" s="362">
        <v>0</v>
      </c>
      <c r="BF31" s="362">
        <v>0</v>
      </c>
      <c r="BG31" s="362">
        <v>0</v>
      </c>
      <c r="BH31" s="362">
        <v>0</v>
      </c>
      <c r="BI31" s="362">
        <v>0</v>
      </c>
      <c r="BJ31" s="362">
        <v>0</v>
      </c>
      <c r="BK31" s="362">
        <v>0</v>
      </c>
      <c r="BL31" s="362">
        <v>0</v>
      </c>
      <c r="BM31" s="362">
        <v>0</v>
      </c>
      <c r="BN31" s="362">
        <v>0</v>
      </c>
      <c r="BO31" s="362">
        <v>0</v>
      </c>
      <c r="BP31" s="362">
        <v>0</v>
      </c>
      <c r="BQ31" s="362">
        <v>0</v>
      </c>
      <c r="BR31" s="362">
        <v>0</v>
      </c>
      <c r="BS31" s="362">
        <v>0</v>
      </c>
      <c r="BT31" s="362">
        <v>0</v>
      </c>
      <c r="BU31" s="362">
        <v>0</v>
      </c>
      <c r="BV31" s="362">
        <v>0</v>
      </c>
      <c r="BW31" s="362">
        <v>0</v>
      </c>
      <c r="BX31" s="362">
        <v>0</v>
      </c>
      <c r="BY31" s="362">
        <v>0</v>
      </c>
      <c r="BZ31" s="362">
        <v>0</v>
      </c>
      <c r="CA31" s="362">
        <v>0</v>
      </c>
      <c r="CB31" s="362">
        <v>0</v>
      </c>
      <c r="CC31" s="362">
        <v>0</v>
      </c>
      <c r="CD31" s="362">
        <v>0</v>
      </c>
      <c r="CE31" s="362">
        <v>0</v>
      </c>
      <c r="CF31" s="362">
        <v>0</v>
      </c>
      <c r="CG31" s="362">
        <v>0</v>
      </c>
      <c r="CH31" s="362">
        <v>0</v>
      </c>
      <c r="CI31" s="362">
        <v>0</v>
      </c>
      <c r="CJ31" s="362">
        <v>0</v>
      </c>
      <c r="CK31" s="362">
        <v>0</v>
      </c>
      <c r="CL31" s="362">
        <v>0</v>
      </c>
      <c r="CM31" s="362">
        <v>0</v>
      </c>
      <c r="CN31" s="362">
        <v>0</v>
      </c>
      <c r="CO31" s="362">
        <v>0</v>
      </c>
      <c r="CP31" s="362">
        <v>0</v>
      </c>
      <c r="CQ31" s="362">
        <v>0</v>
      </c>
      <c r="CR31" s="362">
        <v>0</v>
      </c>
      <c r="CS31" s="362">
        <v>0</v>
      </c>
      <c r="CT31" s="362">
        <v>0</v>
      </c>
      <c r="CU31" s="362">
        <v>0</v>
      </c>
      <c r="CV31" s="362">
        <v>0</v>
      </c>
      <c r="CW31" s="362">
        <v>0</v>
      </c>
      <c r="CX31" s="362">
        <v>0</v>
      </c>
      <c r="CY31" s="362">
        <v>0</v>
      </c>
      <c r="CZ31" s="362">
        <v>0</v>
      </c>
      <c r="DA31" s="362">
        <v>0</v>
      </c>
      <c r="DB31" s="362">
        <v>0</v>
      </c>
      <c r="DC31" s="362">
        <v>0</v>
      </c>
      <c r="DE31" s="23">
        <f t="shared" si="21"/>
        <v>0</v>
      </c>
      <c r="DF31" s="23">
        <f t="shared" si="17"/>
        <v>0</v>
      </c>
      <c r="DG31">
        <f t="shared" si="20"/>
        <v>21</v>
      </c>
      <c r="DH31">
        <v>0</v>
      </c>
    </row>
    <row r="32" spans="1:112" ht="15">
      <c r="A32" s="67">
        <v>20</v>
      </c>
      <c r="B32" s="323" t="str">
        <f>$B$22&amp;"L."</f>
        <v>D.2.L.</v>
      </c>
      <c r="C32" s="360" t="s">
        <v>179</v>
      </c>
      <c r="D32" s="360"/>
      <c r="E32" s="358">
        <v>0.21</v>
      </c>
      <c r="F32" s="350">
        <f>H32+NPV(FD,I32:INDEX(I32:DC32,PAL))</f>
        <v>0</v>
      </c>
      <c r="G32" s="350">
        <f>SUMIF($H$5:$DC$5,"&lt;="&amp;PAL,$H32:$DC32)</f>
        <v>0</v>
      </c>
      <c r="H32" s="361">
        <v>0</v>
      </c>
      <c r="I32" s="361">
        <v>0</v>
      </c>
      <c r="J32" s="361">
        <v>0</v>
      </c>
      <c r="K32" s="361">
        <v>0</v>
      </c>
      <c r="L32" s="361">
        <v>0</v>
      </c>
      <c r="M32" s="361">
        <v>0</v>
      </c>
      <c r="N32" s="361">
        <v>0</v>
      </c>
      <c r="O32" s="361">
        <v>0</v>
      </c>
      <c r="P32" s="361">
        <v>0</v>
      </c>
      <c r="Q32" s="361">
        <v>0</v>
      </c>
      <c r="R32" s="361">
        <v>0</v>
      </c>
      <c r="S32" s="361">
        <v>0</v>
      </c>
      <c r="T32" s="361">
        <v>0</v>
      </c>
      <c r="U32" s="361">
        <v>0</v>
      </c>
      <c r="V32" s="361">
        <v>0</v>
      </c>
      <c r="W32" s="361">
        <v>0</v>
      </c>
      <c r="X32" s="361">
        <v>0</v>
      </c>
      <c r="Y32" s="361">
        <v>0</v>
      </c>
      <c r="Z32" s="361">
        <v>0</v>
      </c>
      <c r="AA32" s="361">
        <v>0</v>
      </c>
      <c r="AB32" s="362">
        <v>0</v>
      </c>
      <c r="AC32" s="361">
        <v>0</v>
      </c>
      <c r="AD32" s="361">
        <v>0</v>
      </c>
      <c r="AE32" s="361">
        <v>0</v>
      </c>
      <c r="AF32" s="361">
        <v>0</v>
      </c>
      <c r="AG32" s="361">
        <v>0</v>
      </c>
      <c r="AH32" s="361">
        <v>0</v>
      </c>
      <c r="AI32" s="361">
        <v>0</v>
      </c>
      <c r="AJ32" s="361">
        <v>0</v>
      </c>
      <c r="AK32" s="361">
        <v>0</v>
      </c>
      <c r="AL32" s="361">
        <v>0</v>
      </c>
      <c r="AM32" s="361">
        <v>0</v>
      </c>
      <c r="AN32" s="361">
        <v>0</v>
      </c>
      <c r="AO32" s="361">
        <v>0</v>
      </c>
      <c r="AP32" s="361">
        <v>0</v>
      </c>
      <c r="AQ32" s="361">
        <v>0</v>
      </c>
      <c r="AR32" s="361">
        <v>0</v>
      </c>
      <c r="AS32" s="361">
        <v>0</v>
      </c>
      <c r="AT32" s="361">
        <v>0</v>
      </c>
      <c r="AU32" s="361">
        <v>0</v>
      </c>
      <c r="AV32" s="361">
        <v>0</v>
      </c>
      <c r="AW32" s="361">
        <v>0</v>
      </c>
      <c r="AX32" s="361">
        <v>0</v>
      </c>
      <c r="AY32" s="361">
        <v>0</v>
      </c>
      <c r="AZ32" s="361">
        <v>0</v>
      </c>
      <c r="BA32" s="361">
        <v>0</v>
      </c>
      <c r="BB32" s="361">
        <v>0</v>
      </c>
      <c r="BC32" s="361">
        <v>0</v>
      </c>
      <c r="BD32" s="361">
        <v>0</v>
      </c>
      <c r="BE32" s="361">
        <v>0</v>
      </c>
      <c r="BF32" s="361">
        <v>0</v>
      </c>
      <c r="BG32" s="361">
        <v>0</v>
      </c>
      <c r="BH32" s="361">
        <v>0</v>
      </c>
      <c r="BI32" s="361">
        <v>0</v>
      </c>
      <c r="BJ32" s="361">
        <v>0</v>
      </c>
      <c r="BK32" s="361">
        <v>0</v>
      </c>
      <c r="BL32" s="361">
        <v>0</v>
      </c>
      <c r="BM32" s="361">
        <v>0</v>
      </c>
      <c r="BN32" s="361">
        <v>0</v>
      </c>
      <c r="BO32" s="361">
        <v>0</v>
      </c>
      <c r="BP32" s="361">
        <v>0</v>
      </c>
      <c r="BQ32" s="361">
        <v>0</v>
      </c>
      <c r="BR32" s="361">
        <v>0</v>
      </c>
      <c r="BS32" s="361">
        <v>0</v>
      </c>
      <c r="BT32" s="361">
        <v>0</v>
      </c>
      <c r="BU32" s="361">
        <v>0</v>
      </c>
      <c r="BV32" s="361">
        <v>0</v>
      </c>
      <c r="BW32" s="361">
        <v>0</v>
      </c>
      <c r="BX32" s="361">
        <v>0</v>
      </c>
      <c r="BY32" s="361">
        <v>0</v>
      </c>
      <c r="BZ32" s="361">
        <v>0</v>
      </c>
      <c r="CA32" s="361">
        <v>0</v>
      </c>
      <c r="CB32" s="361">
        <v>0</v>
      </c>
      <c r="CC32" s="361">
        <v>0</v>
      </c>
      <c r="CD32" s="361">
        <v>0</v>
      </c>
      <c r="CE32" s="361">
        <v>0</v>
      </c>
      <c r="CF32" s="361">
        <v>0</v>
      </c>
      <c r="CG32" s="361">
        <v>0</v>
      </c>
      <c r="CH32" s="361">
        <v>0</v>
      </c>
      <c r="CI32" s="361">
        <v>0</v>
      </c>
      <c r="CJ32" s="361">
        <v>0</v>
      </c>
      <c r="CK32" s="361">
        <v>0</v>
      </c>
      <c r="CL32" s="361">
        <v>0</v>
      </c>
      <c r="CM32" s="361">
        <v>0</v>
      </c>
      <c r="CN32" s="361">
        <v>0</v>
      </c>
      <c r="CO32" s="361">
        <v>0</v>
      </c>
      <c r="CP32" s="361">
        <v>0</v>
      </c>
      <c r="CQ32" s="361">
        <v>0</v>
      </c>
      <c r="CR32" s="361">
        <v>0</v>
      </c>
      <c r="CS32" s="361">
        <v>0</v>
      </c>
      <c r="CT32" s="361">
        <v>0</v>
      </c>
      <c r="CU32" s="361">
        <v>0</v>
      </c>
      <c r="CV32" s="361">
        <v>0</v>
      </c>
      <c r="CW32" s="361">
        <v>0</v>
      </c>
      <c r="CX32" s="361">
        <v>0</v>
      </c>
      <c r="CY32" s="361">
        <v>0</v>
      </c>
      <c r="CZ32" s="361">
        <v>0</v>
      </c>
      <c r="DA32" s="361">
        <v>0</v>
      </c>
      <c r="DB32" s="361">
        <v>0</v>
      </c>
      <c r="DC32" s="362">
        <v>0</v>
      </c>
      <c r="DE32" s="23">
        <f t="shared" si="21"/>
        <v>0</v>
      </c>
      <c r="DF32" s="23">
        <f t="shared" si="17"/>
        <v>0</v>
      </c>
      <c r="DG32">
        <f t="shared" si="20"/>
        <v>21</v>
      </c>
      <c r="DH32">
        <f>DG32/(100+DG32)</f>
        <v>0.17355371900826447</v>
      </c>
    </row>
    <row r="33" spans="1:112" ht="15">
      <c r="A33" s="67">
        <v>21</v>
      </c>
      <c r="B33" s="323" t="s">
        <v>183</v>
      </c>
      <c r="C33" s="349" t="s">
        <v>184</v>
      </c>
      <c r="D33" s="351"/>
      <c r="E33" s="351"/>
      <c r="F33" s="352">
        <f>SUM(F34:F41)+F42</f>
        <v>0</v>
      </c>
      <c r="G33" s="350">
        <f>SUMIF($H$5:$DC$5,"&lt;="&amp;PAL,$H33:$DC33)</f>
        <v>0</v>
      </c>
      <c r="H33" s="352">
        <f>SUM(H34:H41)+H42</f>
        <v>0</v>
      </c>
      <c r="I33" s="352">
        <f t="shared" ref="I33:BT33" si="22">SUM(I34:I41)+I42</f>
        <v>0</v>
      </c>
      <c r="J33" s="352">
        <f t="shared" si="22"/>
        <v>0</v>
      </c>
      <c r="K33" s="352">
        <f t="shared" si="22"/>
        <v>0</v>
      </c>
      <c r="L33" s="352">
        <f t="shared" si="22"/>
        <v>0</v>
      </c>
      <c r="M33" s="352">
        <f t="shared" si="22"/>
        <v>0</v>
      </c>
      <c r="N33" s="352">
        <f t="shared" si="22"/>
        <v>0</v>
      </c>
      <c r="O33" s="352">
        <f t="shared" si="22"/>
        <v>0</v>
      </c>
      <c r="P33" s="352">
        <f t="shared" si="22"/>
        <v>0</v>
      </c>
      <c r="Q33" s="352">
        <f t="shared" si="22"/>
        <v>0</v>
      </c>
      <c r="R33" s="352">
        <f t="shared" si="22"/>
        <v>0</v>
      </c>
      <c r="S33" s="352">
        <f t="shared" si="22"/>
        <v>0</v>
      </c>
      <c r="T33" s="352">
        <f t="shared" si="22"/>
        <v>0</v>
      </c>
      <c r="U33" s="352">
        <f t="shared" si="22"/>
        <v>0</v>
      </c>
      <c r="V33" s="352">
        <f t="shared" si="22"/>
        <v>0</v>
      </c>
      <c r="W33" s="352">
        <f t="shared" si="22"/>
        <v>0</v>
      </c>
      <c r="X33" s="352">
        <f t="shared" si="22"/>
        <v>0</v>
      </c>
      <c r="Y33" s="352">
        <f t="shared" si="22"/>
        <v>0</v>
      </c>
      <c r="Z33" s="352">
        <f t="shared" si="22"/>
        <v>0</v>
      </c>
      <c r="AA33" s="352">
        <f t="shared" si="22"/>
        <v>0</v>
      </c>
      <c r="AB33" s="352">
        <f t="shared" si="22"/>
        <v>0</v>
      </c>
      <c r="AC33" s="352">
        <f t="shared" si="22"/>
        <v>0</v>
      </c>
      <c r="AD33" s="352">
        <f t="shared" si="22"/>
        <v>0</v>
      </c>
      <c r="AE33" s="352">
        <f t="shared" si="22"/>
        <v>0</v>
      </c>
      <c r="AF33" s="352">
        <f t="shared" si="22"/>
        <v>0</v>
      </c>
      <c r="AG33" s="352">
        <f t="shared" si="22"/>
        <v>0</v>
      </c>
      <c r="AH33" s="352">
        <f t="shared" si="22"/>
        <v>0</v>
      </c>
      <c r="AI33" s="352">
        <f t="shared" si="22"/>
        <v>0</v>
      </c>
      <c r="AJ33" s="352">
        <f t="shared" si="22"/>
        <v>0</v>
      </c>
      <c r="AK33" s="352">
        <f t="shared" si="22"/>
        <v>0</v>
      </c>
      <c r="AL33" s="352">
        <f t="shared" si="22"/>
        <v>0</v>
      </c>
      <c r="AM33" s="352">
        <f t="shared" si="22"/>
        <v>0</v>
      </c>
      <c r="AN33" s="352">
        <f t="shared" si="22"/>
        <v>0</v>
      </c>
      <c r="AO33" s="352">
        <f t="shared" si="22"/>
        <v>0</v>
      </c>
      <c r="AP33" s="352">
        <f t="shared" si="22"/>
        <v>0</v>
      </c>
      <c r="AQ33" s="352">
        <f t="shared" si="22"/>
        <v>0</v>
      </c>
      <c r="AR33" s="352">
        <f t="shared" si="22"/>
        <v>0</v>
      </c>
      <c r="AS33" s="352">
        <f t="shared" si="22"/>
        <v>0</v>
      </c>
      <c r="AT33" s="352">
        <f t="shared" si="22"/>
        <v>0</v>
      </c>
      <c r="AU33" s="352">
        <f t="shared" si="22"/>
        <v>0</v>
      </c>
      <c r="AV33" s="352">
        <f t="shared" si="22"/>
        <v>0</v>
      </c>
      <c r="AW33" s="352">
        <f t="shared" si="22"/>
        <v>0</v>
      </c>
      <c r="AX33" s="352">
        <f t="shared" si="22"/>
        <v>0</v>
      </c>
      <c r="AY33" s="352">
        <f t="shared" si="22"/>
        <v>0</v>
      </c>
      <c r="AZ33" s="352">
        <f t="shared" si="22"/>
        <v>0</v>
      </c>
      <c r="BA33" s="352">
        <f t="shared" si="22"/>
        <v>0</v>
      </c>
      <c r="BB33" s="352">
        <f t="shared" si="22"/>
        <v>0</v>
      </c>
      <c r="BC33" s="352">
        <f t="shared" si="22"/>
        <v>0</v>
      </c>
      <c r="BD33" s="352">
        <f t="shared" si="22"/>
        <v>0</v>
      </c>
      <c r="BE33" s="352">
        <f t="shared" si="22"/>
        <v>0</v>
      </c>
      <c r="BF33" s="352">
        <f t="shared" si="22"/>
        <v>0</v>
      </c>
      <c r="BG33" s="352">
        <f t="shared" si="22"/>
        <v>0</v>
      </c>
      <c r="BH33" s="352">
        <f t="shared" si="22"/>
        <v>0</v>
      </c>
      <c r="BI33" s="352">
        <f t="shared" si="22"/>
        <v>0</v>
      </c>
      <c r="BJ33" s="352">
        <f t="shared" si="22"/>
        <v>0</v>
      </c>
      <c r="BK33" s="352">
        <f t="shared" si="22"/>
        <v>0</v>
      </c>
      <c r="BL33" s="352">
        <f t="shared" si="22"/>
        <v>0</v>
      </c>
      <c r="BM33" s="352">
        <f t="shared" si="22"/>
        <v>0</v>
      </c>
      <c r="BN33" s="352">
        <f t="shared" si="22"/>
        <v>0</v>
      </c>
      <c r="BO33" s="352">
        <f t="shared" si="22"/>
        <v>0</v>
      </c>
      <c r="BP33" s="352">
        <f t="shared" si="22"/>
        <v>0</v>
      </c>
      <c r="BQ33" s="352">
        <f t="shared" si="22"/>
        <v>0</v>
      </c>
      <c r="BR33" s="352">
        <f t="shared" si="22"/>
        <v>0</v>
      </c>
      <c r="BS33" s="352">
        <f t="shared" si="22"/>
        <v>0</v>
      </c>
      <c r="BT33" s="352">
        <f t="shared" si="22"/>
        <v>0</v>
      </c>
      <c r="BU33" s="352">
        <f t="shared" ref="BU33:DC33" si="23">SUM(BU34:BU41)+BU42</f>
        <v>0</v>
      </c>
      <c r="BV33" s="352">
        <f t="shared" si="23"/>
        <v>0</v>
      </c>
      <c r="BW33" s="352">
        <f t="shared" si="23"/>
        <v>0</v>
      </c>
      <c r="BX33" s="352">
        <f t="shared" si="23"/>
        <v>0</v>
      </c>
      <c r="BY33" s="352">
        <f t="shared" si="23"/>
        <v>0</v>
      </c>
      <c r="BZ33" s="352">
        <f t="shared" si="23"/>
        <v>0</v>
      </c>
      <c r="CA33" s="352">
        <f t="shared" si="23"/>
        <v>0</v>
      </c>
      <c r="CB33" s="352">
        <f t="shared" si="23"/>
        <v>0</v>
      </c>
      <c r="CC33" s="352">
        <f t="shared" si="23"/>
        <v>0</v>
      </c>
      <c r="CD33" s="352">
        <f t="shared" si="23"/>
        <v>0</v>
      </c>
      <c r="CE33" s="352">
        <f t="shared" si="23"/>
        <v>0</v>
      </c>
      <c r="CF33" s="352">
        <f t="shared" si="23"/>
        <v>0</v>
      </c>
      <c r="CG33" s="352">
        <f t="shared" si="23"/>
        <v>0</v>
      </c>
      <c r="CH33" s="352">
        <f t="shared" si="23"/>
        <v>0</v>
      </c>
      <c r="CI33" s="352">
        <f t="shared" si="23"/>
        <v>0</v>
      </c>
      <c r="CJ33" s="352">
        <f t="shared" si="23"/>
        <v>0</v>
      </c>
      <c r="CK33" s="352">
        <f t="shared" si="23"/>
        <v>0</v>
      </c>
      <c r="CL33" s="352">
        <f t="shared" si="23"/>
        <v>0</v>
      </c>
      <c r="CM33" s="352">
        <f t="shared" si="23"/>
        <v>0</v>
      </c>
      <c r="CN33" s="352">
        <f t="shared" si="23"/>
        <v>0</v>
      </c>
      <c r="CO33" s="352">
        <f t="shared" si="23"/>
        <v>0</v>
      </c>
      <c r="CP33" s="352">
        <f t="shared" si="23"/>
        <v>0</v>
      </c>
      <c r="CQ33" s="352">
        <f t="shared" si="23"/>
        <v>0</v>
      </c>
      <c r="CR33" s="352">
        <f t="shared" si="23"/>
        <v>0</v>
      </c>
      <c r="CS33" s="352">
        <f t="shared" si="23"/>
        <v>0</v>
      </c>
      <c r="CT33" s="352">
        <f t="shared" si="23"/>
        <v>0</v>
      </c>
      <c r="CU33" s="352">
        <f t="shared" si="23"/>
        <v>0</v>
      </c>
      <c r="CV33" s="352">
        <f t="shared" si="23"/>
        <v>0</v>
      </c>
      <c r="CW33" s="352">
        <f t="shared" si="23"/>
        <v>0</v>
      </c>
      <c r="CX33" s="352">
        <f t="shared" si="23"/>
        <v>0</v>
      </c>
      <c r="CY33" s="352">
        <f t="shared" si="23"/>
        <v>0</v>
      </c>
      <c r="CZ33" s="352">
        <f t="shared" si="23"/>
        <v>0</v>
      </c>
      <c r="DA33" s="352">
        <f t="shared" si="23"/>
        <v>0</v>
      </c>
      <c r="DB33" s="352">
        <f t="shared" si="23"/>
        <v>0</v>
      </c>
      <c r="DC33" s="352">
        <f t="shared" si="23"/>
        <v>0</v>
      </c>
      <c r="DF33" s="23">
        <f t="shared" si="17"/>
        <v>0</v>
      </c>
    </row>
    <row r="34" spans="1:112" ht="15">
      <c r="A34" s="67">
        <v>22</v>
      </c>
      <c r="B34" s="323" t="str">
        <f>$B$33&amp;"1."</f>
        <v>D.3.1.</v>
      </c>
      <c r="C34" s="357" t="s">
        <v>182</v>
      </c>
      <c r="D34" s="363"/>
      <c r="E34" s="358">
        <v>0.21</v>
      </c>
      <c r="F34" s="350">
        <f>H34+NPV(FD,I34:INDEX(I34:DC34,PAL))</f>
        <v>0</v>
      </c>
      <c r="G34" s="350">
        <f>SUMIF($H$5:$DC$5,"&lt;="&amp;PAL,$H34:$DC34)</f>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0</v>
      </c>
      <c r="AI34" s="359">
        <v>0</v>
      </c>
      <c r="AJ34" s="359">
        <v>0</v>
      </c>
      <c r="AK34" s="359">
        <v>0</v>
      </c>
      <c r="AL34" s="359">
        <v>0</v>
      </c>
      <c r="AM34" s="359">
        <v>0</v>
      </c>
      <c r="AN34" s="359">
        <v>0</v>
      </c>
      <c r="AO34" s="359">
        <v>0</v>
      </c>
      <c r="AP34" s="359">
        <v>0</v>
      </c>
      <c r="AQ34" s="359">
        <v>0</v>
      </c>
      <c r="AR34" s="359">
        <v>0</v>
      </c>
      <c r="AS34" s="359">
        <v>0</v>
      </c>
      <c r="AT34" s="359">
        <v>0</v>
      </c>
      <c r="AU34" s="359">
        <v>0</v>
      </c>
      <c r="AV34" s="359">
        <v>0</v>
      </c>
      <c r="AW34" s="359">
        <v>0</v>
      </c>
      <c r="AX34" s="359">
        <v>0</v>
      </c>
      <c r="AY34" s="359">
        <v>0</v>
      </c>
      <c r="AZ34" s="359">
        <v>0</v>
      </c>
      <c r="BA34" s="359">
        <v>0</v>
      </c>
      <c r="BB34" s="359">
        <v>0</v>
      </c>
      <c r="BC34" s="359">
        <v>0</v>
      </c>
      <c r="BD34" s="359">
        <v>0</v>
      </c>
      <c r="BE34" s="359">
        <v>0</v>
      </c>
      <c r="BF34" s="359">
        <v>0</v>
      </c>
      <c r="BG34" s="359">
        <v>0</v>
      </c>
      <c r="BH34" s="359">
        <v>0</v>
      </c>
      <c r="BI34" s="359">
        <v>0</v>
      </c>
      <c r="BJ34" s="359">
        <v>0</v>
      </c>
      <c r="BK34" s="359">
        <v>0</v>
      </c>
      <c r="BL34" s="359">
        <v>0</v>
      </c>
      <c r="BM34" s="359">
        <v>0</v>
      </c>
      <c r="BN34" s="359">
        <v>0</v>
      </c>
      <c r="BO34" s="359">
        <v>0</v>
      </c>
      <c r="BP34" s="359">
        <v>0</v>
      </c>
      <c r="BQ34" s="359">
        <v>0</v>
      </c>
      <c r="BR34" s="359">
        <v>0</v>
      </c>
      <c r="BS34" s="359">
        <v>0</v>
      </c>
      <c r="BT34" s="359">
        <v>0</v>
      </c>
      <c r="BU34" s="359">
        <v>0</v>
      </c>
      <c r="BV34" s="359">
        <v>0</v>
      </c>
      <c r="BW34" s="359">
        <v>0</v>
      </c>
      <c r="BX34" s="359">
        <v>0</v>
      </c>
      <c r="BY34" s="359">
        <v>0</v>
      </c>
      <c r="BZ34" s="359">
        <v>0</v>
      </c>
      <c r="CA34" s="359">
        <v>0</v>
      </c>
      <c r="CB34" s="359">
        <v>0</v>
      </c>
      <c r="CC34" s="359">
        <v>0</v>
      </c>
      <c r="CD34" s="359">
        <v>0</v>
      </c>
      <c r="CE34" s="359">
        <v>0</v>
      </c>
      <c r="CF34" s="359">
        <v>0</v>
      </c>
      <c r="CG34" s="359">
        <v>0</v>
      </c>
      <c r="CH34" s="359">
        <v>0</v>
      </c>
      <c r="CI34" s="359">
        <v>0</v>
      </c>
      <c r="CJ34" s="359">
        <v>0</v>
      </c>
      <c r="CK34" s="359">
        <v>0</v>
      </c>
      <c r="CL34" s="359">
        <v>0</v>
      </c>
      <c r="CM34" s="359">
        <v>0</v>
      </c>
      <c r="CN34" s="359">
        <v>0</v>
      </c>
      <c r="CO34" s="359">
        <v>0</v>
      </c>
      <c r="CP34" s="359">
        <v>0</v>
      </c>
      <c r="CQ34" s="359">
        <v>0</v>
      </c>
      <c r="CR34" s="359">
        <v>0</v>
      </c>
      <c r="CS34" s="359">
        <v>0</v>
      </c>
      <c r="CT34" s="359">
        <v>0</v>
      </c>
      <c r="CU34" s="359">
        <v>0</v>
      </c>
      <c r="CV34" s="359">
        <v>0</v>
      </c>
      <c r="CW34" s="359">
        <v>0</v>
      </c>
      <c r="CX34" s="359">
        <v>0</v>
      </c>
      <c r="CY34" s="359">
        <v>0</v>
      </c>
      <c r="CZ34" s="359">
        <v>0</v>
      </c>
      <c r="DA34" s="359">
        <v>0</v>
      </c>
      <c r="DB34" s="359">
        <v>0</v>
      </c>
      <c r="DC34" s="359">
        <v>0</v>
      </c>
      <c r="DE34" s="23">
        <f>COUNTBLANK(H34:DC34)</f>
        <v>0</v>
      </c>
      <c r="DF34" s="23">
        <f t="shared" si="17"/>
        <v>0</v>
      </c>
      <c r="DG34">
        <f t="shared" ref="DG34:DG43" si="24">IF(ISNUMBER(E34),E34*100,0)</f>
        <v>21</v>
      </c>
      <c r="DH34">
        <v>0</v>
      </c>
    </row>
    <row r="35" spans="1:112" ht="15">
      <c r="A35" s="67">
        <v>23</v>
      </c>
      <c r="B35" s="323" t="str">
        <f>$B$33&amp;"2."</f>
        <v>D.3.2.</v>
      </c>
      <c r="C35" s="357" t="s">
        <v>182</v>
      </c>
      <c r="D35" s="363"/>
      <c r="E35" s="358">
        <v>0.21</v>
      </c>
      <c r="F35" s="350">
        <f>H35+NPV(FD,I35:INDEX(I35:DC35,PAL))</f>
        <v>0</v>
      </c>
      <c r="G35" s="350">
        <f>SUMIF($H$5:$DC$5,"&lt;="&amp;PAL,$H35:$DC35)</f>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0</v>
      </c>
      <c r="AI35" s="359">
        <v>0</v>
      </c>
      <c r="AJ35" s="359">
        <v>0</v>
      </c>
      <c r="AK35" s="359">
        <v>0</v>
      </c>
      <c r="AL35" s="359">
        <v>0</v>
      </c>
      <c r="AM35" s="359">
        <v>0</v>
      </c>
      <c r="AN35" s="359">
        <v>0</v>
      </c>
      <c r="AO35" s="359">
        <v>0</v>
      </c>
      <c r="AP35" s="359">
        <v>0</v>
      </c>
      <c r="AQ35" s="359">
        <v>0</v>
      </c>
      <c r="AR35" s="359">
        <v>0</v>
      </c>
      <c r="AS35" s="359">
        <v>0</v>
      </c>
      <c r="AT35" s="359">
        <v>0</v>
      </c>
      <c r="AU35" s="359">
        <v>0</v>
      </c>
      <c r="AV35" s="359">
        <v>0</v>
      </c>
      <c r="AW35" s="359">
        <v>0</v>
      </c>
      <c r="AX35" s="359">
        <v>0</v>
      </c>
      <c r="AY35" s="359">
        <v>0</v>
      </c>
      <c r="AZ35" s="359">
        <v>0</v>
      </c>
      <c r="BA35" s="359">
        <v>0</v>
      </c>
      <c r="BB35" s="359">
        <v>0</v>
      </c>
      <c r="BC35" s="359">
        <v>0</v>
      </c>
      <c r="BD35" s="359">
        <v>0</v>
      </c>
      <c r="BE35" s="359">
        <v>0</v>
      </c>
      <c r="BF35" s="359">
        <v>0</v>
      </c>
      <c r="BG35" s="359">
        <v>0</v>
      </c>
      <c r="BH35" s="359">
        <v>0</v>
      </c>
      <c r="BI35" s="359">
        <v>0</v>
      </c>
      <c r="BJ35" s="359">
        <v>0</v>
      </c>
      <c r="BK35" s="359">
        <v>0</v>
      </c>
      <c r="BL35" s="359">
        <v>0</v>
      </c>
      <c r="BM35" s="359">
        <v>0</v>
      </c>
      <c r="BN35" s="359">
        <v>0</v>
      </c>
      <c r="BO35" s="359">
        <v>0</v>
      </c>
      <c r="BP35" s="359">
        <v>0</v>
      </c>
      <c r="BQ35" s="359">
        <v>0</v>
      </c>
      <c r="BR35" s="359">
        <v>0</v>
      </c>
      <c r="BS35" s="359">
        <v>0</v>
      </c>
      <c r="BT35" s="359">
        <v>0</v>
      </c>
      <c r="BU35" s="359">
        <v>0</v>
      </c>
      <c r="BV35" s="359">
        <v>0</v>
      </c>
      <c r="BW35" s="359">
        <v>0</v>
      </c>
      <c r="BX35" s="359">
        <v>0</v>
      </c>
      <c r="BY35" s="359">
        <v>0</v>
      </c>
      <c r="BZ35" s="359">
        <v>0</v>
      </c>
      <c r="CA35" s="359">
        <v>0</v>
      </c>
      <c r="CB35" s="359">
        <v>0</v>
      </c>
      <c r="CC35" s="359">
        <v>0</v>
      </c>
      <c r="CD35" s="359">
        <v>0</v>
      </c>
      <c r="CE35" s="359">
        <v>0</v>
      </c>
      <c r="CF35" s="359">
        <v>0</v>
      </c>
      <c r="CG35" s="359">
        <v>0</v>
      </c>
      <c r="CH35" s="359">
        <v>0</v>
      </c>
      <c r="CI35" s="359">
        <v>0</v>
      </c>
      <c r="CJ35" s="359">
        <v>0</v>
      </c>
      <c r="CK35" s="359">
        <v>0</v>
      </c>
      <c r="CL35" s="359">
        <v>0</v>
      </c>
      <c r="CM35" s="359">
        <v>0</v>
      </c>
      <c r="CN35" s="359">
        <v>0</v>
      </c>
      <c r="CO35" s="359">
        <v>0</v>
      </c>
      <c r="CP35" s="359">
        <v>0</v>
      </c>
      <c r="CQ35" s="359">
        <v>0</v>
      </c>
      <c r="CR35" s="359">
        <v>0</v>
      </c>
      <c r="CS35" s="359">
        <v>0</v>
      </c>
      <c r="CT35" s="359">
        <v>0</v>
      </c>
      <c r="CU35" s="359">
        <v>0</v>
      </c>
      <c r="CV35" s="359">
        <v>0</v>
      </c>
      <c r="CW35" s="359">
        <v>0</v>
      </c>
      <c r="CX35" s="359">
        <v>0</v>
      </c>
      <c r="CY35" s="359">
        <v>0</v>
      </c>
      <c r="CZ35" s="359">
        <v>0</v>
      </c>
      <c r="DA35" s="359">
        <v>0</v>
      </c>
      <c r="DB35" s="359">
        <v>0</v>
      </c>
      <c r="DC35" s="359">
        <v>0</v>
      </c>
      <c r="DE35" s="23">
        <f t="shared" ref="DE35:DE43" si="25">COUNTBLANK(H35:DC35)</f>
        <v>0</v>
      </c>
      <c r="DF35" s="23">
        <f t="shared" si="17"/>
        <v>0</v>
      </c>
      <c r="DG35">
        <f t="shared" si="24"/>
        <v>21</v>
      </c>
      <c r="DH35">
        <v>0</v>
      </c>
    </row>
    <row r="36" spans="1:112" ht="15">
      <c r="A36" s="67">
        <v>24</v>
      </c>
      <c r="B36" s="323" t="str">
        <f>$B$33&amp;"3."</f>
        <v>D.3.3.</v>
      </c>
      <c r="C36" s="357" t="s">
        <v>182</v>
      </c>
      <c r="D36" s="363"/>
      <c r="E36" s="358">
        <v>0.21</v>
      </c>
      <c r="F36" s="350">
        <f>H36+NPV(FD,I36:INDEX(I36:DC36,PAL))</f>
        <v>0</v>
      </c>
      <c r="G36" s="350">
        <f>SUMIF($H$5:$DC$5,"&lt;="&amp;PAL,$H36:$DC36)</f>
        <v>0</v>
      </c>
      <c r="H36" s="359">
        <v>0</v>
      </c>
      <c r="I36" s="359">
        <v>0</v>
      </c>
      <c r="J36" s="359">
        <v>0</v>
      </c>
      <c r="K36" s="359">
        <v>0</v>
      </c>
      <c r="L36" s="359">
        <v>0</v>
      </c>
      <c r="M36" s="359">
        <v>0</v>
      </c>
      <c r="N36" s="359">
        <v>0</v>
      </c>
      <c r="O36" s="359">
        <v>0</v>
      </c>
      <c r="P36" s="359">
        <v>0</v>
      </c>
      <c r="Q36" s="359">
        <v>0</v>
      </c>
      <c r="R36" s="359">
        <v>0</v>
      </c>
      <c r="S36" s="359">
        <v>0</v>
      </c>
      <c r="T36" s="359">
        <v>0</v>
      </c>
      <c r="U36" s="359">
        <v>0</v>
      </c>
      <c r="V36" s="359">
        <v>0</v>
      </c>
      <c r="W36" s="359">
        <v>0</v>
      </c>
      <c r="X36" s="359">
        <v>0</v>
      </c>
      <c r="Y36" s="359">
        <v>0</v>
      </c>
      <c r="Z36" s="359">
        <v>0</v>
      </c>
      <c r="AA36" s="359">
        <v>0</v>
      </c>
      <c r="AB36" s="359">
        <v>0</v>
      </c>
      <c r="AC36" s="359">
        <v>0</v>
      </c>
      <c r="AD36" s="359">
        <v>0</v>
      </c>
      <c r="AE36" s="359">
        <v>0</v>
      </c>
      <c r="AF36" s="359">
        <v>0</v>
      </c>
      <c r="AG36" s="359">
        <v>0</v>
      </c>
      <c r="AH36" s="359">
        <v>0</v>
      </c>
      <c r="AI36" s="359">
        <v>0</v>
      </c>
      <c r="AJ36" s="359">
        <v>0</v>
      </c>
      <c r="AK36" s="359">
        <v>0</v>
      </c>
      <c r="AL36" s="359">
        <v>0</v>
      </c>
      <c r="AM36" s="359">
        <v>0</v>
      </c>
      <c r="AN36" s="359">
        <v>0</v>
      </c>
      <c r="AO36" s="359">
        <v>0</v>
      </c>
      <c r="AP36" s="359">
        <v>0</v>
      </c>
      <c r="AQ36" s="359">
        <v>0</v>
      </c>
      <c r="AR36" s="359">
        <v>0</v>
      </c>
      <c r="AS36" s="359">
        <v>0</v>
      </c>
      <c r="AT36" s="359">
        <v>0</v>
      </c>
      <c r="AU36" s="359">
        <v>0</v>
      </c>
      <c r="AV36" s="359">
        <v>0</v>
      </c>
      <c r="AW36" s="359">
        <v>0</v>
      </c>
      <c r="AX36" s="359">
        <v>0</v>
      </c>
      <c r="AY36" s="359">
        <v>0</v>
      </c>
      <c r="AZ36" s="359">
        <v>0</v>
      </c>
      <c r="BA36" s="359">
        <v>0</v>
      </c>
      <c r="BB36" s="359">
        <v>0</v>
      </c>
      <c r="BC36" s="359">
        <v>0</v>
      </c>
      <c r="BD36" s="359">
        <v>0</v>
      </c>
      <c r="BE36" s="359">
        <v>0</v>
      </c>
      <c r="BF36" s="359">
        <v>0</v>
      </c>
      <c r="BG36" s="359">
        <v>0</v>
      </c>
      <c r="BH36" s="359">
        <v>0</v>
      </c>
      <c r="BI36" s="359">
        <v>0</v>
      </c>
      <c r="BJ36" s="359">
        <v>0</v>
      </c>
      <c r="BK36" s="359">
        <v>0</v>
      </c>
      <c r="BL36" s="359">
        <v>0</v>
      </c>
      <c r="BM36" s="359">
        <v>0</v>
      </c>
      <c r="BN36" s="359">
        <v>0</v>
      </c>
      <c r="BO36" s="359">
        <v>0</v>
      </c>
      <c r="BP36" s="359">
        <v>0</v>
      </c>
      <c r="BQ36" s="359">
        <v>0</v>
      </c>
      <c r="BR36" s="359">
        <v>0</v>
      </c>
      <c r="BS36" s="359">
        <v>0</v>
      </c>
      <c r="BT36" s="359">
        <v>0</v>
      </c>
      <c r="BU36" s="359">
        <v>0</v>
      </c>
      <c r="BV36" s="359">
        <v>0</v>
      </c>
      <c r="BW36" s="359">
        <v>0</v>
      </c>
      <c r="BX36" s="359">
        <v>0</v>
      </c>
      <c r="BY36" s="359">
        <v>0</v>
      </c>
      <c r="BZ36" s="359">
        <v>0</v>
      </c>
      <c r="CA36" s="359">
        <v>0</v>
      </c>
      <c r="CB36" s="359">
        <v>0</v>
      </c>
      <c r="CC36" s="359">
        <v>0</v>
      </c>
      <c r="CD36" s="359">
        <v>0</v>
      </c>
      <c r="CE36" s="359">
        <v>0</v>
      </c>
      <c r="CF36" s="359">
        <v>0</v>
      </c>
      <c r="CG36" s="359">
        <v>0</v>
      </c>
      <c r="CH36" s="359">
        <v>0</v>
      </c>
      <c r="CI36" s="359">
        <v>0</v>
      </c>
      <c r="CJ36" s="359">
        <v>0</v>
      </c>
      <c r="CK36" s="359">
        <v>0</v>
      </c>
      <c r="CL36" s="359">
        <v>0</v>
      </c>
      <c r="CM36" s="359">
        <v>0</v>
      </c>
      <c r="CN36" s="359">
        <v>0</v>
      </c>
      <c r="CO36" s="359">
        <v>0</v>
      </c>
      <c r="CP36" s="359">
        <v>0</v>
      </c>
      <c r="CQ36" s="359">
        <v>0</v>
      </c>
      <c r="CR36" s="359">
        <v>0</v>
      </c>
      <c r="CS36" s="359">
        <v>0</v>
      </c>
      <c r="CT36" s="359">
        <v>0</v>
      </c>
      <c r="CU36" s="359">
        <v>0</v>
      </c>
      <c r="CV36" s="359">
        <v>0</v>
      </c>
      <c r="CW36" s="359">
        <v>0</v>
      </c>
      <c r="CX36" s="359">
        <v>0</v>
      </c>
      <c r="CY36" s="359">
        <v>0</v>
      </c>
      <c r="CZ36" s="359">
        <v>0</v>
      </c>
      <c r="DA36" s="359">
        <v>0</v>
      </c>
      <c r="DB36" s="359">
        <v>0</v>
      </c>
      <c r="DC36" s="359">
        <v>0</v>
      </c>
      <c r="DE36" s="23">
        <f t="shared" si="25"/>
        <v>0</v>
      </c>
      <c r="DF36" s="23">
        <f t="shared" si="17"/>
        <v>0</v>
      </c>
      <c r="DG36">
        <f t="shared" si="24"/>
        <v>21</v>
      </c>
      <c r="DH36">
        <v>0</v>
      </c>
    </row>
    <row r="37" spans="1:112" ht="15">
      <c r="A37" s="67">
        <v>25</v>
      </c>
      <c r="B37" s="323" t="str">
        <f>$B$33&amp;"4."</f>
        <v>D.3.4.</v>
      </c>
      <c r="C37" s="357" t="s">
        <v>182</v>
      </c>
      <c r="D37" s="363"/>
      <c r="E37" s="358">
        <v>0.21</v>
      </c>
      <c r="F37" s="350">
        <f>H37+NPV(FD,I37:INDEX(I37:DC37,PAL))</f>
        <v>0</v>
      </c>
      <c r="G37" s="350">
        <f>SUMIF($H$5:$DC$5,"&lt;="&amp;PAL,$H37:$DC37)</f>
        <v>0</v>
      </c>
      <c r="H37" s="359">
        <v>0</v>
      </c>
      <c r="I37" s="359">
        <v>0</v>
      </c>
      <c r="J37" s="359">
        <v>0</v>
      </c>
      <c r="K37" s="359">
        <v>0</v>
      </c>
      <c r="L37" s="359">
        <v>0</v>
      </c>
      <c r="M37" s="359">
        <v>0</v>
      </c>
      <c r="N37" s="359">
        <v>0</v>
      </c>
      <c r="O37" s="359">
        <v>0</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0</v>
      </c>
      <c r="AJ37" s="359">
        <v>0</v>
      </c>
      <c r="AK37" s="359">
        <v>0</v>
      </c>
      <c r="AL37" s="359">
        <v>0</v>
      </c>
      <c r="AM37" s="359">
        <v>0</v>
      </c>
      <c r="AN37" s="359">
        <v>0</v>
      </c>
      <c r="AO37" s="359">
        <v>0</v>
      </c>
      <c r="AP37" s="359">
        <v>0</v>
      </c>
      <c r="AQ37" s="359">
        <v>0</v>
      </c>
      <c r="AR37" s="359">
        <v>0</v>
      </c>
      <c r="AS37" s="359">
        <v>0</v>
      </c>
      <c r="AT37" s="359">
        <v>0</v>
      </c>
      <c r="AU37" s="359">
        <v>0</v>
      </c>
      <c r="AV37" s="359">
        <v>0</v>
      </c>
      <c r="AW37" s="359">
        <v>0</v>
      </c>
      <c r="AX37" s="359">
        <v>0</v>
      </c>
      <c r="AY37" s="359">
        <v>0</v>
      </c>
      <c r="AZ37" s="359">
        <v>0</v>
      </c>
      <c r="BA37" s="359">
        <v>0</v>
      </c>
      <c r="BB37" s="359">
        <v>0</v>
      </c>
      <c r="BC37" s="359">
        <v>0</v>
      </c>
      <c r="BD37" s="359">
        <v>0</v>
      </c>
      <c r="BE37" s="359">
        <v>0</v>
      </c>
      <c r="BF37" s="359">
        <v>0</v>
      </c>
      <c r="BG37" s="359">
        <v>0</v>
      </c>
      <c r="BH37" s="359">
        <v>0</v>
      </c>
      <c r="BI37" s="359">
        <v>0</v>
      </c>
      <c r="BJ37" s="359">
        <v>0</v>
      </c>
      <c r="BK37" s="359">
        <v>0</v>
      </c>
      <c r="BL37" s="359">
        <v>0</v>
      </c>
      <c r="BM37" s="359">
        <v>0</v>
      </c>
      <c r="BN37" s="359">
        <v>0</v>
      </c>
      <c r="BO37" s="359">
        <v>0</v>
      </c>
      <c r="BP37" s="359">
        <v>0</v>
      </c>
      <c r="BQ37" s="359">
        <v>0</v>
      </c>
      <c r="BR37" s="359">
        <v>0</v>
      </c>
      <c r="BS37" s="359">
        <v>0</v>
      </c>
      <c r="BT37" s="359">
        <v>0</v>
      </c>
      <c r="BU37" s="359">
        <v>0</v>
      </c>
      <c r="BV37" s="359">
        <v>0</v>
      </c>
      <c r="BW37" s="359">
        <v>0</v>
      </c>
      <c r="BX37" s="359">
        <v>0</v>
      </c>
      <c r="BY37" s="359">
        <v>0</v>
      </c>
      <c r="BZ37" s="359">
        <v>0</v>
      </c>
      <c r="CA37" s="359">
        <v>0</v>
      </c>
      <c r="CB37" s="359">
        <v>0</v>
      </c>
      <c r="CC37" s="359">
        <v>0</v>
      </c>
      <c r="CD37" s="359">
        <v>0</v>
      </c>
      <c r="CE37" s="359">
        <v>0</v>
      </c>
      <c r="CF37" s="359">
        <v>0</v>
      </c>
      <c r="CG37" s="359">
        <v>0</v>
      </c>
      <c r="CH37" s="359">
        <v>0</v>
      </c>
      <c r="CI37" s="359">
        <v>0</v>
      </c>
      <c r="CJ37" s="359">
        <v>0</v>
      </c>
      <c r="CK37" s="359">
        <v>0</v>
      </c>
      <c r="CL37" s="359">
        <v>0</v>
      </c>
      <c r="CM37" s="359">
        <v>0</v>
      </c>
      <c r="CN37" s="359">
        <v>0</v>
      </c>
      <c r="CO37" s="359">
        <v>0</v>
      </c>
      <c r="CP37" s="359">
        <v>0</v>
      </c>
      <c r="CQ37" s="359">
        <v>0</v>
      </c>
      <c r="CR37" s="359">
        <v>0</v>
      </c>
      <c r="CS37" s="359">
        <v>0</v>
      </c>
      <c r="CT37" s="359">
        <v>0</v>
      </c>
      <c r="CU37" s="359">
        <v>0</v>
      </c>
      <c r="CV37" s="359">
        <v>0</v>
      </c>
      <c r="CW37" s="359">
        <v>0</v>
      </c>
      <c r="CX37" s="359">
        <v>0</v>
      </c>
      <c r="CY37" s="359">
        <v>0</v>
      </c>
      <c r="CZ37" s="359">
        <v>0</v>
      </c>
      <c r="DA37" s="359">
        <v>0</v>
      </c>
      <c r="DB37" s="359">
        <v>0</v>
      </c>
      <c r="DC37" s="359">
        <v>0</v>
      </c>
      <c r="DE37" s="23">
        <f t="shared" si="25"/>
        <v>0</v>
      </c>
      <c r="DF37" s="23">
        <f t="shared" si="17"/>
        <v>0</v>
      </c>
      <c r="DG37">
        <f t="shared" si="24"/>
        <v>21</v>
      </c>
      <c r="DH37">
        <v>0</v>
      </c>
    </row>
    <row r="38" spans="1:112" ht="15">
      <c r="A38" s="67">
        <v>26</v>
      </c>
      <c r="B38" s="323" t="str">
        <f>$B$33&amp;"5."</f>
        <v>D.3.5.</v>
      </c>
      <c r="C38" s="357" t="s">
        <v>182</v>
      </c>
      <c r="D38" s="363"/>
      <c r="E38" s="358">
        <v>0.21</v>
      </c>
      <c r="F38" s="350">
        <f>H38+NPV(FD,I38:INDEX(I38:DC38,PAL))</f>
        <v>0</v>
      </c>
      <c r="G38" s="350">
        <f>SUMIF($H$5:$DC$5,"&lt;="&amp;PAL,$H38:$DC38)</f>
        <v>0</v>
      </c>
      <c r="H38" s="359">
        <v>0</v>
      </c>
      <c r="I38" s="359">
        <v>0</v>
      </c>
      <c r="J38" s="359">
        <v>0</v>
      </c>
      <c r="K38" s="359">
        <v>0</v>
      </c>
      <c r="L38" s="359">
        <v>0</v>
      </c>
      <c r="M38" s="359">
        <v>0</v>
      </c>
      <c r="N38" s="359">
        <v>0</v>
      </c>
      <c r="O38" s="359">
        <v>0</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0</v>
      </c>
      <c r="AJ38" s="359">
        <v>0</v>
      </c>
      <c r="AK38" s="359">
        <v>0</v>
      </c>
      <c r="AL38" s="359">
        <v>0</v>
      </c>
      <c r="AM38" s="359">
        <v>0</v>
      </c>
      <c r="AN38" s="359">
        <v>0</v>
      </c>
      <c r="AO38" s="359">
        <v>0</v>
      </c>
      <c r="AP38" s="359">
        <v>0</v>
      </c>
      <c r="AQ38" s="359">
        <v>0</v>
      </c>
      <c r="AR38" s="359">
        <v>0</v>
      </c>
      <c r="AS38" s="359">
        <v>0</v>
      </c>
      <c r="AT38" s="359">
        <v>0</v>
      </c>
      <c r="AU38" s="359">
        <v>0</v>
      </c>
      <c r="AV38" s="359">
        <v>0</v>
      </c>
      <c r="AW38" s="359">
        <v>0</v>
      </c>
      <c r="AX38" s="359">
        <v>0</v>
      </c>
      <c r="AY38" s="359">
        <v>0</v>
      </c>
      <c r="AZ38" s="359">
        <v>0</v>
      </c>
      <c r="BA38" s="359">
        <v>0</v>
      </c>
      <c r="BB38" s="359">
        <v>0</v>
      </c>
      <c r="BC38" s="359">
        <v>0</v>
      </c>
      <c r="BD38" s="359">
        <v>0</v>
      </c>
      <c r="BE38" s="359">
        <v>0</v>
      </c>
      <c r="BF38" s="359">
        <v>0</v>
      </c>
      <c r="BG38" s="359">
        <v>0</v>
      </c>
      <c r="BH38" s="359">
        <v>0</v>
      </c>
      <c r="BI38" s="359">
        <v>0</v>
      </c>
      <c r="BJ38" s="359">
        <v>0</v>
      </c>
      <c r="BK38" s="359">
        <v>0</v>
      </c>
      <c r="BL38" s="359">
        <v>0</v>
      </c>
      <c r="BM38" s="359">
        <v>0</v>
      </c>
      <c r="BN38" s="359">
        <v>0</v>
      </c>
      <c r="BO38" s="359">
        <v>0</v>
      </c>
      <c r="BP38" s="359">
        <v>0</v>
      </c>
      <c r="BQ38" s="359">
        <v>0</v>
      </c>
      <c r="BR38" s="359">
        <v>0</v>
      </c>
      <c r="BS38" s="359">
        <v>0</v>
      </c>
      <c r="BT38" s="359">
        <v>0</v>
      </c>
      <c r="BU38" s="359">
        <v>0</v>
      </c>
      <c r="BV38" s="359">
        <v>0</v>
      </c>
      <c r="BW38" s="359">
        <v>0</v>
      </c>
      <c r="BX38" s="359">
        <v>0</v>
      </c>
      <c r="BY38" s="359">
        <v>0</v>
      </c>
      <c r="BZ38" s="359">
        <v>0</v>
      </c>
      <c r="CA38" s="359">
        <v>0</v>
      </c>
      <c r="CB38" s="359">
        <v>0</v>
      </c>
      <c r="CC38" s="359">
        <v>0</v>
      </c>
      <c r="CD38" s="359">
        <v>0</v>
      </c>
      <c r="CE38" s="359">
        <v>0</v>
      </c>
      <c r="CF38" s="359">
        <v>0</v>
      </c>
      <c r="CG38" s="359">
        <v>0</v>
      </c>
      <c r="CH38" s="359">
        <v>0</v>
      </c>
      <c r="CI38" s="359">
        <v>0</v>
      </c>
      <c r="CJ38" s="359">
        <v>0</v>
      </c>
      <c r="CK38" s="359">
        <v>0</v>
      </c>
      <c r="CL38" s="359">
        <v>0</v>
      </c>
      <c r="CM38" s="359">
        <v>0</v>
      </c>
      <c r="CN38" s="359">
        <v>0</v>
      </c>
      <c r="CO38" s="359">
        <v>0</v>
      </c>
      <c r="CP38" s="359">
        <v>0</v>
      </c>
      <c r="CQ38" s="359">
        <v>0</v>
      </c>
      <c r="CR38" s="359">
        <v>0</v>
      </c>
      <c r="CS38" s="359">
        <v>0</v>
      </c>
      <c r="CT38" s="359">
        <v>0</v>
      </c>
      <c r="CU38" s="359">
        <v>0</v>
      </c>
      <c r="CV38" s="359">
        <v>0</v>
      </c>
      <c r="CW38" s="359">
        <v>0</v>
      </c>
      <c r="CX38" s="359">
        <v>0</v>
      </c>
      <c r="CY38" s="359">
        <v>0</v>
      </c>
      <c r="CZ38" s="359">
        <v>0</v>
      </c>
      <c r="DA38" s="359">
        <v>0</v>
      </c>
      <c r="DB38" s="359">
        <v>0</v>
      </c>
      <c r="DC38" s="359">
        <v>0</v>
      </c>
      <c r="DE38" s="23">
        <f t="shared" si="25"/>
        <v>0</v>
      </c>
      <c r="DF38" s="23">
        <f t="shared" si="17"/>
        <v>0</v>
      </c>
      <c r="DG38">
        <f t="shared" si="24"/>
        <v>21</v>
      </c>
      <c r="DH38">
        <v>0</v>
      </c>
    </row>
    <row r="39" spans="1:112" ht="15">
      <c r="A39" s="67">
        <v>27</v>
      </c>
      <c r="B39" s="323" t="str">
        <f>$B$33&amp;"6."</f>
        <v>D.3.6.</v>
      </c>
      <c r="C39" s="357" t="s">
        <v>182</v>
      </c>
      <c r="D39" s="363"/>
      <c r="E39" s="358">
        <v>0.21</v>
      </c>
      <c r="F39" s="350">
        <f>H39+NPV(FD,I39:INDEX(I39:DC39,PAL))</f>
        <v>0</v>
      </c>
      <c r="G39" s="350">
        <f>SUMIF($H$5:$DC$5,"&lt;="&amp;PAL,$H39:$DC39)</f>
        <v>0</v>
      </c>
      <c r="H39" s="359">
        <v>0</v>
      </c>
      <c r="I39" s="359">
        <v>0</v>
      </c>
      <c r="J39" s="359">
        <v>0</v>
      </c>
      <c r="K39" s="359">
        <v>0</v>
      </c>
      <c r="L39" s="359">
        <v>0</v>
      </c>
      <c r="M39" s="359">
        <v>0</v>
      </c>
      <c r="N39" s="359">
        <v>0</v>
      </c>
      <c r="O39" s="359">
        <v>0</v>
      </c>
      <c r="P39" s="359">
        <v>0</v>
      </c>
      <c r="Q39" s="359">
        <v>0</v>
      </c>
      <c r="R39" s="359">
        <v>0</v>
      </c>
      <c r="S39" s="359">
        <v>0</v>
      </c>
      <c r="T39" s="359">
        <v>0</v>
      </c>
      <c r="U39" s="359">
        <v>0</v>
      </c>
      <c r="V39" s="359">
        <v>0</v>
      </c>
      <c r="W39" s="359">
        <v>0</v>
      </c>
      <c r="X39" s="359">
        <v>0</v>
      </c>
      <c r="Y39" s="359">
        <v>0</v>
      </c>
      <c r="Z39" s="359">
        <v>0</v>
      </c>
      <c r="AA39" s="359">
        <v>0</v>
      </c>
      <c r="AB39" s="359">
        <v>0</v>
      </c>
      <c r="AC39" s="359">
        <v>0</v>
      </c>
      <c r="AD39" s="359">
        <v>0</v>
      </c>
      <c r="AE39" s="359">
        <v>0</v>
      </c>
      <c r="AF39" s="359">
        <v>0</v>
      </c>
      <c r="AG39" s="359">
        <v>0</v>
      </c>
      <c r="AH39" s="359">
        <v>0</v>
      </c>
      <c r="AI39" s="359">
        <v>0</v>
      </c>
      <c r="AJ39" s="359">
        <v>0</v>
      </c>
      <c r="AK39" s="359">
        <v>0</v>
      </c>
      <c r="AL39" s="359">
        <v>0</v>
      </c>
      <c r="AM39" s="359">
        <v>0</v>
      </c>
      <c r="AN39" s="359">
        <v>0</v>
      </c>
      <c r="AO39" s="359">
        <v>0</v>
      </c>
      <c r="AP39" s="359">
        <v>0</v>
      </c>
      <c r="AQ39" s="359">
        <v>0</v>
      </c>
      <c r="AR39" s="359">
        <v>0</v>
      </c>
      <c r="AS39" s="359">
        <v>0</v>
      </c>
      <c r="AT39" s="359">
        <v>0</v>
      </c>
      <c r="AU39" s="359">
        <v>0</v>
      </c>
      <c r="AV39" s="359">
        <v>0</v>
      </c>
      <c r="AW39" s="359">
        <v>0</v>
      </c>
      <c r="AX39" s="359">
        <v>0</v>
      </c>
      <c r="AY39" s="359">
        <v>0</v>
      </c>
      <c r="AZ39" s="359">
        <v>0</v>
      </c>
      <c r="BA39" s="359">
        <v>0</v>
      </c>
      <c r="BB39" s="359">
        <v>0</v>
      </c>
      <c r="BC39" s="359">
        <v>0</v>
      </c>
      <c r="BD39" s="359">
        <v>0</v>
      </c>
      <c r="BE39" s="359">
        <v>0</v>
      </c>
      <c r="BF39" s="359">
        <v>0</v>
      </c>
      <c r="BG39" s="359">
        <v>0</v>
      </c>
      <c r="BH39" s="359">
        <v>0</v>
      </c>
      <c r="BI39" s="359">
        <v>0</v>
      </c>
      <c r="BJ39" s="359">
        <v>0</v>
      </c>
      <c r="BK39" s="359">
        <v>0</v>
      </c>
      <c r="BL39" s="359">
        <v>0</v>
      </c>
      <c r="BM39" s="359">
        <v>0</v>
      </c>
      <c r="BN39" s="359">
        <v>0</v>
      </c>
      <c r="BO39" s="359">
        <v>0</v>
      </c>
      <c r="BP39" s="359">
        <v>0</v>
      </c>
      <c r="BQ39" s="359">
        <v>0</v>
      </c>
      <c r="BR39" s="359">
        <v>0</v>
      </c>
      <c r="BS39" s="359">
        <v>0</v>
      </c>
      <c r="BT39" s="359">
        <v>0</v>
      </c>
      <c r="BU39" s="359">
        <v>0</v>
      </c>
      <c r="BV39" s="359">
        <v>0</v>
      </c>
      <c r="BW39" s="359">
        <v>0</v>
      </c>
      <c r="BX39" s="359">
        <v>0</v>
      </c>
      <c r="BY39" s="359">
        <v>0</v>
      </c>
      <c r="BZ39" s="359">
        <v>0</v>
      </c>
      <c r="CA39" s="359">
        <v>0</v>
      </c>
      <c r="CB39" s="359">
        <v>0</v>
      </c>
      <c r="CC39" s="359">
        <v>0</v>
      </c>
      <c r="CD39" s="359">
        <v>0</v>
      </c>
      <c r="CE39" s="359">
        <v>0</v>
      </c>
      <c r="CF39" s="359">
        <v>0</v>
      </c>
      <c r="CG39" s="359">
        <v>0</v>
      </c>
      <c r="CH39" s="359">
        <v>0</v>
      </c>
      <c r="CI39" s="359">
        <v>0</v>
      </c>
      <c r="CJ39" s="359">
        <v>0</v>
      </c>
      <c r="CK39" s="359">
        <v>0</v>
      </c>
      <c r="CL39" s="359">
        <v>0</v>
      </c>
      <c r="CM39" s="359">
        <v>0</v>
      </c>
      <c r="CN39" s="359">
        <v>0</v>
      </c>
      <c r="CO39" s="359">
        <v>0</v>
      </c>
      <c r="CP39" s="359">
        <v>0</v>
      </c>
      <c r="CQ39" s="359">
        <v>0</v>
      </c>
      <c r="CR39" s="359">
        <v>0</v>
      </c>
      <c r="CS39" s="359">
        <v>0</v>
      </c>
      <c r="CT39" s="359">
        <v>0</v>
      </c>
      <c r="CU39" s="359">
        <v>0</v>
      </c>
      <c r="CV39" s="359">
        <v>0</v>
      </c>
      <c r="CW39" s="359">
        <v>0</v>
      </c>
      <c r="CX39" s="359">
        <v>0</v>
      </c>
      <c r="CY39" s="359">
        <v>0</v>
      </c>
      <c r="CZ39" s="359">
        <v>0</v>
      </c>
      <c r="DA39" s="359">
        <v>0</v>
      </c>
      <c r="DB39" s="359">
        <v>0</v>
      </c>
      <c r="DC39" s="359">
        <v>0</v>
      </c>
      <c r="DE39" s="23">
        <f t="shared" si="25"/>
        <v>0</v>
      </c>
      <c r="DF39" s="23">
        <f t="shared" si="17"/>
        <v>0</v>
      </c>
      <c r="DG39">
        <f t="shared" si="24"/>
        <v>21</v>
      </c>
      <c r="DH39">
        <v>0</v>
      </c>
    </row>
    <row r="40" spans="1:112" ht="15">
      <c r="A40" s="67">
        <v>28</v>
      </c>
      <c r="B40" s="323" t="str">
        <f>$B$33&amp;"7."</f>
        <v>D.3.7.</v>
      </c>
      <c r="C40" s="357" t="s">
        <v>182</v>
      </c>
      <c r="D40" s="363"/>
      <c r="E40" s="358">
        <v>0.21</v>
      </c>
      <c r="F40" s="350">
        <f>H40+NPV(FD,I40:INDEX(I40:DC40,PAL))</f>
        <v>0</v>
      </c>
      <c r="G40" s="350">
        <f>SUMIF($H$5:$DC$5,"&lt;="&amp;PAL,$H40:$DC40)</f>
        <v>0</v>
      </c>
      <c r="H40" s="359">
        <v>0</v>
      </c>
      <c r="I40" s="359">
        <v>0</v>
      </c>
      <c r="J40" s="359">
        <v>0</v>
      </c>
      <c r="K40" s="359">
        <v>0</v>
      </c>
      <c r="L40" s="359">
        <v>0</v>
      </c>
      <c r="M40" s="359">
        <v>0</v>
      </c>
      <c r="N40" s="359">
        <v>0</v>
      </c>
      <c r="O40" s="359">
        <v>0</v>
      </c>
      <c r="P40" s="359">
        <v>0</v>
      </c>
      <c r="Q40" s="359">
        <v>0</v>
      </c>
      <c r="R40" s="359">
        <v>0</v>
      </c>
      <c r="S40" s="359">
        <v>0</v>
      </c>
      <c r="T40" s="359">
        <v>0</v>
      </c>
      <c r="U40" s="359">
        <v>0</v>
      </c>
      <c r="V40" s="359">
        <v>0</v>
      </c>
      <c r="W40" s="359">
        <v>0</v>
      </c>
      <c r="X40" s="359">
        <v>0</v>
      </c>
      <c r="Y40" s="359">
        <v>0</v>
      </c>
      <c r="Z40" s="359">
        <v>0</v>
      </c>
      <c r="AA40" s="359">
        <v>0</v>
      </c>
      <c r="AB40" s="359">
        <v>0</v>
      </c>
      <c r="AC40" s="359">
        <v>0</v>
      </c>
      <c r="AD40" s="359">
        <v>0</v>
      </c>
      <c r="AE40" s="359">
        <v>0</v>
      </c>
      <c r="AF40" s="359">
        <v>0</v>
      </c>
      <c r="AG40" s="359">
        <v>0</v>
      </c>
      <c r="AH40" s="359">
        <v>0</v>
      </c>
      <c r="AI40" s="359">
        <v>0</v>
      </c>
      <c r="AJ40" s="359">
        <v>0</v>
      </c>
      <c r="AK40" s="359">
        <v>0</v>
      </c>
      <c r="AL40" s="359">
        <v>0</v>
      </c>
      <c r="AM40" s="359">
        <v>0</v>
      </c>
      <c r="AN40" s="359">
        <v>0</v>
      </c>
      <c r="AO40" s="359">
        <v>0</v>
      </c>
      <c r="AP40" s="359">
        <v>0</v>
      </c>
      <c r="AQ40" s="359">
        <v>0</v>
      </c>
      <c r="AR40" s="359">
        <v>0</v>
      </c>
      <c r="AS40" s="359">
        <v>0</v>
      </c>
      <c r="AT40" s="359">
        <v>0</v>
      </c>
      <c r="AU40" s="359">
        <v>0</v>
      </c>
      <c r="AV40" s="359">
        <v>0</v>
      </c>
      <c r="AW40" s="359">
        <v>0</v>
      </c>
      <c r="AX40" s="359">
        <v>0</v>
      </c>
      <c r="AY40" s="359">
        <v>0</v>
      </c>
      <c r="AZ40" s="359">
        <v>0</v>
      </c>
      <c r="BA40" s="359">
        <v>0</v>
      </c>
      <c r="BB40" s="359">
        <v>0</v>
      </c>
      <c r="BC40" s="359">
        <v>0</v>
      </c>
      <c r="BD40" s="359">
        <v>0</v>
      </c>
      <c r="BE40" s="359">
        <v>0</v>
      </c>
      <c r="BF40" s="359">
        <v>0</v>
      </c>
      <c r="BG40" s="359">
        <v>0</v>
      </c>
      <c r="BH40" s="359">
        <v>0</v>
      </c>
      <c r="BI40" s="359">
        <v>0</v>
      </c>
      <c r="BJ40" s="359">
        <v>0</v>
      </c>
      <c r="BK40" s="359">
        <v>0</v>
      </c>
      <c r="BL40" s="359">
        <v>0</v>
      </c>
      <c r="BM40" s="359">
        <v>0</v>
      </c>
      <c r="BN40" s="359">
        <v>0</v>
      </c>
      <c r="BO40" s="359">
        <v>0</v>
      </c>
      <c r="BP40" s="359">
        <v>0</v>
      </c>
      <c r="BQ40" s="359">
        <v>0</v>
      </c>
      <c r="BR40" s="359">
        <v>0</v>
      </c>
      <c r="BS40" s="359">
        <v>0</v>
      </c>
      <c r="BT40" s="359">
        <v>0</v>
      </c>
      <c r="BU40" s="359">
        <v>0</v>
      </c>
      <c r="BV40" s="359">
        <v>0</v>
      </c>
      <c r="BW40" s="359">
        <v>0</v>
      </c>
      <c r="BX40" s="359">
        <v>0</v>
      </c>
      <c r="BY40" s="359">
        <v>0</v>
      </c>
      <c r="BZ40" s="359">
        <v>0</v>
      </c>
      <c r="CA40" s="359">
        <v>0</v>
      </c>
      <c r="CB40" s="359">
        <v>0</v>
      </c>
      <c r="CC40" s="359">
        <v>0</v>
      </c>
      <c r="CD40" s="359">
        <v>0</v>
      </c>
      <c r="CE40" s="359">
        <v>0</v>
      </c>
      <c r="CF40" s="359">
        <v>0</v>
      </c>
      <c r="CG40" s="359">
        <v>0</v>
      </c>
      <c r="CH40" s="359">
        <v>0</v>
      </c>
      <c r="CI40" s="359">
        <v>0</v>
      </c>
      <c r="CJ40" s="359">
        <v>0</v>
      </c>
      <c r="CK40" s="359">
        <v>0</v>
      </c>
      <c r="CL40" s="359">
        <v>0</v>
      </c>
      <c r="CM40" s="359">
        <v>0</v>
      </c>
      <c r="CN40" s="359">
        <v>0</v>
      </c>
      <c r="CO40" s="359">
        <v>0</v>
      </c>
      <c r="CP40" s="359">
        <v>0</v>
      </c>
      <c r="CQ40" s="359">
        <v>0</v>
      </c>
      <c r="CR40" s="359">
        <v>0</v>
      </c>
      <c r="CS40" s="359">
        <v>0</v>
      </c>
      <c r="CT40" s="359">
        <v>0</v>
      </c>
      <c r="CU40" s="359">
        <v>0</v>
      </c>
      <c r="CV40" s="359">
        <v>0</v>
      </c>
      <c r="CW40" s="359">
        <v>0</v>
      </c>
      <c r="CX40" s="359">
        <v>0</v>
      </c>
      <c r="CY40" s="359">
        <v>0</v>
      </c>
      <c r="CZ40" s="359">
        <v>0</v>
      </c>
      <c r="DA40" s="359">
        <v>0</v>
      </c>
      <c r="DB40" s="359">
        <v>0</v>
      </c>
      <c r="DC40" s="359">
        <v>0</v>
      </c>
      <c r="DE40" s="23">
        <f t="shared" si="25"/>
        <v>0</v>
      </c>
      <c r="DF40" s="23">
        <f t="shared" si="17"/>
        <v>0</v>
      </c>
      <c r="DG40">
        <f t="shared" si="24"/>
        <v>21</v>
      </c>
      <c r="DH40">
        <v>0</v>
      </c>
    </row>
    <row r="41" spans="1:112" ht="15">
      <c r="A41" s="67">
        <v>29</v>
      </c>
      <c r="B41" s="323" t="str">
        <f>$B$33&amp;"8."</f>
        <v>D.3.8.</v>
      </c>
      <c r="C41" s="357" t="s">
        <v>182</v>
      </c>
      <c r="D41" s="360"/>
      <c r="E41" s="358">
        <v>0.21</v>
      </c>
      <c r="F41" s="350">
        <f>H41+NPV(FD,I41:INDEX(I41:DC41,PAL))</f>
        <v>0</v>
      </c>
      <c r="G41" s="350">
        <f>SUMIF($H$5:$DC$5,"&lt;="&amp;PAL,$H41:$DC41)</f>
        <v>0</v>
      </c>
      <c r="H41" s="359">
        <v>0</v>
      </c>
      <c r="I41" s="359">
        <v>0</v>
      </c>
      <c r="J41" s="359">
        <v>0</v>
      </c>
      <c r="K41" s="359">
        <v>0</v>
      </c>
      <c r="L41" s="359">
        <v>0</v>
      </c>
      <c r="M41" s="359">
        <v>0</v>
      </c>
      <c r="N41" s="359">
        <v>0</v>
      </c>
      <c r="O41" s="359">
        <v>0</v>
      </c>
      <c r="P41" s="359">
        <v>0</v>
      </c>
      <c r="Q41" s="359">
        <v>0</v>
      </c>
      <c r="R41" s="359">
        <v>0</v>
      </c>
      <c r="S41" s="359">
        <v>0</v>
      </c>
      <c r="T41" s="359">
        <v>0</v>
      </c>
      <c r="U41" s="359">
        <v>0</v>
      </c>
      <c r="V41" s="359">
        <v>0</v>
      </c>
      <c r="W41" s="359">
        <v>0</v>
      </c>
      <c r="X41" s="359">
        <v>0</v>
      </c>
      <c r="Y41" s="359">
        <v>0</v>
      </c>
      <c r="Z41" s="359">
        <v>0</v>
      </c>
      <c r="AA41" s="359">
        <v>0</v>
      </c>
      <c r="AB41" s="359">
        <v>0</v>
      </c>
      <c r="AC41" s="359">
        <v>0</v>
      </c>
      <c r="AD41" s="359">
        <v>0</v>
      </c>
      <c r="AE41" s="359">
        <v>0</v>
      </c>
      <c r="AF41" s="359">
        <v>0</v>
      </c>
      <c r="AG41" s="359">
        <v>0</v>
      </c>
      <c r="AH41" s="359">
        <v>0</v>
      </c>
      <c r="AI41" s="359">
        <v>0</v>
      </c>
      <c r="AJ41" s="359">
        <v>0</v>
      </c>
      <c r="AK41" s="359">
        <v>0</v>
      </c>
      <c r="AL41" s="359">
        <v>0</v>
      </c>
      <c r="AM41" s="359">
        <v>0</v>
      </c>
      <c r="AN41" s="359">
        <v>0</v>
      </c>
      <c r="AO41" s="359">
        <v>0</v>
      </c>
      <c r="AP41" s="359">
        <v>0</v>
      </c>
      <c r="AQ41" s="359">
        <v>0</v>
      </c>
      <c r="AR41" s="359">
        <v>0</v>
      </c>
      <c r="AS41" s="359">
        <v>0</v>
      </c>
      <c r="AT41" s="359">
        <v>0</v>
      </c>
      <c r="AU41" s="359">
        <v>0</v>
      </c>
      <c r="AV41" s="359">
        <v>0</v>
      </c>
      <c r="AW41" s="359">
        <v>0</v>
      </c>
      <c r="AX41" s="359">
        <v>0</v>
      </c>
      <c r="AY41" s="359">
        <v>0</v>
      </c>
      <c r="AZ41" s="359">
        <v>0</v>
      </c>
      <c r="BA41" s="359">
        <v>0</v>
      </c>
      <c r="BB41" s="359">
        <v>0</v>
      </c>
      <c r="BC41" s="359">
        <v>0</v>
      </c>
      <c r="BD41" s="359">
        <v>0</v>
      </c>
      <c r="BE41" s="359">
        <v>0</v>
      </c>
      <c r="BF41" s="359">
        <v>0</v>
      </c>
      <c r="BG41" s="359">
        <v>0</v>
      </c>
      <c r="BH41" s="359">
        <v>0</v>
      </c>
      <c r="BI41" s="359">
        <v>0</v>
      </c>
      <c r="BJ41" s="359">
        <v>0</v>
      </c>
      <c r="BK41" s="359">
        <v>0</v>
      </c>
      <c r="BL41" s="359">
        <v>0</v>
      </c>
      <c r="BM41" s="359">
        <v>0</v>
      </c>
      <c r="BN41" s="359">
        <v>0</v>
      </c>
      <c r="BO41" s="359">
        <v>0</v>
      </c>
      <c r="BP41" s="359">
        <v>0</v>
      </c>
      <c r="BQ41" s="359">
        <v>0</v>
      </c>
      <c r="BR41" s="359">
        <v>0</v>
      </c>
      <c r="BS41" s="359">
        <v>0</v>
      </c>
      <c r="BT41" s="359">
        <v>0</v>
      </c>
      <c r="BU41" s="359">
        <v>0</v>
      </c>
      <c r="BV41" s="359">
        <v>0</v>
      </c>
      <c r="BW41" s="359">
        <v>0</v>
      </c>
      <c r="BX41" s="359">
        <v>0</v>
      </c>
      <c r="BY41" s="359">
        <v>0</v>
      </c>
      <c r="BZ41" s="359">
        <v>0</v>
      </c>
      <c r="CA41" s="359">
        <v>0</v>
      </c>
      <c r="CB41" s="359">
        <v>0</v>
      </c>
      <c r="CC41" s="359">
        <v>0</v>
      </c>
      <c r="CD41" s="359">
        <v>0</v>
      </c>
      <c r="CE41" s="359">
        <v>0</v>
      </c>
      <c r="CF41" s="359">
        <v>0</v>
      </c>
      <c r="CG41" s="359">
        <v>0</v>
      </c>
      <c r="CH41" s="359">
        <v>0</v>
      </c>
      <c r="CI41" s="359">
        <v>0</v>
      </c>
      <c r="CJ41" s="359">
        <v>0</v>
      </c>
      <c r="CK41" s="359">
        <v>0</v>
      </c>
      <c r="CL41" s="359">
        <v>0</v>
      </c>
      <c r="CM41" s="359">
        <v>0</v>
      </c>
      <c r="CN41" s="359">
        <v>0</v>
      </c>
      <c r="CO41" s="359">
        <v>0</v>
      </c>
      <c r="CP41" s="359">
        <v>0</v>
      </c>
      <c r="CQ41" s="359">
        <v>0</v>
      </c>
      <c r="CR41" s="359">
        <v>0</v>
      </c>
      <c r="CS41" s="359">
        <v>0</v>
      </c>
      <c r="CT41" s="359">
        <v>0</v>
      </c>
      <c r="CU41" s="359">
        <v>0</v>
      </c>
      <c r="CV41" s="359">
        <v>0</v>
      </c>
      <c r="CW41" s="359">
        <v>0</v>
      </c>
      <c r="CX41" s="359">
        <v>0</v>
      </c>
      <c r="CY41" s="359">
        <v>0</v>
      </c>
      <c r="CZ41" s="359">
        <v>0</v>
      </c>
      <c r="DA41" s="359">
        <v>0</v>
      </c>
      <c r="DB41" s="359">
        <v>0</v>
      </c>
      <c r="DC41" s="359">
        <v>0</v>
      </c>
      <c r="DE41" s="23">
        <f t="shared" si="25"/>
        <v>0</v>
      </c>
      <c r="DF41" s="23">
        <f t="shared" si="17"/>
        <v>0</v>
      </c>
      <c r="DG41">
        <f t="shared" si="24"/>
        <v>21</v>
      </c>
      <c r="DH41">
        <v>0</v>
      </c>
    </row>
    <row r="42" spans="1:112" ht="15">
      <c r="A42" s="67">
        <v>30</v>
      </c>
      <c r="B42" s="323" t="str">
        <f>$B$33&amp;"9."</f>
        <v>D.3.9.</v>
      </c>
      <c r="C42" s="360" t="s">
        <v>178</v>
      </c>
      <c r="D42" s="360"/>
      <c r="E42" s="358">
        <v>0.21</v>
      </c>
      <c r="F42" s="350">
        <f>H42+NPV(FD,I42:INDEX(I42:DC42,PAL))</f>
        <v>0</v>
      </c>
      <c r="G42" s="350">
        <f>SUMIF($H$5:$DC$5,"&lt;="&amp;PAL,$H42:$DC42)</f>
        <v>0</v>
      </c>
      <c r="H42" s="361">
        <v>0</v>
      </c>
      <c r="I42" s="361">
        <v>0</v>
      </c>
      <c r="J42" s="361">
        <v>0</v>
      </c>
      <c r="K42" s="361">
        <v>0</v>
      </c>
      <c r="L42" s="361">
        <v>0</v>
      </c>
      <c r="M42" s="361">
        <v>0</v>
      </c>
      <c r="N42" s="361">
        <v>0</v>
      </c>
      <c r="O42" s="361">
        <v>0</v>
      </c>
      <c r="P42" s="361">
        <v>0</v>
      </c>
      <c r="Q42" s="361">
        <v>0</v>
      </c>
      <c r="R42" s="361">
        <v>0</v>
      </c>
      <c r="S42" s="362">
        <v>0</v>
      </c>
      <c r="T42" s="362">
        <v>0</v>
      </c>
      <c r="U42" s="362">
        <v>0</v>
      </c>
      <c r="V42" s="362">
        <v>0</v>
      </c>
      <c r="W42" s="362">
        <v>0</v>
      </c>
      <c r="X42" s="362">
        <v>0</v>
      </c>
      <c r="Y42" s="362">
        <v>0</v>
      </c>
      <c r="Z42" s="362">
        <v>0</v>
      </c>
      <c r="AA42" s="362">
        <v>0</v>
      </c>
      <c r="AB42" s="362">
        <v>0</v>
      </c>
      <c r="AC42" s="362">
        <v>0</v>
      </c>
      <c r="AD42" s="362">
        <v>0</v>
      </c>
      <c r="AE42" s="362">
        <v>0</v>
      </c>
      <c r="AF42" s="362">
        <v>0</v>
      </c>
      <c r="AG42" s="362">
        <v>0</v>
      </c>
      <c r="AH42" s="362">
        <v>0</v>
      </c>
      <c r="AI42" s="362">
        <v>0</v>
      </c>
      <c r="AJ42" s="362">
        <v>0</v>
      </c>
      <c r="AK42" s="362">
        <v>0</v>
      </c>
      <c r="AL42" s="362">
        <v>0</v>
      </c>
      <c r="AM42" s="362">
        <v>0</v>
      </c>
      <c r="AN42" s="362">
        <v>0</v>
      </c>
      <c r="AO42" s="362">
        <v>0</v>
      </c>
      <c r="AP42" s="362">
        <v>0</v>
      </c>
      <c r="AQ42" s="362">
        <v>0</v>
      </c>
      <c r="AR42" s="362">
        <v>0</v>
      </c>
      <c r="AS42" s="362">
        <v>0</v>
      </c>
      <c r="AT42" s="362">
        <v>0</v>
      </c>
      <c r="AU42" s="362">
        <v>0</v>
      </c>
      <c r="AV42" s="362">
        <v>0</v>
      </c>
      <c r="AW42" s="362">
        <v>0</v>
      </c>
      <c r="AX42" s="362">
        <v>0</v>
      </c>
      <c r="AY42" s="362">
        <v>0</v>
      </c>
      <c r="AZ42" s="362">
        <v>0</v>
      </c>
      <c r="BA42" s="362">
        <v>0</v>
      </c>
      <c r="BB42" s="362">
        <v>0</v>
      </c>
      <c r="BC42" s="362">
        <v>0</v>
      </c>
      <c r="BD42" s="362">
        <v>0</v>
      </c>
      <c r="BE42" s="362">
        <v>0</v>
      </c>
      <c r="BF42" s="362">
        <v>0</v>
      </c>
      <c r="BG42" s="362">
        <v>0</v>
      </c>
      <c r="BH42" s="362">
        <v>0</v>
      </c>
      <c r="BI42" s="362">
        <v>0</v>
      </c>
      <c r="BJ42" s="362">
        <v>0</v>
      </c>
      <c r="BK42" s="362">
        <v>0</v>
      </c>
      <c r="BL42" s="362">
        <v>0</v>
      </c>
      <c r="BM42" s="362">
        <v>0</v>
      </c>
      <c r="BN42" s="362">
        <v>0</v>
      </c>
      <c r="BO42" s="362">
        <v>0</v>
      </c>
      <c r="BP42" s="362">
        <v>0</v>
      </c>
      <c r="BQ42" s="362">
        <v>0</v>
      </c>
      <c r="BR42" s="362">
        <v>0</v>
      </c>
      <c r="BS42" s="362">
        <v>0</v>
      </c>
      <c r="BT42" s="362">
        <v>0</v>
      </c>
      <c r="BU42" s="362">
        <v>0</v>
      </c>
      <c r="BV42" s="362">
        <v>0</v>
      </c>
      <c r="BW42" s="362">
        <v>0</v>
      </c>
      <c r="BX42" s="362">
        <v>0</v>
      </c>
      <c r="BY42" s="362">
        <v>0</v>
      </c>
      <c r="BZ42" s="362">
        <v>0</v>
      </c>
      <c r="CA42" s="362">
        <v>0</v>
      </c>
      <c r="CB42" s="362">
        <v>0</v>
      </c>
      <c r="CC42" s="362">
        <v>0</v>
      </c>
      <c r="CD42" s="362">
        <v>0</v>
      </c>
      <c r="CE42" s="362">
        <v>0</v>
      </c>
      <c r="CF42" s="362">
        <v>0</v>
      </c>
      <c r="CG42" s="362">
        <v>0</v>
      </c>
      <c r="CH42" s="362">
        <v>0</v>
      </c>
      <c r="CI42" s="362">
        <v>0</v>
      </c>
      <c r="CJ42" s="362">
        <v>0</v>
      </c>
      <c r="CK42" s="362">
        <v>0</v>
      </c>
      <c r="CL42" s="362">
        <v>0</v>
      </c>
      <c r="CM42" s="362">
        <v>0</v>
      </c>
      <c r="CN42" s="362">
        <v>0</v>
      </c>
      <c r="CO42" s="362">
        <v>0</v>
      </c>
      <c r="CP42" s="362">
        <v>0</v>
      </c>
      <c r="CQ42" s="362">
        <v>0</v>
      </c>
      <c r="CR42" s="362">
        <v>0</v>
      </c>
      <c r="CS42" s="362">
        <v>0</v>
      </c>
      <c r="CT42" s="362">
        <v>0</v>
      </c>
      <c r="CU42" s="362">
        <v>0</v>
      </c>
      <c r="CV42" s="362">
        <v>0</v>
      </c>
      <c r="CW42" s="362">
        <v>0</v>
      </c>
      <c r="CX42" s="362">
        <v>0</v>
      </c>
      <c r="CY42" s="362">
        <v>0</v>
      </c>
      <c r="CZ42" s="362">
        <v>0</v>
      </c>
      <c r="DA42" s="362">
        <v>0</v>
      </c>
      <c r="DB42" s="362">
        <v>0</v>
      </c>
      <c r="DC42" s="362">
        <v>0</v>
      </c>
      <c r="DE42" s="23">
        <f t="shared" si="25"/>
        <v>0</v>
      </c>
      <c r="DF42" s="23">
        <f t="shared" si="17"/>
        <v>0</v>
      </c>
      <c r="DG42">
        <f t="shared" si="24"/>
        <v>21</v>
      </c>
      <c r="DH42">
        <v>0</v>
      </c>
    </row>
    <row r="43" spans="1:112" ht="15">
      <c r="A43" s="67">
        <v>31</v>
      </c>
      <c r="B43" s="323" t="str">
        <f>$B$33&amp;"L."</f>
        <v>D.3.L.</v>
      </c>
      <c r="C43" s="360" t="s">
        <v>179</v>
      </c>
      <c r="D43" s="360"/>
      <c r="E43" s="358">
        <v>0.21</v>
      </c>
      <c r="F43" s="350">
        <f>H43+NPV(FD,I43:INDEX(I43:DC43,PAL))</f>
        <v>0</v>
      </c>
      <c r="G43" s="350">
        <f>SUMIF($H$5:$DC$5,"&lt;="&amp;PAL,$H43:$DC43)</f>
        <v>0</v>
      </c>
      <c r="H43" s="361">
        <v>0</v>
      </c>
      <c r="I43" s="361">
        <v>0</v>
      </c>
      <c r="J43" s="361">
        <v>0</v>
      </c>
      <c r="K43" s="361">
        <v>0</v>
      </c>
      <c r="L43" s="361">
        <v>0</v>
      </c>
      <c r="M43" s="361">
        <v>0</v>
      </c>
      <c r="N43" s="361">
        <v>0</v>
      </c>
      <c r="O43" s="361">
        <v>0</v>
      </c>
      <c r="P43" s="361">
        <v>0</v>
      </c>
      <c r="Q43" s="361">
        <v>0</v>
      </c>
      <c r="R43" s="361">
        <v>0</v>
      </c>
      <c r="S43" s="361">
        <v>0</v>
      </c>
      <c r="T43" s="361">
        <v>0</v>
      </c>
      <c r="U43" s="361">
        <v>0</v>
      </c>
      <c r="V43" s="361">
        <v>0</v>
      </c>
      <c r="W43" s="361">
        <v>0</v>
      </c>
      <c r="X43" s="361">
        <v>0</v>
      </c>
      <c r="Y43" s="361">
        <v>0</v>
      </c>
      <c r="Z43" s="361">
        <v>0</v>
      </c>
      <c r="AA43" s="361">
        <v>0</v>
      </c>
      <c r="AB43" s="362">
        <v>0</v>
      </c>
      <c r="AC43" s="361">
        <v>0</v>
      </c>
      <c r="AD43" s="361">
        <v>0</v>
      </c>
      <c r="AE43" s="361">
        <v>0</v>
      </c>
      <c r="AF43" s="361">
        <v>0</v>
      </c>
      <c r="AG43" s="361">
        <v>0</v>
      </c>
      <c r="AH43" s="361">
        <v>0</v>
      </c>
      <c r="AI43" s="361">
        <v>0</v>
      </c>
      <c r="AJ43" s="361">
        <v>0</v>
      </c>
      <c r="AK43" s="361">
        <v>0</v>
      </c>
      <c r="AL43" s="361">
        <v>0</v>
      </c>
      <c r="AM43" s="361">
        <v>0</v>
      </c>
      <c r="AN43" s="361">
        <v>0</v>
      </c>
      <c r="AO43" s="361">
        <v>0</v>
      </c>
      <c r="AP43" s="361">
        <v>0</v>
      </c>
      <c r="AQ43" s="361">
        <v>0</v>
      </c>
      <c r="AR43" s="361">
        <v>0</v>
      </c>
      <c r="AS43" s="361">
        <v>0</v>
      </c>
      <c r="AT43" s="361">
        <v>0</v>
      </c>
      <c r="AU43" s="361">
        <v>0</v>
      </c>
      <c r="AV43" s="361">
        <v>0</v>
      </c>
      <c r="AW43" s="361">
        <v>0</v>
      </c>
      <c r="AX43" s="361">
        <v>0</v>
      </c>
      <c r="AY43" s="361">
        <v>0</v>
      </c>
      <c r="AZ43" s="361">
        <v>0</v>
      </c>
      <c r="BA43" s="361">
        <v>0</v>
      </c>
      <c r="BB43" s="361">
        <v>0</v>
      </c>
      <c r="BC43" s="361">
        <v>0</v>
      </c>
      <c r="BD43" s="361">
        <v>0</v>
      </c>
      <c r="BE43" s="361">
        <v>0</v>
      </c>
      <c r="BF43" s="361">
        <v>0</v>
      </c>
      <c r="BG43" s="361">
        <v>0</v>
      </c>
      <c r="BH43" s="361">
        <v>0</v>
      </c>
      <c r="BI43" s="361">
        <v>0</v>
      </c>
      <c r="BJ43" s="361">
        <v>0</v>
      </c>
      <c r="BK43" s="361">
        <v>0</v>
      </c>
      <c r="BL43" s="361">
        <v>0</v>
      </c>
      <c r="BM43" s="361">
        <v>0</v>
      </c>
      <c r="BN43" s="361">
        <v>0</v>
      </c>
      <c r="BO43" s="361">
        <v>0</v>
      </c>
      <c r="BP43" s="361">
        <v>0</v>
      </c>
      <c r="BQ43" s="361">
        <v>0</v>
      </c>
      <c r="BR43" s="361">
        <v>0</v>
      </c>
      <c r="BS43" s="361">
        <v>0</v>
      </c>
      <c r="BT43" s="361">
        <v>0</v>
      </c>
      <c r="BU43" s="361">
        <v>0</v>
      </c>
      <c r="BV43" s="361">
        <v>0</v>
      </c>
      <c r="BW43" s="361">
        <v>0</v>
      </c>
      <c r="BX43" s="361">
        <v>0</v>
      </c>
      <c r="BY43" s="361">
        <v>0</v>
      </c>
      <c r="BZ43" s="361">
        <v>0</v>
      </c>
      <c r="CA43" s="361">
        <v>0</v>
      </c>
      <c r="CB43" s="361">
        <v>0</v>
      </c>
      <c r="CC43" s="361">
        <v>0</v>
      </c>
      <c r="CD43" s="361">
        <v>0</v>
      </c>
      <c r="CE43" s="361">
        <v>0</v>
      </c>
      <c r="CF43" s="361">
        <v>0</v>
      </c>
      <c r="CG43" s="361">
        <v>0</v>
      </c>
      <c r="CH43" s="361">
        <v>0</v>
      </c>
      <c r="CI43" s="361">
        <v>0</v>
      </c>
      <c r="CJ43" s="361">
        <v>0</v>
      </c>
      <c r="CK43" s="361">
        <v>0</v>
      </c>
      <c r="CL43" s="361">
        <v>0</v>
      </c>
      <c r="CM43" s="361">
        <v>0</v>
      </c>
      <c r="CN43" s="361">
        <v>0</v>
      </c>
      <c r="CO43" s="361">
        <v>0</v>
      </c>
      <c r="CP43" s="361">
        <v>0</v>
      </c>
      <c r="CQ43" s="361">
        <v>0</v>
      </c>
      <c r="CR43" s="361">
        <v>0</v>
      </c>
      <c r="CS43" s="361">
        <v>0</v>
      </c>
      <c r="CT43" s="361">
        <v>0</v>
      </c>
      <c r="CU43" s="361">
        <v>0</v>
      </c>
      <c r="CV43" s="361">
        <v>0</v>
      </c>
      <c r="CW43" s="361">
        <v>0</v>
      </c>
      <c r="CX43" s="361">
        <v>0</v>
      </c>
      <c r="CY43" s="361">
        <v>0</v>
      </c>
      <c r="CZ43" s="361">
        <v>0</v>
      </c>
      <c r="DA43" s="361">
        <v>0</v>
      </c>
      <c r="DB43" s="361">
        <v>0</v>
      </c>
      <c r="DC43" s="362">
        <v>0</v>
      </c>
      <c r="DE43" s="23">
        <f t="shared" si="25"/>
        <v>0</v>
      </c>
      <c r="DF43" s="23">
        <f t="shared" si="17"/>
        <v>0</v>
      </c>
      <c r="DG43">
        <f t="shared" si="24"/>
        <v>21</v>
      </c>
      <c r="DH43">
        <f>DG43/(100+DG43)</f>
        <v>0.17355371900826447</v>
      </c>
    </row>
    <row r="44" spans="1:112" ht="15">
      <c r="A44" s="67">
        <v>32</v>
      </c>
      <c r="B44" s="323" t="s">
        <v>193</v>
      </c>
      <c r="C44" s="349" t="s">
        <v>194</v>
      </c>
      <c r="D44" s="351"/>
      <c r="E44" s="351"/>
      <c r="F44" s="352">
        <f>F45+F56+F67</f>
        <v>0</v>
      </c>
      <c r="G44" s="350">
        <f>SUMIF($H$5:$DC$5,"&lt;="&amp;PAL,$H44:$DC44)</f>
        <v>0</v>
      </c>
      <c r="H44" s="352">
        <f>H45+H56+H67</f>
        <v>0</v>
      </c>
      <c r="I44" s="352">
        <f t="shared" ref="I44:BT44" si="26">I45+I56+I67</f>
        <v>0</v>
      </c>
      <c r="J44" s="352">
        <f t="shared" si="26"/>
        <v>0</v>
      </c>
      <c r="K44" s="352">
        <f t="shared" si="26"/>
        <v>0</v>
      </c>
      <c r="L44" s="352">
        <f t="shared" si="26"/>
        <v>0</v>
      </c>
      <c r="M44" s="352">
        <f t="shared" si="26"/>
        <v>0</v>
      </c>
      <c r="N44" s="352">
        <f t="shared" si="26"/>
        <v>0</v>
      </c>
      <c r="O44" s="352">
        <f t="shared" si="26"/>
        <v>0</v>
      </c>
      <c r="P44" s="352">
        <f t="shared" si="26"/>
        <v>0</v>
      </c>
      <c r="Q44" s="352">
        <f t="shared" si="26"/>
        <v>0</v>
      </c>
      <c r="R44" s="352">
        <f t="shared" si="26"/>
        <v>0</v>
      </c>
      <c r="S44" s="352">
        <f t="shared" si="26"/>
        <v>0</v>
      </c>
      <c r="T44" s="352">
        <f t="shared" si="26"/>
        <v>0</v>
      </c>
      <c r="U44" s="352">
        <f t="shared" si="26"/>
        <v>0</v>
      </c>
      <c r="V44" s="352">
        <f t="shared" si="26"/>
        <v>0</v>
      </c>
      <c r="W44" s="352">
        <f t="shared" si="26"/>
        <v>0</v>
      </c>
      <c r="X44" s="352">
        <f t="shared" si="26"/>
        <v>0</v>
      </c>
      <c r="Y44" s="352">
        <f t="shared" si="26"/>
        <v>0</v>
      </c>
      <c r="Z44" s="352">
        <f t="shared" si="26"/>
        <v>0</v>
      </c>
      <c r="AA44" s="352">
        <f t="shared" si="26"/>
        <v>0</v>
      </c>
      <c r="AB44" s="352">
        <f t="shared" si="26"/>
        <v>0</v>
      </c>
      <c r="AC44" s="352">
        <f t="shared" si="26"/>
        <v>0</v>
      </c>
      <c r="AD44" s="352">
        <f t="shared" si="26"/>
        <v>0</v>
      </c>
      <c r="AE44" s="352">
        <f t="shared" si="26"/>
        <v>0</v>
      </c>
      <c r="AF44" s="352">
        <f t="shared" si="26"/>
        <v>0</v>
      </c>
      <c r="AG44" s="352">
        <f t="shared" si="26"/>
        <v>0</v>
      </c>
      <c r="AH44" s="352">
        <f t="shared" si="26"/>
        <v>0</v>
      </c>
      <c r="AI44" s="352">
        <f t="shared" si="26"/>
        <v>0</v>
      </c>
      <c r="AJ44" s="352">
        <f t="shared" si="26"/>
        <v>0</v>
      </c>
      <c r="AK44" s="352">
        <f t="shared" si="26"/>
        <v>0</v>
      </c>
      <c r="AL44" s="352">
        <f t="shared" si="26"/>
        <v>0</v>
      </c>
      <c r="AM44" s="352">
        <f t="shared" si="26"/>
        <v>0</v>
      </c>
      <c r="AN44" s="352">
        <f t="shared" si="26"/>
        <v>0</v>
      </c>
      <c r="AO44" s="352">
        <f t="shared" si="26"/>
        <v>0</v>
      </c>
      <c r="AP44" s="352">
        <f t="shared" si="26"/>
        <v>0</v>
      </c>
      <c r="AQ44" s="352">
        <f t="shared" si="26"/>
        <v>0</v>
      </c>
      <c r="AR44" s="352">
        <f t="shared" si="26"/>
        <v>0</v>
      </c>
      <c r="AS44" s="352">
        <f t="shared" si="26"/>
        <v>0</v>
      </c>
      <c r="AT44" s="352">
        <f t="shared" si="26"/>
        <v>0</v>
      </c>
      <c r="AU44" s="352">
        <f t="shared" si="26"/>
        <v>0</v>
      </c>
      <c r="AV44" s="352">
        <f t="shared" si="26"/>
        <v>0</v>
      </c>
      <c r="AW44" s="352">
        <f t="shared" si="26"/>
        <v>0</v>
      </c>
      <c r="AX44" s="352">
        <f t="shared" si="26"/>
        <v>0</v>
      </c>
      <c r="AY44" s="352">
        <f t="shared" si="26"/>
        <v>0</v>
      </c>
      <c r="AZ44" s="352">
        <f t="shared" si="26"/>
        <v>0</v>
      </c>
      <c r="BA44" s="352">
        <f t="shared" si="26"/>
        <v>0</v>
      </c>
      <c r="BB44" s="352">
        <f t="shared" si="26"/>
        <v>0</v>
      </c>
      <c r="BC44" s="352">
        <f t="shared" si="26"/>
        <v>0</v>
      </c>
      <c r="BD44" s="352">
        <f t="shared" si="26"/>
        <v>0</v>
      </c>
      <c r="BE44" s="352">
        <f t="shared" si="26"/>
        <v>0</v>
      </c>
      <c r="BF44" s="352">
        <f t="shared" si="26"/>
        <v>0</v>
      </c>
      <c r="BG44" s="352">
        <f t="shared" si="26"/>
        <v>0</v>
      </c>
      <c r="BH44" s="352">
        <f t="shared" si="26"/>
        <v>0</v>
      </c>
      <c r="BI44" s="352">
        <f t="shared" si="26"/>
        <v>0</v>
      </c>
      <c r="BJ44" s="352">
        <f t="shared" si="26"/>
        <v>0</v>
      </c>
      <c r="BK44" s="352">
        <f t="shared" si="26"/>
        <v>0</v>
      </c>
      <c r="BL44" s="352">
        <f t="shared" si="26"/>
        <v>0</v>
      </c>
      <c r="BM44" s="352">
        <f t="shared" si="26"/>
        <v>0</v>
      </c>
      <c r="BN44" s="352">
        <f t="shared" si="26"/>
        <v>0</v>
      </c>
      <c r="BO44" s="352">
        <f t="shared" si="26"/>
        <v>0</v>
      </c>
      <c r="BP44" s="352">
        <f t="shared" si="26"/>
        <v>0</v>
      </c>
      <c r="BQ44" s="352">
        <f t="shared" si="26"/>
        <v>0</v>
      </c>
      <c r="BR44" s="352">
        <f t="shared" si="26"/>
        <v>0</v>
      </c>
      <c r="BS44" s="352">
        <f t="shared" si="26"/>
        <v>0</v>
      </c>
      <c r="BT44" s="352">
        <f t="shared" si="26"/>
        <v>0</v>
      </c>
      <c r="BU44" s="352">
        <f t="shared" ref="BU44:DC44" si="27">BU45+BU56+BU67</f>
        <v>0</v>
      </c>
      <c r="BV44" s="352">
        <f t="shared" si="27"/>
        <v>0</v>
      </c>
      <c r="BW44" s="352">
        <f t="shared" si="27"/>
        <v>0</v>
      </c>
      <c r="BX44" s="352">
        <f t="shared" si="27"/>
        <v>0</v>
      </c>
      <c r="BY44" s="352">
        <f t="shared" si="27"/>
        <v>0</v>
      </c>
      <c r="BZ44" s="352">
        <f t="shared" si="27"/>
        <v>0</v>
      </c>
      <c r="CA44" s="352">
        <f t="shared" si="27"/>
        <v>0</v>
      </c>
      <c r="CB44" s="352">
        <f t="shared" si="27"/>
        <v>0</v>
      </c>
      <c r="CC44" s="352">
        <f t="shared" si="27"/>
        <v>0</v>
      </c>
      <c r="CD44" s="352">
        <f t="shared" si="27"/>
        <v>0</v>
      </c>
      <c r="CE44" s="352">
        <f t="shared" si="27"/>
        <v>0</v>
      </c>
      <c r="CF44" s="352">
        <f t="shared" si="27"/>
        <v>0</v>
      </c>
      <c r="CG44" s="352">
        <f t="shared" si="27"/>
        <v>0</v>
      </c>
      <c r="CH44" s="352">
        <f t="shared" si="27"/>
        <v>0</v>
      </c>
      <c r="CI44" s="352">
        <f t="shared" si="27"/>
        <v>0</v>
      </c>
      <c r="CJ44" s="352">
        <f t="shared" si="27"/>
        <v>0</v>
      </c>
      <c r="CK44" s="352">
        <f t="shared" si="27"/>
        <v>0</v>
      </c>
      <c r="CL44" s="352">
        <f t="shared" si="27"/>
        <v>0</v>
      </c>
      <c r="CM44" s="352">
        <f t="shared" si="27"/>
        <v>0</v>
      </c>
      <c r="CN44" s="352">
        <f t="shared" si="27"/>
        <v>0</v>
      </c>
      <c r="CO44" s="352">
        <f t="shared" si="27"/>
        <v>0</v>
      </c>
      <c r="CP44" s="352">
        <f t="shared" si="27"/>
        <v>0</v>
      </c>
      <c r="CQ44" s="352">
        <f t="shared" si="27"/>
        <v>0</v>
      </c>
      <c r="CR44" s="352">
        <f t="shared" si="27"/>
        <v>0</v>
      </c>
      <c r="CS44" s="352">
        <f t="shared" si="27"/>
        <v>0</v>
      </c>
      <c r="CT44" s="352">
        <f t="shared" si="27"/>
        <v>0</v>
      </c>
      <c r="CU44" s="352">
        <f t="shared" si="27"/>
        <v>0</v>
      </c>
      <c r="CV44" s="352">
        <f t="shared" si="27"/>
        <v>0</v>
      </c>
      <c r="CW44" s="352">
        <f t="shared" si="27"/>
        <v>0</v>
      </c>
      <c r="CX44" s="352">
        <f t="shared" si="27"/>
        <v>0</v>
      </c>
      <c r="CY44" s="352">
        <f t="shared" si="27"/>
        <v>0</v>
      </c>
      <c r="CZ44" s="352">
        <f t="shared" si="27"/>
        <v>0</v>
      </c>
      <c r="DA44" s="352">
        <f t="shared" si="27"/>
        <v>0</v>
      </c>
      <c r="DB44" s="352">
        <f t="shared" si="27"/>
        <v>0</v>
      </c>
      <c r="DC44" s="352">
        <f t="shared" si="27"/>
        <v>0</v>
      </c>
      <c r="DF44" s="23">
        <f t="shared" si="17"/>
        <v>0</v>
      </c>
    </row>
    <row r="45" spans="1:112" ht="15">
      <c r="A45" s="67">
        <v>33</v>
      </c>
      <c r="B45" s="323" t="s">
        <v>195</v>
      </c>
      <c r="C45" s="349" t="s">
        <v>196</v>
      </c>
      <c r="D45" s="351"/>
      <c r="E45" s="351"/>
      <c r="F45" s="352">
        <f>SUM(F46:F53)+F54</f>
        <v>0</v>
      </c>
      <c r="G45" s="350">
        <f>SUMIF($H$5:$DC$5,"&lt;="&amp;PAL,$H45:$DC45)</f>
        <v>0</v>
      </c>
      <c r="H45" s="352">
        <f>SUM(H46:H53)+H54</f>
        <v>0</v>
      </c>
      <c r="I45" s="352">
        <f t="shared" ref="I45:BT45" si="28">SUM(I46:I53)+I54</f>
        <v>0</v>
      </c>
      <c r="J45" s="352">
        <f t="shared" si="28"/>
        <v>0</v>
      </c>
      <c r="K45" s="352">
        <f t="shared" si="28"/>
        <v>0</v>
      </c>
      <c r="L45" s="352">
        <f t="shared" si="28"/>
        <v>0</v>
      </c>
      <c r="M45" s="352">
        <f t="shared" si="28"/>
        <v>0</v>
      </c>
      <c r="N45" s="352">
        <f t="shared" si="28"/>
        <v>0</v>
      </c>
      <c r="O45" s="352">
        <f t="shared" si="28"/>
        <v>0</v>
      </c>
      <c r="P45" s="352">
        <f t="shared" si="28"/>
        <v>0</v>
      </c>
      <c r="Q45" s="352">
        <f t="shared" si="28"/>
        <v>0</v>
      </c>
      <c r="R45" s="352">
        <f t="shared" si="28"/>
        <v>0</v>
      </c>
      <c r="S45" s="352">
        <f t="shared" si="28"/>
        <v>0</v>
      </c>
      <c r="T45" s="352">
        <f t="shared" si="28"/>
        <v>0</v>
      </c>
      <c r="U45" s="352">
        <f t="shared" si="28"/>
        <v>0</v>
      </c>
      <c r="V45" s="352">
        <f t="shared" si="28"/>
        <v>0</v>
      </c>
      <c r="W45" s="352">
        <f t="shared" si="28"/>
        <v>0</v>
      </c>
      <c r="X45" s="352">
        <f t="shared" si="28"/>
        <v>0</v>
      </c>
      <c r="Y45" s="352">
        <f t="shared" si="28"/>
        <v>0</v>
      </c>
      <c r="Z45" s="352">
        <f t="shared" si="28"/>
        <v>0</v>
      </c>
      <c r="AA45" s="352">
        <f t="shared" si="28"/>
        <v>0</v>
      </c>
      <c r="AB45" s="352">
        <f t="shared" si="28"/>
        <v>0</v>
      </c>
      <c r="AC45" s="352">
        <f t="shared" si="28"/>
        <v>0</v>
      </c>
      <c r="AD45" s="352">
        <f t="shared" si="28"/>
        <v>0</v>
      </c>
      <c r="AE45" s="352">
        <f t="shared" si="28"/>
        <v>0</v>
      </c>
      <c r="AF45" s="352">
        <f t="shared" si="28"/>
        <v>0</v>
      </c>
      <c r="AG45" s="352">
        <f t="shared" si="28"/>
        <v>0</v>
      </c>
      <c r="AH45" s="352">
        <f t="shared" si="28"/>
        <v>0</v>
      </c>
      <c r="AI45" s="352">
        <f t="shared" si="28"/>
        <v>0</v>
      </c>
      <c r="AJ45" s="352">
        <f t="shared" si="28"/>
        <v>0</v>
      </c>
      <c r="AK45" s="352">
        <f t="shared" si="28"/>
        <v>0</v>
      </c>
      <c r="AL45" s="352">
        <f t="shared" si="28"/>
        <v>0</v>
      </c>
      <c r="AM45" s="352">
        <f t="shared" si="28"/>
        <v>0</v>
      </c>
      <c r="AN45" s="352">
        <f t="shared" si="28"/>
        <v>0</v>
      </c>
      <c r="AO45" s="352">
        <f t="shared" si="28"/>
        <v>0</v>
      </c>
      <c r="AP45" s="352">
        <f t="shared" si="28"/>
        <v>0</v>
      </c>
      <c r="AQ45" s="352">
        <f t="shared" si="28"/>
        <v>0</v>
      </c>
      <c r="AR45" s="352">
        <f t="shared" si="28"/>
        <v>0</v>
      </c>
      <c r="AS45" s="352">
        <f t="shared" si="28"/>
        <v>0</v>
      </c>
      <c r="AT45" s="352">
        <f t="shared" si="28"/>
        <v>0</v>
      </c>
      <c r="AU45" s="352">
        <f t="shared" si="28"/>
        <v>0</v>
      </c>
      <c r="AV45" s="352">
        <f t="shared" si="28"/>
        <v>0</v>
      </c>
      <c r="AW45" s="352">
        <f t="shared" si="28"/>
        <v>0</v>
      </c>
      <c r="AX45" s="352">
        <f t="shared" si="28"/>
        <v>0</v>
      </c>
      <c r="AY45" s="352">
        <f t="shared" si="28"/>
        <v>0</v>
      </c>
      <c r="AZ45" s="352">
        <f t="shared" si="28"/>
        <v>0</v>
      </c>
      <c r="BA45" s="352">
        <f t="shared" si="28"/>
        <v>0</v>
      </c>
      <c r="BB45" s="352">
        <f t="shared" si="28"/>
        <v>0</v>
      </c>
      <c r="BC45" s="352">
        <f t="shared" si="28"/>
        <v>0</v>
      </c>
      <c r="BD45" s="352">
        <f t="shared" si="28"/>
        <v>0</v>
      </c>
      <c r="BE45" s="352">
        <f t="shared" si="28"/>
        <v>0</v>
      </c>
      <c r="BF45" s="352">
        <f t="shared" si="28"/>
        <v>0</v>
      </c>
      <c r="BG45" s="352">
        <f t="shared" si="28"/>
        <v>0</v>
      </c>
      <c r="BH45" s="352">
        <f t="shared" si="28"/>
        <v>0</v>
      </c>
      <c r="BI45" s="352">
        <f t="shared" si="28"/>
        <v>0</v>
      </c>
      <c r="BJ45" s="352">
        <f t="shared" si="28"/>
        <v>0</v>
      </c>
      <c r="BK45" s="352">
        <f t="shared" si="28"/>
        <v>0</v>
      </c>
      <c r="BL45" s="352">
        <f t="shared" si="28"/>
        <v>0</v>
      </c>
      <c r="BM45" s="352">
        <f t="shared" si="28"/>
        <v>0</v>
      </c>
      <c r="BN45" s="352">
        <f t="shared" si="28"/>
        <v>0</v>
      </c>
      <c r="BO45" s="352">
        <f t="shared" si="28"/>
        <v>0</v>
      </c>
      <c r="BP45" s="352">
        <f t="shared" si="28"/>
        <v>0</v>
      </c>
      <c r="BQ45" s="352">
        <f t="shared" si="28"/>
        <v>0</v>
      </c>
      <c r="BR45" s="352">
        <f t="shared" si="28"/>
        <v>0</v>
      </c>
      <c r="BS45" s="352">
        <f t="shared" si="28"/>
        <v>0</v>
      </c>
      <c r="BT45" s="352">
        <f t="shared" si="28"/>
        <v>0</v>
      </c>
      <c r="BU45" s="352">
        <f t="shared" ref="BU45:DC45" si="29">SUM(BU46:BU53)+BU54</f>
        <v>0</v>
      </c>
      <c r="BV45" s="352">
        <f t="shared" si="29"/>
        <v>0</v>
      </c>
      <c r="BW45" s="352">
        <f t="shared" si="29"/>
        <v>0</v>
      </c>
      <c r="BX45" s="352">
        <f t="shared" si="29"/>
        <v>0</v>
      </c>
      <c r="BY45" s="352">
        <f t="shared" si="29"/>
        <v>0</v>
      </c>
      <c r="BZ45" s="352">
        <f t="shared" si="29"/>
        <v>0</v>
      </c>
      <c r="CA45" s="352">
        <f t="shared" si="29"/>
        <v>0</v>
      </c>
      <c r="CB45" s="352">
        <f t="shared" si="29"/>
        <v>0</v>
      </c>
      <c r="CC45" s="352">
        <f t="shared" si="29"/>
        <v>0</v>
      </c>
      <c r="CD45" s="352">
        <f t="shared" si="29"/>
        <v>0</v>
      </c>
      <c r="CE45" s="352">
        <f t="shared" si="29"/>
        <v>0</v>
      </c>
      <c r="CF45" s="352">
        <f t="shared" si="29"/>
        <v>0</v>
      </c>
      <c r="CG45" s="352">
        <f t="shared" si="29"/>
        <v>0</v>
      </c>
      <c r="CH45" s="352">
        <f t="shared" si="29"/>
        <v>0</v>
      </c>
      <c r="CI45" s="352">
        <f t="shared" si="29"/>
        <v>0</v>
      </c>
      <c r="CJ45" s="352">
        <f t="shared" si="29"/>
        <v>0</v>
      </c>
      <c r="CK45" s="352">
        <f t="shared" si="29"/>
        <v>0</v>
      </c>
      <c r="CL45" s="352">
        <f t="shared" si="29"/>
        <v>0</v>
      </c>
      <c r="CM45" s="352">
        <f t="shared" si="29"/>
        <v>0</v>
      </c>
      <c r="CN45" s="352">
        <f t="shared" si="29"/>
        <v>0</v>
      </c>
      <c r="CO45" s="352">
        <f t="shared" si="29"/>
        <v>0</v>
      </c>
      <c r="CP45" s="352">
        <f t="shared" si="29"/>
        <v>0</v>
      </c>
      <c r="CQ45" s="352">
        <f t="shared" si="29"/>
        <v>0</v>
      </c>
      <c r="CR45" s="352">
        <f t="shared" si="29"/>
        <v>0</v>
      </c>
      <c r="CS45" s="352">
        <f t="shared" si="29"/>
        <v>0</v>
      </c>
      <c r="CT45" s="352">
        <f t="shared" si="29"/>
        <v>0</v>
      </c>
      <c r="CU45" s="352">
        <f t="shared" si="29"/>
        <v>0</v>
      </c>
      <c r="CV45" s="352">
        <f t="shared" si="29"/>
        <v>0</v>
      </c>
      <c r="CW45" s="352">
        <f t="shared" si="29"/>
        <v>0</v>
      </c>
      <c r="CX45" s="352">
        <f t="shared" si="29"/>
        <v>0</v>
      </c>
      <c r="CY45" s="352">
        <f t="shared" si="29"/>
        <v>0</v>
      </c>
      <c r="CZ45" s="352">
        <f t="shared" si="29"/>
        <v>0</v>
      </c>
      <c r="DA45" s="352">
        <f t="shared" si="29"/>
        <v>0</v>
      </c>
      <c r="DB45" s="352">
        <f t="shared" si="29"/>
        <v>0</v>
      </c>
      <c r="DC45" s="352">
        <f t="shared" si="29"/>
        <v>0</v>
      </c>
      <c r="DF45" s="23">
        <f t="shared" si="17"/>
        <v>0</v>
      </c>
    </row>
    <row r="46" spans="1:112" ht="15">
      <c r="A46" s="67">
        <v>34</v>
      </c>
      <c r="B46" s="323" t="str">
        <f>$B$45&amp;"1."</f>
        <v>E.1.1.</v>
      </c>
      <c r="C46" s="357" t="s">
        <v>182</v>
      </c>
      <c r="D46" s="363"/>
      <c r="E46" s="358">
        <v>0.21</v>
      </c>
      <c r="F46" s="350">
        <f>H46+NPV(FD,I46:INDEX(I46:DC46,PAL))</f>
        <v>0</v>
      </c>
      <c r="G46" s="350">
        <f>SUMIF($H$5:$DC$5,"&lt;="&amp;PAL,$H46:$DC46)</f>
        <v>0</v>
      </c>
      <c r="H46" s="359">
        <v>0</v>
      </c>
      <c r="I46" s="359">
        <v>0</v>
      </c>
      <c r="J46" s="359">
        <v>0</v>
      </c>
      <c r="K46" s="359">
        <v>0</v>
      </c>
      <c r="L46" s="359">
        <v>0</v>
      </c>
      <c r="M46" s="359">
        <v>0</v>
      </c>
      <c r="N46" s="359">
        <v>0</v>
      </c>
      <c r="O46" s="359">
        <v>0</v>
      </c>
      <c r="P46" s="359">
        <v>0</v>
      </c>
      <c r="Q46" s="359">
        <v>0</v>
      </c>
      <c r="R46" s="359">
        <v>0</v>
      </c>
      <c r="S46" s="359">
        <v>0</v>
      </c>
      <c r="T46" s="359">
        <v>0</v>
      </c>
      <c r="U46" s="359">
        <v>0</v>
      </c>
      <c r="V46" s="359">
        <v>0</v>
      </c>
      <c r="W46" s="359">
        <v>0</v>
      </c>
      <c r="X46" s="359">
        <v>0</v>
      </c>
      <c r="Y46" s="359">
        <v>0</v>
      </c>
      <c r="Z46" s="359">
        <v>0</v>
      </c>
      <c r="AA46" s="359">
        <v>0</v>
      </c>
      <c r="AB46" s="359">
        <v>0</v>
      </c>
      <c r="AC46" s="359">
        <v>0</v>
      </c>
      <c r="AD46" s="359">
        <v>0</v>
      </c>
      <c r="AE46" s="359">
        <v>0</v>
      </c>
      <c r="AF46" s="359">
        <v>0</v>
      </c>
      <c r="AG46" s="359">
        <v>0</v>
      </c>
      <c r="AH46" s="359">
        <v>0</v>
      </c>
      <c r="AI46" s="359">
        <v>0</v>
      </c>
      <c r="AJ46" s="359">
        <v>0</v>
      </c>
      <c r="AK46" s="359">
        <v>0</v>
      </c>
      <c r="AL46" s="359">
        <v>0</v>
      </c>
      <c r="AM46" s="359">
        <v>0</v>
      </c>
      <c r="AN46" s="359">
        <v>0</v>
      </c>
      <c r="AO46" s="359">
        <v>0</v>
      </c>
      <c r="AP46" s="359">
        <v>0</v>
      </c>
      <c r="AQ46" s="359">
        <v>0</v>
      </c>
      <c r="AR46" s="359">
        <v>0</v>
      </c>
      <c r="AS46" s="359">
        <v>0</v>
      </c>
      <c r="AT46" s="359">
        <v>0</v>
      </c>
      <c r="AU46" s="359">
        <v>0</v>
      </c>
      <c r="AV46" s="359">
        <v>0</v>
      </c>
      <c r="AW46" s="359">
        <v>0</v>
      </c>
      <c r="AX46" s="359">
        <v>0</v>
      </c>
      <c r="AY46" s="359">
        <v>0</v>
      </c>
      <c r="AZ46" s="359">
        <v>0</v>
      </c>
      <c r="BA46" s="359">
        <v>0</v>
      </c>
      <c r="BB46" s="359">
        <v>0</v>
      </c>
      <c r="BC46" s="359">
        <v>0</v>
      </c>
      <c r="BD46" s="359">
        <v>0</v>
      </c>
      <c r="BE46" s="359">
        <v>0</v>
      </c>
      <c r="BF46" s="359">
        <v>0</v>
      </c>
      <c r="BG46" s="359">
        <v>0</v>
      </c>
      <c r="BH46" s="359">
        <v>0</v>
      </c>
      <c r="BI46" s="359">
        <v>0</v>
      </c>
      <c r="BJ46" s="359">
        <v>0</v>
      </c>
      <c r="BK46" s="359">
        <v>0</v>
      </c>
      <c r="BL46" s="359">
        <v>0</v>
      </c>
      <c r="BM46" s="359">
        <v>0</v>
      </c>
      <c r="BN46" s="359">
        <v>0</v>
      </c>
      <c r="BO46" s="359">
        <v>0</v>
      </c>
      <c r="BP46" s="359">
        <v>0</v>
      </c>
      <c r="BQ46" s="359">
        <v>0</v>
      </c>
      <c r="BR46" s="359">
        <v>0</v>
      </c>
      <c r="BS46" s="359">
        <v>0</v>
      </c>
      <c r="BT46" s="359">
        <v>0</v>
      </c>
      <c r="BU46" s="359">
        <v>0</v>
      </c>
      <c r="BV46" s="359">
        <v>0</v>
      </c>
      <c r="BW46" s="359">
        <v>0</v>
      </c>
      <c r="BX46" s="359">
        <v>0</v>
      </c>
      <c r="BY46" s="359">
        <v>0</v>
      </c>
      <c r="BZ46" s="359">
        <v>0</v>
      </c>
      <c r="CA46" s="359">
        <v>0</v>
      </c>
      <c r="CB46" s="359">
        <v>0</v>
      </c>
      <c r="CC46" s="359">
        <v>0</v>
      </c>
      <c r="CD46" s="359">
        <v>0</v>
      </c>
      <c r="CE46" s="359">
        <v>0</v>
      </c>
      <c r="CF46" s="359">
        <v>0</v>
      </c>
      <c r="CG46" s="359">
        <v>0</v>
      </c>
      <c r="CH46" s="359">
        <v>0</v>
      </c>
      <c r="CI46" s="359">
        <v>0</v>
      </c>
      <c r="CJ46" s="359">
        <v>0</v>
      </c>
      <c r="CK46" s="359">
        <v>0</v>
      </c>
      <c r="CL46" s="359">
        <v>0</v>
      </c>
      <c r="CM46" s="359">
        <v>0</v>
      </c>
      <c r="CN46" s="359">
        <v>0</v>
      </c>
      <c r="CO46" s="359">
        <v>0</v>
      </c>
      <c r="CP46" s="359">
        <v>0</v>
      </c>
      <c r="CQ46" s="359">
        <v>0</v>
      </c>
      <c r="CR46" s="359">
        <v>0</v>
      </c>
      <c r="CS46" s="359">
        <v>0</v>
      </c>
      <c r="CT46" s="359">
        <v>0</v>
      </c>
      <c r="CU46" s="359">
        <v>0</v>
      </c>
      <c r="CV46" s="359">
        <v>0</v>
      </c>
      <c r="CW46" s="359">
        <v>0</v>
      </c>
      <c r="CX46" s="359">
        <v>0</v>
      </c>
      <c r="CY46" s="359">
        <v>0</v>
      </c>
      <c r="CZ46" s="359">
        <v>0</v>
      </c>
      <c r="DA46" s="359">
        <v>0</v>
      </c>
      <c r="DB46" s="359">
        <v>0</v>
      </c>
      <c r="DC46" s="359">
        <v>0</v>
      </c>
      <c r="DE46" s="23">
        <f>COUNTBLANK(H46:DC46)</f>
        <v>0</v>
      </c>
      <c r="DF46" s="23">
        <f t="shared" si="17"/>
        <v>0</v>
      </c>
      <c r="DG46">
        <f t="shared" ref="DG46:DG55" si="30">IF(ISNUMBER(E46),E46*100,0)</f>
        <v>21</v>
      </c>
      <c r="DH46">
        <v>0</v>
      </c>
    </row>
    <row r="47" spans="1:112" ht="15">
      <c r="A47" s="67">
        <v>35</v>
      </c>
      <c r="B47" s="323" t="str">
        <f>$B$45&amp;"2."</f>
        <v>E.1.2.</v>
      </c>
      <c r="C47" s="357" t="s">
        <v>182</v>
      </c>
      <c r="D47" s="363"/>
      <c r="E47" s="358">
        <v>0.21</v>
      </c>
      <c r="F47" s="350">
        <f>H47+NPV(FD,I47:INDEX(I47:DC47,PAL))</f>
        <v>0</v>
      </c>
      <c r="G47" s="350">
        <f>SUMIF($H$5:$DC$5,"&lt;="&amp;PAL,$H47:$DC47)</f>
        <v>0</v>
      </c>
      <c r="H47" s="359">
        <v>0</v>
      </c>
      <c r="I47" s="359">
        <v>0</v>
      </c>
      <c r="J47" s="359">
        <v>0</v>
      </c>
      <c r="K47" s="359">
        <v>0</v>
      </c>
      <c r="L47" s="359">
        <v>0</v>
      </c>
      <c r="M47" s="359">
        <v>0</v>
      </c>
      <c r="N47" s="359">
        <v>0</v>
      </c>
      <c r="O47" s="359">
        <v>0</v>
      </c>
      <c r="P47" s="359">
        <v>0</v>
      </c>
      <c r="Q47" s="359">
        <v>0</v>
      </c>
      <c r="R47" s="359">
        <v>0</v>
      </c>
      <c r="S47" s="359">
        <v>0</v>
      </c>
      <c r="T47" s="359">
        <v>0</v>
      </c>
      <c r="U47" s="359">
        <v>0</v>
      </c>
      <c r="V47" s="359">
        <v>0</v>
      </c>
      <c r="W47" s="359">
        <v>0</v>
      </c>
      <c r="X47" s="359">
        <v>0</v>
      </c>
      <c r="Y47" s="359">
        <v>0</v>
      </c>
      <c r="Z47" s="359">
        <v>0</v>
      </c>
      <c r="AA47" s="359">
        <v>0</v>
      </c>
      <c r="AB47" s="359">
        <v>0</v>
      </c>
      <c r="AC47" s="359">
        <v>0</v>
      </c>
      <c r="AD47" s="359">
        <v>0</v>
      </c>
      <c r="AE47" s="359">
        <v>0</v>
      </c>
      <c r="AF47" s="359">
        <v>0</v>
      </c>
      <c r="AG47" s="359">
        <v>0</v>
      </c>
      <c r="AH47" s="359">
        <v>0</v>
      </c>
      <c r="AI47" s="359">
        <v>0</v>
      </c>
      <c r="AJ47" s="359">
        <v>0</v>
      </c>
      <c r="AK47" s="359">
        <v>0</v>
      </c>
      <c r="AL47" s="359">
        <v>0</v>
      </c>
      <c r="AM47" s="359">
        <v>0</v>
      </c>
      <c r="AN47" s="359">
        <v>0</v>
      </c>
      <c r="AO47" s="359">
        <v>0</v>
      </c>
      <c r="AP47" s="359">
        <v>0</v>
      </c>
      <c r="AQ47" s="359">
        <v>0</v>
      </c>
      <c r="AR47" s="359">
        <v>0</v>
      </c>
      <c r="AS47" s="359">
        <v>0</v>
      </c>
      <c r="AT47" s="359">
        <v>0</v>
      </c>
      <c r="AU47" s="359">
        <v>0</v>
      </c>
      <c r="AV47" s="359">
        <v>0</v>
      </c>
      <c r="AW47" s="359">
        <v>0</v>
      </c>
      <c r="AX47" s="359">
        <v>0</v>
      </c>
      <c r="AY47" s="359">
        <v>0</v>
      </c>
      <c r="AZ47" s="359">
        <v>0</v>
      </c>
      <c r="BA47" s="359">
        <v>0</v>
      </c>
      <c r="BB47" s="359">
        <v>0</v>
      </c>
      <c r="BC47" s="359">
        <v>0</v>
      </c>
      <c r="BD47" s="359">
        <v>0</v>
      </c>
      <c r="BE47" s="359">
        <v>0</v>
      </c>
      <c r="BF47" s="359">
        <v>0</v>
      </c>
      <c r="BG47" s="359">
        <v>0</v>
      </c>
      <c r="BH47" s="359">
        <v>0</v>
      </c>
      <c r="BI47" s="359">
        <v>0</v>
      </c>
      <c r="BJ47" s="359">
        <v>0</v>
      </c>
      <c r="BK47" s="359">
        <v>0</v>
      </c>
      <c r="BL47" s="359">
        <v>0</v>
      </c>
      <c r="BM47" s="359">
        <v>0</v>
      </c>
      <c r="BN47" s="359">
        <v>0</v>
      </c>
      <c r="BO47" s="359">
        <v>0</v>
      </c>
      <c r="BP47" s="359">
        <v>0</v>
      </c>
      <c r="BQ47" s="359">
        <v>0</v>
      </c>
      <c r="BR47" s="359">
        <v>0</v>
      </c>
      <c r="BS47" s="359">
        <v>0</v>
      </c>
      <c r="BT47" s="359">
        <v>0</v>
      </c>
      <c r="BU47" s="359">
        <v>0</v>
      </c>
      <c r="BV47" s="359">
        <v>0</v>
      </c>
      <c r="BW47" s="359">
        <v>0</v>
      </c>
      <c r="BX47" s="359">
        <v>0</v>
      </c>
      <c r="BY47" s="359">
        <v>0</v>
      </c>
      <c r="BZ47" s="359">
        <v>0</v>
      </c>
      <c r="CA47" s="359">
        <v>0</v>
      </c>
      <c r="CB47" s="359">
        <v>0</v>
      </c>
      <c r="CC47" s="359">
        <v>0</v>
      </c>
      <c r="CD47" s="359">
        <v>0</v>
      </c>
      <c r="CE47" s="359">
        <v>0</v>
      </c>
      <c r="CF47" s="359">
        <v>0</v>
      </c>
      <c r="CG47" s="359">
        <v>0</v>
      </c>
      <c r="CH47" s="359">
        <v>0</v>
      </c>
      <c r="CI47" s="359">
        <v>0</v>
      </c>
      <c r="CJ47" s="359">
        <v>0</v>
      </c>
      <c r="CK47" s="359">
        <v>0</v>
      </c>
      <c r="CL47" s="359">
        <v>0</v>
      </c>
      <c r="CM47" s="359">
        <v>0</v>
      </c>
      <c r="CN47" s="359">
        <v>0</v>
      </c>
      <c r="CO47" s="359">
        <v>0</v>
      </c>
      <c r="CP47" s="359">
        <v>0</v>
      </c>
      <c r="CQ47" s="359">
        <v>0</v>
      </c>
      <c r="CR47" s="359">
        <v>0</v>
      </c>
      <c r="CS47" s="359">
        <v>0</v>
      </c>
      <c r="CT47" s="359">
        <v>0</v>
      </c>
      <c r="CU47" s="359">
        <v>0</v>
      </c>
      <c r="CV47" s="359">
        <v>0</v>
      </c>
      <c r="CW47" s="359">
        <v>0</v>
      </c>
      <c r="CX47" s="359">
        <v>0</v>
      </c>
      <c r="CY47" s="359">
        <v>0</v>
      </c>
      <c r="CZ47" s="359">
        <v>0</v>
      </c>
      <c r="DA47" s="359">
        <v>0</v>
      </c>
      <c r="DB47" s="359">
        <v>0</v>
      </c>
      <c r="DC47" s="359">
        <v>0</v>
      </c>
      <c r="DE47" s="23">
        <f t="shared" ref="DE47:DE55" si="31">COUNTBLANK(H47:DC47)</f>
        <v>0</v>
      </c>
      <c r="DF47" s="23">
        <f t="shared" si="17"/>
        <v>0</v>
      </c>
      <c r="DG47">
        <f t="shared" si="30"/>
        <v>21</v>
      </c>
      <c r="DH47">
        <v>0</v>
      </c>
    </row>
    <row r="48" spans="1:112" ht="15">
      <c r="A48" s="67">
        <v>36</v>
      </c>
      <c r="B48" s="323" t="str">
        <f>$B$45&amp;"3."</f>
        <v>E.1.3.</v>
      </c>
      <c r="C48" s="357" t="s">
        <v>182</v>
      </c>
      <c r="D48" s="363"/>
      <c r="E48" s="358">
        <v>0.21</v>
      </c>
      <c r="F48" s="350">
        <f>H48+NPV(FD,I48:INDEX(I48:DC48,PAL))</f>
        <v>0</v>
      </c>
      <c r="G48" s="350">
        <f>SUMIF($H$5:$DC$5,"&lt;="&amp;PAL,$H48:$DC48)</f>
        <v>0</v>
      </c>
      <c r="H48" s="359">
        <v>0</v>
      </c>
      <c r="I48" s="359">
        <v>0</v>
      </c>
      <c r="J48" s="359">
        <v>0</v>
      </c>
      <c r="K48" s="359">
        <v>0</v>
      </c>
      <c r="L48" s="359">
        <v>0</v>
      </c>
      <c r="M48" s="359">
        <v>0</v>
      </c>
      <c r="N48" s="359">
        <v>0</v>
      </c>
      <c r="O48" s="359">
        <v>0</v>
      </c>
      <c r="P48" s="359">
        <v>0</v>
      </c>
      <c r="Q48" s="359">
        <v>0</v>
      </c>
      <c r="R48" s="359">
        <v>0</v>
      </c>
      <c r="S48" s="359">
        <v>0</v>
      </c>
      <c r="T48" s="359">
        <v>0</v>
      </c>
      <c r="U48" s="359">
        <v>0</v>
      </c>
      <c r="V48" s="359">
        <v>0</v>
      </c>
      <c r="W48" s="359">
        <v>0</v>
      </c>
      <c r="X48" s="359">
        <v>0</v>
      </c>
      <c r="Y48" s="359">
        <v>0</v>
      </c>
      <c r="Z48" s="359">
        <v>0</v>
      </c>
      <c r="AA48" s="359">
        <v>0</v>
      </c>
      <c r="AB48" s="359">
        <v>0</v>
      </c>
      <c r="AC48" s="359">
        <v>0</v>
      </c>
      <c r="AD48" s="359">
        <v>0</v>
      </c>
      <c r="AE48" s="359">
        <v>0</v>
      </c>
      <c r="AF48" s="359">
        <v>0</v>
      </c>
      <c r="AG48" s="359">
        <v>0</v>
      </c>
      <c r="AH48" s="359">
        <v>0</v>
      </c>
      <c r="AI48" s="359">
        <v>0</v>
      </c>
      <c r="AJ48" s="359">
        <v>0</v>
      </c>
      <c r="AK48" s="359">
        <v>0</v>
      </c>
      <c r="AL48" s="359">
        <v>0</v>
      </c>
      <c r="AM48" s="359">
        <v>0</v>
      </c>
      <c r="AN48" s="359">
        <v>0</v>
      </c>
      <c r="AO48" s="359">
        <v>0</v>
      </c>
      <c r="AP48" s="359">
        <v>0</v>
      </c>
      <c r="AQ48" s="359">
        <v>0</v>
      </c>
      <c r="AR48" s="359">
        <v>0</v>
      </c>
      <c r="AS48" s="359">
        <v>0</v>
      </c>
      <c r="AT48" s="359">
        <v>0</v>
      </c>
      <c r="AU48" s="359">
        <v>0</v>
      </c>
      <c r="AV48" s="359">
        <v>0</v>
      </c>
      <c r="AW48" s="359">
        <v>0</v>
      </c>
      <c r="AX48" s="359">
        <v>0</v>
      </c>
      <c r="AY48" s="359">
        <v>0</v>
      </c>
      <c r="AZ48" s="359">
        <v>0</v>
      </c>
      <c r="BA48" s="359">
        <v>0</v>
      </c>
      <c r="BB48" s="359">
        <v>0</v>
      </c>
      <c r="BC48" s="359">
        <v>0</v>
      </c>
      <c r="BD48" s="359">
        <v>0</v>
      </c>
      <c r="BE48" s="359">
        <v>0</v>
      </c>
      <c r="BF48" s="359">
        <v>0</v>
      </c>
      <c r="BG48" s="359">
        <v>0</v>
      </c>
      <c r="BH48" s="359">
        <v>0</v>
      </c>
      <c r="BI48" s="359">
        <v>0</v>
      </c>
      <c r="BJ48" s="359">
        <v>0</v>
      </c>
      <c r="BK48" s="359">
        <v>0</v>
      </c>
      <c r="BL48" s="359">
        <v>0</v>
      </c>
      <c r="BM48" s="359">
        <v>0</v>
      </c>
      <c r="BN48" s="359">
        <v>0</v>
      </c>
      <c r="BO48" s="359">
        <v>0</v>
      </c>
      <c r="BP48" s="359">
        <v>0</v>
      </c>
      <c r="BQ48" s="359">
        <v>0</v>
      </c>
      <c r="BR48" s="359">
        <v>0</v>
      </c>
      <c r="BS48" s="359">
        <v>0</v>
      </c>
      <c r="BT48" s="359">
        <v>0</v>
      </c>
      <c r="BU48" s="359">
        <v>0</v>
      </c>
      <c r="BV48" s="359">
        <v>0</v>
      </c>
      <c r="BW48" s="359">
        <v>0</v>
      </c>
      <c r="BX48" s="359">
        <v>0</v>
      </c>
      <c r="BY48" s="359">
        <v>0</v>
      </c>
      <c r="BZ48" s="359">
        <v>0</v>
      </c>
      <c r="CA48" s="359">
        <v>0</v>
      </c>
      <c r="CB48" s="359">
        <v>0</v>
      </c>
      <c r="CC48" s="359">
        <v>0</v>
      </c>
      <c r="CD48" s="359">
        <v>0</v>
      </c>
      <c r="CE48" s="359">
        <v>0</v>
      </c>
      <c r="CF48" s="359">
        <v>0</v>
      </c>
      <c r="CG48" s="359">
        <v>0</v>
      </c>
      <c r="CH48" s="359">
        <v>0</v>
      </c>
      <c r="CI48" s="359">
        <v>0</v>
      </c>
      <c r="CJ48" s="359">
        <v>0</v>
      </c>
      <c r="CK48" s="359">
        <v>0</v>
      </c>
      <c r="CL48" s="359">
        <v>0</v>
      </c>
      <c r="CM48" s="359">
        <v>0</v>
      </c>
      <c r="CN48" s="359">
        <v>0</v>
      </c>
      <c r="CO48" s="359">
        <v>0</v>
      </c>
      <c r="CP48" s="359">
        <v>0</v>
      </c>
      <c r="CQ48" s="359">
        <v>0</v>
      </c>
      <c r="CR48" s="359">
        <v>0</v>
      </c>
      <c r="CS48" s="359">
        <v>0</v>
      </c>
      <c r="CT48" s="359">
        <v>0</v>
      </c>
      <c r="CU48" s="359">
        <v>0</v>
      </c>
      <c r="CV48" s="359">
        <v>0</v>
      </c>
      <c r="CW48" s="359">
        <v>0</v>
      </c>
      <c r="CX48" s="359">
        <v>0</v>
      </c>
      <c r="CY48" s="359">
        <v>0</v>
      </c>
      <c r="CZ48" s="359">
        <v>0</v>
      </c>
      <c r="DA48" s="359">
        <v>0</v>
      </c>
      <c r="DB48" s="359">
        <v>0</v>
      </c>
      <c r="DC48" s="359">
        <v>0</v>
      </c>
      <c r="DE48" s="23">
        <f t="shared" si="31"/>
        <v>0</v>
      </c>
      <c r="DF48" s="23">
        <f t="shared" si="17"/>
        <v>0</v>
      </c>
      <c r="DG48">
        <f t="shared" si="30"/>
        <v>21</v>
      </c>
      <c r="DH48">
        <v>0</v>
      </c>
    </row>
    <row r="49" spans="1:112" ht="15">
      <c r="A49" s="67">
        <v>37</v>
      </c>
      <c r="B49" s="323" t="str">
        <f>$B$45&amp;"4."</f>
        <v>E.1.4.</v>
      </c>
      <c r="C49" s="357" t="s">
        <v>182</v>
      </c>
      <c r="D49" s="363"/>
      <c r="E49" s="358">
        <v>0.21</v>
      </c>
      <c r="F49" s="350">
        <f>H49+NPV(FD,I49:INDEX(I49:DC49,PAL))</f>
        <v>0</v>
      </c>
      <c r="G49" s="350">
        <f>SUMIF($H$5:$DC$5,"&lt;="&amp;PAL,$H49:$DC49)</f>
        <v>0</v>
      </c>
      <c r="H49" s="359">
        <v>0</v>
      </c>
      <c r="I49" s="359">
        <v>0</v>
      </c>
      <c r="J49" s="359">
        <v>0</v>
      </c>
      <c r="K49" s="359">
        <v>0</v>
      </c>
      <c r="L49" s="359">
        <v>0</v>
      </c>
      <c r="M49" s="359">
        <v>0</v>
      </c>
      <c r="N49" s="359">
        <v>0</v>
      </c>
      <c r="O49" s="359">
        <v>0</v>
      </c>
      <c r="P49" s="359">
        <v>0</v>
      </c>
      <c r="Q49" s="359">
        <v>0</v>
      </c>
      <c r="R49" s="359">
        <v>0</v>
      </c>
      <c r="S49" s="359">
        <v>0</v>
      </c>
      <c r="T49" s="359">
        <v>0</v>
      </c>
      <c r="U49" s="359">
        <v>0</v>
      </c>
      <c r="V49" s="359">
        <v>0</v>
      </c>
      <c r="W49" s="359">
        <v>0</v>
      </c>
      <c r="X49" s="359">
        <v>0</v>
      </c>
      <c r="Y49" s="359">
        <v>0</v>
      </c>
      <c r="Z49" s="359">
        <v>0</v>
      </c>
      <c r="AA49" s="359">
        <v>0</v>
      </c>
      <c r="AB49" s="359">
        <v>0</v>
      </c>
      <c r="AC49" s="359">
        <v>0</v>
      </c>
      <c r="AD49" s="359">
        <v>0</v>
      </c>
      <c r="AE49" s="359">
        <v>0</v>
      </c>
      <c r="AF49" s="359">
        <v>0</v>
      </c>
      <c r="AG49" s="359">
        <v>0</v>
      </c>
      <c r="AH49" s="359">
        <v>0</v>
      </c>
      <c r="AI49" s="359">
        <v>0</v>
      </c>
      <c r="AJ49" s="359">
        <v>0</v>
      </c>
      <c r="AK49" s="359">
        <v>0</v>
      </c>
      <c r="AL49" s="359">
        <v>0</v>
      </c>
      <c r="AM49" s="359">
        <v>0</v>
      </c>
      <c r="AN49" s="359">
        <v>0</v>
      </c>
      <c r="AO49" s="359">
        <v>0</v>
      </c>
      <c r="AP49" s="359">
        <v>0</v>
      </c>
      <c r="AQ49" s="359">
        <v>0</v>
      </c>
      <c r="AR49" s="359">
        <v>0</v>
      </c>
      <c r="AS49" s="359">
        <v>0</v>
      </c>
      <c r="AT49" s="359">
        <v>0</v>
      </c>
      <c r="AU49" s="359">
        <v>0</v>
      </c>
      <c r="AV49" s="359">
        <v>0</v>
      </c>
      <c r="AW49" s="359">
        <v>0</v>
      </c>
      <c r="AX49" s="359">
        <v>0</v>
      </c>
      <c r="AY49" s="359">
        <v>0</v>
      </c>
      <c r="AZ49" s="359">
        <v>0</v>
      </c>
      <c r="BA49" s="359">
        <v>0</v>
      </c>
      <c r="BB49" s="359">
        <v>0</v>
      </c>
      <c r="BC49" s="359">
        <v>0</v>
      </c>
      <c r="BD49" s="359">
        <v>0</v>
      </c>
      <c r="BE49" s="359">
        <v>0</v>
      </c>
      <c r="BF49" s="359">
        <v>0</v>
      </c>
      <c r="BG49" s="359">
        <v>0</v>
      </c>
      <c r="BH49" s="359">
        <v>0</v>
      </c>
      <c r="BI49" s="359">
        <v>0</v>
      </c>
      <c r="BJ49" s="359">
        <v>0</v>
      </c>
      <c r="BK49" s="359">
        <v>0</v>
      </c>
      <c r="BL49" s="359">
        <v>0</v>
      </c>
      <c r="BM49" s="359">
        <v>0</v>
      </c>
      <c r="BN49" s="359">
        <v>0</v>
      </c>
      <c r="BO49" s="359">
        <v>0</v>
      </c>
      <c r="BP49" s="359">
        <v>0</v>
      </c>
      <c r="BQ49" s="359">
        <v>0</v>
      </c>
      <c r="BR49" s="359">
        <v>0</v>
      </c>
      <c r="BS49" s="359">
        <v>0</v>
      </c>
      <c r="BT49" s="359">
        <v>0</v>
      </c>
      <c r="BU49" s="359">
        <v>0</v>
      </c>
      <c r="BV49" s="359">
        <v>0</v>
      </c>
      <c r="BW49" s="359">
        <v>0</v>
      </c>
      <c r="BX49" s="359">
        <v>0</v>
      </c>
      <c r="BY49" s="359">
        <v>0</v>
      </c>
      <c r="BZ49" s="359">
        <v>0</v>
      </c>
      <c r="CA49" s="359">
        <v>0</v>
      </c>
      <c r="CB49" s="359">
        <v>0</v>
      </c>
      <c r="CC49" s="359">
        <v>0</v>
      </c>
      <c r="CD49" s="359">
        <v>0</v>
      </c>
      <c r="CE49" s="359">
        <v>0</v>
      </c>
      <c r="CF49" s="359">
        <v>0</v>
      </c>
      <c r="CG49" s="359">
        <v>0</v>
      </c>
      <c r="CH49" s="359">
        <v>0</v>
      </c>
      <c r="CI49" s="359">
        <v>0</v>
      </c>
      <c r="CJ49" s="359">
        <v>0</v>
      </c>
      <c r="CK49" s="359">
        <v>0</v>
      </c>
      <c r="CL49" s="359">
        <v>0</v>
      </c>
      <c r="CM49" s="359">
        <v>0</v>
      </c>
      <c r="CN49" s="359">
        <v>0</v>
      </c>
      <c r="CO49" s="359">
        <v>0</v>
      </c>
      <c r="CP49" s="359">
        <v>0</v>
      </c>
      <c r="CQ49" s="359">
        <v>0</v>
      </c>
      <c r="CR49" s="359">
        <v>0</v>
      </c>
      <c r="CS49" s="359">
        <v>0</v>
      </c>
      <c r="CT49" s="359">
        <v>0</v>
      </c>
      <c r="CU49" s="359">
        <v>0</v>
      </c>
      <c r="CV49" s="359">
        <v>0</v>
      </c>
      <c r="CW49" s="359">
        <v>0</v>
      </c>
      <c r="CX49" s="359">
        <v>0</v>
      </c>
      <c r="CY49" s="359">
        <v>0</v>
      </c>
      <c r="CZ49" s="359">
        <v>0</v>
      </c>
      <c r="DA49" s="359">
        <v>0</v>
      </c>
      <c r="DB49" s="359">
        <v>0</v>
      </c>
      <c r="DC49" s="359">
        <v>0</v>
      </c>
      <c r="DE49" s="23">
        <f t="shared" si="31"/>
        <v>0</v>
      </c>
      <c r="DF49" s="23">
        <f t="shared" si="17"/>
        <v>0</v>
      </c>
      <c r="DG49">
        <f t="shared" si="30"/>
        <v>21</v>
      </c>
      <c r="DH49">
        <v>0</v>
      </c>
    </row>
    <row r="50" spans="1:112" ht="15">
      <c r="A50" s="67">
        <v>38</v>
      </c>
      <c r="B50" s="323" t="str">
        <f>$B$45&amp;"5."</f>
        <v>E.1.5.</v>
      </c>
      <c r="C50" s="357" t="s">
        <v>182</v>
      </c>
      <c r="D50" s="363"/>
      <c r="E50" s="358">
        <v>0.21</v>
      </c>
      <c r="F50" s="350">
        <f>H50+NPV(FD,I50:INDEX(I50:DC50,PAL))</f>
        <v>0</v>
      </c>
      <c r="G50" s="350">
        <f>SUMIF($H$5:$DC$5,"&lt;="&amp;PAL,$H50:$DC50)</f>
        <v>0</v>
      </c>
      <c r="H50" s="359">
        <v>0</v>
      </c>
      <c r="I50" s="359">
        <v>0</v>
      </c>
      <c r="J50" s="359">
        <v>0</v>
      </c>
      <c r="K50" s="359">
        <v>0</v>
      </c>
      <c r="L50" s="359">
        <v>0</v>
      </c>
      <c r="M50" s="359">
        <v>0</v>
      </c>
      <c r="N50" s="359">
        <v>0</v>
      </c>
      <c r="O50" s="359">
        <v>0</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59">
        <v>0</v>
      </c>
      <c r="BD50" s="359">
        <v>0</v>
      </c>
      <c r="BE50" s="359">
        <v>0</v>
      </c>
      <c r="BF50" s="359">
        <v>0</v>
      </c>
      <c r="BG50" s="359">
        <v>0</v>
      </c>
      <c r="BH50" s="359">
        <v>0</v>
      </c>
      <c r="BI50" s="359">
        <v>0</v>
      </c>
      <c r="BJ50" s="359">
        <v>0</v>
      </c>
      <c r="BK50" s="359">
        <v>0</v>
      </c>
      <c r="BL50" s="359">
        <v>0</v>
      </c>
      <c r="BM50" s="359">
        <v>0</v>
      </c>
      <c r="BN50" s="359">
        <v>0</v>
      </c>
      <c r="BO50" s="359">
        <v>0</v>
      </c>
      <c r="BP50" s="359">
        <v>0</v>
      </c>
      <c r="BQ50" s="359">
        <v>0</v>
      </c>
      <c r="BR50" s="359">
        <v>0</v>
      </c>
      <c r="BS50" s="359">
        <v>0</v>
      </c>
      <c r="BT50" s="359">
        <v>0</v>
      </c>
      <c r="BU50" s="359">
        <v>0</v>
      </c>
      <c r="BV50" s="359">
        <v>0</v>
      </c>
      <c r="BW50" s="359">
        <v>0</v>
      </c>
      <c r="BX50" s="359">
        <v>0</v>
      </c>
      <c r="BY50" s="359">
        <v>0</v>
      </c>
      <c r="BZ50" s="359">
        <v>0</v>
      </c>
      <c r="CA50" s="359">
        <v>0</v>
      </c>
      <c r="CB50" s="359">
        <v>0</v>
      </c>
      <c r="CC50" s="359">
        <v>0</v>
      </c>
      <c r="CD50" s="359">
        <v>0</v>
      </c>
      <c r="CE50" s="359">
        <v>0</v>
      </c>
      <c r="CF50" s="359">
        <v>0</v>
      </c>
      <c r="CG50" s="359">
        <v>0</v>
      </c>
      <c r="CH50" s="359">
        <v>0</v>
      </c>
      <c r="CI50" s="359">
        <v>0</v>
      </c>
      <c r="CJ50" s="359">
        <v>0</v>
      </c>
      <c r="CK50" s="359">
        <v>0</v>
      </c>
      <c r="CL50" s="359">
        <v>0</v>
      </c>
      <c r="CM50" s="359">
        <v>0</v>
      </c>
      <c r="CN50" s="359">
        <v>0</v>
      </c>
      <c r="CO50" s="359">
        <v>0</v>
      </c>
      <c r="CP50" s="359">
        <v>0</v>
      </c>
      <c r="CQ50" s="359">
        <v>0</v>
      </c>
      <c r="CR50" s="359">
        <v>0</v>
      </c>
      <c r="CS50" s="359">
        <v>0</v>
      </c>
      <c r="CT50" s="359">
        <v>0</v>
      </c>
      <c r="CU50" s="359">
        <v>0</v>
      </c>
      <c r="CV50" s="359">
        <v>0</v>
      </c>
      <c r="CW50" s="359">
        <v>0</v>
      </c>
      <c r="CX50" s="359">
        <v>0</v>
      </c>
      <c r="CY50" s="359">
        <v>0</v>
      </c>
      <c r="CZ50" s="359">
        <v>0</v>
      </c>
      <c r="DA50" s="359">
        <v>0</v>
      </c>
      <c r="DB50" s="359">
        <v>0</v>
      </c>
      <c r="DC50" s="359">
        <v>0</v>
      </c>
      <c r="DE50" s="23">
        <f t="shared" si="31"/>
        <v>0</v>
      </c>
      <c r="DF50" s="23">
        <f t="shared" si="17"/>
        <v>0</v>
      </c>
      <c r="DG50">
        <f t="shared" si="30"/>
        <v>21</v>
      </c>
      <c r="DH50">
        <v>0</v>
      </c>
    </row>
    <row r="51" spans="1:112" ht="15">
      <c r="A51" s="67">
        <v>39</v>
      </c>
      <c r="B51" s="323" t="str">
        <f>$B$45&amp;"6."</f>
        <v>E.1.6.</v>
      </c>
      <c r="C51" s="357" t="s">
        <v>182</v>
      </c>
      <c r="D51" s="363"/>
      <c r="E51" s="358">
        <v>0.21</v>
      </c>
      <c r="F51" s="350">
        <f>H51+NPV(FD,I51:INDEX(I51:DC51,PAL))</f>
        <v>0</v>
      </c>
      <c r="G51" s="350">
        <f>SUMIF($H$5:$DC$5,"&lt;="&amp;PAL,$H51:$DC51)</f>
        <v>0</v>
      </c>
      <c r="H51" s="359">
        <v>0</v>
      </c>
      <c r="I51" s="359">
        <v>0</v>
      </c>
      <c r="J51" s="359">
        <v>0</v>
      </c>
      <c r="K51" s="359">
        <v>0</v>
      </c>
      <c r="L51" s="359">
        <v>0</v>
      </c>
      <c r="M51" s="359">
        <v>0</v>
      </c>
      <c r="N51" s="359">
        <v>0</v>
      </c>
      <c r="O51" s="359">
        <v>0</v>
      </c>
      <c r="P51" s="359">
        <v>0</v>
      </c>
      <c r="Q51" s="359">
        <v>0</v>
      </c>
      <c r="R51" s="359">
        <v>0</v>
      </c>
      <c r="S51" s="359">
        <v>0</v>
      </c>
      <c r="T51" s="359">
        <v>0</v>
      </c>
      <c r="U51" s="359">
        <v>0</v>
      </c>
      <c r="V51" s="359">
        <v>0</v>
      </c>
      <c r="W51" s="359">
        <v>0</v>
      </c>
      <c r="X51" s="359">
        <v>0</v>
      </c>
      <c r="Y51" s="359">
        <v>0</v>
      </c>
      <c r="Z51" s="359">
        <v>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59">
        <v>0</v>
      </c>
      <c r="BD51" s="359">
        <v>0</v>
      </c>
      <c r="BE51" s="359">
        <v>0</v>
      </c>
      <c r="BF51" s="359">
        <v>0</v>
      </c>
      <c r="BG51" s="359">
        <v>0</v>
      </c>
      <c r="BH51" s="359">
        <v>0</v>
      </c>
      <c r="BI51" s="359">
        <v>0</v>
      </c>
      <c r="BJ51" s="359">
        <v>0</v>
      </c>
      <c r="BK51" s="359">
        <v>0</v>
      </c>
      <c r="BL51" s="359">
        <v>0</v>
      </c>
      <c r="BM51" s="359">
        <v>0</v>
      </c>
      <c r="BN51" s="359">
        <v>0</v>
      </c>
      <c r="BO51" s="359">
        <v>0</v>
      </c>
      <c r="BP51" s="359">
        <v>0</v>
      </c>
      <c r="BQ51" s="359">
        <v>0</v>
      </c>
      <c r="BR51" s="359">
        <v>0</v>
      </c>
      <c r="BS51" s="359">
        <v>0</v>
      </c>
      <c r="BT51" s="359">
        <v>0</v>
      </c>
      <c r="BU51" s="359">
        <v>0</v>
      </c>
      <c r="BV51" s="359">
        <v>0</v>
      </c>
      <c r="BW51" s="359">
        <v>0</v>
      </c>
      <c r="BX51" s="359">
        <v>0</v>
      </c>
      <c r="BY51" s="359">
        <v>0</v>
      </c>
      <c r="BZ51" s="359">
        <v>0</v>
      </c>
      <c r="CA51" s="359">
        <v>0</v>
      </c>
      <c r="CB51" s="359">
        <v>0</v>
      </c>
      <c r="CC51" s="359">
        <v>0</v>
      </c>
      <c r="CD51" s="359">
        <v>0</v>
      </c>
      <c r="CE51" s="359">
        <v>0</v>
      </c>
      <c r="CF51" s="359">
        <v>0</v>
      </c>
      <c r="CG51" s="359">
        <v>0</v>
      </c>
      <c r="CH51" s="359">
        <v>0</v>
      </c>
      <c r="CI51" s="359">
        <v>0</v>
      </c>
      <c r="CJ51" s="359">
        <v>0</v>
      </c>
      <c r="CK51" s="359">
        <v>0</v>
      </c>
      <c r="CL51" s="359">
        <v>0</v>
      </c>
      <c r="CM51" s="359">
        <v>0</v>
      </c>
      <c r="CN51" s="359">
        <v>0</v>
      </c>
      <c r="CO51" s="359">
        <v>0</v>
      </c>
      <c r="CP51" s="359">
        <v>0</v>
      </c>
      <c r="CQ51" s="359">
        <v>0</v>
      </c>
      <c r="CR51" s="359">
        <v>0</v>
      </c>
      <c r="CS51" s="359">
        <v>0</v>
      </c>
      <c r="CT51" s="359">
        <v>0</v>
      </c>
      <c r="CU51" s="359">
        <v>0</v>
      </c>
      <c r="CV51" s="359">
        <v>0</v>
      </c>
      <c r="CW51" s="359">
        <v>0</v>
      </c>
      <c r="CX51" s="359">
        <v>0</v>
      </c>
      <c r="CY51" s="359">
        <v>0</v>
      </c>
      <c r="CZ51" s="359">
        <v>0</v>
      </c>
      <c r="DA51" s="359">
        <v>0</v>
      </c>
      <c r="DB51" s="359">
        <v>0</v>
      </c>
      <c r="DC51" s="359">
        <v>0</v>
      </c>
      <c r="DE51" s="23">
        <f t="shared" si="31"/>
        <v>0</v>
      </c>
      <c r="DF51" s="23">
        <f t="shared" si="17"/>
        <v>0</v>
      </c>
      <c r="DG51">
        <f t="shared" si="30"/>
        <v>21</v>
      </c>
      <c r="DH51">
        <v>0</v>
      </c>
    </row>
    <row r="52" spans="1:112" ht="15">
      <c r="A52" s="67">
        <v>40</v>
      </c>
      <c r="B52" s="323" t="str">
        <f>$B$45&amp;"7."</f>
        <v>E.1.7.</v>
      </c>
      <c r="C52" s="357" t="s">
        <v>182</v>
      </c>
      <c r="D52" s="363"/>
      <c r="E52" s="358">
        <v>0.21</v>
      </c>
      <c r="F52" s="350">
        <f>H52+NPV(FD,I52:INDEX(I52:DC52,PAL))</f>
        <v>0</v>
      </c>
      <c r="G52" s="350">
        <f>SUMIF($H$5:$DC$5,"&lt;="&amp;PAL,$H52:$DC52)</f>
        <v>0</v>
      </c>
      <c r="H52" s="359">
        <v>0</v>
      </c>
      <c r="I52" s="359">
        <v>0</v>
      </c>
      <c r="J52" s="359">
        <v>0</v>
      </c>
      <c r="K52" s="359">
        <v>0</v>
      </c>
      <c r="L52" s="359">
        <v>0</v>
      </c>
      <c r="M52" s="359">
        <v>0</v>
      </c>
      <c r="N52" s="359">
        <v>0</v>
      </c>
      <c r="O52" s="359">
        <v>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59">
        <v>0</v>
      </c>
      <c r="BD52" s="359">
        <v>0</v>
      </c>
      <c r="BE52" s="359">
        <v>0</v>
      </c>
      <c r="BF52" s="359">
        <v>0</v>
      </c>
      <c r="BG52" s="359">
        <v>0</v>
      </c>
      <c r="BH52" s="359">
        <v>0</v>
      </c>
      <c r="BI52" s="359">
        <v>0</v>
      </c>
      <c r="BJ52" s="359">
        <v>0</v>
      </c>
      <c r="BK52" s="359">
        <v>0</v>
      </c>
      <c r="BL52" s="359">
        <v>0</v>
      </c>
      <c r="BM52" s="359">
        <v>0</v>
      </c>
      <c r="BN52" s="359">
        <v>0</v>
      </c>
      <c r="BO52" s="359">
        <v>0</v>
      </c>
      <c r="BP52" s="359">
        <v>0</v>
      </c>
      <c r="BQ52" s="359">
        <v>0</v>
      </c>
      <c r="BR52" s="359">
        <v>0</v>
      </c>
      <c r="BS52" s="359">
        <v>0</v>
      </c>
      <c r="BT52" s="359">
        <v>0</v>
      </c>
      <c r="BU52" s="359">
        <v>0</v>
      </c>
      <c r="BV52" s="359">
        <v>0</v>
      </c>
      <c r="BW52" s="359">
        <v>0</v>
      </c>
      <c r="BX52" s="359">
        <v>0</v>
      </c>
      <c r="BY52" s="359">
        <v>0</v>
      </c>
      <c r="BZ52" s="359">
        <v>0</v>
      </c>
      <c r="CA52" s="359">
        <v>0</v>
      </c>
      <c r="CB52" s="359">
        <v>0</v>
      </c>
      <c r="CC52" s="359">
        <v>0</v>
      </c>
      <c r="CD52" s="359">
        <v>0</v>
      </c>
      <c r="CE52" s="359">
        <v>0</v>
      </c>
      <c r="CF52" s="359">
        <v>0</v>
      </c>
      <c r="CG52" s="359">
        <v>0</v>
      </c>
      <c r="CH52" s="359">
        <v>0</v>
      </c>
      <c r="CI52" s="359">
        <v>0</v>
      </c>
      <c r="CJ52" s="359">
        <v>0</v>
      </c>
      <c r="CK52" s="359">
        <v>0</v>
      </c>
      <c r="CL52" s="359">
        <v>0</v>
      </c>
      <c r="CM52" s="359">
        <v>0</v>
      </c>
      <c r="CN52" s="359">
        <v>0</v>
      </c>
      <c r="CO52" s="359">
        <v>0</v>
      </c>
      <c r="CP52" s="359">
        <v>0</v>
      </c>
      <c r="CQ52" s="359">
        <v>0</v>
      </c>
      <c r="CR52" s="359">
        <v>0</v>
      </c>
      <c r="CS52" s="359">
        <v>0</v>
      </c>
      <c r="CT52" s="359">
        <v>0</v>
      </c>
      <c r="CU52" s="359">
        <v>0</v>
      </c>
      <c r="CV52" s="359">
        <v>0</v>
      </c>
      <c r="CW52" s="359">
        <v>0</v>
      </c>
      <c r="CX52" s="359">
        <v>0</v>
      </c>
      <c r="CY52" s="359">
        <v>0</v>
      </c>
      <c r="CZ52" s="359">
        <v>0</v>
      </c>
      <c r="DA52" s="359">
        <v>0</v>
      </c>
      <c r="DB52" s="359">
        <v>0</v>
      </c>
      <c r="DC52" s="359">
        <v>0</v>
      </c>
      <c r="DE52" s="23">
        <f t="shared" si="31"/>
        <v>0</v>
      </c>
      <c r="DF52" s="23">
        <f t="shared" si="17"/>
        <v>0</v>
      </c>
      <c r="DG52">
        <f t="shared" si="30"/>
        <v>21</v>
      </c>
      <c r="DH52">
        <v>0</v>
      </c>
    </row>
    <row r="53" spans="1:112" ht="15">
      <c r="A53" s="67">
        <v>41</v>
      </c>
      <c r="B53" s="323" t="str">
        <f>$B$45&amp;"8."</f>
        <v>E.1.8.</v>
      </c>
      <c r="C53" s="357" t="s">
        <v>182</v>
      </c>
      <c r="D53" s="363"/>
      <c r="E53" s="358">
        <v>0.21</v>
      </c>
      <c r="F53" s="350">
        <f>H53+NPV(FD,I53:INDEX(I53:DC53,PAL))</f>
        <v>0</v>
      </c>
      <c r="G53" s="350">
        <f>SUMIF($H$5:$DC$5,"&lt;="&amp;PAL,$H53:$DC53)</f>
        <v>0</v>
      </c>
      <c r="H53" s="359">
        <v>0</v>
      </c>
      <c r="I53" s="359">
        <v>0</v>
      </c>
      <c r="J53" s="359">
        <v>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59">
        <v>0</v>
      </c>
      <c r="BD53" s="359">
        <v>0</v>
      </c>
      <c r="BE53" s="359">
        <v>0</v>
      </c>
      <c r="BF53" s="359">
        <v>0</v>
      </c>
      <c r="BG53" s="359">
        <v>0</v>
      </c>
      <c r="BH53" s="359">
        <v>0</v>
      </c>
      <c r="BI53" s="359">
        <v>0</v>
      </c>
      <c r="BJ53" s="359">
        <v>0</v>
      </c>
      <c r="BK53" s="359">
        <v>0</v>
      </c>
      <c r="BL53" s="359">
        <v>0</v>
      </c>
      <c r="BM53" s="359">
        <v>0</v>
      </c>
      <c r="BN53" s="359">
        <v>0</v>
      </c>
      <c r="BO53" s="359">
        <v>0</v>
      </c>
      <c r="BP53" s="359">
        <v>0</v>
      </c>
      <c r="BQ53" s="359">
        <v>0</v>
      </c>
      <c r="BR53" s="359">
        <v>0</v>
      </c>
      <c r="BS53" s="359">
        <v>0</v>
      </c>
      <c r="BT53" s="359">
        <v>0</v>
      </c>
      <c r="BU53" s="359">
        <v>0</v>
      </c>
      <c r="BV53" s="359">
        <v>0</v>
      </c>
      <c r="BW53" s="359">
        <v>0</v>
      </c>
      <c r="BX53" s="359">
        <v>0</v>
      </c>
      <c r="BY53" s="359">
        <v>0</v>
      </c>
      <c r="BZ53" s="359">
        <v>0</v>
      </c>
      <c r="CA53" s="359">
        <v>0</v>
      </c>
      <c r="CB53" s="359">
        <v>0</v>
      </c>
      <c r="CC53" s="359">
        <v>0</v>
      </c>
      <c r="CD53" s="359">
        <v>0</v>
      </c>
      <c r="CE53" s="359">
        <v>0</v>
      </c>
      <c r="CF53" s="359">
        <v>0</v>
      </c>
      <c r="CG53" s="359">
        <v>0</v>
      </c>
      <c r="CH53" s="359">
        <v>0</v>
      </c>
      <c r="CI53" s="359">
        <v>0</v>
      </c>
      <c r="CJ53" s="359">
        <v>0</v>
      </c>
      <c r="CK53" s="359">
        <v>0</v>
      </c>
      <c r="CL53" s="359">
        <v>0</v>
      </c>
      <c r="CM53" s="359">
        <v>0</v>
      </c>
      <c r="CN53" s="359">
        <v>0</v>
      </c>
      <c r="CO53" s="359">
        <v>0</v>
      </c>
      <c r="CP53" s="359">
        <v>0</v>
      </c>
      <c r="CQ53" s="359">
        <v>0</v>
      </c>
      <c r="CR53" s="359">
        <v>0</v>
      </c>
      <c r="CS53" s="359">
        <v>0</v>
      </c>
      <c r="CT53" s="359">
        <v>0</v>
      </c>
      <c r="CU53" s="359">
        <v>0</v>
      </c>
      <c r="CV53" s="359">
        <v>0</v>
      </c>
      <c r="CW53" s="359">
        <v>0</v>
      </c>
      <c r="CX53" s="359">
        <v>0</v>
      </c>
      <c r="CY53" s="359">
        <v>0</v>
      </c>
      <c r="CZ53" s="359">
        <v>0</v>
      </c>
      <c r="DA53" s="359">
        <v>0</v>
      </c>
      <c r="DB53" s="359">
        <v>0</v>
      </c>
      <c r="DC53" s="359">
        <v>0</v>
      </c>
      <c r="DE53" s="23">
        <f t="shared" si="31"/>
        <v>0</v>
      </c>
      <c r="DF53" s="23">
        <f t="shared" si="17"/>
        <v>0</v>
      </c>
      <c r="DG53">
        <f t="shared" si="30"/>
        <v>21</v>
      </c>
      <c r="DH53">
        <v>0</v>
      </c>
    </row>
    <row r="54" spans="1:112" ht="15">
      <c r="A54" s="67">
        <v>42</v>
      </c>
      <c r="B54" s="323" t="str">
        <f>$B$45&amp;"9."</f>
        <v>E.1.9.</v>
      </c>
      <c r="C54" s="360" t="s">
        <v>178</v>
      </c>
      <c r="D54" s="323"/>
      <c r="E54" s="358">
        <v>0.21</v>
      </c>
      <c r="F54" s="350">
        <f>H54+NPV(FD,I54:INDEX(I54:DC54,PAL))</f>
        <v>0</v>
      </c>
      <c r="G54" s="350">
        <f>SUMIF($H$5:$DC$5,"&lt;="&amp;PAL,$H54:$DC54)</f>
        <v>0</v>
      </c>
      <c r="H54" s="361">
        <v>0</v>
      </c>
      <c r="I54" s="361">
        <v>0</v>
      </c>
      <c r="J54" s="361">
        <v>0</v>
      </c>
      <c r="K54" s="361">
        <v>0</v>
      </c>
      <c r="L54" s="361">
        <v>0</v>
      </c>
      <c r="M54" s="361">
        <v>0</v>
      </c>
      <c r="N54" s="361">
        <v>0</v>
      </c>
      <c r="O54" s="361">
        <v>0</v>
      </c>
      <c r="P54" s="361">
        <v>0</v>
      </c>
      <c r="Q54" s="361">
        <v>0</v>
      </c>
      <c r="R54" s="361">
        <v>0</v>
      </c>
      <c r="S54" s="362">
        <v>0</v>
      </c>
      <c r="T54" s="362">
        <v>0</v>
      </c>
      <c r="U54" s="362">
        <v>0</v>
      </c>
      <c r="V54" s="362">
        <v>0</v>
      </c>
      <c r="W54" s="362">
        <v>0</v>
      </c>
      <c r="X54" s="362">
        <v>0</v>
      </c>
      <c r="Y54" s="362">
        <v>0</v>
      </c>
      <c r="Z54" s="362">
        <v>0</v>
      </c>
      <c r="AA54" s="362">
        <v>0</v>
      </c>
      <c r="AB54" s="362">
        <v>0</v>
      </c>
      <c r="AC54" s="362">
        <v>0</v>
      </c>
      <c r="AD54" s="362">
        <v>0</v>
      </c>
      <c r="AE54" s="362">
        <v>0</v>
      </c>
      <c r="AF54" s="362">
        <v>0</v>
      </c>
      <c r="AG54" s="362">
        <v>0</v>
      </c>
      <c r="AH54" s="362">
        <v>0</v>
      </c>
      <c r="AI54" s="362">
        <v>0</v>
      </c>
      <c r="AJ54" s="362">
        <v>0</v>
      </c>
      <c r="AK54" s="362">
        <v>0</v>
      </c>
      <c r="AL54" s="362">
        <v>0</v>
      </c>
      <c r="AM54" s="362">
        <v>0</v>
      </c>
      <c r="AN54" s="362">
        <v>0</v>
      </c>
      <c r="AO54" s="362">
        <v>0</v>
      </c>
      <c r="AP54" s="362">
        <v>0</v>
      </c>
      <c r="AQ54" s="362">
        <v>0</v>
      </c>
      <c r="AR54" s="362">
        <v>0</v>
      </c>
      <c r="AS54" s="362">
        <v>0</v>
      </c>
      <c r="AT54" s="362">
        <v>0</v>
      </c>
      <c r="AU54" s="362">
        <v>0</v>
      </c>
      <c r="AV54" s="362">
        <v>0</v>
      </c>
      <c r="AW54" s="362">
        <v>0</v>
      </c>
      <c r="AX54" s="362">
        <v>0</v>
      </c>
      <c r="AY54" s="362">
        <v>0</v>
      </c>
      <c r="AZ54" s="362">
        <v>0</v>
      </c>
      <c r="BA54" s="362">
        <v>0</v>
      </c>
      <c r="BB54" s="362">
        <v>0</v>
      </c>
      <c r="BC54" s="362">
        <v>0</v>
      </c>
      <c r="BD54" s="362">
        <v>0</v>
      </c>
      <c r="BE54" s="362">
        <v>0</v>
      </c>
      <c r="BF54" s="362">
        <v>0</v>
      </c>
      <c r="BG54" s="362">
        <v>0</v>
      </c>
      <c r="BH54" s="362">
        <v>0</v>
      </c>
      <c r="BI54" s="362">
        <v>0</v>
      </c>
      <c r="BJ54" s="362">
        <v>0</v>
      </c>
      <c r="BK54" s="362">
        <v>0</v>
      </c>
      <c r="BL54" s="362">
        <v>0</v>
      </c>
      <c r="BM54" s="362">
        <v>0</v>
      </c>
      <c r="BN54" s="362">
        <v>0</v>
      </c>
      <c r="BO54" s="362">
        <v>0</v>
      </c>
      <c r="BP54" s="362">
        <v>0</v>
      </c>
      <c r="BQ54" s="362">
        <v>0</v>
      </c>
      <c r="BR54" s="362">
        <v>0</v>
      </c>
      <c r="BS54" s="362">
        <v>0</v>
      </c>
      <c r="BT54" s="362">
        <v>0</v>
      </c>
      <c r="BU54" s="362">
        <v>0</v>
      </c>
      <c r="BV54" s="362">
        <v>0</v>
      </c>
      <c r="BW54" s="362">
        <v>0</v>
      </c>
      <c r="BX54" s="362">
        <v>0</v>
      </c>
      <c r="BY54" s="362">
        <v>0</v>
      </c>
      <c r="BZ54" s="362">
        <v>0</v>
      </c>
      <c r="CA54" s="362">
        <v>0</v>
      </c>
      <c r="CB54" s="362">
        <v>0</v>
      </c>
      <c r="CC54" s="362">
        <v>0</v>
      </c>
      <c r="CD54" s="362">
        <v>0</v>
      </c>
      <c r="CE54" s="362">
        <v>0</v>
      </c>
      <c r="CF54" s="362">
        <v>0</v>
      </c>
      <c r="CG54" s="362">
        <v>0</v>
      </c>
      <c r="CH54" s="362">
        <v>0</v>
      </c>
      <c r="CI54" s="362">
        <v>0</v>
      </c>
      <c r="CJ54" s="362">
        <v>0</v>
      </c>
      <c r="CK54" s="362">
        <v>0</v>
      </c>
      <c r="CL54" s="362">
        <v>0</v>
      </c>
      <c r="CM54" s="362">
        <v>0</v>
      </c>
      <c r="CN54" s="362">
        <v>0</v>
      </c>
      <c r="CO54" s="362">
        <v>0</v>
      </c>
      <c r="CP54" s="362">
        <v>0</v>
      </c>
      <c r="CQ54" s="362">
        <v>0</v>
      </c>
      <c r="CR54" s="362">
        <v>0</v>
      </c>
      <c r="CS54" s="362">
        <v>0</v>
      </c>
      <c r="CT54" s="362">
        <v>0</v>
      </c>
      <c r="CU54" s="362">
        <v>0</v>
      </c>
      <c r="CV54" s="362">
        <v>0</v>
      </c>
      <c r="CW54" s="362">
        <v>0</v>
      </c>
      <c r="CX54" s="362">
        <v>0</v>
      </c>
      <c r="CY54" s="362">
        <v>0</v>
      </c>
      <c r="CZ54" s="362">
        <v>0</v>
      </c>
      <c r="DA54" s="362">
        <v>0</v>
      </c>
      <c r="DB54" s="362">
        <v>0</v>
      </c>
      <c r="DC54" s="362">
        <v>0</v>
      </c>
      <c r="DE54" s="23">
        <f t="shared" si="31"/>
        <v>0</v>
      </c>
      <c r="DF54" s="23">
        <f t="shared" si="17"/>
        <v>0</v>
      </c>
      <c r="DG54">
        <f t="shared" si="30"/>
        <v>21</v>
      </c>
      <c r="DH54">
        <v>0</v>
      </c>
    </row>
    <row r="55" spans="1:112" ht="15">
      <c r="A55" s="67">
        <v>43</v>
      </c>
      <c r="B55" s="323" t="str">
        <f>$B$45&amp;"L."</f>
        <v>E.1.L.</v>
      </c>
      <c r="C55" s="360" t="s">
        <v>179</v>
      </c>
      <c r="D55" s="323"/>
      <c r="E55" s="358">
        <v>0.21</v>
      </c>
      <c r="F55" s="350">
        <f>H55+NPV(FD,I55:INDEX(I55:DC55,PAL))</f>
        <v>0</v>
      </c>
      <c r="G55" s="350">
        <f>SUMIF($H$5:$DC$5,"&lt;="&amp;PAL,$H55:$DC55)</f>
        <v>0</v>
      </c>
      <c r="H55" s="361">
        <v>0</v>
      </c>
      <c r="I55" s="361">
        <v>0</v>
      </c>
      <c r="J55" s="361">
        <v>0</v>
      </c>
      <c r="K55" s="361">
        <v>0</v>
      </c>
      <c r="L55" s="361">
        <v>0</v>
      </c>
      <c r="M55" s="361">
        <v>0</v>
      </c>
      <c r="N55" s="361">
        <v>0</v>
      </c>
      <c r="O55" s="361">
        <v>0</v>
      </c>
      <c r="P55" s="361">
        <v>0</v>
      </c>
      <c r="Q55" s="361">
        <v>0</v>
      </c>
      <c r="R55" s="361">
        <v>0</v>
      </c>
      <c r="S55" s="361">
        <v>0</v>
      </c>
      <c r="T55" s="361">
        <v>0</v>
      </c>
      <c r="U55" s="361">
        <v>0</v>
      </c>
      <c r="V55" s="361">
        <v>0</v>
      </c>
      <c r="W55" s="361">
        <v>0</v>
      </c>
      <c r="X55" s="361">
        <v>0</v>
      </c>
      <c r="Y55" s="361">
        <v>0</v>
      </c>
      <c r="Z55" s="361">
        <v>0</v>
      </c>
      <c r="AA55" s="361">
        <v>0</v>
      </c>
      <c r="AB55" s="362">
        <v>0</v>
      </c>
      <c r="AC55" s="361">
        <v>0</v>
      </c>
      <c r="AD55" s="361">
        <v>0</v>
      </c>
      <c r="AE55" s="361">
        <v>0</v>
      </c>
      <c r="AF55" s="361">
        <v>0</v>
      </c>
      <c r="AG55" s="361">
        <v>0</v>
      </c>
      <c r="AH55" s="361">
        <v>0</v>
      </c>
      <c r="AI55" s="361">
        <v>0</v>
      </c>
      <c r="AJ55" s="361">
        <v>0</v>
      </c>
      <c r="AK55" s="361">
        <v>0</v>
      </c>
      <c r="AL55" s="361">
        <v>0</v>
      </c>
      <c r="AM55" s="361">
        <v>0</v>
      </c>
      <c r="AN55" s="361">
        <v>0</v>
      </c>
      <c r="AO55" s="361">
        <v>0</v>
      </c>
      <c r="AP55" s="361">
        <v>0</v>
      </c>
      <c r="AQ55" s="361">
        <v>0</v>
      </c>
      <c r="AR55" s="361">
        <v>0</v>
      </c>
      <c r="AS55" s="361">
        <v>0</v>
      </c>
      <c r="AT55" s="361">
        <v>0</v>
      </c>
      <c r="AU55" s="361">
        <v>0</v>
      </c>
      <c r="AV55" s="361">
        <v>0</v>
      </c>
      <c r="AW55" s="361">
        <v>0</v>
      </c>
      <c r="AX55" s="361">
        <v>0</v>
      </c>
      <c r="AY55" s="361">
        <v>0</v>
      </c>
      <c r="AZ55" s="361">
        <v>0</v>
      </c>
      <c r="BA55" s="361">
        <v>0</v>
      </c>
      <c r="BB55" s="361">
        <v>0</v>
      </c>
      <c r="BC55" s="361">
        <v>0</v>
      </c>
      <c r="BD55" s="361">
        <v>0</v>
      </c>
      <c r="BE55" s="361">
        <v>0</v>
      </c>
      <c r="BF55" s="361">
        <v>0</v>
      </c>
      <c r="BG55" s="361">
        <v>0</v>
      </c>
      <c r="BH55" s="361">
        <v>0</v>
      </c>
      <c r="BI55" s="361">
        <v>0</v>
      </c>
      <c r="BJ55" s="361">
        <v>0</v>
      </c>
      <c r="BK55" s="361">
        <v>0</v>
      </c>
      <c r="BL55" s="361">
        <v>0</v>
      </c>
      <c r="BM55" s="361">
        <v>0</v>
      </c>
      <c r="BN55" s="361">
        <v>0</v>
      </c>
      <c r="BO55" s="361">
        <v>0</v>
      </c>
      <c r="BP55" s="361">
        <v>0</v>
      </c>
      <c r="BQ55" s="361">
        <v>0</v>
      </c>
      <c r="BR55" s="361">
        <v>0</v>
      </c>
      <c r="BS55" s="361">
        <v>0</v>
      </c>
      <c r="BT55" s="361">
        <v>0</v>
      </c>
      <c r="BU55" s="361">
        <v>0</v>
      </c>
      <c r="BV55" s="361">
        <v>0</v>
      </c>
      <c r="BW55" s="361">
        <v>0</v>
      </c>
      <c r="BX55" s="361">
        <v>0</v>
      </c>
      <c r="BY55" s="361">
        <v>0</v>
      </c>
      <c r="BZ55" s="361">
        <v>0</v>
      </c>
      <c r="CA55" s="361">
        <v>0</v>
      </c>
      <c r="CB55" s="361">
        <v>0</v>
      </c>
      <c r="CC55" s="361">
        <v>0</v>
      </c>
      <c r="CD55" s="361">
        <v>0</v>
      </c>
      <c r="CE55" s="361">
        <v>0</v>
      </c>
      <c r="CF55" s="361">
        <v>0</v>
      </c>
      <c r="CG55" s="361">
        <v>0</v>
      </c>
      <c r="CH55" s="361">
        <v>0</v>
      </c>
      <c r="CI55" s="361">
        <v>0</v>
      </c>
      <c r="CJ55" s="361">
        <v>0</v>
      </c>
      <c r="CK55" s="361">
        <v>0</v>
      </c>
      <c r="CL55" s="361">
        <v>0</v>
      </c>
      <c r="CM55" s="361">
        <v>0</v>
      </c>
      <c r="CN55" s="361">
        <v>0</v>
      </c>
      <c r="CO55" s="361">
        <v>0</v>
      </c>
      <c r="CP55" s="361">
        <v>0</v>
      </c>
      <c r="CQ55" s="361">
        <v>0</v>
      </c>
      <c r="CR55" s="361">
        <v>0</v>
      </c>
      <c r="CS55" s="361">
        <v>0</v>
      </c>
      <c r="CT55" s="361">
        <v>0</v>
      </c>
      <c r="CU55" s="361">
        <v>0</v>
      </c>
      <c r="CV55" s="361">
        <v>0</v>
      </c>
      <c r="CW55" s="361">
        <v>0</v>
      </c>
      <c r="CX55" s="361">
        <v>0</v>
      </c>
      <c r="CY55" s="361">
        <v>0</v>
      </c>
      <c r="CZ55" s="361">
        <v>0</v>
      </c>
      <c r="DA55" s="361">
        <v>0</v>
      </c>
      <c r="DB55" s="361">
        <v>0</v>
      </c>
      <c r="DC55" s="362">
        <v>0</v>
      </c>
      <c r="DE55" s="23">
        <f t="shared" si="31"/>
        <v>0</v>
      </c>
      <c r="DF55" s="23">
        <f t="shared" si="17"/>
        <v>0</v>
      </c>
      <c r="DG55">
        <f t="shared" si="30"/>
        <v>21</v>
      </c>
      <c r="DH55">
        <f>DG55/(100+DG55)</f>
        <v>0.17355371900826447</v>
      </c>
    </row>
    <row r="56" spans="1:112" ht="15">
      <c r="A56" s="67">
        <v>44</v>
      </c>
      <c r="B56" s="323" t="s">
        <v>205</v>
      </c>
      <c r="C56" s="349" t="s">
        <v>206</v>
      </c>
      <c r="D56" s="351"/>
      <c r="E56" s="351"/>
      <c r="F56" s="352">
        <f>SUM(F57:F64)+F65</f>
        <v>0</v>
      </c>
      <c r="G56" s="350">
        <f>SUMIF($H$5:$DC$5,"&lt;="&amp;PAL,$H56:$DC56)</f>
        <v>0</v>
      </c>
      <c r="H56" s="352">
        <f>SUM(H57:H64)+H65</f>
        <v>0</v>
      </c>
      <c r="I56" s="352">
        <f t="shared" ref="I56:BT56" si="32">SUM(I57:I64)+I65</f>
        <v>0</v>
      </c>
      <c r="J56" s="352">
        <f t="shared" si="32"/>
        <v>0</v>
      </c>
      <c r="K56" s="352">
        <f t="shared" si="32"/>
        <v>0</v>
      </c>
      <c r="L56" s="352">
        <f t="shared" si="32"/>
        <v>0</v>
      </c>
      <c r="M56" s="352">
        <f t="shared" si="32"/>
        <v>0</v>
      </c>
      <c r="N56" s="352">
        <f t="shared" si="32"/>
        <v>0</v>
      </c>
      <c r="O56" s="352">
        <f t="shared" si="32"/>
        <v>0</v>
      </c>
      <c r="P56" s="352">
        <f t="shared" si="32"/>
        <v>0</v>
      </c>
      <c r="Q56" s="352">
        <f t="shared" si="32"/>
        <v>0</v>
      </c>
      <c r="R56" s="352">
        <f t="shared" si="32"/>
        <v>0</v>
      </c>
      <c r="S56" s="352">
        <f t="shared" si="32"/>
        <v>0</v>
      </c>
      <c r="T56" s="352">
        <f t="shared" si="32"/>
        <v>0</v>
      </c>
      <c r="U56" s="352">
        <f t="shared" si="32"/>
        <v>0</v>
      </c>
      <c r="V56" s="352">
        <f t="shared" si="32"/>
        <v>0</v>
      </c>
      <c r="W56" s="352">
        <f t="shared" si="32"/>
        <v>0</v>
      </c>
      <c r="X56" s="352">
        <f t="shared" si="32"/>
        <v>0</v>
      </c>
      <c r="Y56" s="352">
        <f t="shared" si="32"/>
        <v>0</v>
      </c>
      <c r="Z56" s="352">
        <f t="shared" si="32"/>
        <v>0</v>
      </c>
      <c r="AA56" s="352">
        <f t="shared" si="32"/>
        <v>0</v>
      </c>
      <c r="AB56" s="352">
        <f t="shared" si="32"/>
        <v>0</v>
      </c>
      <c r="AC56" s="352">
        <f t="shared" si="32"/>
        <v>0</v>
      </c>
      <c r="AD56" s="352">
        <f t="shared" si="32"/>
        <v>0</v>
      </c>
      <c r="AE56" s="352">
        <f t="shared" si="32"/>
        <v>0</v>
      </c>
      <c r="AF56" s="352">
        <f t="shared" si="32"/>
        <v>0</v>
      </c>
      <c r="AG56" s="352">
        <f t="shared" si="32"/>
        <v>0</v>
      </c>
      <c r="AH56" s="352">
        <f t="shared" si="32"/>
        <v>0</v>
      </c>
      <c r="AI56" s="352">
        <f t="shared" si="32"/>
        <v>0</v>
      </c>
      <c r="AJ56" s="352">
        <f t="shared" si="32"/>
        <v>0</v>
      </c>
      <c r="AK56" s="352">
        <f t="shared" si="32"/>
        <v>0</v>
      </c>
      <c r="AL56" s="352">
        <f t="shared" si="32"/>
        <v>0</v>
      </c>
      <c r="AM56" s="352">
        <f t="shared" si="32"/>
        <v>0</v>
      </c>
      <c r="AN56" s="352">
        <f t="shared" si="32"/>
        <v>0</v>
      </c>
      <c r="AO56" s="352">
        <f t="shared" si="32"/>
        <v>0</v>
      </c>
      <c r="AP56" s="352">
        <f t="shared" si="32"/>
        <v>0</v>
      </c>
      <c r="AQ56" s="352">
        <f t="shared" si="32"/>
        <v>0</v>
      </c>
      <c r="AR56" s="352">
        <f t="shared" si="32"/>
        <v>0</v>
      </c>
      <c r="AS56" s="352">
        <f t="shared" si="32"/>
        <v>0</v>
      </c>
      <c r="AT56" s="352">
        <f t="shared" si="32"/>
        <v>0</v>
      </c>
      <c r="AU56" s="352">
        <f t="shared" si="32"/>
        <v>0</v>
      </c>
      <c r="AV56" s="352">
        <f t="shared" si="32"/>
        <v>0</v>
      </c>
      <c r="AW56" s="352">
        <f t="shared" si="32"/>
        <v>0</v>
      </c>
      <c r="AX56" s="352">
        <f t="shared" si="32"/>
        <v>0</v>
      </c>
      <c r="AY56" s="352">
        <f t="shared" si="32"/>
        <v>0</v>
      </c>
      <c r="AZ56" s="352">
        <f t="shared" si="32"/>
        <v>0</v>
      </c>
      <c r="BA56" s="352">
        <f t="shared" si="32"/>
        <v>0</v>
      </c>
      <c r="BB56" s="352">
        <f t="shared" si="32"/>
        <v>0</v>
      </c>
      <c r="BC56" s="352">
        <f t="shared" si="32"/>
        <v>0</v>
      </c>
      <c r="BD56" s="352">
        <f t="shared" si="32"/>
        <v>0</v>
      </c>
      <c r="BE56" s="352">
        <f t="shared" si="32"/>
        <v>0</v>
      </c>
      <c r="BF56" s="352">
        <f t="shared" si="32"/>
        <v>0</v>
      </c>
      <c r="BG56" s="352">
        <f t="shared" si="32"/>
        <v>0</v>
      </c>
      <c r="BH56" s="352">
        <f t="shared" si="32"/>
        <v>0</v>
      </c>
      <c r="BI56" s="352">
        <f t="shared" si="32"/>
        <v>0</v>
      </c>
      <c r="BJ56" s="352">
        <f t="shared" si="32"/>
        <v>0</v>
      </c>
      <c r="BK56" s="352">
        <f t="shared" si="32"/>
        <v>0</v>
      </c>
      <c r="BL56" s="352">
        <f t="shared" si="32"/>
        <v>0</v>
      </c>
      <c r="BM56" s="352">
        <f t="shared" si="32"/>
        <v>0</v>
      </c>
      <c r="BN56" s="352">
        <f t="shared" si="32"/>
        <v>0</v>
      </c>
      <c r="BO56" s="352">
        <f t="shared" si="32"/>
        <v>0</v>
      </c>
      <c r="BP56" s="352">
        <f t="shared" si="32"/>
        <v>0</v>
      </c>
      <c r="BQ56" s="352">
        <f t="shared" si="32"/>
        <v>0</v>
      </c>
      <c r="BR56" s="352">
        <f t="shared" si="32"/>
        <v>0</v>
      </c>
      <c r="BS56" s="352">
        <f t="shared" si="32"/>
        <v>0</v>
      </c>
      <c r="BT56" s="352">
        <f t="shared" si="32"/>
        <v>0</v>
      </c>
      <c r="BU56" s="352">
        <f t="shared" ref="BU56:DC56" si="33">SUM(BU57:BU64)+BU65</f>
        <v>0</v>
      </c>
      <c r="BV56" s="352">
        <f t="shared" si="33"/>
        <v>0</v>
      </c>
      <c r="BW56" s="352">
        <f t="shared" si="33"/>
        <v>0</v>
      </c>
      <c r="BX56" s="352">
        <f t="shared" si="33"/>
        <v>0</v>
      </c>
      <c r="BY56" s="352">
        <f t="shared" si="33"/>
        <v>0</v>
      </c>
      <c r="BZ56" s="352">
        <f t="shared" si="33"/>
        <v>0</v>
      </c>
      <c r="CA56" s="352">
        <f t="shared" si="33"/>
        <v>0</v>
      </c>
      <c r="CB56" s="352">
        <f t="shared" si="33"/>
        <v>0</v>
      </c>
      <c r="CC56" s="352">
        <f t="shared" si="33"/>
        <v>0</v>
      </c>
      <c r="CD56" s="352">
        <f t="shared" si="33"/>
        <v>0</v>
      </c>
      <c r="CE56" s="352">
        <f t="shared" si="33"/>
        <v>0</v>
      </c>
      <c r="CF56" s="352">
        <f t="shared" si="33"/>
        <v>0</v>
      </c>
      <c r="CG56" s="352">
        <f t="shared" si="33"/>
        <v>0</v>
      </c>
      <c r="CH56" s="352">
        <f t="shared" si="33"/>
        <v>0</v>
      </c>
      <c r="CI56" s="352">
        <f t="shared" si="33"/>
        <v>0</v>
      </c>
      <c r="CJ56" s="352">
        <f t="shared" si="33"/>
        <v>0</v>
      </c>
      <c r="CK56" s="352">
        <f t="shared" si="33"/>
        <v>0</v>
      </c>
      <c r="CL56" s="352">
        <f t="shared" si="33"/>
        <v>0</v>
      </c>
      <c r="CM56" s="352">
        <f t="shared" si="33"/>
        <v>0</v>
      </c>
      <c r="CN56" s="352">
        <f t="shared" si="33"/>
        <v>0</v>
      </c>
      <c r="CO56" s="352">
        <f t="shared" si="33"/>
        <v>0</v>
      </c>
      <c r="CP56" s="352">
        <f t="shared" si="33"/>
        <v>0</v>
      </c>
      <c r="CQ56" s="352">
        <f t="shared" si="33"/>
        <v>0</v>
      </c>
      <c r="CR56" s="352">
        <f t="shared" si="33"/>
        <v>0</v>
      </c>
      <c r="CS56" s="352">
        <f t="shared" si="33"/>
        <v>0</v>
      </c>
      <c r="CT56" s="352">
        <f t="shared" si="33"/>
        <v>0</v>
      </c>
      <c r="CU56" s="352">
        <f t="shared" si="33"/>
        <v>0</v>
      </c>
      <c r="CV56" s="352">
        <f t="shared" si="33"/>
        <v>0</v>
      </c>
      <c r="CW56" s="352">
        <f t="shared" si="33"/>
        <v>0</v>
      </c>
      <c r="CX56" s="352">
        <f t="shared" si="33"/>
        <v>0</v>
      </c>
      <c r="CY56" s="352">
        <f t="shared" si="33"/>
        <v>0</v>
      </c>
      <c r="CZ56" s="352">
        <f t="shared" si="33"/>
        <v>0</v>
      </c>
      <c r="DA56" s="352">
        <f t="shared" si="33"/>
        <v>0</v>
      </c>
      <c r="DB56" s="352">
        <f t="shared" si="33"/>
        <v>0</v>
      </c>
      <c r="DC56" s="352">
        <f t="shared" si="33"/>
        <v>0</v>
      </c>
      <c r="DF56" s="23">
        <f t="shared" si="17"/>
        <v>0</v>
      </c>
    </row>
    <row r="57" spans="1:112" ht="15">
      <c r="A57" s="67">
        <v>45</v>
      </c>
      <c r="B57" s="323" t="str">
        <f>$B$56&amp;"1."</f>
        <v>E.2.1.</v>
      </c>
      <c r="C57" s="357" t="s">
        <v>182</v>
      </c>
      <c r="D57" s="363"/>
      <c r="E57" s="358">
        <v>0.21</v>
      </c>
      <c r="F57" s="350">
        <f>H57+NPV(FD,I57:INDEX(I57:DC57,PAL))</f>
        <v>0</v>
      </c>
      <c r="G57" s="350">
        <f>SUMIF($H$5:$DC$5,"&lt;="&amp;PAL,$H57:$DC57)</f>
        <v>0</v>
      </c>
      <c r="H57" s="359">
        <v>0</v>
      </c>
      <c r="I57" s="359">
        <v>0</v>
      </c>
      <c r="J57" s="359">
        <v>0</v>
      </c>
      <c r="K57" s="359">
        <v>0</v>
      </c>
      <c r="L57" s="359">
        <v>0</v>
      </c>
      <c r="M57" s="359">
        <v>0</v>
      </c>
      <c r="N57" s="359">
        <v>0</v>
      </c>
      <c r="O57" s="359">
        <v>0</v>
      </c>
      <c r="P57" s="359">
        <v>0</v>
      </c>
      <c r="Q57" s="359">
        <v>0</v>
      </c>
      <c r="R57" s="359">
        <v>0</v>
      </c>
      <c r="S57" s="359">
        <v>0</v>
      </c>
      <c r="T57" s="359">
        <v>0</v>
      </c>
      <c r="U57" s="359">
        <v>0</v>
      </c>
      <c r="V57" s="359">
        <v>0</v>
      </c>
      <c r="W57" s="359">
        <v>0</v>
      </c>
      <c r="X57" s="359">
        <v>0</v>
      </c>
      <c r="Y57" s="359">
        <v>0</v>
      </c>
      <c r="Z57" s="359">
        <v>0</v>
      </c>
      <c r="AA57" s="359">
        <v>0</v>
      </c>
      <c r="AB57" s="359">
        <v>0</v>
      </c>
      <c r="AC57" s="359">
        <v>0</v>
      </c>
      <c r="AD57" s="359">
        <v>0</v>
      </c>
      <c r="AE57" s="359">
        <v>0</v>
      </c>
      <c r="AF57" s="359">
        <v>0</v>
      </c>
      <c r="AG57" s="359">
        <v>0</v>
      </c>
      <c r="AH57" s="359">
        <v>0</v>
      </c>
      <c r="AI57" s="359">
        <v>0</v>
      </c>
      <c r="AJ57" s="359">
        <v>0</v>
      </c>
      <c r="AK57" s="359">
        <v>0</v>
      </c>
      <c r="AL57" s="359">
        <v>0</v>
      </c>
      <c r="AM57" s="359">
        <v>0</v>
      </c>
      <c r="AN57" s="359">
        <v>0</v>
      </c>
      <c r="AO57" s="359">
        <v>0</v>
      </c>
      <c r="AP57" s="359">
        <v>0</v>
      </c>
      <c r="AQ57" s="359">
        <v>0</v>
      </c>
      <c r="AR57" s="359">
        <v>0</v>
      </c>
      <c r="AS57" s="359">
        <v>0</v>
      </c>
      <c r="AT57" s="359">
        <v>0</v>
      </c>
      <c r="AU57" s="359">
        <v>0</v>
      </c>
      <c r="AV57" s="359">
        <v>0</v>
      </c>
      <c r="AW57" s="359">
        <v>0</v>
      </c>
      <c r="AX57" s="359">
        <v>0</v>
      </c>
      <c r="AY57" s="359">
        <v>0</v>
      </c>
      <c r="AZ57" s="359">
        <v>0</v>
      </c>
      <c r="BA57" s="359">
        <v>0</v>
      </c>
      <c r="BB57" s="359">
        <v>0</v>
      </c>
      <c r="BC57" s="359">
        <v>0</v>
      </c>
      <c r="BD57" s="359">
        <v>0</v>
      </c>
      <c r="BE57" s="359">
        <v>0</v>
      </c>
      <c r="BF57" s="359">
        <v>0</v>
      </c>
      <c r="BG57" s="359">
        <v>0</v>
      </c>
      <c r="BH57" s="359">
        <v>0</v>
      </c>
      <c r="BI57" s="359">
        <v>0</v>
      </c>
      <c r="BJ57" s="359">
        <v>0</v>
      </c>
      <c r="BK57" s="359">
        <v>0</v>
      </c>
      <c r="BL57" s="359">
        <v>0</v>
      </c>
      <c r="BM57" s="359">
        <v>0</v>
      </c>
      <c r="BN57" s="359">
        <v>0</v>
      </c>
      <c r="BO57" s="359">
        <v>0</v>
      </c>
      <c r="BP57" s="359">
        <v>0</v>
      </c>
      <c r="BQ57" s="359">
        <v>0</v>
      </c>
      <c r="BR57" s="359">
        <v>0</v>
      </c>
      <c r="BS57" s="359">
        <v>0</v>
      </c>
      <c r="BT57" s="359">
        <v>0</v>
      </c>
      <c r="BU57" s="359">
        <v>0</v>
      </c>
      <c r="BV57" s="359">
        <v>0</v>
      </c>
      <c r="BW57" s="359">
        <v>0</v>
      </c>
      <c r="BX57" s="359">
        <v>0</v>
      </c>
      <c r="BY57" s="359">
        <v>0</v>
      </c>
      <c r="BZ57" s="359">
        <v>0</v>
      </c>
      <c r="CA57" s="359">
        <v>0</v>
      </c>
      <c r="CB57" s="359">
        <v>0</v>
      </c>
      <c r="CC57" s="359">
        <v>0</v>
      </c>
      <c r="CD57" s="359">
        <v>0</v>
      </c>
      <c r="CE57" s="359">
        <v>0</v>
      </c>
      <c r="CF57" s="359">
        <v>0</v>
      </c>
      <c r="CG57" s="359">
        <v>0</v>
      </c>
      <c r="CH57" s="359">
        <v>0</v>
      </c>
      <c r="CI57" s="359">
        <v>0</v>
      </c>
      <c r="CJ57" s="359">
        <v>0</v>
      </c>
      <c r="CK57" s="359">
        <v>0</v>
      </c>
      <c r="CL57" s="359">
        <v>0</v>
      </c>
      <c r="CM57" s="359">
        <v>0</v>
      </c>
      <c r="CN57" s="359">
        <v>0</v>
      </c>
      <c r="CO57" s="359">
        <v>0</v>
      </c>
      <c r="CP57" s="359">
        <v>0</v>
      </c>
      <c r="CQ57" s="359">
        <v>0</v>
      </c>
      <c r="CR57" s="359">
        <v>0</v>
      </c>
      <c r="CS57" s="359">
        <v>0</v>
      </c>
      <c r="CT57" s="359">
        <v>0</v>
      </c>
      <c r="CU57" s="359">
        <v>0</v>
      </c>
      <c r="CV57" s="359">
        <v>0</v>
      </c>
      <c r="CW57" s="359">
        <v>0</v>
      </c>
      <c r="CX57" s="359">
        <v>0</v>
      </c>
      <c r="CY57" s="359">
        <v>0</v>
      </c>
      <c r="CZ57" s="359">
        <v>0</v>
      </c>
      <c r="DA57" s="359">
        <v>0</v>
      </c>
      <c r="DB57" s="359">
        <v>0</v>
      </c>
      <c r="DC57" s="359">
        <v>0</v>
      </c>
      <c r="DE57" s="23">
        <f>COUNTBLANK(H57:DC57)</f>
        <v>0</v>
      </c>
      <c r="DF57" s="23">
        <f t="shared" si="17"/>
        <v>0</v>
      </c>
      <c r="DG57">
        <f t="shared" ref="DG57:DG66" si="34">IF(ISNUMBER(E57),E57*100,0)</f>
        <v>21</v>
      </c>
      <c r="DH57">
        <v>0</v>
      </c>
    </row>
    <row r="58" spans="1:112" ht="15">
      <c r="A58" s="67">
        <v>46</v>
      </c>
      <c r="B58" s="323" t="str">
        <f>$B$56&amp;"2."</f>
        <v>E.2.2.</v>
      </c>
      <c r="C58" s="357" t="s">
        <v>182</v>
      </c>
      <c r="D58" s="363"/>
      <c r="E58" s="358">
        <v>0.21</v>
      </c>
      <c r="F58" s="350">
        <f>H58+NPV(FD,I58:INDEX(I58:DC58,PAL))</f>
        <v>0</v>
      </c>
      <c r="G58" s="350">
        <f>SUMIF($H$5:$DC$5,"&lt;="&amp;PAL,$H58:$DC58)</f>
        <v>0</v>
      </c>
      <c r="H58" s="359">
        <v>0</v>
      </c>
      <c r="I58" s="359">
        <v>0</v>
      </c>
      <c r="J58" s="359">
        <v>0</v>
      </c>
      <c r="K58" s="359">
        <v>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0</v>
      </c>
      <c r="AI58" s="359">
        <v>0</v>
      </c>
      <c r="AJ58" s="359">
        <v>0</v>
      </c>
      <c r="AK58" s="359">
        <v>0</v>
      </c>
      <c r="AL58" s="359">
        <v>0</v>
      </c>
      <c r="AM58" s="359">
        <v>0</v>
      </c>
      <c r="AN58" s="359">
        <v>0</v>
      </c>
      <c r="AO58" s="359">
        <v>0</v>
      </c>
      <c r="AP58" s="359">
        <v>0</v>
      </c>
      <c r="AQ58" s="359">
        <v>0</v>
      </c>
      <c r="AR58" s="359">
        <v>0</v>
      </c>
      <c r="AS58" s="359">
        <v>0</v>
      </c>
      <c r="AT58" s="359">
        <v>0</v>
      </c>
      <c r="AU58" s="359">
        <v>0</v>
      </c>
      <c r="AV58" s="359">
        <v>0</v>
      </c>
      <c r="AW58" s="359">
        <v>0</v>
      </c>
      <c r="AX58" s="359">
        <v>0</v>
      </c>
      <c r="AY58" s="359">
        <v>0</v>
      </c>
      <c r="AZ58" s="359">
        <v>0</v>
      </c>
      <c r="BA58" s="359">
        <v>0</v>
      </c>
      <c r="BB58" s="359">
        <v>0</v>
      </c>
      <c r="BC58" s="359">
        <v>0</v>
      </c>
      <c r="BD58" s="359">
        <v>0</v>
      </c>
      <c r="BE58" s="359">
        <v>0</v>
      </c>
      <c r="BF58" s="359">
        <v>0</v>
      </c>
      <c r="BG58" s="359">
        <v>0</v>
      </c>
      <c r="BH58" s="359">
        <v>0</v>
      </c>
      <c r="BI58" s="359">
        <v>0</v>
      </c>
      <c r="BJ58" s="359">
        <v>0</v>
      </c>
      <c r="BK58" s="359">
        <v>0</v>
      </c>
      <c r="BL58" s="359">
        <v>0</v>
      </c>
      <c r="BM58" s="359">
        <v>0</v>
      </c>
      <c r="BN58" s="359">
        <v>0</v>
      </c>
      <c r="BO58" s="359">
        <v>0</v>
      </c>
      <c r="BP58" s="359">
        <v>0</v>
      </c>
      <c r="BQ58" s="359">
        <v>0</v>
      </c>
      <c r="BR58" s="359">
        <v>0</v>
      </c>
      <c r="BS58" s="359">
        <v>0</v>
      </c>
      <c r="BT58" s="359">
        <v>0</v>
      </c>
      <c r="BU58" s="359">
        <v>0</v>
      </c>
      <c r="BV58" s="359">
        <v>0</v>
      </c>
      <c r="BW58" s="359">
        <v>0</v>
      </c>
      <c r="BX58" s="359">
        <v>0</v>
      </c>
      <c r="BY58" s="359">
        <v>0</v>
      </c>
      <c r="BZ58" s="359">
        <v>0</v>
      </c>
      <c r="CA58" s="359">
        <v>0</v>
      </c>
      <c r="CB58" s="359">
        <v>0</v>
      </c>
      <c r="CC58" s="359">
        <v>0</v>
      </c>
      <c r="CD58" s="359">
        <v>0</v>
      </c>
      <c r="CE58" s="359">
        <v>0</v>
      </c>
      <c r="CF58" s="359">
        <v>0</v>
      </c>
      <c r="CG58" s="359">
        <v>0</v>
      </c>
      <c r="CH58" s="359">
        <v>0</v>
      </c>
      <c r="CI58" s="359">
        <v>0</v>
      </c>
      <c r="CJ58" s="359">
        <v>0</v>
      </c>
      <c r="CK58" s="359">
        <v>0</v>
      </c>
      <c r="CL58" s="359">
        <v>0</v>
      </c>
      <c r="CM58" s="359">
        <v>0</v>
      </c>
      <c r="CN58" s="359">
        <v>0</v>
      </c>
      <c r="CO58" s="359">
        <v>0</v>
      </c>
      <c r="CP58" s="359">
        <v>0</v>
      </c>
      <c r="CQ58" s="359">
        <v>0</v>
      </c>
      <c r="CR58" s="359">
        <v>0</v>
      </c>
      <c r="CS58" s="359">
        <v>0</v>
      </c>
      <c r="CT58" s="359">
        <v>0</v>
      </c>
      <c r="CU58" s="359">
        <v>0</v>
      </c>
      <c r="CV58" s="359">
        <v>0</v>
      </c>
      <c r="CW58" s="359">
        <v>0</v>
      </c>
      <c r="CX58" s="359">
        <v>0</v>
      </c>
      <c r="CY58" s="359">
        <v>0</v>
      </c>
      <c r="CZ58" s="359">
        <v>0</v>
      </c>
      <c r="DA58" s="359">
        <v>0</v>
      </c>
      <c r="DB58" s="359">
        <v>0</v>
      </c>
      <c r="DC58" s="359">
        <v>0</v>
      </c>
      <c r="DE58" s="23">
        <f t="shared" ref="DE58:DE66" si="35">COUNTBLANK(H58:DC58)</f>
        <v>0</v>
      </c>
      <c r="DF58" s="23">
        <f t="shared" si="17"/>
        <v>0</v>
      </c>
      <c r="DG58">
        <f t="shared" si="34"/>
        <v>21</v>
      </c>
      <c r="DH58">
        <v>0</v>
      </c>
    </row>
    <row r="59" spans="1:112" ht="15">
      <c r="A59" s="67">
        <v>47</v>
      </c>
      <c r="B59" s="323" t="str">
        <f>$B$56&amp;"3."</f>
        <v>E.2.3.</v>
      </c>
      <c r="C59" s="357" t="s">
        <v>182</v>
      </c>
      <c r="D59" s="363"/>
      <c r="E59" s="358">
        <v>0.21</v>
      </c>
      <c r="F59" s="350">
        <f>H59+NPV(FD,I59:INDEX(I59:DC59,PAL))</f>
        <v>0</v>
      </c>
      <c r="G59" s="350">
        <f>SUMIF($H$5:$DC$5,"&lt;="&amp;PAL,$H59:$DC59)</f>
        <v>0</v>
      </c>
      <c r="H59" s="359">
        <v>0</v>
      </c>
      <c r="I59" s="359">
        <v>0</v>
      </c>
      <c r="J59" s="359">
        <v>0</v>
      </c>
      <c r="K59" s="359">
        <v>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0</v>
      </c>
      <c r="AI59" s="359">
        <v>0</v>
      </c>
      <c r="AJ59" s="359">
        <v>0</v>
      </c>
      <c r="AK59" s="359">
        <v>0</v>
      </c>
      <c r="AL59" s="359">
        <v>0</v>
      </c>
      <c r="AM59" s="359">
        <v>0</v>
      </c>
      <c r="AN59" s="359">
        <v>0</v>
      </c>
      <c r="AO59" s="359">
        <v>0</v>
      </c>
      <c r="AP59" s="359">
        <v>0</v>
      </c>
      <c r="AQ59" s="359">
        <v>0</v>
      </c>
      <c r="AR59" s="359">
        <v>0</v>
      </c>
      <c r="AS59" s="359">
        <v>0</v>
      </c>
      <c r="AT59" s="359">
        <v>0</v>
      </c>
      <c r="AU59" s="359">
        <v>0</v>
      </c>
      <c r="AV59" s="359">
        <v>0</v>
      </c>
      <c r="AW59" s="359">
        <v>0</v>
      </c>
      <c r="AX59" s="359">
        <v>0</v>
      </c>
      <c r="AY59" s="359">
        <v>0</v>
      </c>
      <c r="AZ59" s="359">
        <v>0</v>
      </c>
      <c r="BA59" s="359">
        <v>0</v>
      </c>
      <c r="BB59" s="359">
        <v>0</v>
      </c>
      <c r="BC59" s="359">
        <v>0</v>
      </c>
      <c r="BD59" s="359">
        <v>0</v>
      </c>
      <c r="BE59" s="359">
        <v>0</v>
      </c>
      <c r="BF59" s="359">
        <v>0</v>
      </c>
      <c r="BG59" s="359">
        <v>0</v>
      </c>
      <c r="BH59" s="359">
        <v>0</v>
      </c>
      <c r="BI59" s="359">
        <v>0</v>
      </c>
      <c r="BJ59" s="359">
        <v>0</v>
      </c>
      <c r="BK59" s="359">
        <v>0</v>
      </c>
      <c r="BL59" s="359">
        <v>0</v>
      </c>
      <c r="BM59" s="359">
        <v>0</v>
      </c>
      <c r="BN59" s="359">
        <v>0</v>
      </c>
      <c r="BO59" s="359">
        <v>0</v>
      </c>
      <c r="BP59" s="359">
        <v>0</v>
      </c>
      <c r="BQ59" s="359">
        <v>0</v>
      </c>
      <c r="BR59" s="359">
        <v>0</v>
      </c>
      <c r="BS59" s="359">
        <v>0</v>
      </c>
      <c r="BT59" s="359">
        <v>0</v>
      </c>
      <c r="BU59" s="359">
        <v>0</v>
      </c>
      <c r="BV59" s="359">
        <v>0</v>
      </c>
      <c r="BW59" s="359">
        <v>0</v>
      </c>
      <c r="BX59" s="359">
        <v>0</v>
      </c>
      <c r="BY59" s="359">
        <v>0</v>
      </c>
      <c r="BZ59" s="359">
        <v>0</v>
      </c>
      <c r="CA59" s="359">
        <v>0</v>
      </c>
      <c r="CB59" s="359">
        <v>0</v>
      </c>
      <c r="CC59" s="359">
        <v>0</v>
      </c>
      <c r="CD59" s="359">
        <v>0</v>
      </c>
      <c r="CE59" s="359">
        <v>0</v>
      </c>
      <c r="CF59" s="359">
        <v>0</v>
      </c>
      <c r="CG59" s="359">
        <v>0</v>
      </c>
      <c r="CH59" s="359">
        <v>0</v>
      </c>
      <c r="CI59" s="359">
        <v>0</v>
      </c>
      <c r="CJ59" s="359">
        <v>0</v>
      </c>
      <c r="CK59" s="359">
        <v>0</v>
      </c>
      <c r="CL59" s="359">
        <v>0</v>
      </c>
      <c r="CM59" s="359">
        <v>0</v>
      </c>
      <c r="CN59" s="359">
        <v>0</v>
      </c>
      <c r="CO59" s="359">
        <v>0</v>
      </c>
      <c r="CP59" s="359">
        <v>0</v>
      </c>
      <c r="CQ59" s="359">
        <v>0</v>
      </c>
      <c r="CR59" s="359">
        <v>0</v>
      </c>
      <c r="CS59" s="359">
        <v>0</v>
      </c>
      <c r="CT59" s="359">
        <v>0</v>
      </c>
      <c r="CU59" s="359">
        <v>0</v>
      </c>
      <c r="CV59" s="359">
        <v>0</v>
      </c>
      <c r="CW59" s="359">
        <v>0</v>
      </c>
      <c r="CX59" s="359">
        <v>0</v>
      </c>
      <c r="CY59" s="359">
        <v>0</v>
      </c>
      <c r="CZ59" s="359">
        <v>0</v>
      </c>
      <c r="DA59" s="359">
        <v>0</v>
      </c>
      <c r="DB59" s="359">
        <v>0</v>
      </c>
      <c r="DC59" s="359">
        <v>0</v>
      </c>
      <c r="DE59" s="23">
        <f t="shared" si="35"/>
        <v>0</v>
      </c>
      <c r="DF59" s="23">
        <f t="shared" si="17"/>
        <v>0</v>
      </c>
      <c r="DG59">
        <f t="shared" si="34"/>
        <v>21</v>
      </c>
      <c r="DH59">
        <v>0</v>
      </c>
    </row>
    <row r="60" spans="1:112" ht="15">
      <c r="A60" s="67">
        <v>48</v>
      </c>
      <c r="B60" s="323" t="str">
        <f>$B$56&amp;"4."</f>
        <v>E.2.4.</v>
      </c>
      <c r="C60" s="357" t="s">
        <v>182</v>
      </c>
      <c r="D60" s="363"/>
      <c r="E60" s="358">
        <v>0.21</v>
      </c>
      <c r="F60" s="350">
        <f>H60+NPV(FD,I60:INDEX(I60:DC60,PAL))</f>
        <v>0</v>
      </c>
      <c r="G60" s="350">
        <f>SUMIF($H$5:$DC$5,"&lt;="&amp;PAL,$H60:$DC60)</f>
        <v>0</v>
      </c>
      <c r="H60" s="359">
        <v>0</v>
      </c>
      <c r="I60" s="359">
        <v>0</v>
      </c>
      <c r="J60" s="359">
        <v>0</v>
      </c>
      <c r="K60" s="359">
        <v>0</v>
      </c>
      <c r="L60" s="359">
        <v>0</v>
      </c>
      <c r="M60" s="359">
        <v>0</v>
      </c>
      <c r="N60" s="359">
        <v>0</v>
      </c>
      <c r="O60" s="359">
        <v>0</v>
      </c>
      <c r="P60" s="359">
        <v>0</v>
      </c>
      <c r="Q60" s="359">
        <v>0</v>
      </c>
      <c r="R60" s="359">
        <v>0</v>
      </c>
      <c r="S60" s="359">
        <v>0</v>
      </c>
      <c r="T60" s="359">
        <v>0</v>
      </c>
      <c r="U60" s="359">
        <v>0</v>
      </c>
      <c r="V60" s="359">
        <v>0</v>
      </c>
      <c r="W60" s="359">
        <v>0</v>
      </c>
      <c r="X60" s="359">
        <v>0</v>
      </c>
      <c r="Y60" s="359">
        <v>0</v>
      </c>
      <c r="Z60" s="359">
        <v>0</v>
      </c>
      <c r="AA60" s="359">
        <v>0</v>
      </c>
      <c r="AB60" s="359">
        <v>0</v>
      </c>
      <c r="AC60" s="359">
        <v>0</v>
      </c>
      <c r="AD60" s="359">
        <v>0</v>
      </c>
      <c r="AE60" s="359">
        <v>0</v>
      </c>
      <c r="AF60" s="359">
        <v>0</v>
      </c>
      <c r="AG60" s="359">
        <v>0</v>
      </c>
      <c r="AH60" s="359">
        <v>0</v>
      </c>
      <c r="AI60" s="359">
        <v>0</v>
      </c>
      <c r="AJ60" s="359">
        <v>0</v>
      </c>
      <c r="AK60" s="359">
        <v>0</v>
      </c>
      <c r="AL60" s="359">
        <v>0</v>
      </c>
      <c r="AM60" s="359">
        <v>0</v>
      </c>
      <c r="AN60" s="359">
        <v>0</v>
      </c>
      <c r="AO60" s="359">
        <v>0</v>
      </c>
      <c r="AP60" s="359">
        <v>0</v>
      </c>
      <c r="AQ60" s="359">
        <v>0</v>
      </c>
      <c r="AR60" s="359">
        <v>0</v>
      </c>
      <c r="AS60" s="359">
        <v>0</v>
      </c>
      <c r="AT60" s="359">
        <v>0</v>
      </c>
      <c r="AU60" s="359">
        <v>0</v>
      </c>
      <c r="AV60" s="359">
        <v>0</v>
      </c>
      <c r="AW60" s="359">
        <v>0</v>
      </c>
      <c r="AX60" s="359">
        <v>0</v>
      </c>
      <c r="AY60" s="359">
        <v>0</v>
      </c>
      <c r="AZ60" s="359">
        <v>0</v>
      </c>
      <c r="BA60" s="359">
        <v>0</v>
      </c>
      <c r="BB60" s="359">
        <v>0</v>
      </c>
      <c r="BC60" s="359">
        <v>0</v>
      </c>
      <c r="BD60" s="359">
        <v>0</v>
      </c>
      <c r="BE60" s="359">
        <v>0</v>
      </c>
      <c r="BF60" s="359">
        <v>0</v>
      </c>
      <c r="BG60" s="359">
        <v>0</v>
      </c>
      <c r="BH60" s="359">
        <v>0</v>
      </c>
      <c r="BI60" s="359">
        <v>0</v>
      </c>
      <c r="BJ60" s="359">
        <v>0</v>
      </c>
      <c r="BK60" s="359">
        <v>0</v>
      </c>
      <c r="BL60" s="359">
        <v>0</v>
      </c>
      <c r="BM60" s="359">
        <v>0</v>
      </c>
      <c r="BN60" s="359">
        <v>0</v>
      </c>
      <c r="BO60" s="359">
        <v>0</v>
      </c>
      <c r="BP60" s="359">
        <v>0</v>
      </c>
      <c r="BQ60" s="359">
        <v>0</v>
      </c>
      <c r="BR60" s="359">
        <v>0</v>
      </c>
      <c r="BS60" s="359">
        <v>0</v>
      </c>
      <c r="BT60" s="359">
        <v>0</v>
      </c>
      <c r="BU60" s="359">
        <v>0</v>
      </c>
      <c r="BV60" s="359">
        <v>0</v>
      </c>
      <c r="BW60" s="359">
        <v>0</v>
      </c>
      <c r="BX60" s="359">
        <v>0</v>
      </c>
      <c r="BY60" s="359">
        <v>0</v>
      </c>
      <c r="BZ60" s="359">
        <v>0</v>
      </c>
      <c r="CA60" s="359">
        <v>0</v>
      </c>
      <c r="CB60" s="359">
        <v>0</v>
      </c>
      <c r="CC60" s="359">
        <v>0</v>
      </c>
      <c r="CD60" s="359">
        <v>0</v>
      </c>
      <c r="CE60" s="359">
        <v>0</v>
      </c>
      <c r="CF60" s="359">
        <v>0</v>
      </c>
      <c r="CG60" s="359">
        <v>0</v>
      </c>
      <c r="CH60" s="359">
        <v>0</v>
      </c>
      <c r="CI60" s="359">
        <v>0</v>
      </c>
      <c r="CJ60" s="359">
        <v>0</v>
      </c>
      <c r="CK60" s="359">
        <v>0</v>
      </c>
      <c r="CL60" s="359">
        <v>0</v>
      </c>
      <c r="CM60" s="359">
        <v>0</v>
      </c>
      <c r="CN60" s="359">
        <v>0</v>
      </c>
      <c r="CO60" s="359">
        <v>0</v>
      </c>
      <c r="CP60" s="359">
        <v>0</v>
      </c>
      <c r="CQ60" s="359">
        <v>0</v>
      </c>
      <c r="CR60" s="359">
        <v>0</v>
      </c>
      <c r="CS60" s="359">
        <v>0</v>
      </c>
      <c r="CT60" s="359">
        <v>0</v>
      </c>
      <c r="CU60" s="359">
        <v>0</v>
      </c>
      <c r="CV60" s="359">
        <v>0</v>
      </c>
      <c r="CW60" s="359">
        <v>0</v>
      </c>
      <c r="CX60" s="359">
        <v>0</v>
      </c>
      <c r="CY60" s="359">
        <v>0</v>
      </c>
      <c r="CZ60" s="359">
        <v>0</v>
      </c>
      <c r="DA60" s="359">
        <v>0</v>
      </c>
      <c r="DB60" s="359">
        <v>0</v>
      </c>
      <c r="DC60" s="359">
        <v>0</v>
      </c>
      <c r="DE60" s="23">
        <f t="shared" si="35"/>
        <v>0</v>
      </c>
      <c r="DF60" s="23">
        <f t="shared" si="17"/>
        <v>0</v>
      </c>
      <c r="DG60">
        <f t="shared" si="34"/>
        <v>21</v>
      </c>
      <c r="DH60">
        <v>0</v>
      </c>
    </row>
    <row r="61" spans="1:112" ht="15">
      <c r="A61" s="67">
        <v>49</v>
      </c>
      <c r="B61" s="323" t="str">
        <f>$B$56&amp;"5."</f>
        <v>E.2.5.</v>
      </c>
      <c r="C61" s="357" t="s">
        <v>182</v>
      </c>
      <c r="D61" s="363"/>
      <c r="E61" s="358">
        <v>0.21</v>
      </c>
      <c r="F61" s="350">
        <f>H61+NPV(FD,I61:INDEX(I61:DC61,PAL))</f>
        <v>0</v>
      </c>
      <c r="G61" s="350">
        <f>SUMIF($H$5:$DC$5,"&lt;="&amp;PAL,$H61:$DC61)</f>
        <v>0</v>
      </c>
      <c r="H61" s="359">
        <v>0</v>
      </c>
      <c r="I61" s="359">
        <v>0</v>
      </c>
      <c r="J61" s="359">
        <v>0</v>
      </c>
      <c r="K61" s="359">
        <v>0</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0</v>
      </c>
      <c r="AG61" s="359">
        <v>0</v>
      </c>
      <c r="AH61" s="359">
        <v>0</v>
      </c>
      <c r="AI61" s="359">
        <v>0</v>
      </c>
      <c r="AJ61" s="359">
        <v>0</v>
      </c>
      <c r="AK61" s="359">
        <v>0</v>
      </c>
      <c r="AL61" s="359">
        <v>0</v>
      </c>
      <c r="AM61" s="359">
        <v>0</v>
      </c>
      <c r="AN61" s="359">
        <v>0</v>
      </c>
      <c r="AO61" s="359">
        <v>0</v>
      </c>
      <c r="AP61" s="359">
        <v>0</v>
      </c>
      <c r="AQ61" s="359">
        <v>0</v>
      </c>
      <c r="AR61" s="359">
        <v>0</v>
      </c>
      <c r="AS61" s="359">
        <v>0</v>
      </c>
      <c r="AT61" s="359">
        <v>0</v>
      </c>
      <c r="AU61" s="359">
        <v>0</v>
      </c>
      <c r="AV61" s="359">
        <v>0</v>
      </c>
      <c r="AW61" s="359">
        <v>0</v>
      </c>
      <c r="AX61" s="359">
        <v>0</v>
      </c>
      <c r="AY61" s="359">
        <v>0</v>
      </c>
      <c r="AZ61" s="359">
        <v>0</v>
      </c>
      <c r="BA61" s="359">
        <v>0</v>
      </c>
      <c r="BB61" s="359">
        <v>0</v>
      </c>
      <c r="BC61" s="359">
        <v>0</v>
      </c>
      <c r="BD61" s="359">
        <v>0</v>
      </c>
      <c r="BE61" s="359">
        <v>0</v>
      </c>
      <c r="BF61" s="359">
        <v>0</v>
      </c>
      <c r="BG61" s="359">
        <v>0</v>
      </c>
      <c r="BH61" s="359">
        <v>0</v>
      </c>
      <c r="BI61" s="359">
        <v>0</v>
      </c>
      <c r="BJ61" s="359">
        <v>0</v>
      </c>
      <c r="BK61" s="359">
        <v>0</v>
      </c>
      <c r="BL61" s="359">
        <v>0</v>
      </c>
      <c r="BM61" s="359">
        <v>0</v>
      </c>
      <c r="BN61" s="359">
        <v>0</v>
      </c>
      <c r="BO61" s="359">
        <v>0</v>
      </c>
      <c r="BP61" s="359">
        <v>0</v>
      </c>
      <c r="BQ61" s="359">
        <v>0</v>
      </c>
      <c r="BR61" s="359">
        <v>0</v>
      </c>
      <c r="BS61" s="359">
        <v>0</v>
      </c>
      <c r="BT61" s="359">
        <v>0</v>
      </c>
      <c r="BU61" s="359">
        <v>0</v>
      </c>
      <c r="BV61" s="359">
        <v>0</v>
      </c>
      <c r="BW61" s="359">
        <v>0</v>
      </c>
      <c r="BX61" s="359">
        <v>0</v>
      </c>
      <c r="BY61" s="359">
        <v>0</v>
      </c>
      <c r="BZ61" s="359">
        <v>0</v>
      </c>
      <c r="CA61" s="359">
        <v>0</v>
      </c>
      <c r="CB61" s="359">
        <v>0</v>
      </c>
      <c r="CC61" s="359">
        <v>0</v>
      </c>
      <c r="CD61" s="359">
        <v>0</v>
      </c>
      <c r="CE61" s="359">
        <v>0</v>
      </c>
      <c r="CF61" s="359">
        <v>0</v>
      </c>
      <c r="CG61" s="359">
        <v>0</v>
      </c>
      <c r="CH61" s="359">
        <v>0</v>
      </c>
      <c r="CI61" s="359">
        <v>0</v>
      </c>
      <c r="CJ61" s="359">
        <v>0</v>
      </c>
      <c r="CK61" s="359">
        <v>0</v>
      </c>
      <c r="CL61" s="359">
        <v>0</v>
      </c>
      <c r="CM61" s="359">
        <v>0</v>
      </c>
      <c r="CN61" s="359">
        <v>0</v>
      </c>
      <c r="CO61" s="359">
        <v>0</v>
      </c>
      <c r="CP61" s="359">
        <v>0</v>
      </c>
      <c r="CQ61" s="359">
        <v>0</v>
      </c>
      <c r="CR61" s="359">
        <v>0</v>
      </c>
      <c r="CS61" s="359">
        <v>0</v>
      </c>
      <c r="CT61" s="359">
        <v>0</v>
      </c>
      <c r="CU61" s="359">
        <v>0</v>
      </c>
      <c r="CV61" s="359">
        <v>0</v>
      </c>
      <c r="CW61" s="359">
        <v>0</v>
      </c>
      <c r="CX61" s="359">
        <v>0</v>
      </c>
      <c r="CY61" s="359">
        <v>0</v>
      </c>
      <c r="CZ61" s="359">
        <v>0</v>
      </c>
      <c r="DA61" s="359">
        <v>0</v>
      </c>
      <c r="DB61" s="359">
        <v>0</v>
      </c>
      <c r="DC61" s="359">
        <v>0</v>
      </c>
      <c r="DE61" s="23">
        <f t="shared" si="35"/>
        <v>0</v>
      </c>
      <c r="DF61" s="23">
        <f t="shared" si="17"/>
        <v>0</v>
      </c>
      <c r="DG61">
        <f t="shared" si="34"/>
        <v>21</v>
      </c>
      <c r="DH61">
        <v>0</v>
      </c>
    </row>
    <row r="62" spans="1:112" ht="15">
      <c r="A62" s="67">
        <v>50</v>
      </c>
      <c r="B62" s="323" t="str">
        <f>$B$56&amp;"6."</f>
        <v>E.2.6.</v>
      </c>
      <c r="C62" s="357" t="s">
        <v>182</v>
      </c>
      <c r="D62" s="363"/>
      <c r="E62" s="358">
        <v>0.21</v>
      </c>
      <c r="F62" s="350">
        <f>H62+NPV(FD,I62:INDEX(I62:DC62,PAL))</f>
        <v>0</v>
      </c>
      <c r="G62" s="350">
        <f>SUMIF($H$5:$DC$5,"&lt;="&amp;PAL,$H62:$DC62)</f>
        <v>0</v>
      </c>
      <c r="H62" s="359">
        <v>0</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0</v>
      </c>
      <c r="AI62" s="359">
        <v>0</v>
      </c>
      <c r="AJ62" s="359">
        <v>0</v>
      </c>
      <c r="AK62" s="359">
        <v>0</v>
      </c>
      <c r="AL62" s="359">
        <v>0</v>
      </c>
      <c r="AM62" s="359">
        <v>0</v>
      </c>
      <c r="AN62" s="359">
        <v>0</v>
      </c>
      <c r="AO62" s="359">
        <v>0</v>
      </c>
      <c r="AP62" s="359">
        <v>0</v>
      </c>
      <c r="AQ62" s="359">
        <v>0</v>
      </c>
      <c r="AR62" s="359">
        <v>0</v>
      </c>
      <c r="AS62" s="359">
        <v>0</v>
      </c>
      <c r="AT62" s="359">
        <v>0</v>
      </c>
      <c r="AU62" s="359">
        <v>0</v>
      </c>
      <c r="AV62" s="359">
        <v>0</v>
      </c>
      <c r="AW62" s="359">
        <v>0</v>
      </c>
      <c r="AX62" s="359">
        <v>0</v>
      </c>
      <c r="AY62" s="359">
        <v>0</v>
      </c>
      <c r="AZ62" s="359">
        <v>0</v>
      </c>
      <c r="BA62" s="359">
        <v>0</v>
      </c>
      <c r="BB62" s="359">
        <v>0</v>
      </c>
      <c r="BC62" s="359">
        <v>0</v>
      </c>
      <c r="BD62" s="359">
        <v>0</v>
      </c>
      <c r="BE62" s="359">
        <v>0</v>
      </c>
      <c r="BF62" s="359">
        <v>0</v>
      </c>
      <c r="BG62" s="359">
        <v>0</v>
      </c>
      <c r="BH62" s="359">
        <v>0</v>
      </c>
      <c r="BI62" s="359">
        <v>0</v>
      </c>
      <c r="BJ62" s="359">
        <v>0</v>
      </c>
      <c r="BK62" s="359">
        <v>0</v>
      </c>
      <c r="BL62" s="359">
        <v>0</v>
      </c>
      <c r="BM62" s="359">
        <v>0</v>
      </c>
      <c r="BN62" s="359">
        <v>0</v>
      </c>
      <c r="BO62" s="359">
        <v>0</v>
      </c>
      <c r="BP62" s="359">
        <v>0</v>
      </c>
      <c r="BQ62" s="359">
        <v>0</v>
      </c>
      <c r="BR62" s="359">
        <v>0</v>
      </c>
      <c r="BS62" s="359">
        <v>0</v>
      </c>
      <c r="BT62" s="359">
        <v>0</v>
      </c>
      <c r="BU62" s="359">
        <v>0</v>
      </c>
      <c r="BV62" s="359">
        <v>0</v>
      </c>
      <c r="BW62" s="359">
        <v>0</v>
      </c>
      <c r="BX62" s="359">
        <v>0</v>
      </c>
      <c r="BY62" s="359">
        <v>0</v>
      </c>
      <c r="BZ62" s="359">
        <v>0</v>
      </c>
      <c r="CA62" s="359">
        <v>0</v>
      </c>
      <c r="CB62" s="359">
        <v>0</v>
      </c>
      <c r="CC62" s="359">
        <v>0</v>
      </c>
      <c r="CD62" s="359">
        <v>0</v>
      </c>
      <c r="CE62" s="359">
        <v>0</v>
      </c>
      <c r="CF62" s="359">
        <v>0</v>
      </c>
      <c r="CG62" s="359">
        <v>0</v>
      </c>
      <c r="CH62" s="359">
        <v>0</v>
      </c>
      <c r="CI62" s="359">
        <v>0</v>
      </c>
      <c r="CJ62" s="359">
        <v>0</v>
      </c>
      <c r="CK62" s="359">
        <v>0</v>
      </c>
      <c r="CL62" s="359">
        <v>0</v>
      </c>
      <c r="CM62" s="359">
        <v>0</v>
      </c>
      <c r="CN62" s="359">
        <v>0</v>
      </c>
      <c r="CO62" s="359">
        <v>0</v>
      </c>
      <c r="CP62" s="359">
        <v>0</v>
      </c>
      <c r="CQ62" s="359">
        <v>0</v>
      </c>
      <c r="CR62" s="359">
        <v>0</v>
      </c>
      <c r="CS62" s="359">
        <v>0</v>
      </c>
      <c r="CT62" s="359">
        <v>0</v>
      </c>
      <c r="CU62" s="359">
        <v>0</v>
      </c>
      <c r="CV62" s="359">
        <v>0</v>
      </c>
      <c r="CW62" s="359">
        <v>0</v>
      </c>
      <c r="CX62" s="359">
        <v>0</v>
      </c>
      <c r="CY62" s="359">
        <v>0</v>
      </c>
      <c r="CZ62" s="359">
        <v>0</v>
      </c>
      <c r="DA62" s="359">
        <v>0</v>
      </c>
      <c r="DB62" s="359">
        <v>0</v>
      </c>
      <c r="DC62" s="359">
        <v>0</v>
      </c>
      <c r="DE62" s="23">
        <f t="shared" si="35"/>
        <v>0</v>
      </c>
      <c r="DF62" s="23">
        <f t="shared" si="17"/>
        <v>0</v>
      </c>
      <c r="DG62">
        <f t="shared" si="34"/>
        <v>21</v>
      </c>
      <c r="DH62">
        <v>0</v>
      </c>
    </row>
    <row r="63" spans="1:112" ht="15">
      <c r="A63" s="67">
        <v>51</v>
      </c>
      <c r="B63" s="323" t="str">
        <f>$B$56&amp;"7."</f>
        <v>E.2.7.</v>
      </c>
      <c r="C63" s="357" t="s">
        <v>182</v>
      </c>
      <c r="D63" s="363"/>
      <c r="E63" s="358">
        <v>0.21</v>
      </c>
      <c r="F63" s="350">
        <f>H63+NPV(FD,I63:INDEX(I63:DC63,PAL))</f>
        <v>0</v>
      </c>
      <c r="G63" s="350">
        <f>SUMIF($H$5:$DC$5,"&lt;="&amp;PAL,$H63:$DC63)</f>
        <v>0</v>
      </c>
      <c r="H63" s="359">
        <v>0</v>
      </c>
      <c r="I63" s="359">
        <v>0</v>
      </c>
      <c r="J63" s="359">
        <v>0</v>
      </c>
      <c r="K63" s="359">
        <v>0</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0</v>
      </c>
      <c r="AG63" s="359">
        <v>0</v>
      </c>
      <c r="AH63" s="359">
        <v>0</v>
      </c>
      <c r="AI63" s="359">
        <v>0</v>
      </c>
      <c r="AJ63" s="359">
        <v>0</v>
      </c>
      <c r="AK63" s="359">
        <v>0</v>
      </c>
      <c r="AL63" s="359">
        <v>0</v>
      </c>
      <c r="AM63" s="359">
        <v>0</v>
      </c>
      <c r="AN63" s="359">
        <v>0</v>
      </c>
      <c r="AO63" s="359">
        <v>0</v>
      </c>
      <c r="AP63" s="359">
        <v>0</v>
      </c>
      <c r="AQ63" s="359">
        <v>0</v>
      </c>
      <c r="AR63" s="359">
        <v>0</v>
      </c>
      <c r="AS63" s="359">
        <v>0</v>
      </c>
      <c r="AT63" s="359">
        <v>0</v>
      </c>
      <c r="AU63" s="359">
        <v>0</v>
      </c>
      <c r="AV63" s="359">
        <v>0</v>
      </c>
      <c r="AW63" s="359">
        <v>0</v>
      </c>
      <c r="AX63" s="359">
        <v>0</v>
      </c>
      <c r="AY63" s="359">
        <v>0</v>
      </c>
      <c r="AZ63" s="359">
        <v>0</v>
      </c>
      <c r="BA63" s="359">
        <v>0</v>
      </c>
      <c r="BB63" s="359">
        <v>0</v>
      </c>
      <c r="BC63" s="359">
        <v>0</v>
      </c>
      <c r="BD63" s="359">
        <v>0</v>
      </c>
      <c r="BE63" s="359">
        <v>0</v>
      </c>
      <c r="BF63" s="359">
        <v>0</v>
      </c>
      <c r="BG63" s="359">
        <v>0</v>
      </c>
      <c r="BH63" s="359">
        <v>0</v>
      </c>
      <c r="BI63" s="359">
        <v>0</v>
      </c>
      <c r="BJ63" s="359">
        <v>0</v>
      </c>
      <c r="BK63" s="359">
        <v>0</v>
      </c>
      <c r="BL63" s="359">
        <v>0</v>
      </c>
      <c r="BM63" s="359">
        <v>0</v>
      </c>
      <c r="BN63" s="359">
        <v>0</v>
      </c>
      <c r="BO63" s="359">
        <v>0</v>
      </c>
      <c r="BP63" s="359">
        <v>0</v>
      </c>
      <c r="BQ63" s="359">
        <v>0</v>
      </c>
      <c r="BR63" s="359">
        <v>0</v>
      </c>
      <c r="BS63" s="359">
        <v>0</v>
      </c>
      <c r="BT63" s="359">
        <v>0</v>
      </c>
      <c r="BU63" s="359">
        <v>0</v>
      </c>
      <c r="BV63" s="359">
        <v>0</v>
      </c>
      <c r="BW63" s="359">
        <v>0</v>
      </c>
      <c r="BX63" s="359">
        <v>0</v>
      </c>
      <c r="BY63" s="359">
        <v>0</v>
      </c>
      <c r="BZ63" s="359">
        <v>0</v>
      </c>
      <c r="CA63" s="359">
        <v>0</v>
      </c>
      <c r="CB63" s="359">
        <v>0</v>
      </c>
      <c r="CC63" s="359">
        <v>0</v>
      </c>
      <c r="CD63" s="359">
        <v>0</v>
      </c>
      <c r="CE63" s="359">
        <v>0</v>
      </c>
      <c r="CF63" s="359">
        <v>0</v>
      </c>
      <c r="CG63" s="359">
        <v>0</v>
      </c>
      <c r="CH63" s="359">
        <v>0</v>
      </c>
      <c r="CI63" s="359">
        <v>0</v>
      </c>
      <c r="CJ63" s="359">
        <v>0</v>
      </c>
      <c r="CK63" s="359">
        <v>0</v>
      </c>
      <c r="CL63" s="359">
        <v>0</v>
      </c>
      <c r="CM63" s="359">
        <v>0</v>
      </c>
      <c r="CN63" s="359">
        <v>0</v>
      </c>
      <c r="CO63" s="359">
        <v>0</v>
      </c>
      <c r="CP63" s="359">
        <v>0</v>
      </c>
      <c r="CQ63" s="359">
        <v>0</v>
      </c>
      <c r="CR63" s="359">
        <v>0</v>
      </c>
      <c r="CS63" s="359">
        <v>0</v>
      </c>
      <c r="CT63" s="359">
        <v>0</v>
      </c>
      <c r="CU63" s="359">
        <v>0</v>
      </c>
      <c r="CV63" s="359">
        <v>0</v>
      </c>
      <c r="CW63" s="359">
        <v>0</v>
      </c>
      <c r="CX63" s="359">
        <v>0</v>
      </c>
      <c r="CY63" s="359">
        <v>0</v>
      </c>
      <c r="CZ63" s="359">
        <v>0</v>
      </c>
      <c r="DA63" s="359">
        <v>0</v>
      </c>
      <c r="DB63" s="359">
        <v>0</v>
      </c>
      <c r="DC63" s="359">
        <v>0</v>
      </c>
      <c r="DE63" s="23">
        <f t="shared" si="35"/>
        <v>0</v>
      </c>
      <c r="DF63" s="23">
        <f t="shared" si="17"/>
        <v>0</v>
      </c>
      <c r="DG63">
        <f t="shared" si="34"/>
        <v>21</v>
      </c>
      <c r="DH63">
        <v>0</v>
      </c>
    </row>
    <row r="64" spans="1:112" ht="15">
      <c r="A64" s="67">
        <v>52</v>
      </c>
      <c r="B64" s="323" t="str">
        <f>$B$56&amp;"8."</f>
        <v>E.2.8.</v>
      </c>
      <c r="C64" s="357" t="s">
        <v>182</v>
      </c>
      <c r="D64" s="363"/>
      <c r="E64" s="358">
        <v>0.21</v>
      </c>
      <c r="F64" s="350">
        <f>H64+NPV(FD,I64:INDEX(I64:DC64,PAL))</f>
        <v>0</v>
      </c>
      <c r="G64" s="350">
        <f>SUMIF($H$5:$DC$5,"&lt;="&amp;PAL,$H64:$DC64)</f>
        <v>0</v>
      </c>
      <c r="H64" s="359">
        <v>0</v>
      </c>
      <c r="I64" s="359">
        <v>0</v>
      </c>
      <c r="J64" s="359">
        <v>0</v>
      </c>
      <c r="K64" s="359">
        <v>0</v>
      </c>
      <c r="L64" s="359">
        <v>0</v>
      </c>
      <c r="M64" s="359">
        <v>0</v>
      </c>
      <c r="N64" s="359">
        <v>0</v>
      </c>
      <c r="O64" s="359">
        <v>0</v>
      </c>
      <c r="P64" s="359">
        <v>0</v>
      </c>
      <c r="Q64" s="359">
        <v>0</v>
      </c>
      <c r="R64" s="359">
        <v>0</v>
      </c>
      <c r="S64" s="359">
        <v>0</v>
      </c>
      <c r="T64" s="359">
        <v>0</v>
      </c>
      <c r="U64" s="359">
        <v>0</v>
      </c>
      <c r="V64" s="359">
        <v>0</v>
      </c>
      <c r="W64" s="359">
        <v>0</v>
      </c>
      <c r="X64" s="359">
        <v>0</v>
      </c>
      <c r="Y64" s="359">
        <v>0</v>
      </c>
      <c r="Z64" s="359">
        <v>0</v>
      </c>
      <c r="AA64" s="359">
        <v>0</v>
      </c>
      <c r="AB64" s="359">
        <v>0</v>
      </c>
      <c r="AC64" s="359">
        <v>0</v>
      </c>
      <c r="AD64" s="359">
        <v>0</v>
      </c>
      <c r="AE64" s="359">
        <v>0</v>
      </c>
      <c r="AF64" s="359">
        <v>0</v>
      </c>
      <c r="AG64" s="359">
        <v>0</v>
      </c>
      <c r="AH64" s="359">
        <v>0</v>
      </c>
      <c r="AI64" s="359">
        <v>0</v>
      </c>
      <c r="AJ64" s="359">
        <v>0</v>
      </c>
      <c r="AK64" s="359">
        <v>0</v>
      </c>
      <c r="AL64" s="359">
        <v>0</v>
      </c>
      <c r="AM64" s="359">
        <v>0</v>
      </c>
      <c r="AN64" s="359">
        <v>0</v>
      </c>
      <c r="AO64" s="359">
        <v>0</v>
      </c>
      <c r="AP64" s="359">
        <v>0</v>
      </c>
      <c r="AQ64" s="359">
        <v>0</v>
      </c>
      <c r="AR64" s="359">
        <v>0</v>
      </c>
      <c r="AS64" s="359">
        <v>0</v>
      </c>
      <c r="AT64" s="359">
        <v>0</v>
      </c>
      <c r="AU64" s="359">
        <v>0</v>
      </c>
      <c r="AV64" s="359">
        <v>0</v>
      </c>
      <c r="AW64" s="359">
        <v>0</v>
      </c>
      <c r="AX64" s="359">
        <v>0</v>
      </c>
      <c r="AY64" s="359">
        <v>0</v>
      </c>
      <c r="AZ64" s="359">
        <v>0</v>
      </c>
      <c r="BA64" s="359">
        <v>0</v>
      </c>
      <c r="BB64" s="359">
        <v>0</v>
      </c>
      <c r="BC64" s="359">
        <v>0</v>
      </c>
      <c r="BD64" s="359">
        <v>0</v>
      </c>
      <c r="BE64" s="359">
        <v>0</v>
      </c>
      <c r="BF64" s="359">
        <v>0</v>
      </c>
      <c r="BG64" s="359">
        <v>0</v>
      </c>
      <c r="BH64" s="359">
        <v>0</v>
      </c>
      <c r="BI64" s="359">
        <v>0</v>
      </c>
      <c r="BJ64" s="359">
        <v>0</v>
      </c>
      <c r="BK64" s="359">
        <v>0</v>
      </c>
      <c r="BL64" s="359">
        <v>0</v>
      </c>
      <c r="BM64" s="359">
        <v>0</v>
      </c>
      <c r="BN64" s="359">
        <v>0</v>
      </c>
      <c r="BO64" s="359">
        <v>0</v>
      </c>
      <c r="BP64" s="359">
        <v>0</v>
      </c>
      <c r="BQ64" s="359">
        <v>0</v>
      </c>
      <c r="BR64" s="359">
        <v>0</v>
      </c>
      <c r="BS64" s="359">
        <v>0</v>
      </c>
      <c r="BT64" s="359">
        <v>0</v>
      </c>
      <c r="BU64" s="359">
        <v>0</v>
      </c>
      <c r="BV64" s="359">
        <v>0</v>
      </c>
      <c r="BW64" s="359">
        <v>0</v>
      </c>
      <c r="BX64" s="359">
        <v>0</v>
      </c>
      <c r="BY64" s="359">
        <v>0</v>
      </c>
      <c r="BZ64" s="359">
        <v>0</v>
      </c>
      <c r="CA64" s="359">
        <v>0</v>
      </c>
      <c r="CB64" s="359">
        <v>0</v>
      </c>
      <c r="CC64" s="359">
        <v>0</v>
      </c>
      <c r="CD64" s="359">
        <v>0</v>
      </c>
      <c r="CE64" s="359">
        <v>0</v>
      </c>
      <c r="CF64" s="359">
        <v>0</v>
      </c>
      <c r="CG64" s="359">
        <v>0</v>
      </c>
      <c r="CH64" s="359">
        <v>0</v>
      </c>
      <c r="CI64" s="359">
        <v>0</v>
      </c>
      <c r="CJ64" s="359">
        <v>0</v>
      </c>
      <c r="CK64" s="359">
        <v>0</v>
      </c>
      <c r="CL64" s="359">
        <v>0</v>
      </c>
      <c r="CM64" s="359">
        <v>0</v>
      </c>
      <c r="CN64" s="359">
        <v>0</v>
      </c>
      <c r="CO64" s="359">
        <v>0</v>
      </c>
      <c r="CP64" s="359">
        <v>0</v>
      </c>
      <c r="CQ64" s="359">
        <v>0</v>
      </c>
      <c r="CR64" s="359">
        <v>0</v>
      </c>
      <c r="CS64" s="359">
        <v>0</v>
      </c>
      <c r="CT64" s="359">
        <v>0</v>
      </c>
      <c r="CU64" s="359">
        <v>0</v>
      </c>
      <c r="CV64" s="359">
        <v>0</v>
      </c>
      <c r="CW64" s="359">
        <v>0</v>
      </c>
      <c r="CX64" s="359">
        <v>0</v>
      </c>
      <c r="CY64" s="359">
        <v>0</v>
      </c>
      <c r="CZ64" s="359">
        <v>0</v>
      </c>
      <c r="DA64" s="359">
        <v>0</v>
      </c>
      <c r="DB64" s="359">
        <v>0</v>
      </c>
      <c r="DC64" s="359">
        <v>0</v>
      </c>
      <c r="DE64" s="23">
        <f t="shared" si="35"/>
        <v>0</v>
      </c>
      <c r="DF64" s="23">
        <f t="shared" si="17"/>
        <v>0</v>
      </c>
      <c r="DG64">
        <f t="shared" si="34"/>
        <v>21</v>
      </c>
      <c r="DH64">
        <v>0</v>
      </c>
    </row>
    <row r="65" spans="1:112" ht="15">
      <c r="A65" s="67">
        <v>53</v>
      </c>
      <c r="B65" s="323" t="str">
        <f>$B$56&amp;"9."</f>
        <v>E.2.9.</v>
      </c>
      <c r="C65" s="360" t="s">
        <v>178</v>
      </c>
      <c r="D65" s="323"/>
      <c r="E65" s="358">
        <v>0.21</v>
      </c>
      <c r="F65" s="350">
        <f>H65+NPV(FD,I65:INDEX(I65:DC65,PAL))</f>
        <v>0</v>
      </c>
      <c r="G65" s="350">
        <f>SUMIF($H$5:$DC$5,"&lt;="&amp;PAL,$H65:$DC65)</f>
        <v>0</v>
      </c>
      <c r="H65" s="361">
        <v>0</v>
      </c>
      <c r="I65" s="361">
        <v>0</v>
      </c>
      <c r="J65" s="361">
        <v>0</v>
      </c>
      <c r="K65" s="361">
        <v>0</v>
      </c>
      <c r="L65" s="361">
        <v>0</v>
      </c>
      <c r="M65" s="361">
        <v>0</v>
      </c>
      <c r="N65" s="361">
        <v>0</v>
      </c>
      <c r="O65" s="361">
        <v>0</v>
      </c>
      <c r="P65" s="361">
        <v>0</v>
      </c>
      <c r="Q65" s="361">
        <v>0</v>
      </c>
      <c r="R65" s="361">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v>
      </c>
      <c r="AP65" s="362">
        <v>0</v>
      </c>
      <c r="AQ65" s="362">
        <v>0</v>
      </c>
      <c r="AR65" s="362">
        <v>0</v>
      </c>
      <c r="AS65" s="362">
        <v>0</v>
      </c>
      <c r="AT65" s="362">
        <v>0</v>
      </c>
      <c r="AU65" s="362">
        <v>0</v>
      </c>
      <c r="AV65" s="362">
        <v>0</v>
      </c>
      <c r="AW65" s="362">
        <v>0</v>
      </c>
      <c r="AX65" s="362">
        <v>0</v>
      </c>
      <c r="AY65" s="362">
        <v>0</v>
      </c>
      <c r="AZ65" s="362">
        <v>0</v>
      </c>
      <c r="BA65" s="362">
        <v>0</v>
      </c>
      <c r="BB65" s="362">
        <v>0</v>
      </c>
      <c r="BC65" s="362">
        <v>0</v>
      </c>
      <c r="BD65" s="362">
        <v>0</v>
      </c>
      <c r="BE65" s="362">
        <v>0</v>
      </c>
      <c r="BF65" s="362">
        <v>0</v>
      </c>
      <c r="BG65" s="362">
        <v>0</v>
      </c>
      <c r="BH65" s="362">
        <v>0</v>
      </c>
      <c r="BI65" s="362">
        <v>0</v>
      </c>
      <c r="BJ65" s="362">
        <v>0</v>
      </c>
      <c r="BK65" s="362">
        <v>0</v>
      </c>
      <c r="BL65" s="362">
        <v>0</v>
      </c>
      <c r="BM65" s="362">
        <v>0</v>
      </c>
      <c r="BN65" s="362">
        <v>0</v>
      </c>
      <c r="BO65" s="362">
        <v>0</v>
      </c>
      <c r="BP65" s="362">
        <v>0</v>
      </c>
      <c r="BQ65" s="362">
        <v>0</v>
      </c>
      <c r="BR65" s="362">
        <v>0</v>
      </c>
      <c r="BS65" s="362">
        <v>0</v>
      </c>
      <c r="BT65" s="362">
        <v>0</v>
      </c>
      <c r="BU65" s="362">
        <v>0</v>
      </c>
      <c r="BV65" s="362">
        <v>0</v>
      </c>
      <c r="BW65" s="362">
        <v>0</v>
      </c>
      <c r="BX65" s="362">
        <v>0</v>
      </c>
      <c r="BY65" s="362">
        <v>0</v>
      </c>
      <c r="BZ65" s="362">
        <v>0</v>
      </c>
      <c r="CA65" s="362">
        <v>0</v>
      </c>
      <c r="CB65" s="362">
        <v>0</v>
      </c>
      <c r="CC65" s="362">
        <v>0</v>
      </c>
      <c r="CD65" s="362">
        <v>0</v>
      </c>
      <c r="CE65" s="362">
        <v>0</v>
      </c>
      <c r="CF65" s="362">
        <v>0</v>
      </c>
      <c r="CG65" s="362">
        <v>0</v>
      </c>
      <c r="CH65" s="362">
        <v>0</v>
      </c>
      <c r="CI65" s="362">
        <v>0</v>
      </c>
      <c r="CJ65" s="362">
        <v>0</v>
      </c>
      <c r="CK65" s="362">
        <v>0</v>
      </c>
      <c r="CL65" s="362">
        <v>0</v>
      </c>
      <c r="CM65" s="362">
        <v>0</v>
      </c>
      <c r="CN65" s="362">
        <v>0</v>
      </c>
      <c r="CO65" s="362">
        <v>0</v>
      </c>
      <c r="CP65" s="362">
        <v>0</v>
      </c>
      <c r="CQ65" s="362">
        <v>0</v>
      </c>
      <c r="CR65" s="362">
        <v>0</v>
      </c>
      <c r="CS65" s="362">
        <v>0</v>
      </c>
      <c r="CT65" s="362">
        <v>0</v>
      </c>
      <c r="CU65" s="362">
        <v>0</v>
      </c>
      <c r="CV65" s="362">
        <v>0</v>
      </c>
      <c r="CW65" s="362">
        <v>0</v>
      </c>
      <c r="CX65" s="362">
        <v>0</v>
      </c>
      <c r="CY65" s="362">
        <v>0</v>
      </c>
      <c r="CZ65" s="362">
        <v>0</v>
      </c>
      <c r="DA65" s="362">
        <v>0</v>
      </c>
      <c r="DB65" s="362">
        <v>0</v>
      </c>
      <c r="DC65" s="362">
        <v>0</v>
      </c>
      <c r="DE65" s="23">
        <f t="shared" si="35"/>
        <v>0</v>
      </c>
      <c r="DF65" s="23">
        <f t="shared" si="17"/>
        <v>0</v>
      </c>
      <c r="DG65">
        <f t="shared" si="34"/>
        <v>21</v>
      </c>
      <c r="DH65">
        <v>0</v>
      </c>
    </row>
    <row r="66" spans="1:112" ht="15">
      <c r="A66" s="67">
        <v>54</v>
      </c>
      <c r="B66" s="323" t="str">
        <f>$B$56&amp;"L."</f>
        <v>E.2.L.</v>
      </c>
      <c r="C66" s="360" t="s">
        <v>179</v>
      </c>
      <c r="D66" s="323"/>
      <c r="E66" s="358">
        <v>0.21</v>
      </c>
      <c r="F66" s="350">
        <f>H66+NPV(FD,I66:INDEX(I66:DC66,PAL))</f>
        <v>0</v>
      </c>
      <c r="G66" s="350">
        <f>SUMIF($H$5:$DC$5,"&lt;="&amp;PAL,$H66:$DC66)</f>
        <v>0</v>
      </c>
      <c r="H66" s="361">
        <v>0</v>
      </c>
      <c r="I66" s="361">
        <v>0</v>
      </c>
      <c r="J66" s="361">
        <v>0</v>
      </c>
      <c r="K66" s="361">
        <v>0</v>
      </c>
      <c r="L66" s="361">
        <v>0</v>
      </c>
      <c r="M66" s="361">
        <v>0</v>
      </c>
      <c r="N66" s="361">
        <v>0</v>
      </c>
      <c r="O66" s="361">
        <v>0</v>
      </c>
      <c r="P66" s="361">
        <v>0</v>
      </c>
      <c r="Q66" s="361">
        <v>0</v>
      </c>
      <c r="R66" s="361">
        <v>0</v>
      </c>
      <c r="S66" s="361">
        <v>0</v>
      </c>
      <c r="T66" s="361">
        <v>0</v>
      </c>
      <c r="U66" s="361">
        <v>0</v>
      </c>
      <c r="V66" s="361">
        <v>0</v>
      </c>
      <c r="W66" s="361">
        <v>0</v>
      </c>
      <c r="X66" s="361">
        <v>0</v>
      </c>
      <c r="Y66" s="361">
        <v>0</v>
      </c>
      <c r="Z66" s="361">
        <v>0</v>
      </c>
      <c r="AA66" s="361">
        <v>0</v>
      </c>
      <c r="AB66" s="362">
        <v>0</v>
      </c>
      <c r="AC66" s="361">
        <v>0</v>
      </c>
      <c r="AD66" s="361">
        <v>0</v>
      </c>
      <c r="AE66" s="361">
        <v>0</v>
      </c>
      <c r="AF66" s="361">
        <v>0</v>
      </c>
      <c r="AG66" s="361">
        <v>0</v>
      </c>
      <c r="AH66" s="361">
        <v>0</v>
      </c>
      <c r="AI66" s="361">
        <v>0</v>
      </c>
      <c r="AJ66" s="361">
        <v>0</v>
      </c>
      <c r="AK66" s="361">
        <v>0</v>
      </c>
      <c r="AL66" s="361">
        <v>0</v>
      </c>
      <c r="AM66" s="361">
        <v>0</v>
      </c>
      <c r="AN66" s="361">
        <v>0</v>
      </c>
      <c r="AO66" s="361">
        <v>0</v>
      </c>
      <c r="AP66" s="361">
        <v>0</v>
      </c>
      <c r="AQ66" s="361">
        <v>0</v>
      </c>
      <c r="AR66" s="361">
        <v>0</v>
      </c>
      <c r="AS66" s="361">
        <v>0</v>
      </c>
      <c r="AT66" s="361">
        <v>0</v>
      </c>
      <c r="AU66" s="361">
        <v>0</v>
      </c>
      <c r="AV66" s="361">
        <v>0</v>
      </c>
      <c r="AW66" s="361">
        <v>0</v>
      </c>
      <c r="AX66" s="361">
        <v>0</v>
      </c>
      <c r="AY66" s="361">
        <v>0</v>
      </c>
      <c r="AZ66" s="361">
        <v>0</v>
      </c>
      <c r="BA66" s="361">
        <v>0</v>
      </c>
      <c r="BB66" s="361">
        <v>0</v>
      </c>
      <c r="BC66" s="361">
        <v>0</v>
      </c>
      <c r="BD66" s="361">
        <v>0</v>
      </c>
      <c r="BE66" s="361">
        <v>0</v>
      </c>
      <c r="BF66" s="361">
        <v>0</v>
      </c>
      <c r="BG66" s="361">
        <v>0</v>
      </c>
      <c r="BH66" s="361">
        <v>0</v>
      </c>
      <c r="BI66" s="361">
        <v>0</v>
      </c>
      <c r="BJ66" s="361">
        <v>0</v>
      </c>
      <c r="BK66" s="361">
        <v>0</v>
      </c>
      <c r="BL66" s="361">
        <v>0</v>
      </c>
      <c r="BM66" s="361">
        <v>0</v>
      </c>
      <c r="BN66" s="361">
        <v>0</v>
      </c>
      <c r="BO66" s="361">
        <v>0</v>
      </c>
      <c r="BP66" s="361">
        <v>0</v>
      </c>
      <c r="BQ66" s="361">
        <v>0</v>
      </c>
      <c r="BR66" s="361">
        <v>0</v>
      </c>
      <c r="BS66" s="361">
        <v>0</v>
      </c>
      <c r="BT66" s="361">
        <v>0</v>
      </c>
      <c r="BU66" s="361">
        <v>0</v>
      </c>
      <c r="BV66" s="361">
        <v>0</v>
      </c>
      <c r="BW66" s="361">
        <v>0</v>
      </c>
      <c r="BX66" s="361">
        <v>0</v>
      </c>
      <c r="BY66" s="361">
        <v>0</v>
      </c>
      <c r="BZ66" s="361">
        <v>0</v>
      </c>
      <c r="CA66" s="361">
        <v>0</v>
      </c>
      <c r="CB66" s="361">
        <v>0</v>
      </c>
      <c r="CC66" s="361">
        <v>0</v>
      </c>
      <c r="CD66" s="361">
        <v>0</v>
      </c>
      <c r="CE66" s="361">
        <v>0</v>
      </c>
      <c r="CF66" s="361">
        <v>0</v>
      </c>
      <c r="CG66" s="361">
        <v>0</v>
      </c>
      <c r="CH66" s="361">
        <v>0</v>
      </c>
      <c r="CI66" s="361">
        <v>0</v>
      </c>
      <c r="CJ66" s="361">
        <v>0</v>
      </c>
      <c r="CK66" s="361">
        <v>0</v>
      </c>
      <c r="CL66" s="361">
        <v>0</v>
      </c>
      <c r="CM66" s="361">
        <v>0</v>
      </c>
      <c r="CN66" s="361">
        <v>0</v>
      </c>
      <c r="CO66" s="361">
        <v>0</v>
      </c>
      <c r="CP66" s="361">
        <v>0</v>
      </c>
      <c r="CQ66" s="361">
        <v>0</v>
      </c>
      <c r="CR66" s="361">
        <v>0</v>
      </c>
      <c r="CS66" s="361">
        <v>0</v>
      </c>
      <c r="CT66" s="361">
        <v>0</v>
      </c>
      <c r="CU66" s="361">
        <v>0</v>
      </c>
      <c r="CV66" s="361">
        <v>0</v>
      </c>
      <c r="CW66" s="361">
        <v>0</v>
      </c>
      <c r="CX66" s="361">
        <v>0</v>
      </c>
      <c r="CY66" s="361">
        <v>0</v>
      </c>
      <c r="CZ66" s="361">
        <v>0</v>
      </c>
      <c r="DA66" s="361">
        <v>0</v>
      </c>
      <c r="DB66" s="361">
        <v>0</v>
      </c>
      <c r="DC66" s="362">
        <v>0</v>
      </c>
      <c r="DE66" s="23">
        <f t="shared" si="35"/>
        <v>0</v>
      </c>
      <c r="DF66" s="23">
        <f t="shared" si="17"/>
        <v>0</v>
      </c>
      <c r="DG66">
        <f t="shared" si="34"/>
        <v>21</v>
      </c>
      <c r="DH66">
        <f>DG66/(100+DG66)</f>
        <v>0.17355371900826447</v>
      </c>
    </row>
    <row r="67" spans="1:112" ht="15">
      <c r="A67" s="67">
        <v>55</v>
      </c>
      <c r="B67" s="323" t="s">
        <v>215</v>
      </c>
      <c r="C67" s="349" t="s">
        <v>216</v>
      </c>
      <c r="D67" s="351"/>
      <c r="E67" s="351"/>
      <c r="F67" s="352">
        <f>SUM(F68:F75)+F76</f>
        <v>0</v>
      </c>
      <c r="G67" s="350">
        <f>SUMIF($H$5:$DC$5,"&lt;="&amp;PAL,$H67:$DC67)</f>
        <v>0</v>
      </c>
      <c r="H67" s="352">
        <f>SUM(H68:H75)+H76</f>
        <v>0</v>
      </c>
      <c r="I67" s="352">
        <f t="shared" ref="I67:BT67" si="36">SUM(I68:I75)+I76</f>
        <v>0</v>
      </c>
      <c r="J67" s="352">
        <f t="shared" si="36"/>
        <v>0</v>
      </c>
      <c r="K67" s="352">
        <f t="shared" si="36"/>
        <v>0</v>
      </c>
      <c r="L67" s="352">
        <f t="shared" si="36"/>
        <v>0</v>
      </c>
      <c r="M67" s="352">
        <f t="shared" si="36"/>
        <v>0</v>
      </c>
      <c r="N67" s="352">
        <f t="shared" si="36"/>
        <v>0</v>
      </c>
      <c r="O67" s="352">
        <f t="shared" si="36"/>
        <v>0</v>
      </c>
      <c r="P67" s="352">
        <f t="shared" si="36"/>
        <v>0</v>
      </c>
      <c r="Q67" s="352">
        <f t="shared" si="36"/>
        <v>0</v>
      </c>
      <c r="R67" s="352">
        <f t="shared" si="36"/>
        <v>0</v>
      </c>
      <c r="S67" s="352">
        <f t="shared" si="36"/>
        <v>0</v>
      </c>
      <c r="T67" s="352">
        <f t="shared" si="36"/>
        <v>0</v>
      </c>
      <c r="U67" s="352">
        <f t="shared" si="36"/>
        <v>0</v>
      </c>
      <c r="V67" s="352">
        <f t="shared" si="36"/>
        <v>0</v>
      </c>
      <c r="W67" s="352">
        <f t="shared" si="36"/>
        <v>0</v>
      </c>
      <c r="X67" s="352">
        <f t="shared" si="36"/>
        <v>0</v>
      </c>
      <c r="Y67" s="352">
        <f t="shared" si="36"/>
        <v>0</v>
      </c>
      <c r="Z67" s="352">
        <f t="shared" si="36"/>
        <v>0</v>
      </c>
      <c r="AA67" s="352">
        <f t="shared" si="36"/>
        <v>0</v>
      </c>
      <c r="AB67" s="352">
        <f t="shared" si="36"/>
        <v>0</v>
      </c>
      <c r="AC67" s="352">
        <f t="shared" si="36"/>
        <v>0</v>
      </c>
      <c r="AD67" s="352">
        <f t="shared" si="36"/>
        <v>0</v>
      </c>
      <c r="AE67" s="352">
        <f t="shared" si="36"/>
        <v>0</v>
      </c>
      <c r="AF67" s="352">
        <f t="shared" si="36"/>
        <v>0</v>
      </c>
      <c r="AG67" s="352">
        <f t="shared" si="36"/>
        <v>0</v>
      </c>
      <c r="AH67" s="352">
        <f t="shared" si="36"/>
        <v>0</v>
      </c>
      <c r="AI67" s="352">
        <f t="shared" si="36"/>
        <v>0</v>
      </c>
      <c r="AJ67" s="352">
        <f t="shared" si="36"/>
        <v>0</v>
      </c>
      <c r="AK67" s="352">
        <f t="shared" si="36"/>
        <v>0</v>
      </c>
      <c r="AL67" s="352">
        <f t="shared" si="36"/>
        <v>0</v>
      </c>
      <c r="AM67" s="352">
        <f t="shared" si="36"/>
        <v>0</v>
      </c>
      <c r="AN67" s="352">
        <f t="shared" si="36"/>
        <v>0</v>
      </c>
      <c r="AO67" s="352">
        <f t="shared" si="36"/>
        <v>0</v>
      </c>
      <c r="AP67" s="352">
        <f t="shared" si="36"/>
        <v>0</v>
      </c>
      <c r="AQ67" s="352">
        <f t="shared" si="36"/>
        <v>0</v>
      </c>
      <c r="AR67" s="352">
        <f t="shared" si="36"/>
        <v>0</v>
      </c>
      <c r="AS67" s="352">
        <f t="shared" si="36"/>
        <v>0</v>
      </c>
      <c r="AT67" s="352">
        <f t="shared" si="36"/>
        <v>0</v>
      </c>
      <c r="AU67" s="352">
        <f t="shared" si="36"/>
        <v>0</v>
      </c>
      <c r="AV67" s="352">
        <f t="shared" si="36"/>
        <v>0</v>
      </c>
      <c r="AW67" s="352">
        <f t="shared" si="36"/>
        <v>0</v>
      </c>
      <c r="AX67" s="352">
        <f t="shared" si="36"/>
        <v>0</v>
      </c>
      <c r="AY67" s="352">
        <f t="shared" si="36"/>
        <v>0</v>
      </c>
      <c r="AZ67" s="352">
        <f t="shared" si="36"/>
        <v>0</v>
      </c>
      <c r="BA67" s="352">
        <f t="shared" si="36"/>
        <v>0</v>
      </c>
      <c r="BB67" s="352">
        <f t="shared" si="36"/>
        <v>0</v>
      </c>
      <c r="BC67" s="352">
        <f t="shared" si="36"/>
        <v>0</v>
      </c>
      <c r="BD67" s="352">
        <f t="shared" si="36"/>
        <v>0</v>
      </c>
      <c r="BE67" s="352">
        <f t="shared" si="36"/>
        <v>0</v>
      </c>
      <c r="BF67" s="352">
        <f t="shared" si="36"/>
        <v>0</v>
      </c>
      <c r="BG67" s="352">
        <f t="shared" si="36"/>
        <v>0</v>
      </c>
      <c r="BH67" s="352">
        <f t="shared" si="36"/>
        <v>0</v>
      </c>
      <c r="BI67" s="352">
        <f t="shared" si="36"/>
        <v>0</v>
      </c>
      <c r="BJ67" s="352">
        <f t="shared" si="36"/>
        <v>0</v>
      </c>
      <c r="BK67" s="352">
        <f t="shared" si="36"/>
        <v>0</v>
      </c>
      <c r="BL67" s="352">
        <f t="shared" si="36"/>
        <v>0</v>
      </c>
      <c r="BM67" s="352">
        <f t="shared" si="36"/>
        <v>0</v>
      </c>
      <c r="BN67" s="352">
        <f t="shared" si="36"/>
        <v>0</v>
      </c>
      <c r="BO67" s="352">
        <f t="shared" si="36"/>
        <v>0</v>
      </c>
      <c r="BP67" s="352">
        <f t="shared" si="36"/>
        <v>0</v>
      </c>
      <c r="BQ67" s="352">
        <f t="shared" si="36"/>
        <v>0</v>
      </c>
      <c r="BR67" s="352">
        <f t="shared" si="36"/>
        <v>0</v>
      </c>
      <c r="BS67" s="352">
        <f t="shared" si="36"/>
        <v>0</v>
      </c>
      <c r="BT67" s="352">
        <f t="shared" si="36"/>
        <v>0</v>
      </c>
      <c r="BU67" s="352">
        <f t="shared" ref="BU67:DC67" si="37">SUM(BU68:BU75)+BU76</f>
        <v>0</v>
      </c>
      <c r="BV67" s="352">
        <f t="shared" si="37"/>
        <v>0</v>
      </c>
      <c r="BW67" s="352">
        <f t="shared" si="37"/>
        <v>0</v>
      </c>
      <c r="BX67" s="352">
        <f t="shared" si="37"/>
        <v>0</v>
      </c>
      <c r="BY67" s="352">
        <f t="shared" si="37"/>
        <v>0</v>
      </c>
      <c r="BZ67" s="352">
        <f t="shared" si="37"/>
        <v>0</v>
      </c>
      <c r="CA67" s="352">
        <f t="shared" si="37"/>
        <v>0</v>
      </c>
      <c r="CB67" s="352">
        <f t="shared" si="37"/>
        <v>0</v>
      </c>
      <c r="CC67" s="352">
        <f t="shared" si="37"/>
        <v>0</v>
      </c>
      <c r="CD67" s="352">
        <f t="shared" si="37"/>
        <v>0</v>
      </c>
      <c r="CE67" s="352">
        <f t="shared" si="37"/>
        <v>0</v>
      </c>
      <c r="CF67" s="352">
        <f t="shared" si="37"/>
        <v>0</v>
      </c>
      <c r="CG67" s="352">
        <f t="shared" si="37"/>
        <v>0</v>
      </c>
      <c r="CH67" s="352">
        <f t="shared" si="37"/>
        <v>0</v>
      </c>
      <c r="CI67" s="352">
        <f t="shared" si="37"/>
        <v>0</v>
      </c>
      <c r="CJ67" s="352">
        <f t="shared" si="37"/>
        <v>0</v>
      </c>
      <c r="CK67" s="352">
        <f t="shared" si="37"/>
        <v>0</v>
      </c>
      <c r="CL67" s="352">
        <f t="shared" si="37"/>
        <v>0</v>
      </c>
      <c r="CM67" s="352">
        <f t="shared" si="37"/>
        <v>0</v>
      </c>
      <c r="CN67" s="352">
        <f t="shared" si="37"/>
        <v>0</v>
      </c>
      <c r="CO67" s="352">
        <f t="shared" si="37"/>
        <v>0</v>
      </c>
      <c r="CP67" s="352">
        <f t="shared" si="37"/>
        <v>0</v>
      </c>
      <c r="CQ67" s="352">
        <f t="shared" si="37"/>
        <v>0</v>
      </c>
      <c r="CR67" s="352">
        <f t="shared" si="37"/>
        <v>0</v>
      </c>
      <c r="CS67" s="352">
        <f t="shared" si="37"/>
        <v>0</v>
      </c>
      <c r="CT67" s="352">
        <f t="shared" si="37"/>
        <v>0</v>
      </c>
      <c r="CU67" s="352">
        <f t="shared" si="37"/>
        <v>0</v>
      </c>
      <c r="CV67" s="352">
        <f t="shared" si="37"/>
        <v>0</v>
      </c>
      <c r="CW67" s="352">
        <f t="shared" si="37"/>
        <v>0</v>
      </c>
      <c r="CX67" s="352">
        <f t="shared" si="37"/>
        <v>0</v>
      </c>
      <c r="CY67" s="352">
        <f t="shared" si="37"/>
        <v>0</v>
      </c>
      <c r="CZ67" s="352">
        <f t="shared" si="37"/>
        <v>0</v>
      </c>
      <c r="DA67" s="352">
        <f t="shared" si="37"/>
        <v>0</v>
      </c>
      <c r="DB67" s="352">
        <f t="shared" si="37"/>
        <v>0</v>
      </c>
      <c r="DC67" s="352">
        <f t="shared" si="37"/>
        <v>0</v>
      </c>
      <c r="DF67" s="23">
        <f t="shared" si="17"/>
        <v>0</v>
      </c>
    </row>
    <row r="68" spans="1:112" ht="15">
      <c r="A68" s="67">
        <v>56</v>
      </c>
      <c r="B68" s="323" t="str">
        <f>$B$67&amp;"1."</f>
        <v>E.3.1.</v>
      </c>
      <c r="C68" s="357" t="s">
        <v>182</v>
      </c>
      <c r="D68" s="363"/>
      <c r="E68" s="358">
        <v>0.21</v>
      </c>
      <c r="F68" s="350">
        <f>H68+NPV(FD,I68:INDEX(I68:DC68,PAL))</f>
        <v>0</v>
      </c>
      <c r="G68" s="350">
        <f>SUMIF($H$5:$DC$5,"&lt;="&amp;PAL,$H68:$DC68)</f>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0</v>
      </c>
      <c r="AX68" s="359">
        <v>0</v>
      </c>
      <c r="AY68" s="359">
        <v>0</v>
      </c>
      <c r="AZ68" s="359">
        <v>0</v>
      </c>
      <c r="BA68" s="359">
        <v>0</v>
      </c>
      <c r="BB68" s="359">
        <v>0</v>
      </c>
      <c r="BC68" s="359">
        <v>0</v>
      </c>
      <c r="BD68" s="359">
        <v>0</v>
      </c>
      <c r="BE68" s="359">
        <v>0</v>
      </c>
      <c r="BF68" s="359">
        <v>0</v>
      </c>
      <c r="BG68" s="359">
        <v>0</v>
      </c>
      <c r="BH68" s="359">
        <v>0</v>
      </c>
      <c r="BI68" s="359">
        <v>0</v>
      </c>
      <c r="BJ68" s="359">
        <v>0</v>
      </c>
      <c r="BK68" s="359">
        <v>0</v>
      </c>
      <c r="BL68" s="359">
        <v>0</v>
      </c>
      <c r="BM68" s="359">
        <v>0</v>
      </c>
      <c r="BN68" s="359">
        <v>0</v>
      </c>
      <c r="BO68" s="359">
        <v>0</v>
      </c>
      <c r="BP68" s="359">
        <v>0</v>
      </c>
      <c r="BQ68" s="359">
        <v>0</v>
      </c>
      <c r="BR68" s="359">
        <v>0</v>
      </c>
      <c r="BS68" s="359">
        <v>0</v>
      </c>
      <c r="BT68" s="359">
        <v>0</v>
      </c>
      <c r="BU68" s="359">
        <v>0</v>
      </c>
      <c r="BV68" s="359">
        <v>0</v>
      </c>
      <c r="BW68" s="359">
        <v>0</v>
      </c>
      <c r="BX68" s="359">
        <v>0</v>
      </c>
      <c r="BY68" s="359">
        <v>0</v>
      </c>
      <c r="BZ68" s="359">
        <v>0</v>
      </c>
      <c r="CA68" s="359">
        <v>0</v>
      </c>
      <c r="CB68" s="359">
        <v>0</v>
      </c>
      <c r="CC68" s="359">
        <v>0</v>
      </c>
      <c r="CD68" s="359">
        <v>0</v>
      </c>
      <c r="CE68" s="359">
        <v>0</v>
      </c>
      <c r="CF68" s="359">
        <v>0</v>
      </c>
      <c r="CG68" s="359">
        <v>0</v>
      </c>
      <c r="CH68" s="359">
        <v>0</v>
      </c>
      <c r="CI68" s="359">
        <v>0</v>
      </c>
      <c r="CJ68" s="359">
        <v>0</v>
      </c>
      <c r="CK68" s="359">
        <v>0</v>
      </c>
      <c r="CL68" s="359">
        <v>0</v>
      </c>
      <c r="CM68" s="359">
        <v>0</v>
      </c>
      <c r="CN68" s="359">
        <v>0</v>
      </c>
      <c r="CO68" s="359">
        <v>0</v>
      </c>
      <c r="CP68" s="359">
        <v>0</v>
      </c>
      <c r="CQ68" s="359">
        <v>0</v>
      </c>
      <c r="CR68" s="359">
        <v>0</v>
      </c>
      <c r="CS68" s="359">
        <v>0</v>
      </c>
      <c r="CT68" s="359">
        <v>0</v>
      </c>
      <c r="CU68" s="359">
        <v>0</v>
      </c>
      <c r="CV68" s="359">
        <v>0</v>
      </c>
      <c r="CW68" s="359">
        <v>0</v>
      </c>
      <c r="CX68" s="359">
        <v>0</v>
      </c>
      <c r="CY68" s="359">
        <v>0</v>
      </c>
      <c r="CZ68" s="359">
        <v>0</v>
      </c>
      <c r="DA68" s="359">
        <v>0</v>
      </c>
      <c r="DB68" s="359">
        <v>0</v>
      </c>
      <c r="DC68" s="359">
        <v>0</v>
      </c>
      <c r="DE68" s="23">
        <f>COUNTBLANK(H68:DC68)</f>
        <v>0</v>
      </c>
      <c r="DF68" s="23">
        <f t="shared" si="17"/>
        <v>0</v>
      </c>
      <c r="DG68">
        <f t="shared" ref="DG68:DG77" si="38">IF(ISNUMBER(E68),E68*100,0)</f>
        <v>21</v>
      </c>
      <c r="DH68">
        <v>0</v>
      </c>
    </row>
    <row r="69" spans="1:112" ht="15">
      <c r="A69" s="67">
        <v>57</v>
      </c>
      <c r="B69" s="323" t="str">
        <f>$B$67&amp;"2."</f>
        <v>E.3.2.</v>
      </c>
      <c r="C69" s="357" t="s">
        <v>182</v>
      </c>
      <c r="D69" s="363"/>
      <c r="E69" s="358">
        <v>0.21</v>
      </c>
      <c r="F69" s="350">
        <f>H69+NPV(FD,I69:INDEX(I69:DC69,PAL))</f>
        <v>0</v>
      </c>
      <c r="G69" s="350">
        <f>SUMIF($H$5:$DC$5,"&lt;="&amp;PAL,$H69:$DC69)</f>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0</v>
      </c>
      <c r="AT69" s="359">
        <v>0</v>
      </c>
      <c r="AU69" s="359">
        <v>0</v>
      </c>
      <c r="AV69" s="359">
        <v>0</v>
      </c>
      <c r="AW69" s="359">
        <v>0</v>
      </c>
      <c r="AX69" s="359">
        <v>0</v>
      </c>
      <c r="AY69" s="359">
        <v>0</v>
      </c>
      <c r="AZ69" s="359">
        <v>0</v>
      </c>
      <c r="BA69" s="359">
        <v>0</v>
      </c>
      <c r="BB69" s="359">
        <v>0</v>
      </c>
      <c r="BC69" s="359">
        <v>0</v>
      </c>
      <c r="BD69" s="359">
        <v>0</v>
      </c>
      <c r="BE69" s="359">
        <v>0</v>
      </c>
      <c r="BF69" s="359">
        <v>0</v>
      </c>
      <c r="BG69" s="359">
        <v>0</v>
      </c>
      <c r="BH69" s="359">
        <v>0</v>
      </c>
      <c r="BI69" s="359">
        <v>0</v>
      </c>
      <c r="BJ69" s="359">
        <v>0</v>
      </c>
      <c r="BK69" s="359">
        <v>0</v>
      </c>
      <c r="BL69" s="359">
        <v>0</v>
      </c>
      <c r="BM69" s="359">
        <v>0</v>
      </c>
      <c r="BN69" s="359">
        <v>0</v>
      </c>
      <c r="BO69" s="359">
        <v>0</v>
      </c>
      <c r="BP69" s="359">
        <v>0</v>
      </c>
      <c r="BQ69" s="359">
        <v>0</v>
      </c>
      <c r="BR69" s="359">
        <v>0</v>
      </c>
      <c r="BS69" s="359">
        <v>0</v>
      </c>
      <c r="BT69" s="359">
        <v>0</v>
      </c>
      <c r="BU69" s="359">
        <v>0</v>
      </c>
      <c r="BV69" s="359">
        <v>0</v>
      </c>
      <c r="BW69" s="359">
        <v>0</v>
      </c>
      <c r="BX69" s="359">
        <v>0</v>
      </c>
      <c r="BY69" s="359">
        <v>0</v>
      </c>
      <c r="BZ69" s="359">
        <v>0</v>
      </c>
      <c r="CA69" s="359">
        <v>0</v>
      </c>
      <c r="CB69" s="359">
        <v>0</v>
      </c>
      <c r="CC69" s="359">
        <v>0</v>
      </c>
      <c r="CD69" s="359">
        <v>0</v>
      </c>
      <c r="CE69" s="359">
        <v>0</v>
      </c>
      <c r="CF69" s="359">
        <v>0</v>
      </c>
      <c r="CG69" s="359">
        <v>0</v>
      </c>
      <c r="CH69" s="359">
        <v>0</v>
      </c>
      <c r="CI69" s="359">
        <v>0</v>
      </c>
      <c r="CJ69" s="359">
        <v>0</v>
      </c>
      <c r="CK69" s="359">
        <v>0</v>
      </c>
      <c r="CL69" s="359">
        <v>0</v>
      </c>
      <c r="CM69" s="359">
        <v>0</v>
      </c>
      <c r="CN69" s="359">
        <v>0</v>
      </c>
      <c r="CO69" s="359">
        <v>0</v>
      </c>
      <c r="CP69" s="359">
        <v>0</v>
      </c>
      <c r="CQ69" s="359">
        <v>0</v>
      </c>
      <c r="CR69" s="359">
        <v>0</v>
      </c>
      <c r="CS69" s="359">
        <v>0</v>
      </c>
      <c r="CT69" s="359">
        <v>0</v>
      </c>
      <c r="CU69" s="359">
        <v>0</v>
      </c>
      <c r="CV69" s="359">
        <v>0</v>
      </c>
      <c r="CW69" s="359">
        <v>0</v>
      </c>
      <c r="CX69" s="359">
        <v>0</v>
      </c>
      <c r="CY69" s="359">
        <v>0</v>
      </c>
      <c r="CZ69" s="359">
        <v>0</v>
      </c>
      <c r="DA69" s="359">
        <v>0</v>
      </c>
      <c r="DB69" s="359">
        <v>0</v>
      </c>
      <c r="DC69" s="359">
        <v>0</v>
      </c>
      <c r="DE69" s="23">
        <f t="shared" ref="DE69:DE77" si="39">COUNTBLANK(H69:DC69)</f>
        <v>0</v>
      </c>
      <c r="DF69" s="23">
        <f t="shared" si="17"/>
        <v>0</v>
      </c>
      <c r="DG69">
        <f t="shared" si="38"/>
        <v>21</v>
      </c>
      <c r="DH69">
        <v>0</v>
      </c>
    </row>
    <row r="70" spans="1:112" ht="15">
      <c r="A70" s="67">
        <v>58</v>
      </c>
      <c r="B70" s="323" t="str">
        <f>$B$67&amp;"3."</f>
        <v>E.3.3.</v>
      </c>
      <c r="C70" s="357" t="s">
        <v>182</v>
      </c>
      <c r="D70" s="363"/>
      <c r="E70" s="358">
        <v>0.21</v>
      </c>
      <c r="F70" s="350">
        <f>H70+NPV(FD,I70:INDEX(I70:DC70,PAL))</f>
        <v>0</v>
      </c>
      <c r="G70" s="350">
        <f>SUMIF($H$5:$DC$5,"&lt;="&amp;PAL,$H70:$DC70)</f>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0</v>
      </c>
      <c r="AI70" s="359">
        <v>0</v>
      </c>
      <c r="AJ70" s="359">
        <v>0</v>
      </c>
      <c r="AK70" s="359">
        <v>0</v>
      </c>
      <c r="AL70" s="359">
        <v>0</v>
      </c>
      <c r="AM70" s="359">
        <v>0</v>
      </c>
      <c r="AN70" s="359">
        <v>0</v>
      </c>
      <c r="AO70" s="359">
        <v>0</v>
      </c>
      <c r="AP70" s="359">
        <v>0</v>
      </c>
      <c r="AQ70" s="359">
        <v>0</v>
      </c>
      <c r="AR70" s="359">
        <v>0</v>
      </c>
      <c r="AS70" s="359">
        <v>0</v>
      </c>
      <c r="AT70" s="359">
        <v>0</v>
      </c>
      <c r="AU70" s="359">
        <v>0</v>
      </c>
      <c r="AV70" s="359">
        <v>0</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59">
        <v>0</v>
      </c>
      <c r="BY70" s="359">
        <v>0</v>
      </c>
      <c r="BZ70" s="359">
        <v>0</v>
      </c>
      <c r="CA70" s="359">
        <v>0</v>
      </c>
      <c r="CB70" s="359">
        <v>0</v>
      </c>
      <c r="CC70" s="359">
        <v>0</v>
      </c>
      <c r="CD70" s="359">
        <v>0</v>
      </c>
      <c r="CE70" s="359">
        <v>0</v>
      </c>
      <c r="CF70" s="359">
        <v>0</v>
      </c>
      <c r="CG70" s="359">
        <v>0</v>
      </c>
      <c r="CH70" s="359">
        <v>0</v>
      </c>
      <c r="CI70" s="359">
        <v>0</v>
      </c>
      <c r="CJ70" s="359">
        <v>0</v>
      </c>
      <c r="CK70" s="359">
        <v>0</v>
      </c>
      <c r="CL70" s="359">
        <v>0</v>
      </c>
      <c r="CM70" s="359">
        <v>0</v>
      </c>
      <c r="CN70" s="359">
        <v>0</v>
      </c>
      <c r="CO70" s="359">
        <v>0</v>
      </c>
      <c r="CP70" s="359">
        <v>0</v>
      </c>
      <c r="CQ70" s="359">
        <v>0</v>
      </c>
      <c r="CR70" s="359">
        <v>0</v>
      </c>
      <c r="CS70" s="359">
        <v>0</v>
      </c>
      <c r="CT70" s="359">
        <v>0</v>
      </c>
      <c r="CU70" s="359">
        <v>0</v>
      </c>
      <c r="CV70" s="359">
        <v>0</v>
      </c>
      <c r="CW70" s="359">
        <v>0</v>
      </c>
      <c r="CX70" s="359">
        <v>0</v>
      </c>
      <c r="CY70" s="359">
        <v>0</v>
      </c>
      <c r="CZ70" s="359">
        <v>0</v>
      </c>
      <c r="DA70" s="359">
        <v>0</v>
      </c>
      <c r="DB70" s="359">
        <v>0</v>
      </c>
      <c r="DC70" s="359">
        <v>0</v>
      </c>
      <c r="DE70" s="23">
        <f t="shared" si="39"/>
        <v>0</v>
      </c>
      <c r="DF70" s="23">
        <f t="shared" si="17"/>
        <v>0</v>
      </c>
      <c r="DG70">
        <f t="shared" si="38"/>
        <v>21</v>
      </c>
      <c r="DH70">
        <v>0</v>
      </c>
    </row>
    <row r="71" spans="1:112" ht="15">
      <c r="A71" s="67">
        <v>59</v>
      </c>
      <c r="B71" s="323" t="str">
        <f>$B$67&amp;"4."</f>
        <v>E.3.4.</v>
      </c>
      <c r="C71" s="357" t="s">
        <v>182</v>
      </c>
      <c r="D71" s="363"/>
      <c r="E71" s="358">
        <v>0.21</v>
      </c>
      <c r="F71" s="350">
        <f>H71+NPV(FD,I71:INDEX(I71:DC71,PAL))</f>
        <v>0</v>
      </c>
      <c r="G71" s="350">
        <f>SUMIF($H$5:$DC$5,"&lt;="&amp;PAL,$H71:$DC71)</f>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0</v>
      </c>
      <c r="AV71" s="359">
        <v>0</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0</v>
      </c>
      <c r="BR71" s="359">
        <v>0</v>
      </c>
      <c r="BS71" s="359">
        <v>0</v>
      </c>
      <c r="BT71" s="359">
        <v>0</v>
      </c>
      <c r="BU71" s="359">
        <v>0</v>
      </c>
      <c r="BV71" s="359">
        <v>0</v>
      </c>
      <c r="BW71" s="359">
        <v>0</v>
      </c>
      <c r="BX71" s="359">
        <v>0</v>
      </c>
      <c r="BY71" s="359">
        <v>0</v>
      </c>
      <c r="BZ71" s="359">
        <v>0</v>
      </c>
      <c r="CA71" s="359">
        <v>0</v>
      </c>
      <c r="CB71" s="359">
        <v>0</v>
      </c>
      <c r="CC71" s="359">
        <v>0</v>
      </c>
      <c r="CD71" s="359">
        <v>0</v>
      </c>
      <c r="CE71" s="359">
        <v>0</v>
      </c>
      <c r="CF71" s="359">
        <v>0</v>
      </c>
      <c r="CG71" s="359">
        <v>0</v>
      </c>
      <c r="CH71" s="359">
        <v>0</v>
      </c>
      <c r="CI71" s="359">
        <v>0</v>
      </c>
      <c r="CJ71" s="359">
        <v>0</v>
      </c>
      <c r="CK71" s="359">
        <v>0</v>
      </c>
      <c r="CL71" s="359">
        <v>0</v>
      </c>
      <c r="CM71" s="359">
        <v>0</v>
      </c>
      <c r="CN71" s="359">
        <v>0</v>
      </c>
      <c r="CO71" s="359">
        <v>0</v>
      </c>
      <c r="CP71" s="359">
        <v>0</v>
      </c>
      <c r="CQ71" s="359">
        <v>0</v>
      </c>
      <c r="CR71" s="359">
        <v>0</v>
      </c>
      <c r="CS71" s="359">
        <v>0</v>
      </c>
      <c r="CT71" s="359">
        <v>0</v>
      </c>
      <c r="CU71" s="359">
        <v>0</v>
      </c>
      <c r="CV71" s="359">
        <v>0</v>
      </c>
      <c r="CW71" s="359">
        <v>0</v>
      </c>
      <c r="CX71" s="359">
        <v>0</v>
      </c>
      <c r="CY71" s="359">
        <v>0</v>
      </c>
      <c r="CZ71" s="359">
        <v>0</v>
      </c>
      <c r="DA71" s="359">
        <v>0</v>
      </c>
      <c r="DB71" s="359">
        <v>0</v>
      </c>
      <c r="DC71" s="359">
        <v>0</v>
      </c>
      <c r="DE71" s="23">
        <f t="shared" si="39"/>
        <v>0</v>
      </c>
      <c r="DF71" s="23">
        <f t="shared" si="17"/>
        <v>0</v>
      </c>
      <c r="DG71">
        <f t="shared" si="38"/>
        <v>21</v>
      </c>
      <c r="DH71">
        <v>0</v>
      </c>
    </row>
    <row r="72" spans="1:112" ht="15">
      <c r="A72" s="67">
        <v>60</v>
      </c>
      <c r="B72" s="323" t="str">
        <f>$B$67&amp;"5."</f>
        <v>E.3.5.</v>
      </c>
      <c r="C72" s="357" t="s">
        <v>182</v>
      </c>
      <c r="D72" s="363"/>
      <c r="E72" s="358">
        <v>0.21</v>
      </c>
      <c r="F72" s="350">
        <f>H72+NPV(FD,I72:INDEX(I72:DC72,PAL))</f>
        <v>0</v>
      </c>
      <c r="G72" s="350">
        <f>SUMIF($H$5:$DC$5,"&lt;="&amp;PAL,$H72:$DC72)</f>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0</v>
      </c>
      <c r="AI72" s="359">
        <v>0</v>
      </c>
      <c r="AJ72" s="359">
        <v>0</v>
      </c>
      <c r="AK72" s="359">
        <v>0</v>
      </c>
      <c r="AL72" s="359">
        <v>0</v>
      </c>
      <c r="AM72" s="359">
        <v>0</v>
      </c>
      <c r="AN72" s="359">
        <v>0</v>
      </c>
      <c r="AO72" s="359">
        <v>0</v>
      </c>
      <c r="AP72" s="359">
        <v>0</v>
      </c>
      <c r="AQ72" s="359">
        <v>0</v>
      </c>
      <c r="AR72" s="359">
        <v>0</v>
      </c>
      <c r="AS72" s="359">
        <v>0</v>
      </c>
      <c r="AT72" s="359">
        <v>0</v>
      </c>
      <c r="AU72" s="359">
        <v>0</v>
      </c>
      <c r="AV72" s="359">
        <v>0</v>
      </c>
      <c r="AW72" s="359">
        <v>0</v>
      </c>
      <c r="AX72" s="359">
        <v>0</v>
      </c>
      <c r="AY72" s="359">
        <v>0</v>
      </c>
      <c r="AZ72" s="359">
        <v>0</v>
      </c>
      <c r="BA72" s="359">
        <v>0</v>
      </c>
      <c r="BB72" s="359">
        <v>0</v>
      </c>
      <c r="BC72" s="359">
        <v>0</v>
      </c>
      <c r="BD72" s="359">
        <v>0</v>
      </c>
      <c r="BE72" s="359">
        <v>0</v>
      </c>
      <c r="BF72" s="359">
        <v>0</v>
      </c>
      <c r="BG72" s="359">
        <v>0</v>
      </c>
      <c r="BH72" s="359">
        <v>0</v>
      </c>
      <c r="BI72" s="359">
        <v>0</v>
      </c>
      <c r="BJ72" s="359">
        <v>0</v>
      </c>
      <c r="BK72" s="359">
        <v>0</v>
      </c>
      <c r="BL72" s="359">
        <v>0</v>
      </c>
      <c r="BM72" s="359">
        <v>0</v>
      </c>
      <c r="BN72" s="359">
        <v>0</v>
      </c>
      <c r="BO72" s="359">
        <v>0</v>
      </c>
      <c r="BP72" s="359">
        <v>0</v>
      </c>
      <c r="BQ72" s="359">
        <v>0</v>
      </c>
      <c r="BR72" s="359">
        <v>0</v>
      </c>
      <c r="BS72" s="359">
        <v>0</v>
      </c>
      <c r="BT72" s="359">
        <v>0</v>
      </c>
      <c r="BU72" s="359">
        <v>0</v>
      </c>
      <c r="BV72" s="359">
        <v>0</v>
      </c>
      <c r="BW72" s="359">
        <v>0</v>
      </c>
      <c r="BX72" s="359">
        <v>0</v>
      </c>
      <c r="BY72" s="359">
        <v>0</v>
      </c>
      <c r="BZ72" s="359">
        <v>0</v>
      </c>
      <c r="CA72" s="359">
        <v>0</v>
      </c>
      <c r="CB72" s="359">
        <v>0</v>
      </c>
      <c r="CC72" s="359">
        <v>0</v>
      </c>
      <c r="CD72" s="359">
        <v>0</v>
      </c>
      <c r="CE72" s="359">
        <v>0</v>
      </c>
      <c r="CF72" s="359">
        <v>0</v>
      </c>
      <c r="CG72" s="359">
        <v>0</v>
      </c>
      <c r="CH72" s="359">
        <v>0</v>
      </c>
      <c r="CI72" s="359">
        <v>0</v>
      </c>
      <c r="CJ72" s="359">
        <v>0</v>
      </c>
      <c r="CK72" s="359">
        <v>0</v>
      </c>
      <c r="CL72" s="359">
        <v>0</v>
      </c>
      <c r="CM72" s="359">
        <v>0</v>
      </c>
      <c r="CN72" s="359">
        <v>0</v>
      </c>
      <c r="CO72" s="359">
        <v>0</v>
      </c>
      <c r="CP72" s="359">
        <v>0</v>
      </c>
      <c r="CQ72" s="359">
        <v>0</v>
      </c>
      <c r="CR72" s="359">
        <v>0</v>
      </c>
      <c r="CS72" s="359">
        <v>0</v>
      </c>
      <c r="CT72" s="359">
        <v>0</v>
      </c>
      <c r="CU72" s="359">
        <v>0</v>
      </c>
      <c r="CV72" s="359">
        <v>0</v>
      </c>
      <c r="CW72" s="359">
        <v>0</v>
      </c>
      <c r="CX72" s="359">
        <v>0</v>
      </c>
      <c r="CY72" s="359">
        <v>0</v>
      </c>
      <c r="CZ72" s="359">
        <v>0</v>
      </c>
      <c r="DA72" s="359">
        <v>0</v>
      </c>
      <c r="DB72" s="359">
        <v>0</v>
      </c>
      <c r="DC72" s="359">
        <v>0</v>
      </c>
      <c r="DE72" s="23">
        <f t="shared" si="39"/>
        <v>0</v>
      </c>
      <c r="DF72" s="23">
        <f t="shared" si="17"/>
        <v>0</v>
      </c>
      <c r="DG72">
        <f t="shared" si="38"/>
        <v>21</v>
      </c>
      <c r="DH72">
        <v>0</v>
      </c>
    </row>
    <row r="73" spans="1:112" ht="15">
      <c r="A73" s="67">
        <v>61</v>
      </c>
      <c r="B73" s="323" t="str">
        <f>$B$67&amp;"6."</f>
        <v>E.3.6.</v>
      </c>
      <c r="C73" s="357" t="s">
        <v>182</v>
      </c>
      <c r="D73" s="363"/>
      <c r="E73" s="358">
        <v>0.21</v>
      </c>
      <c r="F73" s="350">
        <f>H73+NPV(FD,I73:INDEX(I73:DC73,PAL))</f>
        <v>0</v>
      </c>
      <c r="G73" s="350">
        <f>SUMIF($H$5:$DC$5,"&lt;="&amp;PAL,$H73:$DC73)</f>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0</v>
      </c>
      <c r="AI73" s="359">
        <v>0</v>
      </c>
      <c r="AJ73" s="359">
        <v>0</v>
      </c>
      <c r="AK73" s="359">
        <v>0</v>
      </c>
      <c r="AL73" s="359">
        <v>0</v>
      </c>
      <c r="AM73" s="359">
        <v>0</v>
      </c>
      <c r="AN73" s="359">
        <v>0</v>
      </c>
      <c r="AO73" s="359">
        <v>0</v>
      </c>
      <c r="AP73" s="359">
        <v>0</v>
      </c>
      <c r="AQ73" s="359">
        <v>0</v>
      </c>
      <c r="AR73" s="359">
        <v>0</v>
      </c>
      <c r="AS73" s="359">
        <v>0</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0</v>
      </c>
      <c r="BM73" s="359">
        <v>0</v>
      </c>
      <c r="BN73" s="359">
        <v>0</v>
      </c>
      <c r="BO73" s="359">
        <v>0</v>
      </c>
      <c r="BP73" s="359">
        <v>0</v>
      </c>
      <c r="BQ73" s="359">
        <v>0</v>
      </c>
      <c r="BR73" s="359">
        <v>0</v>
      </c>
      <c r="BS73" s="359">
        <v>0</v>
      </c>
      <c r="BT73" s="359">
        <v>0</v>
      </c>
      <c r="BU73" s="359">
        <v>0</v>
      </c>
      <c r="BV73" s="359">
        <v>0</v>
      </c>
      <c r="BW73" s="359">
        <v>0</v>
      </c>
      <c r="BX73" s="359">
        <v>0</v>
      </c>
      <c r="BY73" s="359">
        <v>0</v>
      </c>
      <c r="BZ73" s="359">
        <v>0</v>
      </c>
      <c r="CA73" s="359">
        <v>0</v>
      </c>
      <c r="CB73" s="359">
        <v>0</v>
      </c>
      <c r="CC73" s="359">
        <v>0</v>
      </c>
      <c r="CD73" s="359">
        <v>0</v>
      </c>
      <c r="CE73" s="359">
        <v>0</v>
      </c>
      <c r="CF73" s="359">
        <v>0</v>
      </c>
      <c r="CG73" s="359">
        <v>0</v>
      </c>
      <c r="CH73" s="359">
        <v>0</v>
      </c>
      <c r="CI73" s="359">
        <v>0</v>
      </c>
      <c r="CJ73" s="359">
        <v>0</v>
      </c>
      <c r="CK73" s="359">
        <v>0</v>
      </c>
      <c r="CL73" s="359">
        <v>0</v>
      </c>
      <c r="CM73" s="359">
        <v>0</v>
      </c>
      <c r="CN73" s="359">
        <v>0</v>
      </c>
      <c r="CO73" s="359">
        <v>0</v>
      </c>
      <c r="CP73" s="359">
        <v>0</v>
      </c>
      <c r="CQ73" s="359">
        <v>0</v>
      </c>
      <c r="CR73" s="359">
        <v>0</v>
      </c>
      <c r="CS73" s="359">
        <v>0</v>
      </c>
      <c r="CT73" s="359">
        <v>0</v>
      </c>
      <c r="CU73" s="359">
        <v>0</v>
      </c>
      <c r="CV73" s="359">
        <v>0</v>
      </c>
      <c r="CW73" s="359">
        <v>0</v>
      </c>
      <c r="CX73" s="359">
        <v>0</v>
      </c>
      <c r="CY73" s="359">
        <v>0</v>
      </c>
      <c r="CZ73" s="359">
        <v>0</v>
      </c>
      <c r="DA73" s="359">
        <v>0</v>
      </c>
      <c r="DB73" s="359">
        <v>0</v>
      </c>
      <c r="DC73" s="359">
        <v>0</v>
      </c>
      <c r="DE73" s="23">
        <f t="shared" si="39"/>
        <v>0</v>
      </c>
      <c r="DF73" s="23">
        <f t="shared" si="17"/>
        <v>0</v>
      </c>
      <c r="DG73">
        <f t="shared" si="38"/>
        <v>21</v>
      </c>
      <c r="DH73">
        <v>0</v>
      </c>
    </row>
    <row r="74" spans="1:112" ht="15">
      <c r="A74" s="67">
        <v>62</v>
      </c>
      <c r="B74" s="323" t="str">
        <f>$B$67&amp;"7."</f>
        <v>E.3.7.</v>
      </c>
      <c r="C74" s="357" t="s">
        <v>182</v>
      </c>
      <c r="D74" s="363"/>
      <c r="E74" s="358">
        <v>0.21</v>
      </c>
      <c r="F74" s="350">
        <f>H74+NPV(FD,I74:INDEX(I74:DC74,PAL))</f>
        <v>0</v>
      </c>
      <c r="G74" s="350">
        <f>SUMIF($H$5:$DC$5,"&lt;="&amp;PAL,$H74:$DC74)</f>
        <v>0</v>
      </c>
      <c r="H74" s="359">
        <v>0</v>
      </c>
      <c r="I74" s="359">
        <v>0</v>
      </c>
      <c r="J74" s="359">
        <v>0</v>
      </c>
      <c r="K74" s="359">
        <v>0</v>
      </c>
      <c r="L74" s="359">
        <v>0</v>
      </c>
      <c r="M74" s="359">
        <v>0</v>
      </c>
      <c r="N74" s="359">
        <v>0</v>
      </c>
      <c r="O74" s="359">
        <v>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0</v>
      </c>
      <c r="AI74" s="359">
        <v>0</v>
      </c>
      <c r="AJ74" s="359">
        <v>0</v>
      </c>
      <c r="AK74" s="359">
        <v>0</v>
      </c>
      <c r="AL74" s="359">
        <v>0</v>
      </c>
      <c r="AM74" s="359">
        <v>0</v>
      </c>
      <c r="AN74" s="359">
        <v>0</v>
      </c>
      <c r="AO74" s="359">
        <v>0</v>
      </c>
      <c r="AP74" s="359">
        <v>0</v>
      </c>
      <c r="AQ74" s="359">
        <v>0</v>
      </c>
      <c r="AR74" s="359">
        <v>0</v>
      </c>
      <c r="AS74" s="359">
        <v>0</v>
      </c>
      <c r="AT74" s="359">
        <v>0</v>
      </c>
      <c r="AU74" s="359">
        <v>0</v>
      </c>
      <c r="AV74" s="359">
        <v>0</v>
      </c>
      <c r="AW74" s="359">
        <v>0</v>
      </c>
      <c r="AX74" s="359">
        <v>0</v>
      </c>
      <c r="AY74" s="359">
        <v>0</v>
      </c>
      <c r="AZ74" s="359">
        <v>0</v>
      </c>
      <c r="BA74" s="359">
        <v>0</v>
      </c>
      <c r="BB74" s="359">
        <v>0</v>
      </c>
      <c r="BC74" s="359">
        <v>0</v>
      </c>
      <c r="BD74" s="359">
        <v>0</v>
      </c>
      <c r="BE74" s="359">
        <v>0</v>
      </c>
      <c r="BF74" s="359">
        <v>0</v>
      </c>
      <c r="BG74" s="359">
        <v>0</v>
      </c>
      <c r="BH74" s="359">
        <v>0</v>
      </c>
      <c r="BI74" s="359">
        <v>0</v>
      </c>
      <c r="BJ74" s="359">
        <v>0</v>
      </c>
      <c r="BK74" s="359">
        <v>0</v>
      </c>
      <c r="BL74" s="359">
        <v>0</v>
      </c>
      <c r="BM74" s="359">
        <v>0</v>
      </c>
      <c r="BN74" s="359">
        <v>0</v>
      </c>
      <c r="BO74" s="359">
        <v>0</v>
      </c>
      <c r="BP74" s="359">
        <v>0</v>
      </c>
      <c r="BQ74" s="359">
        <v>0</v>
      </c>
      <c r="BR74" s="359">
        <v>0</v>
      </c>
      <c r="BS74" s="359">
        <v>0</v>
      </c>
      <c r="BT74" s="359">
        <v>0</v>
      </c>
      <c r="BU74" s="359">
        <v>0</v>
      </c>
      <c r="BV74" s="359">
        <v>0</v>
      </c>
      <c r="BW74" s="359">
        <v>0</v>
      </c>
      <c r="BX74" s="359">
        <v>0</v>
      </c>
      <c r="BY74" s="359">
        <v>0</v>
      </c>
      <c r="BZ74" s="359">
        <v>0</v>
      </c>
      <c r="CA74" s="359">
        <v>0</v>
      </c>
      <c r="CB74" s="359">
        <v>0</v>
      </c>
      <c r="CC74" s="359">
        <v>0</v>
      </c>
      <c r="CD74" s="359">
        <v>0</v>
      </c>
      <c r="CE74" s="359">
        <v>0</v>
      </c>
      <c r="CF74" s="359">
        <v>0</v>
      </c>
      <c r="CG74" s="359">
        <v>0</v>
      </c>
      <c r="CH74" s="359">
        <v>0</v>
      </c>
      <c r="CI74" s="359">
        <v>0</v>
      </c>
      <c r="CJ74" s="359">
        <v>0</v>
      </c>
      <c r="CK74" s="359">
        <v>0</v>
      </c>
      <c r="CL74" s="359">
        <v>0</v>
      </c>
      <c r="CM74" s="359">
        <v>0</v>
      </c>
      <c r="CN74" s="359">
        <v>0</v>
      </c>
      <c r="CO74" s="359">
        <v>0</v>
      </c>
      <c r="CP74" s="359">
        <v>0</v>
      </c>
      <c r="CQ74" s="359">
        <v>0</v>
      </c>
      <c r="CR74" s="359">
        <v>0</v>
      </c>
      <c r="CS74" s="359">
        <v>0</v>
      </c>
      <c r="CT74" s="359">
        <v>0</v>
      </c>
      <c r="CU74" s="359">
        <v>0</v>
      </c>
      <c r="CV74" s="359">
        <v>0</v>
      </c>
      <c r="CW74" s="359">
        <v>0</v>
      </c>
      <c r="CX74" s="359">
        <v>0</v>
      </c>
      <c r="CY74" s="359">
        <v>0</v>
      </c>
      <c r="CZ74" s="359">
        <v>0</v>
      </c>
      <c r="DA74" s="359">
        <v>0</v>
      </c>
      <c r="DB74" s="359">
        <v>0</v>
      </c>
      <c r="DC74" s="359">
        <v>0</v>
      </c>
      <c r="DE74" s="23">
        <f t="shared" si="39"/>
        <v>0</v>
      </c>
      <c r="DF74" s="23">
        <f t="shared" si="17"/>
        <v>0</v>
      </c>
      <c r="DG74">
        <f t="shared" si="38"/>
        <v>21</v>
      </c>
      <c r="DH74">
        <v>0</v>
      </c>
    </row>
    <row r="75" spans="1:112" ht="15">
      <c r="A75" s="67">
        <v>63</v>
      </c>
      <c r="B75" s="323" t="str">
        <f>$B$67&amp;"8."</f>
        <v>E.3.8.</v>
      </c>
      <c r="C75" s="357" t="s">
        <v>182</v>
      </c>
      <c r="D75" s="363"/>
      <c r="E75" s="358">
        <v>0.21</v>
      </c>
      <c r="F75" s="350">
        <f>H75+NPV(FD,I75:INDEX(I75:DC75,PAL))</f>
        <v>0</v>
      </c>
      <c r="G75" s="350">
        <f>SUMIF($H$5:$DC$5,"&lt;="&amp;PAL,$H75:$DC75)</f>
        <v>0</v>
      </c>
      <c r="H75" s="359">
        <v>0</v>
      </c>
      <c r="I75" s="359">
        <v>0</v>
      </c>
      <c r="J75" s="359">
        <v>0</v>
      </c>
      <c r="K75" s="359">
        <v>0</v>
      </c>
      <c r="L75" s="359">
        <v>0</v>
      </c>
      <c r="M75" s="359">
        <v>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0</v>
      </c>
      <c r="AI75" s="359">
        <v>0</v>
      </c>
      <c r="AJ75" s="359">
        <v>0</v>
      </c>
      <c r="AK75" s="359">
        <v>0</v>
      </c>
      <c r="AL75" s="359">
        <v>0</v>
      </c>
      <c r="AM75" s="359">
        <v>0</v>
      </c>
      <c r="AN75" s="359">
        <v>0</v>
      </c>
      <c r="AO75" s="359">
        <v>0</v>
      </c>
      <c r="AP75" s="359">
        <v>0</v>
      </c>
      <c r="AQ75" s="359">
        <v>0</v>
      </c>
      <c r="AR75" s="359">
        <v>0</v>
      </c>
      <c r="AS75" s="359">
        <v>0</v>
      </c>
      <c r="AT75" s="359">
        <v>0</v>
      </c>
      <c r="AU75" s="359">
        <v>0</v>
      </c>
      <c r="AV75" s="359">
        <v>0</v>
      </c>
      <c r="AW75" s="359">
        <v>0</v>
      </c>
      <c r="AX75" s="359">
        <v>0</v>
      </c>
      <c r="AY75" s="359">
        <v>0</v>
      </c>
      <c r="AZ75" s="359">
        <v>0</v>
      </c>
      <c r="BA75" s="359">
        <v>0</v>
      </c>
      <c r="BB75" s="359">
        <v>0</v>
      </c>
      <c r="BC75" s="359">
        <v>0</v>
      </c>
      <c r="BD75" s="359">
        <v>0</v>
      </c>
      <c r="BE75" s="359">
        <v>0</v>
      </c>
      <c r="BF75" s="359">
        <v>0</v>
      </c>
      <c r="BG75" s="359">
        <v>0</v>
      </c>
      <c r="BH75" s="359">
        <v>0</v>
      </c>
      <c r="BI75" s="359">
        <v>0</v>
      </c>
      <c r="BJ75" s="359">
        <v>0</v>
      </c>
      <c r="BK75" s="359">
        <v>0</v>
      </c>
      <c r="BL75" s="359">
        <v>0</v>
      </c>
      <c r="BM75" s="359">
        <v>0</v>
      </c>
      <c r="BN75" s="359">
        <v>0</v>
      </c>
      <c r="BO75" s="359">
        <v>0</v>
      </c>
      <c r="BP75" s="359">
        <v>0</v>
      </c>
      <c r="BQ75" s="359">
        <v>0</v>
      </c>
      <c r="BR75" s="359">
        <v>0</v>
      </c>
      <c r="BS75" s="359">
        <v>0</v>
      </c>
      <c r="BT75" s="359">
        <v>0</v>
      </c>
      <c r="BU75" s="359">
        <v>0</v>
      </c>
      <c r="BV75" s="359">
        <v>0</v>
      </c>
      <c r="BW75" s="359">
        <v>0</v>
      </c>
      <c r="BX75" s="359">
        <v>0</v>
      </c>
      <c r="BY75" s="359">
        <v>0</v>
      </c>
      <c r="BZ75" s="359">
        <v>0</v>
      </c>
      <c r="CA75" s="359">
        <v>0</v>
      </c>
      <c r="CB75" s="359">
        <v>0</v>
      </c>
      <c r="CC75" s="359">
        <v>0</v>
      </c>
      <c r="CD75" s="359">
        <v>0</v>
      </c>
      <c r="CE75" s="359">
        <v>0</v>
      </c>
      <c r="CF75" s="359">
        <v>0</v>
      </c>
      <c r="CG75" s="359">
        <v>0</v>
      </c>
      <c r="CH75" s="359">
        <v>0</v>
      </c>
      <c r="CI75" s="359">
        <v>0</v>
      </c>
      <c r="CJ75" s="359">
        <v>0</v>
      </c>
      <c r="CK75" s="359">
        <v>0</v>
      </c>
      <c r="CL75" s="359">
        <v>0</v>
      </c>
      <c r="CM75" s="359">
        <v>0</v>
      </c>
      <c r="CN75" s="359">
        <v>0</v>
      </c>
      <c r="CO75" s="359">
        <v>0</v>
      </c>
      <c r="CP75" s="359">
        <v>0</v>
      </c>
      <c r="CQ75" s="359">
        <v>0</v>
      </c>
      <c r="CR75" s="359">
        <v>0</v>
      </c>
      <c r="CS75" s="359">
        <v>0</v>
      </c>
      <c r="CT75" s="359">
        <v>0</v>
      </c>
      <c r="CU75" s="359">
        <v>0</v>
      </c>
      <c r="CV75" s="359">
        <v>0</v>
      </c>
      <c r="CW75" s="359">
        <v>0</v>
      </c>
      <c r="CX75" s="359">
        <v>0</v>
      </c>
      <c r="CY75" s="359">
        <v>0</v>
      </c>
      <c r="CZ75" s="359">
        <v>0</v>
      </c>
      <c r="DA75" s="359">
        <v>0</v>
      </c>
      <c r="DB75" s="359">
        <v>0</v>
      </c>
      <c r="DC75" s="359">
        <v>0</v>
      </c>
      <c r="DE75" s="23">
        <f t="shared" si="39"/>
        <v>0</v>
      </c>
      <c r="DF75" s="23">
        <f t="shared" si="17"/>
        <v>0</v>
      </c>
      <c r="DG75">
        <f t="shared" si="38"/>
        <v>21</v>
      </c>
      <c r="DH75">
        <v>0</v>
      </c>
    </row>
    <row r="76" spans="1:112" ht="15">
      <c r="A76" s="67">
        <v>64</v>
      </c>
      <c r="B76" s="323" t="str">
        <f>$B$67&amp;"9."</f>
        <v>E.3.9.</v>
      </c>
      <c r="C76" s="360" t="s">
        <v>178</v>
      </c>
      <c r="D76" s="323"/>
      <c r="E76" s="358">
        <v>0.21</v>
      </c>
      <c r="F76" s="350">
        <f>H76+NPV(FD,I76:INDEX(I76:DC76,PAL))</f>
        <v>0</v>
      </c>
      <c r="G76" s="350">
        <f>SUMIF($H$5:$DC$5,"&lt;="&amp;PAL,$H76:$DC76)</f>
        <v>0</v>
      </c>
      <c r="H76" s="361">
        <v>0</v>
      </c>
      <c r="I76" s="361">
        <v>0</v>
      </c>
      <c r="J76" s="361">
        <v>0</v>
      </c>
      <c r="K76" s="361">
        <v>0</v>
      </c>
      <c r="L76" s="361">
        <v>0</v>
      </c>
      <c r="M76" s="361">
        <v>0</v>
      </c>
      <c r="N76" s="361">
        <v>0</v>
      </c>
      <c r="O76" s="361">
        <v>0</v>
      </c>
      <c r="P76" s="361">
        <v>0</v>
      </c>
      <c r="Q76" s="361">
        <v>0</v>
      </c>
      <c r="R76" s="361">
        <v>0</v>
      </c>
      <c r="S76" s="362">
        <v>0</v>
      </c>
      <c r="T76" s="362">
        <v>0</v>
      </c>
      <c r="U76" s="362">
        <v>0</v>
      </c>
      <c r="V76" s="362">
        <v>0</v>
      </c>
      <c r="W76" s="362">
        <v>0</v>
      </c>
      <c r="X76" s="362">
        <v>0</v>
      </c>
      <c r="Y76" s="362">
        <v>0</v>
      </c>
      <c r="Z76" s="362">
        <v>0</v>
      </c>
      <c r="AA76" s="362">
        <v>0</v>
      </c>
      <c r="AB76" s="362">
        <v>0</v>
      </c>
      <c r="AC76" s="362">
        <v>0</v>
      </c>
      <c r="AD76" s="362">
        <v>0</v>
      </c>
      <c r="AE76" s="362">
        <v>0</v>
      </c>
      <c r="AF76" s="362">
        <v>0</v>
      </c>
      <c r="AG76" s="362">
        <v>0</v>
      </c>
      <c r="AH76" s="362">
        <v>0</v>
      </c>
      <c r="AI76" s="362">
        <v>0</v>
      </c>
      <c r="AJ76" s="362">
        <v>0</v>
      </c>
      <c r="AK76" s="362">
        <v>0</v>
      </c>
      <c r="AL76" s="362">
        <v>0</v>
      </c>
      <c r="AM76" s="362">
        <v>0</v>
      </c>
      <c r="AN76" s="362">
        <v>0</v>
      </c>
      <c r="AO76" s="362">
        <v>0</v>
      </c>
      <c r="AP76" s="362">
        <v>0</v>
      </c>
      <c r="AQ76" s="362">
        <v>0</v>
      </c>
      <c r="AR76" s="362">
        <v>0</v>
      </c>
      <c r="AS76" s="362">
        <v>0</v>
      </c>
      <c r="AT76" s="362">
        <v>0</v>
      </c>
      <c r="AU76" s="362">
        <v>0</v>
      </c>
      <c r="AV76" s="362">
        <v>0</v>
      </c>
      <c r="AW76" s="362">
        <v>0</v>
      </c>
      <c r="AX76" s="362">
        <v>0</v>
      </c>
      <c r="AY76" s="362">
        <v>0</v>
      </c>
      <c r="AZ76" s="362">
        <v>0</v>
      </c>
      <c r="BA76" s="362">
        <v>0</v>
      </c>
      <c r="BB76" s="362">
        <v>0</v>
      </c>
      <c r="BC76" s="362">
        <v>0</v>
      </c>
      <c r="BD76" s="362">
        <v>0</v>
      </c>
      <c r="BE76" s="362">
        <v>0</v>
      </c>
      <c r="BF76" s="362">
        <v>0</v>
      </c>
      <c r="BG76" s="362">
        <v>0</v>
      </c>
      <c r="BH76" s="362">
        <v>0</v>
      </c>
      <c r="BI76" s="362">
        <v>0</v>
      </c>
      <c r="BJ76" s="362">
        <v>0</v>
      </c>
      <c r="BK76" s="362">
        <v>0</v>
      </c>
      <c r="BL76" s="362">
        <v>0</v>
      </c>
      <c r="BM76" s="362">
        <v>0</v>
      </c>
      <c r="BN76" s="362">
        <v>0</v>
      </c>
      <c r="BO76" s="362">
        <v>0</v>
      </c>
      <c r="BP76" s="362">
        <v>0</v>
      </c>
      <c r="BQ76" s="362">
        <v>0</v>
      </c>
      <c r="BR76" s="362">
        <v>0</v>
      </c>
      <c r="BS76" s="362">
        <v>0</v>
      </c>
      <c r="BT76" s="362">
        <v>0</v>
      </c>
      <c r="BU76" s="362">
        <v>0</v>
      </c>
      <c r="BV76" s="362">
        <v>0</v>
      </c>
      <c r="BW76" s="362">
        <v>0</v>
      </c>
      <c r="BX76" s="362">
        <v>0</v>
      </c>
      <c r="BY76" s="362">
        <v>0</v>
      </c>
      <c r="BZ76" s="362">
        <v>0</v>
      </c>
      <c r="CA76" s="362">
        <v>0</v>
      </c>
      <c r="CB76" s="362">
        <v>0</v>
      </c>
      <c r="CC76" s="362">
        <v>0</v>
      </c>
      <c r="CD76" s="362">
        <v>0</v>
      </c>
      <c r="CE76" s="362">
        <v>0</v>
      </c>
      <c r="CF76" s="362">
        <v>0</v>
      </c>
      <c r="CG76" s="362">
        <v>0</v>
      </c>
      <c r="CH76" s="362">
        <v>0</v>
      </c>
      <c r="CI76" s="362">
        <v>0</v>
      </c>
      <c r="CJ76" s="362">
        <v>0</v>
      </c>
      <c r="CK76" s="362">
        <v>0</v>
      </c>
      <c r="CL76" s="362">
        <v>0</v>
      </c>
      <c r="CM76" s="362">
        <v>0</v>
      </c>
      <c r="CN76" s="362">
        <v>0</v>
      </c>
      <c r="CO76" s="362">
        <v>0</v>
      </c>
      <c r="CP76" s="362">
        <v>0</v>
      </c>
      <c r="CQ76" s="362">
        <v>0</v>
      </c>
      <c r="CR76" s="362">
        <v>0</v>
      </c>
      <c r="CS76" s="362">
        <v>0</v>
      </c>
      <c r="CT76" s="362">
        <v>0</v>
      </c>
      <c r="CU76" s="362">
        <v>0</v>
      </c>
      <c r="CV76" s="362">
        <v>0</v>
      </c>
      <c r="CW76" s="362">
        <v>0</v>
      </c>
      <c r="CX76" s="362">
        <v>0</v>
      </c>
      <c r="CY76" s="362">
        <v>0</v>
      </c>
      <c r="CZ76" s="362">
        <v>0</v>
      </c>
      <c r="DA76" s="362">
        <v>0</v>
      </c>
      <c r="DB76" s="362">
        <v>0</v>
      </c>
      <c r="DC76" s="362">
        <v>0</v>
      </c>
      <c r="DE76" s="23">
        <f t="shared" si="39"/>
        <v>0</v>
      </c>
      <c r="DF76" s="23">
        <f t="shared" si="17"/>
        <v>0</v>
      </c>
      <c r="DG76">
        <f t="shared" si="38"/>
        <v>21</v>
      </c>
      <c r="DH76">
        <v>0</v>
      </c>
    </row>
    <row r="77" spans="1:112" ht="15">
      <c r="A77" s="67">
        <v>65</v>
      </c>
      <c r="B77" s="323" t="str">
        <f>$B$67&amp;"L."</f>
        <v>E.3.L.</v>
      </c>
      <c r="C77" s="360" t="s">
        <v>179</v>
      </c>
      <c r="D77" s="323"/>
      <c r="E77" s="358">
        <v>0.21</v>
      </c>
      <c r="F77" s="350">
        <f>H77+NPV(FD,I77:INDEX(I77:DC77,PAL))</f>
        <v>0</v>
      </c>
      <c r="G77" s="350">
        <f>SUMIF($H$5:$DC$5,"&lt;="&amp;PAL,$H77:$DC77)</f>
        <v>0</v>
      </c>
      <c r="H77" s="361">
        <v>0</v>
      </c>
      <c r="I77" s="361">
        <v>0</v>
      </c>
      <c r="J77" s="361">
        <v>0</v>
      </c>
      <c r="K77" s="361">
        <v>0</v>
      </c>
      <c r="L77" s="361">
        <v>0</v>
      </c>
      <c r="M77" s="361">
        <v>0</v>
      </c>
      <c r="N77" s="361">
        <v>0</v>
      </c>
      <c r="O77" s="361">
        <v>0</v>
      </c>
      <c r="P77" s="361">
        <v>0</v>
      </c>
      <c r="Q77" s="361">
        <v>0</v>
      </c>
      <c r="R77" s="361">
        <v>0</v>
      </c>
      <c r="S77" s="361">
        <v>0</v>
      </c>
      <c r="T77" s="361">
        <v>0</v>
      </c>
      <c r="U77" s="361">
        <v>0</v>
      </c>
      <c r="V77" s="361">
        <v>0</v>
      </c>
      <c r="W77" s="361">
        <v>0</v>
      </c>
      <c r="X77" s="361">
        <v>0</v>
      </c>
      <c r="Y77" s="361">
        <v>0</v>
      </c>
      <c r="Z77" s="361">
        <v>0</v>
      </c>
      <c r="AA77" s="361">
        <v>0</v>
      </c>
      <c r="AB77" s="362">
        <v>0</v>
      </c>
      <c r="AC77" s="361">
        <v>0</v>
      </c>
      <c r="AD77" s="361">
        <v>0</v>
      </c>
      <c r="AE77" s="361">
        <v>0</v>
      </c>
      <c r="AF77" s="361">
        <v>0</v>
      </c>
      <c r="AG77" s="361">
        <v>0</v>
      </c>
      <c r="AH77" s="361">
        <v>0</v>
      </c>
      <c r="AI77" s="361">
        <v>0</v>
      </c>
      <c r="AJ77" s="361">
        <v>0</v>
      </c>
      <c r="AK77" s="361">
        <v>0</v>
      </c>
      <c r="AL77" s="361">
        <v>0</v>
      </c>
      <c r="AM77" s="361">
        <v>0</v>
      </c>
      <c r="AN77" s="361">
        <v>0</v>
      </c>
      <c r="AO77" s="361">
        <v>0</v>
      </c>
      <c r="AP77" s="361">
        <v>0</v>
      </c>
      <c r="AQ77" s="361">
        <v>0</v>
      </c>
      <c r="AR77" s="361">
        <v>0</v>
      </c>
      <c r="AS77" s="361">
        <v>0</v>
      </c>
      <c r="AT77" s="361">
        <v>0</v>
      </c>
      <c r="AU77" s="361">
        <v>0</v>
      </c>
      <c r="AV77" s="361">
        <v>0</v>
      </c>
      <c r="AW77" s="361">
        <v>0</v>
      </c>
      <c r="AX77" s="361">
        <v>0</v>
      </c>
      <c r="AY77" s="361">
        <v>0</v>
      </c>
      <c r="AZ77" s="361">
        <v>0</v>
      </c>
      <c r="BA77" s="361">
        <v>0</v>
      </c>
      <c r="BB77" s="361">
        <v>0</v>
      </c>
      <c r="BC77" s="361">
        <v>0</v>
      </c>
      <c r="BD77" s="361">
        <v>0</v>
      </c>
      <c r="BE77" s="361">
        <v>0</v>
      </c>
      <c r="BF77" s="361">
        <v>0</v>
      </c>
      <c r="BG77" s="361">
        <v>0</v>
      </c>
      <c r="BH77" s="361">
        <v>0</v>
      </c>
      <c r="BI77" s="361">
        <v>0</v>
      </c>
      <c r="BJ77" s="361">
        <v>0</v>
      </c>
      <c r="BK77" s="361">
        <v>0</v>
      </c>
      <c r="BL77" s="361">
        <v>0</v>
      </c>
      <c r="BM77" s="361">
        <v>0</v>
      </c>
      <c r="BN77" s="361">
        <v>0</v>
      </c>
      <c r="BO77" s="361">
        <v>0</v>
      </c>
      <c r="BP77" s="361">
        <v>0</v>
      </c>
      <c r="BQ77" s="361">
        <v>0</v>
      </c>
      <c r="BR77" s="361">
        <v>0</v>
      </c>
      <c r="BS77" s="361">
        <v>0</v>
      </c>
      <c r="BT77" s="361">
        <v>0</v>
      </c>
      <c r="BU77" s="361">
        <v>0</v>
      </c>
      <c r="BV77" s="361">
        <v>0</v>
      </c>
      <c r="BW77" s="361">
        <v>0</v>
      </c>
      <c r="BX77" s="361">
        <v>0</v>
      </c>
      <c r="BY77" s="361">
        <v>0</v>
      </c>
      <c r="BZ77" s="361">
        <v>0</v>
      </c>
      <c r="CA77" s="361">
        <v>0</v>
      </c>
      <c r="CB77" s="361">
        <v>0</v>
      </c>
      <c r="CC77" s="361">
        <v>0</v>
      </c>
      <c r="CD77" s="361">
        <v>0</v>
      </c>
      <c r="CE77" s="361">
        <v>0</v>
      </c>
      <c r="CF77" s="361">
        <v>0</v>
      </c>
      <c r="CG77" s="361">
        <v>0</v>
      </c>
      <c r="CH77" s="361">
        <v>0</v>
      </c>
      <c r="CI77" s="361">
        <v>0</v>
      </c>
      <c r="CJ77" s="361">
        <v>0</v>
      </c>
      <c r="CK77" s="361">
        <v>0</v>
      </c>
      <c r="CL77" s="361">
        <v>0</v>
      </c>
      <c r="CM77" s="361">
        <v>0</v>
      </c>
      <c r="CN77" s="361">
        <v>0</v>
      </c>
      <c r="CO77" s="361">
        <v>0</v>
      </c>
      <c r="CP77" s="361">
        <v>0</v>
      </c>
      <c r="CQ77" s="361">
        <v>0</v>
      </c>
      <c r="CR77" s="361">
        <v>0</v>
      </c>
      <c r="CS77" s="361">
        <v>0</v>
      </c>
      <c r="CT77" s="361">
        <v>0</v>
      </c>
      <c r="CU77" s="361">
        <v>0</v>
      </c>
      <c r="CV77" s="361">
        <v>0</v>
      </c>
      <c r="CW77" s="361">
        <v>0</v>
      </c>
      <c r="CX77" s="361">
        <v>0</v>
      </c>
      <c r="CY77" s="361">
        <v>0</v>
      </c>
      <c r="CZ77" s="361">
        <v>0</v>
      </c>
      <c r="DA77" s="361">
        <v>0</v>
      </c>
      <c r="DB77" s="361">
        <v>0</v>
      </c>
      <c r="DC77" s="362">
        <v>0</v>
      </c>
      <c r="DE77" s="23">
        <f t="shared" si="39"/>
        <v>0</v>
      </c>
      <c r="DF77" s="23">
        <f t="shared" ref="DF77:DF129" si="40">COUNTIF($H77:$DC77,"&lt;&gt;0")</f>
        <v>0</v>
      </c>
      <c r="DG77">
        <f t="shared" si="38"/>
        <v>21</v>
      </c>
      <c r="DH77">
        <f>DG77/(100+DG77)</f>
        <v>0.17355371900826447</v>
      </c>
    </row>
    <row r="78" spans="1:112" ht="15">
      <c r="A78" s="67">
        <v>66</v>
      </c>
      <c r="B78" s="18" t="s">
        <v>225</v>
      </c>
      <c r="C78" s="78" t="s">
        <v>226</v>
      </c>
      <c r="D78" s="2"/>
      <c r="E78" s="2"/>
      <c r="F78" s="350">
        <f>SUM(F79:F87)</f>
        <v>0</v>
      </c>
      <c r="G78" s="350">
        <f>SUMIF($H$5:$DC$5,"&lt;="&amp;PAL,$H78:$DC78)</f>
        <v>0</v>
      </c>
      <c r="H78" s="352">
        <f>SUM(H79:H86)+H87</f>
        <v>0</v>
      </c>
      <c r="I78" s="352">
        <f t="shared" ref="I78:AK78" si="41">SUM(I79:I86)+I87</f>
        <v>0</v>
      </c>
      <c r="J78" s="352">
        <f t="shared" si="41"/>
        <v>0</v>
      </c>
      <c r="K78" s="352">
        <f t="shared" si="41"/>
        <v>0</v>
      </c>
      <c r="L78" s="352">
        <f t="shared" si="41"/>
        <v>0</v>
      </c>
      <c r="M78" s="352">
        <f t="shared" si="41"/>
        <v>0</v>
      </c>
      <c r="N78" s="352">
        <f t="shared" si="41"/>
        <v>0</v>
      </c>
      <c r="O78" s="352">
        <f t="shared" si="41"/>
        <v>0</v>
      </c>
      <c r="P78" s="352">
        <f t="shared" si="41"/>
        <v>0</v>
      </c>
      <c r="Q78" s="352">
        <f t="shared" si="41"/>
        <v>0</v>
      </c>
      <c r="R78" s="352">
        <f t="shared" si="41"/>
        <v>0</v>
      </c>
      <c r="S78" s="352">
        <f t="shared" si="41"/>
        <v>0</v>
      </c>
      <c r="T78" s="352">
        <f t="shared" si="41"/>
        <v>0</v>
      </c>
      <c r="U78" s="352">
        <f t="shared" si="41"/>
        <v>0</v>
      </c>
      <c r="V78" s="352">
        <f t="shared" si="41"/>
        <v>0</v>
      </c>
      <c r="W78" s="352">
        <f t="shared" si="41"/>
        <v>0</v>
      </c>
      <c r="X78" s="352">
        <f t="shared" si="41"/>
        <v>0</v>
      </c>
      <c r="Y78" s="352">
        <f t="shared" si="41"/>
        <v>0</v>
      </c>
      <c r="Z78" s="352">
        <f t="shared" si="41"/>
        <v>0</v>
      </c>
      <c r="AA78" s="352">
        <f t="shared" si="41"/>
        <v>0</v>
      </c>
      <c r="AB78" s="352">
        <f t="shared" si="41"/>
        <v>0</v>
      </c>
      <c r="AC78" s="352">
        <f t="shared" si="41"/>
        <v>0</v>
      </c>
      <c r="AD78" s="352">
        <f t="shared" si="41"/>
        <v>0</v>
      </c>
      <c r="AE78" s="352">
        <f t="shared" si="41"/>
        <v>0</v>
      </c>
      <c r="AF78" s="352">
        <f t="shared" si="41"/>
        <v>0</v>
      </c>
      <c r="AG78" s="352">
        <f t="shared" si="41"/>
        <v>0</v>
      </c>
      <c r="AH78" s="352">
        <f t="shared" si="41"/>
        <v>0</v>
      </c>
      <c r="AI78" s="352">
        <f t="shared" si="41"/>
        <v>0</v>
      </c>
      <c r="AJ78" s="352">
        <f t="shared" si="41"/>
        <v>0</v>
      </c>
      <c r="AK78" s="352">
        <f t="shared" si="41"/>
        <v>0</v>
      </c>
      <c r="AL78" s="352">
        <f>SUM(AL79:AL86)+AL87</f>
        <v>0</v>
      </c>
      <c r="AM78" s="352">
        <f t="shared" ref="AM78:CX78" si="42">SUM(AM79:AM86)+AM87</f>
        <v>0</v>
      </c>
      <c r="AN78" s="352">
        <f t="shared" si="42"/>
        <v>0</v>
      </c>
      <c r="AO78" s="352">
        <f t="shared" si="42"/>
        <v>0</v>
      </c>
      <c r="AP78" s="352">
        <f t="shared" si="42"/>
        <v>0</v>
      </c>
      <c r="AQ78" s="352">
        <f t="shared" si="42"/>
        <v>0</v>
      </c>
      <c r="AR78" s="352">
        <f t="shared" si="42"/>
        <v>0</v>
      </c>
      <c r="AS78" s="352">
        <f t="shared" si="42"/>
        <v>0</v>
      </c>
      <c r="AT78" s="352">
        <f t="shared" si="42"/>
        <v>0</v>
      </c>
      <c r="AU78" s="352">
        <f t="shared" si="42"/>
        <v>0</v>
      </c>
      <c r="AV78" s="352">
        <f t="shared" si="42"/>
        <v>0</v>
      </c>
      <c r="AW78" s="352">
        <f t="shared" si="42"/>
        <v>0</v>
      </c>
      <c r="AX78" s="352">
        <f t="shared" si="42"/>
        <v>0</v>
      </c>
      <c r="AY78" s="352">
        <f t="shared" si="42"/>
        <v>0</v>
      </c>
      <c r="AZ78" s="352">
        <f t="shared" si="42"/>
        <v>0</v>
      </c>
      <c r="BA78" s="352">
        <f t="shared" si="42"/>
        <v>0</v>
      </c>
      <c r="BB78" s="352">
        <f t="shared" si="42"/>
        <v>0</v>
      </c>
      <c r="BC78" s="352">
        <f t="shared" si="42"/>
        <v>0</v>
      </c>
      <c r="BD78" s="352">
        <f t="shared" si="42"/>
        <v>0</v>
      </c>
      <c r="BE78" s="352">
        <f t="shared" si="42"/>
        <v>0</v>
      </c>
      <c r="BF78" s="352">
        <f t="shared" si="42"/>
        <v>0</v>
      </c>
      <c r="BG78" s="352">
        <f t="shared" si="42"/>
        <v>0</v>
      </c>
      <c r="BH78" s="352">
        <f t="shared" si="42"/>
        <v>0</v>
      </c>
      <c r="BI78" s="352">
        <f t="shared" si="42"/>
        <v>0</v>
      </c>
      <c r="BJ78" s="352">
        <f t="shared" si="42"/>
        <v>0</v>
      </c>
      <c r="BK78" s="352">
        <f t="shared" si="42"/>
        <v>0</v>
      </c>
      <c r="BL78" s="352">
        <f t="shared" si="42"/>
        <v>0</v>
      </c>
      <c r="BM78" s="352">
        <f t="shared" si="42"/>
        <v>0</v>
      </c>
      <c r="BN78" s="352">
        <f t="shared" si="42"/>
        <v>0</v>
      </c>
      <c r="BO78" s="352">
        <f t="shared" si="42"/>
        <v>0</v>
      </c>
      <c r="BP78" s="352">
        <f t="shared" si="42"/>
        <v>0</v>
      </c>
      <c r="BQ78" s="352">
        <f t="shared" si="42"/>
        <v>0</v>
      </c>
      <c r="BR78" s="352">
        <f t="shared" si="42"/>
        <v>0</v>
      </c>
      <c r="BS78" s="352">
        <f t="shared" si="42"/>
        <v>0</v>
      </c>
      <c r="BT78" s="352">
        <f t="shared" si="42"/>
        <v>0</v>
      </c>
      <c r="BU78" s="352">
        <f t="shared" si="42"/>
        <v>0</v>
      </c>
      <c r="BV78" s="352">
        <f t="shared" si="42"/>
        <v>0</v>
      </c>
      <c r="BW78" s="352">
        <f t="shared" si="42"/>
        <v>0</v>
      </c>
      <c r="BX78" s="352">
        <f t="shared" si="42"/>
        <v>0</v>
      </c>
      <c r="BY78" s="352">
        <f t="shared" si="42"/>
        <v>0</v>
      </c>
      <c r="BZ78" s="352">
        <f t="shared" si="42"/>
        <v>0</v>
      </c>
      <c r="CA78" s="352">
        <f t="shared" si="42"/>
        <v>0</v>
      </c>
      <c r="CB78" s="352">
        <f t="shared" si="42"/>
        <v>0</v>
      </c>
      <c r="CC78" s="352">
        <f t="shared" si="42"/>
        <v>0</v>
      </c>
      <c r="CD78" s="352">
        <f t="shared" si="42"/>
        <v>0</v>
      </c>
      <c r="CE78" s="352">
        <f t="shared" si="42"/>
        <v>0</v>
      </c>
      <c r="CF78" s="352">
        <f t="shared" si="42"/>
        <v>0</v>
      </c>
      <c r="CG78" s="352">
        <f t="shared" si="42"/>
        <v>0</v>
      </c>
      <c r="CH78" s="352">
        <f t="shared" si="42"/>
        <v>0</v>
      </c>
      <c r="CI78" s="352">
        <f t="shared" si="42"/>
        <v>0</v>
      </c>
      <c r="CJ78" s="352">
        <f t="shared" si="42"/>
        <v>0</v>
      </c>
      <c r="CK78" s="352">
        <f t="shared" si="42"/>
        <v>0</v>
      </c>
      <c r="CL78" s="352">
        <f t="shared" si="42"/>
        <v>0</v>
      </c>
      <c r="CM78" s="352">
        <f t="shared" si="42"/>
        <v>0</v>
      </c>
      <c r="CN78" s="352">
        <f t="shared" si="42"/>
        <v>0</v>
      </c>
      <c r="CO78" s="352">
        <f t="shared" si="42"/>
        <v>0</v>
      </c>
      <c r="CP78" s="352">
        <f t="shared" si="42"/>
        <v>0</v>
      </c>
      <c r="CQ78" s="352">
        <f t="shared" si="42"/>
        <v>0</v>
      </c>
      <c r="CR78" s="352">
        <f t="shared" si="42"/>
        <v>0</v>
      </c>
      <c r="CS78" s="352">
        <f t="shared" si="42"/>
        <v>0</v>
      </c>
      <c r="CT78" s="352">
        <f t="shared" si="42"/>
        <v>0</v>
      </c>
      <c r="CU78" s="352">
        <f t="shared" si="42"/>
        <v>0</v>
      </c>
      <c r="CV78" s="352">
        <f t="shared" si="42"/>
        <v>0</v>
      </c>
      <c r="CW78" s="352">
        <f t="shared" si="42"/>
        <v>0</v>
      </c>
      <c r="CX78" s="352">
        <f t="shared" si="42"/>
        <v>0</v>
      </c>
      <c r="CY78" s="352">
        <f>SUM(CY79:CY86)+CY87</f>
        <v>0</v>
      </c>
      <c r="CZ78" s="352">
        <f>SUM(CZ79:CZ86)+CZ87</f>
        <v>0</v>
      </c>
      <c r="DA78" s="352">
        <f>SUM(DA79:DA86)+DA87</f>
        <v>0</v>
      </c>
      <c r="DB78" s="352">
        <f>SUM(DB79:DB86)+DB87</f>
        <v>0</v>
      </c>
      <c r="DC78" s="352">
        <f>SUM(DC79:DC86)+DC87</f>
        <v>0</v>
      </c>
      <c r="DF78" s="23">
        <f t="shared" si="40"/>
        <v>0</v>
      </c>
    </row>
    <row r="79" spans="1:112" ht="15" customHeight="1">
      <c r="A79" s="67">
        <v>67</v>
      </c>
      <c r="B79" s="323" t="str">
        <f>$B$78&amp;"1."</f>
        <v>F.1.</v>
      </c>
      <c r="C79" s="357" t="s">
        <v>182</v>
      </c>
      <c r="D79" s="363"/>
      <c r="E79" s="358">
        <v>0.21</v>
      </c>
      <c r="F79" s="350">
        <f>H79+NPV(FD,I79:INDEX(I79:DC79,PAL))</f>
        <v>0</v>
      </c>
      <c r="G79" s="350">
        <f>SUMIF($H$5:$DC$5,"&lt;="&amp;PAL,$H79:$DC79)</f>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0</v>
      </c>
      <c r="AI79" s="359">
        <v>0</v>
      </c>
      <c r="AJ79" s="359">
        <v>0</v>
      </c>
      <c r="AK79" s="359">
        <v>0</v>
      </c>
      <c r="AL79" s="359">
        <v>0</v>
      </c>
      <c r="AM79" s="359">
        <v>0</v>
      </c>
      <c r="AN79" s="359">
        <v>0</v>
      </c>
      <c r="AO79" s="359">
        <v>0</v>
      </c>
      <c r="AP79" s="359">
        <v>0</v>
      </c>
      <c r="AQ79" s="359">
        <v>0</v>
      </c>
      <c r="AR79" s="359">
        <v>0</v>
      </c>
      <c r="AS79" s="359">
        <v>0</v>
      </c>
      <c r="AT79" s="359">
        <v>0</v>
      </c>
      <c r="AU79" s="359">
        <v>0</v>
      </c>
      <c r="AV79" s="359">
        <v>0</v>
      </c>
      <c r="AW79" s="359">
        <v>0</v>
      </c>
      <c r="AX79" s="359">
        <v>0</v>
      </c>
      <c r="AY79" s="359">
        <v>0</v>
      </c>
      <c r="AZ79" s="359">
        <v>0</v>
      </c>
      <c r="BA79" s="359">
        <v>0</v>
      </c>
      <c r="BB79" s="359">
        <v>0</v>
      </c>
      <c r="BC79" s="359">
        <v>0</v>
      </c>
      <c r="BD79" s="359">
        <v>0</v>
      </c>
      <c r="BE79" s="359">
        <v>0</v>
      </c>
      <c r="BF79" s="359">
        <v>0</v>
      </c>
      <c r="BG79" s="359">
        <v>0</v>
      </c>
      <c r="BH79" s="359">
        <v>0</v>
      </c>
      <c r="BI79" s="359">
        <v>0</v>
      </c>
      <c r="BJ79" s="359">
        <v>0</v>
      </c>
      <c r="BK79" s="359">
        <v>0</v>
      </c>
      <c r="BL79" s="359">
        <v>0</v>
      </c>
      <c r="BM79" s="359">
        <v>0</v>
      </c>
      <c r="BN79" s="359">
        <v>0</v>
      </c>
      <c r="BO79" s="359">
        <v>0</v>
      </c>
      <c r="BP79" s="359">
        <v>0</v>
      </c>
      <c r="BQ79" s="359">
        <v>0</v>
      </c>
      <c r="BR79" s="359">
        <v>0</v>
      </c>
      <c r="BS79" s="359">
        <v>0</v>
      </c>
      <c r="BT79" s="359">
        <v>0</v>
      </c>
      <c r="BU79" s="359">
        <v>0</v>
      </c>
      <c r="BV79" s="359">
        <v>0</v>
      </c>
      <c r="BW79" s="359">
        <v>0</v>
      </c>
      <c r="BX79" s="359">
        <v>0</v>
      </c>
      <c r="BY79" s="359">
        <v>0</v>
      </c>
      <c r="BZ79" s="359">
        <v>0</v>
      </c>
      <c r="CA79" s="359">
        <v>0</v>
      </c>
      <c r="CB79" s="359">
        <v>0</v>
      </c>
      <c r="CC79" s="359">
        <v>0</v>
      </c>
      <c r="CD79" s="359">
        <v>0</v>
      </c>
      <c r="CE79" s="359">
        <v>0</v>
      </c>
      <c r="CF79" s="359">
        <v>0</v>
      </c>
      <c r="CG79" s="359">
        <v>0</v>
      </c>
      <c r="CH79" s="359">
        <v>0</v>
      </c>
      <c r="CI79" s="359">
        <v>0</v>
      </c>
      <c r="CJ79" s="359">
        <v>0</v>
      </c>
      <c r="CK79" s="359">
        <v>0</v>
      </c>
      <c r="CL79" s="359">
        <v>0</v>
      </c>
      <c r="CM79" s="359">
        <v>0</v>
      </c>
      <c r="CN79" s="359">
        <v>0</v>
      </c>
      <c r="CO79" s="359">
        <v>0</v>
      </c>
      <c r="CP79" s="359">
        <v>0</v>
      </c>
      <c r="CQ79" s="359">
        <v>0</v>
      </c>
      <c r="CR79" s="359">
        <v>0</v>
      </c>
      <c r="CS79" s="359">
        <v>0</v>
      </c>
      <c r="CT79" s="359">
        <v>0</v>
      </c>
      <c r="CU79" s="359">
        <v>0</v>
      </c>
      <c r="CV79" s="359">
        <v>0</v>
      </c>
      <c r="CW79" s="359">
        <v>0</v>
      </c>
      <c r="CX79" s="359">
        <v>0</v>
      </c>
      <c r="CY79" s="359">
        <v>0</v>
      </c>
      <c r="CZ79" s="359">
        <v>0</v>
      </c>
      <c r="DA79" s="359">
        <v>0</v>
      </c>
      <c r="DB79" s="359">
        <v>0</v>
      </c>
      <c r="DC79" s="359">
        <v>0</v>
      </c>
      <c r="DE79" s="23">
        <f>COUNTBLANK(H79:DC79)</f>
        <v>0</v>
      </c>
      <c r="DF79" s="23">
        <f t="shared" si="40"/>
        <v>0</v>
      </c>
      <c r="DG79">
        <f t="shared" ref="DG79:DG88" si="43">IF(ISNUMBER(E79),E79*100,0)</f>
        <v>21</v>
      </c>
      <c r="DH79">
        <v>0</v>
      </c>
    </row>
    <row r="80" spans="1:112" ht="15" customHeight="1">
      <c r="A80" s="67">
        <v>68</v>
      </c>
      <c r="B80" s="323" t="str">
        <f>$B$78&amp;"2."</f>
        <v>F.2.</v>
      </c>
      <c r="C80" s="357" t="s">
        <v>182</v>
      </c>
      <c r="D80" s="363"/>
      <c r="E80" s="358">
        <v>0.21</v>
      </c>
      <c r="F80" s="350">
        <f>H80+NPV(FD,I80:INDEX(I80:DC80,PAL))</f>
        <v>0</v>
      </c>
      <c r="G80" s="350">
        <f>SUMIF($H$5:$DC$5,"&lt;="&amp;PAL,$H80:$DC80)</f>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0</v>
      </c>
      <c r="AI80" s="359">
        <v>0</v>
      </c>
      <c r="AJ80" s="359">
        <v>0</v>
      </c>
      <c r="AK80" s="359">
        <v>0</v>
      </c>
      <c r="AL80" s="359">
        <v>0</v>
      </c>
      <c r="AM80" s="359">
        <v>0</v>
      </c>
      <c r="AN80" s="359">
        <v>0</v>
      </c>
      <c r="AO80" s="359">
        <v>0</v>
      </c>
      <c r="AP80" s="359">
        <v>0</v>
      </c>
      <c r="AQ80" s="359">
        <v>0</v>
      </c>
      <c r="AR80" s="359">
        <v>0</v>
      </c>
      <c r="AS80" s="359">
        <v>0</v>
      </c>
      <c r="AT80" s="359">
        <v>0</v>
      </c>
      <c r="AU80" s="359">
        <v>0</v>
      </c>
      <c r="AV80" s="359">
        <v>0</v>
      </c>
      <c r="AW80" s="359">
        <v>0</v>
      </c>
      <c r="AX80" s="359">
        <v>0</v>
      </c>
      <c r="AY80" s="359">
        <v>0</v>
      </c>
      <c r="AZ80" s="359">
        <v>0</v>
      </c>
      <c r="BA80" s="359">
        <v>0</v>
      </c>
      <c r="BB80" s="359">
        <v>0</v>
      </c>
      <c r="BC80" s="359">
        <v>0</v>
      </c>
      <c r="BD80" s="359">
        <v>0</v>
      </c>
      <c r="BE80" s="359">
        <v>0</v>
      </c>
      <c r="BF80" s="359">
        <v>0</v>
      </c>
      <c r="BG80" s="359">
        <v>0</v>
      </c>
      <c r="BH80" s="359">
        <v>0</v>
      </c>
      <c r="BI80" s="359">
        <v>0</v>
      </c>
      <c r="BJ80" s="359">
        <v>0</v>
      </c>
      <c r="BK80" s="359">
        <v>0</v>
      </c>
      <c r="BL80" s="359">
        <v>0</v>
      </c>
      <c r="BM80" s="359">
        <v>0</v>
      </c>
      <c r="BN80" s="359">
        <v>0</v>
      </c>
      <c r="BO80" s="359">
        <v>0</v>
      </c>
      <c r="BP80" s="359">
        <v>0</v>
      </c>
      <c r="BQ80" s="359">
        <v>0</v>
      </c>
      <c r="BR80" s="359">
        <v>0</v>
      </c>
      <c r="BS80" s="359">
        <v>0</v>
      </c>
      <c r="BT80" s="359">
        <v>0</v>
      </c>
      <c r="BU80" s="359">
        <v>0</v>
      </c>
      <c r="BV80" s="359">
        <v>0</v>
      </c>
      <c r="BW80" s="359">
        <v>0</v>
      </c>
      <c r="BX80" s="359">
        <v>0</v>
      </c>
      <c r="BY80" s="359">
        <v>0</v>
      </c>
      <c r="BZ80" s="359">
        <v>0</v>
      </c>
      <c r="CA80" s="359">
        <v>0</v>
      </c>
      <c r="CB80" s="359">
        <v>0</v>
      </c>
      <c r="CC80" s="359">
        <v>0</v>
      </c>
      <c r="CD80" s="359">
        <v>0</v>
      </c>
      <c r="CE80" s="359">
        <v>0</v>
      </c>
      <c r="CF80" s="359">
        <v>0</v>
      </c>
      <c r="CG80" s="359">
        <v>0</v>
      </c>
      <c r="CH80" s="359">
        <v>0</v>
      </c>
      <c r="CI80" s="359">
        <v>0</v>
      </c>
      <c r="CJ80" s="359">
        <v>0</v>
      </c>
      <c r="CK80" s="359">
        <v>0</v>
      </c>
      <c r="CL80" s="359">
        <v>0</v>
      </c>
      <c r="CM80" s="359">
        <v>0</v>
      </c>
      <c r="CN80" s="359">
        <v>0</v>
      </c>
      <c r="CO80" s="359">
        <v>0</v>
      </c>
      <c r="CP80" s="359">
        <v>0</v>
      </c>
      <c r="CQ80" s="359">
        <v>0</v>
      </c>
      <c r="CR80" s="359">
        <v>0</v>
      </c>
      <c r="CS80" s="359">
        <v>0</v>
      </c>
      <c r="CT80" s="359">
        <v>0</v>
      </c>
      <c r="CU80" s="359">
        <v>0</v>
      </c>
      <c r="CV80" s="359">
        <v>0</v>
      </c>
      <c r="CW80" s="359">
        <v>0</v>
      </c>
      <c r="CX80" s="359">
        <v>0</v>
      </c>
      <c r="CY80" s="359">
        <v>0</v>
      </c>
      <c r="CZ80" s="359">
        <v>0</v>
      </c>
      <c r="DA80" s="359">
        <v>0</v>
      </c>
      <c r="DB80" s="359">
        <v>0</v>
      </c>
      <c r="DC80" s="359">
        <v>0</v>
      </c>
      <c r="DE80" s="23">
        <f t="shared" ref="DE80:DE88" si="44">COUNTBLANK(H80:DC80)</f>
        <v>0</v>
      </c>
      <c r="DF80" s="23">
        <f t="shared" si="40"/>
        <v>0</v>
      </c>
      <c r="DG80">
        <f t="shared" si="43"/>
        <v>21</v>
      </c>
      <c r="DH80">
        <v>0</v>
      </c>
    </row>
    <row r="81" spans="1:112" ht="15" customHeight="1">
      <c r="A81" s="67">
        <v>69</v>
      </c>
      <c r="B81" s="323" t="str">
        <f>$B$78&amp;"3."</f>
        <v>F.3.</v>
      </c>
      <c r="C81" s="357" t="s">
        <v>182</v>
      </c>
      <c r="D81" s="363"/>
      <c r="E81" s="358">
        <v>0.21</v>
      </c>
      <c r="F81" s="350">
        <f>H81+NPV(FD,I81:INDEX(I81:DC81,PAL))</f>
        <v>0</v>
      </c>
      <c r="G81" s="350">
        <f>SUMIF($H$5:$DC$5,"&lt;="&amp;PAL,$H81:$DC81)</f>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0</v>
      </c>
      <c r="AI81" s="359">
        <v>0</v>
      </c>
      <c r="AJ81" s="359">
        <v>0</v>
      </c>
      <c r="AK81" s="359">
        <v>0</v>
      </c>
      <c r="AL81" s="359">
        <v>0</v>
      </c>
      <c r="AM81" s="359">
        <v>0</v>
      </c>
      <c r="AN81" s="359">
        <v>0</v>
      </c>
      <c r="AO81" s="359">
        <v>0</v>
      </c>
      <c r="AP81" s="359">
        <v>0</v>
      </c>
      <c r="AQ81" s="359">
        <v>0</v>
      </c>
      <c r="AR81" s="359">
        <v>0</v>
      </c>
      <c r="AS81" s="359">
        <v>0</v>
      </c>
      <c r="AT81" s="359">
        <v>0</v>
      </c>
      <c r="AU81" s="359">
        <v>0</v>
      </c>
      <c r="AV81" s="359">
        <v>0</v>
      </c>
      <c r="AW81" s="359">
        <v>0</v>
      </c>
      <c r="AX81" s="359">
        <v>0</v>
      </c>
      <c r="AY81" s="359">
        <v>0</v>
      </c>
      <c r="AZ81" s="359">
        <v>0</v>
      </c>
      <c r="BA81" s="359">
        <v>0</v>
      </c>
      <c r="BB81" s="359">
        <v>0</v>
      </c>
      <c r="BC81" s="359">
        <v>0</v>
      </c>
      <c r="BD81" s="359">
        <v>0</v>
      </c>
      <c r="BE81" s="359">
        <v>0</v>
      </c>
      <c r="BF81" s="359">
        <v>0</v>
      </c>
      <c r="BG81" s="359">
        <v>0</v>
      </c>
      <c r="BH81" s="359">
        <v>0</v>
      </c>
      <c r="BI81" s="359">
        <v>0</v>
      </c>
      <c r="BJ81" s="359">
        <v>0</v>
      </c>
      <c r="BK81" s="359">
        <v>0</v>
      </c>
      <c r="BL81" s="359">
        <v>0</v>
      </c>
      <c r="BM81" s="359">
        <v>0</v>
      </c>
      <c r="BN81" s="359">
        <v>0</v>
      </c>
      <c r="BO81" s="359">
        <v>0</v>
      </c>
      <c r="BP81" s="359">
        <v>0</v>
      </c>
      <c r="BQ81" s="359">
        <v>0</v>
      </c>
      <c r="BR81" s="359">
        <v>0</v>
      </c>
      <c r="BS81" s="359">
        <v>0</v>
      </c>
      <c r="BT81" s="359">
        <v>0</v>
      </c>
      <c r="BU81" s="359">
        <v>0</v>
      </c>
      <c r="BV81" s="359">
        <v>0</v>
      </c>
      <c r="BW81" s="359">
        <v>0</v>
      </c>
      <c r="BX81" s="359">
        <v>0</v>
      </c>
      <c r="BY81" s="359">
        <v>0</v>
      </c>
      <c r="BZ81" s="359">
        <v>0</v>
      </c>
      <c r="CA81" s="359">
        <v>0</v>
      </c>
      <c r="CB81" s="359">
        <v>0</v>
      </c>
      <c r="CC81" s="359">
        <v>0</v>
      </c>
      <c r="CD81" s="359">
        <v>0</v>
      </c>
      <c r="CE81" s="359">
        <v>0</v>
      </c>
      <c r="CF81" s="359">
        <v>0</v>
      </c>
      <c r="CG81" s="359">
        <v>0</v>
      </c>
      <c r="CH81" s="359">
        <v>0</v>
      </c>
      <c r="CI81" s="359">
        <v>0</v>
      </c>
      <c r="CJ81" s="359">
        <v>0</v>
      </c>
      <c r="CK81" s="359">
        <v>0</v>
      </c>
      <c r="CL81" s="359">
        <v>0</v>
      </c>
      <c r="CM81" s="359">
        <v>0</v>
      </c>
      <c r="CN81" s="359">
        <v>0</v>
      </c>
      <c r="CO81" s="359">
        <v>0</v>
      </c>
      <c r="CP81" s="359">
        <v>0</v>
      </c>
      <c r="CQ81" s="359">
        <v>0</v>
      </c>
      <c r="CR81" s="359">
        <v>0</v>
      </c>
      <c r="CS81" s="359">
        <v>0</v>
      </c>
      <c r="CT81" s="359">
        <v>0</v>
      </c>
      <c r="CU81" s="359">
        <v>0</v>
      </c>
      <c r="CV81" s="359">
        <v>0</v>
      </c>
      <c r="CW81" s="359">
        <v>0</v>
      </c>
      <c r="CX81" s="359">
        <v>0</v>
      </c>
      <c r="CY81" s="359">
        <v>0</v>
      </c>
      <c r="CZ81" s="359">
        <v>0</v>
      </c>
      <c r="DA81" s="359">
        <v>0</v>
      </c>
      <c r="DB81" s="359">
        <v>0</v>
      </c>
      <c r="DC81" s="359">
        <v>0</v>
      </c>
      <c r="DE81" s="23">
        <f t="shared" si="44"/>
        <v>0</v>
      </c>
      <c r="DF81" s="23">
        <f t="shared" si="40"/>
        <v>0</v>
      </c>
      <c r="DG81">
        <f t="shared" si="43"/>
        <v>21</v>
      </c>
      <c r="DH81">
        <v>0</v>
      </c>
    </row>
    <row r="82" spans="1:112" ht="15" customHeight="1">
      <c r="A82" s="67">
        <v>70</v>
      </c>
      <c r="B82" s="323" t="str">
        <f>$B$78&amp;"4."</f>
        <v>F.4.</v>
      </c>
      <c r="C82" s="357" t="s">
        <v>182</v>
      </c>
      <c r="D82" s="363"/>
      <c r="E82" s="358">
        <v>0.21</v>
      </c>
      <c r="F82" s="350">
        <f>H82+NPV(FD,I82:INDEX(I82:DC82,PAL))</f>
        <v>0</v>
      </c>
      <c r="G82" s="350">
        <f>SUMIF($H$5:$DC$5,"&lt;="&amp;PAL,$H82:$DC82)</f>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0</v>
      </c>
      <c r="AI82" s="359">
        <v>0</v>
      </c>
      <c r="AJ82" s="359">
        <v>0</v>
      </c>
      <c r="AK82" s="359">
        <v>0</v>
      </c>
      <c r="AL82" s="359">
        <v>0</v>
      </c>
      <c r="AM82" s="359">
        <v>0</v>
      </c>
      <c r="AN82" s="359">
        <v>0</v>
      </c>
      <c r="AO82" s="359">
        <v>0</v>
      </c>
      <c r="AP82" s="359">
        <v>0</v>
      </c>
      <c r="AQ82" s="359">
        <v>0</v>
      </c>
      <c r="AR82" s="359">
        <v>0</v>
      </c>
      <c r="AS82" s="359">
        <v>0</v>
      </c>
      <c r="AT82" s="359">
        <v>0</v>
      </c>
      <c r="AU82" s="359">
        <v>0</v>
      </c>
      <c r="AV82" s="359">
        <v>0</v>
      </c>
      <c r="AW82" s="359">
        <v>0</v>
      </c>
      <c r="AX82" s="359">
        <v>0</v>
      </c>
      <c r="AY82" s="359">
        <v>0</v>
      </c>
      <c r="AZ82" s="359">
        <v>0</v>
      </c>
      <c r="BA82" s="359">
        <v>0</v>
      </c>
      <c r="BB82" s="359">
        <v>0</v>
      </c>
      <c r="BC82" s="359">
        <v>0</v>
      </c>
      <c r="BD82" s="359">
        <v>0</v>
      </c>
      <c r="BE82" s="359">
        <v>0</v>
      </c>
      <c r="BF82" s="359">
        <v>0</v>
      </c>
      <c r="BG82" s="359">
        <v>0</v>
      </c>
      <c r="BH82" s="359">
        <v>0</v>
      </c>
      <c r="BI82" s="359">
        <v>0</v>
      </c>
      <c r="BJ82" s="359">
        <v>0</v>
      </c>
      <c r="BK82" s="359">
        <v>0</v>
      </c>
      <c r="BL82" s="359">
        <v>0</v>
      </c>
      <c r="BM82" s="359">
        <v>0</v>
      </c>
      <c r="BN82" s="359">
        <v>0</v>
      </c>
      <c r="BO82" s="359">
        <v>0</v>
      </c>
      <c r="BP82" s="359">
        <v>0</v>
      </c>
      <c r="BQ82" s="359">
        <v>0</v>
      </c>
      <c r="BR82" s="359">
        <v>0</v>
      </c>
      <c r="BS82" s="359">
        <v>0</v>
      </c>
      <c r="BT82" s="359">
        <v>0</v>
      </c>
      <c r="BU82" s="359">
        <v>0</v>
      </c>
      <c r="BV82" s="359">
        <v>0</v>
      </c>
      <c r="BW82" s="359">
        <v>0</v>
      </c>
      <c r="BX82" s="359">
        <v>0</v>
      </c>
      <c r="BY82" s="359">
        <v>0</v>
      </c>
      <c r="BZ82" s="359">
        <v>0</v>
      </c>
      <c r="CA82" s="359">
        <v>0</v>
      </c>
      <c r="CB82" s="359">
        <v>0</v>
      </c>
      <c r="CC82" s="359">
        <v>0</v>
      </c>
      <c r="CD82" s="359">
        <v>0</v>
      </c>
      <c r="CE82" s="359">
        <v>0</v>
      </c>
      <c r="CF82" s="359">
        <v>0</v>
      </c>
      <c r="CG82" s="359">
        <v>0</v>
      </c>
      <c r="CH82" s="359">
        <v>0</v>
      </c>
      <c r="CI82" s="359">
        <v>0</v>
      </c>
      <c r="CJ82" s="359">
        <v>0</v>
      </c>
      <c r="CK82" s="359">
        <v>0</v>
      </c>
      <c r="CL82" s="359">
        <v>0</v>
      </c>
      <c r="CM82" s="359">
        <v>0</v>
      </c>
      <c r="CN82" s="359">
        <v>0</v>
      </c>
      <c r="CO82" s="359">
        <v>0</v>
      </c>
      <c r="CP82" s="359">
        <v>0</v>
      </c>
      <c r="CQ82" s="359">
        <v>0</v>
      </c>
      <c r="CR82" s="359">
        <v>0</v>
      </c>
      <c r="CS82" s="359">
        <v>0</v>
      </c>
      <c r="CT82" s="359">
        <v>0</v>
      </c>
      <c r="CU82" s="359">
        <v>0</v>
      </c>
      <c r="CV82" s="359">
        <v>0</v>
      </c>
      <c r="CW82" s="359">
        <v>0</v>
      </c>
      <c r="CX82" s="359">
        <v>0</v>
      </c>
      <c r="CY82" s="359">
        <v>0</v>
      </c>
      <c r="CZ82" s="359">
        <v>0</v>
      </c>
      <c r="DA82" s="359">
        <v>0</v>
      </c>
      <c r="DB82" s="359">
        <v>0</v>
      </c>
      <c r="DC82" s="359">
        <v>0</v>
      </c>
      <c r="DE82" s="23">
        <f t="shared" si="44"/>
        <v>0</v>
      </c>
      <c r="DF82" s="23">
        <f t="shared" si="40"/>
        <v>0</v>
      </c>
      <c r="DG82">
        <f t="shared" si="43"/>
        <v>21</v>
      </c>
      <c r="DH82">
        <v>0</v>
      </c>
    </row>
    <row r="83" spans="1:112" ht="15" customHeight="1">
      <c r="A83" s="67">
        <v>71</v>
      </c>
      <c r="B83" s="323" t="str">
        <f>$B$78&amp;"5."</f>
        <v>F.5.</v>
      </c>
      <c r="C83" s="357" t="s">
        <v>182</v>
      </c>
      <c r="D83" s="363"/>
      <c r="E83" s="358">
        <v>0.21</v>
      </c>
      <c r="F83" s="350">
        <f>H83+NPV(FD,I83:INDEX(I83:DC83,PAL))</f>
        <v>0</v>
      </c>
      <c r="G83" s="350">
        <f>SUMIF($H$5:$DC$5,"&lt;="&amp;PAL,$H83:$DC83)</f>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0</v>
      </c>
      <c r="AI83" s="359">
        <v>0</v>
      </c>
      <c r="AJ83" s="359">
        <v>0</v>
      </c>
      <c r="AK83" s="359">
        <v>0</v>
      </c>
      <c r="AL83" s="359">
        <v>0</v>
      </c>
      <c r="AM83" s="359">
        <v>0</v>
      </c>
      <c r="AN83" s="359">
        <v>0</v>
      </c>
      <c r="AO83" s="359">
        <v>0</v>
      </c>
      <c r="AP83" s="359">
        <v>0</v>
      </c>
      <c r="AQ83" s="359">
        <v>0</v>
      </c>
      <c r="AR83" s="359">
        <v>0</v>
      </c>
      <c r="AS83" s="359">
        <v>0</v>
      </c>
      <c r="AT83" s="359">
        <v>0</v>
      </c>
      <c r="AU83" s="359">
        <v>0</v>
      </c>
      <c r="AV83" s="359">
        <v>0</v>
      </c>
      <c r="AW83" s="359">
        <v>0</v>
      </c>
      <c r="AX83" s="359">
        <v>0</v>
      </c>
      <c r="AY83" s="359">
        <v>0</v>
      </c>
      <c r="AZ83" s="359">
        <v>0</v>
      </c>
      <c r="BA83" s="359">
        <v>0</v>
      </c>
      <c r="BB83" s="359">
        <v>0</v>
      </c>
      <c r="BC83" s="359">
        <v>0</v>
      </c>
      <c r="BD83" s="359">
        <v>0</v>
      </c>
      <c r="BE83" s="359">
        <v>0</v>
      </c>
      <c r="BF83" s="359">
        <v>0</v>
      </c>
      <c r="BG83" s="359">
        <v>0</v>
      </c>
      <c r="BH83" s="359">
        <v>0</v>
      </c>
      <c r="BI83" s="359">
        <v>0</v>
      </c>
      <c r="BJ83" s="359">
        <v>0</v>
      </c>
      <c r="BK83" s="359">
        <v>0</v>
      </c>
      <c r="BL83" s="359">
        <v>0</v>
      </c>
      <c r="BM83" s="359">
        <v>0</v>
      </c>
      <c r="BN83" s="359">
        <v>0</v>
      </c>
      <c r="BO83" s="359">
        <v>0</v>
      </c>
      <c r="BP83" s="359">
        <v>0</v>
      </c>
      <c r="BQ83" s="359">
        <v>0</v>
      </c>
      <c r="BR83" s="359">
        <v>0</v>
      </c>
      <c r="BS83" s="359">
        <v>0</v>
      </c>
      <c r="BT83" s="359">
        <v>0</v>
      </c>
      <c r="BU83" s="359">
        <v>0</v>
      </c>
      <c r="BV83" s="359">
        <v>0</v>
      </c>
      <c r="BW83" s="359">
        <v>0</v>
      </c>
      <c r="BX83" s="359">
        <v>0</v>
      </c>
      <c r="BY83" s="359">
        <v>0</v>
      </c>
      <c r="BZ83" s="359">
        <v>0</v>
      </c>
      <c r="CA83" s="359">
        <v>0</v>
      </c>
      <c r="CB83" s="359">
        <v>0</v>
      </c>
      <c r="CC83" s="359">
        <v>0</v>
      </c>
      <c r="CD83" s="359">
        <v>0</v>
      </c>
      <c r="CE83" s="359">
        <v>0</v>
      </c>
      <c r="CF83" s="359">
        <v>0</v>
      </c>
      <c r="CG83" s="359">
        <v>0</v>
      </c>
      <c r="CH83" s="359">
        <v>0</v>
      </c>
      <c r="CI83" s="359">
        <v>0</v>
      </c>
      <c r="CJ83" s="359">
        <v>0</v>
      </c>
      <c r="CK83" s="359">
        <v>0</v>
      </c>
      <c r="CL83" s="359">
        <v>0</v>
      </c>
      <c r="CM83" s="359">
        <v>0</v>
      </c>
      <c r="CN83" s="359">
        <v>0</v>
      </c>
      <c r="CO83" s="359">
        <v>0</v>
      </c>
      <c r="CP83" s="359">
        <v>0</v>
      </c>
      <c r="CQ83" s="359">
        <v>0</v>
      </c>
      <c r="CR83" s="359">
        <v>0</v>
      </c>
      <c r="CS83" s="359">
        <v>0</v>
      </c>
      <c r="CT83" s="359">
        <v>0</v>
      </c>
      <c r="CU83" s="359">
        <v>0</v>
      </c>
      <c r="CV83" s="359">
        <v>0</v>
      </c>
      <c r="CW83" s="359">
        <v>0</v>
      </c>
      <c r="CX83" s="359">
        <v>0</v>
      </c>
      <c r="CY83" s="359">
        <v>0</v>
      </c>
      <c r="CZ83" s="359">
        <v>0</v>
      </c>
      <c r="DA83" s="359">
        <v>0</v>
      </c>
      <c r="DB83" s="359">
        <v>0</v>
      </c>
      <c r="DC83" s="359">
        <v>0</v>
      </c>
      <c r="DE83" s="23">
        <f t="shared" si="44"/>
        <v>0</v>
      </c>
      <c r="DF83" s="23">
        <f t="shared" si="40"/>
        <v>0</v>
      </c>
      <c r="DG83">
        <f t="shared" si="43"/>
        <v>21</v>
      </c>
      <c r="DH83">
        <v>0</v>
      </c>
    </row>
    <row r="84" spans="1:112" ht="15" customHeight="1">
      <c r="A84" s="67">
        <v>72</v>
      </c>
      <c r="B84" s="323" t="str">
        <f>$B$78&amp;"6."</f>
        <v>F.6.</v>
      </c>
      <c r="C84" s="357" t="s">
        <v>182</v>
      </c>
      <c r="D84" s="363"/>
      <c r="E84" s="358">
        <v>0.21</v>
      </c>
      <c r="F84" s="350">
        <f>H84+NPV(FD,I84:INDEX(I84:DC84,PAL))</f>
        <v>0</v>
      </c>
      <c r="G84" s="350">
        <f>SUMIF($H$5:$DC$5,"&lt;="&amp;PAL,$H84:$DC84)</f>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0</v>
      </c>
      <c r="AI84" s="359">
        <v>0</v>
      </c>
      <c r="AJ84" s="359">
        <v>0</v>
      </c>
      <c r="AK84" s="359">
        <v>0</v>
      </c>
      <c r="AL84" s="359">
        <v>0</v>
      </c>
      <c r="AM84" s="359">
        <v>0</v>
      </c>
      <c r="AN84" s="359">
        <v>0</v>
      </c>
      <c r="AO84" s="359">
        <v>0</v>
      </c>
      <c r="AP84" s="359">
        <v>0</v>
      </c>
      <c r="AQ84" s="359">
        <v>0</v>
      </c>
      <c r="AR84" s="359">
        <v>0</v>
      </c>
      <c r="AS84" s="359">
        <v>0</v>
      </c>
      <c r="AT84" s="359">
        <v>0</v>
      </c>
      <c r="AU84" s="359">
        <v>0</v>
      </c>
      <c r="AV84" s="359">
        <v>0</v>
      </c>
      <c r="AW84" s="359">
        <v>0</v>
      </c>
      <c r="AX84" s="359">
        <v>0</v>
      </c>
      <c r="AY84" s="359">
        <v>0</v>
      </c>
      <c r="AZ84" s="359">
        <v>0</v>
      </c>
      <c r="BA84" s="359">
        <v>0</v>
      </c>
      <c r="BB84" s="359">
        <v>0</v>
      </c>
      <c r="BC84" s="359">
        <v>0</v>
      </c>
      <c r="BD84" s="359">
        <v>0</v>
      </c>
      <c r="BE84" s="359">
        <v>0</v>
      </c>
      <c r="BF84" s="359">
        <v>0</v>
      </c>
      <c r="BG84" s="359">
        <v>0</v>
      </c>
      <c r="BH84" s="359">
        <v>0</v>
      </c>
      <c r="BI84" s="359">
        <v>0</v>
      </c>
      <c r="BJ84" s="359">
        <v>0</v>
      </c>
      <c r="BK84" s="359">
        <v>0</v>
      </c>
      <c r="BL84" s="359">
        <v>0</v>
      </c>
      <c r="BM84" s="359">
        <v>0</v>
      </c>
      <c r="BN84" s="359">
        <v>0</v>
      </c>
      <c r="BO84" s="359">
        <v>0</v>
      </c>
      <c r="BP84" s="359">
        <v>0</v>
      </c>
      <c r="BQ84" s="359">
        <v>0</v>
      </c>
      <c r="BR84" s="359">
        <v>0</v>
      </c>
      <c r="BS84" s="359">
        <v>0</v>
      </c>
      <c r="BT84" s="359">
        <v>0</v>
      </c>
      <c r="BU84" s="359">
        <v>0</v>
      </c>
      <c r="BV84" s="359">
        <v>0</v>
      </c>
      <c r="BW84" s="359">
        <v>0</v>
      </c>
      <c r="BX84" s="359">
        <v>0</v>
      </c>
      <c r="BY84" s="359">
        <v>0</v>
      </c>
      <c r="BZ84" s="359">
        <v>0</v>
      </c>
      <c r="CA84" s="359">
        <v>0</v>
      </c>
      <c r="CB84" s="359">
        <v>0</v>
      </c>
      <c r="CC84" s="359">
        <v>0</v>
      </c>
      <c r="CD84" s="359">
        <v>0</v>
      </c>
      <c r="CE84" s="359">
        <v>0</v>
      </c>
      <c r="CF84" s="359">
        <v>0</v>
      </c>
      <c r="CG84" s="359">
        <v>0</v>
      </c>
      <c r="CH84" s="359">
        <v>0</v>
      </c>
      <c r="CI84" s="359">
        <v>0</v>
      </c>
      <c r="CJ84" s="359">
        <v>0</v>
      </c>
      <c r="CK84" s="359">
        <v>0</v>
      </c>
      <c r="CL84" s="359">
        <v>0</v>
      </c>
      <c r="CM84" s="359">
        <v>0</v>
      </c>
      <c r="CN84" s="359">
        <v>0</v>
      </c>
      <c r="CO84" s="359">
        <v>0</v>
      </c>
      <c r="CP84" s="359">
        <v>0</v>
      </c>
      <c r="CQ84" s="359">
        <v>0</v>
      </c>
      <c r="CR84" s="359">
        <v>0</v>
      </c>
      <c r="CS84" s="359">
        <v>0</v>
      </c>
      <c r="CT84" s="359">
        <v>0</v>
      </c>
      <c r="CU84" s="359">
        <v>0</v>
      </c>
      <c r="CV84" s="359">
        <v>0</v>
      </c>
      <c r="CW84" s="359">
        <v>0</v>
      </c>
      <c r="CX84" s="359">
        <v>0</v>
      </c>
      <c r="CY84" s="359">
        <v>0</v>
      </c>
      <c r="CZ84" s="359">
        <v>0</v>
      </c>
      <c r="DA84" s="359">
        <v>0</v>
      </c>
      <c r="DB84" s="359">
        <v>0</v>
      </c>
      <c r="DC84" s="359">
        <v>0</v>
      </c>
      <c r="DE84" s="23">
        <f t="shared" si="44"/>
        <v>0</v>
      </c>
      <c r="DF84" s="23">
        <f t="shared" si="40"/>
        <v>0</v>
      </c>
      <c r="DG84">
        <f t="shared" si="43"/>
        <v>21</v>
      </c>
      <c r="DH84">
        <v>0</v>
      </c>
    </row>
    <row r="85" spans="1:112" ht="15" customHeight="1">
      <c r="A85" s="67">
        <v>73</v>
      </c>
      <c r="B85" s="323" t="str">
        <f>$B$78&amp;"7."</f>
        <v>F.7.</v>
      </c>
      <c r="C85" s="357" t="s">
        <v>182</v>
      </c>
      <c r="D85" s="363"/>
      <c r="E85" s="358">
        <v>0.21</v>
      </c>
      <c r="F85" s="350">
        <f>H85+NPV(FD,I85:INDEX(I85:DC85,PAL))</f>
        <v>0</v>
      </c>
      <c r="G85" s="350">
        <f>SUMIF($H$5:$DC$5,"&lt;="&amp;PAL,$H85:$DC85)</f>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0</v>
      </c>
      <c r="AI85" s="359">
        <v>0</v>
      </c>
      <c r="AJ85" s="359">
        <v>0</v>
      </c>
      <c r="AK85" s="359">
        <v>0</v>
      </c>
      <c r="AL85" s="359">
        <v>0</v>
      </c>
      <c r="AM85" s="359">
        <v>0</v>
      </c>
      <c r="AN85" s="359">
        <v>0</v>
      </c>
      <c r="AO85" s="359">
        <v>0</v>
      </c>
      <c r="AP85" s="359">
        <v>0</v>
      </c>
      <c r="AQ85" s="359">
        <v>0</v>
      </c>
      <c r="AR85" s="359">
        <v>0</v>
      </c>
      <c r="AS85" s="359">
        <v>0</v>
      </c>
      <c r="AT85" s="359">
        <v>0</v>
      </c>
      <c r="AU85" s="359">
        <v>0</v>
      </c>
      <c r="AV85" s="359">
        <v>0</v>
      </c>
      <c r="AW85" s="359">
        <v>0</v>
      </c>
      <c r="AX85" s="359">
        <v>0</v>
      </c>
      <c r="AY85" s="359">
        <v>0</v>
      </c>
      <c r="AZ85" s="359">
        <v>0</v>
      </c>
      <c r="BA85" s="359">
        <v>0</v>
      </c>
      <c r="BB85" s="359">
        <v>0</v>
      </c>
      <c r="BC85" s="359">
        <v>0</v>
      </c>
      <c r="BD85" s="359">
        <v>0</v>
      </c>
      <c r="BE85" s="359">
        <v>0</v>
      </c>
      <c r="BF85" s="359">
        <v>0</v>
      </c>
      <c r="BG85" s="359">
        <v>0</v>
      </c>
      <c r="BH85" s="359">
        <v>0</v>
      </c>
      <c r="BI85" s="359">
        <v>0</v>
      </c>
      <c r="BJ85" s="359">
        <v>0</v>
      </c>
      <c r="BK85" s="359">
        <v>0</v>
      </c>
      <c r="BL85" s="359">
        <v>0</v>
      </c>
      <c r="BM85" s="359">
        <v>0</v>
      </c>
      <c r="BN85" s="359">
        <v>0</v>
      </c>
      <c r="BO85" s="359">
        <v>0</v>
      </c>
      <c r="BP85" s="359">
        <v>0</v>
      </c>
      <c r="BQ85" s="359">
        <v>0</v>
      </c>
      <c r="BR85" s="359">
        <v>0</v>
      </c>
      <c r="BS85" s="359">
        <v>0</v>
      </c>
      <c r="BT85" s="359">
        <v>0</v>
      </c>
      <c r="BU85" s="359">
        <v>0</v>
      </c>
      <c r="BV85" s="359">
        <v>0</v>
      </c>
      <c r="BW85" s="359">
        <v>0</v>
      </c>
      <c r="BX85" s="359">
        <v>0</v>
      </c>
      <c r="BY85" s="359">
        <v>0</v>
      </c>
      <c r="BZ85" s="359">
        <v>0</v>
      </c>
      <c r="CA85" s="359">
        <v>0</v>
      </c>
      <c r="CB85" s="359">
        <v>0</v>
      </c>
      <c r="CC85" s="359">
        <v>0</v>
      </c>
      <c r="CD85" s="359">
        <v>0</v>
      </c>
      <c r="CE85" s="359">
        <v>0</v>
      </c>
      <c r="CF85" s="359">
        <v>0</v>
      </c>
      <c r="CG85" s="359">
        <v>0</v>
      </c>
      <c r="CH85" s="359">
        <v>0</v>
      </c>
      <c r="CI85" s="359">
        <v>0</v>
      </c>
      <c r="CJ85" s="359">
        <v>0</v>
      </c>
      <c r="CK85" s="359">
        <v>0</v>
      </c>
      <c r="CL85" s="359">
        <v>0</v>
      </c>
      <c r="CM85" s="359">
        <v>0</v>
      </c>
      <c r="CN85" s="359">
        <v>0</v>
      </c>
      <c r="CO85" s="359">
        <v>0</v>
      </c>
      <c r="CP85" s="359">
        <v>0</v>
      </c>
      <c r="CQ85" s="359">
        <v>0</v>
      </c>
      <c r="CR85" s="359">
        <v>0</v>
      </c>
      <c r="CS85" s="359">
        <v>0</v>
      </c>
      <c r="CT85" s="359">
        <v>0</v>
      </c>
      <c r="CU85" s="359">
        <v>0</v>
      </c>
      <c r="CV85" s="359">
        <v>0</v>
      </c>
      <c r="CW85" s="359">
        <v>0</v>
      </c>
      <c r="CX85" s="359">
        <v>0</v>
      </c>
      <c r="CY85" s="359">
        <v>0</v>
      </c>
      <c r="CZ85" s="359">
        <v>0</v>
      </c>
      <c r="DA85" s="359">
        <v>0</v>
      </c>
      <c r="DB85" s="359">
        <v>0</v>
      </c>
      <c r="DC85" s="359">
        <v>0</v>
      </c>
      <c r="DE85" s="23">
        <f t="shared" si="44"/>
        <v>0</v>
      </c>
      <c r="DF85" s="23">
        <f t="shared" si="40"/>
        <v>0</v>
      </c>
      <c r="DG85">
        <f t="shared" si="43"/>
        <v>21</v>
      </c>
      <c r="DH85">
        <v>0</v>
      </c>
    </row>
    <row r="86" spans="1:112" ht="15" customHeight="1">
      <c r="A86" s="67">
        <v>74</v>
      </c>
      <c r="B86" s="323" t="str">
        <f>$B$78&amp;"8."</f>
        <v>F.8.</v>
      </c>
      <c r="C86" s="357" t="s">
        <v>182</v>
      </c>
      <c r="D86" s="363"/>
      <c r="E86" s="358">
        <v>0.21</v>
      </c>
      <c r="F86" s="350">
        <f>H86+NPV(FD,I86:INDEX(I86:DC86,PAL))</f>
        <v>0</v>
      </c>
      <c r="G86" s="350">
        <f>SUMIF($H$5:$DC$5,"&lt;="&amp;PAL,$H86:$DC86)</f>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0</v>
      </c>
      <c r="BE86" s="359">
        <v>0</v>
      </c>
      <c r="BF86" s="359">
        <v>0</v>
      </c>
      <c r="BG86" s="359">
        <v>0</v>
      </c>
      <c r="BH86" s="359">
        <v>0</v>
      </c>
      <c r="BI86" s="359">
        <v>0</v>
      </c>
      <c r="BJ86" s="359">
        <v>0</v>
      </c>
      <c r="BK86" s="359">
        <v>0</v>
      </c>
      <c r="BL86" s="359">
        <v>0</v>
      </c>
      <c r="BM86" s="359">
        <v>0</v>
      </c>
      <c r="BN86" s="359">
        <v>0</v>
      </c>
      <c r="BO86" s="359">
        <v>0</v>
      </c>
      <c r="BP86" s="359">
        <v>0</v>
      </c>
      <c r="BQ86" s="359">
        <v>0</v>
      </c>
      <c r="BR86" s="359">
        <v>0</v>
      </c>
      <c r="BS86" s="359">
        <v>0</v>
      </c>
      <c r="BT86" s="359">
        <v>0</v>
      </c>
      <c r="BU86" s="359">
        <v>0</v>
      </c>
      <c r="BV86" s="359">
        <v>0</v>
      </c>
      <c r="BW86" s="359">
        <v>0</v>
      </c>
      <c r="BX86" s="359">
        <v>0</v>
      </c>
      <c r="BY86" s="359">
        <v>0</v>
      </c>
      <c r="BZ86" s="359">
        <v>0</v>
      </c>
      <c r="CA86" s="359">
        <v>0</v>
      </c>
      <c r="CB86" s="359">
        <v>0</v>
      </c>
      <c r="CC86" s="359">
        <v>0</v>
      </c>
      <c r="CD86" s="359">
        <v>0</v>
      </c>
      <c r="CE86" s="359">
        <v>0</v>
      </c>
      <c r="CF86" s="359">
        <v>0</v>
      </c>
      <c r="CG86" s="359">
        <v>0</v>
      </c>
      <c r="CH86" s="359">
        <v>0</v>
      </c>
      <c r="CI86" s="359">
        <v>0</v>
      </c>
      <c r="CJ86" s="359">
        <v>0</v>
      </c>
      <c r="CK86" s="359">
        <v>0</v>
      </c>
      <c r="CL86" s="359">
        <v>0</v>
      </c>
      <c r="CM86" s="359">
        <v>0</v>
      </c>
      <c r="CN86" s="359">
        <v>0</v>
      </c>
      <c r="CO86" s="359">
        <v>0</v>
      </c>
      <c r="CP86" s="359">
        <v>0</v>
      </c>
      <c r="CQ86" s="359">
        <v>0</v>
      </c>
      <c r="CR86" s="359">
        <v>0</v>
      </c>
      <c r="CS86" s="359">
        <v>0</v>
      </c>
      <c r="CT86" s="359">
        <v>0</v>
      </c>
      <c r="CU86" s="359">
        <v>0</v>
      </c>
      <c r="CV86" s="359">
        <v>0</v>
      </c>
      <c r="CW86" s="359">
        <v>0</v>
      </c>
      <c r="CX86" s="359">
        <v>0</v>
      </c>
      <c r="CY86" s="359">
        <v>0</v>
      </c>
      <c r="CZ86" s="359">
        <v>0</v>
      </c>
      <c r="DA86" s="359">
        <v>0</v>
      </c>
      <c r="DB86" s="359">
        <v>0</v>
      </c>
      <c r="DC86" s="359">
        <v>0</v>
      </c>
      <c r="DE86" s="23">
        <f t="shared" si="44"/>
        <v>0</v>
      </c>
      <c r="DF86" s="23">
        <f t="shared" si="40"/>
        <v>0</v>
      </c>
      <c r="DG86">
        <f t="shared" si="43"/>
        <v>21</v>
      </c>
      <c r="DH86">
        <v>0</v>
      </c>
    </row>
    <row r="87" spans="1:112" ht="15" customHeight="1">
      <c r="A87" s="67">
        <v>75</v>
      </c>
      <c r="B87" s="323" t="str">
        <f>$B$78&amp;"9."</f>
        <v>F.9.</v>
      </c>
      <c r="C87" s="360" t="s">
        <v>178</v>
      </c>
      <c r="D87" s="323"/>
      <c r="E87" s="358">
        <v>0.21</v>
      </c>
      <c r="F87" s="350">
        <f>H87+NPV(FD,I87:INDEX(I87:DC87,PAL))</f>
        <v>0</v>
      </c>
      <c r="G87" s="350">
        <f>SUMIF($H$5:$DC$5,"&lt;="&amp;PAL,$H87:$DC87)</f>
        <v>0</v>
      </c>
      <c r="H87" s="364">
        <v>0</v>
      </c>
      <c r="I87" s="364">
        <v>0</v>
      </c>
      <c r="J87" s="364">
        <v>0</v>
      </c>
      <c r="K87" s="364">
        <v>0</v>
      </c>
      <c r="L87" s="364">
        <v>0</v>
      </c>
      <c r="M87" s="364">
        <v>0</v>
      </c>
      <c r="N87" s="364">
        <v>0</v>
      </c>
      <c r="O87" s="364">
        <v>0</v>
      </c>
      <c r="P87" s="364">
        <v>0</v>
      </c>
      <c r="Q87" s="364">
        <v>0</v>
      </c>
      <c r="R87" s="364">
        <v>0</v>
      </c>
      <c r="S87" s="365">
        <v>0</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0</v>
      </c>
      <c r="BX87" s="365">
        <v>0</v>
      </c>
      <c r="BY87" s="365">
        <v>0</v>
      </c>
      <c r="BZ87" s="365">
        <v>0</v>
      </c>
      <c r="CA87" s="365">
        <v>0</v>
      </c>
      <c r="CB87" s="365">
        <v>0</v>
      </c>
      <c r="CC87" s="365">
        <v>0</v>
      </c>
      <c r="CD87" s="365">
        <v>0</v>
      </c>
      <c r="CE87" s="365">
        <v>0</v>
      </c>
      <c r="CF87" s="365">
        <v>0</v>
      </c>
      <c r="CG87" s="365">
        <v>0</v>
      </c>
      <c r="CH87" s="365">
        <v>0</v>
      </c>
      <c r="CI87" s="365">
        <v>0</v>
      </c>
      <c r="CJ87" s="365">
        <v>0</v>
      </c>
      <c r="CK87" s="365">
        <v>0</v>
      </c>
      <c r="CL87" s="365">
        <v>0</v>
      </c>
      <c r="CM87" s="365">
        <v>0</v>
      </c>
      <c r="CN87" s="365">
        <v>0</v>
      </c>
      <c r="CO87" s="365">
        <v>0</v>
      </c>
      <c r="CP87" s="365">
        <v>0</v>
      </c>
      <c r="CQ87" s="365">
        <v>0</v>
      </c>
      <c r="CR87" s="365">
        <v>0</v>
      </c>
      <c r="CS87" s="365">
        <v>0</v>
      </c>
      <c r="CT87" s="365">
        <v>0</v>
      </c>
      <c r="CU87" s="365">
        <v>0</v>
      </c>
      <c r="CV87" s="365">
        <v>0</v>
      </c>
      <c r="CW87" s="365">
        <v>0</v>
      </c>
      <c r="CX87" s="365">
        <v>0</v>
      </c>
      <c r="CY87" s="365">
        <v>0</v>
      </c>
      <c r="CZ87" s="365">
        <v>0</v>
      </c>
      <c r="DA87" s="365">
        <v>0</v>
      </c>
      <c r="DB87" s="365">
        <v>0</v>
      </c>
      <c r="DC87" s="365">
        <v>0</v>
      </c>
      <c r="DE87" s="23">
        <f t="shared" si="44"/>
        <v>0</v>
      </c>
      <c r="DF87" s="23">
        <f t="shared" si="40"/>
        <v>0</v>
      </c>
      <c r="DG87">
        <f t="shared" si="43"/>
        <v>21</v>
      </c>
      <c r="DH87">
        <v>0</v>
      </c>
    </row>
    <row r="88" spans="1:112" ht="15" customHeight="1">
      <c r="A88" s="67">
        <v>76</v>
      </c>
      <c r="B88" s="323" t="str">
        <f>$B$78&amp;"L."</f>
        <v>F.L.</v>
      </c>
      <c r="C88" s="360" t="s">
        <v>179</v>
      </c>
      <c r="D88" s="323"/>
      <c r="E88" s="358">
        <v>0.21</v>
      </c>
      <c r="F88" s="350">
        <f>H88+NPV(FD,I88:INDEX(I88:DC88,PAL))</f>
        <v>0</v>
      </c>
      <c r="G88" s="350">
        <f>SUMIF($H$5:$DC$5,"&lt;="&amp;PAL,$H88:$DC88)</f>
        <v>0</v>
      </c>
      <c r="H88" s="364">
        <v>0</v>
      </c>
      <c r="I88" s="364">
        <v>0</v>
      </c>
      <c r="J88" s="364">
        <v>0</v>
      </c>
      <c r="K88" s="364">
        <v>0</v>
      </c>
      <c r="L88" s="364">
        <v>0</v>
      </c>
      <c r="M88" s="364">
        <v>0</v>
      </c>
      <c r="N88" s="364">
        <v>0</v>
      </c>
      <c r="O88" s="364">
        <v>0</v>
      </c>
      <c r="P88" s="364">
        <v>0</v>
      </c>
      <c r="Q88" s="364">
        <v>0</v>
      </c>
      <c r="R88" s="364">
        <v>0</v>
      </c>
      <c r="S88" s="364">
        <v>0</v>
      </c>
      <c r="T88" s="364">
        <v>0</v>
      </c>
      <c r="U88" s="364">
        <v>0</v>
      </c>
      <c r="V88" s="364">
        <v>0</v>
      </c>
      <c r="W88" s="364">
        <v>0</v>
      </c>
      <c r="X88" s="364">
        <v>0</v>
      </c>
      <c r="Y88" s="364">
        <v>0</v>
      </c>
      <c r="Z88" s="364">
        <v>0</v>
      </c>
      <c r="AA88" s="364">
        <v>0</v>
      </c>
      <c r="AB88" s="365">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c r="BV88" s="364">
        <v>0</v>
      </c>
      <c r="BW88" s="364">
        <v>0</v>
      </c>
      <c r="BX88" s="364">
        <v>0</v>
      </c>
      <c r="BY88" s="364">
        <v>0</v>
      </c>
      <c r="BZ88" s="364">
        <v>0</v>
      </c>
      <c r="CA88" s="364">
        <v>0</v>
      </c>
      <c r="CB88" s="364">
        <v>0</v>
      </c>
      <c r="CC88" s="364">
        <v>0</v>
      </c>
      <c r="CD88" s="364">
        <v>0</v>
      </c>
      <c r="CE88" s="364">
        <v>0</v>
      </c>
      <c r="CF88" s="364">
        <v>0</v>
      </c>
      <c r="CG88" s="364">
        <v>0</v>
      </c>
      <c r="CH88" s="364">
        <v>0</v>
      </c>
      <c r="CI88" s="364">
        <v>0</v>
      </c>
      <c r="CJ88" s="364">
        <v>0</v>
      </c>
      <c r="CK88" s="364">
        <v>0</v>
      </c>
      <c r="CL88" s="364">
        <v>0</v>
      </c>
      <c r="CM88" s="364">
        <v>0</v>
      </c>
      <c r="CN88" s="364">
        <v>0</v>
      </c>
      <c r="CO88" s="364">
        <v>0</v>
      </c>
      <c r="CP88" s="364">
        <v>0</v>
      </c>
      <c r="CQ88" s="364">
        <v>0</v>
      </c>
      <c r="CR88" s="364">
        <v>0</v>
      </c>
      <c r="CS88" s="364">
        <v>0</v>
      </c>
      <c r="CT88" s="364">
        <v>0</v>
      </c>
      <c r="CU88" s="364">
        <v>0</v>
      </c>
      <c r="CV88" s="364">
        <v>0</v>
      </c>
      <c r="CW88" s="364">
        <v>0</v>
      </c>
      <c r="CX88" s="364">
        <v>0</v>
      </c>
      <c r="CY88" s="364">
        <v>0</v>
      </c>
      <c r="CZ88" s="364">
        <v>0</v>
      </c>
      <c r="DA88" s="364">
        <v>0</v>
      </c>
      <c r="DB88" s="364">
        <v>0</v>
      </c>
      <c r="DC88" s="365">
        <v>0</v>
      </c>
      <c r="DE88" s="23">
        <f t="shared" si="44"/>
        <v>0</v>
      </c>
      <c r="DF88" s="23">
        <f t="shared" si="40"/>
        <v>0</v>
      </c>
      <c r="DG88">
        <f t="shared" si="43"/>
        <v>21</v>
      </c>
      <c r="DH88">
        <f>DG88/(100+DG88)</f>
        <v>0.17355371900826447</v>
      </c>
    </row>
    <row r="89" spans="1:112" ht="14.25" customHeight="1">
      <c r="A89" s="67">
        <v>77</v>
      </c>
      <c r="B89" s="323" t="s">
        <v>227</v>
      </c>
      <c r="C89" s="349" t="s">
        <v>228</v>
      </c>
      <c r="E89" s="323"/>
      <c r="F89" s="352">
        <f>SUM(F90:F99)</f>
        <v>0</v>
      </c>
      <c r="G89" s="350">
        <f>SUMIF($H$5:$DC$5,"&lt;="&amp;PAL,$H89:$DC89)</f>
        <v>0</v>
      </c>
      <c r="H89" s="352">
        <f t="shared" ref="H89:BR89" si="45">SUM(H90:H99)</f>
        <v>0</v>
      </c>
      <c r="I89" s="352">
        <f t="shared" si="45"/>
        <v>0</v>
      </c>
      <c r="J89" s="352">
        <f t="shared" si="45"/>
        <v>0</v>
      </c>
      <c r="K89" s="352">
        <f t="shared" si="45"/>
        <v>0</v>
      </c>
      <c r="L89" s="352">
        <f t="shared" si="45"/>
        <v>0</v>
      </c>
      <c r="M89" s="352">
        <f t="shared" si="45"/>
        <v>0</v>
      </c>
      <c r="N89" s="352">
        <f t="shared" si="45"/>
        <v>0</v>
      </c>
      <c r="O89" s="352">
        <f t="shared" si="45"/>
        <v>0</v>
      </c>
      <c r="P89" s="352">
        <f t="shared" si="45"/>
        <v>0</v>
      </c>
      <c r="Q89" s="352">
        <f t="shared" si="45"/>
        <v>0</v>
      </c>
      <c r="R89" s="352">
        <f t="shared" si="45"/>
        <v>0</v>
      </c>
      <c r="S89" s="352">
        <f t="shared" si="45"/>
        <v>0</v>
      </c>
      <c r="T89" s="352">
        <f t="shared" si="45"/>
        <v>0</v>
      </c>
      <c r="U89" s="352">
        <f t="shared" si="45"/>
        <v>0</v>
      </c>
      <c r="V89" s="352">
        <f t="shared" si="45"/>
        <v>0</v>
      </c>
      <c r="W89" s="352">
        <f t="shared" si="45"/>
        <v>0</v>
      </c>
      <c r="X89" s="352">
        <f t="shared" si="45"/>
        <v>0</v>
      </c>
      <c r="Y89" s="352">
        <f t="shared" si="45"/>
        <v>0</v>
      </c>
      <c r="Z89" s="352">
        <f t="shared" si="45"/>
        <v>0</v>
      </c>
      <c r="AA89" s="352">
        <f t="shared" si="45"/>
        <v>0</v>
      </c>
      <c r="AB89" s="352">
        <f t="shared" si="45"/>
        <v>0</v>
      </c>
      <c r="AC89" s="352">
        <f t="shared" si="45"/>
        <v>0</v>
      </c>
      <c r="AD89" s="352">
        <f t="shared" si="45"/>
        <v>0</v>
      </c>
      <c r="AE89" s="352">
        <f t="shared" si="45"/>
        <v>0</v>
      </c>
      <c r="AF89" s="352">
        <f t="shared" si="45"/>
        <v>0</v>
      </c>
      <c r="AG89" s="352">
        <f t="shared" si="45"/>
        <v>0</v>
      </c>
      <c r="AH89" s="352">
        <f t="shared" si="45"/>
        <v>0</v>
      </c>
      <c r="AI89" s="352">
        <f t="shared" si="45"/>
        <v>0</v>
      </c>
      <c r="AJ89" s="352">
        <f t="shared" si="45"/>
        <v>0</v>
      </c>
      <c r="AK89" s="352">
        <f t="shared" si="45"/>
        <v>0</v>
      </c>
      <c r="AL89" s="352">
        <f t="shared" si="45"/>
        <v>0</v>
      </c>
      <c r="AM89" s="352">
        <f t="shared" si="45"/>
        <v>0</v>
      </c>
      <c r="AN89" s="352">
        <f t="shared" si="45"/>
        <v>0</v>
      </c>
      <c r="AO89" s="352">
        <f t="shared" si="45"/>
        <v>0</v>
      </c>
      <c r="AP89" s="352">
        <f t="shared" si="45"/>
        <v>0</v>
      </c>
      <c r="AQ89" s="352">
        <f t="shared" si="45"/>
        <v>0</v>
      </c>
      <c r="AR89" s="352">
        <f t="shared" si="45"/>
        <v>0</v>
      </c>
      <c r="AS89" s="352">
        <f t="shared" si="45"/>
        <v>0</v>
      </c>
      <c r="AT89" s="352">
        <f t="shared" si="45"/>
        <v>0</v>
      </c>
      <c r="AU89" s="352">
        <f t="shared" si="45"/>
        <v>0</v>
      </c>
      <c r="AV89" s="352">
        <f t="shared" si="45"/>
        <v>0</v>
      </c>
      <c r="AW89" s="352">
        <f t="shared" si="45"/>
        <v>0</v>
      </c>
      <c r="AX89" s="352">
        <f t="shared" si="45"/>
        <v>0</v>
      </c>
      <c r="AY89" s="352">
        <f t="shared" si="45"/>
        <v>0</v>
      </c>
      <c r="AZ89" s="352">
        <f t="shared" si="45"/>
        <v>0</v>
      </c>
      <c r="BA89" s="352">
        <f t="shared" si="45"/>
        <v>0</v>
      </c>
      <c r="BB89" s="352">
        <f t="shared" si="45"/>
        <v>0</v>
      </c>
      <c r="BC89" s="352">
        <f t="shared" si="45"/>
        <v>0</v>
      </c>
      <c r="BD89" s="352">
        <f t="shared" si="45"/>
        <v>0</v>
      </c>
      <c r="BE89" s="352">
        <f t="shared" si="45"/>
        <v>0</v>
      </c>
      <c r="BF89" s="352">
        <f t="shared" si="45"/>
        <v>0</v>
      </c>
      <c r="BG89" s="352">
        <f t="shared" si="45"/>
        <v>0</v>
      </c>
      <c r="BH89" s="352">
        <f t="shared" si="45"/>
        <v>0</v>
      </c>
      <c r="BI89" s="352">
        <f t="shared" si="45"/>
        <v>0</v>
      </c>
      <c r="BJ89" s="352">
        <f t="shared" si="45"/>
        <v>0</v>
      </c>
      <c r="BK89" s="352">
        <f t="shared" si="45"/>
        <v>0</v>
      </c>
      <c r="BL89" s="352">
        <f t="shared" si="45"/>
        <v>0</v>
      </c>
      <c r="BM89" s="352">
        <f t="shared" si="45"/>
        <v>0</v>
      </c>
      <c r="BN89" s="352">
        <f t="shared" si="45"/>
        <v>0</v>
      </c>
      <c r="BO89" s="352">
        <f t="shared" si="45"/>
        <v>0</v>
      </c>
      <c r="BP89" s="352">
        <f t="shared" si="45"/>
        <v>0</v>
      </c>
      <c r="BQ89" s="352">
        <f t="shared" si="45"/>
        <v>0</v>
      </c>
      <c r="BR89" s="352">
        <f t="shared" si="45"/>
        <v>0</v>
      </c>
      <c r="BS89" s="352">
        <f t="shared" ref="BS89:DC89" si="46">SUM(BS90:BS99)</f>
        <v>0</v>
      </c>
      <c r="BT89" s="352">
        <f t="shared" si="46"/>
        <v>0</v>
      </c>
      <c r="BU89" s="352">
        <f t="shared" si="46"/>
        <v>0</v>
      </c>
      <c r="BV89" s="352">
        <f t="shared" si="46"/>
        <v>0</v>
      </c>
      <c r="BW89" s="352">
        <f t="shared" si="46"/>
        <v>0</v>
      </c>
      <c r="BX89" s="352">
        <f t="shared" si="46"/>
        <v>0</v>
      </c>
      <c r="BY89" s="352">
        <f t="shared" si="46"/>
        <v>0</v>
      </c>
      <c r="BZ89" s="352">
        <f t="shared" si="46"/>
        <v>0</v>
      </c>
      <c r="CA89" s="352">
        <f t="shared" si="46"/>
        <v>0</v>
      </c>
      <c r="CB89" s="352">
        <f t="shared" si="46"/>
        <v>0</v>
      </c>
      <c r="CC89" s="352">
        <f t="shared" si="46"/>
        <v>0</v>
      </c>
      <c r="CD89" s="352">
        <f t="shared" si="46"/>
        <v>0</v>
      </c>
      <c r="CE89" s="352">
        <f t="shared" si="46"/>
        <v>0</v>
      </c>
      <c r="CF89" s="352">
        <f t="shared" si="46"/>
        <v>0</v>
      </c>
      <c r="CG89" s="352">
        <f t="shared" si="46"/>
        <v>0</v>
      </c>
      <c r="CH89" s="352">
        <f t="shared" si="46"/>
        <v>0</v>
      </c>
      <c r="CI89" s="352">
        <f t="shared" si="46"/>
        <v>0</v>
      </c>
      <c r="CJ89" s="352">
        <f t="shared" si="46"/>
        <v>0</v>
      </c>
      <c r="CK89" s="352">
        <f t="shared" si="46"/>
        <v>0</v>
      </c>
      <c r="CL89" s="352">
        <f t="shared" si="46"/>
        <v>0</v>
      </c>
      <c r="CM89" s="352">
        <f t="shared" si="46"/>
        <v>0</v>
      </c>
      <c r="CN89" s="352">
        <f t="shared" si="46"/>
        <v>0</v>
      </c>
      <c r="CO89" s="352">
        <f t="shared" si="46"/>
        <v>0</v>
      </c>
      <c r="CP89" s="352">
        <f t="shared" si="46"/>
        <v>0</v>
      </c>
      <c r="CQ89" s="352">
        <f t="shared" si="46"/>
        <v>0</v>
      </c>
      <c r="CR89" s="352">
        <f t="shared" si="46"/>
        <v>0</v>
      </c>
      <c r="CS89" s="352">
        <f t="shared" si="46"/>
        <v>0</v>
      </c>
      <c r="CT89" s="352">
        <f t="shared" si="46"/>
        <v>0</v>
      </c>
      <c r="CU89" s="352">
        <f t="shared" si="46"/>
        <v>0</v>
      </c>
      <c r="CV89" s="352">
        <f t="shared" si="46"/>
        <v>0</v>
      </c>
      <c r="CW89" s="352">
        <f t="shared" si="46"/>
        <v>0</v>
      </c>
      <c r="CX89" s="352">
        <f t="shared" si="46"/>
        <v>0</v>
      </c>
      <c r="CY89" s="352">
        <f t="shared" si="46"/>
        <v>0</v>
      </c>
      <c r="CZ89" s="352">
        <f t="shared" si="46"/>
        <v>0</v>
      </c>
      <c r="DA89" s="352">
        <f t="shared" si="46"/>
        <v>0</v>
      </c>
      <c r="DB89" s="352">
        <f t="shared" si="46"/>
        <v>0</v>
      </c>
      <c r="DC89" s="352">
        <f t="shared" si="46"/>
        <v>0</v>
      </c>
      <c r="DF89" s="23">
        <f t="shared" si="40"/>
        <v>0</v>
      </c>
    </row>
    <row r="90" spans="1:112" ht="15" customHeight="1">
      <c r="A90" s="67">
        <v>78</v>
      </c>
      <c r="B90" s="323" t="str">
        <f>$B$89&amp;"1."</f>
        <v>G.1.</v>
      </c>
      <c r="C90" s="357" t="s">
        <v>269</v>
      </c>
      <c r="D90" s="323"/>
      <c r="E90" s="366">
        <v>0.21</v>
      </c>
      <c r="F90" s="350">
        <f>H90+NPV(FD,I90:INDEX(I90:DC90,PAL))</f>
        <v>0</v>
      </c>
      <c r="G90" s="350">
        <f>SUMIF($H$5:$DC$5,"&lt;="&amp;PAL,$H90:$DC90)</f>
        <v>0</v>
      </c>
      <c r="H90" s="359">
        <v>0</v>
      </c>
      <c r="I90" s="359">
        <v>0</v>
      </c>
      <c r="J90" s="359">
        <v>0</v>
      </c>
      <c r="K90" s="359">
        <v>0</v>
      </c>
      <c r="L90" s="359">
        <v>0</v>
      </c>
      <c r="M90" s="359">
        <v>0</v>
      </c>
      <c r="N90" s="359">
        <v>0</v>
      </c>
      <c r="O90" s="359">
        <v>0</v>
      </c>
      <c r="P90" s="359">
        <v>0</v>
      </c>
      <c r="Q90" s="359">
        <v>0</v>
      </c>
      <c r="R90" s="359">
        <v>0</v>
      </c>
      <c r="S90" s="359">
        <v>0</v>
      </c>
      <c r="T90" s="359">
        <v>0</v>
      </c>
      <c r="U90" s="359">
        <v>0</v>
      </c>
      <c r="V90" s="359">
        <v>0</v>
      </c>
      <c r="W90" s="359">
        <v>0</v>
      </c>
      <c r="X90" s="359">
        <v>0</v>
      </c>
      <c r="Y90" s="359">
        <v>0</v>
      </c>
      <c r="Z90" s="359">
        <v>0</v>
      </c>
      <c r="AA90" s="359">
        <v>0</v>
      </c>
      <c r="AB90" s="359">
        <v>0</v>
      </c>
      <c r="AC90" s="359">
        <v>0</v>
      </c>
      <c r="AD90" s="359">
        <v>0</v>
      </c>
      <c r="AE90" s="359">
        <v>0</v>
      </c>
      <c r="AF90" s="359">
        <v>0</v>
      </c>
      <c r="AG90" s="359">
        <v>0</v>
      </c>
      <c r="AH90" s="359">
        <v>0</v>
      </c>
      <c r="AI90" s="359">
        <v>0</v>
      </c>
      <c r="AJ90" s="359">
        <v>0</v>
      </c>
      <c r="AK90" s="359">
        <v>0</v>
      </c>
      <c r="AL90" s="359">
        <v>0</v>
      </c>
      <c r="AM90" s="359">
        <v>0</v>
      </c>
      <c r="AN90" s="359">
        <v>0</v>
      </c>
      <c r="AO90" s="359">
        <v>0</v>
      </c>
      <c r="AP90" s="359">
        <v>0</v>
      </c>
      <c r="AQ90" s="359">
        <v>0</v>
      </c>
      <c r="AR90" s="359">
        <v>0</v>
      </c>
      <c r="AS90" s="359">
        <v>0</v>
      </c>
      <c r="AT90" s="359">
        <v>0</v>
      </c>
      <c r="AU90" s="359">
        <v>0</v>
      </c>
      <c r="AV90" s="359">
        <v>0</v>
      </c>
      <c r="AW90" s="359">
        <v>0</v>
      </c>
      <c r="AX90" s="359">
        <v>0</v>
      </c>
      <c r="AY90" s="359">
        <v>0</v>
      </c>
      <c r="AZ90" s="359">
        <v>0</v>
      </c>
      <c r="BA90" s="359">
        <v>0</v>
      </c>
      <c r="BB90" s="359">
        <v>0</v>
      </c>
      <c r="BC90" s="359">
        <v>0</v>
      </c>
      <c r="BD90" s="359">
        <v>0</v>
      </c>
      <c r="BE90" s="359">
        <v>0</v>
      </c>
      <c r="BF90" s="359">
        <v>0</v>
      </c>
      <c r="BG90" s="359">
        <v>0</v>
      </c>
      <c r="BH90" s="359">
        <v>0</v>
      </c>
      <c r="BI90" s="359">
        <v>0</v>
      </c>
      <c r="BJ90" s="359">
        <v>0</v>
      </c>
      <c r="BK90" s="359">
        <v>0</v>
      </c>
      <c r="BL90" s="359">
        <v>0</v>
      </c>
      <c r="BM90" s="359">
        <v>0</v>
      </c>
      <c r="BN90" s="359">
        <v>0</v>
      </c>
      <c r="BO90" s="359">
        <v>0</v>
      </c>
      <c r="BP90" s="359">
        <v>0</v>
      </c>
      <c r="BQ90" s="359">
        <v>0</v>
      </c>
      <c r="BR90" s="359">
        <v>0</v>
      </c>
      <c r="BS90" s="359">
        <v>0</v>
      </c>
      <c r="BT90" s="359">
        <v>0</v>
      </c>
      <c r="BU90" s="359">
        <v>0</v>
      </c>
      <c r="BV90" s="359">
        <v>0</v>
      </c>
      <c r="BW90" s="359">
        <v>0</v>
      </c>
      <c r="BX90" s="359">
        <v>0</v>
      </c>
      <c r="BY90" s="359">
        <v>0</v>
      </c>
      <c r="BZ90" s="359">
        <v>0</v>
      </c>
      <c r="CA90" s="359">
        <v>0</v>
      </c>
      <c r="CB90" s="359">
        <v>0</v>
      </c>
      <c r="CC90" s="359">
        <v>0</v>
      </c>
      <c r="CD90" s="359">
        <v>0</v>
      </c>
      <c r="CE90" s="359">
        <v>0</v>
      </c>
      <c r="CF90" s="359">
        <v>0</v>
      </c>
      <c r="CG90" s="359">
        <v>0</v>
      </c>
      <c r="CH90" s="359">
        <v>0</v>
      </c>
      <c r="CI90" s="359">
        <v>0</v>
      </c>
      <c r="CJ90" s="359">
        <v>0</v>
      </c>
      <c r="CK90" s="359">
        <v>0</v>
      </c>
      <c r="CL90" s="359">
        <v>0</v>
      </c>
      <c r="CM90" s="359">
        <v>0</v>
      </c>
      <c r="CN90" s="359">
        <v>0</v>
      </c>
      <c r="CO90" s="359">
        <v>0</v>
      </c>
      <c r="CP90" s="359">
        <v>0</v>
      </c>
      <c r="CQ90" s="359">
        <v>0</v>
      </c>
      <c r="CR90" s="359">
        <v>0</v>
      </c>
      <c r="CS90" s="359">
        <v>0</v>
      </c>
      <c r="CT90" s="359">
        <v>0</v>
      </c>
      <c r="CU90" s="359">
        <v>0</v>
      </c>
      <c r="CV90" s="359">
        <v>0</v>
      </c>
      <c r="CW90" s="359">
        <v>0</v>
      </c>
      <c r="CX90" s="359">
        <v>0</v>
      </c>
      <c r="CY90" s="359">
        <v>0</v>
      </c>
      <c r="CZ90" s="359">
        <v>0</v>
      </c>
      <c r="DA90" s="359">
        <v>0</v>
      </c>
      <c r="DB90" s="359">
        <v>0</v>
      </c>
      <c r="DC90" s="359">
        <v>0</v>
      </c>
      <c r="DE90" s="23">
        <f t="shared" ref="DE90:DE116" si="47">COUNTBLANK(H90:DC90)</f>
        <v>0</v>
      </c>
      <c r="DF90" s="23">
        <f t="shared" si="40"/>
        <v>0</v>
      </c>
      <c r="DG90">
        <f t="shared" ref="DG90:DG110" si="48">IF(ISNUMBER(E90),E90*100,0)</f>
        <v>21</v>
      </c>
    </row>
    <row r="91" spans="1:112" ht="15" customHeight="1">
      <c r="A91" s="67">
        <v>79</v>
      </c>
      <c r="B91" s="323" t="str">
        <f>$B$89&amp;"2."</f>
        <v>G.2.</v>
      </c>
      <c r="C91" s="357" t="s">
        <v>270</v>
      </c>
      <c r="D91" s="323"/>
      <c r="E91" s="366">
        <v>0.21</v>
      </c>
      <c r="F91" s="350">
        <f>H91+NPV(FD,I91:INDEX(I91:DC91,PAL))</f>
        <v>0</v>
      </c>
      <c r="G91" s="350">
        <f>SUMIF($H$5:$DC$5,"&lt;="&amp;PAL,$H91:$DC91)</f>
        <v>0</v>
      </c>
      <c r="H91" s="359">
        <v>0</v>
      </c>
      <c r="I91" s="359">
        <v>0</v>
      </c>
      <c r="J91" s="359">
        <v>0</v>
      </c>
      <c r="K91" s="359">
        <v>0</v>
      </c>
      <c r="L91" s="359">
        <v>0</v>
      </c>
      <c r="M91" s="359">
        <v>0</v>
      </c>
      <c r="N91" s="359">
        <v>0</v>
      </c>
      <c r="O91" s="359">
        <v>0</v>
      </c>
      <c r="P91" s="359">
        <v>0</v>
      </c>
      <c r="Q91" s="359">
        <v>0</v>
      </c>
      <c r="R91" s="359">
        <v>0</v>
      </c>
      <c r="S91" s="359">
        <v>0</v>
      </c>
      <c r="T91" s="359">
        <v>0</v>
      </c>
      <c r="U91" s="359">
        <v>0</v>
      </c>
      <c r="V91" s="359">
        <v>0</v>
      </c>
      <c r="W91" s="359">
        <v>0</v>
      </c>
      <c r="X91" s="359">
        <v>0</v>
      </c>
      <c r="Y91" s="359">
        <v>0</v>
      </c>
      <c r="Z91" s="359">
        <v>0</v>
      </c>
      <c r="AA91" s="359">
        <v>0</v>
      </c>
      <c r="AB91" s="359">
        <v>0</v>
      </c>
      <c r="AC91" s="359">
        <v>0</v>
      </c>
      <c r="AD91" s="359">
        <v>0</v>
      </c>
      <c r="AE91" s="359">
        <v>0</v>
      </c>
      <c r="AF91" s="359">
        <v>0</v>
      </c>
      <c r="AG91" s="359">
        <v>0</v>
      </c>
      <c r="AH91" s="359">
        <v>0</v>
      </c>
      <c r="AI91" s="359">
        <v>0</v>
      </c>
      <c r="AJ91" s="359">
        <v>0</v>
      </c>
      <c r="AK91" s="359">
        <v>0</v>
      </c>
      <c r="AL91" s="359">
        <v>0</v>
      </c>
      <c r="AM91" s="359">
        <v>0</v>
      </c>
      <c r="AN91" s="359">
        <v>0</v>
      </c>
      <c r="AO91" s="359">
        <v>0</v>
      </c>
      <c r="AP91" s="359">
        <v>0</v>
      </c>
      <c r="AQ91" s="359">
        <v>0</v>
      </c>
      <c r="AR91" s="359">
        <v>0</v>
      </c>
      <c r="AS91" s="359">
        <v>0</v>
      </c>
      <c r="AT91" s="359">
        <v>0</v>
      </c>
      <c r="AU91" s="359">
        <v>0</v>
      </c>
      <c r="AV91" s="359">
        <v>0</v>
      </c>
      <c r="AW91" s="359">
        <v>0</v>
      </c>
      <c r="AX91" s="359">
        <v>0</v>
      </c>
      <c r="AY91" s="359">
        <v>0</v>
      </c>
      <c r="AZ91" s="359">
        <v>0</v>
      </c>
      <c r="BA91" s="359">
        <v>0</v>
      </c>
      <c r="BB91" s="359">
        <v>0</v>
      </c>
      <c r="BC91" s="359">
        <v>0</v>
      </c>
      <c r="BD91" s="359">
        <v>0</v>
      </c>
      <c r="BE91" s="359">
        <v>0</v>
      </c>
      <c r="BF91" s="359">
        <v>0</v>
      </c>
      <c r="BG91" s="359">
        <v>0</v>
      </c>
      <c r="BH91" s="359">
        <v>0</v>
      </c>
      <c r="BI91" s="359">
        <v>0</v>
      </c>
      <c r="BJ91" s="359">
        <v>0</v>
      </c>
      <c r="BK91" s="359">
        <v>0</v>
      </c>
      <c r="BL91" s="359">
        <v>0</v>
      </c>
      <c r="BM91" s="359">
        <v>0</v>
      </c>
      <c r="BN91" s="359">
        <v>0</v>
      </c>
      <c r="BO91" s="359">
        <v>0</v>
      </c>
      <c r="BP91" s="359">
        <v>0</v>
      </c>
      <c r="BQ91" s="359">
        <v>0</v>
      </c>
      <c r="BR91" s="359">
        <v>0</v>
      </c>
      <c r="BS91" s="359">
        <v>0</v>
      </c>
      <c r="BT91" s="359">
        <v>0</v>
      </c>
      <c r="BU91" s="359">
        <v>0</v>
      </c>
      <c r="BV91" s="359">
        <v>0</v>
      </c>
      <c r="BW91" s="359">
        <v>0</v>
      </c>
      <c r="BX91" s="359">
        <v>0</v>
      </c>
      <c r="BY91" s="359">
        <v>0</v>
      </c>
      <c r="BZ91" s="359">
        <v>0</v>
      </c>
      <c r="CA91" s="359">
        <v>0</v>
      </c>
      <c r="CB91" s="359">
        <v>0</v>
      </c>
      <c r="CC91" s="359">
        <v>0</v>
      </c>
      <c r="CD91" s="359">
        <v>0</v>
      </c>
      <c r="CE91" s="359">
        <v>0</v>
      </c>
      <c r="CF91" s="359">
        <v>0</v>
      </c>
      <c r="CG91" s="359">
        <v>0</v>
      </c>
      <c r="CH91" s="359">
        <v>0</v>
      </c>
      <c r="CI91" s="359">
        <v>0</v>
      </c>
      <c r="CJ91" s="359">
        <v>0</v>
      </c>
      <c r="CK91" s="359">
        <v>0</v>
      </c>
      <c r="CL91" s="359">
        <v>0</v>
      </c>
      <c r="CM91" s="359">
        <v>0</v>
      </c>
      <c r="CN91" s="359">
        <v>0</v>
      </c>
      <c r="CO91" s="359">
        <v>0</v>
      </c>
      <c r="CP91" s="359">
        <v>0</v>
      </c>
      <c r="CQ91" s="359">
        <v>0</v>
      </c>
      <c r="CR91" s="359">
        <v>0</v>
      </c>
      <c r="CS91" s="359">
        <v>0</v>
      </c>
      <c r="CT91" s="359">
        <v>0</v>
      </c>
      <c r="CU91" s="359">
        <v>0</v>
      </c>
      <c r="CV91" s="359">
        <v>0</v>
      </c>
      <c r="CW91" s="359">
        <v>0</v>
      </c>
      <c r="CX91" s="359">
        <v>0</v>
      </c>
      <c r="CY91" s="359">
        <v>0</v>
      </c>
      <c r="CZ91" s="359">
        <v>0</v>
      </c>
      <c r="DA91" s="359">
        <v>0</v>
      </c>
      <c r="DB91" s="359">
        <v>0</v>
      </c>
      <c r="DC91" s="359">
        <v>0</v>
      </c>
      <c r="DE91" s="23">
        <f t="shared" si="47"/>
        <v>0</v>
      </c>
      <c r="DF91" s="23">
        <f t="shared" si="40"/>
        <v>0</v>
      </c>
      <c r="DG91">
        <f t="shared" si="48"/>
        <v>21</v>
      </c>
    </row>
    <row r="92" spans="1:112" ht="15" customHeight="1">
      <c r="A92" s="67">
        <v>80</v>
      </c>
      <c r="B92" s="323" t="str">
        <f>$B$89&amp;"3."</f>
        <v>G.3.</v>
      </c>
      <c r="C92" s="357" t="s">
        <v>271</v>
      </c>
      <c r="D92" s="323"/>
      <c r="E92" s="366">
        <v>0.21</v>
      </c>
      <c r="F92" s="350">
        <f>H92+NPV(FD,I92:INDEX(I92:DC92,PAL))</f>
        <v>0</v>
      </c>
      <c r="G92" s="350">
        <f>SUMIF($H$5:$DC$5,"&lt;="&amp;PAL,$H92:$DC92)</f>
        <v>0</v>
      </c>
      <c r="H92" s="359">
        <v>0</v>
      </c>
      <c r="I92" s="359">
        <v>0</v>
      </c>
      <c r="J92" s="359">
        <v>0</v>
      </c>
      <c r="K92" s="359">
        <v>0</v>
      </c>
      <c r="L92" s="359">
        <v>0</v>
      </c>
      <c r="M92" s="359">
        <v>0</v>
      </c>
      <c r="N92" s="359">
        <v>0</v>
      </c>
      <c r="O92" s="359">
        <v>0</v>
      </c>
      <c r="P92" s="359">
        <v>0</v>
      </c>
      <c r="Q92" s="359">
        <v>0</v>
      </c>
      <c r="R92" s="359">
        <v>0</v>
      </c>
      <c r="S92" s="359">
        <v>0</v>
      </c>
      <c r="T92" s="359">
        <v>0</v>
      </c>
      <c r="U92" s="359">
        <v>0</v>
      </c>
      <c r="V92" s="359">
        <v>0</v>
      </c>
      <c r="W92" s="359">
        <v>0</v>
      </c>
      <c r="X92" s="359">
        <v>0</v>
      </c>
      <c r="Y92" s="359">
        <v>0</v>
      </c>
      <c r="Z92" s="359">
        <v>0</v>
      </c>
      <c r="AA92" s="359">
        <v>0</v>
      </c>
      <c r="AB92" s="359">
        <v>0</v>
      </c>
      <c r="AC92" s="359">
        <v>0</v>
      </c>
      <c r="AD92" s="359">
        <v>0</v>
      </c>
      <c r="AE92" s="359">
        <v>0</v>
      </c>
      <c r="AF92" s="359">
        <v>0</v>
      </c>
      <c r="AG92" s="359">
        <v>0</v>
      </c>
      <c r="AH92" s="359">
        <v>0</v>
      </c>
      <c r="AI92" s="359">
        <v>0</v>
      </c>
      <c r="AJ92" s="359">
        <v>0</v>
      </c>
      <c r="AK92" s="359">
        <v>0</v>
      </c>
      <c r="AL92" s="359">
        <v>0</v>
      </c>
      <c r="AM92" s="359">
        <v>0</v>
      </c>
      <c r="AN92" s="359">
        <v>0</v>
      </c>
      <c r="AO92" s="359">
        <v>0</v>
      </c>
      <c r="AP92" s="359">
        <v>0</v>
      </c>
      <c r="AQ92" s="359">
        <v>0</v>
      </c>
      <c r="AR92" s="359">
        <v>0</v>
      </c>
      <c r="AS92" s="359">
        <v>0</v>
      </c>
      <c r="AT92" s="359">
        <v>0</v>
      </c>
      <c r="AU92" s="359">
        <v>0</v>
      </c>
      <c r="AV92" s="359">
        <v>0</v>
      </c>
      <c r="AW92" s="359">
        <v>0</v>
      </c>
      <c r="AX92" s="359">
        <v>0</v>
      </c>
      <c r="AY92" s="359">
        <v>0</v>
      </c>
      <c r="AZ92" s="359">
        <v>0</v>
      </c>
      <c r="BA92" s="359">
        <v>0</v>
      </c>
      <c r="BB92" s="359">
        <v>0</v>
      </c>
      <c r="BC92" s="359">
        <v>0</v>
      </c>
      <c r="BD92" s="359">
        <v>0</v>
      </c>
      <c r="BE92" s="359">
        <v>0</v>
      </c>
      <c r="BF92" s="359">
        <v>0</v>
      </c>
      <c r="BG92" s="359">
        <v>0</v>
      </c>
      <c r="BH92" s="359">
        <v>0</v>
      </c>
      <c r="BI92" s="359">
        <v>0</v>
      </c>
      <c r="BJ92" s="359">
        <v>0</v>
      </c>
      <c r="BK92" s="359">
        <v>0</v>
      </c>
      <c r="BL92" s="359">
        <v>0</v>
      </c>
      <c r="BM92" s="359">
        <v>0</v>
      </c>
      <c r="BN92" s="359">
        <v>0</v>
      </c>
      <c r="BO92" s="359">
        <v>0</v>
      </c>
      <c r="BP92" s="359">
        <v>0</v>
      </c>
      <c r="BQ92" s="359">
        <v>0</v>
      </c>
      <c r="BR92" s="359">
        <v>0</v>
      </c>
      <c r="BS92" s="359">
        <v>0</v>
      </c>
      <c r="BT92" s="359">
        <v>0</v>
      </c>
      <c r="BU92" s="359">
        <v>0</v>
      </c>
      <c r="BV92" s="359">
        <v>0</v>
      </c>
      <c r="BW92" s="359">
        <v>0</v>
      </c>
      <c r="BX92" s="359">
        <v>0</v>
      </c>
      <c r="BY92" s="359">
        <v>0</v>
      </c>
      <c r="BZ92" s="359">
        <v>0</v>
      </c>
      <c r="CA92" s="359">
        <v>0</v>
      </c>
      <c r="CB92" s="359">
        <v>0</v>
      </c>
      <c r="CC92" s="359">
        <v>0</v>
      </c>
      <c r="CD92" s="359">
        <v>0</v>
      </c>
      <c r="CE92" s="359">
        <v>0</v>
      </c>
      <c r="CF92" s="359">
        <v>0</v>
      </c>
      <c r="CG92" s="359">
        <v>0</v>
      </c>
      <c r="CH92" s="359">
        <v>0</v>
      </c>
      <c r="CI92" s="359">
        <v>0</v>
      </c>
      <c r="CJ92" s="359">
        <v>0</v>
      </c>
      <c r="CK92" s="359">
        <v>0</v>
      </c>
      <c r="CL92" s="359">
        <v>0</v>
      </c>
      <c r="CM92" s="359">
        <v>0</v>
      </c>
      <c r="CN92" s="359">
        <v>0</v>
      </c>
      <c r="CO92" s="359">
        <v>0</v>
      </c>
      <c r="CP92" s="359">
        <v>0</v>
      </c>
      <c r="CQ92" s="359">
        <v>0</v>
      </c>
      <c r="CR92" s="359">
        <v>0</v>
      </c>
      <c r="CS92" s="359">
        <v>0</v>
      </c>
      <c r="CT92" s="359">
        <v>0</v>
      </c>
      <c r="CU92" s="359">
        <v>0</v>
      </c>
      <c r="CV92" s="359">
        <v>0</v>
      </c>
      <c r="CW92" s="359">
        <v>0</v>
      </c>
      <c r="CX92" s="359">
        <v>0</v>
      </c>
      <c r="CY92" s="359">
        <v>0</v>
      </c>
      <c r="CZ92" s="359">
        <v>0</v>
      </c>
      <c r="DA92" s="359">
        <v>0</v>
      </c>
      <c r="DB92" s="359">
        <v>0</v>
      </c>
      <c r="DC92" s="359">
        <v>0</v>
      </c>
      <c r="DE92" s="23">
        <f t="shared" si="47"/>
        <v>0</v>
      </c>
      <c r="DF92" s="23">
        <f t="shared" si="40"/>
        <v>0</v>
      </c>
      <c r="DG92">
        <f t="shared" si="48"/>
        <v>21</v>
      </c>
    </row>
    <row r="93" spans="1:112" ht="15" customHeight="1">
      <c r="A93" s="67">
        <v>81</v>
      </c>
      <c r="B93" s="323" t="str">
        <f>$B$89&amp;"4."</f>
        <v>G.4.</v>
      </c>
      <c r="C93" s="357" t="s">
        <v>272</v>
      </c>
      <c r="D93" s="323"/>
      <c r="E93" s="366">
        <v>0.21</v>
      </c>
      <c r="F93" s="350">
        <f>H93+NPV(FD,I93:INDEX(I93:DC93,PAL))</f>
        <v>0</v>
      </c>
      <c r="G93" s="350">
        <f>SUMIF($H$5:$DC$5,"&lt;="&amp;PAL,$H93:$DC93)</f>
        <v>0</v>
      </c>
      <c r="H93" s="359">
        <v>0</v>
      </c>
      <c r="I93" s="359">
        <v>0</v>
      </c>
      <c r="J93" s="359">
        <v>0</v>
      </c>
      <c r="K93" s="359">
        <v>0</v>
      </c>
      <c r="L93" s="359">
        <v>0</v>
      </c>
      <c r="M93" s="359">
        <v>0</v>
      </c>
      <c r="N93" s="359">
        <v>0</v>
      </c>
      <c r="O93" s="359">
        <v>0</v>
      </c>
      <c r="P93" s="359">
        <v>0</v>
      </c>
      <c r="Q93" s="359">
        <v>0</v>
      </c>
      <c r="R93" s="359">
        <v>0</v>
      </c>
      <c r="S93" s="359">
        <v>0</v>
      </c>
      <c r="T93" s="359">
        <v>0</v>
      </c>
      <c r="U93" s="359">
        <v>0</v>
      </c>
      <c r="V93" s="359">
        <v>0</v>
      </c>
      <c r="W93" s="359">
        <v>0</v>
      </c>
      <c r="X93" s="359">
        <v>0</v>
      </c>
      <c r="Y93" s="359">
        <v>0</v>
      </c>
      <c r="Z93" s="359">
        <v>0</v>
      </c>
      <c r="AA93" s="359">
        <v>0</v>
      </c>
      <c r="AB93" s="359">
        <v>0</v>
      </c>
      <c r="AC93" s="359">
        <v>0</v>
      </c>
      <c r="AD93" s="359">
        <v>0</v>
      </c>
      <c r="AE93" s="359">
        <v>0</v>
      </c>
      <c r="AF93" s="359">
        <v>0</v>
      </c>
      <c r="AG93" s="359">
        <v>0</v>
      </c>
      <c r="AH93" s="359">
        <v>0</v>
      </c>
      <c r="AI93" s="359">
        <v>0</v>
      </c>
      <c r="AJ93" s="359">
        <v>0</v>
      </c>
      <c r="AK93" s="359">
        <v>0</v>
      </c>
      <c r="AL93" s="359">
        <v>0</v>
      </c>
      <c r="AM93" s="359">
        <v>0</v>
      </c>
      <c r="AN93" s="359">
        <v>0</v>
      </c>
      <c r="AO93" s="359">
        <v>0</v>
      </c>
      <c r="AP93" s="359">
        <v>0</v>
      </c>
      <c r="AQ93" s="359">
        <v>0</v>
      </c>
      <c r="AR93" s="359">
        <v>0</v>
      </c>
      <c r="AS93" s="359">
        <v>0</v>
      </c>
      <c r="AT93" s="359">
        <v>0</v>
      </c>
      <c r="AU93" s="359">
        <v>0</v>
      </c>
      <c r="AV93" s="359">
        <v>0</v>
      </c>
      <c r="AW93" s="359">
        <v>0</v>
      </c>
      <c r="AX93" s="359">
        <v>0</v>
      </c>
      <c r="AY93" s="359">
        <v>0</v>
      </c>
      <c r="AZ93" s="359">
        <v>0</v>
      </c>
      <c r="BA93" s="359">
        <v>0</v>
      </c>
      <c r="BB93" s="359">
        <v>0</v>
      </c>
      <c r="BC93" s="359">
        <v>0</v>
      </c>
      <c r="BD93" s="359">
        <v>0</v>
      </c>
      <c r="BE93" s="359">
        <v>0</v>
      </c>
      <c r="BF93" s="359">
        <v>0</v>
      </c>
      <c r="BG93" s="359">
        <v>0</v>
      </c>
      <c r="BH93" s="359">
        <v>0</v>
      </c>
      <c r="BI93" s="359">
        <v>0</v>
      </c>
      <c r="BJ93" s="359">
        <v>0</v>
      </c>
      <c r="BK93" s="359">
        <v>0</v>
      </c>
      <c r="BL93" s="359">
        <v>0</v>
      </c>
      <c r="BM93" s="359">
        <v>0</v>
      </c>
      <c r="BN93" s="359">
        <v>0</v>
      </c>
      <c r="BO93" s="359">
        <v>0</v>
      </c>
      <c r="BP93" s="359">
        <v>0</v>
      </c>
      <c r="BQ93" s="359">
        <v>0</v>
      </c>
      <c r="BR93" s="359">
        <v>0</v>
      </c>
      <c r="BS93" s="359">
        <v>0</v>
      </c>
      <c r="BT93" s="359">
        <v>0</v>
      </c>
      <c r="BU93" s="359">
        <v>0</v>
      </c>
      <c r="BV93" s="359">
        <v>0</v>
      </c>
      <c r="BW93" s="359">
        <v>0</v>
      </c>
      <c r="BX93" s="359">
        <v>0</v>
      </c>
      <c r="BY93" s="359">
        <v>0</v>
      </c>
      <c r="BZ93" s="359">
        <v>0</v>
      </c>
      <c r="CA93" s="359">
        <v>0</v>
      </c>
      <c r="CB93" s="359">
        <v>0</v>
      </c>
      <c r="CC93" s="359">
        <v>0</v>
      </c>
      <c r="CD93" s="359">
        <v>0</v>
      </c>
      <c r="CE93" s="359">
        <v>0</v>
      </c>
      <c r="CF93" s="359">
        <v>0</v>
      </c>
      <c r="CG93" s="359">
        <v>0</v>
      </c>
      <c r="CH93" s="359">
        <v>0</v>
      </c>
      <c r="CI93" s="359">
        <v>0</v>
      </c>
      <c r="CJ93" s="359">
        <v>0</v>
      </c>
      <c r="CK93" s="359">
        <v>0</v>
      </c>
      <c r="CL93" s="359">
        <v>0</v>
      </c>
      <c r="CM93" s="359">
        <v>0</v>
      </c>
      <c r="CN93" s="359">
        <v>0</v>
      </c>
      <c r="CO93" s="359">
        <v>0</v>
      </c>
      <c r="CP93" s="359">
        <v>0</v>
      </c>
      <c r="CQ93" s="359">
        <v>0</v>
      </c>
      <c r="CR93" s="359">
        <v>0</v>
      </c>
      <c r="CS93" s="359">
        <v>0</v>
      </c>
      <c r="CT93" s="359">
        <v>0</v>
      </c>
      <c r="CU93" s="359">
        <v>0</v>
      </c>
      <c r="CV93" s="359">
        <v>0</v>
      </c>
      <c r="CW93" s="359">
        <v>0</v>
      </c>
      <c r="CX93" s="359">
        <v>0</v>
      </c>
      <c r="CY93" s="359">
        <v>0</v>
      </c>
      <c r="CZ93" s="359">
        <v>0</v>
      </c>
      <c r="DA93" s="359">
        <v>0</v>
      </c>
      <c r="DB93" s="359">
        <v>0</v>
      </c>
      <c r="DC93" s="359">
        <v>0</v>
      </c>
      <c r="DE93" s="23">
        <f t="shared" si="47"/>
        <v>0</v>
      </c>
      <c r="DF93" s="23">
        <f t="shared" si="40"/>
        <v>0</v>
      </c>
      <c r="DG93">
        <f t="shared" si="48"/>
        <v>21</v>
      </c>
    </row>
    <row r="94" spans="1:112" ht="15" customHeight="1">
      <c r="A94" s="67">
        <v>82</v>
      </c>
      <c r="B94" s="323" t="str">
        <f>$B$89&amp;"5."</f>
        <v>G.5.</v>
      </c>
      <c r="C94" s="357" t="s">
        <v>273</v>
      </c>
      <c r="D94" s="323"/>
      <c r="E94" s="366">
        <v>0.21</v>
      </c>
      <c r="F94" s="350">
        <f>H94+NPV(FD,I94:INDEX(I94:DC94,PAL))</f>
        <v>0</v>
      </c>
      <c r="G94" s="350">
        <f>SUMIF($H$5:$DC$5,"&lt;="&amp;PAL,$H94:$DC94)</f>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0</v>
      </c>
      <c r="AD94" s="359">
        <v>0</v>
      </c>
      <c r="AE94" s="359">
        <v>0</v>
      </c>
      <c r="AF94" s="359">
        <v>0</v>
      </c>
      <c r="AG94" s="359">
        <v>0</v>
      </c>
      <c r="AH94" s="359">
        <v>0</v>
      </c>
      <c r="AI94" s="359">
        <v>0</v>
      </c>
      <c r="AJ94" s="359">
        <v>0</v>
      </c>
      <c r="AK94" s="359">
        <v>0</v>
      </c>
      <c r="AL94" s="359">
        <v>0</v>
      </c>
      <c r="AM94" s="359">
        <v>0</v>
      </c>
      <c r="AN94" s="359">
        <v>0</v>
      </c>
      <c r="AO94" s="359">
        <v>0</v>
      </c>
      <c r="AP94" s="359">
        <v>0</v>
      </c>
      <c r="AQ94" s="359">
        <v>0</v>
      </c>
      <c r="AR94" s="359">
        <v>0</v>
      </c>
      <c r="AS94" s="359">
        <v>0</v>
      </c>
      <c r="AT94" s="359">
        <v>0</v>
      </c>
      <c r="AU94" s="359">
        <v>0</v>
      </c>
      <c r="AV94" s="359">
        <v>0</v>
      </c>
      <c r="AW94" s="359">
        <v>0</v>
      </c>
      <c r="AX94" s="359">
        <v>0</v>
      </c>
      <c r="AY94" s="359">
        <v>0</v>
      </c>
      <c r="AZ94" s="359">
        <v>0</v>
      </c>
      <c r="BA94" s="359">
        <v>0</v>
      </c>
      <c r="BB94" s="359">
        <v>0</v>
      </c>
      <c r="BC94" s="359">
        <v>0</v>
      </c>
      <c r="BD94" s="359">
        <v>0</v>
      </c>
      <c r="BE94" s="359">
        <v>0</v>
      </c>
      <c r="BF94" s="359">
        <v>0</v>
      </c>
      <c r="BG94" s="359">
        <v>0</v>
      </c>
      <c r="BH94" s="359">
        <v>0</v>
      </c>
      <c r="BI94" s="359">
        <v>0</v>
      </c>
      <c r="BJ94" s="359">
        <v>0</v>
      </c>
      <c r="BK94" s="359">
        <v>0</v>
      </c>
      <c r="BL94" s="359">
        <v>0</v>
      </c>
      <c r="BM94" s="359">
        <v>0</v>
      </c>
      <c r="BN94" s="359">
        <v>0</v>
      </c>
      <c r="BO94" s="359">
        <v>0</v>
      </c>
      <c r="BP94" s="359">
        <v>0</v>
      </c>
      <c r="BQ94" s="359">
        <v>0</v>
      </c>
      <c r="BR94" s="359">
        <v>0</v>
      </c>
      <c r="BS94" s="359">
        <v>0</v>
      </c>
      <c r="BT94" s="359">
        <v>0</v>
      </c>
      <c r="BU94" s="359">
        <v>0</v>
      </c>
      <c r="BV94" s="359">
        <v>0</v>
      </c>
      <c r="BW94" s="359">
        <v>0</v>
      </c>
      <c r="BX94" s="359">
        <v>0</v>
      </c>
      <c r="BY94" s="359">
        <v>0</v>
      </c>
      <c r="BZ94" s="359">
        <v>0</v>
      </c>
      <c r="CA94" s="359">
        <v>0</v>
      </c>
      <c r="CB94" s="359">
        <v>0</v>
      </c>
      <c r="CC94" s="359">
        <v>0</v>
      </c>
      <c r="CD94" s="359">
        <v>0</v>
      </c>
      <c r="CE94" s="359">
        <v>0</v>
      </c>
      <c r="CF94" s="359">
        <v>0</v>
      </c>
      <c r="CG94" s="359">
        <v>0</v>
      </c>
      <c r="CH94" s="359">
        <v>0</v>
      </c>
      <c r="CI94" s="359">
        <v>0</v>
      </c>
      <c r="CJ94" s="359">
        <v>0</v>
      </c>
      <c r="CK94" s="359">
        <v>0</v>
      </c>
      <c r="CL94" s="359">
        <v>0</v>
      </c>
      <c r="CM94" s="359">
        <v>0</v>
      </c>
      <c r="CN94" s="359">
        <v>0</v>
      </c>
      <c r="CO94" s="359">
        <v>0</v>
      </c>
      <c r="CP94" s="359">
        <v>0</v>
      </c>
      <c r="CQ94" s="359">
        <v>0</v>
      </c>
      <c r="CR94" s="359">
        <v>0</v>
      </c>
      <c r="CS94" s="359">
        <v>0</v>
      </c>
      <c r="CT94" s="359">
        <v>0</v>
      </c>
      <c r="CU94" s="359">
        <v>0</v>
      </c>
      <c r="CV94" s="359">
        <v>0</v>
      </c>
      <c r="CW94" s="359">
        <v>0</v>
      </c>
      <c r="CX94" s="359">
        <v>0</v>
      </c>
      <c r="CY94" s="359">
        <v>0</v>
      </c>
      <c r="CZ94" s="359">
        <v>0</v>
      </c>
      <c r="DA94" s="359">
        <v>0</v>
      </c>
      <c r="DB94" s="359">
        <v>0</v>
      </c>
      <c r="DC94" s="359">
        <v>0</v>
      </c>
      <c r="DE94" s="23">
        <f t="shared" si="47"/>
        <v>0</v>
      </c>
      <c r="DF94" s="23">
        <f t="shared" si="40"/>
        <v>0</v>
      </c>
      <c r="DG94">
        <f t="shared" si="48"/>
        <v>21</v>
      </c>
    </row>
    <row r="95" spans="1:112" ht="15" customHeight="1">
      <c r="A95" s="67">
        <v>83</v>
      </c>
      <c r="B95" s="323" t="str">
        <f>$B$89&amp;"6."</f>
        <v>G.6.</v>
      </c>
      <c r="C95" s="357" t="s">
        <v>274</v>
      </c>
      <c r="D95" s="323"/>
      <c r="E95" s="366">
        <v>0.21</v>
      </c>
      <c r="F95" s="350">
        <f>H95+NPV(FD,I95:INDEX(I95:DC95,PAL))</f>
        <v>0</v>
      </c>
      <c r="G95" s="350">
        <f>SUMIF($H$5:$DC$5,"&lt;="&amp;PAL,$H95:$DC95)</f>
        <v>0</v>
      </c>
      <c r="H95" s="359">
        <v>0</v>
      </c>
      <c r="I95" s="359">
        <v>0</v>
      </c>
      <c r="J95" s="359">
        <v>0</v>
      </c>
      <c r="K95" s="359">
        <v>0</v>
      </c>
      <c r="L95" s="359">
        <v>0</v>
      </c>
      <c r="M95" s="359">
        <v>0</v>
      </c>
      <c r="N95" s="359">
        <v>0</v>
      </c>
      <c r="O95" s="359">
        <v>0</v>
      </c>
      <c r="P95" s="359">
        <v>0</v>
      </c>
      <c r="Q95" s="359">
        <v>0</v>
      </c>
      <c r="R95" s="359">
        <v>0</v>
      </c>
      <c r="S95" s="359">
        <v>0</v>
      </c>
      <c r="T95" s="359">
        <v>0</v>
      </c>
      <c r="U95" s="359">
        <v>0</v>
      </c>
      <c r="V95" s="359">
        <v>0</v>
      </c>
      <c r="W95" s="359">
        <v>0</v>
      </c>
      <c r="X95" s="359">
        <v>0</v>
      </c>
      <c r="Y95" s="359">
        <v>0</v>
      </c>
      <c r="Z95" s="359">
        <v>0</v>
      </c>
      <c r="AA95" s="359">
        <v>0</v>
      </c>
      <c r="AB95" s="359">
        <v>0</v>
      </c>
      <c r="AC95" s="359">
        <v>0</v>
      </c>
      <c r="AD95" s="359">
        <v>0</v>
      </c>
      <c r="AE95" s="359">
        <v>0</v>
      </c>
      <c r="AF95" s="359">
        <v>0</v>
      </c>
      <c r="AG95" s="359">
        <v>0</v>
      </c>
      <c r="AH95" s="359">
        <v>0</v>
      </c>
      <c r="AI95" s="359">
        <v>0</v>
      </c>
      <c r="AJ95" s="359">
        <v>0</v>
      </c>
      <c r="AK95" s="359">
        <v>0</v>
      </c>
      <c r="AL95" s="359">
        <v>0</v>
      </c>
      <c r="AM95" s="359">
        <v>0</v>
      </c>
      <c r="AN95" s="359">
        <v>0</v>
      </c>
      <c r="AO95" s="359">
        <v>0</v>
      </c>
      <c r="AP95" s="359">
        <v>0</v>
      </c>
      <c r="AQ95" s="359">
        <v>0</v>
      </c>
      <c r="AR95" s="359">
        <v>0</v>
      </c>
      <c r="AS95" s="359">
        <v>0</v>
      </c>
      <c r="AT95" s="359">
        <v>0</v>
      </c>
      <c r="AU95" s="359">
        <v>0</v>
      </c>
      <c r="AV95" s="359">
        <v>0</v>
      </c>
      <c r="AW95" s="359">
        <v>0</v>
      </c>
      <c r="AX95" s="359">
        <v>0</v>
      </c>
      <c r="AY95" s="359">
        <v>0</v>
      </c>
      <c r="AZ95" s="359">
        <v>0</v>
      </c>
      <c r="BA95" s="359">
        <v>0</v>
      </c>
      <c r="BB95" s="359">
        <v>0</v>
      </c>
      <c r="BC95" s="359">
        <v>0</v>
      </c>
      <c r="BD95" s="359">
        <v>0</v>
      </c>
      <c r="BE95" s="359">
        <v>0</v>
      </c>
      <c r="BF95" s="359">
        <v>0</v>
      </c>
      <c r="BG95" s="359">
        <v>0</v>
      </c>
      <c r="BH95" s="359">
        <v>0</v>
      </c>
      <c r="BI95" s="359">
        <v>0</v>
      </c>
      <c r="BJ95" s="359">
        <v>0</v>
      </c>
      <c r="BK95" s="359">
        <v>0</v>
      </c>
      <c r="BL95" s="359">
        <v>0</v>
      </c>
      <c r="BM95" s="359">
        <v>0</v>
      </c>
      <c r="BN95" s="359">
        <v>0</v>
      </c>
      <c r="BO95" s="359">
        <v>0</v>
      </c>
      <c r="BP95" s="359">
        <v>0</v>
      </c>
      <c r="BQ95" s="359">
        <v>0</v>
      </c>
      <c r="BR95" s="359">
        <v>0</v>
      </c>
      <c r="BS95" s="359">
        <v>0</v>
      </c>
      <c r="BT95" s="359">
        <v>0</v>
      </c>
      <c r="BU95" s="359">
        <v>0</v>
      </c>
      <c r="BV95" s="359">
        <v>0</v>
      </c>
      <c r="BW95" s="359">
        <v>0</v>
      </c>
      <c r="BX95" s="359">
        <v>0</v>
      </c>
      <c r="BY95" s="359">
        <v>0</v>
      </c>
      <c r="BZ95" s="359">
        <v>0</v>
      </c>
      <c r="CA95" s="359">
        <v>0</v>
      </c>
      <c r="CB95" s="359">
        <v>0</v>
      </c>
      <c r="CC95" s="359">
        <v>0</v>
      </c>
      <c r="CD95" s="359">
        <v>0</v>
      </c>
      <c r="CE95" s="359">
        <v>0</v>
      </c>
      <c r="CF95" s="359">
        <v>0</v>
      </c>
      <c r="CG95" s="359">
        <v>0</v>
      </c>
      <c r="CH95" s="359">
        <v>0</v>
      </c>
      <c r="CI95" s="359">
        <v>0</v>
      </c>
      <c r="CJ95" s="359">
        <v>0</v>
      </c>
      <c r="CK95" s="359">
        <v>0</v>
      </c>
      <c r="CL95" s="359">
        <v>0</v>
      </c>
      <c r="CM95" s="359">
        <v>0</v>
      </c>
      <c r="CN95" s="359">
        <v>0</v>
      </c>
      <c r="CO95" s="359">
        <v>0</v>
      </c>
      <c r="CP95" s="359">
        <v>0</v>
      </c>
      <c r="CQ95" s="359">
        <v>0</v>
      </c>
      <c r="CR95" s="359">
        <v>0</v>
      </c>
      <c r="CS95" s="359">
        <v>0</v>
      </c>
      <c r="CT95" s="359">
        <v>0</v>
      </c>
      <c r="CU95" s="359">
        <v>0</v>
      </c>
      <c r="CV95" s="359">
        <v>0</v>
      </c>
      <c r="CW95" s="359">
        <v>0</v>
      </c>
      <c r="CX95" s="359">
        <v>0</v>
      </c>
      <c r="CY95" s="359">
        <v>0</v>
      </c>
      <c r="CZ95" s="359">
        <v>0</v>
      </c>
      <c r="DA95" s="359">
        <v>0</v>
      </c>
      <c r="DB95" s="359">
        <v>0</v>
      </c>
      <c r="DC95" s="359">
        <v>0</v>
      </c>
      <c r="DE95" s="23">
        <f t="shared" si="47"/>
        <v>0</v>
      </c>
      <c r="DF95" s="23">
        <f t="shared" si="40"/>
        <v>0</v>
      </c>
      <c r="DG95">
        <f t="shared" si="48"/>
        <v>21</v>
      </c>
    </row>
    <row r="96" spans="1:112" ht="15" customHeight="1">
      <c r="A96" s="67">
        <v>84</v>
      </c>
      <c r="B96" s="323" t="str">
        <f>$B$89&amp;"7."</f>
        <v>G.7.</v>
      </c>
      <c r="C96" s="357" t="s">
        <v>275</v>
      </c>
      <c r="D96" s="323"/>
      <c r="E96" s="366">
        <v>0.21</v>
      </c>
      <c r="F96" s="350">
        <f>H96+NPV(FD,I96:INDEX(I96:DC96,PAL))</f>
        <v>0</v>
      </c>
      <c r="G96" s="350">
        <f>SUMIF($H$5:$DC$5,"&lt;="&amp;PAL,$H96:$DC96)</f>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0</v>
      </c>
      <c r="AW96" s="359">
        <v>0</v>
      </c>
      <c r="AX96" s="359">
        <v>0</v>
      </c>
      <c r="AY96" s="359">
        <v>0</v>
      </c>
      <c r="AZ96" s="359">
        <v>0</v>
      </c>
      <c r="BA96" s="359">
        <v>0</v>
      </c>
      <c r="BB96" s="359">
        <v>0</v>
      </c>
      <c r="BC96" s="359">
        <v>0</v>
      </c>
      <c r="BD96" s="359">
        <v>0</v>
      </c>
      <c r="BE96" s="359">
        <v>0</v>
      </c>
      <c r="BF96" s="359">
        <v>0</v>
      </c>
      <c r="BG96" s="359">
        <v>0</v>
      </c>
      <c r="BH96" s="359">
        <v>0</v>
      </c>
      <c r="BI96" s="359">
        <v>0</v>
      </c>
      <c r="BJ96" s="359">
        <v>0</v>
      </c>
      <c r="BK96" s="359">
        <v>0</v>
      </c>
      <c r="BL96" s="359">
        <v>0</v>
      </c>
      <c r="BM96" s="359">
        <v>0</v>
      </c>
      <c r="BN96" s="359">
        <v>0</v>
      </c>
      <c r="BO96" s="359">
        <v>0</v>
      </c>
      <c r="BP96" s="359">
        <v>0</v>
      </c>
      <c r="BQ96" s="359">
        <v>0</v>
      </c>
      <c r="BR96" s="359">
        <v>0</v>
      </c>
      <c r="BS96" s="359">
        <v>0</v>
      </c>
      <c r="BT96" s="359">
        <v>0</v>
      </c>
      <c r="BU96" s="359">
        <v>0</v>
      </c>
      <c r="BV96" s="359">
        <v>0</v>
      </c>
      <c r="BW96" s="359">
        <v>0</v>
      </c>
      <c r="BX96" s="359">
        <v>0</v>
      </c>
      <c r="BY96" s="359">
        <v>0</v>
      </c>
      <c r="BZ96" s="359">
        <v>0</v>
      </c>
      <c r="CA96" s="359">
        <v>0</v>
      </c>
      <c r="CB96" s="359">
        <v>0</v>
      </c>
      <c r="CC96" s="359">
        <v>0</v>
      </c>
      <c r="CD96" s="359">
        <v>0</v>
      </c>
      <c r="CE96" s="359">
        <v>0</v>
      </c>
      <c r="CF96" s="359">
        <v>0</v>
      </c>
      <c r="CG96" s="359">
        <v>0</v>
      </c>
      <c r="CH96" s="359">
        <v>0</v>
      </c>
      <c r="CI96" s="359">
        <v>0</v>
      </c>
      <c r="CJ96" s="359">
        <v>0</v>
      </c>
      <c r="CK96" s="359">
        <v>0</v>
      </c>
      <c r="CL96" s="359">
        <v>0</v>
      </c>
      <c r="CM96" s="359">
        <v>0</v>
      </c>
      <c r="CN96" s="359">
        <v>0</v>
      </c>
      <c r="CO96" s="359">
        <v>0</v>
      </c>
      <c r="CP96" s="359">
        <v>0</v>
      </c>
      <c r="CQ96" s="359">
        <v>0</v>
      </c>
      <c r="CR96" s="359">
        <v>0</v>
      </c>
      <c r="CS96" s="359">
        <v>0</v>
      </c>
      <c r="CT96" s="359">
        <v>0</v>
      </c>
      <c r="CU96" s="359">
        <v>0</v>
      </c>
      <c r="CV96" s="359">
        <v>0</v>
      </c>
      <c r="CW96" s="359">
        <v>0</v>
      </c>
      <c r="CX96" s="359">
        <v>0</v>
      </c>
      <c r="CY96" s="359">
        <v>0</v>
      </c>
      <c r="CZ96" s="359">
        <v>0</v>
      </c>
      <c r="DA96" s="359">
        <v>0</v>
      </c>
      <c r="DB96" s="359">
        <v>0</v>
      </c>
      <c r="DC96" s="359">
        <v>0</v>
      </c>
      <c r="DE96" s="23">
        <f t="shared" si="47"/>
        <v>0</v>
      </c>
      <c r="DF96" s="23">
        <f t="shared" si="40"/>
        <v>0</v>
      </c>
      <c r="DG96">
        <f t="shared" si="48"/>
        <v>21</v>
      </c>
    </row>
    <row r="97" spans="1:113" ht="15" customHeight="1">
      <c r="A97" s="67">
        <v>85</v>
      </c>
      <c r="B97" s="323" t="str">
        <f>$B$89&amp;"8."</f>
        <v>G.8.</v>
      </c>
      <c r="C97" s="357" t="s">
        <v>276</v>
      </c>
      <c r="D97" s="323"/>
      <c r="E97" s="366">
        <v>0.21</v>
      </c>
      <c r="F97" s="350">
        <f>H97+NPV(FD,I97:INDEX(I97:DC97,PAL))</f>
        <v>0</v>
      </c>
      <c r="G97" s="350">
        <f>SUMIF($H$5:$DC$5,"&lt;="&amp;PAL,$H97:$DC97)</f>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0</v>
      </c>
      <c r="AJ97" s="359">
        <v>0</v>
      </c>
      <c r="AK97" s="359">
        <v>0</v>
      </c>
      <c r="AL97" s="359">
        <v>0</v>
      </c>
      <c r="AM97" s="359">
        <v>0</v>
      </c>
      <c r="AN97" s="359">
        <v>0</v>
      </c>
      <c r="AO97" s="359">
        <v>0</v>
      </c>
      <c r="AP97" s="359">
        <v>0</v>
      </c>
      <c r="AQ97" s="359">
        <v>0</v>
      </c>
      <c r="AR97" s="359">
        <v>0</v>
      </c>
      <c r="AS97" s="359">
        <v>0</v>
      </c>
      <c r="AT97" s="359">
        <v>0</v>
      </c>
      <c r="AU97" s="359">
        <v>0</v>
      </c>
      <c r="AV97" s="359">
        <v>0</v>
      </c>
      <c r="AW97" s="359">
        <v>0</v>
      </c>
      <c r="AX97" s="359">
        <v>0</v>
      </c>
      <c r="AY97" s="359">
        <v>0</v>
      </c>
      <c r="AZ97" s="359">
        <v>0</v>
      </c>
      <c r="BA97" s="359">
        <v>0</v>
      </c>
      <c r="BB97" s="359">
        <v>0</v>
      </c>
      <c r="BC97" s="359">
        <v>0</v>
      </c>
      <c r="BD97" s="359">
        <v>0</v>
      </c>
      <c r="BE97" s="359">
        <v>0</v>
      </c>
      <c r="BF97" s="359">
        <v>0</v>
      </c>
      <c r="BG97" s="359">
        <v>0</v>
      </c>
      <c r="BH97" s="359">
        <v>0</v>
      </c>
      <c r="BI97" s="359">
        <v>0</v>
      </c>
      <c r="BJ97" s="359">
        <v>0</v>
      </c>
      <c r="BK97" s="359">
        <v>0</v>
      </c>
      <c r="BL97" s="359">
        <v>0</v>
      </c>
      <c r="BM97" s="359">
        <v>0</v>
      </c>
      <c r="BN97" s="359">
        <v>0</v>
      </c>
      <c r="BO97" s="359">
        <v>0</v>
      </c>
      <c r="BP97" s="359">
        <v>0</v>
      </c>
      <c r="BQ97" s="359">
        <v>0</v>
      </c>
      <c r="BR97" s="359">
        <v>0</v>
      </c>
      <c r="BS97" s="359">
        <v>0</v>
      </c>
      <c r="BT97" s="359">
        <v>0</v>
      </c>
      <c r="BU97" s="359">
        <v>0</v>
      </c>
      <c r="BV97" s="359">
        <v>0</v>
      </c>
      <c r="BW97" s="359">
        <v>0</v>
      </c>
      <c r="BX97" s="359">
        <v>0</v>
      </c>
      <c r="BY97" s="359">
        <v>0</v>
      </c>
      <c r="BZ97" s="359">
        <v>0</v>
      </c>
      <c r="CA97" s="359">
        <v>0</v>
      </c>
      <c r="CB97" s="359">
        <v>0</v>
      </c>
      <c r="CC97" s="359">
        <v>0</v>
      </c>
      <c r="CD97" s="359">
        <v>0</v>
      </c>
      <c r="CE97" s="359">
        <v>0</v>
      </c>
      <c r="CF97" s="359">
        <v>0</v>
      </c>
      <c r="CG97" s="359">
        <v>0</v>
      </c>
      <c r="CH97" s="359">
        <v>0</v>
      </c>
      <c r="CI97" s="359">
        <v>0</v>
      </c>
      <c r="CJ97" s="359">
        <v>0</v>
      </c>
      <c r="CK97" s="359">
        <v>0</v>
      </c>
      <c r="CL97" s="359">
        <v>0</v>
      </c>
      <c r="CM97" s="359">
        <v>0</v>
      </c>
      <c r="CN97" s="359">
        <v>0</v>
      </c>
      <c r="CO97" s="359">
        <v>0</v>
      </c>
      <c r="CP97" s="359">
        <v>0</v>
      </c>
      <c r="CQ97" s="359">
        <v>0</v>
      </c>
      <c r="CR97" s="359">
        <v>0</v>
      </c>
      <c r="CS97" s="359">
        <v>0</v>
      </c>
      <c r="CT97" s="359">
        <v>0</v>
      </c>
      <c r="CU97" s="359">
        <v>0</v>
      </c>
      <c r="CV97" s="359">
        <v>0</v>
      </c>
      <c r="CW97" s="359">
        <v>0</v>
      </c>
      <c r="CX97" s="359">
        <v>0</v>
      </c>
      <c r="CY97" s="359">
        <v>0</v>
      </c>
      <c r="CZ97" s="359">
        <v>0</v>
      </c>
      <c r="DA97" s="359">
        <v>0</v>
      </c>
      <c r="DB97" s="359">
        <v>0</v>
      </c>
      <c r="DC97" s="359">
        <v>0</v>
      </c>
      <c r="DE97" s="23">
        <f t="shared" si="47"/>
        <v>0</v>
      </c>
      <c r="DF97" s="23">
        <f t="shared" si="40"/>
        <v>0</v>
      </c>
      <c r="DG97">
        <f t="shared" si="48"/>
        <v>21</v>
      </c>
    </row>
    <row r="98" spans="1:113" ht="15" customHeight="1">
      <c r="A98" s="67">
        <v>86</v>
      </c>
      <c r="B98" s="323" t="str">
        <f>$B$89&amp;"9."</f>
        <v>G.9.</v>
      </c>
      <c r="C98" s="357" t="s">
        <v>277</v>
      </c>
      <c r="D98" s="323"/>
      <c r="E98" s="366">
        <v>0.21</v>
      </c>
      <c r="F98" s="350">
        <f>H98+NPV(FD,I98:INDEX(I98:DC98,PAL))</f>
        <v>0</v>
      </c>
      <c r="G98" s="350">
        <f>SUMIF($H$5:$DC$5,"&lt;="&amp;PAL,$H98:$DC98)</f>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59">
        <v>0</v>
      </c>
      <c r="BD98" s="359">
        <v>0</v>
      </c>
      <c r="BE98" s="359">
        <v>0</v>
      </c>
      <c r="BF98" s="359">
        <v>0</v>
      </c>
      <c r="BG98" s="359">
        <v>0</v>
      </c>
      <c r="BH98" s="359">
        <v>0</v>
      </c>
      <c r="BI98" s="359">
        <v>0</v>
      </c>
      <c r="BJ98" s="359">
        <v>0</v>
      </c>
      <c r="BK98" s="359">
        <v>0</v>
      </c>
      <c r="BL98" s="359">
        <v>0</v>
      </c>
      <c r="BM98" s="359">
        <v>0</v>
      </c>
      <c r="BN98" s="359">
        <v>0</v>
      </c>
      <c r="BO98" s="359">
        <v>0</v>
      </c>
      <c r="BP98" s="359">
        <v>0</v>
      </c>
      <c r="BQ98" s="359">
        <v>0</v>
      </c>
      <c r="BR98" s="359">
        <v>0</v>
      </c>
      <c r="BS98" s="359">
        <v>0</v>
      </c>
      <c r="BT98" s="359">
        <v>0</v>
      </c>
      <c r="BU98" s="359">
        <v>0</v>
      </c>
      <c r="BV98" s="359">
        <v>0</v>
      </c>
      <c r="BW98" s="359">
        <v>0</v>
      </c>
      <c r="BX98" s="359">
        <v>0</v>
      </c>
      <c r="BY98" s="359">
        <v>0</v>
      </c>
      <c r="BZ98" s="359">
        <v>0</v>
      </c>
      <c r="CA98" s="359">
        <v>0</v>
      </c>
      <c r="CB98" s="359">
        <v>0</v>
      </c>
      <c r="CC98" s="359">
        <v>0</v>
      </c>
      <c r="CD98" s="359">
        <v>0</v>
      </c>
      <c r="CE98" s="359">
        <v>0</v>
      </c>
      <c r="CF98" s="359">
        <v>0</v>
      </c>
      <c r="CG98" s="359">
        <v>0</v>
      </c>
      <c r="CH98" s="359">
        <v>0</v>
      </c>
      <c r="CI98" s="359">
        <v>0</v>
      </c>
      <c r="CJ98" s="359">
        <v>0</v>
      </c>
      <c r="CK98" s="359">
        <v>0</v>
      </c>
      <c r="CL98" s="359">
        <v>0</v>
      </c>
      <c r="CM98" s="359">
        <v>0</v>
      </c>
      <c r="CN98" s="359">
        <v>0</v>
      </c>
      <c r="CO98" s="359">
        <v>0</v>
      </c>
      <c r="CP98" s="359">
        <v>0</v>
      </c>
      <c r="CQ98" s="359">
        <v>0</v>
      </c>
      <c r="CR98" s="359">
        <v>0</v>
      </c>
      <c r="CS98" s="359">
        <v>0</v>
      </c>
      <c r="CT98" s="359">
        <v>0</v>
      </c>
      <c r="CU98" s="359">
        <v>0</v>
      </c>
      <c r="CV98" s="359">
        <v>0</v>
      </c>
      <c r="CW98" s="359">
        <v>0</v>
      </c>
      <c r="CX98" s="359">
        <v>0</v>
      </c>
      <c r="CY98" s="359">
        <v>0</v>
      </c>
      <c r="CZ98" s="359">
        <v>0</v>
      </c>
      <c r="DA98" s="359">
        <v>0</v>
      </c>
      <c r="DB98" s="359">
        <v>0</v>
      </c>
      <c r="DC98" s="359">
        <v>0</v>
      </c>
      <c r="DE98" s="23">
        <f t="shared" si="47"/>
        <v>0</v>
      </c>
      <c r="DF98" s="23">
        <f t="shared" si="40"/>
        <v>0</v>
      </c>
      <c r="DG98">
        <f t="shared" si="48"/>
        <v>21</v>
      </c>
    </row>
    <row r="99" spans="1:113" ht="15" customHeight="1">
      <c r="A99" s="67">
        <v>87</v>
      </c>
      <c r="B99" s="323" t="str">
        <f>$B$89&amp;"10."</f>
        <v>G.10.</v>
      </c>
      <c r="C99" s="357" t="s">
        <v>278</v>
      </c>
      <c r="D99" s="323"/>
      <c r="E99" s="366">
        <v>0.21</v>
      </c>
      <c r="F99" s="350">
        <f>H99+NPV(FD,I99:INDEX(I99:DC99,PAL))</f>
        <v>0</v>
      </c>
      <c r="G99" s="350">
        <f>SUMIF($H$5:$DC$5,"&lt;="&amp;PAL,$H99:$DC99)</f>
        <v>0</v>
      </c>
      <c r="H99" s="359">
        <v>0</v>
      </c>
      <c r="I99" s="359">
        <v>0</v>
      </c>
      <c r="J99" s="359">
        <v>0</v>
      </c>
      <c r="K99" s="359">
        <v>0</v>
      </c>
      <c r="L99" s="359">
        <v>0</v>
      </c>
      <c r="M99" s="359">
        <v>0</v>
      </c>
      <c r="N99" s="359">
        <v>0</v>
      </c>
      <c r="O99" s="359">
        <v>0</v>
      </c>
      <c r="P99" s="359">
        <v>0</v>
      </c>
      <c r="Q99" s="359">
        <v>0</v>
      </c>
      <c r="R99" s="359">
        <v>0</v>
      </c>
      <c r="S99" s="359">
        <v>0</v>
      </c>
      <c r="T99" s="359">
        <v>0</v>
      </c>
      <c r="U99" s="359">
        <v>0</v>
      </c>
      <c r="V99" s="359">
        <v>0</v>
      </c>
      <c r="W99" s="359">
        <v>0</v>
      </c>
      <c r="X99" s="359">
        <v>0</v>
      </c>
      <c r="Y99" s="359">
        <v>0</v>
      </c>
      <c r="Z99" s="359">
        <v>0</v>
      </c>
      <c r="AA99" s="359">
        <v>0</v>
      </c>
      <c r="AB99" s="359">
        <v>0</v>
      </c>
      <c r="AC99" s="359">
        <v>0</v>
      </c>
      <c r="AD99" s="359">
        <v>0</v>
      </c>
      <c r="AE99" s="359">
        <v>0</v>
      </c>
      <c r="AF99" s="359">
        <v>0</v>
      </c>
      <c r="AG99" s="359">
        <v>0</v>
      </c>
      <c r="AH99" s="359">
        <v>0</v>
      </c>
      <c r="AI99" s="359">
        <v>0</v>
      </c>
      <c r="AJ99" s="359">
        <v>0</v>
      </c>
      <c r="AK99" s="359">
        <v>0</v>
      </c>
      <c r="AL99" s="359">
        <v>0</v>
      </c>
      <c r="AM99" s="359">
        <v>0</v>
      </c>
      <c r="AN99" s="359">
        <v>0</v>
      </c>
      <c r="AO99" s="359">
        <v>0</v>
      </c>
      <c r="AP99" s="359">
        <v>0</v>
      </c>
      <c r="AQ99" s="359">
        <v>0</v>
      </c>
      <c r="AR99" s="359">
        <v>0</v>
      </c>
      <c r="AS99" s="359">
        <v>0</v>
      </c>
      <c r="AT99" s="359">
        <v>0</v>
      </c>
      <c r="AU99" s="359">
        <v>0</v>
      </c>
      <c r="AV99" s="359">
        <v>0</v>
      </c>
      <c r="AW99" s="359">
        <v>0</v>
      </c>
      <c r="AX99" s="359">
        <v>0</v>
      </c>
      <c r="AY99" s="359">
        <v>0</v>
      </c>
      <c r="AZ99" s="359">
        <v>0</v>
      </c>
      <c r="BA99" s="359">
        <v>0</v>
      </c>
      <c r="BB99" s="359">
        <v>0</v>
      </c>
      <c r="BC99" s="359">
        <v>0</v>
      </c>
      <c r="BD99" s="359">
        <v>0</v>
      </c>
      <c r="BE99" s="359">
        <v>0</v>
      </c>
      <c r="BF99" s="359">
        <v>0</v>
      </c>
      <c r="BG99" s="359">
        <v>0</v>
      </c>
      <c r="BH99" s="359">
        <v>0</v>
      </c>
      <c r="BI99" s="359">
        <v>0</v>
      </c>
      <c r="BJ99" s="359">
        <v>0</v>
      </c>
      <c r="BK99" s="359">
        <v>0</v>
      </c>
      <c r="BL99" s="359">
        <v>0</v>
      </c>
      <c r="BM99" s="359">
        <v>0</v>
      </c>
      <c r="BN99" s="359">
        <v>0</v>
      </c>
      <c r="BO99" s="359">
        <v>0</v>
      </c>
      <c r="BP99" s="359">
        <v>0</v>
      </c>
      <c r="BQ99" s="359">
        <v>0</v>
      </c>
      <c r="BR99" s="359">
        <v>0</v>
      </c>
      <c r="BS99" s="359">
        <v>0</v>
      </c>
      <c r="BT99" s="359">
        <v>0</v>
      </c>
      <c r="BU99" s="359">
        <v>0</v>
      </c>
      <c r="BV99" s="359">
        <v>0</v>
      </c>
      <c r="BW99" s="359">
        <v>0</v>
      </c>
      <c r="BX99" s="359">
        <v>0</v>
      </c>
      <c r="BY99" s="359">
        <v>0</v>
      </c>
      <c r="BZ99" s="359">
        <v>0</v>
      </c>
      <c r="CA99" s="359">
        <v>0</v>
      </c>
      <c r="CB99" s="359">
        <v>0</v>
      </c>
      <c r="CC99" s="359">
        <v>0</v>
      </c>
      <c r="CD99" s="359">
        <v>0</v>
      </c>
      <c r="CE99" s="359">
        <v>0</v>
      </c>
      <c r="CF99" s="359">
        <v>0</v>
      </c>
      <c r="CG99" s="359">
        <v>0</v>
      </c>
      <c r="CH99" s="359">
        <v>0</v>
      </c>
      <c r="CI99" s="359">
        <v>0</v>
      </c>
      <c r="CJ99" s="359">
        <v>0</v>
      </c>
      <c r="CK99" s="359">
        <v>0</v>
      </c>
      <c r="CL99" s="359">
        <v>0</v>
      </c>
      <c r="CM99" s="359">
        <v>0</v>
      </c>
      <c r="CN99" s="359">
        <v>0</v>
      </c>
      <c r="CO99" s="359">
        <v>0</v>
      </c>
      <c r="CP99" s="359">
        <v>0</v>
      </c>
      <c r="CQ99" s="359">
        <v>0</v>
      </c>
      <c r="CR99" s="359">
        <v>0</v>
      </c>
      <c r="CS99" s="359">
        <v>0</v>
      </c>
      <c r="CT99" s="359">
        <v>0</v>
      </c>
      <c r="CU99" s="359">
        <v>0</v>
      </c>
      <c r="CV99" s="359">
        <v>0</v>
      </c>
      <c r="CW99" s="359">
        <v>0</v>
      </c>
      <c r="CX99" s="359">
        <v>0</v>
      </c>
      <c r="CY99" s="359">
        <v>0</v>
      </c>
      <c r="CZ99" s="359">
        <v>0</v>
      </c>
      <c r="DA99" s="359">
        <v>0</v>
      </c>
      <c r="DB99" s="359">
        <v>0</v>
      </c>
      <c r="DC99" s="359">
        <v>0</v>
      </c>
      <c r="DE99" s="23">
        <f t="shared" si="47"/>
        <v>0</v>
      </c>
      <c r="DF99" s="23">
        <f t="shared" si="40"/>
        <v>0</v>
      </c>
      <c r="DG99">
        <f t="shared" si="48"/>
        <v>21</v>
      </c>
    </row>
    <row r="100" spans="1:113" ht="17.25" customHeight="1">
      <c r="A100" s="67">
        <v>88</v>
      </c>
      <c r="B100" s="323" t="s">
        <v>234</v>
      </c>
      <c r="C100" s="349" t="s">
        <v>235</v>
      </c>
      <c r="D100" s="323"/>
      <c r="E100" s="323"/>
      <c r="F100" s="352">
        <f>SUM(F101:F110)</f>
        <v>0</v>
      </c>
      <c r="G100" s="350">
        <f>SUMIF($H$5:$DC$5,"&lt;="&amp;PAL,$H100:$DC100)</f>
        <v>0</v>
      </c>
      <c r="H100" s="352">
        <f t="shared" ref="H100:BR100" si="49">SUM(H101:H110)</f>
        <v>0</v>
      </c>
      <c r="I100" s="352">
        <f t="shared" si="49"/>
        <v>0</v>
      </c>
      <c r="J100" s="352">
        <f t="shared" si="49"/>
        <v>0</v>
      </c>
      <c r="K100" s="352">
        <f t="shared" si="49"/>
        <v>0</v>
      </c>
      <c r="L100" s="352">
        <f t="shared" si="49"/>
        <v>0</v>
      </c>
      <c r="M100" s="352">
        <f t="shared" si="49"/>
        <v>0</v>
      </c>
      <c r="N100" s="352">
        <f t="shared" si="49"/>
        <v>0</v>
      </c>
      <c r="O100" s="352">
        <f t="shared" si="49"/>
        <v>0</v>
      </c>
      <c r="P100" s="352">
        <f t="shared" si="49"/>
        <v>0</v>
      </c>
      <c r="Q100" s="352">
        <f t="shared" si="49"/>
        <v>0</v>
      </c>
      <c r="R100" s="352">
        <f t="shared" si="49"/>
        <v>0</v>
      </c>
      <c r="S100" s="352">
        <f t="shared" si="49"/>
        <v>0</v>
      </c>
      <c r="T100" s="352">
        <f t="shared" si="49"/>
        <v>0</v>
      </c>
      <c r="U100" s="352">
        <f t="shared" si="49"/>
        <v>0</v>
      </c>
      <c r="V100" s="352">
        <f t="shared" si="49"/>
        <v>0</v>
      </c>
      <c r="W100" s="352">
        <f t="shared" si="49"/>
        <v>0</v>
      </c>
      <c r="X100" s="352">
        <f t="shared" si="49"/>
        <v>0</v>
      </c>
      <c r="Y100" s="352">
        <f t="shared" si="49"/>
        <v>0</v>
      </c>
      <c r="Z100" s="352">
        <f t="shared" si="49"/>
        <v>0</v>
      </c>
      <c r="AA100" s="352">
        <f t="shared" si="49"/>
        <v>0</v>
      </c>
      <c r="AB100" s="352">
        <f t="shared" si="49"/>
        <v>0</v>
      </c>
      <c r="AC100" s="352">
        <f t="shared" si="49"/>
        <v>0</v>
      </c>
      <c r="AD100" s="352">
        <f t="shared" si="49"/>
        <v>0</v>
      </c>
      <c r="AE100" s="352">
        <f t="shared" si="49"/>
        <v>0</v>
      </c>
      <c r="AF100" s="352">
        <f t="shared" si="49"/>
        <v>0</v>
      </c>
      <c r="AG100" s="352">
        <f t="shared" si="49"/>
        <v>0</v>
      </c>
      <c r="AH100" s="352">
        <f t="shared" si="49"/>
        <v>0</v>
      </c>
      <c r="AI100" s="352">
        <f t="shared" si="49"/>
        <v>0</v>
      </c>
      <c r="AJ100" s="352">
        <f t="shared" si="49"/>
        <v>0</v>
      </c>
      <c r="AK100" s="352">
        <f t="shared" si="49"/>
        <v>0</v>
      </c>
      <c r="AL100" s="352">
        <f t="shared" si="49"/>
        <v>0</v>
      </c>
      <c r="AM100" s="352">
        <f t="shared" si="49"/>
        <v>0</v>
      </c>
      <c r="AN100" s="352">
        <f t="shared" si="49"/>
        <v>0</v>
      </c>
      <c r="AO100" s="352">
        <f t="shared" si="49"/>
        <v>0</v>
      </c>
      <c r="AP100" s="352">
        <f t="shared" si="49"/>
        <v>0</v>
      </c>
      <c r="AQ100" s="352">
        <f t="shared" si="49"/>
        <v>0</v>
      </c>
      <c r="AR100" s="352">
        <f t="shared" si="49"/>
        <v>0</v>
      </c>
      <c r="AS100" s="352">
        <f t="shared" si="49"/>
        <v>0</v>
      </c>
      <c r="AT100" s="352">
        <f t="shared" si="49"/>
        <v>0</v>
      </c>
      <c r="AU100" s="352">
        <f t="shared" si="49"/>
        <v>0</v>
      </c>
      <c r="AV100" s="352">
        <f t="shared" si="49"/>
        <v>0</v>
      </c>
      <c r="AW100" s="352">
        <f t="shared" si="49"/>
        <v>0</v>
      </c>
      <c r="AX100" s="352">
        <f t="shared" si="49"/>
        <v>0</v>
      </c>
      <c r="AY100" s="352">
        <f t="shared" si="49"/>
        <v>0</v>
      </c>
      <c r="AZ100" s="352">
        <f t="shared" si="49"/>
        <v>0</v>
      </c>
      <c r="BA100" s="352">
        <f t="shared" si="49"/>
        <v>0</v>
      </c>
      <c r="BB100" s="352">
        <f t="shared" si="49"/>
        <v>0</v>
      </c>
      <c r="BC100" s="352">
        <f t="shared" si="49"/>
        <v>0</v>
      </c>
      <c r="BD100" s="352">
        <f t="shared" si="49"/>
        <v>0</v>
      </c>
      <c r="BE100" s="352">
        <f t="shared" si="49"/>
        <v>0</v>
      </c>
      <c r="BF100" s="352">
        <f t="shared" si="49"/>
        <v>0</v>
      </c>
      <c r="BG100" s="352">
        <f t="shared" si="49"/>
        <v>0</v>
      </c>
      <c r="BH100" s="352">
        <f t="shared" si="49"/>
        <v>0</v>
      </c>
      <c r="BI100" s="352">
        <f t="shared" si="49"/>
        <v>0</v>
      </c>
      <c r="BJ100" s="352">
        <f t="shared" si="49"/>
        <v>0</v>
      </c>
      <c r="BK100" s="352">
        <f t="shared" si="49"/>
        <v>0</v>
      </c>
      <c r="BL100" s="352">
        <f t="shared" si="49"/>
        <v>0</v>
      </c>
      <c r="BM100" s="352">
        <f t="shared" si="49"/>
        <v>0</v>
      </c>
      <c r="BN100" s="352">
        <f t="shared" si="49"/>
        <v>0</v>
      </c>
      <c r="BO100" s="352">
        <f t="shared" si="49"/>
        <v>0</v>
      </c>
      <c r="BP100" s="352">
        <f t="shared" si="49"/>
        <v>0</v>
      </c>
      <c r="BQ100" s="352">
        <f t="shared" si="49"/>
        <v>0</v>
      </c>
      <c r="BR100" s="352">
        <f t="shared" si="49"/>
        <v>0</v>
      </c>
      <c r="BS100" s="352">
        <f t="shared" ref="BS100:DC100" si="50">SUM(BS101:BS110)</f>
        <v>0</v>
      </c>
      <c r="BT100" s="352">
        <f t="shared" si="50"/>
        <v>0</v>
      </c>
      <c r="BU100" s="352">
        <f t="shared" si="50"/>
        <v>0</v>
      </c>
      <c r="BV100" s="352">
        <f t="shared" si="50"/>
        <v>0</v>
      </c>
      <c r="BW100" s="352">
        <f t="shared" si="50"/>
        <v>0</v>
      </c>
      <c r="BX100" s="352">
        <f t="shared" si="50"/>
        <v>0</v>
      </c>
      <c r="BY100" s="352">
        <f t="shared" si="50"/>
        <v>0</v>
      </c>
      <c r="BZ100" s="352">
        <f t="shared" si="50"/>
        <v>0</v>
      </c>
      <c r="CA100" s="352">
        <f t="shared" si="50"/>
        <v>0</v>
      </c>
      <c r="CB100" s="352">
        <f t="shared" si="50"/>
        <v>0</v>
      </c>
      <c r="CC100" s="352">
        <f t="shared" si="50"/>
        <v>0</v>
      </c>
      <c r="CD100" s="352">
        <f t="shared" si="50"/>
        <v>0</v>
      </c>
      <c r="CE100" s="352">
        <f t="shared" si="50"/>
        <v>0</v>
      </c>
      <c r="CF100" s="352">
        <f t="shared" si="50"/>
        <v>0</v>
      </c>
      <c r="CG100" s="352">
        <f t="shared" si="50"/>
        <v>0</v>
      </c>
      <c r="CH100" s="352">
        <f t="shared" si="50"/>
        <v>0</v>
      </c>
      <c r="CI100" s="352">
        <f t="shared" si="50"/>
        <v>0</v>
      </c>
      <c r="CJ100" s="352">
        <f t="shared" si="50"/>
        <v>0</v>
      </c>
      <c r="CK100" s="352">
        <f t="shared" si="50"/>
        <v>0</v>
      </c>
      <c r="CL100" s="352">
        <f t="shared" si="50"/>
        <v>0</v>
      </c>
      <c r="CM100" s="352">
        <f t="shared" si="50"/>
        <v>0</v>
      </c>
      <c r="CN100" s="352">
        <f t="shared" si="50"/>
        <v>0</v>
      </c>
      <c r="CO100" s="352">
        <f t="shared" si="50"/>
        <v>0</v>
      </c>
      <c r="CP100" s="352">
        <f t="shared" si="50"/>
        <v>0</v>
      </c>
      <c r="CQ100" s="352">
        <f t="shared" si="50"/>
        <v>0</v>
      </c>
      <c r="CR100" s="352">
        <f t="shared" si="50"/>
        <v>0</v>
      </c>
      <c r="CS100" s="352">
        <f t="shared" si="50"/>
        <v>0</v>
      </c>
      <c r="CT100" s="352">
        <f t="shared" si="50"/>
        <v>0</v>
      </c>
      <c r="CU100" s="352">
        <f t="shared" si="50"/>
        <v>0</v>
      </c>
      <c r="CV100" s="352">
        <f t="shared" si="50"/>
        <v>0</v>
      </c>
      <c r="CW100" s="352">
        <f t="shared" si="50"/>
        <v>0</v>
      </c>
      <c r="CX100" s="352">
        <f t="shared" si="50"/>
        <v>0</v>
      </c>
      <c r="CY100" s="352">
        <f t="shared" si="50"/>
        <v>0</v>
      </c>
      <c r="CZ100" s="352">
        <f t="shared" si="50"/>
        <v>0</v>
      </c>
      <c r="DA100" s="352">
        <f t="shared" si="50"/>
        <v>0</v>
      </c>
      <c r="DB100" s="352">
        <f t="shared" si="50"/>
        <v>0</v>
      </c>
      <c r="DC100" s="352">
        <f t="shared" si="50"/>
        <v>0</v>
      </c>
      <c r="DF100" s="23">
        <f t="shared" si="40"/>
        <v>0</v>
      </c>
    </row>
    <row r="101" spans="1:113" ht="15" customHeight="1">
      <c r="A101" s="67">
        <v>89</v>
      </c>
      <c r="B101" s="323" t="str">
        <f>$B$100&amp;"1."</f>
        <v>H.1.</v>
      </c>
      <c r="C101" s="357" t="s">
        <v>237</v>
      </c>
      <c r="D101" s="323"/>
      <c r="E101" s="367" t="s">
        <v>38</v>
      </c>
      <c r="F101" s="350">
        <f>H101+NPV(FD,I101:INDEX(I101:DC101,PAL))</f>
        <v>0</v>
      </c>
      <c r="G101" s="350">
        <f>SUMIF($H$5:$DC$5,"&lt;="&amp;PAL,$H101:$DC101)</f>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0</v>
      </c>
      <c r="AI101" s="359">
        <v>0</v>
      </c>
      <c r="AJ101" s="359">
        <v>0</v>
      </c>
      <c r="AK101" s="359">
        <v>0</v>
      </c>
      <c r="AL101" s="359">
        <v>0</v>
      </c>
      <c r="AM101" s="359">
        <v>0</v>
      </c>
      <c r="AN101" s="359">
        <v>0</v>
      </c>
      <c r="AO101" s="359">
        <v>0</v>
      </c>
      <c r="AP101" s="359">
        <v>0</v>
      </c>
      <c r="AQ101" s="359">
        <v>0</v>
      </c>
      <c r="AR101" s="359">
        <v>0</v>
      </c>
      <c r="AS101" s="359">
        <v>0</v>
      </c>
      <c r="AT101" s="359">
        <v>0</v>
      </c>
      <c r="AU101" s="359">
        <v>0</v>
      </c>
      <c r="AV101" s="359">
        <v>0</v>
      </c>
      <c r="AW101" s="359">
        <v>0</v>
      </c>
      <c r="AX101" s="359">
        <v>0</v>
      </c>
      <c r="AY101" s="359">
        <v>0</v>
      </c>
      <c r="AZ101" s="359">
        <v>0</v>
      </c>
      <c r="BA101" s="359">
        <v>0</v>
      </c>
      <c r="BB101" s="359">
        <v>0</v>
      </c>
      <c r="BC101" s="359">
        <v>0</v>
      </c>
      <c r="BD101" s="359">
        <v>0</v>
      </c>
      <c r="BE101" s="359">
        <v>0</v>
      </c>
      <c r="BF101" s="359">
        <v>0</v>
      </c>
      <c r="BG101" s="359">
        <v>0</v>
      </c>
      <c r="BH101" s="359">
        <v>0</v>
      </c>
      <c r="BI101" s="359">
        <v>0</v>
      </c>
      <c r="BJ101" s="359">
        <v>0</v>
      </c>
      <c r="BK101" s="359">
        <v>0</v>
      </c>
      <c r="BL101" s="359">
        <v>0</v>
      </c>
      <c r="BM101" s="359">
        <v>0</v>
      </c>
      <c r="BN101" s="359">
        <v>0</v>
      </c>
      <c r="BO101" s="359">
        <v>0</v>
      </c>
      <c r="BP101" s="359">
        <v>0</v>
      </c>
      <c r="BQ101" s="359">
        <v>0</v>
      </c>
      <c r="BR101" s="359">
        <v>0</v>
      </c>
      <c r="BS101" s="359">
        <v>0</v>
      </c>
      <c r="BT101" s="359">
        <v>0</v>
      </c>
      <c r="BU101" s="359">
        <v>0</v>
      </c>
      <c r="BV101" s="359">
        <v>0</v>
      </c>
      <c r="BW101" s="359">
        <v>0</v>
      </c>
      <c r="BX101" s="359">
        <v>0</v>
      </c>
      <c r="BY101" s="359">
        <v>0</v>
      </c>
      <c r="BZ101" s="359">
        <v>0</v>
      </c>
      <c r="CA101" s="359">
        <v>0</v>
      </c>
      <c r="CB101" s="359">
        <v>0</v>
      </c>
      <c r="CC101" s="359">
        <v>0</v>
      </c>
      <c r="CD101" s="359">
        <v>0</v>
      </c>
      <c r="CE101" s="359">
        <v>0</v>
      </c>
      <c r="CF101" s="359">
        <v>0</v>
      </c>
      <c r="CG101" s="359">
        <v>0</v>
      </c>
      <c r="CH101" s="359">
        <v>0</v>
      </c>
      <c r="CI101" s="359">
        <v>0</v>
      </c>
      <c r="CJ101" s="359">
        <v>0</v>
      </c>
      <c r="CK101" s="359">
        <v>0</v>
      </c>
      <c r="CL101" s="359">
        <v>0</v>
      </c>
      <c r="CM101" s="359">
        <v>0</v>
      </c>
      <c r="CN101" s="359">
        <v>0</v>
      </c>
      <c r="CO101" s="359">
        <v>0</v>
      </c>
      <c r="CP101" s="359">
        <v>0</v>
      </c>
      <c r="CQ101" s="359">
        <v>0</v>
      </c>
      <c r="CR101" s="359">
        <v>0</v>
      </c>
      <c r="CS101" s="359">
        <v>0</v>
      </c>
      <c r="CT101" s="359">
        <v>0</v>
      </c>
      <c r="CU101" s="359">
        <v>0</v>
      </c>
      <c r="CV101" s="359">
        <v>0</v>
      </c>
      <c r="CW101" s="359">
        <v>0</v>
      </c>
      <c r="CX101" s="359">
        <v>0</v>
      </c>
      <c r="CY101" s="359">
        <v>0</v>
      </c>
      <c r="CZ101" s="359">
        <v>0</v>
      </c>
      <c r="DA101" s="359">
        <v>0</v>
      </c>
      <c r="DB101" s="359">
        <v>0</v>
      </c>
      <c r="DC101" s="359">
        <v>0</v>
      </c>
      <c r="DE101" s="23">
        <f>COUNTBLANK(H101:DC101)</f>
        <v>0</v>
      </c>
      <c r="DF101" s="23">
        <f t="shared" si="40"/>
        <v>0</v>
      </c>
      <c r="DG101">
        <f t="shared" si="48"/>
        <v>0</v>
      </c>
    </row>
    <row r="102" spans="1:113" ht="15" customHeight="1">
      <c r="A102" s="67">
        <v>90</v>
      </c>
      <c r="B102" s="323" t="str">
        <f>$B$100&amp;"2."</f>
        <v>H.2.</v>
      </c>
      <c r="C102" s="357" t="s">
        <v>238</v>
      </c>
      <c r="D102" s="323"/>
      <c r="E102" s="367" t="s">
        <v>38</v>
      </c>
      <c r="F102" s="350">
        <f>H102+NPV(FD,I102:INDEX(I102:DC102,PAL))</f>
        <v>0</v>
      </c>
      <c r="G102" s="350">
        <f>SUMIF($H$5:$DC$5,"&lt;="&amp;PAL,$H102:$DC102)</f>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0</v>
      </c>
      <c r="AI102" s="359">
        <v>0</v>
      </c>
      <c r="AJ102" s="359">
        <v>0</v>
      </c>
      <c r="AK102" s="359">
        <v>0</v>
      </c>
      <c r="AL102" s="359">
        <v>0</v>
      </c>
      <c r="AM102" s="359">
        <v>0</v>
      </c>
      <c r="AN102" s="359">
        <v>0</v>
      </c>
      <c r="AO102" s="359">
        <v>0</v>
      </c>
      <c r="AP102" s="359">
        <v>0</v>
      </c>
      <c r="AQ102" s="359">
        <v>0</v>
      </c>
      <c r="AR102" s="359">
        <v>0</v>
      </c>
      <c r="AS102" s="359">
        <v>0</v>
      </c>
      <c r="AT102" s="359">
        <v>0</v>
      </c>
      <c r="AU102" s="359">
        <v>0</v>
      </c>
      <c r="AV102" s="359">
        <v>0</v>
      </c>
      <c r="AW102" s="359">
        <v>0</v>
      </c>
      <c r="AX102" s="359">
        <v>0</v>
      </c>
      <c r="AY102" s="359">
        <v>0</v>
      </c>
      <c r="AZ102" s="359">
        <v>0</v>
      </c>
      <c r="BA102" s="359">
        <v>0</v>
      </c>
      <c r="BB102" s="359">
        <v>0</v>
      </c>
      <c r="BC102" s="359">
        <v>0</v>
      </c>
      <c r="BD102" s="359">
        <v>0</v>
      </c>
      <c r="BE102" s="359">
        <v>0</v>
      </c>
      <c r="BF102" s="359">
        <v>0</v>
      </c>
      <c r="BG102" s="359">
        <v>0</v>
      </c>
      <c r="BH102" s="359">
        <v>0</v>
      </c>
      <c r="BI102" s="359">
        <v>0</v>
      </c>
      <c r="BJ102" s="359">
        <v>0</v>
      </c>
      <c r="BK102" s="359">
        <v>0</v>
      </c>
      <c r="BL102" s="359">
        <v>0</v>
      </c>
      <c r="BM102" s="359">
        <v>0</v>
      </c>
      <c r="BN102" s="359">
        <v>0</v>
      </c>
      <c r="BO102" s="359">
        <v>0</v>
      </c>
      <c r="BP102" s="359">
        <v>0</v>
      </c>
      <c r="BQ102" s="359">
        <v>0</v>
      </c>
      <c r="BR102" s="359">
        <v>0</v>
      </c>
      <c r="BS102" s="359">
        <v>0</v>
      </c>
      <c r="BT102" s="359">
        <v>0</v>
      </c>
      <c r="BU102" s="359">
        <v>0</v>
      </c>
      <c r="BV102" s="359">
        <v>0</v>
      </c>
      <c r="BW102" s="359">
        <v>0</v>
      </c>
      <c r="BX102" s="359">
        <v>0</v>
      </c>
      <c r="BY102" s="359">
        <v>0</v>
      </c>
      <c r="BZ102" s="359">
        <v>0</v>
      </c>
      <c r="CA102" s="359">
        <v>0</v>
      </c>
      <c r="CB102" s="359">
        <v>0</v>
      </c>
      <c r="CC102" s="359">
        <v>0</v>
      </c>
      <c r="CD102" s="359">
        <v>0</v>
      </c>
      <c r="CE102" s="359">
        <v>0</v>
      </c>
      <c r="CF102" s="359">
        <v>0</v>
      </c>
      <c r="CG102" s="359">
        <v>0</v>
      </c>
      <c r="CH102" s="359">
        <v>0</v>
      </c>
      <c r="CI102" s="359">
        <v>0</v>
      </c>
      <c r="CJ102" s="359">
        <v>0</v>
      </c>
      <c r="CK102" s="359">
        <v>0</v>
      </c>
      <c r="CL102" s="359">
        <v>0</v>
      </c>
      <c r="CM102" s="359">
        <v>0</v>
      </c>
      <c r="CN102" s="359">
        <v>0</v>
      </c>
      <c r="CO102" s="359">
        <v>0</v>
      </c>
      <c r="CP102" s="359">
        <v>0</v>
      </c>
      <c r="CQ102" s="359">
        <v>0</v>
      </c>
      <c r="CR102" s="359">
        <v>0</v>
      </c>
      <c r="CS102" s="359">
        <v>0</v>
      </c>
      <c r="CT102" s="359">
        <v>0</v>
      </c>
      <c r="CU102" s="359">
        <v>0</v>
      </c>
      <c r="CV102" s="359">
        <v>0</v>
      </c>
      <c r="CW102" s="359">
        <v>0</v>
      </c>
      <c r="CX102" s="359">
        <v>0</v>
      </c>
      <c r="CY102" s="359">
        <v>0</v>
      </c>
      <c r="CZ102" s="359">
        <v>0</v>
      </c>
      <c r="DA102" s="359">
        <v>0</v>
      </c>
      <c r="DB102" s="359">
        <v>0</v>
      </c>
      <c r="DC102" s="359">
        <v>0</v>
      </c>
      <c r="DE102" s="23">
        <f>COUNTBLANK(H102:DC102)</f>
        <v>0</v>
      </c>
      <c r="DF102" s="23">
        <f t="shared" si="40"/>
        <v>0</v>
      </c>
      <c r="DG102">
        <f t="shared" si="48"/>
        <v>0</v>
      </c>
    </row>
    <row r="103" spans="1:113" ht="15" customHeight="1">
      <c r="A103" s="67">
        <v>91</v>
      </c>
      <c r="B103" s="323" t="str">
        <f>$B$100&amp;"3."</f>
        <v>H.3.</v>
      </c>
      <c r="C103" s="357" t="s">
        <v>239</v>
      </c>
      <c r="D103" s="323"/>
      <c r="E103" s="367" t="s">
        <v>38</v>
      </c>
      <c r="F103" s="350">
        <f>H103+NPV(FD,I103:INDEX(I103:DC103,PAL))</f>
        <v>0</v>
      </c>
      <c r="G103" s="350">
        <f>SUMIF($H$5:$DC$5,"&lt;="&amp;PAL,$H103:$DC103)</f>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0</v>
      </c>
      <c r="AI103" s="359">
        <v>0</v>
      </c>
      <c r="AJ103" s="359">
        <v>0</v>
      </c>
      <c r="AK103" s="359">
        <v>0</v>
      </c>
      <c r="AL103" s="359">
        <v>0</v>
      </c>
      <c r="AM103" s="359">
        <v>0</v>
      </c>
      <c r="AN103" s="359">
        <v>0</v>
      </c>
      <c r="AO103" s="359">
        <v>0</v>
      </c>
      <c r="AP103" s="359">
        <v>0</v>
      </c>
      <c r="AQ103" s="359">
        <v>0</v>
      </c>
      <c r="AR103" s="359">
        <v>0</v>
      </c>
      <c r="AS103" s="359">
        <v>0</v>
      </c>
      <c r="AT103" s="359">
        <v>0</v>
      </c>
      <c r="AU103" s="359">
        <v>0</v>
      </c>
      <c r="AV103" s="359">
        <v>0</v>
      </c>
      <c r="AW103" s="359">
        <v>0</v>
      </c>
      <c r="AX103" s="359">
        <v>0</v>
      </c>
      <c r="AY103" s="359">
        <v>0</v>
      </c>
      <c r="AZ103" s="359">
        <v>0</v>
      </c>
      <c r="BA103" s="359">
        <v>0</v>
      </c>
      <c r="BB103" s="359">
        <v>0</v>
      </c>
      <c r="BC103" s="359">
        <v>0</v>
      </c>
      <c r="BD103" s="359">
        <v>0</v>
      </c>
      <c r="BE103" s="359">
        <v>0</v>
      </c>
      <c r="BF103" s="359">
        <v>0</v>
      </c>
      <c r="BG103" s="359">
        <v>0</v>
      </c>
      <c r="BH103" s="359">
        <v>0</v>
      </c>
      <c r="BI103" s="359">
        <v>0</v>
      </c>
      <c r="BJ103" s="359">
        <v>0</v>
      </c>
      <c r="BK103" s="359">
        <v>0</v>
      </c>
      <c r="BL103" s="359">
        <v>0</v>
      </c>
      <c r="BM103" s="359">
        <v>0</v>
      </c>
      <c r="BN103" s="359">
        <v>0</v>
      </c>
      <c r="BO103" s="359">
        <v>0</v>
      </c>
      <c r="BP103" s="359">
        <v>0</v>
      </c>
      <c r="BQ103" s="359">
        <v>0</v>
      </c>
      <c r="BR103" s="359">
        <v>0</v>
      </c>
      <c r="BS103" s="359">
        <v>0</v>
      </c>
      <c r="BT103" s="359">
        <v>0</v>
      </c>
      <c r="BU103" s="359">
        <v>0</v>
      </c>
      <c r="BV103" s="359">
        <v>0</v>
      </c>
      <c r="BW103" s="359">
        <v>0</v>
      </c>
      <c r="BX103" s="359">
        <v>0</v>
      </c>
      <c r="BY103" s="359">
        <v>0</v>
      </c>
      <c r="BZ103" s="359">
        <v>0</v>
      </c>
      <c r="CA103" s="359">
        <v>0</v>
      </c>
      <c r="CB103" s="359">
        <v>0</v>
      </c>
      <c r="CC103" s="359">
        <v>0</v>
      </c>
      <c r="CD103" s="359">
        <v>0</v>
      </c>
      <c r="CE103" s="359">
        <v>0</v>
      </c>
      <c r="CF103" s="359">
        <v>0</v>
      </c>
      <c r="CG103" s="359">
        <v>0</v>
      </c>
      <c r="CH103" s="359">
        <v>0</v>
      </c>
      <c r="CI103" s="359">
        <v>0</v>
      </c>
      <c r="CJ103" s="359">
        <v>0</v>
      </c>
      <c r="CK103" s="359">
        <v>0</v>
      </c>
      <c r="CL103" s="359">
        <v>0</v>
      </c>
      <c r="CM103" s="359">
        <v>0</v>
      </c>
      <c r="CN103" s="359">
        <v>0</v>
      </c>
      <c r="CO103" s="359">
        <v>0</v>
      </c>
      <c r="CP103" s="359">
        <v>0</v>
      </c>
      <c r="CQ103" s="359">
        <v>0</v>
      </c>
      <c r="CR103" s="359">
        <v>0</v>
      </c>
      <c r="CS103" s="359">
        <v>0</v>
      </c>
      <c r="CT103" s="359">
        <v>0</v>
      </c>
      <c r="CU103" s="359">
        <v>0</v>
      </c>
      <c r="CV103" s="359">
        <v>0</v>
      </c>
      <c r="CW103" s="359">
        <v>0</v>
      </c>
      <c r="CX103" s="359">
        <v>0</v>
      </c>
      <c r="CY103" s="359">
        <v>0</v>
      </c>
      <c r="CZ103" s="359">
        <v>0</v>
      </c>
      <c r="DA103" s="359">
        <v>0</v>
      </c>
      <c r="DB103" s="359">
        <v>0</v>
      </c>
      <c r="DC103" s="359">
        <v>0</v>
      </c>
      <c r="DE103" s="23">
        <f>COUNTBLANK(H103:DC103)</f>
        <v>0</v>
      </c>
      <c r="DF103" s="23">
        <f t="shared" si="40"/>
        <v>0</v>
      </c>
      <c r="DG103">
        <f t="shared" si="48"/>
        <v>0</v>
      </c>
    </row>
    <row r="104" spans="1:113" ht="15" customHeight="1">
      <c r="A104" s="67">
        <v>92</v>
      </c>
      <c r="B104" s="323" t="str">
        <f>$B$100&amp;"4."</f>
        <v>H.4.</v>
      </c>
      <c r="C104" s="357" t="s">
        <v>240</v>
      </c>
      <c r="D104" s="323"/>
      <c r="E104" s="367" t="s">
        <v>38</v>
      </c>
      <c r="F104" s="350">
        <f>H104+NPV(FD,I104:INDEX(I104:DC104,PAL))</f>
        <v>0</v>
      </c>
      <c r="G104" s="350">
        <f>SUMIF($H$5:$DC$5,"&lt;="&amp;PAL,$H104:$DC104)</f>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0</v>
      </c>
      <c r="AI104" s="359">
        <v>0</v>
      </c>
      <c r="AJ104" s="359">
        <v>0</v>
      </c>
      <c r="AK104" s="359">
        <v>0</v>
      </c>
      <c r="AL104" s="359">
        <v>0</v>
      </c>
      <c r="AM104" s="359">
        <v>0</v>
      </c>
      <c r="AN104" s="359">
        <v>0</v>
      </c>
      <c r="AO104" s="359">
        <v>0</v>
      </c>
      <c r="AP104" s="359">
        <v>0</v>
      </c>
      <c r="AQ104" s="359">
        <v>0</v>
      </c>
      <c r="AR104" s="359">
        <v>0</v>
      </c>
      <c r="AS104" s="359">
        <v>0</v>
      </c>
      <c r="AT104" s="359">
        <v>0</v>
      </c>
      <c r="AU104" s="359">
        <v>0</v>
      </c>
      <c r="AV104" s="359">
        <v>0</v>
      </c>
      <c r="AW104" s="359">
        <v>0</v>
      </c>
      <c r="AX104" s="359">
        <v>0</v>
      </c>
      <c r="AY104" s="359">
        <v>0</v>
      </c>
      <c r="AZ104" s="359">
        <v>0</v>
      </c>
      <c r="BA104" s="359">
        <v>0</v>
      </c>
      <c r="BB104" s="359">
        <v>0</v>
      </c>
      <c r="BC104" s="359">
        <v>0</v>
      </c>
      <c r="BD104" s="359">
        <v>0</v>
      </c>
      <c r="BE104" s="359">
        <v>0</v>
      </c>
      <c r="BF104" s="359">
        <v>0</v>
      </c>
      <c r="BG104" s="359">
        <v>0</v>
      </c>
      <c r="BH104" s="359">
        <v>0</v>
      </c>
      <c r="BI104" s="359">
        <v>0</v>
      </c>
      <c r="BJ104" s="359">
        <v>0</v>
      </c>
      <c r="BK104" s="359">
        <v>0</v>
      </c>
      <c r="BL104" s="359">
        <v>0</v>
      </c>
      <c r="BM104" s="359">
        <v>0</v>
      </c>
      <c r="BN104" s="359">
        <v>0</v>
      </c>
      <c r="BO104" s="359">
        <v>0</v>
      </c>
      <c r="BP104" s="359">
        <v>0</v>
      </c>
      <c r="BQ104" s="359">
        <v>0</v>
      </c>
      <c r="BR104" s="359">
        <v>0</v>
      </c>
      <c r="BS104" s="359">
        <v>0</v>
      </c>
      <c r="BT104" s="359">
        <v>0</v>
      </c>
      <c r="BU104" s="359">
        <v>0</v>
      </c>
      <c r="BV104" s="359">
        <v>0</v>
      </c>
      <c r="BW104" s="359">
        <v>0</v>
      </c>
      <c r="BX104" s="359">
        <v>0</v>
      </c>
      <c r="BY104" s="359">
        <v>0</v>
      </c>
      <c r="BZ104" s="359">
        <v>0</v>
      </c>
      <c r="CA104" s="359">
        <v>0</v>
      </c>
      <c r="CB104" s="359">
        <v>0</v>
      </c>
      <c r="CC104" s="359">
        <v>0</v>
      </c>
      <c r="CD104" s="359">
        <v>0</v>
      </c>
      <c r="CE104" s="359">
        <v>0</v>
      </c>
      <c r="CF104" s="359">
        <v>0</v>
      </c>
      <c r="CG104" s="359">
        <v>0</v>
      </c>
      <c r="CH104" s="359">
        <v>0</v>
      </c>
      <c r="CI104" s="359">
        <v>0</v>
      </c>
      <c r="CJ104" s="359">
        <v>0</v>
      </c>
      <c r="CK104" s="359">
        <v>0</v>
      </c>
      <c r="CL104" s="359">
        <v>0</v>
      </c>
      <c r="CM104" s="359">
        <v>0</v>
      </c>
      <c r="CN104" s="359">
        <v>0</v>
      </c>
      <c r="CO104" s="359">
        <v>0</v>
      </c>
      <c r="CP104" s="359">
        <v>0</v>
      </c>
      <c r="CQ104" s="359">
        <v>0</v>
      </c>
      <c r="CR104" s="359">
        <v>0</v>
      </c>
      <c r="CS104" s="359">
        <v>0</v>
      </c>
      <c r="CT104" s="359">
        <v>0</v>
      </c>
      <c r="CU104" s="359">
        <v>0</v>
      </c>
      <c r="CV104" s="359">
        <v>0</v>
      </c>
      <c r="CW104" s="359">
        <v>0</v>
      </c>
      <c r="CX104" s="359">
        <v>0</v>
      </c>
      <c r="CY104" s="359">
        <v>0</v>
      </c>
      <c r="CZ104" s="359">
        <v>0</v>
      </c>
      <c r="DA104" s="359">
        <v>0</v>
      </c>
      <c r="DB104" s="359">
        <v>0</v>
      </c>
      <c r="DC104" s="359">
        <v>0</v>
      </c>
      <c r="DE104" s="23">
        <f>COUNTBLANK(H104:DC104)</f>
        <v>0</v>
      </c>
      <c r="DF104" s="23">
        <f t="shared" si="40"/>
        <v>0</v>
      </c>
      <c r="DG104">
        <f t="shared" si="48"/>
        <v>0</v>
      </c>
    </row>
    <row r="105" spans="1:113" ht="15" customHeight="1">
      <c r="A105" s="67">
        <v>93</v>
      </c>
      <c r="B105" s="323" t="str">
        <f>$B$100&amp;"5."</f>
        <v>H.5.</v>
      </c>
      <c r="C105" s="357" t="s">
        <v>241</v>
      </c>
      <c r="D105" s="323"/>
      <c r="E105" s="367" t="s">
        <v>38</v>
      </c>
      <c r="F105" s="350">
        <f>H105+NPV(FD,I105:INDEX(I105:DC105,PAL))</f>
        <v>0</v>
      </c>
      <c r="G105" s="350">
        <f>SUMIF($H$5:$DC$5,"&lt;="&amp;PAL,$H105:$DC105)</f>
        <v>0</v>
      </c>
      <c r="H105" s="359">
        <v>0</v>
      </c>
      <c r="I105" s="359">
        <v>0</v>
      </c>
      <c r="J105" s="359">
        <v>0</v>
      </c>
      <c r="K105" s="359">
        <v>0</v>
      </c>
      <c r="L105" s="359">
        <v>0</v>
      </c>
      <c r="M105" s="359">
        <v>0</v>
      </c>
      <c r="N105" s="359">
        <v>0</v>
      </c>
      <c r="O105" s="359">
        <v>0</v>
      </c>
      <c r="P105" s="359">
        <v>0</v>
      </c>
      <c r="Q105" s="359">
        <v>0</v>
      </c>
      <c r="R105" s="359">
        <v>0</v>
      </c>
      <c r="S105" s="359">
        <v>0</v>
      </c>
      <c r="T105" s="359">
        <v>0</v>
      </c>
      <c r="U105" s="359">
        <v>0</v>
      </c>
      <c r="V105" s="359">
        <v>0</v>
      </c>
      <c r="W105" s="359">
        <v>0</v>
      </c>
      <c r="X105" s="359">
        <v>0</v>
      </c>
      <c r="Y105" s="359">
        <v>0</v>
      </c>
      <c r="Z105" s="359">
        <v>0</v>
      </c>
      <c r="AA105" s="359">
        <v>0</v>
      </c>
      <c r="AB105" s="359">
        <v>0</v>
      </c>
      <c r="AC105" s="359">
        <v>0</v>
      </c>
      <c r="AD105" s="359">
        <v>0</v>
      </c>
      <c r="AE105" s="359">
        <v>0</v>
      </c>
      <c r="AF105" s="359">
        <v>0</v>
      </c>
      <c r="AG105" s="359">
        <v>0</v>
      </c>
      <c r="AH105" s="359">
        <v>0</v>
      </c>
      <c r="AI105" s="359">
        <v>0</v>
      </c>
      <c r="AJ105" s="359">
        <v>0</v>
      </c>
      <c r="AK105" s="359">
        <v>0</v>
      </c>
      <c r="AL105" s="359">
        <v>0</v>
      </c>
      <c r="AM105" s="359">
        <v>0</v>
      </c>
      <c r="AN105" s="359">
        <v>0</v>
      </c>
      <c r="AO105" s="359">
        <v>0</v>
      </c>
      <c r="AP105" s="359">
        <v>0</v>
      </c>
      <c r="AQ105" s="359">
        <v>0</v>
      </c>
      <c r="AR105" s="359">
        <v>0</v>
      </c>
      <c r="AS105" s="359">
        <v>0</v>
      </c>
      <c r="AT105" s="359">
        <v>0</v>
      </c>
      <c r="AU105" s="359">
        <v>0</v>
      </c>
      <c r="AV105" s="359">
        <v>0</v>
      </c>
      <c r="AW105" s="359">
        <v>0</v>
      </c>
      <c r="AX105" s="359">
        <v>0</v>
      </c>
      <c r="AY105" s="359">
        <v>0</v>
      </c>
      <c r="AZ105" s="359">
        <v>0</v>
      </c>
      <c r="BA105" s="359">
        <v>0</v>
      </c>
      <c r="BB105" s="359">
        <v>0</v>
      </c>
      <c r="BC105" s="359">
        <v>0</v>
      </c>
      <c r="BD105" s="359">
        <v>0</v>
      </c>
      <c r="BE105" s="359">
        <v>0</v>
      </c>
      <c r="BF105" s="359">
        <v>0</v>
      </c>
      <c r="BG105" s="359">
        <v>0</v>
      </c>
      <c r="BH105" s="359">
        <v>0</v>
      </c>
      <c r="BI105" s="359">
        <v>0</v>
      </c>
      <c r="BJ105" s="359">
        <v>0</v>
      </c>
      <c r="BK105" s="359">
        <v>0</v>
      </c>
      <c r="BL105" s="359">
        <v>0</v>
      </c>
      <c r="BM105" s="359">
        <v>0</v>
      </c>
      <c r="BN105" s="359">
        <v>0</v>
      </c>
      <c r="BO105" s="359">
        <v>0</v>
      </c>
      <c r="BP105" s="359">
        <v>0</v>
      </c>
      <c r="BQ105" s="359">
        <v>0</v>
      </c>
      <c r="BR105" s="359">
        <v>0</v>
      </c>
      <c r="BS105" s="359">
        <v>0</v>
      </c>
      <c r="BT105" s="359">
        <v>0</v>
      </c>
      <c r="BU105" s="359">
        <v>0</v>
      </c>
      <c r="BV105" s="359">
        <v>0</v>
      </c>
      <c r="BW105" s="359">
        <v>0</v>
      </c>
      <c r="BX105" s="359">
        <v>0</v>
      </c>
      <c r="BY105" s="359">
        <v>0</v>
      </c>
      <c r="BZ105" s="359">
        <v>0</v>
      </c>
      <c r="CA105" s="359">
        <v>0</v>
      </c>
      <c r="CB105" s="359">
        <v>0</v>
      </c>
      <c r="CC105" s="359">
        <v>0</v>
      </c>
      <c r="CD105" s="359">
        <v>0</v>
      </c>
      <c r="CE105" s="359">
        <v>0</v>
      </c>
      <c r="CF105" s="359">
        <v>0</v>
      </c>
      <c r="CG105" s="359">
        <v>0</v>
      </c>
      <c r="CH105" s="359">
        <v>0</v>
      </c>
      <c r="CI105" s="359">
        <v>0</v>
      </c>
      <c r="CJ105" s="359">
        <v>0</v>
      </c>
      <c r="CK105" s="359">
        <v>0</v>
      </c>
      <c r="CL105" s="359">
        <v>0</v>
      </c>
      <c r="CM105" s="359">
        <v>0</v>
      </c>
      <c r="CN105" s="359">
        <v>0</v>
      </c>
      <c r="CO105" s="359">
        <v>0</v>
      </c>
      <c r="CP105" s="359">
        <v>0</v>
      </c>
      <c r="CQ105" s="359">
        <v>0</v>
      </c>
      <c r="CR105" s="359">
        <v>0</v>
      </c>
      <c r="CS105" s="359">
        <v>0</v>
      </c>
      <c r="CT105" s="359">
        <v>0</v>
      </c>
      <c r="CU105" s="359">
        <v>0</v>
      </c>
      <c r="CV105" s="359">
        <v>0</v>
      </c>
      <c r="CW105" s="359">
        <v>0</v>
      </c>
      <c r="CX105" s="359">
        <v>0</v>
      </c>
      <c r="CY105" s="359">
        <v>0</v>
      </c>
      <c r="CZ105" s="359">
        <v>0</v>
      </c>
      <c r="DA105" s="359">
        <v>0</v>
      </c>
      <c r="DB105" s="359">
        <v>0</v>
      </c>
      <c r="DC105" s="359">
        <v>0</v>
      </c>
      <c r="DE105" s="23">
        <f>COUNTBLANK(H105:DC105)</f>
        <v>0</v>
      </c>
      <c r="DF105" s="23">
        <f t="shared" si="40"/>
        <v>0</v>
      </c>
      <c r="DG105">
        <f t="shared" si="48"/>
        <v>0</v>
      </c>
    </row>
    <row r="106" spans="1:113" ht="15" customHeight="1">
      <c r="A106" s="67">
        <v>94</v>
      </c>
      <c r="B106" s="323" t="str">
        <f>$B$100&amp;"6."</f>
        <v>H.6.</v>
      </c>
      <c r="C106" s="357" t="s">
        <v>242</v>
      </c>
      <c r="D106" s="368">
        <f>IF(E106="Be PVM",DI106,E106)</f>
        <v>0</v>
      </c>
      <c r="E106" s="367"/>
      <c r="F106" s="350">
        <f>H106+NPV(FD,I106:INDEX(I106:DC106,PAL))</f>
        <v>0</v>
      </c>
      <c r="G106" s="350">
        <f>SUMIF($H$5:$DC$5,"&lt;="&amp;PAL,$H106:$DC106)</f>
        <v>0</v>
      </c>
      <c r="H106" s="359">
        <v>0</v>
      </c>
      <c r="I106" s="359">
        <v>0</v>
      </c>
      <c r="J106" s="359">
        <v>0</v>
      </c>
      <c r="K106" s="359">
        <v>0</v>
      </c>
      <c r="L106" s="359">
        <v>0</v>
      </c>
      <c r="M106" s="359">
        <v>0</v>
      </c>
      <c r="N106" s="359">
        <v>0</v>
      </c>
      <c r="O106" s="359">
        <v>0</v>
      </c>
      <c r="P106" s="359">
        <v>0</v>
      </c>
      <c r="Q106" s="359">
        <v>0</v>
      </c>
      <c r="R106" s="359">
        <v>0</v>
      </c>
      <c r="S106" s="359">
        <v>0</v>
      </c>
      <c r="T106" s="359">
        <v>0</v>
      </c>
      <c r="U106" s="359">
        <v>0</v>
      </c>
      <c r="V106" s="359">
        <v>0</v>
      </c>
      <c r="W106" s="359">
        <v>0</v>
      </c>
      <c r="X106" s="359">
        <v>0</v>
      </c>
      <c r="Y106" s="359">
        <v>0</v>
      </c>
      <c r="Z106" s="359">
        <v>0</v>
      </c>
      <c r="AA106" s="359">
        <v>0</v>
      </c>
      <c r="AB106" s="359">
        <v>0</v>
      </c>
      <c r="AC106" s="359">
        <v>0</v>
      </c>
      <c r="AD106" s="359">
        <v>0</v>
      </c>
      <c r="AE106" s="359">
        <v>0</v>
      </c>
      <c r="AF106" s="359">
        <v>0</v>
      </c>
      <c r="AG106" s="359">
        <v>0</v>
      </c>
      <c r="AH106" s="359">
        <v>0</v>
      </c>
      <c r="AI106" s="359">
        <v>0</v>
      </c>
      <c r="AJ106" s="359">
        <v>0</v>
      </c>
      <c r="AK106" s="359">
        <v>0</v>
      </c>
      <c r="AL106" s="359">
        <v>0</v>
      </c>
      <c r="AM106" s="359">
        <v>0</v>
      </c>
      <c r="AN106" s="359">
        <v>0</v>
      </c>
      <c r="AO106" s="359">
        <v>0</v>
      </c>
      <c r="AP106" s="359">
        <v>0</v>
      </c>
      <c r="AQ106" s="359">
        <v>0</v>
      </c>
      <c r="AR106" s="359">
        <v>0</v>
      </c>
      <c r="AS106" s="359">
        <v>0</v>
      </c>
      <c r="AT106" s="359">
        <v>0</v>
      </c>
      <c r="AU106" s="359">
        <v>0</v>
      </c>
      <c r="AV106" s="359">
        <v>0</v>
      </c>
      <c r="AW106" s="359">
        <v>0</v>
      </c>
      <c r="AX106" s="359">
        <v>0</v>
      </c>
      <c r="AY106" s="359">
        <v>0</v>
      </c>
      <c r="AZ106" s="359">
        <v>0</v>
      </c>
      <c r="BA106" s="359">
        <v>0</v>
      </c>
      <c r="BB106" s="359">
        <v>0</v>
      </c>
      <c r="BC106" s="359">
        <v>0</v>
      </c>
      <c r="BD106" s="359">
        <v>0</v>
      </c>
      <c r="BE106" s="359">
        <v>0</v>
      </c>
      <c r="BF106" s="359">
        <v>0</v>
      </c>
      <c r="BG106" s="359">
        <v>0</v>
      </c>
      <c r="BH106" s="359">
        <v>0</v>
      </c>
      <c r="BI106" s="359">
        <v>0</v>
      </c>
      <c r="BJ106" s="359">
        <v>0</v>
      </c>
      <c r="BK106" s="359">
        <v>0</v>
      </c>
      <c r="BL106" s="359">
        <v>0</v>
      </c>
      <c r="BM106" s="359">
        <v>0</v>
      </c>
      <c r="BN106" s="359">
        <v>0</v>
      </c>
      <c r="BO106" s="359">
        <v>0</v>
      </c>
      <c r="BP106" s="359">
        <v>0</v>
      </c>
      <c r="BQ106" s="359">
        <v>0</v>
      </c>
      <c r="BR106" s="359">
        <v>0</v>
      </c>
      <c r="BS106" s="359">
        <v>0</v>
      </c>
      <c r="BT106" s="359">
        <v>0</v>
      </c>
      <c r="BU106" s="359">
        <v>0</v>
      </c>
      <c r="BV106" s="359">
        <v>0</v>
      </c>
      <c r="BW106" s="359">
        <v>0</v>
      </c>
      <c r="BX106" s="359">
        <v>0</v>
      </c>
      <c r="BY106" s="359">
        <v>0</v>
      </c>
      <c r="BZ106" s="359">
        <v>0</v>
      </c>
      <c r="CA106" s="359">
        <v>0</v>
      </c>
      <c r="CB106" s="359">
        <v>0</v>
      </c>
      <c r="CC106" s="359">
        <v>0</v>
      </c>
      <c r="CD106" s="359">
        <v>0</v>
      </c>
      <c r="CE106" s="359">
        <v>0</v>
      </c>
      <c r="CF106" s="359">
        <v>0</v>
      </c>
      <c r="CG106" s="359">
        <v>0</v>
      </c>
      <c r="CH106" s="359">
        <v>0</v>
      </c>
      <c r="CI106" s="359">
        <v>0</v>
      </c>
      <c r="CJ106" s="359">
        <v>0</v>
      </c>
      <c r="CK106" s="359">
        <v>0</v>
      </c>
      <c r="CL106" s="359">
        <v>0</v>
      </c>
      <c r="CM106" s="359">
        <v>0</v>
      </c>
      <c r="CN106" s="359">
        <v>0</v>
      </c>
      <c r="CO106" s="359">
        <v>0</v>
      </c>
      <c r="CP106" s="359">
        <v>0</v>
      </c>
      <c r="CQ106" s="359">
        <v>0</v>
      </c>
      <c r="CR106" s="359">
        <v>0</v>
      </c>
      <c r="CS106" s="359">
        <v>0</v>
      </c>
      <c r="CT106" s="359">
        <v>0</v>
      </c>
      <c r="CU106" s="359">
        <v>0</v>
      </c>
      <c r="CV106" s="359">
        <v>0</v>
      </c>
      <c r="CW106" s="359">
        <v>0</v>
      </c>
      <c r="CX106" s="359">
        <v>0</v>
      </c>
      <c r="CY106" s="359">
        <v>0</v>
      </c>
      <c r="CZ106" s="359">
        <v>0</v>
      </c>
      <c r="DA106" s="359">
        <v>0</v>
      </c>
      <c r="DB106" s="359">
        <v>0</v>
      </c>
      <c r="DC106" s="359">
        <v>0</v>
      </c>
      <c r="DE106" s="23">
        <f t="shared" si="47"/>
        <v>0</v>
      </c>
      <c r="DF106" s="23">
        <f t="shared" si="40"/>
        <v>0</v>
      </c>
      <c r="DG106">
        <f t="shared" si="48"/>
        <v>0</v>
      </c>
      <c r="DI106" s="35"/>
    </row>
    <row r="107" spans="1:113" ht="15" customHeight="1">
      <c r="A107" s="67">
        <v>95</v>
      </c>
      <c r="B107" s="323" t="str">
        <f>$B$100&amp;"7."</f>
        <v>H.7.</v>
      </c>
      <c r="C107" s="357" t="s">
        <v>243</v>
      </c>
      <c r="D107" s="368">
        <f>IF(E107="Be PVM",DI107,E107)</f>
        <v>0</v>
      </c>
      <c r="E107" s="367"/>
      <c r="F107" s="350">
        <f>H107+NPV(FD,I107:INDEX(I107:DC107,PAL))</f>
        <v>0</v>
      </c>
      <c r="G107" s="350">
        <f>SUMIF($H$5:$DC$5,"&lt;="&amp;PAL,$H107:$DC107)</f>
        <v>0</v>
      </c>
      <c r="H107" s="359">
        <v>0</v>
      </c>
      <c r="I107" s="359">
        <v>0</v>
      </c>
      <c r="J107" s="359">
        <v>0</v>
      </c>
      <c r="K107" s="359">
        <v>0</v>
      </c>
      <c r="L107" s="359">
        <v>0</v>
      </c>
      <c r="M107" s="359">
        <v>0</v>
      </c>
      <c r="N107" s="359">
        <v>0</v>
      </c>
      <c r="O107" s="359">
        <v>0</v>
      </c>
      <c r="P107" s="359">
        <v>0</v>
      </c>
      <c r="Q107" s="359">
        <v>0</v>
      </c>
      <c r="R107" s="359">
        <v>0</v>
      </c>
      <c r="S107" s="359">
        <v>0</v>
      </c>
      <c r="T107" s="359">
        <v>0</v>
      </c>
      <c r="U107" s="359">
        <v>0</v>
      </c>
      <c r="V107" s="359">
        <v>0</v>
      </c>
      <c r="W107" s="359">
        <v>0</v>
      </c>
      <c r="X107" s="359">
        <v>0</v>
      </c>
      <c r="Y107" s="359">
        <v>0</v>
      </c>
      <c r="Z107" s="359">
        <v>0</v>
      </c>
      <c r="AA107" s="359">
        <v>0</v>
      </c>
      <c r="AB107" s="359">
        <v>0</v>
      </c>
      <c r="AC107" s="359">
        <v>0</v>
      </c>
      <c r="AD107" s="359">
        <v>0</v>
      </c>
      <c r="AE107" s="359">
        <v>0</v>
      </c>
      <c r="AF107" s="359">
        <v>0</v>
      </c>
      <c r="AG107" s="359">
        <v>0</v>
      </c>
      <c r="AH107" s="359">
        <v>0</v>
      </c>
      <c r="AI107" s="359">
        <v>0</v>
      </c>
      <c r="AJ107" s="359">
        <v>0</v>
      </c>
      <c r="AK107" s="359">
        <v>0</v>
      </c>
      <c r="AL107" s="359">
        <v>0</v>
      </c>
      <c r="AM107" s="359">
        <v>0</v>
      </c>
      <c r="AN107" s="359">
        <v>0</v>
      </c>
      <c r="AO107" s="359">
        <v>0</v>
      </c>
      <c r="AP107" s="359">
        <v>0</v>
      </c>
      <c r="AQ107" s="359">
        <v>0</v>
      </c>
      <c r="AR107" s="359">
        <v>0</v>
      </c>
      <c r="AS107" s="359">
        <v>0</v>
      </c>
      <c r="AT107" s="359">
        <v>0</v>
      </c>
      <c r="AU107" s="359">
        <v>0</v>
      </c>
      <c r="AV107" s="359">
        <v>0</v>
      </c>
      <c r="AW107" s="359">
        <v>0</v>
      </c>
      <c r="AX107" s="359">
        <v>0</v>
      </c>
      <c r="AY107" s="359">
        <v>0</v>
      </c>
      <c r="AZ107" s="359">
        <v>0</v>
      </c>
      <c r="BA107" s="359">
        <v>0</v>
      </c>
      <c r="BB107" s="359">
        <v>0</v>
      </c>
      <c r="BC107" s="359">
        <v>0</v>
      </c>
      <c r="BD107" s="359">
        <v>0</v>
      </c>
      <c r="BE107" s="359">
        <v>0</v>
      </c>
      <c r="BF107" s="359">
        <v>0</v>
      </c>
      <c r="BG107" s="359">
        <v>0</v>
      </c>
      <c r="BH107" s="359">
        <v>0</v>
      </c>
      <c r="BI107" s="359">
        <v>0</v>
      </c>
      <c r="BJ107" s="359">
        <v>0</v>
      </c>
      <c r="BK107" s="359">
        <v>0</v>
      </c>
      <c r="BL107" s="359">
        <v>0</v>
      </c>
      <c r="BM107" s="359">
        <v>0</v>
      </c>
      <c r="BN107" s="359">
        <v>0</v>
      </c>
      <c r="BO107" s="359">
        <v>0</v>
      </c>
      <c r="BP107" s="359">
        <v>0</v>
      </c>
      <c r="BQ107" s="359">
        <v>0</v>
      </c>
      <c r="BR107" s="359">
        <v>0</v>
      </c>
      <c r="BS107" s="359">
        <v>0</v>
      </c>
      <c r="BT107" s="359">
        <v>0</v>
      </c>
      <c r="BU107" s="359">
        <v>0</v>
      </c>
      <c r="BV107" s="359">
        <v>0</v>
      </c>
      <c r="BW107" s="359">
        <v>0</v>
      </c>
      <c r="BX107" s="359">
        <v>0</v>
      </c>
      <c r="BY107" s="359">
        <v>0</v>
      </c>
      <c r="BZ107" s="359">
        <v>0</v>
      </c>
      <c r="CA107" s="359">
        <v>0</v>
      </c>
      <c r="CB107" s="359">
        <v>0</v>
      </c>
      <c r="CC107" s="359">
        <v>0</v>
      </c>
      <c r="CD107" s="359">
        <v>0</v>
      </c>
      <c r="CE107" s="359">
        <v>0</v>
      </c>
      <c r="CF107" s="359">
        <v>0</v>
      </c>
      <c r="CG107" s="359">
        <v>0</v>
      </c>
      <c r="CH107" s="359">
        <v>0</v>
      </c>
      <c r="CI107" s="359">
        <v>0</v>
      </c>
      <c r="CJ107" s="359">
        <v>0</v>
      </c>
      <c r="CK107" s="359">
        <v>0</v>
      </c>
      <c r="CL107" s="359">
        <v>0</v>
      </c>
      <c r="CM107" s="359">
        <v>0</v>
      </c>
      <c r="CN107" s="359">
        <v>0</v>
      </c>
      <c r="CO107" s="359">
        <v>0</v>
      </c>
      <c r="CP107" s="359">
        <v>0</v>
      </c>
      <c r="CQ107" s="359">
        <v>0</v>
      </c>
      <c r="CR107" s="359">
        <v>0</v>
      </c>
      <c r="CS107" s="359">
        <v>0</v>
      </c>
      <c r="CT107" s="359">
        <v>0</v>
      </c>
      <c r="CU107" s="359">
        <v>0</v>
      </c>
      <c r="CV107" s="359">
        <v>0</v>
      </c>
      <c r="CW107" s="359">
        <v>0</v>
      </c>
      <c r="CX107" s="359">
        <v>0</v>
      </c>
      <c r="CY107" s="359">
        <v>0</v>
      </c>
      <c r="CZ107" s="359">
        <v>0</v>
      </c>
      <c r="DA107" s="359">
        <v>0</v>
      </c>
      <c r="DB107" s="359">
        <v>0</v>
      </c>
      <c r="DC107" s="359">
        <v>0</v>
      </c>
      <c r="DE107" s="23">
        <f t="shared" si="47"/>
        <v>0</v>
      </c>
      <c r="DF107" s="23">
        <f t="shared" si="40"/>
        <v>0</v>
      </c>
      <c r="DG107">
        <f t="shared" si="48"/>
        <v>0</v>
      </c>
      <c r="DI107" s="35"/>
    </row>
    <row r="108" spans="1:113" ht="15" customHeight="1">
      <c r="A108" s="67">
        <v>96</v>
      </c>
      <c r="B108" s="323" t="str">
        <f>$B$100&amp;"8."</f>
        <v>H.8.</v>
      </c>
      <c r="C108" s="357" t="s">
        <v>244</v>
      </c>
      <c r="D108" s="368">
        <f t="shared" ref="D108:D110" si="51">IF(E108="Be PVM",DI108,E108)</f>
        <v>0</v>
      </c>
      <c r="E108" s="367"/>
      <c r="F108" s="350">
        <f>H108+NPV(FD,I108:INDEX(I108:DC108,PAL))</f>
        <v>0</v>
      </c>
      <c r="G108" s="350">
        <f>SUMIF($H$5:$DC$5,"&lt;="&amp;PAL,$H108:$DC108)</f>
        <v>0</v>
      </c>
      <c r="H108" s="359">
        <v>0</v>
      </c>
      <c r="I108" s="359">
        <v>0</v>
      </c>
      <c r="J108" s="359">
        <v>0</v>
      </c>
      <c r="K108" s="359">
        <v>0</v>
      </c>
      <c r="L108" s="359">
        <v>0</v>
      </c>
      <c r="M108" s="359">
        <v>0</v>
      </c>
      <c r="N108" s="359">
        <v>0</v>
      </c>
      <c r="O108" s="359">
        <v>0</v>
      </c>
      <c r="P108" s="359">
        <v>0</v>
      </c>
      <c r="Q108" s="359">
        <v>0</v>
      </c>
      <c r="R108" s="359">
        <v>0</v>
      </c>
      <c r="S108" s="359">
        <v>0</v>
      </c>
      <c r="T108" s="359">
        <v>0</v>
      </c>
      <c r="U108" s="359">
        <v>0</v>
      </c>
      <c r="V108" s="359">
        <v>0</v>
      </c>
      <c r="W108" s="359">
        <v>0</v>
      </c>
      <c r="X108" s="359">
        <v>0</v>
      </c>
      <c r="Y108" s="359">
        <v>0</v>
      </c>
      <c r="Z108" s="359">
        <v>0</v>
      </c>
      <c r="AA108" s="359">
        <v>0</v>
      </c>
      <c r="AB108" s="359">
        <v>0</v>
      </c>
      <c r="AC108" s="359">
        <v>0</v>
      </c>
      <c r="AD108" s="359">
        <v>0</v>
      </c>
      <c r="AE108" s="359">
        <v>0</v>
      </c>
      <c r="AF108" s="359">
        <v>0</v>
      </c>
      <c r="AG108" s="359">
        <v>0</v>
      </c>
      <c r="AH108" s="359">
        <v>0</v>
      </c>
      <c r="AI108" s="359">
        <v>0</v>
      </c>
      <c r="AJ108" s="359">
        <v>0</v>
      </c>
      <c r="AK108" s="359">
        <v>0</v>
      </c>
      <c r="AL108" s="359">
        <v>0</v>
      </c>
      <c r="AM108" s="359">
        <v>0</v>
      </c>
      <c r="AN108" s="359">
        <v>0</v>
      </c>
      <c r="AO108" s="359">
        <v>0</v>
      </c>
      <c r="AP108" s="359">
        <v>0</v>
      </c>
      <c r="AQ108" s="359">
        <v>0</v>
      </c>
      <c r="AR108" s="359">
        <v>0</v>
      </c>
      <c r="AS108" s="359">
        <v>0</v>
      </c>
      <c r="AT108" s="359">
        <v>0</v>
      </c>
      <c r="AU108" s="359">
        <v>0</v>
      </c>
      <c r="AV108" s="359">
        <v>0</v>
      </c>
      <c r="AW108" s="359">
        <v>0</v>
      </c>
      <c r="AX108" s="359">
        <v>0</v>
      </c>
      <c r="AY108" s="359">
        <v>0</v>
      </c>
      <c r="AZ108" s="359">
        <v>0</v>
      </c>
      <c r="BA108" s="359">
        <v>0</v>
      </c>
      <c r="BB108" s="359">
        <v>0</v>
      </c>
      <c r="BC108" s="359">
        <v>0</v>
      </c>
      <c r="BD108" s="359">
        <v>0</v>
      </c>
      <c r="BE108" s="359">
        <v>0</v>
      </c>
      <c r="BF108" s="359">
        <v>0</v>
      </c>
      <c r="BG108" s="359">
        <v>0</v>
      </c>
      <c r="BH108" s="359">
        <v>0</v>
      </c>
      <c r="BI108" s="359">
        <v>0</v>
      </c>
      <c r="BJ108" s="359">
        <v>0</v>
      </c>
      <c r="BK108" s="359">
        <v>0</v>
      </c>
      <c r="BL108" s="359">
        <v>0</v>
      </c>
      <c r="BM108" s="359">
        <v>0</v>
      </c>
      <c r="BN108" s="359">
        <v>0</v>
      </c>
      <c r="BO108" s="359">
        <v>0</v>
      </c>
      <c r="BP108" s="359">
        <v>0</v>
      </c>
      <c r="BQ108" s="359">
        <v>0</v>
      </c>
      <c r="BR108" s="359">
        <v>0</v>
      </c>
      <c r="BS108" s="359">
        <v>0</v>
      </c>
      <c r="BT108" s="359">
        <v>0</v>
      </c>
      <c r="BU108" s="359">
        <v>0</v>
      </c>
      <c r="BV108" s="359">
        <v>0</v>
      </c>
      <c r="BW108" s="359">
        <v>0</v>
      </c>
      <c r="BX108" s="359">
        <v>0</v>
      </c>
      <c r="BY108" s="359">
        <v>0</v>
      </c>
      <c r="BZ108" s="359">
        <v>0</v>
      </c>
      <c r="CA108" s="359">
        <v>0</v>
      </c>
      <c r="CB108" s="359">
        <v>0</v>
      </c>
      <c r="CC108" s="359">
        <v>0</v>
      </c>
      <c r="CD108" s="359">
        <v>0</v>
      </c>
      <c r="CE108" s="359">
        <v>0</v>
      </c>
      <c r="CF108" s="359">
        <v>0</v>
      </c>
      <c r="CG108" s="359">
        <v>0</v>
      </c>
      <c r="CH108" s="359">
        <v>0</v>
      </c>
      <c r="CI108" s="359">
        <v>0</v>
      </c>
      <c r="CJ108" s="359">
        <v>0</v>
      </c>
      <c r="CK108" s="359">
        <v>0</v>
      </c>
      <c r="CL108" s="359">
        <v>0</v>
      </c>
      <c r="CM108" s="359">
        <v>0</v>
      </c>
      <c r="CN108" s="359">
        <v>0</v>
      </c>
      <c r="CO108" s="359">
        <v>0</v>
      </c>
      <c r="CP108" s="359">
        <v>0</v>
      </c>
      <c r="CQ108" s="359">
        <v>0</v>
      </c>
      <c r="CR108" s="359">
        <v>0</v>
      </c>
      <c r="CS108" s="359">
        <v>0</v>
      </c>
      <c r="CT108" s="359">
        <v>0</v>
      </c>
      <c r="CU108" s="359">
        <v>0</v>
      </c>
      <c r="CV108" s="359">
        <v>0</v>
      </c>
      <c r="CW108" s="359">
        <v>0</v>
      </c>
      <c r="CX108" s="359">
        <v>0</v>
      </c>
      <c r="CY108" s="359">
        <v>0</v>
      </c>
      <c r="CZ108" s="359">
        <v>0</v>
      </c>
      <c r="DA108" s="359">
        <v>0</v>
      </c>
      <c r="DB108" s="359">
        <v>0</v>
      </c>
      <c r="DC108" s="359">
        <v>0</v>
      </c>
      <c r="DE108" s="23">
        <f t="shared" si="47"/>
        <v>0</v>
      </c>
      <c r="DF108" s="23">
        <f t="shared" si="40"/>
        <v>0</v>
      </c>
      <c r="DG108">
        <f t="shared" si="48"/>
        <v>0</v>
      </c>
      <c r="DI108" s="35"/>
    </row>
    <row r="109" spans="1:113" ht="15" customHeight="1">
      <c r="A109" s="67">
        <v>97</v>
      </c>
      <c r="B109" s="323" t="str">
        <f>$B$100&amp;"9."</f>
        <v>H.9.</v>
      </c>
      <c r="C109" s="357" t="s">
        <v>245</v>
      </c>
      <c r="D109" s="368">
        <f t="shared" si="51"/>
        <v>0</v>
      </c>
      <c r="E109" s="367"/>
      <c r="F109" s="350">
        <f>H109+NPV(FD,I109:INDEX(I109:DC109,PAL))</f>
        <v>0</v>
      </c>
      <c r="G109" s="350">
        <f>SUMIF($H$5:$DC$5,"&lt;="&amp;PAL,$H109:$DC109)</f>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0</v>
      </c>
      <c r="AB109" s="359">
        <v>0</v>
      </c>
      <c r="AC109" s="359">
        <v>0</v>
      </c>
      <c r="AD109" s="359">
        <v>0</v>
      </c>
      <c r="AE109" s="359">
        <v>0</v>
      </c>
      <c r="AF109" s="359">
        <v>0</v>
      </c>
      <c r="AG109" s="359">
        <v>0</v>
      </c>
      <c r="AH109" s="359">
        <v>0</v>
      </c>
      <c r="AI109" s="359">
        <v>0</v>
      </c>
      <c r="AJ109" s="359">
        <v>0</v>
      </c>
      <c r="AK109" s="359">
        <v>0</v>
      </c>
      <c r="AL109" s="359">
        <v>0</v>
      </c>
      <c r="AM109" s="359">
        <v>0</v>
      </c>
      <c r="AN109" s="359">
        <v>0</v>
      </c>
      <c r="AO109" s="359">
        <v>0</v>
      </c>
      <c r="AP109" s="359">
        <v>0</v>
      </c>
      <c r="AQ109" s="359">
        <v>0</v>
      </c>
      <c r="AR109" s="359">
        <v>0</v>
      </c>
      <c r="AS109" s="359">
        <v>0</v>
      </c>
      <c r="AT109" s="359">
        <v>0</v>
      </c>
      <c r="AU109" s="359">
        <v>0</v>
      </c>
      <c r="AV109" s="359">
        <v>0</v>
      </c>
      <c r="AW109" s="359">
        <v>0</v>
      </c>
      <c r="AX109" s="359">
        <v>0</v>
      </c>
      <c r="AY109" s="359">
        <v>0</v>
      </c>
      <c r="AZ109" s="359">
        <v>0</v>
      </c>
      <c r="BA109" s="359">
        <v>0</v>
      </c>
      <c r="BB109" s="359">
        <v>0</v>
      </c>
      <c r="BC109" s="359">
        <v>0</v>
      </c>
      <c r="BD109" s="359">
        <v>0</v>
      </c>
      <c r="BE109" s="359">
        <v>0</v>
      </c>
      <c r="BF109" s="359">
        <v>0</v>
      </c>
      <c r="BG109" s="359">
        <v>0</v>
      </c>
      <c r="BH109" s="359">
        <v>0</v>
      </c>
      <c r="BI109" s="359">
        <v>0</v>
      </c>
      <c r="BJ109" s="359">
        <v>0</v>
      </c>
      <c r="BK109" s="359">
        <v>0</v>
      </c>
      <c r="BL109" s="359">
        <v>0</v>
      </c>
      <c r="BM109" s="359">
        <v>0</v>
      </c>
      <c r="BN109" s="359">
        <v>0</v>
      </c>
      <c r="BO109" s="359">
        <v>0</v>
      </c>
      <c r="BP109" s="359">
        <v>0</v>
      </c>
      <c r="BQ109" s="359">
        <v>0</v>
      </c>
      <c r="BR109" s="359">
        <v>0</v>
      </c>
      <c r="BS109" s="359">
        <v>0</v>
      </c>
      <c r="BT109" s="359">
        <v>0</v>
      </c>
      <c r="BU109" s="359">
        <v>0</v>
      </c>
      <c r="BV109" s="359">
        <v>0</v>
      </c>
      <c r="BW109" s="359">
        <v>0</v>
      </c>
      <c r="BX109" s="359">
        <v>0</v>
      </c>
      <c r="BY109" s="359">
        <v>0</v>
      </c>
      <c r="BZ109" s="359">
        <v>0</v>
      </c>
      <c r="CA109" s="359">
        <v>0</v>
      </c>
      <c r="CB109" s="359">
        <v>0</v>
      </c>
      <c r="CC109" s="359">
        <v>0</v>
      </c>
      <c r="CD109" s="359">
        <v>0</v>
      </c>
      <c r="CE109" s="359">
        <v>0</v>
      </c>
      <c r="CF109" s="359">
        <v>0</v>
      </c>
      <c r="CG109" s="359">
        <v>0</v>
      </c>
      <c r="CH109" s="359">
        <v>0</v>
      </c>
      <c r="CI109" s="359">
        <v>0</v>
      </c>
      <c r="CJ109" s="359">
        <v>0</v>
      </c>
      <c r="CK109" s="359">
        <v>0</v>
      </c>
      <c r="CL109" s="359">
        <v>0</v>
      </c>
      <c r="CM109" s="359">
        <v>0</v>
      </c>
      <c r="CN109" s="359">
        <v>0</v>
      </c>
      <c r="CO109" s="359">
        <v>0</v>
      </c>
      <c r="CP109" s="359">
        <v>0</v>
      </c>
      <c r="CQ109" s="359">
        <v>0</v>
      </c>
      <c r="CR109" s="359">
        <v>0</v>
      </c>
      <c r="CS109" s="359">
        <v>0</v>
      </c>
      <c r="CT109" s="359">
        <v>0</v>
      </c>
      <c r="CU109" s="359">
        <v>0</v>
      </c>
      <c r="CV109" s="359">
        <v>0</v>
      </c>
      <c r="CW109" s="359">
        <v>0</v>
      </c>
      <c r="CX109" s="359">
        <v>0</v>
      </c>
      <c r="CY109" s="359">
        <v>0</v>
      </c>
      <c r="CZ109" s="359">
        <v>0</v>
      </c>
      <c r="DA109" s="359">
        <v>0</v>
      </c>
      <c r="DB109" s="359">
        <v>0</v>
      </c>
      <c r="DC109" s="359">
        <v>0</v>
      </c>
      <c r="DE109" s="23">
        <f t="shared" si="47"/>
        <v>0</v>
      </c>
      <c r="DF109" s="23">
        <f t="shared" si="40"/>
        <v>0</v>
      </c>
      <c r="DG109">
        <f t="shared" si="48"/>
        <v>0</v>
      </c>
    </row>
    <row r="110" spans="1:113" ht="15" customHeight="1">
      <c r="A110" s="67">
        <v>98</v>
      </c>
      <c r="B110" s="323" t="str">
        <f>$B$100&amp;"10."</f>
        <v>H.10.</v>
      </c>
      <c r="C110" s="357" t="s">
        <v>246</v>
      </c>
      <c r="D110" s="368">
        <f t="shared" si="51"/>
        <v>0</v>
      </c>
      <c r="E110" s="367"/>
      <c r="F110" s="350">
        <f>H110+NPV(FD,I110:INDEX(I110:DC110,PAL))</f>
        <v>0</v>
      </c>
      <c r="G110" s="350">
        <f>SUMIF($H$5:$DC$5,"&lt;="&amp;PAL,$H110:$DC110)</f>
        <v>0</v>
      </c>
      <c r="H110" s="359">
        <v>0</v>
      </c>
      <c r="I110" s="359">
        <v>0</v>
      </c>
      <c r="J110" s="359">
        <v>0</v>
      </c>
      <c r="K110" s="359">
        <v>0</v>
      </c>
      <c r="L110" s="359">
        <v>0</v>
      </c>
      <c r="M110" s="359">
        <v>0</v>
      </c>
      <c r="N110" s="359">
        <v>0</v>
      </c>
      <c r="O110" s="359">
        <v>0</v>
      </c>
      <c r="P110" s="359">
        <v>0</v>
      </c>
      <c r="Q110" s="359">
        <v>0</v>
      </c>
      <c r="R110" s="359">
        <v>0</v>
      </c>
      <c r="S110" s="359">
        <v>0</v>
      </c>
      <c r="T110" s="359">
        <v>0</v>
      </c>
      <c r="U110" s="359">
        <v>0</v>
      </c>
      <c r="V110" s="359">
        <v>0</v>
      </c>
      <c r="W110" s="359">
        <v>0</v>
      </c>
      <c r="X110" s="359">
        <v>0</v>
      </c>
      <c r="Y110" s="359">
        <v>0</v>
      </c>
      <c r="Z110" s="359">
        <v>0</v>
      </c>
      <c r="AA110" s="359">
        <v>0</v>
      </c>
      <c r="AB110" s="359">
        <v>0</v>
      </c>
      <c r="AC110" s="359">
        <v>0</v>
      </c>
      <c r="AD110" s="359">
        <v>0</v>
      </c>
      <c r="AE110" s="359">
        <v>0</v>
      </c>
      <c r="AF110" s="359">
        <v>0</v>
      </c>
      <c r="AG110" s="359">
        <v>0</v>
      </c>
      <c r="AH110" s="359">
        <v>0</v>
      </c>
      <c r="AI110" s="359">
        <v>0</v>
      </c>
      <c r="AJ110" s="359">
        <v>0</v>
      </c>
      <c r="AK110" s="359">
        <v>0</v>
      </c>
      <c r="AL110" s="359">
        <v>0</v>
      </c>
      <c r="AM110" s="359">
        <v>0</v>
      </c>
      <c r="AN110" s="359">
        <v>0</v>
      </c>
      <c r="AO110" s="359">
        <v>0</v>
      </c>
      <c r="AP110" s="359">
        <v>0</v>
      </c>
      <c r="AQ110" s="359">
        <v>0</v>
      </c>
      <c r="AR110" s="359">
        <v>0</v>
      </c>
      <c r="AS110" s="359">
        <v>0</v>
      </c>
      <c r="AT110" s="359">
        <v>0</v>
      </c>
      <c r="AU110" s="359">
        <v>0</v>
      </c>
      <c r="AV110" s="359">
        <v>0</v>
      </c>
      <c r="AW110" s="359">
        <v>0</v>
      </c>
      <c r="AX110" s="359">
        <v>0</v>
      </c>
      <c r="AY110" s="359">
        <v>0</v>
      </c>
      <c r="AZ110" s="359">
        <v>0</v>
      </c>
      <c r="BA110" s="359">
        <v>0</v>
      </c>
      <c r="BB110" s="359">
        <v>0</v>
      </c>
      <c r="BC110" s="359">
        <v>0</v>
      </c>
      <c r="BD110" s="359">
        <v>0</v>
      </c>
      <c r="BE110" s="359">
        <v>0</v>
      </c>
      <c r="BF110" s="359">
        <v>0</v>
      </c>
      <c r="BG110" s="359">
        <v>0</v>
      </c>
      <c r="BH110" s="359">
        <v>0</v>
      </c>
      <c r="BI110" s="359">
        <v>0</v>
      </c>
      <c r="BJ110" s="359">
        <v>0</v>
      </c>
      <c r="BK110" s="359">
        <v>0</v>
      </c>
      <c r="BL110" s="359">
        <v>0</v>
      </c>
      <c r="BM110" s="359">
        <v>0</v>
      </c>
      <c r="BN110" s="359">
        <v>0</v>
      </c>
      <c r="BO110" s="359">
        <v>0</v>
      </c>
      <c r="BP110" s="359">
        <v>0</v>
      </c>
      <c r="BQ110" s="359">
        <v>0</v>
      </c>
      <c r="BR110" s="359">
        <v>0</v>
      </c>
      <c r="BS110" s="359">
        <v>0</v>
      </c>
      <c r="BT110" s="359">
        <v>0</v>
      </c>
      <c r="BU110" s="359">
        <v>0</v>
      </c>
      <c r="BV110" s="359">
        <v>0</v>
      </c>
      <c r="BW110" s="359">
        <v>0</v>
      </c>
      <c r="BX110" s="359">
        <v>0</v>
      </c>
      <c r="BY110" s="359">
        <v>0</v>
      </c>
      <c r="BZ110" s="359">
        <v>0</v>
      </c>
      <c r="CA110" s="359">
        <v>0</v>
      </c>
      <c r="CB110" s="359">
        <v>0</v>
      </c>
      <c r="CC110" s="359">
        <v>0</v>
      </c>
      <c r="CD110" s="359">
        <v>0</v>
      </c>
      <c r="CE110" s="359">
        <v>0</v>
      </c>
      <c r="CF110" s="359">
        <v>0</v>
      </c>
      <c r="CG110" s="359">
        <v>0</v>
      </c>
      <c r="CH110" s="359">
        <v>0</v>
      </c>
      <c r="CI110" s="359">
        <v>0</v>
      </c>
      <c r="CJ110" s="359">
        <v>0</v>
      </c>
      <c r="CK110" s="359">
        <v>0</v>
      </c>
      <c r="CL110" s="359">
        <v>0</v>
      </c>
      <c r="CM110" s="359">
        <v>0</v>
      </c>
      <c r="CN110" s="359">
        <v>0</v>
      </c>
      <c r="CO110" s="359">
        <v>0</v>
      </c>
      <c r="CP110" s="359">
        <v>0</v>
      </c>
      <c r="CQ110" s="359">
        <v>0</v>
      </c>
      <c r="CR110" s="359">
        <v>0</v>
      </c>
      <c r="CS110" s="359">
        <v>0</v>
      </c>
      <c r="CT110" s="359">
        <v>0</v>
      </c>
      <c r="CU110" s="359">
        <v>0</v>
      </c>
      <c r="CV110" s="359">
        <v>0</v>
      </c>
      <c r="CW110" s="359">
        <v>0</v>
      </c>
      <c r="CX110" s="359">
        <v>0</v>
      </c>
      <c r="CY110" s="359">
        <v>0</v>
      </c>
      <c r="CZ110" s="359">
        <v>0</v>
      </c>
      <c r="DA110" s="359">
        <v>0</v>
      </c>
      <c r="DB110" s="359">
        <v>0</v>
      </c>
      <c r="DC110" s="359">
        <v>0</v>
      </c>
      <c r="DE110" s="23">
        <f t="shared" si="47"/>
        <v>0</v>
      </c>
      <c r="DF110" s="23">
        <f t="shared" si="40"/>
        <v>0</v>
      </c>
      <c r="DG110">
        <f t="shared" si="48"/>
        <v>0</v>
      </c>
    </row>
    <row r="111" spans="1:113" ht="15">
      <c r="A111" s="67">
        <v>99</v>
      </c>
      <c r="B111" s="323" t="s">
        <v>247</v>
      </c>
      <c r="C111" s="349" t="s">
        <v>248</v>
      </c>
      <c r="D111" s="351"/>
      <c r="E111" s="351"/>
      <c r="F111" s="350">
        <f>H111+NPV(FD,I111:INDEX(I111:DC111,PAL))</f>
        <v>0</v>
      </c>
      <c r="G111" s="350">
        <f>SUMIF($H$5:$DC$5,"&lt;="&amp;PAL,$H111:$DC111)</f>
        <v>0</v>
      </c>
      <c r="H111" s="359">
        <v>0</v>
      </c>
      <c r="I111" s="359">
        <v>0</v>
      </c>
      <c r="J111" s="359">
        <v>0</v>
      </c>
      <c r="K111" s="359">
        <v>0</v>
      </c>
      <c r="L111" s="359">
        <v>0</v>
      </c>
      <c r="M111" s="359">
        <v>0</v>
      </c>
      <c r="N111" s="359">
        <v>0</v>
      </c>
      <c r="O111" s="359">
        <v>0</v>
      </c>
      <c r="P111" s="359">
        <v>0</v>
      </c>
      <c r="Q111" s="359">
        <v>0</v>
      </c>
      <c r="R111" s="359">
        <v>0</v>
      </c>
      <c r="S111" s="359">
        <v>0</v>
      </c>
      <c r="T111" s="359">
        <v>0</v>
      </c>
      <c r="U111" s="359">
        <v>0</v>
      </c>
      <c r="V111" s="359">
        <v>0</v>
      </c>
      <c r="W111" s="359">
        <v>0</v>
      </c>
      <c r="X111" s="359">
        <v>0</v>
      </c>
      <c r="Y111" s="359">
        <v>0</v>
      </c>
      <c r="Z111" s="359">
        <v>0</v>
      </c>
      <c r="AA111" s="359">
        <v>0</v>
      </c>
      <c r="AB111" s="359">
        <v>0</v>
      </c>
      <c r="AC111" s="359">
        <v>0</v>
      </c>
      <c r="AD111" s="359">
        <v>0</v>
      </c>
      <c r="AE111" s="359">
        <v>0</v>
      </c>
      <c r="AF111" s="359">
        <v>0</v>
      </c>
      <c r="AG111" s="359">
        <v>0</v>
      </c>
      <c r="AH111" s="359">
        <v>0</v>
      </c>
      <c r="AI111" s="359">
        <v>0</v>
      </c>
      <c r="AJ111" s="359">
        <v>0</v>
      </c>
      <c r="AK111" s="359">
        <v>0</v>
      </c>
      <c r="AL111" s="359">
        <v>0</v>
      </c>
      <c r="AM111" s="359">
        <v>0</v>
      </c>
      <c r="AN111" s="359">
        <v>0</v>
      </c>
      <c r="AO111" s="359">
        <v>0</v>
      </c>
      <c r="AP111" s="359">
        <v>0</v>
      </c>
      <c r="AQ111" s="359">
        <v>0</v>
      </c>
      <c r="AR111" s="359">
        <v>0</v>
      </c>
      <c r="AS111" s="359">
        <v>0</v>
      </c>
      <c r="AT111" s="359">
        <v>0</v>
      </c>
      <c r="AU111" s="359">
        <v>0</v>
      </c>
      <c r="AV111" s="359">
        <v>0</v>
      </c>
      <c r="AW111" s="359">
        <v>0</v>
      </c>
      <c r="AX111" s="359">
        <v>0</v>
      </c>
      <c r="AY111" s="359">
        <v>0</v>
      </c>
      <c r="AZ111" s="359">
        <v>0</v>
      </c>
      <c r="BA111" s="359">
        <v>0</v>
      </c>
      <c r="BB111" s="359">
        <v>0</v>
      </c>
      <c r="BC111" s="359">
        <v>0</v>
      </c>
      <c r="BD111" s="359">
        <v>0</v>
      </c>
      <c r="BE111" s="359">
        <v>0</v>
      </c>
      <c r="BF111" s="359">
        <v>0</v>
      </c>
      <c r="BG111" s="359">
        <v>0</v>
      </c>
      <c r="BH111" s="359">
        <v>0</v>
      </c>
      <c r="BI111" s="359">
        <v>0</v>
      </c>
      <c r="BJ111" s="359">
        <v>0</v>
      </c>
      <c r="BK111" s="359">
        <v>0</v>
      </c>
      <c r="BL111" s="359">
        <v>0</v>
      </c>
      <c r="BM111" s="359">
        <v>0</v>
      </c>
      <c r="BN111" s="359">
        <v>0</v>
      </c>
      <c r="BO111" s="359">
        <v>0</v>
      </c>
      <c r="BP111" s="359">
        <v>0</v>
      </c>
      <c r="BQ111" s="359">
        <v>0</v>
      </c>
      <c r="BR111" s="359">
        <v>0</v>
      </c>
      <c r="BS111" s="359">
        <v>0</v>
      </c>
      <c r="BT111" s="359">
        <v>0</v>
      </c>
      <c r="BU111" s="359">
        <v>0</v>
      </c>
      <c r="BV111" s="359">
        <v>0</v>
      </c>
      <c r="BW111" s="359">
        <v>0</v>
      </c>
      <c r="BX111" s="359">
        <v>0</v>
      </c>
      <c r="BY111" s="359">
        <v>0</v>
      </c>
      <c r="BZ111" s="359">
        <v>0</v>
      </c>
      <c r="CA111" s="359">
        <v>0</v>
      </c>
      <c r="CB111" s="359">
        <v>0</v>
      </c>
      <c r="CC111" s="359">
        <v>0</v>
      </c>
      <c r="CD111" s="359">
        <v>0</v>
      </c>
      <c r="CE111" s="359">
        <v>0</v>
      </c>
      <c r="CF111" s="359">
        <v>0</v>
      </c>
      <c r="CG111" s="359">
        <v>0</v>
      </c>
      <c r="CH111" s="359">
        <v>0</v>
      </c>
      <c r="CI111" s="359">
        <v>0</v>
      </c>
      <c r="CJ111" s="359">
        <v>0</v>
      </c>
      <c r="CK111" s="359">
        <v>0</v>
      </c>
      <c r="CL111" s="359">
        <v>0</v>
      </c>
      <c r="CM111" s="359">
        <v>0</v>
      </c>
      <c r="CN111" s="359">
        <v>0</v>
      </c>
      <c r="CO111" s="359">
        <v>0</v>
      </c>
      <c r="CP111" s="359">
        <v>0</v>
      </c>
      <c r="CQ111" s="359">
        <v>0</v>
      </c>
      <c r="CR111" s="359">
        <v>0</v>
      </c>
      <c r="CS111" s="359">
        <v>0</v>
      </c>
      <c r="CT111" s="359">
        <v>0</v>
      </c>
      <c r="CU111" s="359">
        <v>0</v>
      </c>
      <c r="CV111" s="359">
        <v>0</v>
      </c>
      <c r="CW111" s="359">
        <v>0</v>
      </c>
      <c r="CX111" s="359">
        <v>0</v>
      </c>
      <c r="CY111" s="359">
        <v>0</v>
      </c>
      <c r="CZ111" s="359">
        <v>0</v>
      </c>
      <c r="DA111" s="359">
        <v>0</v>
      </c>
      <c r="DB111" s="359">
        <v>0</v>
      </c>
      <c r="DC111" s="359">
        <v>0</v>
      </c>
      <c r="DE111" s="23">
        <f>COUNTBLANK(H111:DC111)</f>
        <v>0</v>
      </c>
      <c r="DF111" s="23">
        <f t="shared" si="40"/>
        <v>0</v>
      </c>
    </row>
    <row r="112" spans="1:113" ht="27.75" customHeight="1">
      <c r="A112" s="67">
        <v>102</v>
      </c>
      <c r="B112" s="323" t="s">
        <v>249</v>
      </c>
      <c r="C112" s="349" t="s">
        <v>250</v>
      </c>
      <c r="D112" s="349"/>
      <c r="E112" s="351"/>
      <c r="F112" s="352">
        <f>F113+F114-F115</f>
        <v>0</v>
      </c>
      <c r="G112" s="350">
        <f>SUMIF($H$5:$DC$5,"&lt;="&amp;PAL,$H112:$DC112)</f>
        <v>0</v>
      </c>
      <c r="H112" s="352">
        <f>H113+H114-H115</f>
        <v>0</v>
      </c>
      <c r="I112" s="352">
        <f t="shared" ref="I112:BR112" si="52">I113+I114-I115</f>
        <v>0</v>
      </c>
      <c r="J112" s="352">
        <f t="shared" si="52"/>
        <v>0</v>
      </c>
      <c r="K112" s="352">
        <f t="shared" si="52"/>
        <v>0</v>
      </c>
      <c r="L112" s="352">
        <f t="shared" si="52"/>
        <v>0</v>
      </c>
      <c r="M112" s="352">
        <f t="shared" si="52"/>
        <v>0</v>
      </c>
      <c r="N112" s="352">
        <f t="shared" si="52"/>
        <v>0</v>
      </c>
      <c r="O112" s="352">
        <f t="shared" si="52"/>
        <v>0</v>
      </c>
      <c r="P112" s="352">
        <f t="shared" si="52"/>
        <v>0</v>
      </c>
      <c r="Q112" s="352">
        <f t="shared" si="52"/>
        <v>0</v>
      </c>
      <c r="R112" s="352">
        <f t="shared" si="52"/>
        <v>0</v>
      </c>
      <c r="S112" s="352">
        <f t="shared" si="52"/>
        <v>0</v>
      </c>
      <c r="T112" s="352">
        <f t="shared" si="52"/>
        <v>0</v>
      </c>
      <c r="U112" s="352">
        <f t="shared" si="52"/>
        <v>0</v>
      </c>
      <c r="V112" s="352">
        <f t="shared" si="52"/>
        <v>0</v>
      </c>
      <c r="W112" s="352">
        <f t="shared" si="52"/>
        <v>0</v>
      </c>
      <c r="X112" s="352">
        <f t="shared" si="52"/>
        <v>0</v>
      </c>
      <c r="Y112" s="352">
        <f t="shared" si="52"/>
        <v>0</v>
      </c>
      <c r="Z112" s="352">
        <f t="shared" si="52"/>
        <v>0</v>
      </c>
      <c r="AA112" s="352">
        <f t="shared" si="52"/>
        <v>0</v>
      </c>
      <c r="AB112" s="352">
        <f t="shared" si="52"/>
        <v>0</v>
      </c>
      <c r="AC112" s="352">
        <f t="shared" si="52"/>
        <v>0</v>
      </c>
      <c r="AD112" s="352">
        <f t="shared" si="52"/>
        <v>0</v>
      </c>
      <c r="AE112" s="352">
        <f t="shared" si="52"/>
        <v>0</v>
      </c>
      <c r="AF112" s="352">
        <f t="shared" si="52"/>
        <v>0</v>
      </c>
      <c r="AG112" s="352">
        <f t="shared" si="52"/>
        <v>0</v>
      </c>
      <c r="AH112" s="352">
        <f t="shared" si="52"/>
        <v>0</v>
      </c>
      <c r="AI112" s="352">
        <f t="shared" si="52"/>
        <v>0</v>
      </c>
      <c r="AJ112" s="352">
        <f t="shared" si="52"/>
        <v>0</v>
      </c>
      <c r="AK112" s="352">
        <f t="shared" si="52"/>
        <v>0</v>
      </c>
      <c r="AL112" s="352">
        <f t="shared" si="52"/>
        <v>0</v>
      </c>
      <c r="AM112" s="352">
        <f t="shared" si="52"/>
        <v>0</v>
      </c>
      <c r="AN112" s="352">
        <f t="shared" si="52"/>
        <v>0</v>
      </c>
      <c r="AO112" s="352">
        <f t="shared" si="52"/>
        <v>0</v>
      </c>
      <c r="AP112" s="352">
        <f t="shared" si="52"/>
        <v>0</v>
      </c>
      <c r="AQ112" s="352">
        <f t="shared" si="52"/>
        <v>0</v>
      </c>
      <c r="AR112" s="352">
        <f t="shared" si="52"/>
        <v>0</v>
      </c>
      <c r="AS112" s="352">
        <f t="shared" si="52"/>
        <v>0</v>
      </c>
      <c r="AT112" s="352">
        <f t="shared" si="52"/>
        <v>0</v>
      </c>
      <c r="AU112" s="352">
        <f t="shared" si="52"/>
        <v>0</v>
      </c>
      <c r="AV112" s="352">
        <f t="shared" si="52"/>
        <v>0</v>
      </c>
      <c r="AW112" s="352">
        <f t="shared" si="52"/>
        <v>0</v>
      </c>
      <c r="AX112" s="352">
        <f t="shared" si="52"/>
        <v>0</v>
      </c>
      <c r="AY112" s="352">
        <f t="shared" si="52"/>
        <v>0</v>
      </c>
      <c r="AZ112" s="352">
        <f t="shared" si="52"/>
        <v>0</v>
      </c>
      <c r="BA112" s="352">
        <f t="shared" si="52"/>
        <v>0</v>
      </c>
      <c r="BB112" s="352">
        <f t="shared" si="52"/>
        <v>0</v>
      </c>
      <c r="BC112" s="352">
        <f t="shared" si="52"/>
        <v>0</v>
      </c>
      <c r="BD112" s="352">
        <f t="shared" si="52"/>
        <v>0</v>
      </c>
      <c r="BE112" s="352">
        <f t="shared" si="52"/>
        <v>0</v>
      </c>
      <c r="BF112" s="352">
        <f t="shared" si="52"/>
        <v>0</v>
      </c>
      <c r="BG112" s="352">
        <f t="shared" si="52"/>
        <v>0</v>
      </c>
      <c r="BH112" s="352">
        <f t="shared" si="52"/>
        <v>0</v>
      </c>
      <c r="BI112" s="352">
        <f t="shared" si="52"/>
        <v>0</v>
      </c>
      <c r="BJ112" s="352">
        <f t="shared" si="52"/>
        <v>0</v>
      </c>
      <c r="BK112" s="352">
        <f t="shared" si="52"/>
        <v>0</v>
      </c>
      <c r="BL112" s="352">
        <f t="shared" si="52"/>
        <v>0</v>
      </c>
      <c r="BM112" s="352">
        <f t="shared" si="52"/>
        <v>0</v>
      </c>
      <c r="BN112" s="352">
        <f t="shared" si="52"/>
        <v>0</v>
      </c>
      <c r="BO112" s="352">
        <f t="shared" si="52"/>
        <v>0</v>
      </c>
      <c r="BP112" s="352">
        <f t="shared" si="52"/>
        <v>0</v>
      </c>
      <c r="BQ112" s="352">
        <f t="shared" si="52"/>
        <v>0</v>
      </c>
      <c r="BR112" s="352">
        <f t="shared" si="52"/>
        <v>0</v>
      </c>
      <c r="BS112" s="352">
        <f t="shared" ref="BS112:DC112" si="53">BS113+BS114-BS115</f>
        <v>0</v>
      </c>
      <c r="BT112" s="352">
        <f t="shared" si="53"/>
        <v>0</v>
      </c>
      <c r="BU112" s="352">
        <f t="shared" si="53"/>
        <v>0</v>
      </c>
      <c r="BV112" s="352">
        <f t="shared" si="53"/>
        <v>0</v>
      </c>
      <c r="BW112" s="352">
        <f t="shared" si="53"/>
        <v>0</v>
      </c>
      <c r="BX112" s="352">
        <f t="shared" si="53"/>
        <v>0</v>
      </c>
      <c r="BY112" s="352">
        <f t="shared" si="53"/>
        <v>0</v>
      </c>
      <c r="BZ112" s="352">
        <f t="shared" si="53"/>
        <v>0</v>
      </c>
      <c r="CA112" s="352">
        <f t="shared" si="53"/>
        <v>0</v>
      </c>
      <c r="CB112" s="352">
        <f t="shared" si="53"/>
        <v>0</v>
      </c>
      <c r="CC112" s="352">
        <f t="shared" si="53"/>
        <v>0</v>
      </c>
      <c r="CD112" s="352">
        <f t="shared" si="53"/>
        <v>0</v>
      </c>
      <c r="CE112" s="352">
        <f t="shared" si="53"/>
        <v>0</v>
      </c>
      <c r="CF112" s="352">
        <f t="shared" si="53"/>
        <v>0</v>
      </c>
      <c r="CG112" s="352">
        <f t="shared" si="53"/>
        <v>0</v>
      </c>
      <c r="CH112" s="352">
        <f t="shared" si="53"/>
        <v>0</v>
      </c>
      <c r="CI112" s="352">
        <f t="shared" si="53"/>
        <v>0</v>
      </c>
      <c r="CJ112" s="352">
        <f t="shared" si="53"/>
        <v>0</v>
      </c>
      <c r="CK112" s="352">
        <f t="shared" si="53"/>
        <v>0</v>
      </c>
      <c r="CL112" s="352">
        <f t="shared" si="53"/>
        <v>0</v>
      </c>
      <c r="CM112" s="352">
        <f t="shared" si="53"/>
        <v>0</v>
      </c>
      <c r="CN112" s="352">
        <f t="shared" si="53"/>
        <v>0</v>
      </c>
      <c r="CO112" s="352">
        <f t="shared" si="53"/>
        <v>0</v>
      </c>
      <c r="CP112" s="352">
        <f t="shared" si="53"/>
        <v>0</v>
      </c>
      <c r="CQ112" s="352">
        <f t="shared" si="53"/>
        <v>0</v>
      </c>
      <c r="CR112" s="352">
        <f t="shared" si="53"/>
        <v>0</v>
      </c>
      <c r="CS112" s="352">
        <f t="shared" si="53"/>
        <v>0</v>
      </c>
      <c r="CT112" s="352">
        <f t="shared" si="53"/>
        <v>0</v>
      </c>
      <c r="CU112" s="352">
        <f t="shared" si="53"/>
        <v>0</v>
      </c>
      <c r="CV112" s="352">
        <f t="shared" si="53"/>
        <v>0</v>
      </c>
      <c r="CW112" s="352">
        <f t="shared" si="53"/>
        <v>0</v>
      </c>
      <c r="CX112" s="352">
        <f t="shared" si="53"/>
        <v>0</v>
      </c>
      <c r="CY112" s="352">
        <f t="shared" si="53"/>
        <v>0</v>
      </c>
      <c r="CZ112" s="352">
        <f t="shared" si="53"/>
        <v>0</v>
      </c>
      <c r="DA112" s="352">
        <f t="shared" si="53"/>
        <v>0</v>
      </c>
      <c r="DB112" s="352">
        <f t="shared" si="53"/>
        <v>0</v>
      </c>
      <c r="DC112" s="352">
        <f t="shared" si="53"/>
        <v>0</v>
      </c>
      <c r="DF112" s="23">
        <f t="shared" si="40"/>
        <v>0</v>
      </c>
    </row>
    <row r="113" spans="1:110" ht="15" customHeight="1">
      <c r="A113" s="67">
        <v>103</v>
      </c>
      <c r="B113" s="323" t="s">
        <v>251</v>
      </c>
      <c r="C113" s="304" t="s">
        <v>252</v>
      </c>
      <c r="D113" s="323"/>
      <c r="E113" s="323"/>
      <c r="F113" s="350">
        <f>H113+NPV(FD,I113:INDEX(I113:DC113,PAL))</f>
        <v>0</v>
      </c>
      <c r="G113" s="350">
        <f>SUMIF($H$5:$DC$5,"&lt;="&amp;PAL,$H113:$DC113)</f>
        <v>0</v>
      </c>
      <c r="H113" s="369">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69">
        <f t="shared" si="54"/>
        <v>0</v>
      </c>
      <c r="J113" s="369">
        <f t="shared" si="54"/>
        <v>0</v>
      </c>
      <c r="K113" s="369">
        <f t="shared" si="54"/>
        <v>0</v>
      </c>
      <c r="L113" s="369">
        <f t="shared" si="54"/>
        <v>0</v>
      </c>
      <c r="M113" s="369">
        <f t="shared" si="54"/>
        <v>0</v>
      </c>
      <c r="N113" s="369">
        <f t="shared" si="54"/>
        <v>0</v>
      </c>
      <c r="O113" s="369">
        <f t="shared" si="54"/>
        <v>0</v>
      </c>
      <c r="P113" s="369">
        <f t="shared" si="54"/>
        <v>0</v>
      </c>
      <c r="Q113" s="369">
        <f t="shared" si="54"/>
        <v>0</v>
      </c>
      <c r="R113" s="369">
        <f t="shared" si="54"/>
        <v>0</v>
      </c>
      <c r="S113" s="369">
        <f t="shared" si="54"/>
        <v>0</v>
      </c>
      <c r="T113" s="369">
        <f t="shared" si="54"/>
        <v>0</v>
      </c>
      <c r="U113" s="369">
        <f t="shared" si="54"/>
        <v>0</v>
      </c>
      <c r="V113" s="369">
        <f t="shared" si="54"/>
        <v>0</v>
      </c>
      <c r="W113" s="369">
        <f t="shared" si="54"/>
        <v>0</v>
      </c>
      <c r="X113" s="369">
        <f t="shared" si="54"/>
        <v>0</v>
      </c>
      <c r="Y113" s="369">
        <f t="shared" si="54"/>
        <v>0</v>
      </c>
      <c r="Z113" s="369">
        <f t="shared" si="54"/>
        <v>0</v>
      </c>
      <c r="AA113" s="369">
        <f t="shared" si="54"/>
        <v>0</v>
      </c>
      <c r="AB113" s="369">
        <f t="shared" si="54"/>
        <v>0</v>
      </c>
      <c r="AC113" s="369">
        <f t="shared" si="54"/>
        <v>0</v>
      </c>
      <c r="AD113" s="369">
        <f t="shared" si="54"/>
        <v>0</v>
      </c>
      <c r="AE113" s="369">
        <f t="shared" si="54"/>
        <v>0</v>
      </c>
      <c r="AF113" s="369">
        <f t="shared" si="54"/>
        <v>0</v>
      </c>
      <c r="AG113" s="369">
        <f t="shared" si="54"/>
        <v>0</v>
      </c>
      <c r="AH113" s="369">
        <f t="shared" si="54"/>
        <v>0</v>
      </c>
      <c r="AI113" s="369">
        <f t="shared" si="54"/>
        <v>0</v>
      </c>
      <c r="AJ113" s="369">
        <f t="shared" si="54"/>
        <v>0</v>
      </c>
      <c r="AK113" s="369">
        <f t="shared" si="54"/>
        <v>0</v>
      </c>
      <c r="AL113" s="369">
        <f t="shared" si="54"/>
        <v>0</v>
      </c>
      <c r="AM113" s="369">
        <f t="shared" si="54"/>
        <v>0</v>
      </c>
      <c r="AN113" s="369">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69">
        <f t="shared" si="55"/>
        <v>0</v>
      </c>
      <c r="AP113" s="369">
        <f t="shared" si="55"/>
        <v>0</v>
      </c>
      <c r="AQ113" s="369">
        <f t="shared" si="55"/>
        <v>0</v>
      </c>
      <c r="AR113" s="369">
        <f t="shared" si="55"/>
        <v>0</v>
      </c>
      <c r="AS113" s="369">
        <f t="shared" si="55"/>
        <v>0</v>
      </c>
      <c r="AT113" s="369">
        <f t="shared" si="55"/>
        <v>0</v>
      </c>
      <c r="AU113" s="369">
        <f t="shared" si="55"/>
        <v>0</v>
      </c>
      <c r="AV113" s="369">
        <f t="shared" si="55"/>
        <v>0</v>
      </c>
      <c r="AW113" s="369">
        <f t="shared" si="55"/>
        <v>0</v>
      </c>
      <c r="AX113" s="369">
        <f t="shared" si="55"/>
        <v>0</v>
      </c>
      <c r="AY113" s="369">
        <f t="shared" si="55"/>
        <v>0</v>
      </c>
      <c r="AZ113" s="369">
        <f t="shared" si="55"/>
        <v>0</v>
      </c>
      <c r="BA113" s="369">
        <f t="shared" si="55"/>
        <v>0</v>
      </c>
      <c r="BB113" s="369">
        <f t="shared" si="55"/>
        <v>0</v>
      </c>
      <c r="BC113" s="369">
        <f t="shared" si="55"/>
        <v>0</v>
      </c>
      <c r="BD113" s="369">
        <f t="shared" si="55"/>
        <v>0</v>
      </c>
      <c r="BE113" s="369">
        <f t="shared" si="55"/>
        <v>0</v>
      </c>
      <c r="BF113" s="369">
        <f t="shared" si="55"/>
        <v>0</v>
      </c>
      <c r="BG113" s="369">
        <f t="shared" si="55"/>
        <v>0</v>
      </c>
      <c r="BH113" s="369">
        <f t="shared" si="55"/>
        <v>0</v>
      </c>
      <c r="BI113" s="369">
        <f t="shared" si="55"/>
        <v>0</v>
      </c>
      <c r="BJ113" s="369">
        <f t="shared" si="55"/>
        <v>0</v>
      </c>
      <c r="BK113" s="369">
        <f t="shared" si="55"/>
        <v>0</v>
      </c>
      <c r="BL113" s="369">
        <f t="shared" si="55"/>
        <v>0</v>
      </c>
      <c r="BM113" s="369">
        <f t="shared" si="55"/>
        <v>0</v>
      </c>
      <c r="BN113" s="369">
        <f t="shared" si="55"/>
        <v>0</v>
      </c>
      <c r="BO113" s="369">
        <f t="shared" si="55"/>
        <v>0</v>
      </c>
      <c r="BP113" s="369">
        <f t="shared" si="55"/>
        <v>0</v>
      </c>
      <c r="BQ113" s="369">
        <f t="shared" si="55"/>
        <v>0</v>
      </c>
      <c r="BR113" s="369">
        <f t="shared" si="55"/>
        <v>0</v>
      </c>
      <c r="BS113" s="369">
        <f t="shared" si="55"/>
        <v>0</v>
      </c>
      <c r="BT113" s="369">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69">
        <f t="shared" si="56"/>
        <v>0</v>
      </c>
      <c r="BV113" s="369">
        <f t="shared" si="56"/>
        <v>0</v>
      </c>
      <c r="BW113" s="369">
        <f t="shared" si="56"/>
        <v>0</v>
      </c>
      <c r="BX113" s="369">
        <f t="shared" si="56"/>
        <v>0</v>
      </c>
      <c r="BY113" s="369">
        <f t="shared" si="56"/>
        <v>0</v>
      </c>
      <c r="BZ113" s="369">
        <f t="shared" si="56"/>
        <v>0</v>
      </c>
      <c r="CA113" s="369">
        <f t="shared" si="56"/>
        <v>0</v>
      </c>
      <c r="CB113" s="369">
        <f t="shared" si="56"/>
        <v>0</v>
      </c>
      <c r="CC113" s="369">
        <f t="shared" si="56"/>
        <v>0</v>
      </c>
      <c r="CD113" s="369">
        <f t="shared" si="56"/>
        <v>0</v>
      </c>
      <c r="CE113" s="369">
        <f t="shared" si="56"/>
        <v>0</v>
      </c>
      <c r="CF113" s="369">
        <f t="shared" si="56"/>
        <v>0</v>
      </c>
      <c r="CG113" s="369">
        <f t="shared" si="56"/>
        <v>0</v>
      </c>
      <c r="CH113" s="369">
        <f t="shared" si="56"/>
        <v>0</v>
      </c>
      <c r="CI113" s="369">
        <f t="shared" si="56"/>
        <v>0</v>
      </c>
      <c r="CJ113" s="369">
        <f t="shared" si="56"/>
        <v>0</v>
      </c>
      <c r="CK113" s="369">
        <f t="shared" si="56"/>
        <v>0</v>
      </c>
      <c r="CL113" s="369">
        <f t="shared" si="56"/>
        <v>0</v>
      </c>
      <c r="CM113" s="369">
        <f t="shared" si="56"/>
        <v>0</v>
      </c>
      <c r="CN113" s="369">
        <f t="shared" si="56"/>
        <v>0</v>
      </c>
      <c r="CO113" s="369">
        <f t="shared" si="56"/>
        <v>0</v>
      </c>
      <c r="CP113" s="369">
        <f t="shared" si="56"/>
        <v>0</v>
      </c>
      <c r="CQ113" s="369">
        <f t="shared" si="56"/>
        <v>0</v>
      </c>
      <c r="CR113" s="369">
        <f t="shared" si="56"/>
        <v>0</v>
      </c>
      <c r="CS113" s="369">
        <f t="shared" si="56"/>
        <v>0</v>
      </c>
      <c r="CT113" s="369">
        <f t="shared" si="56"/>
        <v>0</v>
      </c>
      <c r="CU113" s="369">
        <f t="shared" si="56"/>
        <v>0</v>
      </c>
      <c r="CV113" s="369">
        <f t="shared" si="56"/>
        <v>0</v>
      </c>
      <c r="CW113" s="369">
        <f t="shared" si="56"/>
        <v>0</v>
      </c>
      <c r="CX113" s="369">
        <f t="shared" si="56"/>
        <v>0</v>
      </c>
      <c r="CY113" s="369">
        <f t="shared" si="56"/>
        <v>0</v>
      </c>
      <c r="CZ113" s="369">
        <f t="shared" si="56"/>
        <v>0</v>
      </c>
      <c r="DA113" s="369">
        <f t="shared" si="56"/>
        <v>0</v>
      </c>
      <c r="DB113" s="369">
        <f t="shared" si="56"/>
        <v>0</v>
      </c>
      <c r="DC113" s="369">
        <f t="shared" si="56"/>
        <v>0</v>
      </c>
      <c r="DF113" s="23">
        <f t="shared" si="40"/>
        <v>0</v>
      </c>
    </row>
    <row r="114" spans="1:110" ht="15" customHeight="1">
      <c r="A114" s="67">
        <v>104</v>
      </c>
      <c r="B114" s="323" t="s">
        <v>253</v>
      </c>
      <c r="C114" s="304" t="s">
        <v>279</v>
      </c>
      <c r="D114" s="323"/>
      <c r="E114" s="323"/>
      <c r="F114" s="350">
        <f>H114+NPV(FD,I114:INDEX(I114:DC114,PAL))</f>
        <v>0</v>
      </c>
      <c r="G114" s="350">
        <f>SUMIF($H$5:$DC$5,"&lt;="&amp;PAL,$H114:$DC114)</f>
        <v>0</v>
      </c>
      <c r="H114" s="369">
        <f t="shared" ref="H114:AM114" si="57">SUMPRODUCT($DG90:$DG99,H90:H99,1/($DG90:$DG99+100))</f>
        <v>0</v>
      </c>
      <c r="I114" s="369">
        <f t="shared" si="57"/>
        <v>0</v>
      </c>
      <c r="J114" s="369">
        <f t="shared" si="57"/>
        <v>0</v>
      </c>
      <c r="K114" s="369">
        <f t="shared" si="57"/>
        <v>0</v>
      </c>
      <c r="L114" s="369">
        <f t="shared" si="57"/>
        <v>0</v>
      </c>
      <c r="M114" s="369">
        <f t="shared" si="57"/>
        <v>0</v>
      </c>
      <c r="N114" s="369">
        <f t="shared" si="57"/>
        <v>0</v>
      </c>
      <c r="O114" s="369">
        <f t="shared" si="57"/>
        <v>0</v>
      </c>
      <c r="P114" s="369">
        <f t="shared" si="57"/>
        <v>0</v>
      </c>
      <c r="Q114" s="369">
        <f t="shared" si="57"/>
        <v>0</v>
      </c>
      <c r="R114" s="369">
        <f t="shared" si="57"/>
        <v>0</v>
      </c>
      <c r="S114" s="369">
        <f t="shared" si="57"/>
        <v>0</v>
      </c>
      <c r="T114" s="369">
        <f t="shared" si="57"/>
        <v>0</v>
      </c>
      <c r="U114" s="369">
        <f t="shared" si="57"/>
        <v>0</v>
      </c>
      <c r="V114" s="369">
        <f t="shared" si="57"/>
        <v>0</v>
      </c>
      <c r="W114" s="369">
        <f t="shared" si="57"/>
        <v>0</v>
      </c>
      <c r="X114" s="369">
        <f t="shared" si="57"/>
        <v>0</v>
      </c>
      <c r="Y114" s="369">
        <f t="shared" si="57"/>
        <v>0</v>
      </c>
      <c r="Z114" s="369">
        <f t="shared" si="57"/>
        <v>0</v>
      </c>
      <c r="AA114" s="369">
        <f t="shared" si="57"/>
        <v>0</v>
      </c>
      <c r="AB114" s="369">
        <f t="shared" si="57"/>
        <v>0</v>
      </c>
      <c r="AC114" s="369">
        <f t="shared" si="57"/>
        <v>0</v>
      </c>
      <c r="AD114" s="369">
        <f t="shared" si="57"/>
        <v>0</v>
      </c>
      <c r="AE114" s="369">
        <f t="shared" si="57"/>
        <v>0</v>
      </c>
      <c r="AF114" s="369">
        <f t="shared" si="57"/>
        <v>0</v>
      </c>
      <c r="AG114" s="369">
        <f t="shared" si="57"/>
        <v>0</v>
      </c>
      <c r="AH114" s="369">
        <f t="shared" si="57"/>
        <v>0</v>
      </c>
      <c r="AI114" s="369">
        <f t="shared" si="57"/>
        <v>0</v>
      </c>
      <c r="AJ114" s="369">
        <f t="shared" si="57"/>
        <v>0</v>
      </c>
      <c r="AK114" s="369">
        <f t="shared" si="57"/>
        <v>0</v>
      </c>
      <c r="AL114" s="369">
        <f t="shared" si="57"/>
        <v>0</v>
      </c>
      <c r="AM114" s="369">
        <f t="shared" si="57"/>
        <v>0</v>
      </c>
      <c r="AN114" s="369">
        <f t="shared" ref="AN114:BS114" si="58">SUMPRODUCT($DG90:$DG99,AN90:AN99,1/($DG90:$DG99+100))</f>
        <v>0</v>
      </c>
      <c r="AO114" s="369">
        <f t="shared" si="58"/>
        <v>0</v>
      </c>
      <c r="AP114" s="369">
        <f t="shared" si="58"/>
        <v>0</v>
      </c>
      <c r="AQ114" s="369">
        <f t="shared" si="58"/>
        <v>0</v>
      </c>
      <c r="AR114" s="369">
        <f t="shared" si="58"/>
        <v>0</v>
      </c>
      <c r="AS114" s="369">
        <f t="shared" si="58"/>
        <v>0</v>
      </c>
      <c r="AT114" s="369">
        <f t="shared" si="58"/>
        <v>0</v>
      </c>
      <c r="AU114" s="369">
        <f t="shared" si="58"/>
        <v>0</v>
      </c>
      <c r="AV114" s="369">
        <f t="shared" si="58"/>
        <v>0</v>
      </c>
      <c r="AW114" s="369">
        <f t="shared" si="58"/>
        <v>0</v>
      </c>
      <c r="AX114" s="369">
        <f t="shared" si="58"/>
        <v>0</v>
      </c>
      <c r="AY114" s="369">
        <f t="shared" si="58"/>
        <v>0</v>
      </c>
      <c r="AZ114" s="369">
        <f t="shared" si="58"/>
        <v>0</v>
      </c>
      <c r="BA114" s="369">
        <f t="shared" si="58"/>
        <v>0</v>
      </c>
      <c r="BB114" s="369">
        <f t="shared" si="58"/>
        <v>0</v>
      </c>
      <c r="BC114" s="369">
        <f t="shared" si="58"/>
        <v>0</v>
      </c>
      <c r="BD114" s="369">
        <f t="shared" si="58"/>
        <v>0</v>
      </c>
      <c r="BE114" s="369">
        <f t="shared" si="58"/>
        <v>0</v>
      </c>
      <c r="BF114" s="369">
        <f t="shared" si="58"/>
        <v>0</v>
      </c>
      <c r="BG114" s="369">
        <f t="shared" si="58"/>
        <v>0</v>
      </c>
      <c r="BH114" s="369">
        <f t="shared" si="58"/>
        <v>0</v>
      </c>
      <c r="BI114" s="369">
        <f t="shared" si="58"/>
        <v>0</v>
      </c>
      <c r="BJ114" s="369">
        <f t="shared" si="58"/>
        <v>0</v>
      </c>
      <c r="BK114" s="369">
        <f t="shared" si="58"/>
        <v>0</v>
      </c>
      <c r="BL114" s="369">
        <f t="shared" si="58"/>
        <v>0</v>
      </c>
      <c r="BM114" s="369">
        <f t="shared" si="58"/>
        <v>0</v>
      </c>
      <c r="BN114" s="369">
        <f t="shared" si="58"/>
        <v>0</v>
      </c>
      <c r="BO114" s="369">
        <f t="shared" si="58"/>
        <v>0</v>
      </c>
      <c r="BP114" s="369">
        <f t="shared" si="58"/>
        <v>0</v>
      </c>
      <c r="BQ114" s="369">
        <f t="shared" si="58"/>
        <v>0</v>
      </c>
      <c r="BR114" s="369">
        <f t="shared" si="58"/>
        <v>0</v>
      </c>
      <c r="BS114" s="369">
        <f t="shared" si="58"/>
        <v>0</v>
      </c>
      <c r="BT114" s="369">
        <f t="shared" ref="BT114:DC114" si="59">SUMPRODUCT($DG90:$DG99,BT90:BT99,1/($DG90:$DG99+100))</f>
        <v>0</v>
      </c>
      <c r="BU114" s="369">
        <f t="shared" si="59"/>
        <v>0</v>
      </c>
      <c r="BV114" s="369">
        <f t="shared" si="59"/>
        <v>0</v>
      </c>
      <c r="BW114" s="369">
        <f t="shared" si="59"/>
        <v>0</v>
      </c>
      <c r="BX114" s="369">
        <f t="shared" si="59"/>
        <v>0</v>
      </c>
      <c r="BY114" s="369">
        <f t="shared" si="59"/>
        <v>0</v>
      </c>
      <c r="BZ114" s="369">
        <f t="shared" si="59"/>
        <v>0</v>
      </c>
      <c r="CA114" s="369">
        <f t="shared" si="59"/>
        <v>0</v>
      </c>
      <c r="CB114" s="369">
        <f t="shared" si="59"/>
        <v>0</v>
      </c>
      <c r="CC114" s="369">
        <f t="shared" si="59"/>
        <v>0</v>
      </c>
      <c r="CD114" s="369">
        <f t="shared" si="59"/>
        <v>0</v>
      </c>
      <c r="CE114" s="369">
        <f t="shared" si="59"/>
        <v>0</v>
      </c>
      <c r="CF114" s="369">
        <f t="shared" si="59"/>
        <v>0</v>
      </c>
      <c r="CG114" s="369">
        <f t="shared" si="59"/>
        <v>0</v>
      </c>
      <c r="CH114" s="369">
        <f t="shared" si="59"/>
        <v>0</v>
      </c>
      <c r="CI114" s="369">
        <f t="shared" si="59"/>
        <v>0</v>
      </c>
      <c r="CJ114" s="369">
        <f t="shared" si="59"/>
        <v>0</v>
      </c>
      <c r="CK114" s="369">
        <f t="shared" si="59"/>
        <v>0</v>
      </c>
      <c r="CL114" s="369">
        <f t="shared" si="59"/>
        <v>0</v>
      </c>
      <c r="CM114" s="369">
        <f t="shared" si="59"/>
        <v>0</v>
      </c>
      <c r="CN114" s="369">
        <f t="shared" si="59"/>
        <v>0</v>
      </c>
      <c r="CO114" s="369">
        <f t="shared" si="59"/>
        <v>0</v>
      </c>
      <c r="CP114" s="369">
        <f t="shared" si="59"/>
        <v>0</v>
      </c>
      <c r="CQ114" s="369">
        <f t="shared" si="59"/>
        <v>0</v>
      </c>
      <c r="CR114" s="369">
        <f t="shared" si="59"/>
        <v>0</v>
      </c>
      <c r="CS114" s="369">
        <f t="shared" si="59"/>
        <v>0</v>
      </c>
      <c r="CT114" s="369">
        <f t="shared" si="59"/>
        <v>0</v>
      </c>
      <c r="CU114" s="369">
        <f t="shared" si="59"/>
        <v>0</v>
      </c>
      <c r="CV114" s="369">
        <f t="shared" si="59"/>
        <v>0</v>
      </c>
      <c r="CW114" s="369">
        <f t="shared" si="59"/>
        <v>0</v>
      </c>
      <c r="CX114" s="369">
        <f t="shared" si="59"/>
        <v>0</v>
      </c>
      <c r="CY114" s="369">
        <f t="shared" si="59"/>
        <v>0</v>
      </c>
      <c r="CZ114" s="369">
        <f t="shared" si="59"/>
        <v>0</v>
      </c>
      <c r="DA114" s="369">
        <f t="shared" si="59"/>
        <v>0</v>
      </c>
      <c r="DB114" s="369">
        <f t="shared" si="59"/>
        <v>0</v>
      </c>
      <c r="DC114" s="369">
        <f t="shared" si="59"/>
        <v>0</v>
      </c>
      <c r="DD114" s="36"/>
      <c r="DF114" s="23">
        <f t="shared" si="40"/>
        <v>0</v>
      </c>
    </row>
    <row r="115" spans="1:110" ht="15" customHeight="1">
      <c r="A115" s="67">
        <v>105</v>
      </c>
      <c r="B115" s="323" t="s">
        <v>255</v>
      </c>
      <c r="C115" s="304" t="s">
        <v>256</v>
      </c>
      <c r="D115" s="304"/>
      <c r="E115" s="323"/>
      <c r="F115" s="350">
        <f>H115+NPV(FD,I115:INDEX(I115:DC115,PAL))</f>
        <v>0</v>
      </c>
      <c r="G115" s="350">
        <f>SUMIF($H$5:$DC$5,"&lt;="&amp;PAL,$H115:$DC115)</f>
        <v>0</v>
      </c>
      <c r="H115" s="369">
        <f>SUMPRODUCT($DG101:$DG110,H101:H110,1/($DG101:$DG110+100))</f>
        <v>0</v>
      </c>
      <c r="I115" s="369">
        <f t="shared" ref="I115:BT115" si="60">SUMPRODUCT($DG101:$DG110,I101:I110,1/($DG101:$DG110+100))</f>
        <v>0</v>
      </c>
      <c r="J115" s="369">
        <f t="shared" si="60"/>
        <v>0</v>
      </c>
      <c r="K115" s="369">
        <f t="shared" si="60"/>
        <v>0</v>
      </c>
      <c r="L115" s="369">
        <f t="shared" si="60"/>
        <v>0</v>
      </c>
      <c r="M115" s="369">
        <f t="shared" si="60"/>
        <v>0</v>
      </c>
      <c r="N115" s="369">
        <f t="shared" si="60"/>
        <v>0</v>
      </c>
      <c r="O115" s="369">
        <f t="shared" si="60"/>
        <v>0</v>
      </c>
      <c r="P115" s="369">
        <f t="shared" si="60"/>
        <v>0</v>
      </c>
      <c r="Q115" s="369">
        <f t="shared" si="60"/>
        <v>0</v>
      </c>
      <c r="R115" s="369">
        <f t="shared" si="60"/>
        <v>0</v>
      </c>
      <c r="S115" s="369">
        <f t="shared" si="60"/>
        <v>0</v>
      </c>
      <c r="T115" s="369">
        <f t="shared" si="60"/>
        <v>0</v>
      </c>
      <c r="U115" s="369">
        <f t="shared" si="60"/>
        <v>0</v>
      </c>
      <c r="V115" s="369">
        <f t="shared" si="60"/>
        <v>0</v>
      </c>
      <c r="W115" s="369">
        <f t="shared" si="60"/>
        <v>0</v>
      </c>
      <c r="X115" s="369">
        <f t="shared" si="60"/>
        <v>0</v>
      </c>
      <c r="Y115" s="369">
        <f t="shared" si="60"/>
        <v>0</v>
      </c>
      <c r="Z115" s="369">
        <f t="shared" si="60"/>
        <v>0</v>
      </c>
      <c r="AA115" s="369">
        <f t="shared" si="60"/>
        <v>0</v>
      </c>
      <c r="AB115" s="369">
        <f t="shared" si="60"/>
        <v>0</v>
      </c>
      <c r="AC115" s="369">
        <f t="shared" si="60"/>
        <v>0</v>
      </c>
      <c r="AD115" s="369">
        <f t="shared" si="60"/>
        <v>0</v>
      </c>
      <c r="AE115" s="369">
        <f t="shared" si="60"/>
        <v>0</v>
      </c>
      <c r="AF115" s="369">
        <f t="shared" si="60"/>
        <v>0</v>
      </c>
      <c r="AG115" s="369">
        <f t="shared" si="60"/>
        <v>0</v>
      </c>
      <c r="AH115" s="369">
        <f t="shared" si="60"/>
        <v>0</v>
      </c>
      <c r="AI115" s="369">
        <f t="shared" si="60"/>
        <v>0</v>
      </c>
      <c r="AJ115" s="369">
        <f t="shared" si="60"/>
        <v>0</v>
      </c>
      <c r="AK115" s="369">
        <f t="shared" si="60"/>
        <v>0</v>
      </c>
      <c r="AL115" s="369">
        <f t="shared" si="60"/>
        <v>0</v>
      </c>
      <c r="AM115" s="369">
        <f t="shared" si="60"/>
        <v>0</v>
      </c>
      <c r="AN115" s="369">
        <f t="shared" si="60"/>
        <v>0</v>
      </c>
      <c r="AO115" s="369">
        <f t="shared" si="60"/>
        <v>0</v>
      </c>
      <c r="AP115" s="369">
        <f t="shared" si="60"/>
        <v>0</v>
      </c>
      <c r="AQ115" s="369">
        <f t="shared" si="60"/>
        <v>0</v>
      </c>
      <c r="AR115" s="369">
        <f t="shared" si="60"/>
        <v>0</v>
      </c>
      <c r="AS115" s="369">
        <f t="shared" si="60"/>
        <v>0</v>
      </c>
      <c r="AT115" s="369">
        <f t="shared" si="60"/>
        <v>0</v>
      </c>
      <c r="AU115" s="369">
        <f t="shared" si="60"/>
        <v>0</v>
      </c>
      <c r="AV115" s="369">
        <f t="shared" si="60"/>
        <v>0</v>
      </c>
      <c r="AW115" s="369">
        <f t="shared" si="60"/>
        <v>0</v>
      </c>
      <c r="AX115" s="369">
        <f t="shared" si="60"/>
        <v>0</v>
      </c>
      <c r="AY115" s="369">
        <f t="shared" si="60"/>
        <v>0</v>
      </c>
      <c r="AZ115" s="369">
        <f t="shared" si="60"/>
        <v>0</v>
      </c>
      <c r="BA115" s="369">
        <f t="shared" si="60"/>
        <v>0</v>
      </c>
      <c r="BB115" s="369">
        <f t="shared" si="60"/>
        <v>0</v>
      </c>
      <c r="BC115" s="369">
        <f t="shared" si="60"/>
        <v>0</v>
      </c>
      <c r="BD115" s="369">
        <f t="shared" si="60"/>
        <v>0</v>
      </c>
      <c r="BE115" s="369">
        <f t="shared" si="60"/>
        <v>0</v>
      </c>
      <c r="BF115" s="369">
        <f t="shared" si="60"/>
        <v>0</v>
      </c>
      <c r="BG115" s="369">
        <f t="shared" si="60"/>
        <v>0</v>
      </c>
      <c r="BH115" s="369">
        <f t="shared" si="60"/>
        <v>0</v>
      </c>
      <c r="BI115" s="369">
        <f t="shared" si="60"/>
        <v>0</v>
      </c>
      <c r="BJ115" s="369">
        <f t="shared" si="60"/>
        <v>0</v>
      </c>
      <c r="BK115" s="369">
        <f t="shared" si="60"/>
        <v>0</v>
      </c>
      <c r="BL115" s="369">
        <f t="shared" si="60"/>
        <v>0</v>
      </c>
      <c r="BM115" s="369">
        <f t="shared" si="60"/>
        <v>0</v>
      </c>
      <c r="BN115" s="369">
        <f t="shared" si="60"/>
        <v>0</v>
      </c>
      <c r="BO115" s="369">
        <f t="shared" si="60"/>
        <v>0</v>
      </c>
      <c r="BP115" s="369">
        <f t="shared" si="60"/>
        <v>0</v>
      </c>
      <c r="BQ115" s="369">
        <f t="shared" si="60"/>
        <v>0</v>
      </c>
      <c r="BR115" s="369">
        <f t="shared" si="60"/>
        <v>0</v>
      </c>
      <c r="BS115" s="369">
        <f t="shared" si="60"/>
        <v>0</v>
      </c>
      <c r="BT115" s="369">
        <f t="shared" si="60"/>
        <v>0</v>
      </c>
      <c r="BU115" s="369">
        <f t="shared" ref="BU115:DC115" si="61">SUMPRODUCT($DG101:$DG110,BU101:BU110,1/($DG101:$DG110+100))</f>
        <v>0</v>
      </c>
      <c r="BV115" s="369">
        <f t="shared" si="61"/>
        <v>0</v>
      </c>
      <c r="BW115" s="369">
        <f t="shared" si="61"/>
        <v>0</v>
      </c>
      <c r="BX115" s="369">
        <f t="shared" si="61"/>
        <v>0</v>
      </c>
      <c r="BY115" s="369">
        <f t="shared" si="61"/>
        <v>0</v>
      </c>
      <c r="BZ115" s="369">
        <f t="shared" si="61"/>
        <v>0</v>
      </c>
      <c r="CA115" s="369">
        <f t="shared" si="61"/>
        <v>0</v>
      </c>
      <c r="CB115" s="369">
        <f t="shared" si="61"/>
        <v>0</v>
      </c>
      <c r="CC115" s="369">
        <f t="shared" si="61"/>
        <v>0</v>
      </c>
      <c r="CD115" s="369">
        <f t="shared" si="61"/>
        <v>0</v>
      </c>
      <c r="CE115" s="369">
        <f t="shared" si="61"/>
        <v>0</v>
      </c>
      <c r="CF115" s="369">
        <f t="shared" si="61"/>
        <v>0</v>
      </c>
      <c r="CG115" s="369">
        <f t="shared" si="61"/>
        <v>0</v>
      </c>
      <c r="CH115" s="369">
        <f t="shared" si="61"/>
        <v>0</v>
      </c>
      <c r="CI115" s="369">
        <f t="shared" si="61"/>
        <v>0</v>
      </c>
      <c r="CJ115" s="369">
        <f t="shared" si="61"/>
        <v>0</v>
      </c>
      <c r="CK115" s="369">
        <f t="shared" si="61"/>
        <v>0</v>
      </c>
      <c r="CL115" s="369">
        <f t="shared" si="61"/>
        <v>0</v>
      </c>
      <c r="CM115" s="369">
        <f t="shared" si="61"/>
        <v>0</v>
      </c>
      <c r="CN115" s="369">
        <f t="shared" si="61"/>
        <v>0</v>
      </c>
      <c r="CO115" s="369">
        <f t="shared" si="61"/>
        <v>0</v>
      </c>
      <c r="CP115" s="369">
        <f t="shared" si="61"/>
        <v>0</v>
      </c>
      <c r="CQ115" s="369">
        <f t="shared" si="61"/>
        <v>0</v>
      </c>
      <c r="CR115" s="369">
        <f t="shared" si="61"/>
        <v>0</v>
      </c>
      <c r="CS115" s="369">
        <f t="shared" si="61"/>
        <v>0</v>
      </c>
      <c r="CT115" s="369">
        <f t="shared" si="61"/>
        <v>0</v>
      </c>
      <c r="CU115" s="369">
        <f t="shared" si="61"/>
        <v>0</v>
      </c>
      <c r="CV115" s="369">
        <f t="shared" si="61"/>
        <v>0</v>
      </c>
      <c r="CW115" s="369">
        <f t="shared" si="61"/>
        <v>0</v>
      </c>
      <c r="CX115" s="369">
        <f t="shared" si="61"/>
        <v>0</v>
      </c>
      <c r="CY115" s="369">
        <f t="shared" si="61"/>
        <v>0</v>
      </c>
      <c r="CZ115" s="369">
        <f t="shared" si="61"/>
        <v>0</v>
      </c>
      <c r="DA115" s="369">
        <f>SUMPRODUCT($DG101:$DG110,DA101:DA110,1/($DG101:$DG110+100))</f>
        <v>0</v>
      </c>
      <c r="DB115" s="369">
        <f t="shared" si="61"/>
        <v>0</v>
      </c>
      <c r="DC115" s="369">
        <f t="shared" si="61"/>
        <v>0</v>
      </c>
      <c r="DE115" s="23">
        <f>COUNTBLANK(H115:DC115)</f>
        <v>0</v>
      </c>
      <c r="DF115" s="23">
        <f t="shared" si="40"/>
        <v>0</v>
      </c>
    </row>
    <row r="116" spans="1:110" ht="31.5" customHeight="1">
      <c r="A116" s="67">
        <v>106</v>
      </c>
      <c r="B116" s="323" t="s">
        <v>257</v>
      </c>
      <c r="C116" s="370" t="str">
        <f>CONCATENATE("SIEKIAMAS REZULTATAS: ",IF(Result=0,"",Result),", matavimo vienetas: ",IF(Result_mat=0,"",Result_mat))</f>
        <v>SIEKIAMAS REZULTATAS: Produktų ar procesų inovacijas diegiančios MVĮ, matavimo vienetas: proc.</v>
      </c>
      <c r="D116" s="304"/>
      <c r="E116" s="323"/>
      <c r="F116" s="350">
        <f>H116+NPV(FD,I116:INDEX(I116:DC116,PAL))</f>
        <v>0</v>
      </c>
      <c r="G116" s="350">
        <f>SUMIF($H$5:$DC$5,"&lt;="&amp;PAL,$H116:$DC116)</f>
        <v>0</v>
      </c>
      <c r="H116" s="359">
        <v>0</v>
      </c>
      <c r="I116" s="359">
        <v>0</v>
      </c>
      <c r="J116" s="359">
        <v>0</v>
      </c>
      <c r="K116" s="359">
        <v>0</v>
      </c>
      <c r="L116" s="359">
        <v>0</v>
      </c>
      <c r="M116" s="359">
        <v>0</v>
      </c>
      <c r="N116" s="359">
        <v>0</v>
      </c>
      <c r="O116" s="359">
        <v>0</v>
      </c>
      <c r="P116" s="359">
        <v>0</v>
      </c>
      <c r="Q116" s="359">
        <v>0</v>
      </c>
      <c r="R116" s="359">
        <v>0</v>
      </c>
      <c r="S116" s="359">
        <v>0</v>
      </c>
      <c r="T116" s="359">
        <v>0</v>
      </c>
      <c r="U116" s="359">
        <v>0</v>
      </c>
      <c r="V116" s="359">
        <v>0</v>
      </c>
      <c r="W116" s="359">
        <v>0</v>
      </c>
      <c r="X116" s="359">
        <v>0</v>
      </c>
      <c r="Y116" s="359">
        <v>0</v>
      </c>
      <c r="Z116" s="359">
        <v>0</v>
      </c>
      <c r="AA116" s="359">
        <v>0</v>
      </c>
      <c r="AB116" s="359">
        <v>0</v>
      </c>
      <c r="AC116" s="359">
        <v>0</v>
      </c>
      <c r="AD116" s="359">
        <v>0</v>
      </c>
      <c r="AE116" s="359">
        <v>0</v>
      </c>
      <c r="AF116" s="359">
        <v>0</v>
      </c>
      <c r="AG116" s="359">
        <v>0</v>
      </c>
      <c r="AH116" s="359">
        <v>0</v>
      </c>
      <c r="AI116" s="359">
        <v>0</v>
      </c>
      <c r="AJ116" s="359">
        <v>0</v>
      </c>
      <c r="AK116" s="359">
        <v>0</v>
      </c>
      <c r="AL116" s="359">
        <v>0</v>
      </c>
      <c r="AM116" s="359">
        <v>0</v>
      </c>
      <c r="AN116" s="359">
        <v>0</v>
      </c>
      <c r="AO116" s="359">
        <v>0</v>
      </c>
      <c r="AP116" s="359">
        <v>0</v>
      </c>
      <c r="AQ116" s="359">
        <v>0</v>
      </c>
      <c r="AR116" s="359">
        <v>0</v>
      </c>
      <c r="AS116" s="359">
        <v>0</v>
      </c>
      <c r="AT116" s="359">
        <v>0</v>
      </c>
      <c r="AU116" s="359">
        <v>0</v>
      </c>
      <c r="AV116" s="359">
        <v>0</v>
      </c>
      <c r="AW116" s="359">
        <v>0</v>
      </c>
      <c r="AX116" s="359">
        <v>0</v>
      </c>
      <c r="AY116" s="359">
        <v>0</v>
      </c>
      <c r="AZ116" s="359">
        <v>0</v>
      </c>
      <c r="BA116" s="359">
        <v>0</v>
      </c>
      <c r="BB116" s="359">
        <v>0</v>
      </c>
      <c r="BC116" s="359">
        <v>0</v>
      </c>
      <c r="BD116" s="359">
        <v>0</v>
      </c>
      <c r="BE116" s="359">
        <v>0</v>
      </c>
      <c r="BF116" s="359">
        <v>0</v>
      </c>
      <c r="BG116" s="359">
        <v>0</v>
      </c>
      <c r="BH116" s="359">
        <v>0</v>
      </c>
      <c r="BI116" s="359">
        <v>0</v>
      </c>
      <c r="BJ116" s="359">
        <v>0</v>
      </c>
      <c r="BK116" s="359">
        <v>0</v>
      </c>
      <c r="BL116" s="359">
        <v>0</v>
      </c>
      <c r="BM116" s="359">
        <v>0</v>
      </c>
      <c r="BN116" s="359">
        <v>0</v>
      </c>
      <c r="BO116" s="359">
        <v>0</v>
      </c>
      <c r="BP116" s="359">
        <v>0</v>
      </c>
      <c r="BQ116" s="359">
        <v>0</v>
      </c>
      <c r="BR116" s="359">
        <v>0</v>
      </c>
      <c r="BS116" s="359">
        <v>0</v>
      </c>
      <c r="BT116" s="359">
        <v>0</v>
      </c>
      <c r="BU116" s="359">
        <v>0</v>
      </c>
      <c r="BV116" s="359">
        <v>0</v>
      </c>
      <c r="BW116" s="359">
        <v>0</v>
      </c>
      <c r="BX116" s="359">
        <v>0</v>
      </c>
      <c r="BY116" s="359">
        <v>0</v>
      </c>
      <c r="BZ116" s="359">
        <v>0</v>
      </c>
      <c r="CA116" s="359">
        <v>0</v>
      </c>
      <c r="CB116" s="359">
        <v>0</v>
      </c>
      <c r="CC116" s="359">
        <v>0</v>
      </c>
      <c r="CD116" s="359">
        <v>0</v>
      </c>
      <c r="CE116" s="359">
        <v>0</v>
      </c>
      <c r="CF116" s="359">
        <v>0</v>
      </c>
      <c r="CG116" s="359">
        <v>0</v>
      </c>
      <c r="CH116" s="359">
        <v>0</v>
      </c>
      <c r="CI116" s="359">
        <v>0</v>
      </c>
      <c r="CJ116" s="359">
        <v>0</v>
      </c>
      <c r="CK116" s="359">
        <v>0</v>
      </c>
      <c r="CL116" s="359">
        <v>0</v>
      </c>
      <c r="CM116" s="359">
        <v>0</v>
      </c>
      <c r="CN116" s="359">
        <v>0</v>
      </c>
      <c r="CO116" s="359">
        <v>0</v>
      </c>
      <c r="CP116" s="359">
        <v>0</v>
      </c>
      <c r="CQ116" s="359">
        <v>0</v>
      </c>
      <c r="CR116" s="359">
        <v>0</v>
      </c>
      <c r="CS116" s="359">
        <v>0</v>
      </c>
      <c r="CT116" s="359">
        <v>0</v>
      </c>
      <c r="CU116" s="359">
        <v>0</v>
      </c>
      <c r="CV116" s="359">
        <v>0</v>
      </c>
      <c r="CW116" s="359">
        <v>0</v>
      </c>
      <c r="CX116" s="359">
        <v>0</v>
      </c>
      <c r="CY116" s="359">
        <v>0</v>
      </c>
      <c r="CZ116" s="359">
        <v>0</v>
      </c>
      <c r="DA116" s="359">
        <v>0</v>
      </c>
      <c r="DB116" s="359">
        <v>0</v>
      </c>
      <c r="DC116" s="359">
        <v>0</v>
      </c>
      <c r="DE116" s="23">
        <f t="shared" si="47"/>
        <v>0</v>
      </c>
      <c r="DF116" s="23">
        <f t="shared" si="40"/>
        <v>0</v>
      </c>
    </row>
    <row r="117" spans="1:110" ht="15">
      <c r="A117" s="67">
        <v>107</v>
      </c>
      <c r="B117" s="323" t="s">
        <v>258</v>
      </c>
      <c r="C117" s="349" t="s">
        <v>259</v>
      </c>
      <c r="D117" s="304"/>
      <c r="E117" s="323"/>
      <c r="F117" s="352">
        <f>SUM(F118-F126)</f>
        <v>0</v>
      </c>
      <c r="G117" s="350">
        <f>SUMIF($H$5:$DC$5,"&lt;="&amp;PAL,$H117:$DC117)</f>
        <v>0</v>
      </c>
      <c r="H117" s="352">
        <f>SUM(H118-H126)</f>
        <v>0</v>
      </c>
      <c r="I117" s="352">
        <f t="shared" ref="I117:BT117" si="62">SUM(I118-I126)</f>
        <v>0</v>
      </c>
      <c r="J117" s="352">
        <f t="shared" si="62"/>
        <v>0</v>
      </c>
      <c r="K117" s="352">
        <f t="shared" si="62"/>
        <v>0</v>
      </c>
      <c r="L117" s="352">
        <f t="shared" si="62"/>
        <v>0</v>
      </c>
      <c r="M117" s="352">
        <f t="shared" si="62"/>
        <v>0</v>
      </c>
      <c r="N117" s="352">
        <f t="shared" si="62"/>
        <v>0</v>
      </c>
      <c r="O117" s="352">
        <f t="shared" si="62"/>
        <v>0</v>
      </c>
      <c r="P117" s="352">
        <f t="shared" si="62"/>
        <v>0</v>
      </c>
      <c r="Q117" s="352">
        <f t="shared" si="62"/>
        <v>0</v>
      </c>
      <c r="R117" s="352">
        <f t="shared" si="62"/>
        <v>0</v>
      </c>
      <c r="S117" s="352">
        <f t="shared" si="62"/>
        <v>0</v>
      </c>
      <c r="T117" s="352">
        <f t="shared" si="62"/>
        <v>0</v>
      </c>
      <c r="U117" s="352">
        <f t="shared" si="62"/>
        <v>0</v>
      </c>
      <c r="V117" s="352">
        <f t="shared" si="62"/>
        <v>0</v>
      </c>
      <c r="W117" s="352">
        <f t="shared" si="62"/>
        <v>0</v>
      </c>
      <c r="X117" s="352">
        <f t="shared" si="62"/>
        <v>0</v>
      </c>
      <c r="Y117" s="352">
        <f t="shared" si="62"/>
        <v>0</v>
      </c>
      <c r="Z117" s="352">
        <f t="shared" si="62"/>
        <v>0</v>
      </c>
      <c r="AA117" s="352">
        <f t="shared" si="62"/>
        <v>0</v>
      </c>
      <c r="AB117" s="352">
        <f t="shared" si="62"/>
        <v>0</v>
      </c>
      <c r="AC117" s="352">
        <f t="shared" si="62"/>
        <v>0</v>
      </c>
      <c r="AD117" s="352">
        <f t="shared" si="62"/>
        <v>0</v>
      </c>
      <c r="AE117" s="352">
        <f t="shared" si="62"/>
        <v>0</v>
      </c>
      <c r="AF117" s="352">
        <f t="shared" si="62"/>
        <v>0</v>
      </c>
      <c r="AG117" s="352">
        <f t="shared" si="62"/>
        <v>0</v>
      </c>
      <c r="AH117" s="352">
        <f t="shared" si="62"/>
        <v>0</v>
      </c>
      <c r="AI117" s="352">
        <f t="shared" si="62"/>
        <v>0</v>
      </c>
      <c r="AJ117" s="352">
        <f t="shared" si="62"/>
        <v>0</v>
      </c>
      <c r="AK117" s="352">
        <f t="shared" si="62"/>
        <v>0</v>
      </c>
      <c r="AL117" s="352">
        <f t="shared" si="62"/>
        <v>0</v>
      </c>
      <c r="AM117" s="352">
        <f t="shared" si="62"/>
        <v>0</v>
      </c>
      <c r="AN117" s="352">
        <f t="shared" si="62"/>
        <v>0</v>
      </c>
      <c r="AO117" s="352">
        <f t="shared" si="62"/>
        <v>0</v>
      </c>
      <c r="AP117" s="352">
        <f t="shared" si="62"/>
        <v>0</v>
      </c>
      <c r="AQ117" s="352">
        <f t="shared" si="62"/>
        <v>0</v>
      </c>
      <c r="AR117" s="352">
        <f t="shared" si="62"/>
        <v>0</v>
      </c>
      <c r="AS117" s="352">
        <f t="shared" si="62"/>
        <v>0</v>
      </c>
      <c r="AT117" s="352">
        <f t="shared" si="62"/>
        <v>0</v>
      </c>
      <c r="AU117" s="352">
        <f t="shared" si="62"/>
        <v>0</v>
      </c>
      <c r="AV117" s="352">
        <f t="shared" si="62"/>
        <v>0</v>
      </c>
      <c r="AW117" s="352">
        <f t="shared" si="62"/>
        <v>0</v>
      </c>
      <c r="AX117" s="352">
        <f t="shared" si="62"/>
        <v>0</v>
      </c>
      <c r="AY117" s="352">
        <f t="shared" si="62"/>
        <v>0</v>
      </c>
      <c r="AZ117" s="352">
        <f t="shared" si="62"/>
        <v>0</v>
      </c>
      <c r="BA117" s="352">
        <f t="shared" si="62"/>
        <v>0</v>
      </c>
      <c r="BB117" s="352">
        <f t="shared" si="62"/>
        <v>0</v>
      </c>
      <c r="BC117" s="352">
        <f t="shared" si="62"/>
        <v>0</v>
      </c>
      <c r="BD117" s="352">
        <f t="shared" si="62"/>
        <v>0</v>
      </c>
      <c r="BE117" s="352">
        <f t="shared" si="62"/>
        <v>0</v>
      </c>
      <c r="BF117" s="352">
        <f t="shared" si="62"/>
        <v>0</v>
      </c>
      <c r="BG117" s="352">
        <f t="shared" si="62"/>
        <v>0</v>
      </c>
      <c r="BH117" s="352">
        <f t="shared" si="62"/>
        <v>0</v>
      </c>
      <c r="BI117" s="352">
        <f t="shared" si="62"/>
        <v>0</v>
      </c>
      <c r="BJ117" s="352">
        <f t="shared" si="62"/>
        <v>0</v>
      </c>
      <c r="BK117" s="352">
        <f t="shared" si="62"/>
        <v>0</v>
      </c>
      <c r="BL117" s="352">
        <f t="shared" si="62"/>
        <v>0</v>
      </c>
      <c r="BM117" s="352">
        <f t="shared" si="62"/>
        <v>0</v>
      </c>
      <c r="BN117" s="352">
        <f t="shared" si="62"/>
        <v>0</v>
      </c>
      <c r="BO117" s="352">
        <f t="shared" si="62"/>
        <v>0</v>
      </c>
      <c r="BP117" s="352">
        <f t="shared" si="62"/>
        <v>0</v>
      </c>
      <c r="BQ117" s="352">
        <f t="shared" si="62"/>
        <v>0</v>
      </c>
      <c r="BR117" s="352">
        <f t="shared" si="62"/>
        <v>0</v>
      </c>
      <c r="BS117" s="352">
        <f t="shared" si="62"/>
        <v>0</v>
      </c>
      <c r="BT117" s="352">
        <f t="shared" si="62"/>
        <v>0</v>
      </c>
      <c r="BU117" s="352">
        <f t="shared" ref="BU117:DC117" si="63">SUM(BU118-BU126)</f>
        <v>0</v>
      </c>
      <c r="BV117" s="352">
        <f t="shared" si="63"/>
        <v>0</v>
      </c>
      <c r="BW117" s="352">
        <f t="shared" si="63"/>
        <v>0</v>
      </c>
      <c r="BX117" s="352">
        <f t="shared" si="63"/>
        <v>0</v>
      </c>
      <c r="BY117" s="352">
        <f t="shared" si="63"/>
        <v>0</v>
      </c>
      <c r="BZ117" s="352">
        <f t="shared" si="63"/>
        <v>0</v>
      </c>
      <c r="CA117" s="352">
        <f t="shared" si="63"/>
        <v>0</v>
      </c>
      <c r="CB117" s="352">
        <f t="shared" si="63"/>
        <v>0</v>
      </c>
      <c r="CC117" s="352">
        <f t="shared" si="63"/>
        <v>0</v>
      </c>
      <c r="CD117" s="352">
        <f t="shared" si="63"/>
        <v>0</v>
      </c>
      <c r="CE117" s="352">
        <f t="shared" si="63"/>
        <v>0</v>
      </c>
      <c r="CF117" s="352">
        <f t="shared" si="63"/>
        <v>0</v>
      </c>
      <c r="CG117" s="352">
        <f t="shared" si="63"/>
        <v>0</v>
      </c>
      <c r="CH117" s="352">
        <f t="shared" si="63"/>
        <v>0</v>
      </c>
      <c r="CI117" s="352">
        <f t="shared" si="63"/>
        <v>0</v>
      </c>
      <c r="CJ117" s="352">
        <f t="shared" si="63"/>
        <v>0</v>
      </c>
      <c r="CK117" s="352">
        <f t="shared" si="63"/>
        <v>0</v>
      </c>
      <c r="CL117" s="352">
        <f t="shared" si="63"/>
        <v>0</v>
      </c>
      <c r="CM117" s="352">
        <f t="shared" si="63"/>
        <v>0</v>
      </c>
      <c r="CN117" s="352">
        <f t="shared" si="63"/>
        <v>0</v>
      </c>
      <c r="CO117" s="352">
        <f t="shared" si="63"/>
        <v>0</v>
      </c>
      <c r="CP117" s="352">
        <f t="shared" si="63"/>
        <v>0</v>
      </c>
      <c r="CQ117" s="352">
        <f t="shared" si="63"/>
        <v>0</v>
      </c>
      <c r="CR117" s="352">
        <f t="shared" si="63"/>
        <v>0</v>
      </c>
      <c r="CS117" s="352">
        <f t="shared" si="63"/>
        <v>0</v>
      </c>
      <c r="CT117" s="352">
        <f t="shared" si="63"/>
        <v>0</v>
      </c>
      <c r="CU117" s="352">
        <f t="shared" si="63"/>
        <v>0</v>
      </c>
      <c r="CV117" s="352">
        <f t="shared" si="63"/>
        <v>0</v>
      </c>
      <c r="CW117" s="352">
        <f t="shared" si="63"/>
        <v>0</v>
      </c>
      <c r="CX117" s="352">
        <f t="shared" si="63"/>
        <v>0</v>
      </c>
      <c r="CY117" s="352">
        <f t="shared" si="63"/>
        <v>0</v>
      </c>
      <c r="CZ117" s="352">
        <f t="shared" si="63"/>
        <v>0</v>
      </c>
      <c r="DA117" s="352">
        <f t="shared" si="63"/>
        <v>0</v>
      </c>
      <c r="DB117" s="352">
        <f t="shared" si="63"/>
        <v>0</v>
      </c>
      <c r="DC117" s="352">
        <f t="shared" si="63"/>
        <v>0</v>
      </c>
      <c r="DF117" s="23">
        <f t="shared" si="40"/>
        <v>0</v>
      </c>
    </row>
    <row r="118" spans="1:110" ht="15">
      <c r="A118" s="67">
        <v>108</v>
      </c>
      <c r="B118" s="323" t="s">
        <v>260</v>
      </c>
      <c r="C118" s="304" t="s">
        <v>261</v>
      </c>
      <c r="D118" s="304"/>
      <c r="E118" s="323"/>
      <c r="F118" s="352">
        <f>SUM(F119:F125)</f>
        <v>0</v>
      </c>
      <c r="G118" s="350">
        <f>SUMIF($H$5:$DC$5,"&lt;="&amp;PAL,$H118:$DC118)</f>
        <v>0</v>
      </c>
      <c r="H118" s="352">
        <f>SUM(H119:H125)</f>
        <v>0</v>
      </c>
      <c r="I118" s="352">
        <f t="shared" ref="I118:BT118" si="64">SUM(I119:I125)</f>
        <v>0</v>
      </c>
      <c r="J118" s="352">
        <f t="shared" si="64"/>
        <v>0</v>
      </c>
      <c r="K118" s="352">
        <f t="shared" si="64"/>
        <v>0</v>
      </c>
      <c r="L118" s="352">
        <f t="shared" si="64"/>
        <v>0</v>
      </c>
      <c r="M118" s="352">
        <f t="shared" si="64"/>
        <v>0</v>
      </c>
      <c r="N118" s="352">
        <f t="shared" si="64"/>
        <v>0</v>
      </c>
      <c r="O118" s="352">
        <f t="shared" si="64"/>
        <v>0</v>
      </c>
      <c r="P118" s="352">
        <f t="shared" si="64"/>
        <v>0</v>
      </c>
      <c r="Q118" s="352">
        <f t="shared" si="64"/>
        <v>0</v>
      </c>
      <c r="R118" s="352">
        <f t="shared" si="64"/>
        <v>0</v>
      </c>
      <c r="S118" s="352">
        <f t="shared" si="64"/>
        <v>0</v>
      </c>
      <c r="T118" s="352">
        <f t="shared" si="64"/>
        <v>0</v>
      </c>
      <c r="U118" s="352">
        <f t="shared" si="64"/>
        <v>0</v>
      </c>
      <c r="V118" s="352">
        <f t="shared" si="64"/>
        <v>0</v>
      </c>
      <c r="W118" s="352">
        <f t="shared" si="64"/>
        <v>0</v>
      </c>
      <c r="X118" s="352">
        <f t="shared" si="64"/>
        <v>0</v>
      </c>
      <c r="Y118" s="352">
        <f t="shared" si="64"/>
        <v>0</v>
      </c>
      <c r="Z118" s="352">
        <f t="shared" si="64"/>
        <v>0</v>
      </c>
      <c r="AA118" s="352">
        <f t="shared" si="64"/>
        <v>0</v>
      </c>
      <c r="AB118" s="352">
        <f t="shared" si="64"/>
        <v>0</v>
      </c>
      <c r="AC118" s="352">
        <f t="shared" si="64"/>
        <v>0</v>
      </c>
      <c r="AD118" s="352">
        <f t="shared" si="64"/>
        <v>0</v>
      </c>
      <c r="AE118" s="352">
        <f t="shared" si="64"/>
        <v>0</v>
      </c>
      <c r="AF118" s="352">
        <f t="shared" si="64"/>
        <v>0</v>
      </c>
      <c r="AG118" s="352">
        <f t="shared" si="64"/>
        <v>0</v>
      </c>
      <c r="AH118" s="352">
        <f t="shared" si="64"/>
        <v>0</v>
      </c>
      <c r="AI118" s="352">
        <f t="shared" si="64"/>
        <v>0</v>
      </c>
      <c r="AJ118" s="352">
        <f t="shared" si="64"/>
        <v>0</v>
      </c>
      <c r="AK118" s="352">
        <f t="shared" si="64"/>
        <v>0</v>
      </c>
      <c r="AL118" s="352">
        <f t="shared" si="64"/>
        <v>0</v>
      </c>
      <c r="AM118" s="352">
        <f t="shared" si="64"/>
        <v>0</v>
      </c>
      <c r="AN118" s="352">
        <f t="shared" si="64"/>
        <v>0</v>
      </c>
      <c r="AO118" s="352">
        <f t="shared" si="64"/>
        <v>0</v>
      </c>
      <c r="AP118" s="352">
        <f t="shared" si="64"/>
        <v>0</v>
      </c>
      <c r="AQ118" s="352">
        <f t="shared" si="64"/>
        <v>0</v>
      </c>
      <c r="AR118" s="352">
        <f t="shared" si="64"/>
        <v>0</v>
      </c>
      <c r="AS118" s="352">
        <f t="shared" si="64"/>
        <v>0</v>
      </c>
      <c r="AT118" s="352">
        <f t="shared" si="64"/>
        <v>0</v>
      </c>
      <c r="AU118" s="352">
        <f t="shared" si="64"/>
        <v>0</v>
      </c>
      <c r="AV118" s="352">
        <f t="shared" si="64"/>
        <v>0</v>
      </c>
      <c r="AW118" s="352">
        <f t="shared" si="64"/>
        <v>0</v>
      </c>
      <c r="AX118" s="352">
        <f t="shared" si="64"/>
        <v>0</v>
      </c>
      <c r="AY118" s="352">
        <f t="shared" si="64"/>
        <v>0</v>
      </c>
      <c r="AZ118" s="352">
        <f t="shared" si="64"/>
        <v>0</v>
      </c>
      <c r="BA118" s="352">
        <f t="shared" si="64"/>
        <v>0</v>
      </c>
      <c r="BB118" s="352">
        <f t="shared" si="64"/>
        <v>0</v>
      </c>
      <c r="BC118" s="352">
        <f t="shared" si="64"/>
        <v>0</v>
      </c>
      <c r="BD118" s="352">
        <f t="shared" si="64"/>
        <v>0</v>
      </c>
      <c r="BE118" s="352">
        <f t="shared" si="64"/>
        <v>0</v>
      </c>
      <c r="BF118" s="352">
        <f t="shared" si="64"/>
        <v>0</v>
      </c>
      <c r="BG118" s="352">
        <f t="shared" si="64"/>
        <v>0</v>
      </c>
      <c r="BH118" s="352">
        <f t="shared" si="64"/>
        <v>0</v>
      </c>
      <c r="BI118" s="352">
        <f t="shared" si="64"/>
        <v>0</v>
      </c>
      <c r="BJ118" s="352">
        <f t="shared" si="64"/>
        <v>0</v>
      </c>
      <c r="BK118" s="352">
        <f t="shared" si="64"/>
        <v>0</v>
      </c>
      <c r="BL118" s="352">
        <f t="shared" si="64"/>
        <v>0</v>
      </c>
      <c r="BM118" s="352">
        <f t="shared" si="64"/>
        <v>0</v>
      </c>
      <c r="BN118" s="352">
        <f t="shared" si="64"/>
        <v>0</v>
      </c>
      <c r="BO118" s="352">
        <f t="shared" si="64"/>
        <v>0</v>
      </c>
      <c r="BP118" s="352">
        <f t="shared" si="64"/>
        <v>0</v>
      </c>
      <c r="BQ118" s="352">
        <f t="shared" si="64"/>
        <v>0</v>
      </c>
      <c r="BR118" s="352">
        <f t="shared" si="64"/>
        <v>0</v>
      </c>
      <c r="BS118" s="352">
        <f t="shared" si="64"/>
        <v>0</v>
      </c>
      <c r="BT118" s="352">
        <f t="shared" si="64"/>
        <v>0</v>
      </c>
      <c r="BU118" s="352">
        <f t="shared" ref="BU118:DC118" si="65">SUM(BU119:BU125)</f>
        <v>0</v>
      </c>
      <c r="BV118" s="352">
        <f t="shared" si="65"/>
        <v>0</v>
      </c>
      <c r="BW118" s="352">
        <f t="shared" si="65"/>
        <v>0</v>
      </c>
      <c r="BX118" s="352">
        <f t="shared" si="65"/>
        <v>0</v>
      </c>
      <c r="BY118" s="352">
        <f t="shared" si="65"/>
        <v>0</v>
      </c>
      <c r="BZ118" s="352">
        <f t="shared" si="65"/>
        <v>0</v>
      </c>
      <c r="CA118" s="352">
        <f t="shared" si="65"/>
        <v>0</v>
      </c>
      <c r="CB118" s="352">
        <f t="shared" si="65"/>
        <v>0</v>
      </c>
      <c r="CC118" s="352">
        <f t="shared" si="65"/>
        <v>0</v>
      </c>
      <c r="CD118" s="352">
        <f t="shared" si="65"/>
        <v>0</v>
      </c>
      <c r="CE118" s="352">
        <f t="shared" si="65"/>
        <v>0</v>
      </c>
      <c r="CF118" s="352">
        <f t="shared" si="65"/>
        <v>0</v>
      </c>
      <c r="CG118" s="352">
        <f t="shared" si="65"/>
        <v>0</v>
      </c>
      <c r="CH118" s="352">
        <f t="shared" si="65"/>
        <v>0</v>
      </c>
      <c r="CI118" s="352">
        <f t="shared" si="65"/>
        <v>0</v>
      </c>
      <c r="CJ118" s="352">
        <f t="shared" si="65"/>
        <v>0</v>
      </c>
      <c r="CK118" s="352">
        <f t="shared" si="65"/>
        <v>0</v>
      </c>
      <c r="CL118" s="352">
        <f t="shared" si="65"/>
        <v>0</v>
      </c>
      <c r="CM118" s="352">
        <f t="shared" si="65"/>
        <v>0</v>
      </c>
      <c r="CN118" s="352">
        <f t="shared" si="65"/>
        <v>0</v>
      </c>
      <c r="CO118" s="352">
        <f t="shared" si="65"/>
        <v>0</v>
      </c>
      <c r="CP118" s="352">
        <f t="shared" si="65"/>
        <v>0</v>
      </c>
      <c r="CQ118" s="352">
        <f t="shared" si="65"/>
        <v>0</v>
      </c>
      <c r="CR118" s="352">
        <f t="shared" si="65"/>
        <v>0</v>
      </c>
      <c r="CS118" s="352">
        <f t="shared" si="65"/>
        <v>0</v>
      </c>
      <c r="CT118" s="352">
        <f t="shared" si="65"/>
        <v>0</v>
      </c>
      <c r="CU118" s="352">
        <f t="shared" si="65"/>
        <v>0</v>
      </c>
      <c r="CV118" s="352">
        <f t="shared" si="65"/>
        <v>0</v>
      </c>
      <c r="CW118" s="352">
        <f t="shared" si="65"/>
        <v>0</v>
      </c>
      <c r="CX118" s="352">
        <f t="shared" si="65"/>
        <v>0</v>
      </c>
      <c r="CY118" s="352">
        <f t="shared" si="65"/>
        <v>0</v>
      </c>
      <c r="CZ118" s="352">
        <f t="shared" si="65"/>
        <v>0</v>
      </c>
      <c r="DA118" s="352">
        <f t="shared" si="65"/>
        <v>0</v>
      </c>
      <c r="DB118" s="352">
        <f t="shared" si="65"/>
        <v>0</v>
      </c>
      <c r="DC118" s="352">
        <f t="shared" si="65"/>
        <v>0</v>
      </c>
      <c r="DF118" s="23">
        <f t="shared" si="40"/>
        <v>0</v>
      </c>
    </row>
    <row r="119" spans="1:110" ht="15">
      <c r="A119" s="67">
        <v>109</v>
      </c>
      <c r="B119" s="323" t="str">
        <f>$B$118&amp;"1."</f>
        <v>L.1.1.</v>
      </c>
      <c r="C119" s="371"/>
      <c r="D119" s="304"/>
      <c r="E119" s="323"/>
      <c r="F119" s="350">
        <f>H119+NPV(SD,I119:INDEX(I119:DC119,PAL))</f>
        <v>0</v>
      </c>
      <c r="G119" s="350">
        <f>SUMIF($H$5:$DC$5,"&lt;="&amp;PAL,$H119:$DC119)</f>
        <v>0</v>
      </c>
      <c r="H119" s="359">
        <v>0</v>
      </c>
      <c r="I119" s="359">
        <v>0</v>
      </c>
      <c r="J119" s="359">
        <v>0</v>
      </c>
      <c r="K119" s="359">
        <v>0</v>
      </c>
      <c r="L119" s="359">
        <v>0</v>
      </c>
      <c r="M119" s="359">
        <v>0</v>
      </c>
      <c r="N119" s="359">
        <v>0</v>
      </c>
      <c r="O119" s="359">
        <v>0</v>
      </c>
      <c r="P119" s="359">
        <v>0</v>
      </c>
      <c r="Q119" s="359">
        <v>0</v>
      </c>
      <c r="R119" s="359">
        <v>0</v>
      </c>
      <c r="S119" s="359">
        <v>0</v>
      </c>
      <c r="T119" s="359">
        <v>0</v>
      </c>
      <c r="U119" s="359">
        <v>0</v>
      </c>
      <c r="V119" s="359">
        <v>0</v>
      </c>
      <c r="W119" s="359">
        <v>0</v>
      </c>
      <c r="X119" s="359">
        <v>0</v>
      </c>
      <c r="Y119" s="359">
        <v>0</v>
      </c>
      <c r="Z119" s="359">
        <v>0</v>
      </c>
      <c r="AA119" s="359">
        <v>0</v>
      </c>
      <c r="AB119" s="359">
        <v>0</v>
      </c>
      <c r="AC119" s="359">
        <v>0</v>
      </c>
      <c r="AD119" s="359">
        <v>0</v>
      </c>
      <c r="AE119" s="359">
        <v>0</v>
      </c>
      <c r="AF119" s="359">
        <v>0</v>
      </c>
      <c r="AG119" s="359">
        <v>0</v>
      </c>
      <c r="AH119" s="359">
        <v>0</v>
      </c>
      <c r="AI119" s="359">
        <v>0</v>
      </c>
      <c r="AJ119" s="359">
        <v>0</v>
      </c>
      <c r="AK119" s="359">
        <v>0</v>
      </c>
      <c r="AL119" s="359">
        <v>0</v>
      </c>
      <c r="AM119" s="359">
        <v>0</v>
      </c>
      <c r="AN119" s="359">
        <v>0</v>
      </c>
      <c r="AO119" s="359">
        <v>0</v>
      </c>
      <c r="AP119" s="359">
        <v>0</v>
      </c>
      <c r="AQ119" s="359">
        <v>0</v>
      </c>
      <c r="AR119" s="359">
        <v>0</v>
      </c>
      <c r="AS119" s="359">
        <v>0</v>
      </c>
      <c r="AT119" s="359">
        <v>0</v>
      </c>
      <c r="AU119" s="359">
        <v>0</v>
      </c>
      <c r="AV119" s="359">
        <v>0</v>
      </c>
      <c r="AW119" s="359">
        <v>0</v>
      </c>
      <c r="AX119" s="359">
        <v>0</v>
      </c>
      <c r="AY119" s="359">
        <v>0</v>
      </c>
      <c r="AZ119" s="359">
        <v>0</v>
      </c>
      <c r="BA119" s="359">
        <v>0</v>
      </c>
      <c r="BB119" s="359">
        <v>0</v>
      </c>
      <c r="BC119" s="359">
        <v>0</v>
      </c>
      <c r="BD119" s="359">
        <v>0</v>
      </c>
      <c r="BE119" s="359">
        <v>0</v>
      </c>
      <c r="BF119" s="359">
        <v>0</v>
      </c>
      <c r="BG119" s="359">
        <v>0</v>
      </c>
      <c r="BH119" s="359">
        <v>0</v>
      </c>
      <c r="BI119" s="359">
        <v>0</v>
      </c>
      <c r="BJ119" s="359">
        <v>0</v>
      </c>
      <c r="BK119" s="359">
        <v>0</v>
      </c>
      <c r="BL119" s="359">
        <v>0</v>
      </c>
      <c r="BM119" s="359">
        <v>0</v>
      </c>
      <c r="BN119" s="359">
        <v>0</v>
      </c>
      <c r="BO119" s="359">
        <v>0</v>
      </c>
      <c r="BP119" s="359">
        <v>0</v>
      </c>
      <c r="BQ119" s="359">
        <v>0</v>
      </c>
      <c r="BR119" s="359">
        <v>0</v>
      </c>
      <c r="BS119" s="359">
        <v>0</v>
      </c>
      <c r="BT119" s="359">
        <v>0</v>
      </c>
      <c r="BU119" s="359">
        <v>0</v>
      </c>
      <c r="BV119" s="359">
        <v>0</v>
      </c>
      <c r="BW119" s="359">
        <v>0</v>
      </c>
      <c r="BX119" s="359">
        <v>0</v>
      </c>
      <c r="BY119" s="359">
        <v>0</v>
      </c>
      <c r="BZ119" s="359">
        <v>0</v>
      </c>
      <c r="CA119" s="359">
        <v>0</v>
      </c>
      <c r="CB119" s="359">
        <v>0</v>
      </c>
      <c r="CC119" s="359">
        <v>0</v>
      </c>
      <c r="CD119" s="359">
        <v>0</v>
      </c>
      <c r="CE119" s="359">
        <v>0</v>
      </c>
      <c r="CF119" s="359">
        <v>0</v>
      </c>
      <c r="CG119" s="359">
        <v>0</v>
      </c>
      <c r="CH119" s="359">
        <v>0</v>
      </c>
      <c r="CI119" s="359">
        <v>0</v>
      </c>
      <c r="CJ119" s="359">
        <v>0</v>
      </c>
      <c r="CK119" s="359">
        <v>0</v>
      </c>
      <c r="CL119" s="359">
        <v>0</v>
      </c>
      <c r="CM119" s="359">
        <v>0</v>
      </c>
      <c r="CN119" s="359">
        <v>0</v>
      </c>
      <c r="CO119" s="359">
        <v>0</v>
      </c>
      <c r="CP119" s="359">
        <v>0</v>
      </c>
      <c r="CQ119" s="359">
        <v>0</v>
      </c>
      <c r="CR119" s="359">
        <v>0</v>
      </c>
      <c r="CS119" s="359">
        <v>0</v>
      </c>
      <c r="CT119" s="359">
        <v>0</v>
      </c>
      <c r="CU119" s="359">
        <v>0</v>
      </c>
      <c r="CV119" s="359">
        <v>0</v>
      </c>
      <c r="CW119" s="359">
        <v>0</v>
      </c>
      <c r="CX119" s="359">
        <v>0</v>
      </c>
      <c r="CY119" s="359">
        <v>0</v>
      </c>
      <c r="CZ119" s="359">
        <v>0</v>
      </c>
      <c r="DA119" s="359">
        <v>0</v>
      </c>
      <c r="DB119" s="359">
        <v>0</v>
      </c>
      <c r="DC119" s="359">
        <v>0</v>
      </c>
      <c r="DE119" s="23">
        <f t="shared" ref="DE119:DE129" si="66">COUNTBLANK(H119:DC119)</f>
        <v>0</v>
      </c>
      <c r="DF119" s="23">
        <f t="shared" si="40"/>
        <v>0</v>
      </c>
    </row>
    <row r="120" spans="1:110" ht="15" customHeight="1">
      <c r="A120" s="67">
        <v>110</v>
      </c>
      <c r="B120" s="323" t="str">
        <f>$B$118&amp;"2."</f>
        <v>L.1.2.</v>
      </c>
      <c r="C120" s="371"/>
      <c r="D120" s="304"/>
      <c r="E120" s="323"/>
      <c r="F120" s="350">
        <f>H120+NPV(SD,I120:INDEX(I120:DC120,PAL))</f>
        <v>0</v>
      </c>
      <c r="G120" s="350">
        <f>SUMIF($H$5:$DC$5,"&lt;="&amp;PAL,$H120:$DC120)</f>
        <v>0</v>
      </c>
      <c r="H120" s="359">
        <v>0</v>
      </c>
      <c r="I120" s="359">
        <v>0</v>
      </c>
      <c r="J120" s="359">
        <v>0</v>
      </c>
      <c r="K120" s="359">
        <v>0</v>
      </c>
      <c r="L120" s="359">
        <v>0</v>
      </c>
      <c r="M120" s="359">
        <v>0</v>
      </c>
      <c r="N120" s="359">
        <v>0</v>
      </c>
      <c r="O120" s="359">
        <v>0</v>
      </c>
      <c r="P120" s="359">
        <v>0</v>
      </c>
      <c r="Q120" s="359">
        <v>0</v>
      </c>
      <c r="R120" s="359">
        <v>0</v>
      </c>
      <c r="S120" s="359">
        <v>0</v>
      </c>
      <c r="T120" s="359">
        <v>0</v>
      </c>
      <c r="U120" s="359">
        <v>0</v>
      </c>
      <c r="V120" s="359">
        <v>0</v>
      </c>
      <c r="W120" s="359">
        <v>0</v>
      </c>
      <c r="X120" s="359">
        <v>0</v>
      </c>
      <c r="Y120" s="359">
        <v>0</v>
      </c>
      <c r="Z120" s="359">
        <v>0</v>
      </c>
      <c r="AA120" s="359">
        <v>0</v>
      </c>
      <c r="AB120" s="359">
        <v>0</v>
      </c>
      <c r="AC120" s="359">
        <v>0</v>
      </c>
      <c r="AD120" s="359">
        <v>0</v>
      </c>
      <c r="AE120" s="359">
        <v>0</v>
      </c>
      <c r="AF120" s="359">
        <v>0</v>
      </c>
      <c r="AG120" s="359">
        <v>0</v>
      </c>
      <c r="AH120" s="359">
        <v>0</v>
      </c>
      <c r="AI120" s="359">
        <v>0</v>
      </c>
      <c r="AJ120" s="359">
        <v>0</v>
      </c>
      <c r="AK120" s="359">
        <v>0</v>
      </c>
      <c r="AL120" s="359">
        <v>0</v>
      </c>
      <c r="AM120" s="359">
        <v>0</v>
      </c>
      <c r="AN120" s="359">
        <v>0</v>
      </c>
      <c r="AO120" s="359">
        <v>0</v>
      </c>
      <c r="AP120" s="359">
        <v>0</v>
      </c>
      <c r="AQ120" s="359">
        <v>0</v>
      </c>
      <c r="AR120" s="359">
        <v>0</v>
      </c>
      <c r="AS120" s="359">
        <v>0</v>
      </c>
      <c r="AT120" s="359">
        <v>0</v>
      </c>
      <c r="AU120" s="359">
        <v>0</v>
      </c>
      <c r="AV120" s="359">
        <v>0</v>
      </c>
      <c r="AW120" s="359">
        <v>0</v>
      </c>
      <c r="AX120" s="359">
        <v>0</v>
      </c>
      <c r="AY120" s="359">
        <v>0</v>
      </c>
      <c r="AZ120" s="359">
        <v>0</v>
      </c>
      <c r="BA120" s="359">
        <v>0</v>
      </c>
      <c r="BB120" s="359">
        <v>0</v>
      </c>
      <c r="BC120" s="359">
        <v>0</v>
      </c>
      <c r="BD120" s="359">
        <v>0</v>
      </c>
      <c r="BE120" s="359">
        <v>0</v>
      </c>
      <c r="BF120" s="359">
        <v>0</v>
      </c>
      <c r="BG120" s="359">
        <v>0</v>
      </c>
      <c r="BH120" s="359">
        <v>0</v>
      </c>
      <c r="BI120" s="359">
        <v>0</v>
      </c>
      <c r="BJ120" s="359">
        <v>0</v>
      </c>
      <c r="BK120" s="359">
        <v>0</v>
      </c>
      <c r="BL120" s="359">
        <v>0</v>
      </c>
      <c r="BM120" s="359">
        <v>0</v>
      </c>
      <c r="BN120" s="359">
        <v>0</v>
      </c>
      <c r="BO120" s="359">
        <v>0</v>
      </c>
      <c r="BP120" s="359">
        <v>0</v>
      </c>
      <c r="BQ120" s="359">
        <v>0</v>
      </c>
      <c r="BR120" s="359">
        <v>0</v>
      </c>
      <c r="BS120" s="359">
        <v>0</v>
      </c>
      <c r="BT120" s="359">
        <v>0</v>
      </c>
      <c r="BU120" s="359">
        <v>0</v>
      </c>
      <c r="BV120" s="359">
        <v>0</v>
      </c>
      <c r="BW120" s="359">
        <v>0</v>
      </c>
      <c r="BX120" s="359">
        <v>0</v>
      </c>
      <c r="BY120" s="359">
        <v>0</v>
      </c>
      <c r="BZ120" s="359">
        <v>0</v>
      </c>
      <c r="CA120" s="359">
        <v>0</v>
      </c>
      <c r="CB120" s="359">
        <v>0</v>
      </c>
      <c r="CC120" s="359">
        <v>0</v>
      </c>
      <c r="CD120" s="359">
        <v>0</v>
      </c>
      <c r="CE120" s="359">
        <v>0</v>
      </c>
      <c r="CF120" s="359">
        <v>0</v>
      </c>
      <c r="CG120" s="359">
        <v>0</v>
      </c>
      <c r="CH120" s="359">
        <v>0</v>
      </c>
      <c r="CI120" s="359">
        <v>0</v>
      </c>
      <c r="CJ120" s="359">
        <v>0</v>
      </c>
      <c r="CK120" s="359">
        <v>0</v>
      </c>
      <c r="CL120" s="359">
        <v>0</v>
      </c>
      <c r="CM120" s="359">
        <v>0</v>
      </c>
      <c r="CN120" s="359">
        <v>0</v>
      </c>
      <c r="CO120" s="359">
        <v>0</v>
      </c>
      <c r="CP120" s="359">
        <v>0</v>
      </c>
      <c r="CQ120" s="359">
        <v>0</v>
      </c>
      <c r="CR120" s="359">
        <v>0</v>
      </c>
      <c r="CS120" s="359">
        <v>0</v>
      </c>
      <c r="CT120" s="359">
        <v>0</v>
      </c>
      <c r="CU120" s="359">
        <v>0</v>
      </c>
      <c r="CV120" s="359">
        <v>0</v>
      </c>
      <c r="CW120" s="359">
        <v>0</v>
      </c>
      <c r="CX120" s="359">
        <v>0</v>
      </c>
      <c r="CY120" s="359">
        <v>0</v>
      </c>
      <c r="CZ120" s="359">
        <v>0</v>
      </c>
      <c r="DA120" s="359">
        <v>0</v>
      </c>
      <c r="DB120" s="359">
        <v>0</v>
      </c>
      <c r="DC120" s="359">
        <v>0</v>
      </c>
      <c r="DE120" s="23">
        <f t="shared" si="66"/>
        <v>0</v>
      </c>
      <c r="DF120" s="23">
        <f t="shared" si="40"/>
        <v>0</v>
      </c>
    </row>
    <row r="121" spans="1:110" ht="15" customHeight="1">
      <c r="A121" s="67">
        <v>111</v>
      </c>
      <c r="B121" s="323" t="str">
        <f>$B$118&amp;"3."</f>
        <v>L.1.3.</v>
      </c>
      <c r="C121" s="371"/>
      <c r="D121" s="304"/>
      <c r="E121" s="323"/>
      <c r="F121" s="350">
        <f>H121+NPV(SD,I121:INDEX(I121:DC121,PAL))</f>
        <v>0</v>
      </c>
      <c r="G121" s="350">
        <f>SUMIF($H$5:$DC$5,"&lt;="&amp;PAL,$H121:$DC121)</f>
        <v>0</v>
      </c>
      <c r="H121" s="359">
        <v>0</v>
      </c>
      <c r="I121" s="359">
        <v>0</v>
      </c>
      <c r="J121" s="359">
        <v>0</v>
      </c>
      <c r="K121" s="359">
        <v>0</v>
      </c>
      <c r="L121" s="359">
        <v>0</v>
      </c>
      <c r="M121" s="359">
        <v>0</v>
      </c>
      <c r="N121" s="359">
        <v>0</v>
      </c>
      <c r="O121" s="359">
        <v>0</v>
      </c>
      <c r="P121" s="359">
        <v>0</v>
      </c>
      <c r="Q121" s="359">
        <v>0</v>
      </c>
      <c r="R121" s="359">
        <v>0</v>
      </c>
      <c r="S121" s="359">
        <v>0</v>
      </c>
      <c r="T121" s="359">
        <v>0</v>
      </c>
      <c r="U121" s="359">
        <v>0</v>
      </c>
      <c r="V121" s="359">
        <v>0</v>
      </c>
      <c r="W121" s="359">
        <v>0</v>
      </c>
      <c r="X121" s="359">
        <v>0</v>
      </c>
      <c r="Y121" s="359">
        <v>0</v>
      </c>
      <c r="Z121" s="359">
        <v>0</v>
      </c>
      <c r="AA121" s="359">
        <v>0</v>
      </c>
      <c r="AB121" s="359">
        <v>0</v>
      </c>
      <c r="AC121" s="359">
        <v>0</v>
      </c>
      <c r="AD121" s="359">
        <v>0</v>
      </c>
      <c r="AE121" s="359">
        <v>0</v>
      </c>
      <c r="AF121" s="359">
        <v>0</v>
      </c>
      <c r="AG121" s="359">
        <v>0</v>
      </c>
      <c r="AH121" s="359">
        <v>0</v>
      </c>
      <c r="AI121" s="359">
        <v>0</v>
      </c>
      <c r="AJ121" s="359">
        <v>0</v>
      </c>
      <c r="AK121" s="359">
        <v>0</v>
      </c>
      <c r="AL121" s="359">
        <v>0</v>
      </c>
      <c r="AM121" s="359">
        <v>0</v>
      </c>
      <c r="AN121" s="359">
        <v>0</v>
      </c>
      <c r="AO121" s="359">
        <v>0</v>
      </c>
      <c r="AP121" s="359">
        <v>0</v>
      </c>
      <c r="AQ121" s="359">
        <v>0</v>
      </c>
      <c r="AR121" s="359">
        <v>0</v>
      </c>
      <c r="AS121" s="359">
        <v>0</v>
      </c>
      <c r="AT121" s="359">
        <v>0</v>
      </c>
      <c r="AU121" s="359">
        <v>0</v>
      </c>
      <c r="AV121" s="359">
        <v>0</v>
      </c>
      <c r="AW121" s="359">
        <v>0</v>
      </c>
      <c r="AX121" s="359">
        <v>0</v>
      </c>
      <c r="AY121" s="359">
        <v>0</v>
      </c>
      <c r="AZ121" s="359">
        <v>0</v>
      </c>
      <c r="BA121" s="359">
        <v>0</v>
      </c>
      <c r="BB121" s="359">
        <v>0</v>
      </c>
      <c r="BC121" s="359">
        <v>0</v>
      </c>
      <c r="BD121" s="359">
        <v>0</v>
      </c>
      <c r="BE121" s="359">
        <v>0</v>
      </c>
      <c r="BF121" s="359">
        <v>0</v>
      </c>
      <c r="BG121" s="359">
        <v>0</v>
      </c>
      <c r="BH121" s="359">
        <v>0</v>
      </c>
      <c r="BI121" s="359">
        <v>0</v>
      </c>
      <c r="BJ121" s="359">
        <v>0</v>
      </c>
      <c r="BK121" s="359">
        <v>0</v>
      </c>
      <c r="BL121" s="359">
        <v>0</v>
      </c>
      <c r="BM121" s="359">
        <v>0</v>
      </c>
      <c r="BN121" s="359">
        <v>0</v>
      </c>
      <c r="BO121" s="359">
        <v>0</v>
      </c>
      <c r="BP121" s="359">
        <v>0</v>
      </c>
      <c r="BQ121" s="359">
        <v>0</v>
      </c>
      <c r="BR121" s="359">
        <v>0</v>
      </c>
      <c r="BS121" s="359">
        <v>0</v>
      </c>
      <c r="BT121" s="359">
        <v>0</v>
      </c>
      <c r="BU121" s="359">
        <v>0</v>
      </c>
      <c r="BV121" s="359">
        <v>0</v>
      </c>
      <c r="BW121" s="359">
        <v>0</v>
      </c>
      <c r="BX121" s="359">
        <v>0</v>
      </c>
      <c r="BY121" s="359">
        <v>0</v>
      </c>
      <c r="BZ121" s="359">
        <v>0</v>
      </c>
      <c r="CA121" s="359">
        <v>0</v>
      </c>
      <c r="CB121" s="359">
        <v>0</v>
      </c>
      <c r="CC121" s="359">
        <v>0</v>
      </c>
      <c r="CD121" s="359">
        <v>0</v>
      </c>
      <c r="CE121" s="359">
        <v>0</v>
      </c>
      <c r="CF121" s="359">
        <v>0</v>
      </c>
      <c r="CG121" s="359">
        <v>0</v>
      </c>
      <c r="CH121" s="359">
        <v>0</v>
      </c>
      <c r="CI121" s="359">
        <v>0</v>
      </c>
      <c r="CJ121" s="359">
        <v>0</v>
      </c>
      <c r="CK121" s="359">
        <v>0</v>
      </c>
      <c r="CL121" s="359">
        <v>0</v>
      </c>
      <c r="CM121" s="359">
        <v>0</v>
      </c>
      <c r="CN121" s="359">
        <v>0</v>
      </c>
      <c r="CO121" s="359">
        <v>0</v>
      </c>
      <c r="CP121" s="359">
        <v>0</v>
      </c>
      <c r="CQ121" s="359">
        <v>0</v>
      </c>
      <c r="CR121" s="359">
        <v>0</v>
      </c>
      <c r="CS121" s="359">
        <v>0</v>
      </c>
      <c r="CT121" s="359">
        <v>0</v>
      </c>
      <c r="CU121" s="359">
        <v>0</v>
      </c>
      <c r="CV121" s="359">
        <v>0</v>
      </c>
      <c r="CW121" s="359">
        <v>0</v>
      </c>
      <c r="CX121" s="359">
        <v>0</v>
      </c>
      <c r="CY121" s="359">
        <v>0</v>
      </c>
      <c r="CZ121" s="359">
        <v>0</v>
      </c>
      <c r="DA121" s="359">
        <v>0</v>
      </c>
      <c r="DB121" s="359">
        <v>0</v>
      </c>
      <c r="DC121" s="359">
        <v>0</v>
      </c>
      <c r="DE121" s="23">
        <f t="shared" si="66"/>
        <v>0</v>
      </c>
      <c r="DF121" s="23">
        <f t="shared" si="40"/>
        <v>0</v>
      </c>
    </row>
    <row r="122" spans="1:110" ht="15" customHeight="1">
      <c r="A122" s="67">
        <v>112</v>
      </c>
      <c r="B122" s="323" t="str">
        <f>$B$118&amp;"4."</f>
        <v>L.1.4.</v>
      </c>
      <c r="C122" s="371"/>
      <c r="D122" s="304"/>
      <c r="E122" s="323"/>
      <c r="F122" s="350">
        <f>H122+NPV(SD,I122:INDEX(I122:DC122,PAL))</f>
        <v>0</v>
      </c>
      <c r="G122" s="350">
        <f>SUMIF($H$5:$DC$5,"&lt;="&amp;PAL,$H122:$DC122)</f>
        <v>0</v>
      </c>
      <c r="H122" s="359">
        <v>0</v>
      </c>
      <c r="I122" s="359">
        <v>0</v>
      </c>
      <c r="J122" s="359">
        <v>0</v>
      </c>
      <c r="K122" s="359">
        <v>0</v>
      </c>
      <c r="L122" s="359">
        <v>0</v>
      </c>
      <c r="M122" s="359">
        <v>0</v>
      </c>
      <c r="N122" s="359">
        <v>0</v>
      </c>
      <c r="O122" s="359">
        <v>0</v>
      </c>
      <c r="P122" s="359">
        <v>0</v>
      </c>
      <c r="Q122" s="359">
        <v>0</v>
      </c>
      <c r="R122" s="359">
        <v>0</v>
      </c>
      <c r="S122" s="359">
        <v>0</v>
      </c>
      <c r="T122" s="359">
        <v>0</v>
      </c>
      <c r="U122" s="359">
        <v>0</v>
      </c>
      <c r="V122" s="359">
        <v>0</v>
      </c>
      <c r="W122" s="359">
        <v>0</v>
      </c>
      <c r="X122" s="359">
        <v>0</v>
      </c>
      <c r="Y122" s="359">
        <v>0</v>
      </c>
      <c r="Z122" s="359">
        <v>0</v>
      </c>
      <c r="AA122" s="359">
        <v>0</v>
      </c>
      <c r="AB122" s="359">
        <v>0</v>
      </c>
      <c r="AC122" s="359">
        <v>0</v>
      </c>
      <c r="AD122" s="359">
        <v>0</v>
      </c>
      <c r="AE122" s="359">
        <v>0</v>
      </c>
      <c r="AF122" s="359">
        <v>0</v>
      </c>
      <c r="AG122" s="359">
        <v>0</v>
      </c>
      <c r="AH122" s="359">
        <v>0</v>
      </c>
      <c r="AI122" s="359">
        <v>0</v>
      </c>
      <c r="AJ122" s="359">
        <v>0</v>
      </c>
      <c r="AK122" s="359">
        <v>0</v>
      </c>
      <c r="AL122" s="359">
        <v>0</v>
      </c>
      <c r="AM122" s="359">
        <v>0</v>
      </c>
      <c r="AN122" s="359">
        <v>0</v>
      </c>
      <c r="AO122" s="359">
        <v>0</v>
      </c>
      <c r="AP122" s="359">
        <v>0</v>
      </c>
      <c r="AQ122" s="359">
        <v>0</v>
      </c>
      <c r="AR122" s="359">
        <v>0</v>
      </c>
      <c r="AS122" s="359">
        <v>0</v>
      </c>
      <c r="AT122" s="359">
        <v>0</v>
      </c>
      <c r="AU122" s="359">
        <v>0</v>
      </c>
      <c r="AV122" s="359">
        <v>0</v>
      </c>
      <c r="AW122" s="359">
        <v>0</v>
      </c>
      <c r="AX122" s="359">
        <v>0</v>
      </c>
      <c r="AY122" s="359">
        <v>0</v>
      </c>
      <c r="AZ122" s="359">
        <v>0</v>
      </c>
      <c r="BA122" s="359">
        <v>0</v>
      </c>
      <c r="BB122" s="359">
        <v>0</v>
      </c>
      <c r="BC122" s="359">
        <v>0</v>
      </c>
      <c r="BD122" s="359">
        <v>0</v>
      </c>
      <c r="BE122" s="359">
        <v>0</v>
      </c>
      <c r="BF122" s="359">
        <v>0</v>
      </c>
      <c r="BG122" s="359">
        <v>0</v>
      </c>
      <c r="BH122" s="359">
        <v>0</v>
      </c>
      <c r="BI122" s="359">
        <v>0</v>
      </c>
      <c r="BJ122" s="359">
        <v>0</v>
      </c>
      <c r="BK122" s="359">
        <v>0</v>
      </c>
      <c r="BL122" s="359">
        <v>0</v>
      </c>
      <c r="BM122" s="359">
        <v>0</v>
      </c>
      <c r="BN122" s="359">
        <v>0</v>
      </c>
      <c r="BO122" s="359">
        <v>0</v>
      </c>
      <c r="BP122" s="359">
        <v>0</v>
      </c>
      <c r="BQ122" s="359">
        <v>0</v>
      </c>
      <c r="BR122" s="359">
        <v>0</v>
      </c>
      <c r="BS122" s="359">
        <v>0</v>
      </c>
      <c r="BT122" s="359">
        <v>0</v>
      </c>
      <c r="BU122" s="359">
        <v>0</v>
      </c>
      <c r="BV122" s="359">
        <v>0</v>
      </c>
      <c r="BW122" s="359">
        <v>0</v>
      </c>
      <c r="BX122" s="359">
        <v>0</v>
      </c>
      <c r="BY122" s="359">
        <v>0</v>
      </c>
      <c r="BZ122" s="359">
        <v>0</v>
      </c>
      <c r="CA122" s="359">
        <v>0</v>
      </c>
      <c r="CB122" s="359">
        <v>0</v>
      </c>
      <c r="CC122" s="359">
        <v>0</v>
      </c>
      <c r="CD122" s="359">
        <v>0</v>
      </c>
      <c r="CE122" s="359">
        <v>0</v>
      </c>
      <c r="CF122" s="359">
        <v>0</v>
      </c>
      <c r="CG122" s="359">
        <v>0</v>
      </c>
      <c r="CH122" s="359">
        <v>0</v>
      </c>
      <c r="CI122" s="359">
        <v>0</v>
      </c>
      <c r="CJ122" s="359">
        <v>0</v>
      </c>
      <c r="CK122" s="359">
        <v>0</v>
      </c>
      <c r="CL122" s="359">
        <v>0</v>
      </c>
      <c r="CM122" s="359">
        <v>0</v>
      </c>
      <c r="CN122" s="359">
        <v>0</v>
      </c>
      <c r="CO122" s="359">
        <v>0</v>
      </c>
      <c r="CP122" s="359">
        <v>0</v>
      </c>
      <c r="CQ122" s="359">
        <v>0</v>
      </c>
      <c r="CR122" s="359">
        <v>0</v>
      </c>
      <c r="CS122" s="359">
        <v>0</v>
      </c>
      <c r="CT122" s="359">
        <v>0</v>
      </c>
      <c r="CU122" s="359">
        <v>0</v>
      </c>
      <c r="CV122" s="359">
        <v>0</v>
      </c>
      <c r="CW122" s="359">
        <v>0</v>
      </c>
      <c r="CX122" s="359">
        <v>0</v>
      </c>
      <c r="CY122" s="359">
        <v>0</v>
      </c>
      <c r="CZ122" s="359">
        <v>0</v>
      </c>
      <c r="DA122" s="359">
        <v>0</v>
      </c>
      <c r="DB122" s="359">
        <v>0</v>
      </c>
      <c r="DC122" s="359">
        <v>0</v>
      </c>
      <c r="DE122" s="23">
        <f t="shared" si="66"/>
        <v>0</v>
      </c>
      <c r="DF122" s="23">
        <f t="shared" si="40"/>
        <v>0</v>
      </c>
    </row>
    <row r="123" spans="1:110" ht="15" customHeight="1">
      <c r="A123" s="67">
        <v>113</v>
      </c>
      <c r="B123" s="323" t="str">
        <f>$B$118&amp;"5."</f>
        <v>L.1.5.</v>
      </c>
      <c r="C123" s="371"/>
      <c r="D123" s="304"/>
      <c r="E123" s="323"/>
      <c r="F123" s="350">
        <f>H123+NPV(SD,I123:INDEX(I123:DC123,PAL))</f>
        <v>0</v>
      </c>
      <c r="G123" s="350">
        <f>SUMIF($H$5:$DC$5,"&lt;="&amp;PAL,$H123:$DC123)</f>
        <v>0</v>
      </c>
      <c r="H123" s="359">
        <v>0</v>
      </c>
      <c r="I123" s="359">
        <v>0</v>
      </c>
      <c r="J123" s="359">
        <v>0</v>
      </c>
      <c r="K123" s="359">
        <v>0</v>
      </c>
      <c r="L123" s="359">
        <v>0</v>
      </c>
      <c r="M123" s="359">
        <v>0</v>
      </c>
      <c r="N123" s="359">
        <v>0</v>
      </c>
      <c r="O123" s="359">
        <v>0</v>
      </c>
      <c r="P123" s="359">
        <v>0</v>
      </c>
      <c r="Q123" s="359">
        <v>0</v>
      </c>
      <c r="R123" s="359">
        <v>0</v>
      </c>
      <c r="S123" s="359">
        <v>0</v>
      </c>
      <c r="T123" s="359">
        <v>0</v>
      </c>
      <c r="U123" s="359">
        <v>0</v>
      </c>
      <c r="V123" s="359">
        <v>0</v>
      </c>
      <c r="W123" s="359">
        <v>0</v>
      </c>
      <c r="X123" s="359">
        <v>0</v>
      </c>
      <c r="Y123" s="359">
        <v>0</v>
      </c>
      <c r="Z123" s="359">
        <v>0</v>
      </c>
      <c r="AA123" s="359">
        <v>0</v>
      </c>
      <c r="AB123" s="359">
        <v>0</v>
      </c>
      <c r="AC123" s="359">
        <v>0</v>
      </c>
      <c r="AD123" s="359">
        <v>0</v>
      </c>
      <c r="AE123" s="359">
        <v>0</v>
      </c>
      <c r="AF123" s="359">
        <v>0</v>
      </c>
      <c r="AG123" s="359">
        <v>0</v>
      </c>
      <c r="AH123" s="359">
        <v>0</v>
      </c>
      <c r="AI123" s="359">
        <v>0</v>
      </c>
      <c r="AJ123" s="359">
        <v>0</v>
      </c>
      <c r="AK123" s="359">
        <v>0</v>
      </c>
      <c r="AL123" s="359">
        <v>0</v>
      </c>
      <c r="AM123" s="359">
        <v>0</v>
      </c>
      <c r="AN123" s="359">
        <v>0</v>
      </c>
      <c r="AO123" s="359">
        <v>0</v>
      </c>
      <c r="AP123" s="359">
        <v>0</v>
      </c>
      <c r="AQ123" s="359">
        <v>0</v>
      </c>
      <c r="AR123" s="359">
        <v>0</v>
      </c>
      <c r="AS123" s="359">
        <v>0</v>
      </c>
      <c r="AT123" s="359">
        <v>0</v>
      </c>
      <c r="AU123" s="359">
        <v>0</v>
      </c>
      <c r="AV123" s="359">
        <v>0</v>
      </c>
      <c r="AW123" s="359">
        <v>0</v>
      </c>
      <c r="AX123" s="359">
        <v>0</v>
      </c>
      <c r="AY123" s="359">
        <v>0</v>
      </c>
      <c r="AZ123" s="359">
        <v>0</v>
      </c>
      <c r="BA123" s="359">
        <v>0</v>
      </c>
      <c r="BB123" s="359">
        <v>0</v>
      </c>
      <c r="BC123" s="359">
        <v>0</v>
      </c>
      <c r="BD123" s="359">
        <v>0</v>
      </c>
      <c r="BE123" s="359">
        <v>0</v>
      </c>
      <c r="BF123" s="359">
        <v>0</v>
      </c>
      <c r="BG123" s="359">
        <v>0</v>
      </c>
      <c r="BH123" s="359">
        <v>0</v>
      </c>
      <c r="BI123" s="359">
        <v>0</v>
      </c>
      <c r="BJ123" s="359">
        <v>0</v>
      </c>
      <c r="BK123" s="359">
        <v>0</v>
      </c>
      <c r="BL123" s="359">
        <v>0</v>
      </c>
      <c r="BM123" s="359">
        <v>0</v>
      </c>
      <c r="BN123" s="359">
        <v>0</v>
      </c>
      <c r="BO123" s="359">
        <v>0</v>
      </c>
      <c r="BP123" s="359">
        <v>0</v>
      </c>
      <c r="BQ123" s="359">
        <v>0</v>
      </c>
      <c r="BR123" s="359">
        <v>0</v>
      </c>
      <c r="BS123" s="359">
        <v>0</v>
      </c>
      <c r="BT123" s="359">
        <v>0</v>
      </c>
      <c r="BU123" s="359">
        <v>0</v>
      </c>
      <c r="BV123" s="359">
        <v>0</v>
      </c>
      <c r="BW123" s="359">
        <v>0</v>
      </c>
      <c r="BX123" s="359">
        <v>0</v>
      </c>
      <c r="BY123" s="359">
        <v>0</v>
      </c>
      <c r="BZ123" s="359">
        <v>0</v>
      </c>
      <c r="CA123" s="359">
        <v>0</v>
      </c>
      <c r="CB123" s="359">
        <v>0</v>
      </c>
      <c r="CC123" s="359">
        <v>0</v>
      </c>
      <c r="CD123" s="359">
        <v>0</v>
      </c>
      <c r="CE123" s="359">
        <v>0</v>
      </c>
      <c r="CF123" s="359">
        <v>0</v>
      </c>
      <c r="CG123" s="359">
        <v>0</v>
      </c>
      <c r="CH123" s="359">
        <v>0</v>
      </c>
      <c r="CI123" s="359">
        <v>0</v>
      </c>
      <c r="CJ123" s="359">
        <v>0</v>
      </c>
      <c r="CK123" s="359">
        <v>0</v>
      </c>
      <c r="CL123" s="359">
        <v>0</v>
      </c>
      <c r="CM123" s="359">
        <v>0</v>
      </c>
      <c r="CN123" s="359">
        <v>0</v>
      </c>
      <c r="CO123" s="359">
        <v>0</v>
      </c>
      <c r="CP123" s="359">
        <v>0</v>
      </c>
      <c r="CQ123" s="359">
        <v>0</v>
      </c>
      <c r="CR123" s="359">
        <v>0</v>
      </c>
      <c r="CS123" s="359">
        <v>0</v>
      </c>
      <c r="CT123" s="359">
        <v>0</v>
      </c>
      <c r="CU123" s="359">
        <v>0</v>
      </c>
      <c r="CV123" s="359">
        <v>0</v>
      </c>
      <c r="CW123" s="359">
        <v>0</v>
      </c>
      <c r="CX123" s="359">
        <v>0</v>
      </c>
      <c r="CY123" s="359">
        <v>0</v>
      </c>
      <c r="CZ123" s="359">
        <v>0</v>
      </c>
      <c r="DA123" s="359">
        <v>0</v>
      </c>
      <c r="DB123" s="359">
        <v>0</v>
      </c>
      <c r="DC123" s="359">
        <v>0</v>
      </c>
      <c r="DE123" s="23">
        <f t="shared" si="66"/>
        <v>0</v>
      </c>
      <c r="DF123" s="23">
        <f t="shared" si="40"/>
        <v>0</v>
      </c>
    </row>
    <row r="124" spans="1:110" ht="15" customHeight="1">
      <c r="A124" s="67">
        <v>114</v>
      </c>
      <c r="B124" s="323" t="str">
        <f>$B$118&amp;"6."</f>
        <v>L.1.6.</v>
      </c>
      <c r="C124" s="371"/>
      <c r="D124" s="304"/>
      <c r="E124" s="323"/>
      <c r="F124" s="350">
        <f>H124+NPV(SD,I124:INDEX(I124:DC124,PAL))</f>
        <v>0</v>
      </c>
      <c r="G124" s="350">
        <f>SUMIF($H$5:$DC$5,"&lt;="&amp;PAL,$H124:$DC124)</f>
        <v>0</v>
      </c>
      <c r="H124" s="359">
        <v>0</v>
      </c>
      <c r="I124" s="359">
        <v>0</v>
      </c>
      <c r="J124" s="359">
        <v>0</v>
      </c>
      <c r="K124" s="359">
        <v>0</v>
      </c>
      <c r="L124" s="359">
        <v>0</v>
      </c>
      <c r="M124" s="359">
        <v>0</v>
      </c>
      <c r="N124" s="359">
        <v>0</v>
      </c>
      <c r="O124" s="359">
        <v>0</v>
      </c>
      <c r="P124" s="359">
        <v>0</v>
      </c>
      <c r="Q124" s="359">
        <v>0</v>
      </c>
      <c r="R124" s="359">
        <v>0</v>
      </c>
      <c r="S124" s="359">
        <v>0</v>
      </c>
      <c r="T124" s="359">
        <v>0</v>
      </c>
      <c r="U124" s="359">
        <v>0</v>
      </c>
      <c r="V124" s="359">
        <v>0</v>
      </c>
      <c r="W124" s="359">
        <v>0</v>
      </c>
      <c r="X124" s="359">
        <v>0</v>
      </c>
      <c r="Y124" s="359">
        <v>0</v>
      </c>
      <c r="Z124" s="359">
        <v>0</v>
      </c>
      <c r="AA124" s="359">
        <v>0</v>
      </c>
      <c r="AB124" s="359">
        <v>0</v>
      </c>
      <c r="AC124" s="359">
        <v>0</v>
      </c>
      <c r="AD124" s="359">
        <v>0</v>
      </c>
      <c r="AE124" s="359">
        <v>0</v>
      </c>
      <c r="AF124" s="359">
        <v>0</v>
      </c>
      <c r="AG124" s="359">
        <v>0</v>
      </c>
      <c r="AH124" s="359">
        <v>0</v>
      </c>
      <c r="AI124" s="359">
        <v>0</v>
      </c>
      <c r="AJ124" s="359">
        <v>0</v>
      </c>
      <c r="AK124" s="359">
        <v>0</v>
      </c>
      <c r="AL124" s="359">
        <v>0</v>
      </c>
      <c r="AM124" s="359">
        <v>0</v>
      </c>
      <c r="AN124" s="359">
        <v>0</v>
      </c>
      <c r="AO124" s="359">
        <v>0</v>
      </c>
      <c r="AP124" s="359">
        <v>0</v>
      </c>
      <c r="AQ124" s="359">
        <v>0</v>
      </c>
      <c r="AR124" s="359">
        <v>0</v>
      </c>
      <c r="AS124" s="359">
        <v>0</v>
      </c>
      <c r="AT124" s="359">
        <v>0</v>
      </c>
      <c r="AU124" s="359">
        <v>0</v>
      </c>
      <c r="AV124" s="359">
        <v>0</v>
      </c>
      <c r="AW124" s="359">
        <v>0</v>
      </c>
      <c r="AX124" s="359">
        <v>0</v>
      </c>
      <c r="AY124" s="359">
        <v>0</v>
      </c>
      <c r="AZ124" s="359">
        <v>0</v>
      </c>
      <c r="BA124" s="359">
        <v>0</v>
      </c>
      <c r="BB124" s="359">
        <v>0</v>
      </c>
      <c r="BC124" s="359">
        <v>0</v>
      </c>
      <c r="BD124" s="359">
        <v>0</v>
      </c>
      <c r="BE124" s="359">
        <v>0</v>
      </c>
      <c r="BF124" s="359">
        <v>0</v>
      </c>
      <c r="BG124" s="359">
        <v>0</v>
      </c>
      <c r="BH124" s="359">
        <v>0</v>
      </c>
      <c r="BI124" s="359">
        <v>0</v>
      </c>
      <c r="BJ124" s="359">
        <v>0</v>
      </c>
      <c r="BK124" s="359">
        <v>0</v>
      </c>
      <c r="BL124" s="359">
        <v>0</v>
      </c>
      <c r="BM124" s="359">
        <v>0</v>
      </c>
      <c r="BN124" s="359">
        <v>0</v>
      </c>
      <c r="BO124" s="359">
        <v>0</v>
      </c>
      <c r="BP124" s="359">
        <v>0</v>
      </c>
      <c r="BQ124" s="359">
        <v>0</v>
      </c>
      <c r="BR124" s="359">
        <v>0</v>
      </c>
      <c r="BS124" s="359">
        <v>0</v>
      </c>
      <c r="BT124" s="359">
        <v>0</v>
      </c>
      <c r="BU124" s="359">
        <v>0</v>
      </c>
      <c r="BV124" s="359">
        <v>0</v>
      </c>
      <c r="BW124" s="359">
        <v>0</v>
      </c>
      <c r="BX124" s="359">
        <v>0</v>
      </c>
      <c r="BY124" s="359">
        <v>0</v>
      </c>
      <c r="BZ124" s="359">
        <v>0</v>
      </c>
      <c r="CA124" s="359">
        <v>0</v>
      </c>
      <c r="CB124" s="359">
        <v>0</v>
      </c>
      <c r="CC124" s="359">
        <v>0</v>
      </c>
      <c r="CD124" s="359">
        <v>0</v>
      </c>
      <c r="CE124" s="359">
        <v>0</v>
      </c>
      <c r="CF124" s="359">
        <v>0</v>
      </c>
      <c r="CG124" s="359">
        <v>0</v>
      </c>
      <c r="CH124" s="359">
        <v>0</v>
      </c>
      <c r="CI124" s="359">
        <v>0</v>
      </c>
      <c r="CJ124" s="359">
        <v>0</v>
      </c>
      <c r="CK124" s="359">
        <v>0</v>
      </c>
      <c r="CL124" s="359">
        <v>0</v>
      </c>
      <c r="CM124" s="359">
        <v>0</v>
      </c>
      <c r="CN124" s="359">
        <v>0</v>
      </c>
      <c r="CO124" s="359">
        <v>0</v>
      </c>
      <c r="CP124" s="359">
        <v>0</v>
      </c>
      <c r="CQ124" s="359">
        <v>0</v>
      </c>
      <c r="CR124" s="359">
        <v>0</v>
      </c>
      <c r="CS124" s="359">
        <v>0</v>
      </c>
      <c r="CT124" s="359">
        <v>0</v>
      </c>
      <c r="CU124" s="359">
        <v>0</v>
      </c>
      <c r="CV124" s="359">
        <v>0</v>
      </c>
      <c r="CW124" s="359">
        <v>0</v>
      </c>
      <c r="CX124" s="359">
        <v>0</v>
      </c>
      <c r="CY124" s="359">
        <v>0</v>
      </c>
      <c r="CZ124" s="359">
        <v>0</v>
      </c>
      <c r="DA124" s="359">
        <v>0</v>
      </c>
      <c r="DB124" s="359">
        <v>0</v>
      </c>
      <c r="DC124" s="359">
        <v>0</v>
      </c>
      <c r="DE124" s="23">
        <f t="shared" si="66"/>
        <v>0</v>
      </c>
      <c r="DF124" s="23">
        <f t="shared" si="40"/>
        <v>0</v>
      </c>
    </row>
    <row r="125" spans="1:110" ht="15" customHeight="1">
      <c r="A125" s="67">
        <v>115</v>
      </c>
      <c r="B125" s="323" t="str">
        <f>$B$118&amp;"7."</f>
        <v>L.1.7.</v>
      </c>
      <c r="C125" s="371"/>
      <c r="D125" s="304"/>
      <c r="E125" s="323"/>
      <c r="F125" s="350">
        <f>H125+NPV(SD,I125:INDEX(I125:DC125,PAL))</f>
        <v>0</v>
      </c>
      <c r="G125" s="350">
        <f>SUMIF($H$5:$DC$5,"&lt;="&amp;PAL,$H125:$DC125)</f>
        <v>0</v>
      </c>
      <c r="H125" s="359">
        <v>0</v>
      </c>
      <c r="I125" s="359">
        <v>0</v>
      </c>
      <c r="J125" s="359">
        <v>0</v>
      </c>
      <c r="K125" s="359">
        <v>0</v>
      </c>
      <c r="L125" s="359">
        <v>0</v>
      </c>
      <c r="M125" s="359">
        <v>0</v>
      </c>
      <c r="N125" s="359">
        <v>0</v>
      </c>
      <c r="O125" s="359">
        <v>0</v>
      </c>
      <c r="P125" s="359">
        <v>0</v>
      </c>
      <c r="Q125" s="359">
        <v>0</v>
      </c>
      <c r="R125" s="359">
        <v>0</v>
      </c>
      <c r="S125" s="359">
        <v>0</v>
      </c>
      <c r="T125" s="359">
        <v>0</v>
      </c>
      <c r="U125" s="359">
        <v>0</v>
      </c>
      <c r="V125" s="359">
        <v>0</v>
      </c>
      <c r="W125" s="359">
        <v>0</v>
      </c>
      <c r="X125" s="359">
        <v>0</v>
      </c>
      <c r="Y125" s="359">
        <v>0</v>
      </c>
      <c r="Z125" s="359">
        <v>0</v>
      </c>
      <c r="AA125" s="359">
        <v>0</v>
      </c>
      <c r="AB125" s="359">
        <v>0</v>
      </c>
      <c r="AC125" s="359">
        <v>0</v>
      </c>
      <c r="AD125" s="359">
        <v>0</v>
      </c>
      <c r="AE125" s="359">
        <v>0</v>
      </c>
      <c r="AF125" s="359">
        <v>0</v>
      </c>
      <c r="AG125" s="359">
        <v>0</v>
      </c>
      <c r="AH125" s="359">
        <v>0</v>
      </c>
      <c r="AI125" s="359">
        <v>0</v>
      </c>
      <c r="AJ125" s="359">
        <v>0</v>
      </c>
      <c r="AK125" s="359">
        <v>0</v>
      </c>
      <c r="AL125" s="359">
        <v>0</v>
      </c>
      <c r="AM125" s="359">
        <v>0</v>
      </c>
      <c r="AN125" s="359">
        <v>0</v>
      </c>
      <c r="AO125" s="359">
        <v>0</v>
      </c>
      <c r="AP125" s="359">
        <v>0</v>
      </c>
      <c r="AQ125" s="359">
        <v>0</v>
      </c>
      <c r="AR125" s="359">
        <v>0</v>
      </c>
      <c r="AS125" s="359">
        <v>0</v>
      </c>
      <c r="AT125" s="359">
        <v>0</v>
      </c>
      <c r="AU125" s="359">
        <v>0</v>
      </c>
      <c r="AV125" s="359">
        <v>0</v>
      </c>
      <c r="AW125" s="359">
        <v>0</v>
      </c>
      <c r="AX125" s="359">
        <v>0</v>
      </c>
      <c r="AY125" s="359">
        <v>0</v>
      </c>
      <c r="AZ125" s="359">
        <v>0</v>
      </c>
      <c r="BA125" s="359">
        <v>0</v>
      </c>
      <c r="BB125" s="359">
        <v>0</v>
      </c>
      <c r="BC125" s="359">
        <v>0</v>
      </c>
      <c r="BD125" s="359">
        <v>0</v>
      </c>
      <c r="BE125" s="359">
        <v>0</v>
      </c>
      <c r="BF125" s="359">
        <v>0</v>
      </c>
      <c r="BG125" s="359">
        <v>0</v>
      </c>
      <c r="BH125" s="359">
        <v>0</v>
      </c>
      <c r="BI125" s="359">
        <v>0</v>
      </c>
      <c r="BJ125" s="359">
        <v>0</v>
      </c>
      <c r="BK125" s="359">
        <v>0</v>
      </c>
      <c r="BL125" s="359">
        <v>0</v>
      </c>
      <c r="BM125" s="359">
        <v>0</v>
      </c>
      <c r="BN125" s="359">
        <v>0</v>
      </c>
      <c r="BO125" s="359">
        <v>0</v>
      </c>
      <c r="BP125" s="359">
        <v>0</v>
      </c>
      <c r="BQ125" s="359">
        <v>0</v>
      </c>
      <c r="BR125" s="359">
        <v>0</v>
      </c>
      <c r="BS125" s="359">
        <v>0</v>
      </c>
      <c r="BT125" s="359">
        <v>0</v>
      </c>
      <c r="BU125" s="359">
        <v>0</v>
      </c>
      <c r="BV125" s="359">
        <v>0</v>
      </c>
      <c r="BW125" s="359">
        <v>0</v>
      </c>
      <c r="BX125" s="359">
        <v>0</v>
      </c>
      <c r="BY125" s="359">
        <v>0</v>
      </c>
      <c r="BZ125" s="359">
        <v>0</v>
      </c>
      <c r="CA125" s="359">
        <v>0</v>
      </c>
      <c r="CB125" s="359">
        <v>0</v>
      </c>
      <c r="CC125" s="359">
        <v>0</v>
      </c>
      <c r="CD125" s="359">
        <v>0</v>
      </c>
      <c r="CE125" s="359">
        <v>0</v>
      </c>
      <c r="CF125" s="359">
        <v>0</v>
      </c>
      <c r="CG125" s="359">
        <v>0</v>
      </c>
      <c r="CH125" s="359">
        <v>0</v>
      </c>
      <c r="CI125" s="359">
        <v>0</v>
      </c>
      <c r="CJ125" s="359">
        <v>0</v>
      </c>
      <c r="CK125" s="359">
        <v>0</v>
      </c>
      <c r="CL125" s="359">
        <v>0</v>
      </c>
      <c r="CM125" s="359">
        <v>0</v>
      </c>
      <c r="CN125" s="359">
        <v>0</v>
      </c>
      <c r="CO125" s="359">
        <v>0</v>
      </c>
      <c r="CP125" s="359">
        <v>0</v>
      </c>
      <c r="CQ125" s="359">
        <v>0</v>
      </c>
      <c r="CR125" s="359">
        <v>0</v>
      </c>
      <c r="CS125" s="359">
        <v>0</v>
      </c>
      <c r="CT125" s="359">
        <v>0</v>
      </c>
      <c r="CU125" s="359">
        <v>0</v>
      </c>
      <c r="CV125" s="359">
        <v>0</v>
      </c>
      <c r="CW125" s="359">
        <v>0</v>
      </c>
      <c r="CX125" s="359">
        <v>0</v>
      </c>
      <c r="CY125" s="359">
        <v>0</v>
      </c>
      <c r="CZ125" s="359">
        <v>0</v>
      </c>
      <c r="DA125" s="359">
        <v>0</v>
      </c>
      <c r="DB125" s="359">
        <v>0</v>
      </c>
      <c r="DC125" s="359">
        <v>0</v>
      </c>
      <c r="DE125" s="23">
        <f t="shared" si="66"/>
        <v>0</v>
      </c>
      <c r="DF125" s="23">
        <f t="shared" si="40"/>
        <v>0</v>
      </c>
    </row>
    <row r="126" spans="1:110" ht="15">
      <c r="A126" s="67">
        <v>116</v>
      </c>
      <c r="B126" s="323" t="s">
        <v>265</v>
      </c>
      <c r="C126" s="304" t="s">
        <v>266</v>
      </c>
      <c r="D126" s="304"/>
      <c r="E126" s="323"/>
      <c r="F126" s="352">
        <f>SUM(F127:F129)</f>
        <v>0</v>
      </c>
      <c r="G126" s="350">
        <f>SUMIF($H$5:$DC$5,"&lt;="&amp;PAL,$H126:$DC126)</f>
        <v>0</v>
      </c>
      <c r="H126" s="352">
        <f>SUM(H127:H129)</f>
        <v>0</v>
      </c>
      <c r="I126" s="352">
        <f t="shared" ref="I126:BT126" si="67">SUM(I127:I129)</f>
        <v>0</v>
      </c>
      <c r="J126" s="352">
        <f t="shared" si="67"/>
        <v>0</v>
      </c>
      <c r="K126" s="352">
        <f t="shared" si="67"/>
        <v>0</v>
      </c>
      <c r="L126" s="352">
        <f t="shared" si="67"/>
        <v>0</v>
      </c>
      <c r="M126" s="352">
        <f t="shared" si="67"/>
        <v>0</v>
      </c>
      <c r="N126" s="352">
        <f t="shared" si="67"/>
        <v>0</v>
      </c>
      <c r="O126" s="352">
        <f t="shared" si="67"/>
        <v>0</v>
      </c>
      <c r="P126" s="352">
        <f t="shared" si="67"/>
        <v>0</v>
      </c>
      <c r="Q126" s="352">
        <f t="shared" si="67"/>
        <v>0</v>
      </c>
      <c r="R126" s="352">
        <f t="shared" si="67"/>
        <v>0</v>
      </c>
      <c r="S126" s="352">
        <f t="shared" si="67"/>
        <v>0</v>
      </c>
      <c r="T126" s="352">
        <f t="shared" si="67"/>
        <v>0</v>
      </c>
      <c r="U126" s="352">
        <f t="shared" si="67"/>
        <v>0</v>
      </c>
      <c r="V126" s="352">
        <f t="shared" si="67"/>
        <v>0</v>
      </c>
      <c r="W126" s="352">
        <f t="shared" si="67"/>
        <v>0</v>
      </c>
      <c r="X126" s="352">
        <f t="shared" si="67"/>
        <v>0</v>
      </c>
      <c r="Y126" s="352">
        <f t="shared" si="67"/>
        <v>0</v>
      </c>
      <c r="Z126" s="352">
        <f t="shared" si="67"/>
        <v>0</v>
      </c>
      <c r="AA126" s="352">
        <f t="shared" si="67"/>
        <v>0</v>
      </c>
      <c r="AB126" s="352">
        <f t="shared" si="67"/>
        <v>0</v>
      </c>
      <c r="AC126" s="352">
        <f t="shared" si="67"/>
        <v>0</v>
      </c>
      <c r="AD126" s="352">
        <f t="shared" si="67"/>
        <v>0</v>
      </c>
      <c r="AE126" s="352">
        <f t="shared" si="67"/>
        <v>0</v>
      </c>
      <c r="AF126" s="352">
        <f t="shared" si="67"/>
        <v>0</v>
      </c>
      <c r="AG126" s="352">
        <f t="shared" si="67"/>
        <v>0</v>
      </c>
      <c r="AH126" s="352">
        <f t="shared" si="67"/>
        <v>0</v>
      </c>
      <c r="AI126" s="352">
        <f t="shared" si="67"/>
        <v>0</v>
      </c>
      <c r="AJ126" s="352">
        <f t="shared" si="67"/>
        <v>0</v>
      </c>
      <c r="AK126" s="352">
        <f t="shared" si="67"/>
        <v>0</v>
      </c>
      <c r="AL126" s="352">
        <f t="shared" si="67"/>
        <v>0</v>
      </c>
      <c r="AM126" s="352">
        <f t="shared" si="67"/>
        <v>0</v>
      </c>
      <c r="AN126" s="352">
        <f t="shared" si="67"/>
        <v>0</v>
      </c>
      <c r="AO126" s="352">
        <f t="shared" si="67"/>
        <v>0</v>
      </c>
      <c r="AP126" s="352">
        <f t="shared" si="67"/>
        <v>0</v>
      </c>
      <c r="AQ126" s="352">
        <f t="shared" si="67"/>
        <v>0</v>
      </c>
      <c r="AR126" s="352">
        <f t="shared" si="67"/>
        <v>0</v>
      </c>
      <c r="AS126" s="352">
        <f t="shared" si="67"/>
        <v>0</v>
      </c>
      <c r="AT126" s="352">
        <f t="shared" si="67"/>
        <v>0</v>
      </c>
      <c r="AU126" s="352">
        <f t="shared" si="67"/>
        <v>0</v>
      </c>
      <c r="AV126" s="352">
        <f t="shared" si="67"/>
        <v>0</v>
      </c>
      <c r="AW126" s="352">
        <f t="shared" si="67"/>
        <v>0</v>
      </c>
      <c r="AX126" s="352">
        <f t="shared" si="67"/>
        <v>0</v>
      </c>
      <c r="AY126" s="352">
        <f t="shared" si="67"/>
        <v>0</v>
      </c>
      <c r="AZ126" s="352">
        <f t="shared" si="67"/>
        <v>0</v>
      </c>
      <c r="BA126" s="352">
        <f t="shared" si="67"/>
        <v>0</v>
      </c>
      <c r="BB126" s="352">
        <f t="shared" si="67"/>
        <v>0</v>
      </c>
      <c r="BC126" s="352">
        <f t="shared" si="67"/>
        <v>0</v>
      </c>
      <c r="BD126" s="352">
        <f t="shared" si="67"/>
        <v>0</v>
      </c>
      <c r="BE126" s="352">
        <f t="shared" si="67"/>
        <v>0</v>
      </c>
      <c r="BF126" s="352">
        <f t="shared" si="67"/>
        <v>0</v>
      </c>
      <c r="BG126" s="352">
        <f t="shared" si="67"/>
        <v>0</v>
      </c>
      <c r="BH126" s="352">
        <f t="shared" si="67"/>
        <v>0</v>
      </c>
      <c r="BI126" s="352">
        <f t="shared" si="67"/>
        <v>0</v>
      </c>
      <c r="BJ126" s="352">
        <f t="shared" si="67"/>
        <v>0</v>
      </c>
      <c r="BK126" s="352">
        <f t="shared" si="67"/>
        <v>0</v>
      </c>
      <c r="BL126" s="352">
        <f t="shared" si="67"/>
        <v>0</v>
      </c>
      <c r="BM126" s="352">
        <f t="shared" si="67"/>
        <v>0</v>
      </c>
      <c r="BN126" s="352">
        <f t="shared" si="67"/>
        <v>0</v>
      </c>
      <c r="BO126" s="352">
        <f t="shared" si="67"/>
        <v>0</v>
      </c>
      <c r="BP126" s="352">
        <f t="shared" si="67"/>
        <v>0</v>
      </c>
      <c r="BQ126" s="352">
        <f t="shared" si="67"/>
        <v>0</v>
      </c>
      <c r="BR126" s="352">
        <f t="shared" si="67"/>
        <v>0</v>
      </c>
      <c r="BS126" s="352">
        <f t="shared" si="67"/>
        <v>0</v>
      </c>
      <c r="BT126" s="352">
        <f t="shared" si="67"/>
        <v>0</v>
      </c>
      <c r="BU126" s="352">
        <f t="shared" ref="BU126:DC126" si="68">SUM(BU127:BU129)</f>
        <v>0</v>
      </c>
      <c r="BV126" s="352">
        <f t="shared" si="68"/>
        <v>0</v>
      </c>
      <c r="BW126" s="352">
        <f t="shared" si="68"/>
        <v>0</v>
      </c>
      <c r="BX126" s="352">
        <f t="shared" si="68"/>
        <v>0</v>
      </c>
      <c r="BY126" s="352">
        <f t="shared" si="68"/>
        <v>0</v>
      </c>
      <c r="BZ126" s="352">
        <f t="shared" si="68"/>
        <v>0</v>
      </c>
      <c r="CA126" s="352">
        <f t="shared" si="68"/>
        <v>0</v>
      </c>
      <c r="CB126" s="352">
        <f t="shared" si="68"/>
        <v>0</v>
      </c>
      <c r="CC126" s="352">
        <f t="shared" si="68"/>
        <v>0</v>
      </c>
      <c r="CD126" s="352">
        <f t="shared" si="68"/>
        <v>0</v>
      </c>
      <c r="CE126" s="352">
        <f t="shared" si="68"/>
        <v>0</v>
      </c>
      <c r="CF126" s="352">
        <f t="shared" si="68"/>
        <v>0</v>
      </c>
      <c r="CG126" s="352">
        <f t="shared" si="68"/>
        <v>0</v>
      </c>
      <c r="CH126" s="352">
        <f t="shared" si="68"/>
        <v>0</v>
      </c>
      <c r="CI126" s="352">
        <f t="shared" si="68"/>
        <v>0</v>
      </c>
      <c r="CJ126" s="352">
        <f t="shared" si="68"/>
        <v>0</v>
      </c>
      <c r="CK126" s="352">
        <f t="shared" si="68"/>
        <v>0</v>
      </c>
      <c r="CL126" s="352">
        <f t="shared" si="68"/>
        <v>0</v>
      </c>
      <c r="CM126" s="352">
        <f t="shared" si="68"/>
        <v>0</v>
      </c>
      <c r="CN126" s="352">
        <f t="shared" si="68"/>
        <v>0</v>
      </c>
      <c r="CO126" s="352">
        <f t="shared" si="68"/>
        <v>0</v>
      </c>
      <c r="CP126" s="352">
        <f t="shared" si="68"/>
        <v>0</v>
      </c>
      <c r="CQ126" s="352">
        <f t="shared" si="68"/>
        <v>0</v>
      </c>
      <c r="CR126" s="352">
        <f t="shared" si="68"/>
        <v>0</v>
      </c>
      <c r="CS126" s="352">
        <f t="shared" si="68"/>
        <v>0</v>
      </c>
      <c r="CT126" s="352">
        <f t="shared" si="68"/>
        <v>0</v>
      </c>
      <c r="CU126" s="352">
        <f t="shared" si="68"/>
        <v>0</v>
      </c>
      <c r="CV126" s="352">
        <f t="shared" si="68"/>
        <v>0</v>
      </c>
      <c r="CW126" s="352">
        <f t="shared" si="68"/>
        <v>0</v>
      </c>
      <c r="CX126" s="352">
        <f t="shared" si="68"/>
        <v>0</v>
      </c>
      <c r="CY126" s="352">
        <f t="shared" si="68"/>
        <v>0</v>
      </c>
      <c r="CZ126" s="352">
        <f t="shared" si="68"/>
        <v>0</v>
      </c>
      <c r="DA126" s="352">
        <f t="shared" si="68"/>
        <v>0</v>
      </c>
      <c r="DB126" s="352">
        <f t="shared" si="68"/>
        <v>0</v>
      </c>
      <c r="DC126" s="352">
        <f t="shared" si="68"/>
        <v>0</v>
      </c>
      <c r="DF126" s="23">
        <f t="shared" si="40"/>
        <v>0</v>
      </c>
    </row>
    <row r="127" spans="1:110" ht="15" customHeight="1">
      <c r="A127" s="67">
        <v>117</v>
      </c>
      <c r="B127" s="323" t="str">
        <f>$B$126&amp;"1."</f>
        <v>L.2.1.</v>
      </c>
      <c r="C127" s="371"/>
      <c r="D127" s="304"/>
      <c r="E127" s="323"/>
      <c r="F127" s="350">
        <f>H127+NPV(SD,I127:INDEX(I127:DC127,PAL))</f>
        <v>0</v>
      </c>
      <c r="G127" s="350">
        <f>SUMIF($H$5:$DC$5,"&lt;="&amp;PAL,$H127:$DC127)</f>
        <v>0</v>
      </c>
      <c r="H127" s="359">
        <v>0</v>
      </c>
      <c r="I127" s="359">
        <v>0</v>
      </c>
      <c r="J127" s="359">
        <v>0</v>
      </c>
      <c r="K127" s="359">
        <v>0</v>
      </c>
      <c r="L127" s="359">
        <v>0</v>
      </c>
      <c r="M127" s="359">
        <v>0</v>
      </c>
      <c r="N127" s="359">
        <v>0</v>
      </c>
      <c r="O127" s="359">
        <v>0</v>
      </c>
      <c r="P127" s="359">
        <v>0</v>
      </c>
      <c r="Q127" s="359">
        <v>0</v>
      </c>
      <c r="R127" s="359">
        <v>0</v>
      </c>
      <c r="S127" s="359">
        <v>0</v>
      </c>
      <c r="T127" s="359">
        <v>0</v>
      </c>
      <c r="U127" s="359">
        <v>0</v>
      </c>
      <c r="V127" s="359">
        <v>0</v>
      </c>
      <c r="W127" s="359">
        <v>0</v>
      </c>
      <c r="X127" s="359">
        <v>0</v>
      </c>
      <c r="Y127" s="359">
        <v>0</v>
      </c>
      <c r="Z127" s="359">
        <v>0</v>
      </c>
      <c r="AA127" s="359">
        <v>0</v>
      </c>
      <c r="AB127" s="359">
        <v>0</v>
      </c>
      <c r="AC127" s="359">
        <v>0</v>
      </c>
      <c r="AD127" s="359">
        <v>0</v>
      </c>
      <c r="AE127" s="359">
        <v>0</v>
      </c>
      <c r="AF127" s="359">
        <v>0</v>
      </c>
      <c r="AG127" s="359">
        <v>0</v>
      </c>
      <c r="AH127" s="359">
        <v>0</v>
      </c>
      <c r="AI127" s="359">
        <v>0</v>
      </c>
      <c r="AJ127" s="359">
        <v>0</v>
      </c>
      <c r="AK127" s="359">
        <v>0</v>
      </c>
      <c r="AL127" s="359">
        <v>0</v>
      </c>
      <c r="AM127" s="359">
        <v>0</v>
      </c>
      <c r="AN127" s="359">
        <v>0</v>
      </c>
      <c r="AO127" s="359">
        <v>0</v>
      </c>
      <c r="AP127" s="359">
        <v>0</v>
      </c>
      <c r="AQ127" s="359">
        <v>0</v>
      </c>
      <c r="AR127" s="359">
        <v>0</v>
      </c>
      <c r="AS127" s="359">
        <v>0</v>
      </c>
      <c r="AT127" s="359">
        <v>0</v>
      </c>
      <c r="AU127" s="359">
        <v>0</v>
      </c>
      <c r="AV127" s="359">
        <v>0</v>
      </c>
      <c r="AW127" s="359">
        <v>0</v>
      </c>
      <c r="AX127" s="359">
        <v>0</v>
      </c>
      <c r="AY127" s="359">
        <v>0</v>
      </c>
      <c r="AZ127" s="359">
        <v>0</v>
      </c>
      <c r="BA127" s="359">
        <v>0</v>
      </c>
      <c r="BB127" s="359">
        <v>0</v>
      </c>
      <c r="BC127" s="359">
        <v>0</v>
      </c>
      <c r="BD127" s="359">
        <v>0</v>
      </c>
      <c r="BE127" s="359">
        <v>0</v>
      </c>
      <c r="BF127" s="359">
        <v>0</v>
      </c>
      <c r="BG127" s="359">
        <v>0</v>
      </c>
      <c r="BH127" s="359">
        <v>0</v>
      </c>
      <c r="BI127" s="359">
        <v>0</v>
      </c>
      <c r="BJ127" s="359">
        <v>0</v>
      </c>
      <c r="BK127" s="359">
        <v>0</v>
      </c>
      <c r="BL127" s="359">
        <v>0</v>
      </c>
      <c r="BM127" s="359">
        <v>0</v>
      </c>
      <c r="BN127" s="359">
        <v>0</v>
      </c>
      <c r="BO127" s="359">
        <v>0</v>
      </c>
      <c r="BP127" s="359">
        <v>0</v>
      </c>
      <c r="BQ127" s="359">
        <v>0</v>
      </c>
      <c r="BR127" s="359">
        <v>0</v>
      </c>
      <c r="BS127" s="359">
        <v>0</v>
      </c>
      <c r="BT127" s="359">
        <v>0</v>
      </c>
      <c r="BU127" s="359">
        <v>0</v>
      </c>
      <c r="BV127" s="359">
        <v>0</v>
      </c>
      <c r="BW127" s="359">
        <v>0</v>
      </c>
      <c r="BX127" s="359">
        <v>0</v>
      </c>
      <c r="BY127" s="359">
        <v>0</v>
      </c>
      <c r="BZ127" s="359">
        <v>0</v>
      </c>
      <c r="CA127" s="359">
        <v>0</v>
      </c>
      <c r="CB127" s="359">
        <v>0</v>
      </c>
      <c r="CC127" s="359">
        <v>0</v>
      </c>
      <c r="CD127" s="359">
        <v>0</v>
      </c>
      <c r="CE127" s="359">
        <v>0</v>
      </c>
      <c r="CF127" s="359">
        <v>0</v>
      </c>
      <c r="CG127" s="359">
        <v>0</v>
      </c>
      <c r="CH127" s="359">
        <v>0</v>
      </c>
      <c r="CI127" s="359">
        <v>0</v>
      </c>
      <c r="CJ127" s="359">
        <v>0</v>
      </c>
      <c r="CK127" s="359">
        <v>0</v>
      </c>
      <c r="CL127" s="359">
        <v>0</v>
      </c>
      <c r="CM127" s="359">
        <v>0</v>
      </c>
      <c r="CN127" s="359">
        <v>0</v>
      </c>
      <c r="CO127" s="359">
        <v>0</v>
      </c>
      <c r="CP127" s="359">
        <v>0</v>
      </c>
      <c r="CQ127" s="359">
        <v>0</v>
      </c>
      <c r="CR127" s="359">
        <v>0</v>
      </c>
      <c r="CS127" s="359">
        <v>0</v>
      </c>
      <c r="CT127" s="359">
        <v>0</v>
      </c>
      <c r="CU127" s="359">
        <v>0</v>
      </c>
      <c r="CV127" s="359">
        <v>0</v>
      </c>
      <c r="CW127" s="359">
        <v>0</v>
      </c>
      <c r="CX127" s="359">
        <v>0</v>
      </c>
      <c r="CY127" s="359">
        <v>0</v>
      </c>
      <c r="CZ127" s="359">
        <v>0</v>
      </c>
      <c r="DA127" s="359">
        <v>0</v>
      </c>
      <c r="DB127" s="359">
        <v>0</v>
      </c>
      <c r="DC127" s="359">
        <v>0</v>
      </c>
      <c r="DE127" s="23">
        <f t="shared" si="66"/>
        <v>0</v>
      </c>
      <c r="DF127" s="23">
        <f t="shared" si="40"/>
        <v>0</v>
      </c>
    </row>
    <row r="128" spans="1:110" ht="15" customHeight="1">
      <c r="A128" s="67">
        <v>118</v>
      </c>
      <c r="B128" s="323" t="str">
        <f>$B$126&amp;"2."</f>
        <v>L.2.2.</v>
      </c>
      <c r="C128" s="371"/>
      <c r="D128" s="304"/>
      <c r="E128" s="323"/>
      <c r="F128" s="350">
        <f>H128+NPV(SD,I128:INDEX(I128:DC128,PAL))</f>
        <v>0</v>
      </c>
      <c r="G128" s="350">
        <f>SUMIF($H$5:$DC$5,"&lt;="&amp;PAL,$H128:$DC128)</f>
        <v>0</v>
      </c>
      <c r="H128" s="359">
        <v>0</v>
      </c>
      <c r="I128" s="359">
        <v>0</v>
      </c>
      <c r="J128" s="359">
        <v>0</v>
      </c>
      <c r="K128" s="359">
        <v>0</v>
      </c>
      <c r="L128" s="359">
        <v>0</v>
      </c>
      <c r="M128" s="359">
        <v>0</v>
      </c>
      <c r="N128" s="359">
        <v>0</v>
      </c>
      <c r="O128" s="359">
        <v>0</v>
      </c>
      <c r="P128" s="359">
        <v>0</v>
      </c>
      <c r="Q128" s="359">
        <v>0</v>
      </c>
      <c r="R128" s="359">
        <v>0</v>
      </c>
      <c r="S128" s="359">
        <v>0</v>
      </c>
      <c r="T128" s="359">
        <v>0</v>
      </c>
      <c r="U128" s="359">
        <v>0</v>
      </c>
      <c r="V128" s="359">
        <v>0</v>
      </c>
      <c r="W128" s="359">
        <v>0</v>
      </c>
      <c r="X128" s="359">
        <v>0</v>
      </c>
      <c r="Y128" s="359">
        <v>0</v>
      </c>
      <c r="Z128" s="359">
        <v>0</v>
      </c>
      <c r="AA128" s="359">
        <v>0</v>
      </c>
      <c r="AB128" s="359">
        <v>0</v>
      </c>
      <c r="AC128" s="359">
        <v>0</v>
      </c>
      <c r="AD128" s="359">
        <v>0</v>
      </c>
      <c r="AE128" s="359">
        <v>0</v>
      </c>
      <c r="AF128" s="359">
        <v>0</v>
      </c>
      <c r="AG128" s="359">
        <v>0</v>
      </c>
      <c r="AH128" s="359">
        <v>0</v>
      </c>
      <c r="AI128" s="359">
        <v>0</v>
      </c>
      <c r="AJ128" s="359">
        <v>0</v>
      </c>
      <c r="AK128" s="359">
        <v>0</v>
      </c>
      <c r="AL128" s="359">
        <v>0</v>
      </c>
      <c r="AM128" s="359">
        <v>0</v>
      </c>
      <c r="AN128" s="359">
        <v>0</v>
      </c>
      <c r="AO128" s="359">
        <v>0</v>
      </c>
      <c r="AP128" s="359">
        <v>0</v>
      </c>
      <c r="AQ128" s="359">
        <v>0</v>
      </c>
      <c r="AR128" s="359">
        <v>0</v>
      </c>
      <c r="AS128" s="359">
        <v>0</v>
      </c>
      <c r="AT128" s="359">
        <v>0</v>
      </c>
      <c r="AU128" s="359">
        <v>0</v>
      </c>
      <c r="AV128" s="359">
        <v>0</v>
      </c>
      <c r="AW128" s="359">
        <v>0</v>
      </c>
      <c r="AX128" s="359">
        <v>0</v>
      </c>
      <c r="AY128" s="359">
        <v>0</v>
      </c>
      <c r="AZ128" s="359">
        <v>0</v>
      </c>
      <c r="BA128" s="359">
        <v>0</v>
      </c>
      <c r="BB128" s="359">
        <v>0</v>
      </c>
      <c r="BC128" s="359">
        <v>0</v>
      </c>
      <c r="BD128" s="359">
        <v>0</v>
      </c>
      <c r="BE128" s="359">
        <v>0</v>
      </c>
      <c r="BF128" s="359">
        <v>0</v>
      </c>
      <c r="BG128" s="359">
        <v>0</v>
      </c>
      <c r="BH128" s="359">
        <v>0</v>
      </c>
      <c r="BI128" s="359">
        <v>0</v>
      </c>
      <c r="BJ128" s="359">
        <v>0</v>
      </c>
      <c r="BK128" s="359">
        <v>0</v>
      </c>
      <c r="BL128" s="359">
        <v>0</v>
      </c>
      <c r="BM128" s="359">
        <v>0</v>
      </c>
      <c r="BN128" s="359">
        <v>0</v>
      </c>
      <c r="BO128" s="359">
        <v>0</v>
      </c>
      <c r="BP128" s="359">
        <v>0</v>
      </c>
      <c r="BQ128" s="359">
        <v>0</v>
      </c>
      <c r="BR128" s="359">
        <v>0</v>
      </c>
      <c r="BS128" s="359">
        <v>0</v>
      </c>
      <c r="BT128" s="359">
        <v>0</v>
      </c>
      <c r="BU128" s="359">
        <v>0</v>
      </c>
      <c r="BV128" s="359">
        <v>0</v>
      </c>
      <c r="BW128" s="359">
        <v>0</v>
      </c>
      <c r="BX128" s="359">
        <v>0</v>
      </c>
      <c r="BY128" s="359">
        <v>0</v>
      </c>
      <c r="BZ128" s="359">
        <v>0</v>
      </c>
      <c r="CA128" s="359">
        <v>0</v>
      </c>
      <c r="CB128" s="359">
        <v>0</v>
      </c>
      <c r="CC128" s="359">
        <v>0</v>
      </c>
      <c r="CD128" s="359">
        <v>0</v>
      </c>
      <c r="CE128" s="359">
        <v>0</v>
      </c>
      <c r="CF128" s="359">
        <v>0</v>
      </c>
      <c r="CG128" s="359">
        <v>0</v>
      </c>
      <c r="CH128" s="359">
        <v>0</v>
      </c>
      <c r="CI128" s="359">
        <v>0</v>
      </c>
      <c r="CJ128" s="359">
        <v>0</v>
      </c>
      <c r="CK128" s="359">
        <v>0</v>
      </c>
      <c r="CL128" s="359">
        <v>0</v>
      </c>
      <c r="CM128" s="359">
        <v>0</v>
      </c>
      <c r="CN128" s="359">
        <v>0</v>
      </c>
      <c r="CO128" s="359">
        <v>0</v>
      </c>
      <c r="CP128" s="359">
        <v>0</v>
      </c>
      <c r="CQ128" s="359">
        <v>0</v>
      </c>
      <c r="CR128" s="359">
        <v>0</v>
      </c>
      <c r="CS128" s="359">
        <v>0</v>
      </c>
      <c r="CT128" s="359">
        <v>0</v>
      </c>
      <c r="CU128" s="359">
        <v>0</v>
      </c>
      <c r="CV128" s="359">
        <v>0</v>
      </c>
      <c r="CW128" s="359">
        <v>0</v>
      </c>
      <c r="CX128" s="359">
        <v>0</v>
      </c>
      <c r="CY128" s="359">
        <v>0</v>
      </c>
      <c r="CZ128" s="359">
        <v>0</v>
      </c>
      <c r="DA128" s="359">
        <v>0</v>
      </c>
      <c r="DB128" s="359">
        <v>0</v>
      </c>
      <c r="DC128" s="359">
        <v>0</v>
      </c>
      <c r="DE128" s="23">
        <f t="shared" si="66"/>
        <v>0</v>
      </c>
      <c r="DF128" s="23">
        <f t="shared" si="40"/>
        <v>0</v>
      </c>
    </row>
    <row r="129" spans="1:110" ht="15" customHeight="1">
      <c r="A129" s="67">
        <v>119</v>
      </c>
      <c r="B129" s="323" t="str">
        <f>$B$126&amp;"3."</f>
        <v>L.2.3.</v>
      </c>
      <c r="C129" s="371"/>
      <c r="D129" s="304"/>
      <c r="E129" s="323"/>
      <c r="F129" s="350">
        <f>H129+NPV(SD,I129:INDEX(I129:DC129,PAL))</f>
        <v>0</v>
      </c>
      <c r="G129" s="350">
        <f>SUMIF($H$5:$DC$5,"&lt;="&amp;PAL,$H129:$DC129)</f>
        <v>0</v>
      </c>
      <c r="H129" s="359">
        <v>0</v>
      </c>
      <c r="I129" s="359">
        <v>0</v>
      </c>
      <c r="J129" s="359">
        <v>0</v>
      </c>
      <c r="K129" s="359">
        <v>0</v>
      </c>
      <c r="L129" s="359">
        <v>0</v>
      </c>
      <c r="M129" s="359">
        <v>0</v>
      </c>
      <c r="N129" s="359">
        <v>0</v>
      </c>
      <c r="O129" s="359">
        <v>0</v>
      </c>
      <c r="P129" s="359">
        <v>0</v>
      </c>
      <c r="Q129" s="359">
        <v>0</v>
      </c>
      <c r="R129" s="359">
        <v>0</v>
      </c>
      <c r="S129" s="359">
        <v>0</v>
      </c>
      <c r="T129" s="359">
        <v>0</v>
      </c>
      <c r="U129" s="359">
        <v>0</v>
      </c>
      <c r="V129" s="359">
        <v>0</v>
      </c>
      <c r="W129" s="359">
        <v>0</v>
      </c>
      <c r="X129" s="359">
        <v>0</v>
      </c>
      <c r="Y129" s="359">
        <v>0</v>
      </c>
      <c r="Z129" s="359">
        <v>0</v>
      </c>
      <c r="AA129" s="359">
        <v>0</v>
      </c>
      <c r="AB129" s="359">
        <v>0</v>
      </c>
      <c r="AC129" s="359">
        <v>0</v>
      </c>
      <c r="AD129" s="359">
        <v>0</v>
      </c>
      <c r="AE129" s="359">
        <v>0</v>
      </c>
      <c r="AF129" s="359">
        <v>0</v>
      </c>
      <c r="AG129" s="359">
        <v>0</v>
      </c>
      <c r="AH129" s="359">
        <v>0</v>
      </c>
      <c r="AI129" s="359">
        <v>0</v>
      </c>
      <c r="AJ129" s="359">
        <v>0</v>
      </c>
      <c r="AK129" s="359">
        <v>0</v>
      </c>
      <c r="AL129" s="359">
        <v>0</v>
      </c>
      <c r="AM129" s="359">
        <v>0</v>
      </c>
      <c r="AN129" s="359">
        <v>0</v>
      </c>
      <c r="AO129" s="359">
        <v>0</v>
      </c>
      <c r="AP129" s="359">
        <v>0</v>
      </c>
      <c r="AQ129" s="359">
        <v>0</v>
      </c>
      <c r="AR129" s="359">
        <v>0</v>
      </c>
      <c r="AS129" s="359">
        <v>0</v>
      </c>
      <c r="AT129" s="359">
        <v>0</v>
      </c>
      <c r="AU129" s="359">
        <v>0</v>
      </c>
      <c r="AV129" s="359">
        <v>0</v>
      </c>
      <c r="AW129" s="359">
        <v>0</v>
      </c>
      <c r="AX129" s="359">
        <v>0</v>
      </c>
      <c r="AY129" s="359">
        <v>0</v>
      </c>
      <c r="AZ129" s="359">
        <v>0</v>
      </c>
      <c r="BA129" s="359">
        <v>0</v>
      </c>
      <c r="BB129" s="359">
        <v>0</v>
      </c>
      <c r="BC129" s="359">
        <v>0</v>
      </c>
      <c r="BD129" s="359">
        <v>0</v>
      </c>
      <c r="BE129" s="359">
        <v>0</v>
      </c>
      <c r="BF129" s="359">
        <v>0</v>
      </c>
      <c r="BG129" s="359">
        <v>0</v>
      </c>
      <c r="BH129" s="359">
        <v>0</v>
      </c>
      <c r="BI129" s="359">
        <v>0</v>
      </c>
      <c r="BJ129" s="359">
        <v>0</v>
      </c>
      <c r="BK129" s="359">
        <v>0</v>
      </c>
      <c r="BL129" s="359">
        <v>0</v>
      </c>
      <c r="BM129" s="359">
        <v>0</v>
      </c>
      <c r="BN129" s="359">
        <v>0</v>
      </c>
      <c r="BO129" s="359">
        <v>0</v>
      </c>
      <c r="BP129" s="359">
        <v>0</v>
      </c>
      <c r="BQ129" s="359">
        <v>0</v>
      </c>
      <c r="BR129" s="359">
        <v>0</v>
      </c>
      <c r="BS129" s="359">
        <v>0</v>
      </c>
      <c r="BT129" s="359">
        <v>0</v>
      </c>
      <c r="BU129" s="359">
        <v>0</v>
      </c>
      <c r="BV129" s="359">
        <v>0</v>
      </c>
      <c r="BW129" s="359">
        <v>0</v>
      </c>
      <c r="BX129" s="359">
        <v>0</v>
      </c>
      <c r="BY129" s="359">
        <v>0</v>
      </c>
      <c r="BZ129" s="359">
        <v>0</v>
      </c>
      <c r="CA129" s="359">
        <v>0</v>
      </c>
      <c r="CB129" s="359">
        <v>0</v>
      </c>
      <c r="CC129" s="359">
        <v>0</v>
      </c>
      <c r="CD129" s="359">
        <v>0</v>
      </c>
      <c r="CE129" s="359">
        <v>0</v>
      </c>
      <c r="CF129" s="359">
        <v>0</v>
      </c>
      <c r="CG129" s="359">
        <v>0</v>
      </c>
      <c r="CH129" s="359">
        <v>0</v>
      </c>
      <c r="CI129" s="359">
        <v>0</v>
      </c>
      <c r="CJ129" s="359">
        <v>0</v>
      </c>
      <c r="CK129" s="359">
        <v>0</v>
      </c>
      <c r="CL129" s="359">
        <v>0</v>
      </c>
      <c r="CM129" s="359">
        <v>0</v>
      </c>
      <c r="CN129" s="359">
        <v>0</v>
      </c>
      <c r="CO129" s="359">
        <v>0</v>
      </c>
      <c r="CP129" s="359">
        <v>0</v>
      </c>
      <c r="CQ129" s="359">
        <v>0</v>
      </c>
      <c r="CR129" s="359">
        <v>0</v>
      </c>
      <c r="CS129" s="359">
        <v>0</v>
      </c>
      <c r="CT129" s="359">
        <v>0</v>
      </c>
      <c r="CU129" s="359">
        <v>0</v>
      </c>
      <c r="CV129" s="359">
        <v>0</v>
      </c>
      <c r="CW129" s="359">
        <v>0</v>
      </c>
      <c r="CX129" s="359">
        <v>0</v>
      </c>
      <c r="CY129" s="359">
        <v>0</v>
      </c>
      <c r="CZ129" s="359">
        <v>0</v>
      </c>
      <c r="DA129" s="359">
        <v>0</v>
      </c>
      <c r="DB129" s="359">
        <v>0</v>
      </c>
      <c r="DC129" s="359">
        <v>0</v>
      </c>
      <c r="DE129" s="23">
        <f t="shared" si="66"/>
        <v>0</v>
      </c>
      <c r="DF129" s="23">
        <f t="shared" si="40"/>
        <v>0</v>
      </c>
    </row>
    <row r="130" spans="1:110" ht="20.25" customHeight="1">
      <c r="D130" s="1"/>
      <c r="F130" s="19"/>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19"/>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UV5hBYYZmAhsH6IapTLpXhaT4B7UaGH79lNh3yOqGNkoofmll6ELZdP9F0E+KvRrsSVHeEBe5N7suvhGfHNnRQ==" saltValue="5fuJmXmYcsgo5gIO02ZSf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4" priority="10">
      <formula>AND($F106&lt;&gt;0,$E106="")</formula>
    </cfRule>
  </conditionalFormatting>
  <conditionalFormatting sqref="F7:F8">
    <cfRule type="containsBlanks" dxfId="23" priority="13">
      <formula>LEN(TRIM(F7))=0</formula>
    </cfRule>
  </conditionalFormatting>
  <conditionalFormatting sqref="H7:DC129">
    <cfRule type="containsBlanks" dxfId="22" priority="5">
      <formula>LEN(TRIM(H7))=0</formula>
    </cfRule>
  </conditionalFormatting>
  <conditionalFormatting sqref="I22:DC22 AB34:DC36 R46:DC53 L106:DB108 L109:DC110">
    <cfRule type="containsBlanks" dxfId="21" priority="22">
      <formula>LEN(TRIM(I22))=0</formula>
    </cfRule>
  </conditionalFormatting>
  <conditionalFormatting sqref="I115:DC116">
    <cfRule type="containsBlanks" dxfId="20" priority="4">
      <formula>LEN(TRIM(I115))=0</formula>
    </cfRule>
  </conditionalFormatting>
  <conditionalFormatting sqref="K79">
    <cfRule type="containsBlanks" dxfId="19"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7" tint="0.39997558519241921"/>
    <pageSetUpPr fitToPage="1"/>
  </sheetPr>
  <dimension ref="A1:AB398"/>
  <sheetViews>
    <sheetView topLeftCell="A337" zoomScale="80" zoomScaleNormal="80" workbookViewId="0">
      <selection activeCell="F353" sqref="F353"/>
    </sheetView>
  </sheetViews>
  <sheetFormatPr defaultColWidth="9.140625" defaultRowHeight="12.75"/>
  <cols>
    <col min="1" max="1" width="21.5703125" style="198" customWidth="1"/>
    <col min="2" max="2" width="19.85546875" style="198" customWidth="1"/>
    <col min="3" max="3" width="12.140625" style="198" customWidth="1"/>
    <col min="4" max="4" width="12.140625" style="198" bestFit="1" customWidth="1"/>
    <col min="5" max="5" width="14.42578125" style="198" customWidth="1"/>
    <col min="6" max="6" width="16" style="198" customWidth="1"/>
    <col min="7" max="7" width="12.5703125" style="198" customWidth="1"/>
    <col min="8" max="8" width="15.42578125" style="198" customWidth="1"/>
    <col min="9" max="9" width="14.140625" style="198" customWidth="1"/>
    <col min="10" max="10" width="10.85546875" style="198" customWidth="1"/>
    <col min="11" max="11" width="13.42578125" style="198" customWidth="1"/>
    <col min="12" max="12" width="17.5703125" style="198" customWidth="1"/>
    <col min="13" max="13" width="11.85546875" style="198" customWidth="1"/>
    <col min="14" max="14" width="13.42578125" style="198" customWidth="1"/>
    <col min="15" max="16" width="14.42578125" style="198" customWidth="1"/>
    <col min="17" max="19" width="11.140625" style="198" bestFit="1" customWidth="1"/>
    <col min="20" max="20" width="14" style="198" customWidth="1"/>
    <col min="21" max="21" width="12.42578125" style="198" bestFit="1" customWidth="1"/>
    <col min="22" max="22" width="11.140625" style="198" customWidth="1"/>
    <col min="23" max="23" width="16.42578125" style="198" customWidth="1"/>
    <col min="24" max="24" width="12.140625" style="198" bestFit="1" customWidth="1"/>
    <col min="25" max="16384" width="9.140625" style="198"/>
  </cols>
  <sheetData>
    <row r="1" spans="2:14" ht="9" customHeight="1"/>
    <row r="2" spans="2:14" ht="14.25" customHeight="1">
      <c r="B2" s="201" t="s">
        <v>283</v>
      </c>
    </row>
    <row r="3" spans="2:14" ht="14.25" customHeight="1">
      <c r="B3" s="201"/>
    </row>
    <row r="4" spans="2:14" ht="33.75" customHeight="1">
      <c r="B4" s="739" t="s">
        <v>284</v>
      </c>
      <c r="C4" s="739"/>
      <c r="D4" s="739"/>
      <c r="E4" s="739"/>
      <c r="F4" s="739"/>
      <c r="G4" s="739"/>
      <c r="H4" s="739"/>
      <c r="I4" s="739"/>
      <c r="J4" s="739"/>
      <c r="K4" s="739"/>
      <c r="L4" s="739"/>
      <c r="M4" s="739"/>
      <c r="N4" s="739"/>
    </row>
    <row r="7" spans="2:14" ht="33.6" customHeight="1">
      <c r="B7" s="724" t="s">
        <v>285</v>
      </c>
      <c r="C7" s="725"/>
      <c r="D7" s="725"/>
      <c r="E7" s="725"/>
      <c r="F7" s="725"/>
      <c r="G7" s="725"/>
      <c r="H7" s="725"/>
      <c r="I7" s="725"/>
      <c r="J7" s="725"/>
    </row>
    <row r="8" spans="2:14">
      <c r="B8" s="716" t="s">
        <v>151</v>
      </c>
      <c r="C8" s="717"/>
      <c r="D8" s="717"/>
      <c r="E8" s="717"/>
      <c r="F8" s="717"/>
      <c r="G8" s="717"/>
      <c r="H8" s="717"/>
      <c r="I8" s="717"/>
      <c r="J8" s="717"/>
    </row>
    <row r="9" spans="2:14">
      <c r="B9" s="718" t="s">
        <v>151</v>
      </c>
      <c r="C9" s="719"/>
      <c r="D9" s="719"/>
      <c r="E9" s="720" t="s">
        <v>286</v>
      </c>
      <c r="F9" s="721"/>
      <c r="G9" s="721"/>
      <c r="H9" s="721"/>
      <c r="I9" s="721"/>
      <c r="J9" s="202"/>
    </row>
    <row r="10" spans="2:14">
      <c r="B10" s="719"/>
      <c r="C10" s="719"/>
      <c r="D10" s="719"/>
      <c r="E10" s="203" t="s">
        <v>287</v>
      </c>
      <c r="F10" s="203" t="s">
        <v>288</v>
      </c>
      <c r="G10" s="203" t="s">
        <v>289</v>
      </c>
      <c r="H10" s="203" t="s">
        <v>290</v>
      </c>
      <c r="I10" s="203" t="s">
        <v>291</v>
      </c>
      <c r="J10" s="202"/>
    </row>
    <row r="11" spans="2:14" ht="38.25">
      <c r="B11" s="204" t="s">
        <v>292</v>
      </c>
      <c r="C11" s="205" t="s">
        <v>293</v>
      </c>
      <c r="D11" s="205" t="s">
        <v>294</v>
      </c>
      <c r="E11" s="206">
        <v>17040889</v>
      </c>
      <c r="F11" s="206">
        <v>18797902</v>
      </c>
      <c r="G11" s="206">
        <v>20889139</v>
      </c>
      <c r="H11" s="206">
        <v>23273337</v>
      </c>
      <c r="I11" s="206">
        <v>24697252</v>
      </c>
      <c r="J11" s="202"/>
    </row>
    <row r="12" spans="2:14" ht="38.25">
      <c r="B12" s="205" t="s">
        <v>295</v>
      </c>
      <c r="C12" s="205" t="s">
        <v>293</v>
      </c>
      <c r="D12" s="205" t="s">
        <v>294</v>
      </c>
      <c r="E12" s="206">
        <v>2677499</v>
      </c>
      <c r="F12" s="206">
        <v>2965322</v>
      </c>
      <c r="G12" s="206">
        <v>3418201</v>
      </c>
      <c r="H12" s="206">
        <v>3833827</v>
      </c>
      <c r="I12" s="206">
        <v>4138665</v>
      </c>
      <c r="J12" s="202"/>
    </row>
    <row r="13" spans="2:14" ht="38.25">
      <c r="B13" s="205" t="s">
        <v>296</v>
      </c>
      <c r="C13" s="205" t="s">
        <v>293</v>
      </c>
      <c r="D13" s="205" t="s">
        <v>294</v>
      </c>
      <c r="E13" s="206">
        <v>1529156</v>
      </c>
      <c r="F13" s="206">
        <v>1682890</v>
      </c>
      <c r="G13" s="206">
        <v>1860560</v>
      </c>
      <c r="H13" s="206">
        <v>2011321</v>
      </c>
      <c r="I13" s="206">
        <v>2156295</v>
      </c>
      <c r="J13" s="202"/>
    </row>
    <row r="14" spans="2:14" ht="38.25">
      <c r="B14" s="205" t="s">
        <v>297</v>
      </c>
      <c r="C14" s="205" t="s">
        <v>293</v>
      </c>
      <c r="D14" s="205" t="s">
        <v>294</v>
      </c>
      <c r="E14" s="206">
        <v>2490280</v>
      </c>
      <c r="F14" s="206">
        <v>2737316</v>
      </c>
      <c r="G14" s="206">
        <v>2936164</v>
      </c>
      <c r="H14" s="206">
        <v>3171107</v>
      </c>
      <c r="I14" s="206">
        <v>3392788</v>
      </c>
      <c r="J14" s="202"/>
    </row>
    <row r="15" spans="2:14" ht="38.25">
      <c r="B15" s="205" t="s">
        <v>298</v>
      </c>
      <c r="C15" s="205" t="s">
        <v>293</v>
      </c>
      <c r="D15" s="205" t="s">
        <v>294</v>
      </c>
      <c r="E15" s="206">
        <v>4849578</v>
      </c>
      <c r="F15" s="206">
        <v>5254336</v>
      </c>
      <c r="G15" s="206">
        <v>5435058</v>
      </c>
      <c r="H15" s="206">
        <v>5998258</v>
      </c>
      <c r="I15" s="206">
        <v>6388796</v>
      </c>
      <c r="J15" s="202"/>
    </row>
    <row r="16" spans="2:14" ht="38.25">
      <c r="B16" s="205" t="s">
        <v>299</v>
      </c>
      <c r="C16" s="205" t="s">
        <v>293</v>
      </c>
      <c r="D16" s="205" t="s">
        <v>294</v>
      </c>
      <c r="E16" s="206">
        <v>5494375</v>
      </c>
      <c r="F16" s="206">
        <v>6158038</v>
      </c>
      <c r="G16" s="206">
        <v>7239155</v>
      </c>
      <c r="H16" s="206">
        <v>8258824</v>
      </c>
      <c r="I16" s="206">
        <v>8620709</v>
      </c>
      <c r="J16" s="202"/>
    </row>
    <row r="18" spans="2:10">
      <c r="B18" s="724" t="s">
        <v>300</v>
      </c>
      <c r="C18" s="725"/>
      <c r="D18" s="725"/>
      <c r="E18" s="725"/>
      <c r="F18" s="725"/>
      <c r="G18" s="725"/>
      <c r="H18" s="725"/>
      <c r="I18" s="725"/>
      <c r="J18" s="725"/>
    </row>
    <row r="19" spans="2:10">
      <c r="B19" s="716" t="s">
        <v>151</v>
      </c>
      <c r="C19" s="717"/>
      <c r="D19" s="717"/>
      <c r="E19" s="717"/>
      <c r="F19" s="717"/>
      <c r="G19" s="717"/>
      <c r="H19" s="717"/>
      <c r="I19" s="717"/>
      <c r="J19" s="717"/>
    </row>
    <row r="20" spans="2:10">
      <c r="B20" s="718" t="s">
        <v>151</v>
      </c>
      <c r="C20" s="719"/>
      <c r="D20" s="719"/>
      <c r="E20" s="720" t="s">
        <v>301</v>
      </c>
      <c r="F20" s="721"/>
      <c r="G20" s="721"/>
      <c r="H20" s="721"/>
      <c r="I20" s="721"/>
      <c r="J20" s="202"/>
    </row>
    <row r="21" spans="2:10">
      <c r="B21" s="719"/>
      <c r="C21" s="719"/>
      <c r="D21" s="719"/>
      <c r="E21" s="203" t="s">
        <v>287</v>
      </c>
      <c r="F21" s="203" t="s">
        <v>288</v>
      </c>
      <c r="G21" s="203" t="s">
        <v>289</v>
      </c>
      <c r="H21" s="203" t="s">
        <v>290</v>
      </c>
      <c r="I21" s="203" t="s">
        <v>291</v>
      </c>
      <c r="J21" s="202"/>
    </row>
    <row r="22" spans="2:10" ht="38.25">
      <c r="B22" s="722" t="s">
        <v>293</v>
      </c>
      <c r="C22" s="722" t="s">
        <v>294</v>
      </c>
      <c r="D22" s="205" t="s">
        <v>292</v>
      </c>
      <c r="E22" s="206">
        <v>76496408</v>
      </c>
      <c r="F22" s="206">
        <v>85187334</v>
      </c>
      <c r="G22" s="206">
        <v>92627646</v>
      </c>
      <c r="H22" s="206">
        <v>99142785</v>
      </c>
      <c r="I22" s="206">
        <v>97755042</v>
      </c>
      <c r="J22" s="202"/>
    </row>
    <row r="23" spans="2:10" ht="25.5">
      <c r="B23" s="723"/>
      <c r="C23" s="723"/>
      <c r="D23" s="205" t="s">
        <v>295</v>
      </c>
      <c r="E23" s="206">
        <v>13506973</v>
      </c>
      <c r="F23" s="206">
        <v>14235463</v>
      </c>
      <c r="G23" s="206">
        <v>15697786</v>
      </c>
      <c r="H23" s="206">
        <v>16984836</v>
      </c>
      <c r="I23" s="206">
        <v>17317711</v>
      </c>
      <c r="J23" s="202"/>
    </row>
    <row r="24" spans="2:10" ht="25.5">
      <c r="B24" s="723"/>
      <c r="C24" s="723"/>
      <c r="D24" s="205" t="s">
        <v>296</v>
      </c>
      <c r="E24" s="206">
        <v>7294810</v>
      </c>
      <c r="F24" s="206">
        <v>8052860</v>
      </c>
      <c r="G24" s="206">
        <v>8933756</v>
      </c>
      <c r="H24" s="206">
        <v>9690123</v>
      </c>
      <c r="I24" s="206">
        <v>9697839</v>
      </c>
      <c r="J24" s="202"/>
    </row>
    <row r="25" spans="2:10" ht="25.5">
      <c r="B25" s="723"/>
      <c r="C25" s="723"/>
      <c r="D25" s="205" t="s">
        <v>297</v>
      </c>
      <c r="E25" s="206">
        <v>11093049</v>
      </c>
      <c r="F25" s="206">
        <v>12973640</v>
      </c>
      <c r="G25" s="206">
        <v>13742685</v>
      </c>
      <c r="H25" s="206">
        <v>14223948</v>
      </c>
      <c r="I25" s="206">
        <v>13970511</v>
      </c>
      <c r="J25" s="202"/>
    </row>
    <row r="26" spans="2:10" ht="25.5">
      <c r="B26" s="723"/>
      <c r="C26" s="723"/>
      <c r="D26" s="205" t="s">
        <v>298</v>
      </c>
      <c r="E26" s="206">
        <v>20289689</v>
      </c>
      <c r="F26" s="206">
        <v>22747087</v>
      </c>
      <c r="G26" s="206">
        <v>22161593</v>
      </c>
      <c r="H26" s="206">
        <v>23849232</v>
      </c>
      <c r="I26" s="206">
        <v>23204915</v>
      </c>
      <c r="J26" s="202"/>
    </row>
    <row r="27" spans="2:10" ht="25.5">
      <c r="B27" s="723"/>
      <c r="C27" s="723"/>
      <c r="D27" s="205" t="s">
        <v>299</v>
      </c>
      <c r="E27" s="206">
        <v>24311886</v>
      </c>
      <c r="F27" s="206">
        <v>27178285</v>
      </c>
      <c r="G27" s="206">
        <v>32091825</v>
      </c>
      <c r="H27" s="206">
        <v>34394646</v>
      </c>
      <c r="I27" s="206">
        <v>33564066</v>
      </c>
      <c r="J27" s="202"/>
    </row>
    <row r="29" spans="2:10">
      <c r="B29" s="724" t="s">
        <v>302</v>
      </c>
      <c r="C29" s="725"/>
      <c r="D29" s="725"/>
      <c r="E29" s="725"/>
      <c r="F29" s="725"/>
      <c r="G29" s="725"/>
      <c r="H29" s="725"/>
      <c r="I29" s="725"/>
      <c r="J29" s="725"/>
    </row>
    <row r="30" spans="2:10">
      <c r="B30" s="716" t="s">
        <v>151</v>
      </c>
      <c r="C30" s="717"/>
      <c r="D30" s="717"/>
      <c r="E30" s="717"/>
      <c r="F30" s="717"/>
      <c r="G30" s="717"/>
      <c r="H30" s="717"/>
      <c r="I30" s="717"/>
      <c r="J30" s="717"/>
    </row>
    <row r="31" spans="2:10">
      <c r="B31" s="718" t="s">
        <v>151</v>
      </c>
      <c r="C31" s="719"/>
      <c r="D31" s="719"/>
      <c r="E31" s="720" t="s">
        <v>303</v>
      </c>
      <c r="F31" s="721"/>
      <c r="G31" s="721"/>
      <c r="H31" s="721"/>
      <c r="I31" s="721"/>
      <c r="J31" s="202"/>
    </row>
    <row r="32" spans="2:10">
      <c r="B32" s="719"/>
      <c r="C32" s="719"/>
      <c r="D32" s="719"/>
      <c r="E32" s="203" t="s">
        <v>287</v>
      </c>
      <c r="F32" s="203" t="s">
        <v>288</v>
      </c>
      <c r="G32" s="203" t="s">
        <v>289</v>
      </c>
      <c r="H32" s="203" t="s">
        <v>290</v>
      </c>
      <c r="I32" s="203" t="s">
        <v>291</v>
      </c>
      <c r="J32" s="202"/>
    </row>
    <row r="33" spans="2:10" ht="38.25">
      <c r="B33" s="722" t="s">
        <v>293</v>
      </c>
      <c r="C33" s="722" t="s">
        <v>294</v>
      </c>
      <c r="D33" s="205" t="s">
        <v>292</v>
      </c>
      <c r="E33" s="206">
        <v>86654</v>
      </c>
      <c r="F33" s="206">
        <v>87683</v>
      </c>
      <c r="G33" s="206">
        <v>90363</v>
      </c>
      <c r="H33" s="206">
        <v>94285</v>
      </c>
      <c r="I33" s="206">
        <v>92748</v>
      </c>
      <c r="J33" s="202"/>
    </row>
    <row r="34" spans="2:10" ht="25.5">
      <c r="B34" s="723"/>
      <c r="C34" s="723"/>
      <c r="D34" s="205" t="s">
        <v>295</v>
      </c>
      <c r="E34" s="206">
        <v>71355</v>
      </c>
      <c r="F34" s="206">
        <v>72282</v>
      </c>
      <c r="G34" s="206">
        <v>75235</v>
      </c>
      <c r="H34" s="206">
        <v>78891</v>
      </c>
      <c r="I34" s="206">
        <v>77759</v>
      </c>
      <c r="J34" s="202"/>
    </row>
    <row r="35" spans="2:10" ht="25.5">
      <c r="B35" s="723"/>
      <c r="C35" s="723"/>
      <c r="D35" s="205" t="s">
        <v>296</v>
      </c>
      <c r="E35" s="206">
        <v>7748</v>
      </c>
      <c r="F35" s="206">
        <v>7847</v>
      </c>
      <c r="G35" s="206">
        <v>7701</v>
      </c>
      <c r="H35" s="206">
        <v>7806</v>
      </c>
      <c r="I35" s="206">
        <v>7582</v>
      </c>
      <c r="J35" s="202"/>
    </row>
    <row r="36" spans="2:10" ht="25.5">
      <c r="B36" s="723"/>
      <c r="C36" s="723"/>
      <c r="D36" s="205" t="s">
        <v>297</v>
      </c>
      <c r="E36" s="206">
        <v>4809</v>
      </c>
      <c r="F36" s="206">
        <v>4770</v>
      </c>
      <c r="G36" s="206">
        <v>4725</v>
      </c>
      <c r="H36" s="206">
        <v>4817</v>
      </c>
      <c r="I36" s="206">
        <v>4716</v>
      </c>
      <c r="J36" s="202"/>
    </row>
    <row r="37" spans="2:10" ht="25.5">
      <c r="B37" s="723"/>
      <c r="C37" s="723"/>
      <c r="D37" s="205" t="s">
        <v>298</v>
      </c>
      <c r="E37" s="206">
        <v>2383</v>
      </c>
      <c r="F37" s="206">
        <v>2415</v>
      </c>
      <c r="G37" s="206">
        <v>2321</v>
      </c>
      <c r="H37" s="206">
        <v>2383</v>
      </c>
      <c r="I37" s="206">
        <v>2305</v>
      </c>
      <c r="J37" s="202"/>
    </row>
    <row r="38" spans="2:10" ht="25.5">
      <c r="B38" s="723"/>
      <c r="C38" s="723"/>
      <c r="D38" s="205" t="s">
        <v>299</v>
      </c>
      <c r="E38" s="206">
        <v>359</v>
      </c>
      <c r="F38" s="206">
        <v>369</v>
      </c>
      <c r="G38" s="206">
        <v>381</v>
      </c>
      <c r="H38" s="206">
        <v>388</v>
      </c>
      <c r="I38" s="206">
        <v>386</v>
      </c>
      <c r="J38" s="202"/>
    </row>
    <row r="40" spans="2:10">
      <c r="B40" s="198" t="s">
        <v>304</v>
      </c>
      <c r="E40" s="198" t="s">
        <v>305</v>
      </c>
    </row>
    <row r="41" spans="2:10">
      <c r="E41" s="198">
        <v>2016</v>
      </c>
      <c r="F41" s="198">
        <v>2017</v>
      </c>
      <c r="G41" s="198">
        <v>2018</v>
      </c>
      <c r="H41" s="198">
        <v>2019</v>
      </c>
      <c r="I41" s="198">
        <v>2020</v>
      </c>
      <c r="J41" s="198" t="s">
        <v>306</v>
      </c>
    </row>
    <row r="42" spans="2:10" ht="38.25">
      <c r="B42" s="198">
        <v>1000</v>
      </c>
      <c r="D42" s="205" t="s">
        <v>292</v>
      </c>
      <c r="E42" s="197">
        <f t="shared" ref="E42:I47" si="0">E22/E33*$B$42</f>
        <v>882779.88321370049</v>
      </c>
      <c r="F42" s="197">
        <f t="shared" si="0"/>
        <v>971537.6298712407</v>
      </c>
      <c r="G42" s="197">
        <f t="shared" si="0"/>
        <v>1025061.6513395968</v>
      </c>
      <c r="H42" s="197">
        <f t="shared" si="0"/>
        <v>1051522.3524420639</v>
      </c>
      <c r="I42" s="197">
        <f t="shared" si="0"/>
        <v>1053985.4444300686</v>
      </c>
      <c r="J42" s="197">
        <f t="shared" ref="J42:J47" si="1">AVERAGE(E42:I42)</f>
        <v>996977.39225933398</v>
      </c>
    </row>
    <row r="43" spans="2:10" ht="25.5">
      <c r="D43" s="205" t="s">
        <v>295</v>
      </c>
      <c r="E43" s="197">
        <f t="shared" si="0"/>
        <v>189292.59337117229</v>
      </c>
      <c r="F43" s="197">
        <f t="shared" si="0"/>
        <v>196943.40223015411</v>
      </c>
      <c r="G43" s="197">
        <f t="shared" si="0"/>
        <v>208650.04319797966</v>
      </c>
      <c r="H43" s="197">
        <f t="shared" si="0"/>
        <v>215294.97661330187</v>
      </c>
      <c r="I43" s="197">
        <f t="shared" si="0"/>
        <v>222710.05285561798</v>
      </c>
      <c r="J43" s="197">
        <f t="shared" si="1"/>
        <v>206578.21365364519</v>
      </c>
    </row>
    <row r="44" spans="2:10" ht="25.5">
      <c r="D44" s="205" t="s">
        <v>296</v>
      </c>
      <c r="E44" s="197">
        <f t="shared" si="0"/>
        <v>941508.77645844093</v>
      </c>
      <c r="F44" s="197">
        <f t="shared" si="0"/>
        <v>1026234.2296419012</v>
      </c>
      <c r="G44" s="197">
        <f t="shared" si="0"/>
        <v>1160077.3925464225</v>
      </c>
      <c r="H44" s="197">
        <f t="shared" si="0"/>
        <v>1241368.5626441198</v>
      </c>
      <c r="I44" s="197">
        <f t="shared" si="0"/>
        <v>1279060.801899235</v>
      </c>
      <c r="J44" s="197">
        <f t="shared" si="1"/>
        <v>1129649.952638024</v>
      </c>
    </row>
    <row r="45" spans="2:10" ht="25.5">
      <c r="D45" s="205" t="s">
        <v>297</v>
      </c>
      <c r="E45" s="197">
        <f t="shared" si="0"/>
        <v>2306726.7623206489</v>
      </c>
      <c r="F45" s="197">
        <f t="shared" si="0"/>
        <v>2719840.670859539</v>
      </c>
      <c r="G45" s="197">
        <f t="shared" si="0"/>
        <v>2908504.7619047617</v>
      </c>
      <c r="H45" s="197">
        <f t="shared" si="0"/>
        <v>2952864.4384471662</v>
      </c>
      <c r="I45" s="197">
        <f t="shared" si="0"/>
        <v>2962364.5038167937</v>
      </c>
      <c r="J45" s="197">
        <f t="shared" si="1"/>
        <v>2770060.2274697819</v>
      </c>
    </row>
    <row r="46" spans="2:10" ht="25.5">
      <c r="D46" s="205" t="s">
        <v>298</v>
      </c>
      <c r="E46" s="197">
        <f t="shared" si="0"/>
        <v>8514347.0415442716</v>
      </c>
      <c r="F46" s="197">
        <f t="shared" si="0"/>
        <v>9419083.6438923404</v>
      </c>
      <c r="G46" s="197">
        <f t="shared" si="0"/>
        <v>9548295.1314088758</v>
      </c>
      <c r="H46" s="197">
        <f t="shared" si="0"/>
        <v>10008070.499370541</v>
      </c>
      <c r="I46" s="197">
        <f t="shared" si="0"/>
        <v>10067208.242950108</v>
      </c>
      <c r="J46" s="197">
        <f t="shared" si="1"/>
        <v>9511400.9118332304</v>
      </c>
    </row>
    <row r="47" spans="2:10" ht="25.5">
      <c r="D47" s="205" t="s">
        <v>299</v>
      </c>
      <c r="E47" s="197">
        <f t="shared" si="0"/>
        <v>67721130.91922006</v>
      </c>
      <c r="F47" s="197">
        <f t="shared" si="0"/>
        <v>73653888.888888896</v>
      </c>
      <c r="G47" s="197">
        <f t="shared" si="0"/>
        <v>84230511.811023623</v>
      </c>
      <c r="H47" s="197">
        <f t="shared" si="0"/>
        <v>88645994.84536083</v>
      </c>
      <c r="I47" s="197">
        <f t="shared" si="0"/>
        <v>86953538.860103622</v>
      </c>
      <c r="J47" s="197">
        <f t="shared" si="1"/>
        <v>80241013.064919397</v>
      </c>
    </row>
    <row r="50" spans="2:10">
      <c r="B50" s="198" t="s">
        <v>307</v>
      </c>
      <c r="E50" s="198" t="s">
        <v>305</v>
      </c>
    </row>
    <row r="51" spans="2:10">
      <c r="E51" s="198">
        <v>2016</v>
      </c>
      <c r="F51" s="198">
        <v>2017</v>
      </c>
      <c r="G51" s="198">
        <v>2018</v>
      </c>
      <c r="H51" s="198">
        <v>2019</v>
      </c>
      <c r="I51" s="198">
        <v>2020</v>
      </c>
      <c r="J51" s="198" t="s">
        <v>306</v>
      </c>
    </row>
    <row r="52" spans="2:10" ht="38.25">
      <c r="B52" s="198">
        <v>1000</v>
      </c>
      <c r="D52" s="205" t="s">
        <v>292</v>
      </c>
      <c r="E52" s="197">
        <f t="shared" ref="E52:I57" si="2">E11/E33*$B$52</f>
        <v>196654.38410229189</v>
      </c>
      <c r="F52" s="197">
        <f t="shared" si="2"/>
        <v>214384.79522826546</v>
      </c>
      <c r="G52" s="197">
        <f t="shared" si="2"/>
        <v>231169.16215707755</v>
      </c>
      <c r="H52" s="197">
        <f t="shared" si="2"/>
        <v>246840.29272949038</v>
      </c>
      <c r="I52" s="197">
        <f t="shared" si="2"/>
        <v>266283.39155561302</v>
      </c>
      <c r="J52" s="197">
        <f t="shared" ref="J52:J57" si="3">AVERAGE(E52:I52)</f>
        <v>231066.40515454765</v>
      </c>
    </row>
    <row r="53" spans="2:10" ht="25.5">
      <c r="D53" s="205" t="s">
        <v>295</v>
      </c>
      <c r="E53" s="197">
        <f t="shared" si="2"/>
        <v>37523.635344404742</v>
      </c>
      <c r="F53" s="197">
        <f t="shared" si="2"/>
        <v>41024.349077225306</v>
      </c>
      <c r="G53" s="197">
        <f t="shared" si="2"/>
        <v>45433.654549079547</v>
      </c>
      <c r="H53" s="197">
        <f t="shared" si="2"/>
        <v>48596.506572359329</v>
      </c>
      <c r="I53" s="197">
        <f t="shared" si="2"/>
        <v>53224.256999189805</v>
      </c>
      <c r="J53" s="197">
        <f t="shared" si="3"/>
        <v>45160.480508451743</v>
      </c>
    </row>
    <row r="54" spans="2:10" ht="25.5">
      <c r="D54" s="205" t="s">
        <v>296</v>
      </c>
      <c r="E54" s="197">
        <f t="shared" si="2"/>
        <v>197361.38358286009</v>
      </c>
      <c r="F54" s="197">
        <f t="shared" si="2"/>
        <v>214462.85204536768</v>
      </c>
      <c r="G54" s="197">
        <f t="shared" si="2"/>
        <v>241599.79223477471</v>
      </c>
      <c r="H54" s="197">
        <f t="shared" si="2"/>
        <v>257663.4640020497</v>
      </c>
      <c r="I54" s="197">
        <f t="shared" si="2"/>
        <v>284396.59720390401</v>
      </c>
      <c r="J54" s="197">
        <f t="shared" si="3"/>
        <v>239096.81781379125</v>
      </c>
    </row>
    <row r="55" spans="2:10" ht="25.5">
      <c r="D55" s="205" t="s">
        <v>297</v>
      </c>
      <c r="E55" s="197">
        <f t="shared" si="2"/>
        <v>517837.38823040132</v>
      </c>
      <c r="F55" s="197">
        <f t="shared" si="2"/>
        <v>573860.79664570233</v>
      </c>
      <c r="G55" s="197">
        <f t="shared" si="2"/>
        <v>621410.37037037045</v>
      </c>
      <c r="H55" s="197">
        <f t="shared" si="2"/>
        <v>658315.75669503841</v>
      </c>
      <c r="I55" s="197">
        <f t="shared" si="2"/>
        <v>719420.69550466503</v>
      </c>
      <c r="J55" s="197">
        <f t="shared" si="3"/>
        <v>618169.00148923555</v>
      </c>
    </row>
    <row r="56" spans="2:10" ht="25.5">
      <c r="D56" s="205" t="s">
        <v>298</v>
      </c>
      <c r="E56" s="197">
        <f t="shared" si="2"/>
        <v>2035072.5975660933</v>
      </c>
      <c r="F56" s="197">
        <f t="shared" si="2"/>
        <v>2175708.4886128362</v>
      </c>
      <c r="G56" s="197">
        <f t="shared" si="2"/>
        <v>2341688.0654890132</v>
      </c>
      <c r="H56" s="197">
        <f t="shared" si="2"/>
        <v>2517103.6508602602</v>
      </c>
      <c r="I56" s="197">
        <f t="shared" si="2"/>
        <v>2771711.9305856833</v>
      </c>
      <c r="J56" s="197">
        <f t="shared" si="3"/>
        <v>2368256.9466227768</v>
      </c>
    </row>
    <row r="57" spans="2:10" ht="25.5">
      <c r="D57" s="205" t="s">
        <v>299</v>
      </c>
      <c r="E57" s="197">
        <f t="shared" si="2"/>
        <v>15304665.73816156</v>
      </c>
      <c r="F57" s="197">
        <f t="shared" si="2"/>
        <v>16688449.864498645</v>
      </c>
      <c r="G57" s="197">
        <f t="shared" si="2"/>
        <v>19000406.824146982</v>
      </c>
      <c r="H57" s="197">
        <f t="shared" si="2"/>
        <v>21285628.865979381</v>
      </c>
      <c r="I57" s="197">
        <f t="shared" si="2"/>
        <v>22333443.005181346</v>
      </c>
      <c r="J57" s="197">
        <f t="shared" si="3"/>
        <v>18922518.859593581</v>
      </c>
    </row>
    <row r="59" spans="2:10">
      <c r="B59" s="198" t="s">
        <v>308</v>
      </c>
      <c r="E59" s="198" t="s">
        <v>305</v>
      </c>
    </row>
    <row r="61" spans="2:10">
      <c r="E61" s="198">
        <v>2016</v>
      </c>
      <c r="F61" s="198">
        <v>2017</v>
      </c>
      <c r="G61" s="198">
        <v>2018</v>
      </c>
      <c r="H61" s="198">
        <v>2019</v>
      </c>
      <c r="I61" s="198">
        <v>2020</v>
      </c>
      <c r="J61" s="198" t="s">
        <v>306</v>
      </c>
    </row>
    <row r="62" spans="2:10" ht="38.25">
      <c r="D62" s="205" t="s">
        <v>292</v>
      </c>
      <c r="E62" s="207">
        <f t="shared" ref="E62:J67" si="4">E52/E42</f>
        <v>0.22276717881969046</v>
      </c>
      <c r="F62" s="207">
        <f t="shared" si="4"/>
        <v>0.22066545714413366</v>
      </c>
      <c r="G62" s="207">
        <f t="shared" si="4"/>
        <v>0.2255173255725402</v>
      </c>
      <c r="H62" s="207">
        <f t="shared" si="4"/>
        <v>0.23474564487975602</v>
      </c>
      <c r="I62" s="207">
        <f t="shared" si="4"/>
        <v>0.2526442779289072</v>
      </c>
      <c r="J62" s="207">
        <f t="shared" si="4"/>
        <v>0.23176694571870754</v>
      </c>
    </row>
    <row r="63" spans="2:10" ht="25.5">
      <c r="D63" s="205" t="s">
        <v>295</v>
      </c>
      <c r="E63" s="207">
        <f t="shared" si="4"/>
        <v>0.19823086934430095</v>
      </c>
      <c r="F63" s="207">
        <f t="shared" si="4"/>
        <v>0.20830527254364678</v>
      </c>
      <c r="G63" s="207">
        <f t="shared" si="4"/>
        <v>0.21775051590077735</v>
      </c>
      <c r="H63" s="207">
        <f t="shared" si="4"/>
        <v>0.22572057804973802</v>
      </c>
      <c r="I63" s="207">
        <f t="shared" si="4"/>
        <v>0.23898452861351022</v>
      </c>
      <c r="J63" s="207">
        <f t="shared" si="4"/>
        <v>0.21861201967875019</v>
      </c>
    </row>
    <row r="64" spans="2:10" ht="25.5">
      <c r="D64" s="205" t="s">
        <v>296</v>
      </c>
      <c r="E64" s="207">
        <f t="shared" si="4"/>
        <v>0.20962245761027359</v>
      </c>
      <c r="F64" s="207">
        <f t="shared" si="4"/>
        <v>0.20898041192818456</v>
      </c>
      <c r="G64" s="207">
        <f t="shared" si="4"/>
        <v>0.20826178821091598</v>
      </c>
      <c r="H64" s="207">
        <f t="shared" si="4"/>
        <v>0.2075640319529484</v>
      </c>
      <c r="I64" s="207">
        <f t="shared" si="4"/>
        <v>0.22234798907261713</v>
      </c>
      <c r="J64" s="207">
        <f t="shared" si="4"/>
        <v>0.2116556701971602</v>
      </c>
    </row>
    <row r="65" spans="1:28" ht="25.5">
      <c r="D65" s="205" t="s">
        <v>297</v>
      </c>
      <c r="E65" s="207">
        <f t="shared" si="4"/>
        <v>0.22449012890865261</v>
      </c>
      <c r="F65" s="207">
        <f t="shared" si="4"/>
        <v>0.21099059323366456</v>
      </c>
      <c r="G65" s="207">
        <f t="shared" si="4"/>
        <v>0.21365286332328803</v>
      </c>
      <c r="H65" s="207">
        <f t="shared" si="4"/>
        <v>0.22294140839097557</v>
      </c>
      <c r="I65" s="207">
        <f t="shared" si="4"/>
        <v>0.24285353628081324</v>
      </c>
      <c r="J65" s="207">
        <f t="shared" si="4"/>
        <v>0.22316085237391434</v>
      </c>
    </row>
    <row r="66" spans="1:28" ht="25.5">
      <c r="D66" s="205" t="s">
        <v>298</v>
      </c>
      <c r="E66" s="207">
        <f t="shared" si="4"/>
        <v>0.23901687206738362</v>
      </c>
      <c r="F66" s="207">
        <f t="shared" si="4"/>
        <v>0.23098940097252887</v>
      </c>
      <c r="G66" s="207">
        <f t="shared" si="4"/>
        <v>0.24524672030571085</v>
      </c>
      <c r="H66" s="207">
        <f t="shared" si="4"/>
        <v>0.25150738606593287</v>
      </c>
      <c r="I66" s="207">
        <f t="shared" si="4"/>
        <v>0.2753208102679971</v>
      </c>
      <c r="J66" s="207">
        <f t="shared" si="4"/>
        <v>0.24899139133925102</v>
      </c>
    </row>
    <row r="67" spans="1:28" ht="25.5">
      <c r="D67" s="205" t="s">
        <v>299</v>
      </c>
      <c r="E67" s="207">
        <f t="shared" si="4"/>
        <v>0.22599542462481109</v>
      </c>
      <c r="F67" s="207">
        <f t="shared" si="4"/>
        <v>0.22657934450242168</v>
      </c>
      <c r="G67" s="207">
        <f t="shared" si="4"/>
        <v>0.22557629552074399</v>
      </c>
      <c r="H67" s="207">
        <f t="shared" si="4"/>
        <v>0.24011946510512128</v>
      </c>
      <c r="I67" s="207">
        <f t="shared" si="4"/>
        <v>0.25684340508685688</v>
      </c>
      <c r="J67" s="207">
        <f t="shared" si="4"/>
        <v>0.23582103636059806</v>
      </c>
    </row>
    <row r="68" spans="1:28" ht="13.5" thickBot="1">
      <c r="D68" s="208"/>
      <c r="E68" s="197"/>
      <c r="F68" s="197"/>
      <c r="G68" s="197"/>
      <c r="H68" s="197"/>
      <c r="I68" s="197"/>
      <c r="L68" s="200"/>
    </row>
    <row r="69" spans="1:28">
      <c r="A69" s="277"/>
      <c r="B69" s="278" t="s">
        <v>309</v>
      </c>
      <c r="C69" s="278"/>
      <c r="D69" s="279"/>
      <c r="E69" s="242"/>
      <c r="F69" s="242"/>
      <c r="G69" s="242"/>
      <c r="H69" s="242"/>
      <c r="I69" s="242"/>
      <c r="J69" s="278"/>
      <c r="K69" s="278"/>
      <c r="L69" s="280"/>
      <c r="M69" s="278"/>
      <c r="N69" s="278"/>
      <c r="O69" s="278"/>
      <c r="P69" s="278"/>
      <c r="Q69" s="278"/>
      <c r="R69" s="278"/>
      <c r="S69" s="278"/>
      <c r="T69" s="278"/>
      <c r="U69" s="278"/>
      <c r="V69" s="278"/>
      <c r="W69" s="278"/>
      <c r="X69" s="278"/>
      <c r="Y69" s="278"/>
      <c r="Z69" s="278"/>
      <c r="AA69" s="278"/>
      <c r="AB69" s="281"/>
    </row>
    <row r="70" spans="1:28">
      <c r="A70" s="282" t="s">
        <v>310</v>
      </c>
      <c r="B70" s="198">
        <v>1</v>
      </c>
      <c r="C70" s="198">
        <v>2</v>
      </c>
      <c r="D70" s="197">
        <v>3</v>
      </c>
      <c r="E70" s="197">
        <v>4</v>
      </c>
      <c r="F70" s="197">
        <v>5</v>
      </c>
      <c r="G70" s="197">
        <v>6</v>
      </c>
      <c r="H70" s="197">
        <v>7</v>
      </c>
      <c r="I70" s="197">
        <v>8</v>
      </c>
      <c r="J70" s="198">
        <v>9</v>
      </c>
      <c r="K70" s="198">
        <v>10</v>
      </c>
      <c r="L70" s="198">
        <v>11</v>
      </c>
      <c r="M70" s="198">
        <v>12</v>
      </c>
      <c r="N70" s="198">
        <v>13</v>
      </c>
      <c r="O70" s="198">
        <v>14</v>
      </c>
      <c r="P70" s="198">
        <v>15</v>
      </c>
      <c r="Q70" s="198">
        <v>16</v>
      </c>
      <c r="R70" s="198">
        <v>17</v>
      </c>
      <c r="S70" s="198">
        <v>18</v>
      </c>
      <c r="T70" s="198">
        <v>19</v>
      </c>
      <c r="U70" s="198">
        <v>20</v>
      </c>
      <c r="V70" s="198">
        <v>21</v>
      </c>
      <c r="W70" s="198">
        <v>22</v>
      </c>
      <c r="X70" s="198">
        <v>23</v>
      </c>
      <c r="Y70" s="198">
        <v>24</v>
      </c>
      <c r="Z70" s="198">
        <v>25</v>
      </c>
      <c r="AA70" s="198">
        <v>26</v>
      </c>
      <c r="AB70" s="283">
        <v>27</v>
      </c>
    </row>
    <row r="71" spans="1:28">
      <c r="A71" s="282"/>
      <c r="B71" s="197">
        <f>J53*0.7</f>
        <v>31612.336355916217</v>
      </c>
      <c r="C71" s="197">
        <f>J53</f>
        <v>45160.480508451743</v>
      </c>
      <c r="D71" s="197">
        <f>J52*0.75</f>
        <v>173299.80386591074</v>
      </c>
      <c r="E71" s="197">
        <f>J52</f>
        <v>231066.40515454765</v>
      </c>
      <c r="F71" s="197">
        <f t="shared" ref="F71:Y71" si="5">E71*$F$73</f>
        <v>249551.71756691148</v>
      </c>
      <c r="G71" s="197">
        <f t="shared" si="5"/>
        <v>269515.85497226444</v>
      </c>
      <c r="H71" s="197">
        <f t="shared" si="5"/>
        <v>291077.12337004562</v>
      </c>
      <c r="I71" s="197">
        <f t="shared" si="5"/>
        <v>314363.29323964927</v>
      </c>
      <c r="J71" s="197">
        <f t="shared" si="5"/>
        <v>339512.35669882124</v>
      </c>
      <c r="K71" s="197">
        <f t="shared" si="5"/>
        <v>366673.34523472696</v>
      </c>
      <c r="L71" s="197">
        <f t="shared" si="5"/>
        <v>396007.21285350516</v>
      </c>
      <c r="M71" s="197">
        <f t="shared" si="5"/>
        <v>427687.78988178557</v>
      </c>
      <c r="N71" s="197">
        <f t="shared" si="5"/>
        <v>461902.81307232846</v>
      </c>
      <c r="O71" s="197">
        <f t="shared" si="5"/>
        <v>498855.03811811475</v>
      </c>
      <c r="P71" s="197">
        <f t="shared" si="5"/>
        <v>538763.44116756401</v>
      </c>
      <c r="Q71" s="197">
        <f t="shared" si="5"/>
        <v>581864.51646096923</v>
      </c>
      <c r="R71" s="197">
        <f t="shared" si="5"/>
        <v>628413.67777784681</v>
      </c>
      <c r="S71" s="197">
        <f t="shared" si="5"/>
        <v>678686.77200007462</v>
      </c>
      <c r="T71" s="197">
        <f t="shared" si="5"/>
        <v>732981.71376008063</v>
      </c>
      <c r="U71" s="197">
        <f t="shared" si="5"/>
        <v>791620.25086088711</v>
      </c>
      <c r="V71" s="197">
        <f t="shared" si="5"/>
        <v>854949.87092975818</v>
      </c>
      <c r="W71" s="197">
        <f t="shared" si="5"/>
        <v>923345.86060413893</v>
      </c>
      <c r="X71" s="197">
        <f t="shared" si="5"/>
        <v>997213.52945247013</v>
      </c>
      <c r="Y71" s="197">
        <f t="shared" si="5"/>
        <v>1076990.6118086679</v>
      </c>
      <c r="Z71" s="197">
        <f t="shared" ref="Z71:AB71" si="6">Y71*$F$73</f>
        <v>1163149.8607533614</v>
      </c>
      <c r="AA71" s="197">
        <f t="shared" si="6"/>
        <v>1256201.8496136304</v>
      </c>
      <c r="AB71" s="284">
        <f t="shared" si="6"/>
        <v>1356697.9975827211</v>
      </c>
    </row>
    <row r="72" spans="1:28" ht="62.1" customHeight="1">
      <c r="A72" s="282"/>
      <c r="B72" s="285" t="s">
        <v>311</v>
      </c>
      <c r="C72" s="286" t="s">
        <v>312</v>
      </c>
      <c r="D72" s="286" t="s">
        <v>313</v>
      </c>
      <c r="E72" s="287" t="s">
        <v>314</v>
      </c>
      <c r="F72" s="727" t="s">
        <v>315</v>
      </c>
      <c r="G72" s="726"/>
      <c r="H72" s="726"/>
      <c r="I72" s="664"/>
      <c r="J72" s="664"/>
      <c r="K72" s="664"/>
      <c r="L72" s="664"/>
      <c r="AB72" s="283"/>
    </row>
    <row r="73" spans="1:28" ht="13.5" thickBot="1">
      <c r="A73" s="288"/>
      <c r="B73" s="289"/>
      <c r="C73" s="289"/>
      <c r="D73" s="245"/>
      <c r="E73" s="245"/>
      <c r="F73" s="289">
        <v>1.08</v>
      </c>
      <c r="G73" s="290"/>
      <c r="H73" s="245"/>
      <c r="I73" s="245"/>
      <c r="J73" s="289"/>
      <c r="K73" s="289"/>
      <c r="L73" s="291"/>
      <c r="M73" s="289"/>
      <c r="N73" s="289"/>
      <c r="O73" s="289"/>
      <c r="P73" s="289"/>
      <c r="Q73" s="289"/>
      <c r="R73" s="289"/>
      <c r="S73" s="289"/>
      <c r="T73" s="289"/>
      <c r="U73" s="289"/>
      <c r="V73" s="289"/>
      <c r="W73" s="289"/>
      <c r="X73" s="289"/>
      <c r="Y73" s="289"/>
      <c r="Z73" s="289"/>
      <c r="AA73" s="289"/>
      <c r="AB73" s="292"/>
    </row>
    <row r="74" spans="1:28">
      <c r="A74" s="745" t="s">
        <v>316</v>
      </c>
      <c r="B74" s="726"/>
      <c r="C74" s="726"/>
      <c r="D74" s="726"/>
      <c r="E74" s="726"/>
      <c r="F74" s="726"/>
      <c r="G74" s="726"/>
      <c r="H74" s="726"/>
      <c r="I74" s="726"/>
      <c r="J74" s="726"/>
      <c r="K74" s="726"/>
      <c r="L74" s="726"/>
      <c r="M74" s="726"/>
    </row>
    <row r="75" spans="1:28" ht="23.25" customHeight="1">
      <c r="A75" s="726"/>
      <c r="B75" s="726"/>
      <c r="C75" s="726"/>
      <c r="D75" s="726"/>
      <c r="E75" s="726"/>
      <c r="F75" s="726"/>
      <c r="G75" s="726"/>
      <c r="H75" s="726"/>
      <c r="I75" s="726"/>
      <c r="J75" s="726"/>
      <c r="K75" s="726"/>
      <c r="L75" s="726"/>
      <c r="M75" s="726"/>
    </row>
    <row r="76" spans="1:28" ht="23.25" customHeight="1">
      <c r="A76" s="209"/>
      <c r="B76" s="209"/>
      <c r="C76" s="209"/>
      <c r="D76" s="209"/>
      <c r="E76" s="209"/>
      <c r="F76" s="209"/>
      <c r="G76" s="209"/>
      <c r="H76" s="209"/>
      <c r="I76" s="209"/>
      <c r="J76" s="209"/>
      <c r="K76" s="209"/>
      <c r="L76" s="209"/>
      <c r="M76" s="209"/>
    </row>
    <row r="77" spans="1:28" ht="18" customHeight="1">
      <c r="A77" s="726" t="s">
        <v>317</v>
      </c>
      <c r="B77" s="726"/>
      <c r="C77" s="726"/>
      <c r="D77" s="726"/>
      <c r="E77" s="726"/>
      <c r="F77" s="726"/>
      <c r="G77" s="726"/>
      <c r="H77" s="726"/>
      <c r="I77" s="726"/>
      <c r="J77" s="726"/>
      <c r="K77" s="726"/>
      <c r="L77" s="726"/>
      <c r="M77" s="726"/>
    </row>
    <row r="78" spans="1:28" ht="18" customHeight="1">
      <c r="A78" s="726"/>
      <c r="B78" s="726"/>
      <c r="C78" s="726"/>
      <c r="D78" s="726"/>
      <c r="E78" s="726"/>
      <c r="F78" s="726"/>
      <c r="G78" s="726"/>
      <c r="H78" s="726"/>
      <c r="I78" s="726"/>
      <c r="J78" s="726"/>
      <c r="K78" s="726"/>
      <c r="L78" s="726"/>
      <c r="M78" s="726"/>
    </row>
    <row r="79" spans="1:28" ht="23.25" customHeight="1">
      <c r="A79" s="209"/>
      <c r="B79" s="209"/>
      <c r="C79" s="209"/>
      <c r="D79" s="209"/>
      <c r="E79" s="209"/>
      <c r="F79" s="209"/>
      <c r="G79" s="209"/>
      <c r="H79" s="209"/>
      <c r="I79" s="209"/>
      <c r="J79" s="209"/>
      <c r="K79" s="209"/>
      <c r="L79" s="209"/>
      <c r="M79" s="209"/>
    </row>
    <row r="80" spans="1:28" ht="23.25" customHeight="1">
      <c r="A80" s="726" t="s">
        <v>318</v>
      </c>
      <c r="B80" s="726"/>
      <c r="C80" s="726"/>
      <c r="D80" s="726"/>
      <c r="E80" s="726"/>
      <c r="F80" s="726"/>
      <c r="G80" s="726"/>
      <c r="H80" s="726"/>
      <c r="I80" s="726"/>
      <c r="J80" s="726"/>
      <c r="K80" s="726"/>
      <c r="L80" s="726"/>
      <c r="M80" s="209"/>
    </row>
    <row r="82" spans="1:24" s="186" customFormat="1" ht="110.45" customHeight="1">
      <c r="A82" s="372">
        <v>1</v>
      </c>
      <c r="B82" s="570" t="s">
        <v>319</v>
      </c>
      <c r="C82" s="732" t="s">
        <v>320</v>
      </c>
      <c r="D82" s="733"/>
      <c r="E82" s="733"/>
      <c r="F82" s="733"/>
      <c r="G82" s="733"/>
      <c r="H82" s="733"/>
      <c r="I82" s="733"/>
      <c r="J82" s="210"/>
    </row>
    <row r="83" spans="1:24" s="186" customFormat="1">
      <c r="A83" s="147"/>
      <c r="B83" s="146"/>
      <c r="C83" s="183"/>
      <c r="D83" s="176"/>
      <c r="E83" s="146"/>
      <c r="F83" s="146"/>
      <c r="J83" s="210"/>
    </row>
    <row r="84" spans="1:24" s="186" customFormat="1" ht="156.75" customHeight="1">
      <c r="A84" s="182">
        <v>2</v>
      </c>
      <c r="B84" s="188" t="s">
        <v>321</v>
      </c>
      <c r="C84" s="732" t="s">
        <v>322</v>
      </c>
      <c r="D84" s="733"/>
      <c r="E84" s="733"/>
      <c r="F84" s="733"/>
      <c r="G84" s="733"/>
      <c r="H84" s="733"/>
      <c r="I84" s="733"/>
      <c r="J84" s="210"/>
      <c r="L84" s="177"/>
      <c r="M84" s="177"/>
    </row>
    <row r="85" spans="1:24" s="186" customFormat="1">
      <c r="A85" s="147"/>
      <c r="B85" s="146"/>
      <c r="C85" s="183"/>
      <c r="D85" s="176"/>
      <c r="E85" s="146"/>
      <c r="F85" s="146"/>
      <c r="J85" s="210"/>
      <c r="L85" s="177"/>
      <c r="M85" s="177"/>
    </row>
    <row r="86" spans="1:24" s="186" customFormat="1" ht="65.25" customHeight="1">
      <c r="A86" s="237">
        <v>3</v>
      </c>
      <c r="B86" s="373" t="s">
        <v>323</v>
      </c>
      <c r="C86" s="749" t="s">
        <v>324</v>
      </c>
      <c r="D86" s="733"/>
      <c r="E86" s="733"/>
      <c r="F86" s="733"/>
      <c r="G86" s="733"/>
      <c r="H86" s="733"/>
      <c r="I86" s="733"/>
      <c r="J86" s="210"/>
    </row>
    <row r="87" spans="1:24" s="186" customFormat="1" ht="65.25" customHeight="1">
      <c r="A87" s="147" t="s">
        <v>325</v>
      </c>
      <c r="B87" s="275">
        <v>-1800000</v>
      </c>
      <c r="C87" s="146"/>
      <c r="J87" s="210"/>
    </row>
    <row r="88" spans="1:24" s="186" customFormat="1">
      <c r="A88" s="147"/>
      <c r="B88" s="146"/>
      <c r="C88" s="146"/>
      <c r="D88" s="180"/>
      <c r="J88" s="210"/>
    </row>
    <row r="89" spans="1:24" s="186" customFormat="1" ht="90" customHeight="1">
      <c r="A89" s="374">
        <v>4</v>
      </c>
      <c r="B89" s="571" t="s">
        <v>326</v>
      </c>
      <c r="C89" s="146"/>
      <c r="D89" s="180"/>
      <c r="J89" s="210"/>
    </row>
    <row r="90" spans="1:24" s="186" customFormat="1" ht="69.75" customHeight="1">
      <c r="A90" s="237">
        <v>5</v>
      </c>
      <c r="B90" s="238" t="s">
        <v>327</v>
      </c>
      <c r="C90" s="146"/>
      <c r="D90" s="176"/>
      <c r="J90" s="210"/>
      <c r="K90" s="740"/>
    </row>
    <row r="91" spans="1:24" s="186" customFormat="1" ht="25.5">
      <c r="A91" s="173">
        <v>6</v>
      </c>
      <c r="B91" s="174" t="s">
        <v>328</v>
      </c>
      <c r="C91" s="146"/>
      <c r="D91" s="176"/>
      <c r="J91" s="210"/>
      <c r="K91" s="740"/>
    </row>
    <row r="92" spans="1:24" s="186" customFormat="1" ht="13.5" thickBot="1">
      <c r="A92" s="147"/>
      <c r="B92" s="146"/>
      <c r="C92" s="146"/>
      <c r="D92" s="176"/>
      <c r="J92" s="210"/>
      <c r="K92" s="175"/>
    </row>
    <row r="93" spans="1:24" s="186" customFormat="1" ht="25.5">
      <c r="A93" s="184" t="s">
        <v>329</v>
      </c>
      <c r="B93" s="146"/>
      <c r="C93" s="146"/>
      <c r="D93" s="751" t="s">
        <v>330</v>
      </c>
      <c r="E93" s="752"/>
      <c r="F93" s="752"/>
      <c r="G93" s="752"/>
      <c r="H93" s="752"/>
      <c r="I93" s="752"/>
      <c r="J93" s="752"/>
      <c r="K93" s="752"/>
      <c r="L93" s="752"/>
      <c r="M93" s="243"/>
      <c r="N93" s="243"/>
      <c r="O93" s="243"/>
      <c r="P93" s="243"/>
      <c r="Q93" s="243"/>
      <c r="R93" s="243"/>
      <c r="S93" s="243"/>
      <c r="T93" s="243"/>
      <c r="U93" s="243"/>
      <c r="V93" s="243"/>
      <c r="W93" s="243"/>
      <c r="X93" s="156"/>
    </row>
    <row r="94" spans="1:24" s="186" customFormat="1" ht="13.5" thickBot="1">
      <c r="A94" s="184"/>
      <c r="B94" s="146"/>
      <c r="C94" s="146"/>
      <c r="D94" s="293"/>
      <c r="F94" s="186">
        <v>2024</v>
      </c>
      <c r="G94" s="186">
        <v>2025</v>
      </c>
      <c r="H94" s="186">
        <v>2026</v>
      </c>
      <c r="I94" s="186">
        <v>2027</v>
      </c>
      <c r="J94" s="210">
        <v>2028</v>
      </c>
      <c r="K94" s="175">
        <v>2029</v>
      </c>
      <c r="L94" s="186">
        <v>2030</v>
      </c>
      <c r="M94" s="186">
        <v>2031</v>
      </c>
      <c r="N94" s="186">
        <v>2032</v>
      </c>
      <c r="O94" s="186">
        <v>2033</v>
      </c>
      <c r="P94" s="186">
        <v>2034</v>
      </c>
      <c r="Q94" s="186">
        <v>2035</v>
      </c>
      <c r="R94" s="186">
        <v>2036</v>
      </c>
      <c r="S94" s="186">
        <v>2037</v>
      </c>
      <c r="T94" s="186">
        <v>2038</v>
      </c>
      <c r="U94" s="186">
        <v>2039</v>
      </c>
      <c r="V94" s="186">
        <v>2040</v>
      </c>
      <c r="W94" s="186">
        <v>2041</v>
      </c>
      <c r="X94" s="264">
        <v>2042</v>
      </c>
    </row>
    <row r="95" spans="1:24" s="186" customFormat="1" ht="26.25" thickBot="1">
      <c r="A95" s="240">
        <f>32+60</f>
        <v>92</v>
      </c>
      <c r="B95" s="241" t="s">
        <v>331</v>
      </c>
      <c r="C95" s="146"/>
      <c r="D95" s="294"/>
      <c r="E95" s="246"/>
      <c r="F95" s="246">
        <f>('Alternatyva 1'!H68+'Alternatyva 1'!H69+'Alternatyva 1'!H70)/('Alternatyva 1'!$G$68+'Alternatyva 1'!$G$69+'Alternatyva 1'!$G$70)</f>
        <v>0.105</v>
      </c>
      <c r="G95" s="246">
        <f>('Alternatyva 1'!I68+'Alternatyva 1'!I69+'Alternatyva 1'!I70)/('Alternatyva 1'!$G$68+'Alternatyva 1'!$G$69+'Alternatyva 1'!$G$70)+F95</f>
        <v>0.70499999999999996</v>
      </c>
      <c r="H95" s="246">
        <f>('Alternatyva 1'!J68+'Alternatyva 1'!J69+'Alternatyva 1'!J70)/('Alternatyva 1'!$G$68+'Alternatyva 1'!$G$69+'Alternatyva 1'!$G$70)+G95</f>
        <v>0.98</v>
      </c>
      <c r="I95" s="246">
        <f>('Alternatyva 1'!K68+'Alternatyva 1'!K69+'Alternatyva 1'!K70)/('Alternatyva 1'!$G$68+'Alternatyva 1'!$G$69+'Alternatyva 1'!$G$70)+H95</f>
        <v>1</v>
      </c>
      <c r="J95" s="246">
        <f>('Alternatyva 1'!L68+'Alternatyva 1'!L69+'Alternatyva 1'!L70)/('Alternatyva 1'!$G$68+'Alternatyva 1'!$G$69+'Alternatyva 1'!$G$70)+I95</f>
        <v>1</v>
      </c>
      <c r="K95" s="246">
        <f>('Alternatyva 1'!M68+'Alternatyva 1'!M69+'Alternatyva 1'!M70)/('Alternatyva 1'!$G$68+'Alternatyva 1'!$G$69+'Alternatyva 1'!$G$70)+J95</f>
        <v>1</v>
      </c>
      <c r="L95" s="246">
        <f>('Alternatyva 1'!N68+'Alternatyva 1'!N69+'Alternatyva 1'!N70)/('Alternatyva 1'!$G$68+'Alternatyva 1'!$G$69+'Alternatyva 1'!$G$70)+K95</f>
        <v>1</v>
      </c>
      <c r="M95" s="246">
        <f>('Alternatyva 1'!O68+'Alternatyva 1'!O69+'Alternatyva 1'!O70)/('Alternatyva 1'!$G$68+'Alternatyva 1'!$G$69+'Alternatyva 1'!$G$70)+L95</f>
        <v>1</v>
      </c>
      <c r="N95" s="246">
        <f>('Alternatyva 1'!P68+'Alternatyva 1'!P69+'Alternatyva 1'!P70)/('Alternatyva 1'!$G$68+'Alternatyva 1'!$G$69+'Alternatyva 1'!$G$70)+M95</f>
        <v>1</v>
      </c>
      <c r="O95" s="246">
        <f>('Alternatyva 1'!Q68+'Alternatyva 1'!Q69+'Alternatyva 1'!Q70)/('Alternatyva 1'!$G$68+'Alternatyva 1'!$G$69+'Alternatyva 1'!$G$70)+N95</f>
        <v>1</v>
      </c>
      <c r="P95" s="246">
        <f>('Alternatyva 1'!R68+'Alternatyva 1'!R69+'Alternatyva 1'!R70)/('Alternatyva 1'!$G$68+'Alternatyva 1'!$G$69+'Alternatyva 1'!$G$70)+O95</f>
        <v>1</v>
      </c>
      <c r="Q95" s="246">
        <f>('Alternatyva 1'!S68+'Alternatyva 1'!S69+'Alternatyva 1'!S70)/('Alternatyva 1'!$G$68+'Alternatyva 1'!$G$69+'Alternatyva 1'!$G$70)+P95</f>
        <v>1</v>
      </c>
      <c r="R95" s="246">
        <f>('Alternatyva 1'!T68+'Alternatyva 1'!T69+'Alternatyva 1'!T70)/('Alternatyva 1'!$G$68+'Alternatyva 1'!$G$69+'Alternatyva 1'!$G$70)+Q95</f>
        <v>1</v>
      </c>
      <c r="S95" s="246">
        <f>('Alternatyva 1'!U68+'Alternatyva 1'!U69+'Alternatyva 1'!U70)/('Alternatyva 1'!$G$68+'Alternatyva 1'!$G$69+'Alternatyva 1'!$G$70)+R95</f>
        <v>1</v>
      </c>
      <c r="T95" s="246">
        <f>('Alternatyva 1'!V68+'Alternatyva 1'!V69+'Alternatyva 1'!V70)/('Alternatyva 1'!$G$68+'Alternatyva 1'!$G$69+'Alternatyva 1'!$G$70)+S95</f>
        <v>1</v>
      </c>
      <c r="U95" s="246">
        <f>('Alternatyva 1'!W68+'Alternatyva 1'!W69+'Alternatyva 1'!W70)/('Alternatyva 1'!$G$68+'Alternatyva 1'!$G$69+'Alternatyva 1'!$G$70)+T95</f>
        <v>1</v>
      </c>
      <c r="V95" s="246">
        <f>('Alternatyva 1'!X68+'Alternatyva 1'!X69+'Alternatyva 1'!X70)/('Alternatyva 1'!$G$68+'Alternatyva 1'!$G$69+'Alternatyva 1'!$G$70)+U95</f>
        <v>1</v>
      </c>
      <c r="W95" s="246">
        <f>('Alternatyva 1'!Y68+'Alternatyva 1'!Y69+'Alternatyva 1'!Y70)/('Alternatyva 1'!$G$68+'Alternatyva 1'!$G$69+'Alternatyva 1'!$G$70)+V95</f>
        <v>1</v>
      </c>
      <c r="X95" s="152">
        <f>('Alternatyva 1'!Z68+'Alternatyva 1'!Z69+'Alternatyva 1'!Z70)/('Alternatyva 1'!$G$68+'Alternatyva 1'!$G$69+'Alternatyva 1'!$G$70)+W95</f>
        <v>1</v>
      </c>
    </row>
    <row r="96" spans="1:24" s="186" customFormat="1">
      <c r="A96" s="249">
        <v>0.05</v>
      </c>
      <c r="B96" s="242" t="s">
        <v>332</v>
      </c>
      <c r="C96" s="242"/>
      <c r="D96" s="197"/>
      <c r="E96" s="197"/>
      <c r="J96" s="210"/>
      <c r="K96" s="244"/>
    </row>
    <row r="97" spans="1:23" s="186" customFormat="1">
      <c r="A97" s="250">
        <v>0.2</v>
      </c>
      <c r="B97" s="197" t="s">
        <v>333</v>
      </c>
      <c r="C97" s="197"/>
      <c r="D97" s="197"/>
      <c r="E97" s="197"/>
      <c r="J97" s="210"/>
      <c r="K97" s="244"/>
    </row>
    <row r="98" spans="1:23" s="186" customFormat="1" ht="13.5" thickBot="1">
      <c r="A98" s="251">
        <v>0.75</v>
      </c>
      <c r="B98" s="245" t="s">
        <v>334</v>
      </c>
      <c r="C98" s="245"/>
      <c r="D98" s="245"/>
      <c r="E98" s="245"/>
      <c r="F98" s="246"/>
      <c r="G98" s="246"/>
      <c r="H98" s="246"/>
      <c r="I98" s="246"/>
      <c r="J98" s="247"/>
      <c r="K98" s="248"/>
    </row>
    <row r="99" spans="1:23" s="186" customFormat="1">
      <c r="A99" s="196"/>
      <c r="B99" s="197"/>
      <c r="C99" s="197"/>
      <c r="D99" s="197"/>
      <c r="E99" s="197"/>
      <c r="J99" s="210"/>
      <c r="K99" s="175"/>
    </row>
    <row r="100" spans="1:23" s="186" customFormat="1">
      <c r="A100" s="196" t="s">
        <v>335</v>
      </c>
      <c r="B100" s="197"/>
      <c r="C100" s="197"/>
      <c r="D100" s="197"/>
      <c r="E100" s="197"/>
      <c r="J100" s="210"/>
      <c r="K100" s="175"/>
    </row>
    <row r="101" spans="1:23" s="186" customFormat="1">
      <c r="A101" s="196" t="s">
        <v>336</v>
      </c>
      <c r="B101" s="197"/>
      <c r="C101" s="197"/>
      <c r="D101" s="197"/>
      <c r="E101" s="197"/>
      <c r="J101" s="210"/>
      <c r="K101" s="175"/>
    </row>
    <row r="102" spans="1:23" s="186" customFormat="1" ht="13.5" thickBot="1">
      <c r="A102" s="196"/>
      <c r="B102" s="197"/>
      <c r="C102" s="197"/>
      <c r="D102" s="197"/>
      <c r="E102" s="197"/>
      <c r="J102" s="210"/>
      <c r="K102" s="175"/>
    </row>
    <row r="103" spans="1:23" s="186" customFormat="1" ht="98.45" customHeight="1" thickBot="1">
      <c r="A103" s="147"/>
      <c r="B103" s="146"/>
      <c r="C103" s="155" t="s">
        <v>337</v>
      </c>
      <c r="D103" s="194">
        <f>21%*0.7+5%</f>
        <v>0.19700000000000001</v>
      </c>
      <c r="E103" s="700" t="s">
        <v>338</v>
      </c>
      <c r="F103" s="703"/>
      <c r="G103" s="703"/>
      <c r="H103" s="703"/>
      <c r="I103" s="703"/>
      <c r="J103" s="703"/>
      <c r="K103" s="703"/>
      <c r="L103" s="704"/>
    </row>
    <row r="104" spans="1:23" s="186" customFormat="1">
      <c r="A104" s="147"/>
      <c r="B104" s="146"/>
      <c r="C104" s="179"/>
      <c r="D104" s="163"/>
      <c r="E104" s="179"/>
      <c r="F104" s="185"/>
      <c r="G104" s="185"/>
      <c r="H104" s="185"/>
      <c r="I104" s="185"/>
      <c r="J104" s="185"/>
      <c r="K104" s="185"/>
    </row>
    <row r="105" spans="1:23" s="186" customFormat="1">
      <c r="A105" s="198"/>
      <c r="B105" s="198" t="s">
        <v>339</v>
      </c>
      <c r="C105" s="198"/>
      <c r="D105" s="197"/>
      <c r="E105" s="197"/>
      <c r="F105" s="199"/>
      <c r="G105" s="197"/>
      <c r="H105" s="197"/>
      <c r="I105" s="197"/>
      <c r="J105" s="198"/>
      <c r="K105" s="198"/>
      <c r="L105" s="200"/>
      <c r="M105" s="198"/>
      <c r="N105" s="198"/>
      <c r="O105" s="198"/>
      <c r="P105" s="198"/>
      <c r="Q105" s="198"/>
      <c r="R105" s="198"/>
      <c r="S105" s="198"/>
      <c r="T105" s="198"/>
      <c r="U105" s="198"/>
    </row>
    <row r="106" spans="1:23" s="186" customFormat="1">
      <c r="A106" s="198" t="s">
        <v>310</v>
      </c>
      <c r="B106" s="198">
        <v>1</v>
      </c>
      <c r="C106" s="198">
        <v>2</v>
      </c>
      <c r="D106" s="197">
        <v>3</v>
      </c>
      <c r="E106" s="197">
        <v>4</v>
      </c>
      <c r="F106" s="198">
        <v>5</v>
      </c>
      <c r="G106" s="198">
        <v>6</v>
      </c>
      <c r="H106" s="197">
        <v>7</v>
      </c>
      <c r="I106" s="197">
        <v>8</v>
      </c>
      <c r="J106" s="198">
        <v>9</v>
      </c>
      <c r="K106" s="198">
        <v>10</v>
      </c>
      <c r="L106" s="197">
        <v>11</v>
      </c>
      <c r="M106" s="197">
        <v>12</v>
      </c>
      <c r="N106" s="198">
        <v>13</v>
      </c>
      <c r="O106" s="198">
        <v>14</v>
      </c>
      <c r="P106" s="197">
        <v>15</v>
      </c>
      <c r="Q106" s="197">
        <v>16</v>
      </c>
      <c r="R106" s="198">
        <v>17</v>
      </c>
      <c r="S106" s="198">
        <v>18</v>
      </c>
      <c r="T106" s="197">
        <v>19</v>
      </c>
      <c r="U106" s="197">
        <v>20</v>
      </c>
      <c r="V106" s="186">
        <v>21</v>
      </c>
    </row>
    <row r="107" spans="1:23" s="186" customFormat="1">
      <c r="A107" s="198"/>
      <c r="B107" s="197">
        <f>D71</f>
        <v>173299.80386591074</v>
      </c>
      <c r="C107" s="197">
        <f t="shared" ref="C107:V107" si="7">E71*(1+$D$103)</f>
        <v>276586.48696999357</v>
      </c>
      <c r="D107" s="197">
        <f t="shared" si="7"/>
        <v>298713.40592759306</v>
      </c>
      <c r="E107" s="197">
        <f t="shared" si="7"/>
        <v>322610.47840180056</v>
      </c>
      <c r="F107" s="197">
        <f t="shared" si="7"/>
        <v>348419.31667394465</v>
      </c>
      <c r="G107" s="197">
        <f t="shared" si="7"/>
        <v>376292.86200786021</v>
      </c>
      <c r="H107" s="197">
        <f t="shared" si="7"/>
        <v>406396.29096848902</v>
      </c>
      <c r="I107" s="197">
        <f t="shared" si="7"/>
        <v>438907.99424596818</v>
      </c>
      <c r="J107" s="197">
        <f t="shared" si="7"/>
        <v>474020.63378564571</v>
      </c>
      <c r="K107" s="197">
        <f t="shared" si="7"/>
        <v>511942.28448849736</v>
      </c>
      <c r="L107" s="197">
        <f t="shared" si="7"/>
        <v>552897.66724757722</v>
      </c>
      <c r="M107" s="197">
        <f t="shared" si="7"/>
        <v>597129.48062738334</v>
      </c>
      <c r="N107" s="197">
        <f t="shared" si="7"/>
        <v>644899.8390775742</v>
      </c>
      <c r="O107" s="197">
        <f t="shared" si="7"/>
        <v>696491.82620378025</v>
      </c>
      <c r="P107" s="197">
        <f t="shared" si="7"/>
        <v>752211.17230008263</v>
      </c>
      <c r="Q107" s="197">
        <f t="shared" si="7"/>
        <v>812388.06608408934</v>
      </c>
      <c r="R107" s="197">
        <f t="shared" si="7"/>
        <v>877379.11137081659</v>
      </c>
      <c r="S107" s="197">
        <f t="shared" si="7"/>
        <v>947569.44028048194</v>
      </c>
      <c r="T107" s="197">
        <f t="shared" si="7"/>
        <v>1023374.9955029206</v>
      </c>
      <c r="U107" s="197">
        <f t="shared" si="7"/>
        <v>1105244.9951431544</v>
      </c>
      <c r="V107" s="197">
        <f t="shared" si="7"/>
        <v>1193664.5947546067</v>
      </c>
    </row>
    <row r="108" spans="1:23" s="186" customFormat="1" ht="13.5" thickBot="1">
      <c r="A108" s="198"/>
      <c r="B108" s="197"/>
      <c r="C108" s="197"/>
      <c r="D108" s="197"/>
      <c r="E108" s="197"/>
      <c r="F108" s="197"/>
      <c r="G108" s="197"/>
      <c r="H108" s="197"/>
      <c r="I108" s="197"/>
      <c r="J108" s="197"/>
      <c r="K108" s="197"/>
      <c r="L108" s="197"/>
      <c r="M108" s="197"/>
      <c r="N108" s="197"/>
      <c r="O108" s="197"/>
      <c r="P108" s="197"/>
      <c r="Q108" s="197"/>
      <c r="R108" s="197"/>
      <c r="S108" s="197"/>
      <c r="T108" s="197"/>
      <c r="U108" s="197"/>
      <c r="V108" s="197"/>
    </row>
    <row r="109" spans="1:23" s="186" customFormat="1" ht="39" thickBot="1">
      <c r="A109" s="198"/>
      <c r="B109" s="218" t="s">
        <v>340</v>
      </c>
      <c r="C109" s="219" t="s">
        <v>341</v>
      </c>
      <c r="D109" s="219" t="s">
        <v>342</v>
      </c>
      <c r="E109" s="219" t="s">
        <v>343</v>
      </c>
      <c r="G109" s="197"/>
      <c r="H109" s="197"/>
      <c r="I109" s="197"/>
      <c r="J109" s="197"/>
      <c r="K109" s="197"/>
      <c r="L109" s="197"/>
      <c r="M109" s="197"/>
      <c r="N109" s="197"/>
      <c r="O109" s="197"/>
      <c r="P109" s="197"/>
      <c r="Q109" s="197"/>
      <c r="R109" s="197"/>
      <c r="S109" s="197"/>
      <c r="T109" s="197"/>
      <c r="U109" s="197"/>
      <c r="V109" s="197"/>
    </row>
    <row r="110" spans="1:23" s="186" customFormat="1" ht="13.5" thickBot="1">
      <c r="A110" s="198"/>
      <c r="C110" s="217">
        <v>0.2</v>
      </c>
      <c r="D110" s="217">
        <v>0.4</v>
      </c>
      <c r="E110" s="217">
        <v>0.4</v>
      </c>
      <c r="G110" s="197"/>
      <c r="H110" s="197"/>
      <c r="I110" s="197"/>
      <c r="J110" s="197"/>
      <c r="K110" s="197"/>
      <c r="L110" s="197"/>
      <c r="M110" s="197"/>
      <c r="N110" s="197"/>
      <c r="O110" s="197"/>
      <c r="P110" s="197"/>
      <c r="Q110" s="197"/>
      <c r="R110" s="197"/>
      <c r="S110" s="197"/>
      <c r="T110" s="197"/>
      <c r="U110" s="197"/>
      <c r="V110" s="197"/>
    </row>
    <row r="111" spans="1:23" s="186" customFormat="1" ht="13.5" thickBot="1">
      <c r="A111" s="196"/>
      <c r="B111" s="197"/>
      <c r="C111" s="197"/>
      <c r="D111" s="197"/>
      <c r="E111" s="197"/>
      <c r="J111" s="210"/>
      <c r="K111" s="175"/>
    </row>
    <row r="112" spans="1:23" s="186" customFormat="1">
      <c r="A112" s="297"/>
      <c r="B112" s="298">
        <v>2022</v>
      </c>
      <c r="C112" s="298">
        <v>2023</v>
      </c>
      <c r="D112" s="298">
        <v>2024</v>
      </c>
      <c r="E112" s="298">
        <v>2025</v>
      </c>
      <c r="F112" s="298">
        <v>2026</v>
      </c>
      <c r="G112" s="298">
        <v>2027</v>
      </c>
      <c r="H112" s="298">
        <v>2028</v>
      </c>
      <c r="I112" s="298">
        <v>2029</v>
      </c>
      <c r="J112" s="298">
        <v>2030</v>
      </c>
      <c r="K112" s="298">
        <v>2031</v>
      </c>
      <c r="L112" s="298">
        <v>2032</v>
      </c>
      <c r="M112" s="298">
        <v>2033</v>
      </c>
      <c r="N112" s="298">
        <v>2034</v>
      </c>
      <c r="O112" s="298">
        <v>2035</v>
      </c>
      <c r="P112" s="298">
        <v>2036</v>
      </c>
      <c r="Q112" s="298">
        <v>2037</v>
      </c>
      <c r="R112" s="298">
        <v>2038</v>
      </c>
      <c r="S112" s="298">
        <v>2039</v>
      </c>
      <c r="T112" s="298">
        <v>2040</v>
      </c>
      <c r="U112" s="298">
        <v>2041</v>
      </c>
      <c r="V112" s="299">
        <v>2042</v>
      </c>
      <c r="W112" s="197"/>
    </row>
    <row r="113" spans="1:23" s="186" customFormat="1" ht="13.5" thickBot="1">
      <c r="A113" s="300" t="s">
        <v>262</v>
      </c>
      <c r="B113" s="301"/>
      <c r="C113" s="301"/>
      <c r="D113" s="302">
        <f t="shared" ref="D113:V113" si="8">($A$95*$A$96*$D$110*(D161-D71)+$A$95*$A$97*(B107-D71)*$D$110)*F95</f>
        <v>12711.983094730516</v>
      </c>
      <c r="E113" s="302">
        <f t="shared" si="8"/>
        <v>738344.08848934295</v>
      </c>
      <c r="F113" s="302">
        <f t="shared" si="8"/>
        <v>2133966.4556620489</v>
      </c>
      <c r="G113" s="302">
        <f t="shared" si="8"/>
        <v>4444591.1062531937</v>
      </c>
      <c r="H113" s="302">
        <f t="shared" si="8"/>
        <v>1808569.2772999713</v>
      </c>
      <c r="I113" s="302">
        <f t="shared" si="8"/>
        <v>1991697.0723156526</v>
      </c>
      <c r="J113" s="302">
        <f t="shared" si="8"/>
        <v>2193319.3162157563</v>
      </c>
      <c r="K113" s="302">
        <f t="shared" si="8"/>
        <v>2415299.987439354</v>
      </c>
      <c r="L113" s="302">
        <f t="shared" si="8"/>
        <v>2480607.3901370768</v>
      </c>
      <c r="M113" s="302">
        <f t="shared" si="8"/>
        <v>2547301.887161694</v>
      </c>
      <c r="N113" s="302">
        <f t="shared" si="8"/>
        <v>2615379.321122691</v>
      </c>
      <c r="O113" s="302">
        <f t="shared" si="8"/>
        <v>2684831.7482902086</v>
      </c>
      <c r="P113" s="302">
        <f t="shared" si="8"/>
        <v>2755647.0320754596</v>
      </c>
      <c r="Q113" s="302">
        <f t="shared" si="8"/>
        <v>2827808.4008811917</v>
      </c>
      <c r="R113" s="302">
        <f t="shared" si="8"/>
        <v>2901293.9673785716</v>
      </c>
      <c r="S113" s="302">
        <f t="shared" si="8"/>
        <v>2976076.2060285499</v>
      </c>
      <c r="T113" s="302">
        <f t="shared" si="8"/>
        <v>3052121.3854083177</v>
      </c>
      <c r="U113" s="302">
        <f t="shared" si="8"/>
        <v>3129388.9516253909</v>
      </c>
      <c r="V113" s="303">
        <f t="shared" si="8"/>
        <v>3207830.8588013612</v>
      </c>
      <c r="W113" s="197"/>
    </row>
    <row r="114" spans="1:23" s="186" customFormat="1">
      <c r="A114" s="196"/>
      <c r="B114" s="197"/>
      <c r="C114" s="197"/>
      <c r="D114" s="197"/>
      <c r="E114" s="197"/>
      <c r="J114" s="210"/>
      <c r="K114" s="175"/>
    </row>
    <row r="115" spans="1:23" s="186" customFormat="1">
      <c r="A115" s="147"/>
      <c r="B115" s="146"/>
      <c r="C115" s="146"/>
      <c r="D115" s="176"/>
      <c r="J115" s="210"/>
      <c r="K115" s="175"/>
    </row>
    <row r="116" spans="1:23" s="186" customFormat="1" ht="126.75" customHeight="1">
      <c r="A116" s="173">
        <v>7</v>
      </c>
      <c r="B116" s="174" t="s">
        <v>344</v>
      </c>
      <c r="C116" s="737"/>
      <c r="D116" s="737"/>
      <c r="E116" s="737"/>
      <c r="F116" s="737"/>
      <c r="G116" s="737"/>
      <c r="H116" s="737"/>
      <c r="J116" s="210"/>
    </row>
    <row r="117" spans="1:23" s="186" customFormat="1" ht="83.25" customHeight="1">
      <c r="A117" s="237">
        <v>8</v>
      </c>
      <c r="B117" s="238" t="s">
        <v>345</v>
      </c>
      <c r="C117" s="736"/>
      <c r="D117" s="737"/>
      <c r="E117" s="737"/>
      <c r="F117" s="737"/>
      <c r="G117" s="737"/>
      <c r="H117" s="737"/>
      <c r="J117" s="210"/>
    </row>
    <row r="118" spans="1:23" s="186" customFormat="1">
      <c r="A118" s="147"/>
      <c r="B118" s="146"/>
      <c r="C118" s="146"/>
      <c r="D118" s="180"/>
      <c r="J118" s="210"/>
    </row>
    <row r="119" spans="1:23" s="186" customFormat="1">
      <c r="A119" s="699" t="s">
        <v>346</v>
      </c>
      <c r="B119" s="744"/>
      <c r="C119" s="744"/>
      <c r="D119" s="744"/>
      <c r="E119" s="744"/>
      <c r="F119" s="744"/>
      <c r="G119" s="744"/>
      <c r="H119" s="744"/>
      <c r="I119" s="744"/>
      <c r="J119" s="744"/>
      <c r="K119" s="744"/>
    </row>
    <row r="120" spans="1:23" s="186" customFormat="1" ht="53.45" customHeight="1" thickBot="1">
      <c r="A120" s="744"/>
      <c r="B120" s="744"/>
      <c r="C120" s="744"/>
      <c r="D120" s="744"/>
      <c r="E120" s="744"/>
      <c r="F120" s="744"/>
      <c r="G120" s="744"/>
      <c r="H120" s="744"/>
      <c r="I120" s="744"/>
      <c r="J120" s="744"/>
      <c r="K120" s="744"/>
    </row>
    <row r="121" spans="1:23" s="186" customFormat="1" ht="90" thickBot="1">
      <c r="A121" s="189" t="s">
        <v>347</v>
      </c>
      <c r="B121" s="190">
        <v>15</v>
      </c>
      <c r="C121" s="189" t="s">
        <v>348</v>
      </c>
      <c r="D121" s="190">
        <v>5</v>
      </c>
      <c r="E121" s="189" t="s">
        <v>349</v>
      </c>
      <c r="F121" s="191">
        <v>200000</v>
      </c>
      <c r="G121" s="211"/>
      <c r="H121" s="276"/>
      <c r="I121" s="276"/>
      <c r="J121" s="211"/>
      <c r="K121" s="211"/>
    </row>
    <row r="122" spans="1:23" s="186" customFormat="1" ht="120.95" customHeight="1" thickBot="1">
      <c r="A122" s="189" t="s">
        <v>350</v>
      </c>
      <c r="B122" s="192">
        <v>0.08</v>
      </c>
      <c r="C122" s="189" t="s">
        <v>351</v>
      </c>
      <c r="D122" s="192">
        <v>0.02</v>
      </c>
      <c r="E122" s="189" t="s">
        <v>352</v>
      </c>
      <c r="F122" s="192">
        <v>0.6</v>
      </c>
      <c r="G122" s="211"/>
      <c r="H122" s="189">
        <v>0</v>
      </c>
      <c r="I122" s="190" t="s">
        <v>353</v>
      </c>
      <c r="J122" s="211"/>
      <c r="K122" s="211"/>
    </row>
    <row r="123" spans="1:23" s="186" customFormat="1">
      <c r="A123" s="211"/>
      <c r="B123" s="212"/>
      <c r="C123" s="211"/>
      <c r="D123" s="212"/>
      <c r="E123" s="211"/>
      <c r="F123" s="212"/>
      <c r="G123" s="211"/>
      <c r="H123" s="211"/>
      <c r="I123" s="211"/>
      <c r="J123" s="211"/>
      <c r="K123" s="211"/>
    </row>
    <row r="124" spans="1:23" s="186" customFormat="1">
      <c r="A124" s="375"/>
      <c r="B124" s="375">
        <v>2022</v>
      </c>
      <c r="C124" s="375">
        <v>2023</v>
      </c>
      <c r="D124" s="375">
        <v>2024</v>
      </c>
      <c r="E124" s="375">
        <v>2025</v>
      </c>
      <c r="F124" s="375">
        <v>2026</v>
      </c>
      <c r="G124" s="375">
        <v>2027</v>
      </c>
      <c r="H124" s="375">
        <v>2028</v>
      </c>
      <c r="I124" s="375">
        <v>2029</v>
      </c>
      <c r="J124" s="375">
        <v>2030</v>
      </c>
      <c r="K124" s="375">
        <v>2031</v>
      </c>
      <c r="L124" s="375">
        <v>2032</v>
      </c>
      <c r="M124" s="375">
        <v>2033</v>
      </c>
      <c r="N124" s="375">
        <v>2034</v>
      </c>
      <c r="O124" s="375">
        <v>2035</v>
      </c>
      <c r="P124" s="375">
        <v>2036</v>
      </c>
      <c r="Q124" s="375">
        <v>2037</v>
      </c>
      <c r="R124" s="375">
        <v>2038</v>
      </c>
      <c r="S124" s="375">
        <v>2039</v>
      </c>
      <c r="T124" s="375">
        <v>2040</v>
      </c>
      <c r="U124" s="375">
        <v>2041</v>
      </c>
      <c r="V124" s="375">
        <v>2042</v>
      </c>
    </row>
    <row r="125" spans="1:23" s="186" customFormat="1" ht="51">
      <c r="A125" s="376" t="s">
        <v>354</v>
      </c>
      <c r="B125" s="375"/>
      <c r="C125" s="375"/>
      <c r="D125" s="375"/>
      <c r="E125" s="375"/>
      <c r="F125" s="377">
        <f>C71*$B$121*$B$122*0.5</f>
        <v>27096.288305071048</v>
      </c>
      <c r="G125" s="377">
        <f>D71*$B$121*$B$122*0.5</f>
        <v>103979.88231954645</v>
      </c>
      <c r="H125" s="377">
        <f>E71*$B$121*$B$122*0.5</f>
        <v>138639.84309272858</v>
      </c>
      <c r="I125" s="377">
        <f>F71*$B$121*$B$122*0.5</f>
        <v>149731.03054014689</v>
      </c>
      <c r="J125" s="377">
        <f>G71*$B$121*$B$122*0.5</f>
        <v>161709.51298335867</v>
      </c>
      <c r="K125" s="377">
        <f t="shared" ref="K125:V125" si="9">F71*$D$121*$D$122</f>
        <v>24955.17175669115</v>
      </c>
      <c r="L125" s="377">
        <f t="shared" si="9"/>
        <v>26951.585497226446</v>
      </c>
      <c r="M125" s="377">
        <f t="shared" si="9"/>
        <v>29107.712337004563</v>
      </c>
      <c r="N125" s="377">
        <f t="shared" si="9"/>
        <v>31436.329323964928</v>
      </c>
      <c r="O125" s="377">
        <f t="shared" si="9"/>
        <v>33951.235669882124</v>
      </c>
      <c r="P125" s="377">
        <f t="shared" si="9"/>
        <v>36667.334523472695</v>
      </c>
      <c r="Q125" s="377">
        <f t="shared" si="9"/>
        <v>39600.721285350519</v>
      </c>
      <c r="R125" s="377">
        <f t="shared" si="9"/>
        <v>42768.778988178557</v>
      </c>
      <c r="S125" s="377">
        <f t="shared" si="9"/>
        <v>46190.28130723285</v>
      </c>
      <c r="T125" s="377">
        <f t="shared" si="9"/>
        <v>49885.503811811483</v>
      </c>
      <c r="U125" s="377">
        <f t="shared" si="9"/>
        <v>53876.344116756401</v>
      </c>
      <c r="V125" s="377">
        <f t="shared" si="9"/>
        <v>58186.451646096924</v>
      </c>
    </row>
    <row r="126" spans="1:23" s="186" customFormat="1" ht="63.75">
      <c r="A126" s="376" t="s">
        <v>355</v>
      </c>
      <c r="B126" s="378"/>
      <c r="C126" s="378"/>
      <c r="D126" s="379"/>
      <c r="E126" s="377">
        <f t="shared" ref="E126:V126" si="10">$F$121*$F$122</f>
        <v>120000</v>
      </c>
      <c r="F126" s="377">
        <f t="shared" si="10"/>
        <v>120000</v>
      </c>
      <c r="G126" s="377">
        <f t="shared" si="10"/>
        <v>120000</v>
      </c>
      <c r="H126" s="377">
        <f t="shared" si="10"/>
        <v>120000</v>
      </c>
      <c r="I126" s="377">
        <f t="shared" si="10"/>
        <v>120000</v>
      </c>
      <c r="J126" s="377">
        <f t="shared" si="10"/>
        <v>120000</v>
      </c>
      <c r="K126" s="377">
        <f t="shared" si="10"/>
        <v>120000</v>
      </c>
      <c r="L126" s="377">
        <f t="shared" si="10"/>
        <v>120000</v>
      </c>
      <c r="M126" s="377">
        <f t="shared" si="10"/>
        <v>120000</v>
      </c>
      <c r="N126" s="377">
        <f t="shared" si="10"/>
        <v>120000</v>
      </c>
      <c r="O126" s="377">
        <f t="shared" si="10"/>
        <v>120000</v>
      </c>
      <c r="P126" s="377">
        <f t="shared" si="10"/>
        <v>120000</v>
      </c>
      <c r="Q126" s="377">
        <f t="shared" si="10"/>
        <v>120000</v>
      </c>
      <c r="R126" s="377">
        <f t="shared" si="10"/>
        <v>120000</v>
      </c>
      <c r="S126" s="377">
        <f t="shared" si="10"/>
        <v>120000</v>
      </c>
      <c r="T126" s="377">
        <f t="shared" si="10"/>
        <v>120000</v>
      </c>
      <c r="U126" s="377">
        <f t="shared" si="10"/>
        <v>120000</v>
      </c>
      <c r="V126" s="377">
        <f t="shared" si="10"/>
        <v>120000</v>
      </c>
    </row>
    <row r="127" spans="1:23" s="186" customFormat="1">
      <c r="A127" s="147"/>
      <c r="B127" s="146"/>
      <c r="C127" s="146"/>
      <c r="D127" s="180"/>
      <c r="J127" s="210"/>
    </row>
    <row r="128" spans="1:23" s="186" customFormat="1">
      <c r="A128" s="147"/>
      <c r="B128" s="146"/>
      <c r="C128" s="146"/>
      <c r="D128" s="180"/>
      <c r="J128" s="210"/>
    </row>
    <row r="129" spans="1:23" s="186" customFormat="1" ht="112.5" customHeight="1">
      <c r="A129" s="173">
        <v>9</v>
      </c>
      <c r="B129" s="174" t="s">
        <v>356</v>
      </c>
      <c r="C129" s="146" t="s">
        <v>357</v>
      </c>
      <c r="D129" s="180"/>
      <c r="F129" s="146"/>
      <c r="J129" s="210"/>
    </row>
    <row r="130" spans="1:23" s="186" customFormat="1">
      <c r="A130" s="147"/>
      <c r="B130" s="146"/>
      <c r="C130" s="146"/>
      <c r="D130" s="180"/>
      <c r="F130" s="146"/>
      <c r="J130" s="210"/>
    </row>
    <row r="131" spans="1:23" s="186" customFormat="1" ht="164.25" customHeight="1">
      <c r="A131" s="173">
        <v>10</v>
      </c>
      <c r="B131" s="238" t="s">
        <v>358</v>
      </c>
      <c r="C131" s="146"/>
      <c r="D131" s="180"/>
      <c r="F131" s="146"/>
      <c r="J131" s="210"/>
    </row>
    <row r="132" spans="1:23" s="186" customFormat="1">
      <c r="A132" s="147"/>
      <c r="B132" s="146"/>
      <c r="C132" s="146"/>
      <c r="D132" s="180"/>
      <c r="F132" s="146"/>
      <c r="J132" s="210"/>
    </row>
    <row r="133" spans="1:23" s="186" customFormat="1" ht="60" customHeight="1">
      <c r="A133" s="380" t="s">
        <v>359</v>
      </c>
      <c r="B133" s="746" t="s">
        <v>360</v>
      </c>
      <c r="C133" s="746"/>
      <c r="D133" s="746"/>
      <c r="E133" s="746"/>
      <c r="F133" s="746"/>
      <c r="G133" s="746"/>
      <c r="H133" s="746"/>
      <c r="I133" s="746"/>
      <c r="J133" s="210"/>
    </row>
    <row r="134" spans="1:23" s="186" customFormat="1" ht="12.75" customHeight="1">
      <c r="A134" s="147"/>
      <c r="B134" s="146"/>
      <c r="C134" s="146"/>
      <c r="D134" s="146"/>
      <c r="E134" s="146"/>
      <c r="F134" s="146"/>
      <c r="G134" s="146"/>
      <c r="H134" s="146"/>
      <c r="I134" s="146"/>
      <c r="J134" s="210"/>
    </row>
    <row r="135" spans="1:23" s="186" customFormat="1">
      <c r="A135" s="147"/>
      <c r="B135" s="146"/>
      <c r="C135" s="146"/>
      <c r="D135" s="180"/>
      <c r="F135" s="146"/>
      <c r="J135" s="210"/>
    </row>
    <row r="136" spans="1:23" s="186" customFormat="1" ht="26.25" customHeight="1">
      <c r="A136" s="729">
        <v>11</v>
      </c>
      <c r="B136" s="160" t="s">
        <v>361</v>
      </c>
      <c r="C136" s="731" t="s">
        <v>362</v>
      </c>
      <c r="D136" s="172" t="s">
        <v>363</v>
      </c>
      <c r="E136" s="743"/>
      <c r="F136" s="699"/>
      <c r="H136" s="694"/>
    </row>
    <row r="137" spans="1:23" s="186" customFormat="1" ht="100.5" customHeight="1">
      <c r="A137" s="729"/>
      <c r="B137" s="381" t="s">
        <v>364</v>
      </c>
      <c r="C137" s="731"/>
      <c r="D137" s="220" t="s">
        <v>365</v>
      </c>
      <c r="E137" s="743"/>
      <c r="F137" s="699"/>
      <c r="H137" s="694"/>
    </row>
    <row r="138" spans="1:23" s="186" customFormat="1" ht="68.45" customHeight="1">
      <c r="A138" s="741"/>
      <c r="B138" s="382" t="s">
        <v>366</v>
      </c>
      <c r="C138" s="742"/>
      <c r="D138" s="572" t="s">
        <v>367</v>
      </c>
      <c r="E138" s="743"/>
      <c r="F138" s="699"/>
      <c r="H138" s="694"/>
    </row>
    <row r="139" spans="1:23" s="186" customFormat="1" ht="13.5" thickBot="1">
      <c r="A139" s="147"/>
      <c r="B139" s="146"/>
      <c r="C139" s="179"/>
      <c r="D139" s="180"/>
      <c r="E139" s="184"/>
      <c r="F139" s="179"/>
      <c r="H139" s="185"/>
    </row>
    <row r="140" spans="1:23" s="186" customFormat="1" ht="15">
      <c r="A140" s="253"/>
      <c r="B140" s="714" t="s">
        <v>330</v>
      </c>
      <c r="C140" s="748"/>
      <c r="D140" s="748"/>
      <c r="E140" s="748"/>
      <c r="F140" s="748"/>
      <c r="G140" s="748"/>
      <c r="H140" s="748"/>
      <c r="I140" s="748"/>
      <c r="J140" s="748"/>
      <c r="K140" s="254"/>
      <c r="L140" s="254"/>
      <c r="M140" s="254"/>
      <c r="N140" s="254"/>
      <c r="O140" s="254"/>
      <c r="P140" s="254"/>
      <c r="Q140" s="254"/>
      <c r="R140" s="254"/>
      <c r="S140" s="254"/>
      <c r="T140" s="254"/>
      <c r="U140" s="255"/>
      <c r="V140" s="255"/>
      <c r="W140" s="186" t="s">
        <v>368</v>
      </c>
    </row>
    <row r="141" spans="1:23" s="186" customFormat="1">
      <c r="A141" s="256"/>
      <c r="B141" s="252">
        <v>2022</v>
      </c>
      <c r="C141" s="252">
        <v>2023</v>
      </c>
      <c r="D141" s="252">
        <v>2024</v>
      </c>
      <c r="E141" s="252">
        <v>2025</v>
      </c>
      <c r="F141" s="252">
        <v>2026</v>
      </c>
      <c r="G141" s="252">
        <v>2027</v>
      </c>
      <c r="H141" s="252">
        <v>2028</v>
      </c>
      <c r="I141" s="252">
        <v>2029</v>
      </c>
      <c r="J141" s="252">
        <v>2030</v>
      </c>
      <c r="K141" s="252">
        <v>2031</v>
      </c>
      <c r="L141" s="252">
        <v>2032</v>
      </c>
      <c r="M141" s="252">
        <v>2033</v>
      </c>
      <c r="N141" s="252">
        <v>2034</v>
      </c>
      <c r="O141" s="252">
        <v>2035</v>
      </c>
      <c r="P141" s="252">
        <v>2036</v>
      </c>
      <c r="Q141" s="252">
        <v>2037</v>
      </c>
      <c r="R141" s="252">
        <v>2038</v>
      </c>
      <c r="S141" s="252">
        <v>2039</v>
      </c>
      <c r="T141" s="252">
        <v>2040</v>
      </c>
      <c r="U141" s="252">
        <v>2041</v>
      </c>
      <c r="V141" s="252">
        <v>2042</v>
      </c>
    </row>
    <row r="142" spans="1:23" s="186" customFormat="1" ht="15">
      <c r="A142" s="556" t="s">
        <v>369</v>
      </c>
      <c r="B142" s="383">
        <v>0</v>
      </c>
      <c r="C142" s="383">
        <v>9900000</v>
      </c>
      <c r="D142" s="383">
        <v>0</v>
      </c>
      <c r="E142" s="383">
        <f>4600000</f>
        <v>4600000</v>
      </c>
      <c r="F142" s="383">
        <f>4600000</f>
        <v>4600000</v>
      </c>
      <c r="G142" s="383">
        <f>4600000</f>
        <v>4600000</v>
      </c>
      <c r="H142" s="383">
        <f>4600000</f>
        <v>4600000</v>
      </c>
      <c r="I142" s="383">
        <f>4700000</f>
        <v>4700000</v>
      </c>
      <c r="J142" s="383">
        <v>0</v>
      </c>
      <c r="K142" s="384"/>
      <c r="L142" s="384"/>
      <c r="M142" s="384"/>
      <c r="N142" s="384"/>
      <c r="O142" s="384"/>
      <c r="P142" s="384"/>
      <c r="Q142" s="384"/>
      <c r="R142" s="384"/>
      <c r="S142" s="384"/>
      <c r="T142" s="384"/>
      <c r="U142" s="557"/>
      <c r="V142" s="557"/>
      <c r="W142" s="164">
        <f>SUM(B142:J142)</f>
        <v>33000000</v>
      </c>
    </row>
    <row r="143" spans="1:23" s="186" customFormat="1" ht="13.5" thickBot="1">
      <c r="A143" s="257" t="s">
        <v>370</v>
      </c>
      <c r="B143" s="258">
        <f>B142/$W$142</f>
        <v>0</v>
      </c>
      <c r="C143" s="258">
        <f>C142/$W$142+B143</f>
        <v>0.3</v>
      </c>
      <c r="D143" s="258">
        <f t="shared" ref="D143:J143" si="11">D142/$W$142+C143</f>
        <v>0.3</v>
      </c>
      <c r="E143" s="258">
        <f t="shared" si="11"/>
        <v>0.43939393939393939</v>
      </c>
      <c r="F143" s="258">
        <f t="shared" si="11"/>
        <v>0.57878787878787885</v>
      </c>
      <c r="G143" s="258">
        <f t="shared" si="11"/>
        <v>0.71818181818181825</v>
      </c>
      <c r="H143" s="258">
        <f t="shared" si="11"/>
        <v>0.85757575757575766</v>
      </c>
      <c r="I143" s="258">
        <f t="shared" si="11"/>
        <v>1</v>
      </c>
      <c r="J143" s="258">
        <f t="shared" si="11"/>
        <v>1</v>
      </c>
      <c r="K143" s="258">
        <f t="shared" ref="K143" si="12">K142/$W$142+J143</f>
        <v>1</v>
      </c>
      <c r="L143" s="258">
        <f t="shared" ref="L143" si="13">L142/$W$142+K143</f>
        <v>1</v>
      </c>
      <c r="M143" s="258">
        <f t="shared" ref="M143" si="14">M142/$W$142+L143</f>
        <v>1</v>
      </c>
      <c r="N143" s="258">
        <f t="shared" ref="N143" si="15">N142/$W$142+M143</f>
        <v>1</v>
      </c>
      <c r="O143" s="258">
        <f t="shared" ref="O143" si="16">O142/$W$142+N143</f>
        <v>1</v>
      </c>
      <c r="P143" s="258">
        <f t="shared" ref="P143" si="17">P142/$W$142+O143</f>
        <v>1</v>
      </c>
      <c r="Q143" s="258">
        <f t="shared" ref="Q143" si="18">Q142/$W$142+P143</f>
        <v>1</v>
      </c>
      <c r="R143" s="258">
        <f t="shared" ref="R143" si="19">R142/$W$142+Q143</f>
        <v>1</v>
      </c>
      <c r="S143" s="258">
        <f t="shared" ref="S143" si="20">S142/$W$142+R143</f>
        <v>1</v>
      </c>
      <c r="T143" s="258">
        <f t="shared" ref="T143" si="21">T142/$W$142+S143</f>
        <v>1</v>
      </c>
      <c r="U143" s="258">
        <f t="shared" ref="U143" si="22">U142/$W$142+T143</f>
        <v>1</v>
      </c>
      <c r="V143" s="258">
        <f t="shared" ref="V143" si="23">V142/$W$142+U143</f>
        <v>1</v>
      </c>
    </row>
    <row r="144" spans="1:23" s="186" customFormat="1">
      <c r="A144" s="147"/>
      <c r="B144" s="146"/>
      <c r="C144" s="179"/>
      <c r="D144" s="180"/>
      <c r="E144" s="184"/>
      <c r="F144" s="179"/>
      <c r="H144" s="185"/>
    </row>
    <row r="145" spans="1:24" s="186" customFormat="1" ht="13.5" thickBot="1">
      <c r="A145" s="147"/>
      <c r="B145" s="146"/>
      <c r="C145" s="179"/>
      <c r="D145" s="180"/>
      <c r="E145" s="184"/>
      <c r="F145" s="179"/>
      <c r="H145" s="185"/>
    </row>
    <row r="146" spans="1:24" s="186" customFormat="1" ht="51.75" thickBot="1">
      <c r="A146" s="147"/>
      <c r="B146" s="327">
        <v>101</v>
      </c>
      <c r="C146" s="170" t="s">
        <v>371</v>
      </c>
      <c r="D146" s="168">
        <v>33000000</v>
      </c>
      <c r="E146" s="169" t="s">
        <v>372</v>
      </c>
      <c r="F146" s="324">
        <v>19753635</v>
      </c>
      <c r="G146" s="580" t="s">
        <v>952</v>
      </c>
      <c r="H146" s="168">
        <f>D146+F146</f>
        <v>52753635</v>
      </c>
      <c r="I146" s="161" t="s">
        <v>374</v>
      </c>
      <c r="J146" s="166">
        <f>H146/B146</f>
        <v>522313.21782178216</v>
      </c>
      <c r="K146" s="161" t="s">
        <v>375</v>
      </c>
    </row>
    <row r="147" spans="1:24" s="186" customFormat="1" ht="51.75" thickBot="1">
      <c r="A147" s="147"/>
      <c r="B147" s="327">
        <v>944</v>
      </c>
      <c r="C147" s="170" t="s">
        <v>371</v>
      </c>
      <c r="D147" s="168">
        <v>17000000</v>
      </c>
      <c r="E147" s="169" t="s">
        <v>376</v>
      </c>
      <c r="F147" s="324">
        <v>0</v>
      </c>
      <c r="G147" s="161" t="s">
        <v>373</v>
      </c>
      <c r="H147" s="167">
        <f>D147</f>
        <v>17000000</v>
      </c>
      <c r="I147" s="161" t="s">
        <v>374</v>
      </c>
      <c r="J147" s="166">
        <f>H147/B147</f>
        <v>18008.474576271186</v>
      </c>
      <c r="K147" s="161" t="s">
        <v>375</v>
      </c>
    </row>
    <row r="148" spans="1:24" s="186" customFormat="1">
      <c r="A148" s="147"/>
      <c r="B148" s="146"/>
      <c r="C148" s="196">
        <v>0.1</v>
      </c>
      <c r="D148" s="197" t="s">
        <v>377</v>
      </c>
      <c r="E148" s="197"/>
      <c r="F148" s="197"/>
      <c r="G148" s="197"/>
      <c r="H148" s="165"/>
      <c r="J148" s="164"/>
    </row>
    <row r="149" spans="1:24" s="186" customFormat="1">
      <c r="A149" s="147"/>
      <c r="B149" s="146"/>
      <c r="C149" s="196">
        <v>0.3</v>
      </c>
      <c r="D149" s="197" t="s">
        <v>378</v>
      </c>
      <c r="E149" s="197"/>
      <c r="F149" s="197"/>
      <c r="G149" s="197"/>
      <c r="H149" s="165"/>
      <c r="J149" s="164"/>
    </row>
    <row r="150" spans="1:24" s="186" customFormat="1">
      <c r="A150" s="147"/>
      <c r="B150" s="146"/>
      <c r="C150" s="196">
        <v>0.6</v>
      </c>
      <c r="D150" s="197" t="s">
        <v>379</v>
      </c>
      <c r="E150" s="197"/>
      <c r="F150" s="197"/>
      <c r="G150" s="197"/>
      <c r="H150" s="165"/>
      <c r="J150" s="164"/>
    </row>
    <row r="151" spans="1:24" s="186" customFormat="1" ht="13.5" thickBot="1">
      <c r="A151" s="147"/>
      <c r="B151" s="146"/>
      <c r="C151" s="179"/>
      <c r="D151" s="150"/>
      <c r="E151" s="184"/>
      <c r="F151" s="150"/>
      <c r="H151" s="165"/>
      <c r="J151" s="164"/>
    </row>
    <row r="152" spans="1:24" s="186" customFormat="1" ht="102" customHeight="1" thickBot="1">
      <c r="A152" s="147"/>
      <c r="B152" s="146"/>
      <c r="C152" s="155" t="s">
        <v>380</v>
      </c>
      <c r="D152" s="194">
        <f>21%*0.7+10%</f>
        <v>0.247</v>
      </c>
      <c r="E152" s="700" t="s">
        <v>381</v>
      </c>
      <c r="F152" s="703"/>
      <c r="G152" s="703"/>
      <c r="H152" s="703"/>
      <c r="I152" s="703"/>
      <c r="J152" s="703"/>
      <c r="K152" s="703"/>
      <c r="L152" s="704"/>
    </row>
    <row r="153" spans="1:24" s="186" customFormat="1" ht="74.45" customHeight="1" thickBot="1">
      <c r="A153" s="147"/>
      <c r="B153" s="146"/>
      <c r="C153" s="155" t="s">
        <v>382</v>
      </c>
      <c r="D153" s="195">
        <v>0.03</v>
      </c>
      <c r="E153" s="700" t="s">
        <v>383</v>
      </c>
      <c r="F153" s="703"/>
      <c r="G153" s="703"/>
      <c r="H153" s="703"/>
      <c r="I153" s="703"/>
      <c r="J153" s="735"/>
      <c r="K153" s="185"/>
    </row>
    <row r="154" spans="1:24" s="186" customFormat="1">
      <c r="A154" s="147"/>
      <c r="B154" s="146"/>
      <c r="C154" s="179"/>
      <c r="D154" s="163"/>
      <c r="E154" s="179"/>
      <c r="F154" s="185"/>
      <c r="G154" s="185"/>
      <c r="H154" s="185"/>
      <c r="I154" s="185"/>
      <c r="J154" s="185"/>
      <c r="K154" s="185"/>
    </row>
    <row r="155" spans="1:24" s="186" customFormat="1">
      <c r="A155" s="198"/>
      <c r="B155" s="198" t="s">
        <v>339</v>
      </c>
      <c r="C155" s="198"/>
      <c r="D155" s="197"/>
      <c r="E155" s="197"/>
      <c r="F155" s="199"/>
      <c r="G155" s="197"/>
      <c r="H155" s="197"/>
      <c r="I155" s="197"/>
      <c r="J155" s="198"/>
      <c r="K155" s="198"/>
      <c r="L155" s="200"/>
      <c r="M155" s="198"/>
      <c r="N155" s="198"/>
      <c r="O155" s="198"/>
      <c r="P155" s="198"/>
      <c r="Q155" s="198"/>
      <c r="R155" s="198"/>
      <c r="S155" s="198"/>
      <c r="T155" s="198"/>
      <c r="U155" s="198"/>
    </row>
    <row r="156" spans="1:24" s="186" customFormat="1">
      <c r="A156" s="198" t="s">
        <v>310</v>
      </c>
      <c r="B156" s="198">
        <v>1</v>
      </c>
      <c r="C156" s="198">
        <v>2</v>
      </c>
      <c r="D156" s="197">
        <v>3</v>
      </c>
      <c r="E156" s="197">
        <v>4</v>
      </c>
      <c r="F156" s="198">
        <v>5</v>
      </c>
      <c r="G156" s="198">
        <v>6</v>
      </c>
      <c r="H156" s="197">
        <v>7</v>
      </c>
      <c r="I156" s="197">
        <v>8</v>
      </c>
      <c r="J156" s="198">
        <v>9</v>
      </c>
      <c r="K156" s="198">
        <v>10</v>
      </c>
      <c r="L156" s="197">
        <v>11</v>
      </c>
      <c r="M156" s="197">
        <v>12</v>
      </c>
      <c r="N156" s="198">
        <v>13</v>
      </c>
      <c r="O156" s="198">
        <v>14</v>
      </c>
      <c r="P156" s="197">
        <v>15</v>
      </c>
      <c r="Q156" s="197">
        <v>16</v>
      </c>
      <c r="R156" s="198">
        <v>17</v>
      </c>
      <c r="S156" s="198">
        <v>18</v>
      </c>
      <c r="T156" s="197">
        <v>19</v>
      </c>
      <c r="U156" s="197">
        <v>20</v>
      </c>
      <c r="V156" s="186">
        <v>21</v>
      </c>
      <c r="W156" s="186">
        <v>22</v>
      </c>
      <c r="X156" s="186">
        <v>23</v>
      </c>
    </row>
    <row r="157" spans="1:24" s="186" customFormat="1">
      <c r="A157" s="198"/>
      <c r="B157" s="197">
        <f>B71</f>
        <v>31612.336355916217</v>
      </c>
      <c r="C157" s="197">
        <f t="shared" ref="C157:X157" si="24">C71*(1+$D$152)</f>
        <v>56315.119194039318</v>
      </c>
      <c r="D157" s="197">
        <f t="shared" si="24"/>
        <v>216104.85542079067</v>
      </c>
      <c r="E157" s="197">
        <f t="shared" si="24"/>
        <v>288139.80722772091</v>
      </c>
      <c r="F157" s="197">
        <f t="shared" si="24"/>
        <v>311190.9918059386</v>
      </c>
      <c r="G157" s="197">
        <f t="shared" si="24"/>
        <v>336086.27115041373</v>
      </c>
      <c r="H157" s="197">
        <f t="shared" si="24"/>
        <v>362973.17284244683</v>
      </c>
      <c r="I157" s="197">
        <f t="shared" si="24"/>
        <v>392011.0266698426</v>
      </c>
      <c r="J157" s="197">
        <f t="shared" si="24"/>
        <v>423371.90880343004</v>
      </c>
      <c r="K157" s="197">
        <f t="shared" si="24"/>
        <v>457241.66150770447</v>
      </c>
      <c r="L157" s="197">
        <f t="shared" si="24"/>
        <v>493820.9944283209</v>
      </c>
      <c r="M157" s="197">
        <f t="shared" si="24"/>
        <v>533326.6739825866</v>
      </c>
      <c r="N157" s="197">
        <f t="shared" si="24"/>
        <v>575992.8079011935</v>
      </c>
      <c r="O157" s="197">
        <f t="shared" si="24"/>
        <v>622072.232533289</v>
      </c>
      <c r="P157" s="197">
        <f t="shared" si="24"/>
        <v>671838.01113595231</v>
      </c>
      <c r="Q157" s="197">
        <f t="shared" si="24"/>
        <v>725585.05202682852</v>
      </c>
      <c r="R157" s="197">
        <f t="shared" si="24"/>
        <v>783631.85618897493</v>
      </c>
      <c r="S157" s="197">
        <f t="shared" si="24"/>
        <v>846322.40468409297</v>
      </c>
      <c r="T157" s="197">
        <f t="shared" si="24"/>
        <v>914028.19705882051</v>
      </c>
      <c r="U157" s="197">
        <f t="shared" si="24"/>
        <v>987150.45282352611</v>
      </c>
      <c r="V157" s="197">
        <f t="shared" si="24"/>
        <v>1066122.4890494084</v>
      </c>
      <c r="W157" s="197">
        <f t="shared" si="24"/>
        <v>1151412.2881733612</v>
      </c>
      <c r="X157" s="197">
        <f t="shared" si="24"/>
        <v>1243525.2712272301</v>
      </c>
    </row>
    <row r="158" spans="1:24" s="186" customFormat="1">
      <c r="A158" s="198"/>
      <c r="B158" s="197"/>
      <c r="C158" s="197"/>
      <c r="D158" s="197"/>
      <c r="E158" s="197"/>
      <c r="F158" s="197"/>
      <c r="G158" s="197"/>
      <c r="H158" s="197"/>
      <c r="I158" s="197"/>
      <c r="J158" s="197"/>
      <c r="K158" s="197"/>
      <c r="L158" s="197"/>
      <c r="M158" s="197"/>
      <c r="N158" s="197"/>
      <c r="O158" s="197"/>
      <c r="P158" s="197"/>
      <c r="Q158" s="197"/>
      <c r="R158" s="197"/>
      <c r="S158" s="197"/>
      <c r="T158" s="197"/>
      <c r="U158" s="197"/>
      <c r="V158" s="197"/>
    </row>
    <row r="159" spans="1:24" s="186" customFormat="1">
      <c r="A159" s="198"/>
      <c r="B159" s="197" t="s">
        <v>384</v>
      </c>
      <c r="C159" s="197"/>
      <c r="D159" s="197"/>
      <c r="E159" s="197"/>
      <c r="F159" s="197"/>
      <c r="G159" s="197"/>
      <c r="H159" s="197"/>
      <c r="I159" s="197"/>
      <c r="J159" s="197"/>
      <c r="K159" s="197"/>
      <c r="L159" s="197"/>
      <c r="M159" s="197"/>
      <c r="N159" s="197"/>
      <c r="O159" s="197"/>
      <c r="P159" s="197"/>
      <c r="Q159" s="197"/>
      <c r="R159" s="197"/>
      <c r="S159" s="197"/>
      <c r="T159" s="197"/>
      <c r="U159" s="197"/>
      <c r="V159" s="197"/>
    </row>
    <row r="160" spans="1:24" s="186" customFormat="1">
      <c r="A160" s="198"/>
      <c r="B160" s="198">
        <v>1</v>
      </c>
      <c r="C160" s="198">
        <v>2</v>
      </c>
      <c r="D160" s="197">
        <v>3</v>
      </c>
      <c r="E160" s="197">
        <v>4</v>
      </c>
      <c r="F160" s="198">
        <v>5</v>
      </c>
      <c r="G160" s="198">
        <v>6</v>
      </c>
      <c r="H160" s="197">
        <v>7</v>
      </c>
      <c r="I160" s="197">
        <v>8</v>
      </c>
      <c r="J160" s="198">
        <v>9</v>
      </c>
      <c r="K160" s="198">
        <v>10</v>
      </c>
      <c r="L160" s="197">
        <v>11</v>
      </c>
      <c r="M160" s="197">
        <v>12</v>
      </c>
      <c r="N160" s="198">
        <v>13</v>
      </c>
      <c r="O160" s="198">
        <v>14</v>
      </c>
      <c r="P160" s="197">
        <v>15</v>
      </c>
      <c r="Q160" s="197">
        <v>16</v>
      </c>
      <c r="R160" s="198">
        <v>17</v>
      </c>
      <c r="S160" s="198">
        <v>18</v>
      </c>
      <c r="T160" s="197">
        <v>19</v>
      </c>
      <c r="U160" s="197">
        <v>20</v>
      </c>
      <c r="V160" s="186">
        <v>21</v>
      </c>
      <c r="W160" s="186">
        <v>22</v>
      </c>
      <c r="X160" s="186">
        <v>23</v>
      </c>
    </row>
    <row r="161" spans="1:24" s="186" customFormat="1">
      <c r="A161" s="198"/>
      <c r="B161" s="197">
        <f>B71</f>
        <v>31612.336355916217</v>
      </c>
      <c r="C161" s="197">
        <f>B161*2</f>
        <v>63224.672711832434</v>
      </c>
      <c r="D161" s="197">
        <f>J54</f>
        <v>239096.81781379125</v>
      </c>
      <c r="E161" s="197">
        <f>J55</f>
        <v>618169.00148923555</v>
      </c>
      <c r="F161" s="197">
        <f>E161*2</f>
        <v>1236338.0029784711</v>
      </c>
      <c r="G161" s="197">
        <f>F161*2</f>
        <v>2472676.0059569422</v>
      </c>
      <c r="H161" s="197">
        <f>10*J146/5</f>
        <v>1044626.4356435643</v>
      </c>
      <c r="I161" s="197">
        <f>H161*1.1</f>
        <v>1149089.0792079209</v>
      </c>
      <c r="J161" s="197">
        <f>I161*1.1</f>
        <v>1263997.9871287132</v>
      </c>
      <c r="K161" s="197">
        <f>J161*1.1</f>
        <v>1390397.7858415847</v>
      </c>
      <c r="L161" s="197">
        <f t="shared" ref="L161:V161" si="25">K161*1.03</f>
        <v>1432109.7194168323</v>
      </c>
      <c r="M161" s="197">
        <f t="shared" si="25"/>
        <v>1475073.0109993373</v>
      </c>
      <c r="N161" s="197">
        <f t="shared" si="25"/>
        <v>1519325.2013293174</v>
      </c>
      <c r="O161" s="197">
        <f t="shared" si="25"/>
        <v>1564904.9573691969</v>
      </c>
      <c r="P161" s="197">
        <f t="shared" si="25"/>
        <v>1611852.1060902728</v>
      </c>
      <c r="Q161" s="197">
        <f t="shared" si="25"/>
        <v>1660207.6692729811</v>
      </c>
      <c r="R161" s="197">
        <f t="shared" si="25"/>
        <v>1710013.8993511705</v>
      </c>
      <c r="S161" s="197">
        <f t="shared" si="25"/>
        <v>1761314.3163317058</v>
      </c>
      <c r="T161" s="197">
        <f t="shared" si="25"/>
        <v>1814153.7458216569</v>
      </c>
      <c r="U161" s="197">
        <f t="shared" si="25"/>
        <v>1868578.3581963067</v>
      </c>
      <c r="V161" s="197">
        <f t="shared" si="25"/>
        <v>1924635.7089421961</v>
      </c>
      <c r="W161" s="197">
        <f t="shared" ref="W161" si="26">V161*1.03</f>
        <v>1982374.7802104619</v>
      </c>
      <c r="X161" s="197">
        <f t="shared" ref="X161" si="27">W161*1.03</f>
        <v>2041846.0236167759</v>
      </c>
    </row>
    <row r="162" spans="1:24" s="186" customFormat="1">
      <c r="A162" s="198"/>
      <c r="B162" s="197"/>
      <c r="C162" s="197"/>
      <c r="D162" s="197"/>
      <c r="E162" s="197"/>
      <c r="F162" s="197"/>
      <c r="G162" s="197"/>
      <c r="H162" s="197"/>
      <c r="I162" s="197"/>
      <c r="J162" s="197"/>
      <c r="K162" s="197"/>
      <c r="L162" s="197"/>
      <c r="M162" s="197"/>
      <c r="N162" s="197"/>
      <c r="O162" s="197"/>
      <c r="P162" s="197"/>
      <c r="Q162" s="197"/>
      <c r="R162" s="197"/>
      <c r="S162" s="197"/>
      <c r="T162" s="197"/>
      <c r="U162" s="197"/>
      <c r="V162" s="197"/>
    </row>
    <row r="163" spans="1:24" s="186" customFormat="1" ht="45" customHeight="1" thickBot="1">
      <c r="A163" s="198"/>
      <c r="B163" s="733" t="s">
        <v>385</v>
      </c>
      <c r="C163" s="734"/>
      <c r="D163" s="734"/>
      <c r="E163" s="734"/>
      <c r="F163" s="734"/>
      <c r="G163" s="734"/>
      <c r="H163" s="197"/>
      <c r="I163" s="197"/>
      <c r="J163" s="197"/>
      <c r="K163" s="197"/>
      <c r="L163" s="197"/>
      <c r="M163" s="197"/>
      <c r="N163" s="197"/>
      <c r="O163" s="197"/>
      <c r="P163" s="197"/>
      <c r="Q163" s="197"/>
      <c r="R163" s="197"/>
      <c r="S163" s="197"/>
      <c r="T163" s="197"/>
      <c r="U163" s="197"/>
      <c r="V163" s="197"/>
    </row>
    <row r="164" spans="1:24" s="186" customFormat="1" ht="39" thickBot="1">
      <c r="A164" s="198"/>
      <c r="B164" s="218" t="s">
        <v>386</v>
      </c>
      <c r="C164" s="219" t="s">
        <v>341</v>
      </c>
      <c r="D164" s="219" t="s">
        <v>342</v>
      </c>
      <c r="E164" s="219" t="s">
        <v>343</v>
      </c>
      <c r="G164" s="197"/>
      <c r="H164" s="197"/>
      <c r="I164" s="197"/>
      <c r="J164" s="197"/>
      <c r="K164" s="197"/>
      <c r="L164" s="197"/>
      <c r="M164" s="197"/>
      <c r="N164" s="197"/>
      <c r="O164" s="197"/>
      <c r="P164" s="197"/>
      <c r="Q164" s="197"/>
      <c r="R164" s="197"/>
      <c r="S164" s="197"/>
      <c r="T164" s="197"/>
      <c r="U164" s="197"/>
      <c r="V164" s="197"/>
    </row>
    <row r="165" spans="1:24" s="186" customFormat="1" ht="13.5" thickBot="1">
      <c r="A165" s="198"/>
      <c r="C165" s="217">
        <v>0.2</v>
      </c>
      <c r="D165" s="217">
        <v>0.4</v>
      </c>
      <c r="E165" s="217">
        <v>0.4</v>
      </c>
      <c r="G165" s="197"/>
      <c r="H165" s="197"/>
      <c r="I165" s="197"/>
      <c r="J165" s="197"/>
      <c r="K165" s="197"/>
      <c r="L165" s="197"/>
      <c r="M165" s="197"/>
      <c r="N165" s="197"/>
      <c r="O165" s="197"/>
      <c r="P165" s="197"/>
      <c r="Q165" s="197"/>
      <c r="R165" s="197"/>
      <c r="S165" s="197"/>
      <c r="T165" s="197"/>
      <c r="U165" s="197"/>
      <c r="V165" s="197"/>
    </row>
    <row r="166" spans="1:24" s="186" customFormat="1">
      <c r="A166" s="198"/>
      <c r="B166" s="197"/>
      <c r="C166" s="197"/>
      <c r="D166" s="197"/>
      <c r="E166" s="197"/>
      <c r="F166" s="197"/>
      <c r="G166" s="197"/>
      <c r="H166" s="197"/>
      <c r="I166" s="197"/>
      <c r="J166" s="197"/>
      <c r="K166" s="197"/>
      <c r="L166" s="197"/>
      <c r="M166" s="197"/>
      <c r="N166" s="197"/>
      <c r="O166" s="197"/>
      <c r="P166" s="197"/>
      <c r="Q166" s="197"/>
      <c r="R166" s="197"/>
      <c r="S166" s="197"/>
      <c r="T166" s="197"/>
      <c r="U166" s="197"/>
    </row>
    <row r="167" spans="1:24" s="186" customFormat="1">
      <c r="A167" s="380"/>
      <c r="B167" s="273">
        <v>2022</v>
      </c>
      <c r="C167" s="273">
        <v>2023</v>
      </c>
      <c r="D167" s="274">
        <v>2024</v>
      </c>
      <c r="E167" s="273">
        <v>2025</v>
      </c>
      <c r="F167" s="273">
        <v>2026</v>
      </c>
      <c r="G167" s="274">
        <v>2027</v>
      </c>
      <c r="H167" s="273">
        <v>2028</v>
      </c>
      <c r="I167" s="273">
        <v>2029</v>
      </c>
      <c r="J167" s="274">
        <v>2030</v>
      </c>
      <c r="K167" s="273">
        <v>2031</v>
      </c>
      <c r="L167" s="273">
        <v>2032</v>
      </c>
      <c r="M167" s="274">
        <v>2033</v>
      </c>
      <c r="N167" s="273">
        <v>2034</v>
      </c>
      <c r="O167" s="273">
        <v>2035</v>
      </c>
      <c r="P167" s="274">
        <v>2036</v>
      </c>
      <c r="Q167" s="273">
        <v>2037</v>
      </c>
      <c r="R167" s="273">
        <v>2038</v>
      </c>
      <c r="S167" s="274">
        <v>2039</v>
      </c>
      <c r="T167" s="273">
        <v>2040</v>
      </c>
      <c r="U167" s="273">
        <v>2041</v>
      </c>
      <c r="V167" s="274">
        <v>2042</v>
      </c>
    </row>
    <row r="168" spans="1:24" s="186" customFormat="1" ht="38.25">
      <c r="A168" s="380" t="s">
        <v>387</v>
      </c>
      <c r="B168" s="378"/>
      <c r="C168" s="385"/>
      <c r="D168" s="379"/>
      <c r="E168" s="386">
        <f t="shared" ref="E168:V168" si="28">(($B$146*$C$148*(E161-E71)+$B$146*$C$149*(E157-E71))*$D$165)*E143</f>
        <v>991107.5688977422</v>
      </c>
      <c r="F168" s="386">
        <f t="shared" si="28"/>
        <v>2739799.2666557115</v>
      </c>
      <c r="G168" s="386">
        <f t="shared" si="28"/>
        <v>6971822.1442774953</v>
      </c>
      <c r="H168" s="386">
        <f t="shared" si="28"/>
        <v>3358025.9804755058</v>
      </c>
      <c r="I168" s="386">
        <f t="shared" si="28"/>
        <v>4313382.704485761</v>
      </c>
      <c r="J168" s="386">
        <f t="shared" si="28"/>
        <v>4751299.7184446221</v>
      </c>
      <c r="K168" s="386">
        <f t="shared" si="28"/>
        <v>5233534.7332801931</v>
      </c>
      <c r="L168" s="386">
        <f t="shared" si="28"/>
        <v>5371357.1592026092</v>
      </c>
      <c r="M168" s="386">
        <f t="shared" si="28"/>
        <v>5511779.5686166175</v>
      </c>
      <c r="N168" s="386">
        <f t="shared" si="28"/>
        <v>5654757.1858840808</v>
      </c>
      <c r="O168" s="386">
        <f t="shared" si="28"/>
        <v>5800234.0700862855</v>
      </c>
      <c r="P168" s="386">
        <f t="shared" si="28"/>
        <v>5948141.9943046104</v>
      </c>
      <c r="Q168" s="386">
        <f t="shared" si="28"/>
        <v>6098399.2284187442</v>
      </c>
      <c r="R168" s="386">
        <f t="shared" si="28"/>
        <v>6250909.2174991015</v>
      </c>
      <c r="S168" s="386">
        <f t="shared" si="28"/>
        <v>6405559.1472300934</v>
      </c>
      <c r="T168" s="386">
        <f t="shared" si="28"/>
        <v>6562218.3871094976</v>
      </c>
      <c r="U168" s="386">
        <f t="shared" si="28"/>
        <v>6720736.8014222803</v>
      </c>
      <c r="V168" s="386">
        <f t="shared" si="28"/>
        <v>6880942.9171804087</v>
      </c>
    </row>
    <row r="169" spans="1:24" s="186" customFormat="1" ht="38.25">
      <c r="A169" s="380" t="s">
        <v>388</v>
      </c>
      <c r="B169" s="378"/>
      <c r="C169" s="387"/>
      <c r="D169" s="387"/>
      <c r="E169" s="387"/>
      <c r="F169" s="388"/>
      <c r="G169" s="388">
        <f t="shared" ref="G169:M169" si="29">D71*$D$153*$B$147</f>
        <v>4907850.4454825912</v>
      </c>
      <c r="H169" s="388">
        <f t="shared" si="29"/>
        <v>6543800.5939767892</v>
      </c>
      <c r="I169" s="388">
        <f t="shared" si="29"/>
        <v>7067304.6414949326</v>
      </c>
      <c r="J169" s="388">
        <f t="shared" si="29"/>
        <v>7632689.0128145283</v>
      </c>
      <c r="K169" s="388">
        <f t="shared" si="29"/>
        <v>8243304.1338396911</v>
      </c>
      <c r="L169" s="388">
        <f t="shared" si="29"/>
        <v>8902768.4645468686</v>
      </c>
      <c r="M169" s="388">
        <f t="shared" si="29"/>
        <v>9614989.9417106174</v>
      </c>
      <c r="N169" s="389"/>
      <c r="O169" s="389"/>
      <c r="P169" s="389"/>
      <c r="Q169" s="389"/>
      <c r="R169" s="389"/>
      <c r="S169" s="389"/>
      <c r="T169" s="389"/>
      <c r="U169" s="389"/>
      <c r="V169" s="389"/>
    </row>
    <row r="170" spans="1:24" s="186" customFormat="1">
      <c r="A170" s="147"/>
      <c r="B170" s="146"/>
      <c r="C170" s="179"/>
      <c r="D170" s="180"/>
      <c r="E170" s="184"/>
      <c r="F170" s="179"/>
      <c r="H170" s="185"/>
    </row>
    <row r="171" spans="1:24" s="186" customFormat="1" ht="114.75" customHeight="1">
      <c r="A171" s="728">
        <v>12</v>
      </c>
      <c r="B171" s="160" t="s">
        <v>389</v>
      </c>
      <c r="C171" s="730" t="s">
        <v>362</v>
      </c>
      <c r="D171" s="172" t="s">
        <v>950</v>
      </c>
      <c r="E171" s="699"/>
      <c r="F171" s="699"/>
      <c r="H171" s="694"/>
      <c r="J171" s="694"/>
    </row>
    <row r="172" spans="1:24" s="186" customFormat="1" ht="38.25">
      <c r="A172" s="729"/>
      <c r="B172" s="381" t="s">
        <v>390</v>
      </c>
      <c r="C172" s="731"/>
      <c r="D172" s="220" t="s">
        <v>951</v>
      </c>
      <c r="E172" s="699"/>
      <c r="F172" s="699"/>
      <c r="H172" s="694"/>
      <c r="J172" s="694"/>
    </row>
    <row r="173" spans="1:24" s="186" customFormat="1" ht="48.75" customHeight="1">
      <c r="A173" s="729"/>
      <c r="B173" s="390"/>
      <c r="C173" s="731"/>
      <c r="D173" s="573"/>
      <c r="E173" s="699"/>
      <c r="F173" s="699"/>
      <c r="H173" s="694"/>
      <c r="J173" s="694"/>
    </row>
    <row r="174" spans="1:24" s="186" customFormat="1" ht="13.5" thickBot="1">
      <c r="A174" s="147"/>
      <c r="B174" s="146"/>
      <c r="C174" s="179"/>
      <c r="D174" s="180"/>
      <c r="E174" s="179"/>
      <c r="F174" s="179"/>
      <c r="H174" s="185"/>
      <c r="J174" s="185"/>
    </row>
    <row r="175" spans="1:24" s="186" customFormat="1" ht="15">
      <c r="A175" s="259"/>
      <c r="B175" s="753" t="s">
        <v>391</v>
      </c>
      <c r="C175" s="754"/>
      <c r="D175" s="754"/>
      <c r="E175" s="754"/>
      <c r="F175" s="260"/>
      <c r="G175" s="243"/>
      <c r="H175" s="261"/>
      <c r="I175" s="243"/>
      <c r="J175" s="261"/>
      <c r="K175" s="243"/>
      <c r="L175" s="243"/>
      <c r="M175" s="243"/>
      <c r="N175" s="243"/>
      <c r="O175" s="243"/>
      <c r="P175" s="243"/>
      <c r="Q175" s="243"/>
      <c r="R175" s="243"/>
      <c r="S175" s="243"/>
      <c r="T175" s="243"/>
      <c r="U175" s="243"/>
      <c r="V175" s="156"/>
      <c r="W175" s="186" t="s">
        <v>392</v>
      </c>
    </row>
    <row r="176" spans="1:24" s="186" customFormat="1" ht="15">
      <c r="A176" s="262"/>
      <c r="B176" s="184">
        <v>2022</v>
      </c>
      <c r="C176" s="263">
        <v>2023</v>
      </c>
      <c r="D176" s="184">
        <v>2024</v>
      </c>
      <c r="E176" s="263">
        <v>2025</v>
      </c>
      <c r="F176" s="184">
        <v>2026</v>
      </c>
      <c r="G176" s="263">
        <v>2027</v>
      </c>
      <c r="H176" s="184">
        <v>2028</v>
      </c>
      <c r="I176" s="263">
        <v>2029</v>
      </c>
      <c r="J176" s="184">
        <v>2030</v>
      </c>
      <c r="K176" s="263">
        <v>2031</v>
      </c>
      <c r="L176" s="184">
        <v>2032</v>
      </c>
      <c r="M176" s="263">
        <v>2033</v>
      </c>
      <c r="N176" s="184">
        <v>2034</v>
      </c>
      <c r="O176" s="263">
        <v>2035</v>
      </c>
      <c r="P176" s="184">
        <v>2036</v>
      </c>
      <c r="Q176" s="263">
        <v>2037</v>
      </c>
      <c r="R176" s="184">
        <v>2038</v>
      </c>
      <c r="S176" s="263">
        <v>2039</v>
      </c>
      <c r="T176" s="184">
        <v>2040</v>
      </c>
      <c r="U176" s="263">
        <v>2041</v>
      </c>
      <c r="V176" s="269">
        <v>2042</v>
      </c>
    </row>
    <row r="177" spans="1:23" s="186" customFormat="1" ht="25.5">
      <c r="A177" s="262" t="s">
        <v>393</v>
      </c>
      <c r="B177" s="383">
        <v>0</v>
      </c>
      <c r="C177" s="383">
        <v>16168000</v>
      </c>
      <c r="D177" s="383">
        <f>6300000</f>
        <v>6300000</v>
      </c>
      <c r="E177" s="383">
        <f>6300000</f>
        <v>6300000</v>
      </c>
      <c r="F177" s="579">
        <f>1300000</f>
        <v>1300000</v>
      </c>
      <c r="G177" s="578">
        <f>1300000</f>
        <v>1300000</v>
      </c>
      <c r="H177" s="578">
        <f>1300000</f>
        <v>1300000</v>
      </c>
      <c r="I177" s="578">
        <f>1223226</f>
        <v>1223226</v>
      </c>
      <c r="J177" s="383">
        <v>0</v>
      </c>
      <c r="K177" s="383">
        <v>0</v>
      </c>
      <c r="L177" s="383">
        <v>0</v>
      </c>
      <c r="M177" s="383">
        <v>0</v>
      </c>
      <c r="N177" s="383">
        <v>0</v>
      </c>
      <c r="O177" s="383">
        <v>0</v>
      </c>
      <c r="P177" s="383">
        <v>0</v>
      </c>
      <c r="Q177" s="383">
        <v>0</v>
      </c>
      <c r="R177" s="383">
        <v>0</v>
      </c>
      <c r="S177" s="383">
        <v>0</v>
      </c>
      <c r="T177" s="585">
        <v>0</v>
      </c>
      <c r="U177" s="586">
        <v>0</v>
      </c>
      <c r="V177" s="587"/>
      <c r="W177" s="164">
        <f>SUM(B177:V177)</f>
        <v>33891226</v>
      </c>
    </row>
    <row r="178" spans="1:23" s="186" customFormat="1">
      <c r="A178" s="262" t="s">
        <v>394</v>
      </c>
      <c r="B178" s="146"/>
      <c r="C178" s="146"/>
      <c r="D178" s="180">
        <f>B177/$W$177</f>
        <v>0</v>
      </c>
      <c r="E178" s="180">
        <f>C177/$W$177+D178</f>
        <v>0.47705562495732673</v>
      </c>
      <c r="F178" s="180">
        <f t="shared" ref="F178:L178" si="30">D177/$W$177+E178</f>
        <v>0.66294444467721525</v>
      </c>
      <c r="G178" s="180">
        <f t="shared" si="30"/>
        <v>0.84883326439710383</v>
      </c>
      <c r="H178" s="180">
        <f t="shared" si="30"/>
        <v>0.88719127481549354</v>
      </c>
      <c r="I178" s="180">
        <f t="shared" si="30"/>
        <v>0.92554928523388325</v>
      </c>
      <c r="J178" s="180">
        <f t="shared" si="30"/>
        <v>0.96390729565227296</v>
      </c>
      <c r="K178" s="180">
        <f t="shared" si="30"/>
        <v>1</v>
      </c>
      <c r="L178" s="180">
        <f t="shared" si="30"/>
        <v>1</v>
      </c>
      <c r="M178" s="180">
        <f t="shared" ref="M178" si="31">K177/$W$177+L178</f>
        <v>1</v>
      </c>
      <c r="N178" s="180">
        <f t="shared" ref="N178" si="32">L177/$W$177+M178</f>
        <v>1</v>
      </c>
      <c r="O178" s="180">
        <f t="shared" ref="O178" si="33">M177/$W$177+N178</f>
        <v>1</v>
      </c>
      <c r="P178" s="180">
        <f t="shared" ref="P178" si="34">N177/$W$177+O178</f>
        <v>1</v>
      </c>
      <c r="Q178" s="180">
        <f t="shared" ref="Q178" si="35">O177/$W$177+P178</f>
        <v>1</v>
      </c>
      <c r="R178" s="180">
        <f t="shared" ref="R178" si="36">P177/$W$177+Q178</f>
        <v>1</v>
      </c>
      <c r="S178" s="180">
        <f t="shared" ref="S178" si="37">Q177/$W$177+R178</f>
        <v>1</v>
      </c>
      <c r="T178" s="180">
        <f t="shared" ref="T178" si="38">R177/$W$177+S178</f>
        <v>1</v>
      </c>
      <c r="U178" s="180">
        <f t="shared" ref="U178" si="39">S177/$W$177+T178</f>
        <v>1</v>
      </c>
      <c r="V178" s="180">
        <f t="shared" ref="V178" si="40">T177/$W$177+U178</f>
        <v>1</v>
      </c>
    </row>
    <row r="179" spans="1:23" s="186" customFormat="1" ht="13.5" thickBot="1">
      <c r="A179" s="265" t="s">
        <v>395</v>
      </c>
      <c r="B179" s="266"/>
      <c r="C179" s="267"/>
      <c r="D179" s="268">
        <f>'Alternatyva 1'!H49/'Alternatyva 1'!$G$49</f>
        <v>0</v>
      </c>
      <c r="E179" s="268">
        <f>'Alternatyva 1'!I49/'Alternatyva 1'!$G$49+D179</f>
        <v>0.08</v>
      </c>
      <c r="F179" s="268">
        <f>'Alternatyva 1'!J49/'Alternatyva 1'!$G$49+E179</f>
        <v>0.27</v>
      </c>
      <c r="G179" s="268">
        <f>'Alternatyva 1'!K49/'Alternatyva 1'!$G$49+F179</f>
        <v>0.38</v>
      </c>
      <c r="H179" s="268">
        <f>'Alternatyva 1'!L49/'Alternatyva 1'!$G$49+G179</f>
        <v>0.6</v>
      </c>
      <c r="I179" s="268">
        <f>'Alternatyva 1'!M49/'Alternatyva 1'!$G$49+H179</f>
        <v>0.73</v>
      </c>
      <c r="J179" s="268">
        <f>'Alternatyva 1'!N49/'Alternatyva 1'!$G$49+I179</f>
        <v>0.95</v>
      </c>
      <c r="K179" s="268">
        <f>'Alternatyva 1'!O49/'Alternatyva 1'!$G$49+J179</f>
        <v>1</v>
      </c>
      <c r="L179" s="268">
        <f>'Alternatyva 1'!P49/'Alternatyva 1'!$G$49+K179</f>
        <v>1</v>
      </c>
      <c r="M179" s="268">
        <f>'Alternatyva 1'!Q49/'Alternatyva 1'!$G$49+L179</f>
        <v>1</v>
      </c>
      <c r="N179" s="268">
        <f>'Alternatyva 1'!R49/'Alternatyva 1'!$G$49+M179</f>
        <v>1</v>
      </c>
      <c r="O179" s="268">
        <f>'Alternatyva 1'!S49/'Alternatyva 1'!$G$49+N179</f>
        <v>1</v>
      </c>
      <c r="P179" s="268">
        <f>'Alternatyva 1'!T49/'Alternatyva 1'!$G$49+O179</f>
        <v>1</v>
      </c>
      <c r="Q179" s="268">
        <f>'Alternatyva 1'!U49/'Alternatyva 1'!$G$49+P179</f>
        <v>1</v>
      </c>
      <c r="R179" s="268">
        <f>'Alternatyva 1'!V49/'Alternatyva 1'!$G$49+Q179</f>
        <v>1</v>
      </c>
      <c r="S179" s="268">
        <f>'Alternatyva 1'!W49/'Alternatyva 1'!$G$49+R179</f>
        <v>1</v>
      </c>
      <c r="T179" s="268">
        <f>'Alternatyva 1'!X49/'Alternatyva 1'!$G$49+S179</f>
        <v>1</v>
      </c>
      <c r="U179" s="268">
        <f>'Alternatyva 1'!Y49/'Alternatyva 1'!$G$49+T179</f>
        <v>1</v>
      </c>
      <c r="V179" s="268">
        <f>'Alternatyva 1'!Z49/'Alternatyva 1'!$G$49+U179</f>
        <v>1</v>
      </c>
    </row>
    <row r="180" spans="1:23" s="186" customFormat="1" ht="13.5" thickBot="1">
      <c r="A180" s="147"/>
      <c r="B180" s="146"/>
      <c r="C180" s="179"/>
      <c r="D180" s="180"/>
      <c r="E180" s="179"/>
      <c r="F180" s="179"/>
      <c r="H180" s="185"/>
      <c r="J180" s="185"/>
    </row>
    <row r="181" spans="1:23" s="186" customFormat="1" ht="51.75" thickBot="1">
      <c r="A181" s="147"/>
      <c r="B181" s="327">
        <v>34</v>
      </c>
      <c r="C181" s="170" t="s">
        <v>396</v>
      </c>
      <c r="D181" s="324">
        <v>33891226</v>
      </c>
      <c r="E181" s="170" t="s">
        <v>397</v>
      </c>
      <c r="F181" s="325">
        <v>22594151</v>
      </c>
      <c r="G181" s="580" t="s">
        <v>952</v>
      </c>
      <c r="H181" s="167">
        <f>(D181+F181)/B181</f>
        <v>1661334.6176470588</v>
      </c>
      <c r="I181" s="161" t="s">
        <v>375</v>
      </c>
      <c r="J181" s="185"/>
    </row>
    <row r="182" spans="1:23" s="186" customFormat="1" ht="39" thickBot="1">
      <c r="A182" s="147"/>
      <c r="B182" s="327">
        <v>556</v>
      </c>
      <c r="C182" s="170" t="s">
        <v>398</v>
      </c>
      <c r="D182" s="324">
        <v>116763148</v>
      </c>
      <c r="E182" s="170" t="s">
        <v>399</v>
      </c>
      <c r="F182" s="325">
        <v>101772999</v>
      </c>
      <c r="G182" s="161" t="s">
        <v>373</v>
      </c>
      <c r="H182" s="167">
        <f>(D182+F182)/B182</f>
        <v>393050.6241007194</v>
      </c>
      <c r="I182" s="161" t="s">
        <v>375</v>
      </c>
      <c r="J182" s="185"/>
    </row>
    <row r="183" spans="1:23" s="186" customFormat="1" ht="77.45" customHeight="1" thickBot="1">
      <c r="A183" s="147"/>
      <c r="B183" s="295">
        <f>H181/(AVERAGE(E71:I71)*0.5*5)</f>
        <v>2.45111537165138</v>
      </c>
      <c r="C183" s="700" t="s">
        <v>400</v>
      </c>
      <c r="D183" s="700"/>
      <c r="E183" s="701"/>
      <c r="F183" s="179"/>
      <c r="H183" s="185"/>
      <c r="J183" s="185"/>
    </row>
    <row r="184" spans="1:23" s="186" customFormat="1">
      <c r="A184" s="147"/>
      <c r="B184" s="146"/>
      <c r="C184" s="179"/>
      <c r="D184" s="180"/>
      <c r="E184" s="179"/>
      <c r="F184" s="179"/>
      <c r="H184" s="185"/>
      <c r="J184" s="185"/>
    </row>
    <row r="185" spans="1:23" s="186" customFormat="1" ht="13.5" thickBot="1">
      <c r="A185" s="147"/>
      <c r="B185" s="146"/>
      <c r="C185" s="179"/>
      <c r="D185" s="180"/>
      <c r="E185" s="179"/>
      <c r="F185" s="179"/>
      <c r="H185" s="185"/>
      <c r="J185" s="185"/>
    </row>
    <row r="186" spans="1:23" s="186" customFormat="1" ht="79.5" customHeight="1" thickBot="1">
      <c r="B186" s="146"/>
      <c r="C186" s="155" t="s">
        <v>401</v>
      </c>
      <c r="D186" s="194">
        <f>21%*0.7</f>
        <v>0.14699999999999999</v>
      </c>
      <c r="E186" s="700" t="s">
        <v>402</v>
      </c>
      <c r="F186" s="700"/>
      <c r="G186" s="700"/>
      <c r="H186" s="700"/>
      <c r="I186" s="700"/>
      <c r="J186" s="700"/>
      <c r="K186" s="700"/>
      <c r="L186" s="750"/>
    </row>
    <row r="187" spans="1:23" s="186" customFormat="1" ht="51.75" thickBot="1">
      <c r="B187" s="146"/>
      <c r="C187" s="155" t="s">
        <v>403</v>
      </c>
      <c r="D187" s="194">
        <f>((H182/E71)*D186)/(H181/(E71*B183))</f>
        <v>8.5245696563184273E-2</v>
      </c>
      <c r="E187" s="700" t="s">
        <v>404</v>
      </c>
      <c r="F187" s="709"/>
      <c r="G187" s="709"/>
      <c r="H187" s="709"/>
      <c r="I187" s="709"/>
      <c r="J187" s="709"/>
      <c r="K187" s="709"/>
      <c r="L187" s="704"/>
    </row>
    <row r="188" spans="1:23" s="186" customFormat="1">
      <c r="B188" s="146"/>
      <c r="C188" s="179"/>
      <c r="D188" s="221"/>
      <c r="E188" s="179"/>
    </row>
    <row r="189" spans="1:23" s="186" customFormat="1">
      <c r="A189" s="387"/>
      <c r="B189" s="273">
        <v>2022</v>
      </c>
      <c r="C189" s="273">
        <v>2023</v>
      </c>
      <c r="D189" s="273">
        <v>2024</v>
      </c>
      <c r="E189" s="273">
        <v>2025</v>
      </c>
      <c r="F189" s="273">
        <v>2026</v>
      </c>
      <c r="G189" s="273">
        <v>2027</v>
      </c>
      <c r="H189" s="273">
        <v>2028</v>
      </c>
      <c r="I189" s="273">
        <v>2029</v>
      </c>
      <c r="J189" s="273">
        <v>2030</v>
      </c>
      <c r="K189" s="273">
        <v>2031</v>
      </c>
      <c r="L189" s="273">
        <v>2032</v>
      </c>
      <c r="M189" s="273">
        <v>2033</v>
      </c>
      <c r="N189" s="273">
        <v>2034</v>
      </c>
      <c r="O189" s="273">
        <v>2035</v>
      </c>
      <c r="P189" s="273">
        <v>2036</v>
      </c>
      <c r="Q189" s="273">
        <v>2037</v>
      </c>
      <c r="R189" s="273">
        <v>2038</v>
      </c>
      <c r="S189" s="273">
        <v>2039</v>
      </c>
      <c r="T189" s="273">
        <v>2040</v>
      </c>
      <c r="U189" s="273">
        <v>2041</v>
      </c>
      <c r="V189" s="273">
        <v>2042</v>
      </c>
      <c r="W189" s="273"/>
    </row>
    <row r="190" spans="1:23" s="186" customFormat="1" ht="25.5">
      <c r="A190" s="380" t="s">
        <v>405</v>
      </c>
      <c r="B190" s="273"/>
      <c r="C190" s="273"/>
      <c r="D190" s="391"/>
      <c r="E190" s="274">
        <f>($B$181*E71*$D$186*$B$183)*E178</f>
        <v>1350410.5871130275</v>
      </c>
      <c r="F190" s="274">
        <f t="shared" ref="F190:K190" si="41">($B$181*F71*$D$186*$B$183)*F178</f>
        <v>2026738.4387033607</v>
      </c>
      <c r="G190" s="274">
        <f t="shared" si="41"/>
        <v>2802636.1187906251</v>
      </c>
      <c r="H190" s="274">
        <f t="shared" si="41"/>
        <v>3163627.4974061544</v>
      </c>
      <c r="I190" s="274">
        <f t="shared" si="41"/>
        <v>3564440.6254399079</v>
      </c>
      <c r="J190" s="274">
        <f>($B$181*J71*$D$186*$B$183)*J178</f>
        <v>4009136.6379756629</v>
      </c>
      <c r="K190" s="274">
        <f t="shared" si="41"/>
        <v>4491995.847052603</v>
      </c>
      <c r="L190" s="274">
        <f>($B$181*L71*$D$186*$B$183)*L178</f>
        <v>4851355.5148168122</v>
      </c>
      <c r="M190" s="274">
        <f t="shared" ref="M190:V190" si="42">($B$181*M71*$D$186*$B$183)*M178</f>
        <v>5239463.9560021572</v>
      </c>
      <c r="N190" s="274">
        <f t="shared" si="42"/>
        <v>5658621.0724823307</v>
      </c>
      <c r="O190" s="274">
        <f t="shared" si="42"/>
        <v>6111310.7582809171</v>
      </c>
      <c r="P190" s="274">
        <f t="shared" si="42"/>
        <v>6600215.6189433904</v>
      </c>
      <c r="Q190" s="274">
        <f t="shared" si="42"/>
        <v>7128232.8684588643</v>
      </c>
      <c r="R190" s="274">
        <f t="shared" si="42"/>
        <v>7698491.4979355736</v>
      </c>
      <c r="S190" s="274">
        <f t="shared" si="42"/>
        <v>8314370.8177704196</v>
      </c>
      <c r="T190" s="274">
        <f t="shared" si="42"/>
        <v>8979520.4831920527</v>
      </c>
      <c r="U190" s="274">
        <f t="shared" si="42"/>
        <v>9697882.1218474172</v>
      </c>
      <c r="V190" s="274">
        <f t="shared" si="42"/>
        <v>10473712.691595213</v>
      </c>
      <c r="W190" s="274"/>
    </row>
    <row r="191" spans="1:23" s="186" customFormat="1" ht="38.25">
      <c r="A191" s="380" t="s">
        <v>388</v>
      </c>
      <c r="B191" s="273"/>
      <c r="C191" s="273"/>
      <c r="D191" s="391"/>
      <c r="E191" s="274">
        <f>($B$182*$D$187*E71)*E179</f>
        <v>876141.09302569646</v>
      </c>
      <c r="F191" s="274">
        <f t="shared" ref="F191:V191" si="43">($B$182*$D$187*F71)*F179</f>
        <v>3193534.2840786641</v>
      </c>
      <c r="G191" s="274">
        <f t="shared" si="43"/>
        <v>4854172.1117995698</v>
      </c>
      <c r="H191" s="274">
        <f t="shared" si="43"/>
        <v>8277640.8643318973</v>
      </c>
      <c r="I191" s="274">
        <f t="shared" si="43"/>
        <v>10876820.095732113</v>
      </c>
      <c r="J191" s="274">
        <f t="shared" si="43"/>
        <v>15287147.148248151</v>
      </c>
      <c r="K191" s="274">
        <f t="shared" si="43"/>
        <v>17379072.547482111</v>
      </c>
      <c r="L191" s="274">
        <f t="shared" si="43"/>
        <v>18769398.351280678</v>
      </c>
      <c r="M191" s="274">
        <f t="shared" si="43"/>
        <v>20270950.219383135</v>
      </c>
      <c r="N191" s="274">
        <f t="shared" si="43"/>
        <v>21892626.236933786</v>
      </c>
      <c r="O191" s="274">
        <f t="shared" si="43"/>
        <v>23644036.33588849</v>
      </c>
      <c r="P191" s="274">
        <f t="shared" si="43"/>
        <v>25535559.242759574</v>
      </c>
      <c r="Q191" s="274">
        <f t="shared" si="43"/>
        <v>27578403.982180342</v>
      </c>
      <c r="R191" s="274">
        <f t="shared" si="43"/>
        <v>29784676.300754774</v>
      </c>
      <c r="S191" s="274">
        <f t="shared" si="43"/>
        <v>32167450.404815156</v>
      </c>
      <c r="T191" s="274">
        <f t="shared" si="43"/>
        <v>34740846.437200375</v>
      </c>
      <c r="U191" s="274">
        <f t="shared" si="43"/>
        <v>37520114.152176403</v>
      </c>
      <c r="V191" s="274">
        <f t="shared" si="43"/>
        <v>40521723.284350522</v>
      </c>
      <c r="W191" s="274"/>
    </row>
    <row r="192" spans="1:23" s="186" customFormat="1" ht="25.5">
      <c r="A192" s="273" t="s">
        <v>406</v>
      </c>
      <c r="B192" s="274">
        <f>'Alternatyva 1'!I50</f>
        <v>0</v>
      </c>
      <c r="C192" s="274">
        <f>'Alternatyva 1'!J50</f>
        <v>0</v>
      </c>
      <c r="D192" s="274">
        <f>'Alternatyva 1'!K50</f>
        <v>0</v>
      </c>
      <c r="E192" s="274">
        <f>'Alternatyva 1'!L50</f>
        <v>2828728.75</v>
      </c>
      <c r="F192" s="274">
        <f>'Alternatyva 1'!M50</f>
        <v>33944745</v>
      </c>
      <c r="G192" s="274">
        <f>'Alternatyva 1'!N50</f>
        <v>14143643.75</v>
      </c>
      <c r="H192" s="274">
        <f>'Alternatyva 1'!O50</f>
        <v>5657457.5</v>
      </c>
      <c r="I192" s="274">
        <f>'Alternatyva 1'!P50</f>
        <v>0</v>
      </c>
      <c r="J192" s="274">
        <f>'Alternatyva 1'!Q50</f>
        <v>0</v>
      </c>
      <c r="K192" s="274">
        <f>'Alternatyva 1'!R50</f>
        <v>0</v>
      </c>
      <c r="L192" s="274">
        <f>'Alternatyva 1'!S50</f>
        <v>0</v>
      </c>
      <c r="M192" s="274">
        <f>'Alternatyva 1'!T50</f>
        <v>0</v>
      </c>
      <c r="N192" s="380"/>
      <c r="O192" s="380"/>
      <c r="P192" s="380"/>
      <c r="Q192" s="380"/>
      <c r="R192" s="380"/>
      <c r="S192" s="380"/>
      <c r="T192" s="380"/>
      <c r="U192" s="380"/>
      <c r="V192" s="380"/>
      <c r="W192" s="380"/>
    </row>
    <row r="193" spans="1:23" s="186" customFormat="1">
      <c r="A193" s="147"/>
      <c r="B193" s="146"/>
      <c r="C193" s="179"/>
      <c r="D193" s="180"/>
      <c r="E193" s="179"/>
      <c r="F193" s="179"/>
      <c r="H193" s="185"/>
      <c r="J193" s="185"/>
    </row>
    <row r="194" spans="1:23" s="186" customFormat="1">
      <c r="A194" s="147"/>
      <c r="B194" s="146"/>
      <c r="C194" s="179"/>
      <c r="D194" s="180"/>
      <c r="E194" s="179"/>
      <c r="F194" s="179"/>
      <c r="H194" s="185"/>
      <c r="J194" s="185"/>
    </row>
    <row r="195" spans="1:23" s="186" customFormat="1" ht="38.25">
      <c r="A195" s="182">
        <v>13</v>
      </c>
      <c r="B195" s="148" t="s">
        <v>407</v>
      </c>
      <c r="C195" s="148" t="s">
        <v>362</v>
      </c>
      <c r="D195" s="149" t="s">
        <v>408</v>
      </c>
      <c r="E195" s="187"/>
      <c r="F195" s="146"/>
    </row>
    <row r="196" spans="1:23" s="186" customFormat="1">
      <c r="A196" s="147"/>
      <c r="B196" s="146"/>
      <c r="C196" s="146"/>
      <c r="D196" s="180"/>
      <c r="E196" s="146"/>
      <c r="F196" s="146"/>
    </row>
    <row r="197" spans="1:23" s="186" customFormat="1" ht="13.5" thickBot="1">
      <c r="A197" s="147"/>
      <c r="B197" s="146"/>
      <c r="D197" s="180"/>
      <c r="E197" s="146"/>
      <c r="F197" s="146"/>
    </row>
    <row r="198" spans="1:23" s="186" customFormat="1" ht="39" thickBot="1">
      <c r="A198" s="147"/>
      <c r="B198" s="222">
        <v>486</v>
      </c>
      <c r="C198" s="223" t="s">
        <v>398</v>
      </c>
      <c r="D198" s="168">
        <v>15000000</v>
      </c>
      <c r="E198" s="170" t="s">
        <v>399</v>
      </c>
      <c r="F198" s="168">
        <v>2647059</v>
      </c>
      <c r="G198" s="161" t="s">
        <v>373</v>
      </c>
      <c r="H198" s="167">
        <f>(D198+F198)/B198</f>
        <v>36310.820987654319</v>
      </c>
      <c r="I198" s="161" t="s">
        <v>375</v>
      </c>
    </row>
    <row r="199" spans="1:23" s="186" customFormat="1" ht="54" customHeight="1" thickBot="1">
      <c r="A199" s="147"/>
      <c r="B199" s="224">
        <v>0.02</v>
      </c>
      <c r="C199" s="225" t="s">
        <v>409</v>
      </c>
      <c r="D199" s="738" t="s">
        <v>410</v>
      </c>
      <c r="E199" s="709"/>
      <c r="F199" s="704"/>
    </row>
    <row r="200" spans="1:23" s="186" customFormat="1">
      <c r="A200" s="147"/>
      <c r="B200" s="162"/>
      <c r="C200" s="146"/>
      <c r="D200" s="180"/>
      <c r="E200" s="146"/>
      <c r="F200" s="146"/>
    </row>
    <row r="201" spans="1:23" s="186" customFormat="1">
      <c r="A201" s="387"/>
      <c r="B201" s="273">
        <v>2022</v>
      </c>
      <c r="C201" s="273">
        <v>2023</v>
      </c>
      <c r="D201" s="273">
        <v>2024</v>
      </c>
      <c r="E201" s="273">
        <v>2025</v>
      </c>
      <c r="F201" s="273">
        <v>2026</v>
      </c>
      <c r="G201" s="273">
        <v>2027</v>
      </c>
      <c r="H201" s="273">
        <v>2028</v>
      </c>
      <c r="I201" s="273">
        <v>2029</v>
      </c>
      <c r="J201" s="273">
        <v>2030</v>
      </c>
      <c r="K201" s="273">
        <v>2031</v>
      </c>
      <c r="L201" s="273">
        <v>2032</v>
      </c>
      <c r="M201" s="273">
        <v>2033</v>
      </c>
      <c r="N201" s="273">
        <v>2034</v>
      </c>
      <c r="O201" s="273">
        <v>2035</v>
      </c>
      <c r="P201" s="273">
        <v>2036</v>
      </c>
      <c r="Q201" s="273">
        <v>2037</v>
      </c>
      <c r="R201" s="273">
        <v>2038</v>
      </c>
      <c r="S201" s="273">
        <v>2039</v>
      </c>
      <c r="T201" s="273">
        <v>2040</v>
      </c>
      <c r="U201" s="273">
        <v>2041</v>
      </c>
      <c r="V201" s="273">
        <v>2042</v>
      </c>
      <c r="W201" s="273">
        <v>2043</v>
      </c>
    </row>
    <row r="202" spans="1:23" s="186" customFormat="1" ht="38.25">
      <c r="A202" s="392" t="s">
        <v>388</v>
      </c>
      <c r="B202" s="378"/>
      <c r="C202" s="385"/>
      <c r="D202" s="379"/>
      <c r="E202" s="379"/>
      <c r="F202" s="379"/>
      <c r="G202" s="274">
        <f t="shared" ref="G202:M202" si="44">E71*$B$198*$B$199</f>
        <v>2245965.4581022034</v>
      </c>
      <c r="H202" s="274">
        <f>F71*$B$198*$B$199</f>
        <v>2425642.6947503798</v>
      </c>
      <c r="I202" s="274">
        <f t="shared" si="44"/>
        <v>2619694.1103304103</v>
      </c>
      <c r="J202" s="274">
        <f t="shared" si="44"/>
        <v>2829269.6391568435</v>
      </c>
      <c r="K202" s="274">
        <f t="shared" si="44"/>
        <v>3055611.2102893908</v>
      </c>
      <c r="L202" s="274">
        <f t="shared" si="44"/>
        <v>3300060.1071125423</v>
      </c>
      <c r="M202" s="274">
        <f t="shared" si="44"/>
        <v>3564064.9156815466</v>
      </c>
      <c r="N202" s="393"/>
      <c r="O202" s="393"/>
      <c r="P202" s="393"/>
      <c r="Q202" s="393"/>
      <c r="R202" s="393"/>
      <c r="S202" s="393"/>
      <c r="T202" s="393"/>
      <c r="U202" s="393"/>
      <c r="V202" s="393"/>
      <c r="W202" s="393"/>
    </row>
    <row r="203" spans="1:23" s="186" customFormat="1">
      <c r="A203" s="147"/>
      <c r="B203" s="146"/>
      <c r="C203" s="146"/>
      <c r="D203" s="180"/>
      <c r="E203" s="146"/>
      <c r="F203" s="146"/>
    </row>
    <row r="204" spans="1:23" s="186" customFormat="1">
      <c r="A204" s="147"/>
      <c r="B204" s="146"/>
      <c r="C204" s="146"/>
      <c r="D204" s="180"/>
      <c r="E204" s="146"/>
      <c r="F204" s="146"/>
    </row>
    <row r="205" spans="1:23" s="186" customFormat="1" ht="68.45" customHeight="1">
      <c r="A205" s="729">
        <v>14</v>
      </c>
      <c r="B205" s="160" t="s">
        <v>411</v>
      </c>
      <c r="C205" s="731" t="s">
        <v>362</v>
      </c>
      <c r="D205" s="172" t="s">
        <v>949</v>
      </c>
      <c r="E205" s="146" t="s">
        <v>412</v>
      </c>
      <c r="F205" s="146" t="s">
        <v>413</v>
      </c>
      <c r="H205" s="694"/>
      <c r="I205" s="694"/>
      <c r="J205" s="694"/>
      <c r="K205" s="226"/>
    </row>
    <row r="206" spans="1:23" s="186" customFormat="1" ht="78" customHeight="1">
      <c r="A206" s="729"/>
      <c r="B206" s="381" t="s">
        <v>414</v>
      </c>
      <c r="C206" s="731"/>
      <c r="D206" s="220" t="s">
        <v>415</v>
      </c>
      <c r="E206" s="576">
        <v>1000000</v>
      </c>
      <c r="F206" s="146"/>
      <c r="H206" s="694"/>
      <c r="I206" s="694"/>
      <c r="J206" s="694"/>
    </row>
    <row r="207" spans="1:23" s="186" customFormat="1" ht="96" customHeight="1">
      <c r="A207" s="729"/>
      <c r="B207" s="382" t="s">
        <v>416</v>
      </c>
      <c r="C207" s="731"/>
      <c r="D207" s="572" t="s">
        <v>948</v>
      </c>
      <c r="E207" s="576">
        <v>5000000</v>
      </c>
      <c r="F207" s="576">
        <v>2000000</v>
      </c>
      <c r="H207" s="694"/>
      <c r="I207" s="694"/>
      <c r="J207" s="694"/>
    </row>
    <row r="208" spans="1:23" s="186" customFormat="1">
      <c r="A208" s="147"/>
      <c r="B208" s="146"/>
      <c r="C208" s="179"/>
      <c r="D208" s="180"/>
      <c r="E208" s="179"/>
      <c r="F208" s="179"/>
      <c r="H208" s="185"/>
      <c r="I208" s="185"/>
      <c r="J208" s="185"/>
    </row>
    <row r="209" spans="1:28" s="186" customFormat="1">
      <c r="A209" s="380"/>
      <c r="B209" s="378"/>
      <c r="C209" s="385">
        <v>2022</v>
      </c>
      <c r="D209" s="385">
        <v>2023</v>
      </c>
      <c r="E209" s="385">
        <v>2024</v>
      </c>
      <c r="F209" s="385">
        <v>2025</v>
      </c>
      <c r="G209" s="385">
        <v>2026</v>
      </c>
      <c r="H209" s="385">
        <v>2027</v>
      </c>
      <c r="I209" s="385">
        <v>2028</v>
      </c>
      <c r="J209" s="385">
        <v>2029</v>
      </c>
      <c r="K209" s="385">
        <v>2030</v>
      </c>
      <c r="L209" s="385">
        <v>2031</v>
      </c>
      <c r="M209" s="385">
        <v>2032</v>
      </c>
      <c r="N209" s="385">
        <v>2033</v>
      </c>
      <c r="O209" s="385">
        <v>2034</v>
      </c>
      <c r="P209" s="385">
        <v>2035</v>
      </c>
      <c r="Q209" s="385">
        <v>2036</v>
      </c>
      <c r="R209" s="385">
        <v>2037</v>
      </c>
      <c r="S209" s="385">
        <v>2038</v>
      </c>
      <c r="T209" s="385">
        <v>2039</v>
      </c>
      <c r="U209" s="385">
        <v>2040</v>
      </c>
      <c r="V209" s="385">
        <v>2041</v>
      </c>
      <c r="W209" s="385">
        <v>2042</v>
      </c>
      <c r="X209" s="385">
        <v>2043</v>
      </c>
      <c r="Y209" s="385">
        <v>2044</v>
      </c>
      <c r="Z209" s="385">
        <v>2045</v>
      </c>
      <c r="AA209" s="385">
        <v>2046</v>
      </c>
      <c r="AB209" s="385">
        <v>2047</v>
      </c>
    </row>
    <row r="210" spans="1:28" s="186" customFormat="1" ht="25.5">
      <c r="A210" s="392" t="s">
        <v>417</v>
      </c>
      <c r="B210" s="394"/>
      <c r="C210" s="393">
        <f>'Alternatyva 1'!H35+'Alternatyva 1'!H36</f>
        <v>0</v>
      </c>
      <c r="D210" s="393">
        <f>'Alternatyva 1'!I35+'Alternatyva 1'!I36</f>
        <v>0</v>
      </c>
      <c r="E210" s="393">
        <f>'Alternatyva 1'!J35+'Alternatyva 1'!J36</f>
        <v>120000</v>
      </c>
      <c r="F210" s="393">
        <f>'Alternatyva 1'!K35+'Alternatyva 1'!K36</f>
        <v>2400000</v>
      </c>
      <c r="G210" s="393">
        <f>'Alternatyva 1'!L35+'Alternatyva 1'!L36</f>
        <v>2650000</v>
      </c>
      <c r="H210" s="393">
        <f>'Alternatyva 1'!M35+'Alternatyva 1'!M36</f>
        <v>580000</v>
      </c>
      <c r="I210" s="393">
        <f>'Alternatyva 1'!N35+'Alternatyva 1'!N36</f>
        <v>150000</v>
      </c>
      <c r="J210" s="393">
        <f>'Alternatyva 1'!O35+'Alternatyva 1'!O36</f>
        <v>100000</v>
      </c>
      <c r="K210" s="393">
        <f>'Alternatyva 1'!P35+'Alternatyva 1'!P36</f>
        <v>0</v>
      </c>
      <c r="L210" s="393">
        <f>'Alternatyva 1'!Q35+'Alternatyva 1'!Q36</f>
        <v>0</v>
      </c>
      <c r="M210" s="393">
        <f>'Alternatyva 1'!R35+'Alternatyva 1'!R36</f>
        <v>0</v>
      </c>
      <c r="N210" s="393">
        <f>'Alternatyva 1'!S35+'Alternatyva 1'!S36</f>
        <v>0</v>
      </c>
      <c r="O210" s="393">
        <f>'Alternatyva 1'!T35+'Alternatyva 1'!T36</f>
        <v>0</v>
      </c>
      <c r="P210" s="393">
        <f>'Alternatyva 1'!U35+'Alternatyva 1'!U36</f>
        <v>0</v>
      </c>
      <c r="Q210" s="393">
        <f>'Alternatyva 1'!V35+'Alternatyva 1'!V36</f>
        <v>0</v>
      </c>
      <c r="R210" s="393">
        <f>'Alternatyva 1'!W35+'Alternatyva 1'!W36</f>
        <v>0</v>
      </c>
      <c r="S210" s="393">
        <f>'Alternatyva 1'!X35+'Alternatyva 1'!X36</f>
        <v>0</v>
      </c>
      <c r="T210" s="393">
        <f>'Alternatyva 1'!Y35+'Alternatyva 1'!Y36</f>
        <v>0</v>
      </c>
      <c r="U210" s="393">
        <f>'Alternatyva 1'!Z35+'Alternatyva 1'!Z36</f>
        <v>0</v>
      </c>
      <c r="V210" s="393">
        <f>'Alternatyva 1'!AA35+'Alternatyva 1'!AA36</f>
        <v>0</v>
      </c>
      <c r="W210" s="393">
        <f>'Alternatyva 1'!AB35+'Alternatyva 1'!AB36</f>
        <v>0</v>
      </c>
      <c r="X210" s="393">
        <f>'Alternatyva 1'!AC35+'Alternatyva 1'!AC36</f>
        <v>0</v>
      </c>
      <c r="Y210" s="393">
        <f>'Alternatyva 1'!AD35+'Alternatyva 1'!AD36</f>
        <v>0</v>
      </c>
      <c r="Z210" s="393">
        <f>'Alternatyva 1'!AE35+'Alternatyva 1'!AE36</f>
        <v>0</v>
      </c>
      <c r="AA210" s="387"/>
      <c r="AB210" s="387"/>
    </row>
    <row r="211" spans="1:28" s="186" customFormat="1">
      <c r="A211" s="147"/>
      <c r="B211" s="146"/>
      <c r="C211" s="179"/>
      <c r="D211" s="180"/>
      <c r="E211" s="179"/>
      <c r="F211" s="179"/>
      <c r="H211" s="185"/>
      <c r="I211" s="185"/>
      <c r="J211" s="185"/>
    </row>
    <row r="212" spans="1:28" s="186" customFormat="1" ht="95.45" customHeight="1">
      <c r="A212" s="182">
        <v>15</v>
      </c>
      <c r="B212" s="148" t="s">
        <v>418</v>
      </c>
      <c r="C212" s="148" t="s">
        <v>362</v>
      </c>
      <c r="D212" s="227" t="s">
        <v>945</v>
      </c>
      <c r="E212" s="146"/>
      <c r="F212" s="146"/>
    </row>
    <row r="213" spans="1:28" s="186" customFormat="1" ht="13.5" thickBot="1">
      <c r="A213" s="147"/>
      <c r="B213" s="146"/>
      <c r="C213" s="146"/>
      <c r="D213" s="180"/>
      <c r="E213" s="146"/>
      <c r="F213" s="146"/>
    </row>
    <row r="214" spans="1:28" s="186" customFormat="1" ht="15">
      <c r="A214" s="253"/>
      <c r="B214" s="714" t="s">
        <v>330</v>
      </c>
      <c r="C214" s="748"/>
      <c r="D214" s="748"/>
      <c r="E214" s="748"/>
      <c r="F214" s="748"/>
      <c r="G214" s="748"/>
      <c r="H214" s="748"/>
      <c r="I214" s="748"/>
      <c r="J214" s="748"/>
      <c r="K214" s="254"/>
      <c r="L214" s="254"/>
      <c r="M214" s="254"/>
      <c r="N214" s="254"/>
      <c r="O214" s="254"/>
      <c r="P214" s="254"/>
      <c r="Q214" s="254"/>
      <c r="R214" s="254"/>
      <c r="S214" s="254"/>
      <c r="T214" s="254"/>
      <c r="U214" s="255"/>
      <c r="V214" s="255"/>
    </row>
    <row r="215" spans="1:28" s="186" customFormat="1">
      <c r="A215" s="256"/>
      <c r="B215" s="252">
        <v>2022</v>
      </c>
      <c r="C215" s="252">
        <v>2023</v>
      </c>
      <c r="D215" s="252">
        <v>2024</v>
      </c>
      <c r="E215" s="252">
        <v>2025</v>
      </c>
      <c r="F215" s="252">
        <v>2026</v>
      </c>
      <c r="G215" s="252">
        <v>2027</v>
      </c>
      <c r="H215" s="252">
        <v>2028</v>
      </c>
      <c r="I215" s="252">
        <v>2029</v>
      </c>
      <c r="J215" s="252">
        <v>2030</v>
      </c>
      <c r="K215" s="252">
        <v>2031</v>
      </c>
      <c r="L215" s="252">
        <v>2032</v>
      </c>
      <c r="M215" s="252">
        <v>2033</v>
      </c>
      <c r="N215" s="252">
        <v>2034</v>
      </c>
      <c r="O215" s="252">
        <v>2035</v>
      </c>
      <c r="P215" s="252">
        <v>2036</v>
      </c>
      <c r="Q215" s="252">
        <v>2037</v>
      </c>
      <c r="R215" s="252">
        <v>2038</v>
      </c>
      <c r="S215" s="252">
        <v>2039</v>
      </c>
      <c r="T215" s="252">
        <v>2040</v>
      </c>
      <c r="U215" s="252">
        <v>2041</v>
      </c>
      <c r="V215" s="252">
        <v>2042</v>
      </c>
    </row>
    <row r="216" spans="1:28" s="186" customFormat="1" ht="13.5" thickBot="1">
      <c r="A216" s="257" t="s">
        <v>419</v>
      </c>
      <c r="B216" s="258"/>
      <c r="C216" s="258"/>
      <c r="D216" s="271"/>
      <c r="E216" s="272">
        <f>'Alternatyva 1'!I73/'Alternatyva 1'!$G$73+D216</f>
        <v>0</v>
      </c>
      <c r="F216" s="272">
        <f>'Alternatyva 1'!J73/'Alternatyva 1'!$G$73+E216</f>
        <v>0.82080483092873135</v>
      </c>
      <c r="G216" s="258">
        <f>'Alternatyva 1'!K73/'Alternatyva 1'!$G$73+F216</f>
        <v>1</v>
      </c>
      <c r="H216" s="258">
        <f>'Alternatyva 1'!L73/'Alternatyva 1'!$G$73+G216</f>
        <v>1</v>
      </c>
      <c r="I216" s="258">
        <f>'Alternatyva 1'!M73/'Alternatyva 1'!$G$73+H216</f>
        <v>1</v>
      </c>
      <c r="J216" s="258">
        <f>'Alternatyva 1'!N73/'Alternatyva 1'!$G$73+I216</f>
        <v>1</v>
      </c>
      <c r="K216" s="258">
        <f>'Alternatyva 1'!O73/'Alternatyva 1'!$G$73+J216</f>
        <v>1</v>
      </c>
      <c r="L216" s="258">
        <f>'Alternatyva 1'!P73/'Alternatyva 1'!$G$73+K216</f>
        <v>1</v>
      </c>
      <c r="M216" s="258">
        <f>'Alternatyva 1'!Q73/'Alternatyva 1'!$G$73+L216</f>
        <v>1</v>
      </c>
      <c r="N216" s="258">
        <f>'Alternatyva 1'!R73/'Alternatyva 1'!$G$73+M216</f>
        <v>1</v>
      </c>
      <c r="O216" s="258">
        <f>'Alternatyva 1'!S73/'Alternatyva 1'!$G$73+N216</f>
        <v>1</v>
      </c>
      <c r="P216" s="258">
        <f>'Alternatyva 1'!T73/'Alternatyva 1'!$G$73+O216</f>
        <v>1</v>
      </c>
      <c r="Q216" s="258">
        <f>'Alternatyva 1'!U73/'Alternatyva 1'!$G$73+P216</f>
        <v>1</v>
      </c>
      <c r="R216" s="258">
        <f>'Alternatyva 1'!V73/'Alternatyva 1'!$G$73+Q216</f>
        <v>1</v>
      </c>
      <c r="S216" s="258">
        <f>'Alternatyva 1'!W73/'Alternatyva 1'!$G$73+R216</f>
        <v>1</v>
      </c>
      <c r="T216" s="258">
        <f>'Alternatyva 1'!X73/'Alternatyva 1'!$G$73+S216</f>
        <v>1</v>
      </c>
      <c r="U216" s="258">
        <f>'Alternatyva 1'!Y73/'Alternatyva 1'!$G$73+T216</f>
        <v>1</v>
      </c>
      <c r="V216" s="258">
        <f>'Alternatyva 1'!Z73/'Alternatyva 1'!$G$73+U216</f>
        <v>1</v>
      </c>
    </row>
    <row r="217" spans="1:28" s="186" customFormat="1">
      <c r="A217" s="147"/>
      <c r="B217" s="146"/>
      <c r="C217" s="146"/>
      <c r="D217" s="180"/>
      <c r="E217" s="146"/>
      <c r="F217" s="146"/>
    </row>
    <row r="218" spans="1:28" s="186" customFormat="1" ht="13.5" thickBot="1">
      <c r="A218" s="147"/>
      <c r="B218" s="146"/>
      <c r="C218" s="146"/>
      <c r="D218" s="180"/>
      <c r="E218" s="146"/>
      <c r="F218" s="146"/>
    </row>
    <row r="219" spans="1:28" s="186" customFormat="1" ht="39" thickBot="1">
      <c r="A219" s="147"/>
      <c r="B219" s="327">
        <v>100</v>
      </c>
      <c r="C219" s="170" t="s">
        <v>398</v>
      </c>
      <c r="D219" s="324">
        <v>4653260</v>
      </c>
      <c r="E219" s="170" t="s">
        <v>399</v>
      </c>
      <c r="F219" s="324">
        <v>4653260</v>
      </c>
      <c r="G219" s="161" t="s">
        <v>373</v>
      </c>
      <c r="H219" s="167">
        <f>(D219+F219)/B219</f>
        <v>93065.2</v>
      </c>
      <c r="I219" s="161" t="s">
        <v>375</v>
      </c>
    </row>
    <row r="220" spans="1:28" s="186" customFormat="1" ht="51.75" thickBot="1">
      <c r="A220" s="147"/>
      <c r="B220" s="228">
        <f>(H219/(B221*E71)*D186)/(H181/(B183*E71))</f>
        <v>1.3456125518934201E-2</v>
      </c>
      <c r="C220" s="225" t="s">
        <v>409</v>
      </c>
      <c r="D220" s="738" t="s">
        <v>420</v>
      </c>
      <c r="E220" s="709"/>
      <c r="F220" s="704"/>
    </row>
    <row r="221" spans="1:28" s="186" customFormat="1" ht="30" customHeight="1" thickBot="1">
      <c r="A221" s="147"/>
      <c r="B221" s="295">
        <v>1.5</v>
      </c>
      <c r="C221" s="700" t="s">
        <v>421</v>
      </c>
      <c r="D221" s="700"/>
      <c r="E221" s="701"/>
      <c r="F221" s="146"/>
    </row>
    <row r="222" spans="1:28" s="186" customFormat="1">
      <c r="A222" s="147"/>
      <c r="B222" s="178"/>
      <c r="C222" s="146"/>
      <c r="D222" s="180"/>
      <c r="E222" s="146"/>
      <c r="F222" s="146"/>
    </row>
    <row r="223" spans="1:28" s="186" customFormat="1">
      <c r="A223" s="387"/>
      <c r="B223" s="273">
        <v>2022</v>
      </c>
      <c r="C223" s="273">
        <v>2023</v>
      </c>
      <c r="D223" s="273">
        <v>2024</v>
      </c>
      <c r="E223" s="273">
        <v>2025</v>
      </c>
      <c r="F223" s="273">
        <v>2026</v>
      </c>
      <c r="G223" s="273">
        <v>2027</v>
      </c>
      <c r="H223" s="273">
        <v>2028</v>
      </c>
      <c r="I223" s="273">
        <v>2029</v>
      </c>
      <c r="J223" s="273">
        <v>2030</v>
      </c>
      <c r="K223" s="273">
        <v>2031</v>
      </c>
      <c r="L223" s="273">
        <v>2032</v>
      </c>
      <c r="M223" s="273">
        <v>2033</v>
      </c>
      <c r="N223" s="273">
        <v>2034</v>
      </c>
      <c r="O223" s="273">
        <v>2035</v>
      </c>
      <c r="P223" s="273">
        <v>2036</v>
      </c>
      <c r="Q223" s="273">
        <v>2037</v>
      </c>
      <c r="R223" s="273">
        <v>2038</v>
      </c>
      <c r="S223" s="273">
        <v>2039</v>
      </c>
      <c r="T223" s="273">
        <v>2040</v>
      </c>
      <c r="U223" s="273">
        <v>2041</v>
      </c>
      <c r="V223" s="273">
        <v>2042</v>
      </c>
      <c r="W223" s="273"/>
    </row>
    <row r="224" spans="1:28" s="186" customFormat="1" ht="38.25">
      <c r="A224" s="392" t="s">
        <v>388</v>
      </c>
      <c r="B224" s="378"/>
      <c r="C224" s="385"/>
      <c r="D224" s="379"/>
      <c r="E224" s="274">
        <f>($B$219*$B$220*E71*$B$221)*E216</f>
        <v>0</v>
      </c>
      <c r="F224" s="274">
        <f>($B$219*$B$220*F71*$B$221)*F216</f>
        <v>413439.29915710853</v>
      </c>
      <c r="G224" s="274">
        <f t="shared" ref="G224:V224" si="45">($B$219*$B$220*G71*$B$221)*G216</f>
        <v>543995.87607744848</v>
      </c>
      <c r="H224" s="274">
        <f t="shared" si="45"/>
        <v>587515.54616364441</v>
      </c>
      <c r="I224" s="274">
        <f t="shared" si="45"/>
        <v>634516.78985673608</v>
      </c>
      <c r="J224" s="274">
        <f t="shared" si="45"/>
        <v>685278.13304527488</v>
      </c>
      <c r="K224" s="274">
        <f t="shared" si="45"/>
        <v>740100.38368889701</v>
      </c>
      <c r="L224" s="274">
        <f t="shared" si="45"/>
        <v>799308.41438400885</v>
      </c>
      <c r="M224" s="274">
        <f t="shared" si="45"/>
        <v>863253.08753472962</v>
      </c>
      <c r="N224" s="274">
        <f t="shared" si="45"/>
        <v>932313.33453750797</v>
      </c>
      <c r="O224" s="274">
        <f t="shared" si="45"/>
        <v>1006898.4013005086</v>
      </c>
      <c r="P224" s="274">
        <f t="shared" si="45"/>
        <v>1087450.2734045493</v>
      </c>
      <c r="Q224" s="274">
        <f t="shared" si="45"/>
        <v>1174446.2952769136</v>
      </c>
      <c r="R224" s="274">
        <f t="shared" si="45"/>
        <v>1268401.9988990668</v>
      </c>
      <c r="S224" s="274">
        <f t="shared" si="45"/>
        <v>1369874.1588109923</v>
      </c>
      <c r="T224" s="274">
        <f t="shared" si="45"/>
        <v>1479464.0915158717</v>
      </c>
      <c r="U224" s="274">
        <f t="shared" si="45"/>
        <v>1597821.2188371415</v>
      </c>
      <c r="V224" s="274">
        <f t="shared" si="45"/>
        <v>1725646.9163441132</v>
      </c>
      <c r="W224" s="274"/>
    </row>
    <row r="225" spans="1:24" s="186" customFormat="1">
      <c r="A225" s="185"/>
      <c r="B225" s="146"/>
      <c r="C225" s="179"/>
      <c r="D225" s="180"/>
      <c r="E225" s="270"/>
      <c r="F225" s="270"/>
      <c r="G225" s="270"/>
      <c r="H225" s="270"/>
      <c r="I225" s="270"/>
      <c r="J225" s="270"/>
      <c r="K225" s="270"/>
      <c r="L225" s="270"/>
      <c r="M225" s="270"/>
      <c r="N225" s="270"/>
      <c r="O225" s="270"/>
      <c r="P225" s="270"/>
      <c r="Q225" s="270"/>
      <c r="R225" s="270"/>
      <c r="S225" s="270"/>
      <c r="T225" s="270"/>
      <c r="U225" s="270"/>
      <c r="V225" s="270"/>
      <c r="W225" s="270"/>
    </row>
    <row r="226" spans="1:24" s="186" customFormat="1">
      <c r="A226" s="147"/>
      <c r="B226" s="146"/>
      <c r="C226" s="146"/>
      <c r="D226" s="180"/>
      <c r="E226" s="146"/>
      <c r="F226" s="146"/>
    </row>
    <row r="227" spans="1:24" s="186" customFormat="1" ht="55.7" customHeight="1">
      <c r="A227" s="728">
        <v>16</v>
      </c>
      <c r="B227" s="160" t="s">
        <v>422</v>
      </c>
      <c r="C227" s="730" t="s">
        <v>362</v>
      </c>
      <c r="D227" s="172" t="s">
        <v>423</v>
      </c>
      <c r="E227" s="146"/>
      <c r="F227" s="699"/>
      <c r="H227" s="694"/>
      <c r="I227" s="747"/>
      <c r="J227" s="694"/>
    </row>
    <row r="228" spans="1:24" s="186" customFormat="1" ht="55.7" customHeight="1">
      <c r="A228" s="729"/>
      <c r="B228" s="381" t="s">
        <v>424</v>
      </c>
      <c r="C228" s="731"/>
      <c r="D228" s="220" t="s">
        <v>946</v>
      </c>
      <c r="E228" s="576">
        <v>6000000</v>
      </c>
      <c r="F228" s="699"/>
      <c r="H228" s="694"/>
      <c r="I228" s="747"/>
      <c r="J228" s="694"/>
    </row>
    <row r="229" spans="1:24" s="186" customFormat="1" ht="55.7" customHeight="1">
      <c r="A229" s="729"/>
      <c r="B229" s="382" t="s">
        <v>425</v>
      </c>
      <c r="C229" s="731"/>
      <c r="D229" s="572" t="s">
        <v>947</v>
      </c>
      <c r="E229" s="576">
        <v>24000000</v>
      </c>
      <c r="F229" s="699"/>
      <c r="H229" s="694"/>
      <c r="I229" s="747"/>
      <c r="J229" s="694"/>
    </row>
    <row r="230" spans="1:24" s="186" customFormat="1" ht="13.5" thickBot="1">
      <c r="A230" s="147"/>
      <c r="B230" s="146"/>
      <c r="C230" s="179"/>
      <c r="D230" s="180"/>
      <c r="E230" s="179"/>
      <c r="F230" s="179"/>
      <c r="H230" s="185"/>
      <c r="I230" s="147"/>
      <c r="J230" s="185"/>
    </row>
    <row r="231" spans="1:24" s="186" customFormat="1" ht="15">
      <c r="A231" s="253"/>
      <c r="B231" s="714" t="s">
        <v>426</v>
      </c>
      <c r="C231" s="748"/>
      <c r="D231" s="748"/>
      <c r="E231" s="748"/>
      <c r="F231" s="748"/>
      <c r="G231" s="748"/>
      <c r="H231" s="748"/>
      <c r="I231" s="748"/>
      <c r="J231" s="748"/>
      <c r="K231" s="254"/>
      <c r="L231" s="254"/>
      <c r="M231" s="254"/>
      <c r="N231" s="254"/>
      <c r="O231" s="254"/>
      <c r="P231" s="254"/>
      <c r="Q231" s="254"/>
      <c r="R231" s="254"/>
      <c r="S231" s="254"/>
      <c r="T231" s="254"/>
      <c r="U231" s="255"/>
      <c r="V231" s="255"/>
    </row>
    <row r="232" spans="1:24" s="186" customFormat="1">
      <c r="A232" s="256"/>
      <c r="B232" s="252">
        <v>2022</v>
      </c>
      <c r="C232" s="252">
        <v>2023</v>
      </c>
      <c r="D232" s="252">
        <v>2024</v>
      </c>
      <c r="E232" s="252">
        <v>2025</v>
      </c>
      <c r="F232" s="252">
        <v>2026</v>
      </c>
      <c r="G232" s="252">
        <v>2027</v>
      </c>
      <c r="H232" s="252">
        <v>2028</v>
      </c>
      <c r="I232" s="252">
        <v>2029</v>
      </c>
      <c r="J232" s="252">
        <v>2030</v>
      </c>
      <c r="K232" s="252">
        <v>2031</v>
      </c>
      <c r="L232" s="252">
        <v>2032</v>
      </c>
      <c r="M232" s="252">
        <v>2033</v>
      </c>
      <c r="N232" s="252">
        <v>2034</v>
      </c>
      <c r="O232" s="252">
        <v>2035</v>
      </c>
      <c r="P232" s="252">
        <v>2036</v>
      </c>
      <c r="Q232" s="252">
        <v>2037</v>
      </c>
      <c r="R232" s="252">
        <v>2038</v>
      </c>
      <c r="S232" s="252">
        <v>2039</v>
      </c>
      <c r="T232" s="252">
        <v>2040</v>
      </c>
      <c r="U232" s="252">
        <v>2041</v>
      </c>
      <c r="V232" s="252">
        <v>2042</v>
      </c>
    </row>
    <row r="233" spans="1:24" s="186" customFormat="1" ht="13.5" thickBot="1">
      <c r="A233" s="257" t="s">
        <v>427</v>
      </c>
      <c r="B233" s="258"/>
      <c r="C233" s="258"/>
      <c r="D233" s="258">
        <f>'Alternatyva 1'!H38/'Alternatyva 1'!$G$38</f>
        <v>0</v>
      </c>
      <c r="E233" s="258">
        <f>'Alternatyva 1'!I38/'Alternatyva 1'!$G$38+D233</f>
        <v>0</v>
      </c>
      <c r="F233" s="258">
        <f>'Alternatyva 1'!J38/'Alternatyva 1'!$G$38+E233</f>
        <v>0</v>
      </c>
      <c r="G233" s="258">
        <f>'Alternatyva 1'!K38/'Alternatyva 1'!$G$38+F233</f>
        <v>0</v>
      </c>
      <c r="H233" s="258">
        <f>'Alternatyva 1'!L38/'Alternatyva 1'!$G$38+G233</f>
        <v>0</v>
      </c>
      <c r="I233" s="258">
        <f>'Alternatyva 1'!M38/'Alternatyva 1'!$G$38+H233</f>
        <v>0.15</v>
      </c>
      <c r="J233" s="258">
        <f>'Alternatyva 1'!N38/'Alternatyva 1'!$G$38+I233</f>
        <v>0.75</v>
      </c>
      <c r="K233" s="258">
        <f>'Alternatyva 1'!O38/'Alternatyva 1'!$G$38+J233</f>
        <v>1</v>
      </c>
      <c r="L233" s="258">
        <f>'Alternatyva 1'!P38/'Alternatyva 1'!$G$38+K233</f>
        <v>1</v>
      </c>
      <c r="M233" s="258">
        <f>'Alternatyva 1'!Q38/'Alternatyva 1'!$G$38+L233</f>
        <v>1</v>
      </c>
      <c r="N233" s="258">
        <f>'Alternatyva 1'!R38/'Alternatyva 1'!$G$38+M233</f>
        <v>1</v>
      </c>
      <c r="O233" s="258">
        <f>'Alternatyva 1'!S38/'Alternatyva 1'!$G$38+N233</f>
        <v>1</v>
      </c>
      <c r="P233" s="258">
        <f>'Alternatyva 1'!T38/'Alternatyva 1'!$G$38+O233</f>
        <v>1</v>
      </c>
      <c r="Q233" s="258">
        <f>'Alternatyva 1'!U38/'Alternatyva 1'!$G$38+P233</f>
        <v>1</v>
      </c>
      <c r="R233" s="258">
        <f>'Alternatyva 1'!V38/'Alternatyva 1'!$G$38+Q233</f>
        <v>1</v>
      </c>
      <c r="S233" s="258">
        <f>'Alternatyva 1'!W38/'Alternatyva 1'!$G$38+R233</f>
        <v>1</v>
      </c>
      <c r="T233" s="258">
        <f>'Alternatyva 1'!X38/'Alternatyva 1'!$G$38+S233</f>
        <v>1</v>
      </c>
      <c r="U233" s="258">
        <f>'Alternatyva 1'!Y38/'Alternatyva 1'!$G$38+T233</f>
        <v>1</v>
      </c>
      <c r="V233" s="258">
        <f>'Alternatyva 1'!Z38/'Alternatyva 1'!$G$38+U233</f>
        <v>1</v>
      </c>
    </row>
    <row r="234" spans="1:24" s="186" customFormat="1">
      <c r="A234" s="147"/>
      <c r="B234" s="146"/>
      <c r="C234" s="179"/>
      <c r="D234" s="180"/>
      <c r="E234" s="179"/>
      <c r="F234" s="179"/>
      <c r="H234" s="185"/>
      <c r="I234" s="147"/>
      <c r="J234" s="185"/>
    </row>
    <row r="235" spans="1:24" s="186" customFormat="1" ht="13.5" thickBot="1">
      <c r="A235" s="147"/>
      <c r="B235" s="146"/>
      <c r="C235" s="179"/>
      <c r="D235" s="180"/>
      <c r="E235" s="179"/>
      <c r="F235" s="179"/>
      <c r="H235" s="185"/>
      <c r="I235" s="147"/>
      <c r="J235" s="185"/>
    </row>
    <row r="236" spans="1:24" s="186" customFormat="1" ht="180" customHeight="1" thickBot="1">
      <c r="A236" s="147"/>
      <c r="B236" s="159" t="s">
        <v>428</v>
      </c>
      <c r="C236" s="155">
        <v>120</v>
      </c>
      <c r="D236" s="158" t="s">
        <v>429</v>
      </c>
      <c r="E236" s="709" t="s">
        <v>430</v>
      </c>
      <c r="F236" s="709"/>
      <c r="G236" s="709"/>
      <c r="H236" s="707" t="s">
        <v>431</v>
      </c>
      <c r="I236" s="157">
        <v>0.15</v>
      </c>
      <c r="J236" s="156" t="s">
        <v>428</v>
      </c>
      <c r="M236" s="155" t="s">
        <v>403</v>
      </c>
      <c r="N236" s="194">
        <f>21%*0.7</f>
        <v>0.14699999999999999</v>
      </c>
      <c r="O236" s="700" t="s">
        <v>432</v>
      </c>
      <c r="P236" s="703"/>
      <c r="Q236" s="703"/>
      <c r="R236" s="703"/>
      <c r="S236" s="703"/>
      <c r="T236" s="703"/>
      <c r="U236" s="703"/>
      <c r="V236" s="704"/>
    </row>
    <row r="237" spans="1:24" s="186" customFormat="1" ht="51.75" thickBot="1">
      <c r="A237" s="147"/>
      <c r="B237" s="146"/>
      <c r="C237" s="155">
        <v>3000</v>
      </c>
      <c r="D237" s="154" t="s">
        <v>433</v>
      </c>
      <c r="H237" s="708"/>
      <c r="I237" s="153">
        <v>0.85</v>
      </c>
      <c r="J237" s="152" t="s">
        <v>434</v>
      </c>
      <c r="N237" s="229">
        <v>20</v>
      </c>
      <c r="O237" s="156" t="s">
        <v>435</v>
      </c>
    </row>
    <row r="238" spans="1:24" s="186" customFormat="1" ht="36.75" customHeight="1">
      <c r="A238" s="147"/>
      <c r="B238" s="146"/>
      <c r="C238" s="179"/>
      <c r="D238" s="180"/>
      <c r="H238" s="185"/>
      <c r="I238" s="151"/>
      <c r="N238" s="296">
        <v>5</v>
      </c>
      <c r="O238" s="705" t="s">
        <v>421</v>
      </c>
      <c r="P238" s="705"/>
      <c r="Q238" s="706"/>
    </row>
    <row r="239" spans="1:24" s="186" customFormat="1">
      <c r="A239" s="380"/>
      <c r="B239" s="273">
        <v>2022</v>
      </c>
      <c r="C239" s="273">
        <v>2023</v>
      </c>
      <c r="D239" s="273">
        <v>2024</v>
      </c>
      <c r="E239" s="273">
        <v>2025</v>
      </c>
      <c r="F239" s="273">
        <v>2026</v>
      </c>
      <c r="G239" s="273">
        <v>2027</v>
      </c>
      <c r="H239" s="273">
        <v>2028</v>
      </c>
      <c r="I239" s="273">
        <v>2029</v>
      </c>
      <c r="J239" s="273">
        <v>2030</v>
      </c>
      <c r="K239" s="273">
        <v>2031</v>
      </c>
      <c r="L239" s="273">
        <v>2032</v>
      </c>
      <c r="M239" s="273">
        <v>2033</v>
      </c>
      <c r="N239" s="273">
        <v>2034</v>
      </c>
      <c r="O239" s="273">
        <v>2035</v>
      </c>
      <c r="P239" s="273">
        <v>2036</v>
      </c>
      <c r="Q239" s="273">
        <v>2037</v>
      </c>
      <c r="R239" s="273">
        <v>2038</v>
      </c>
      <c r="S239" s="273">
        <v>2039</v>
      </c>
      <c r="T239" s="273">
        <v>2040</v>
      </c>
      <c r="U239" s="273">
        <v>2041</v>
      </c>
      <c r="V239" s="273">
        <v>2042</v>
      </c>
      <c r="W239" s="184"/>
    </row>
    <row r="240" spans="1:24" s="186" customFormat="1" ht="25.5">
      <c r="A240" s="392" t="s">
        <v>436</v>
      </c>
      <c r="B240" s="378"/>
      <c r="C240" s="385"/>
      <c r="D240" s="379"/>
      <c r="E240" s="379"/>
      <c r="F240" s="274">
        <f>12*$C$236*$C$237*$I$236</f>
        <v>648000</v>
      </c>
      <c r="G240" s="274">
        <f>12*$C$236*$C$237*$I$236+F240</f>
        <v>1296000</v>
      </c>
      <c r="H240" s="274">
        <f>12*$C$236*$C$237*$I$236+G240</f>
        <v>1944000</v>
      </c>
      <c r="I240" s="274">
        <f>12*$C$236*$C$237*$I$236+H240</f>
        <v>2592000</v>
      </c>
      <c r="J240" s="274">
        <f>12*$C$236*$C$237*$I$236+I240</f>
        <v>3240000</v>
      </c>
      <c r="K240" s="274">
        <f t="shared" ref="K240:V240" si="46">J240</f>
        <v>3240000</v>
      </c>
      <c r="L240" s="274">
        <f t="shared" si="46"/>
        <v>3240000</v>
      </c>
      <c r="M240" s="274">
        <f t="shared" si="46"/>
        <v>3240000</v>
      </c>
      <c r="N240" s="274">
        <f t="shared" si="46"/>
        <v>3240000</v>
      </c>
      <c r="O240" s="274">
        <f t="shared" si="46"/>
        <v>3240000</v>
      </c>
      <c r="P240" s="274">
        <f t="shared" si="46"/>
        <v>3240000</v>
      </c>
      <c r="Q240" s="274">
        <f t="shared" si="46"/>
        <v>3240000</v>
      </c>
      <c r="R240" s="274">
        <f t="shared" si="46"/>
        <v>3240000</v>
      </c>
      <c r="S240" s="274">
        <f t="shared" si="46"/>
        <v>3240000</v>
      </c>
      <c r="T240" s="274">
        <f t="shared" si="46"/>
        <v>3240000</v>
      </c>
      <c r="U240" s="274">
        <f t="shared" si="46"/>
        <v>3240000</v>
      </c>
      <c r="V240" s="274">
        <f t="shared" si="46"/>
        <v>3240000</v>
      </c>
      <c r="W240" s="270"/>
      <c r="X240" s="270"/>
    </row>
    <row r="241" spans="1:23" s="186" customFormat="1" ht="25.5">
      <c r="A241" s="392" t="s">
        <v>437</v>
      </c>
      <c r="B241" s="378"/>
      <c r="C241" s="385"/>
      <c r="D241" s="379"/>
      <c r="E241" s="274">
        <f>(E71*$N$236*$N$237*$N$238)*E233</f>
        <v>0</v>
      </c>
      <c r="F241" s="274">
        <f t="shared" ref="F241:V241" si="47">(F71*$N$236*$N$237*$N$238)*F233</f>
        <v>0</v>
      </c>
      <c r="G241" s="274">
        <f t="shared" si="47"/>
        <v>0</v>
      </c>
      <c r="H241" s="274">
        <f t="shared" si="47"/>
        <v>0</v>
      </c>
      <c r="I241" s="274">
        <f t="shared" si="47"/>
        <v>693171.06159342651</v>
      </c>
      <c r="J241" s="274">
        <f t="shared" si="47"/>
        <v>3743123.7326045046</v>
      </c>
      <c r="K241" s="274">
        <f t="shared" si="47"/>
        <v>5390098.174950486</v>
      </c>
      <c r="L241" s="274">
        <f t="shared" si="47"/>
        <v>5821306.0289465254</v>
      </c>
      <c r="M241" s="274">
        <f t="shared" si="47"/>
        <v>6287010.5112622483</v>
      </c>
      <c r="N241" s="274">
        <f t="shared" si="47"/>
        <v>6789971.3521632273</v>
      </c>
      <c r="O241" s="274">
        <f t="shared" si="47"/>
        <v>7333169.0603362862</v>
      </c>
      <c r="P241" s="274">
        <f t="shared" si="47"/>
        <v>7919822.585163191</v>
      </c>
      <c r="Q241" s="274">
        <f t="shared" si="47"/>
        <v>8553408.3919762466</v>
      </c>
      <c r="R241" s="274">
        <f t="shared" si="47"/>
        <v>9237681.0633343477</v>
      </c>
      <c r="S241" s="274">
        <f t="shared" si="47"/>
        <v>9976695.5484010968</v>
      </c>
      <c r="T241" s="274">
        <f t="shared" si="47"/>
        <v>10774831.192273185</v>
      </c>
      <c r="U241" s="274">
        <f t="shared" si="47"/>
        <v>11636817.687655039</v>
      </c>
      <c r="V241" s="274">
        <f t="shared" si="47"/>
        <v>12567763.102667443</v>
      </c>
      <c r="W241" s="270"/>
    </row>
    <row r="242" spans="1:23" s="186" customFormat="1">
      <c r="A242" s="147"/>
      <c r="B242" s="146"/>
      <c r="C242" s="179"/>
      <c r="D242" s="180"/>
      <c r="E242" s="179"/>
      <c r="F242" s="179"/>
      <c r="H242" s="185"/>
      <c r="I242" s="147"/>
      <c r="J242" s="185"/>
    </row>
    <row r="243" spans="1:23" s="186" customFormat="1">
      <c r="A243" s="147"/>
      <c r="B243" s="146"/>
      <c r="C243" s="179"/>
      <c r="D243" s="180"/>
      <c r="E243" s="179"/>
      <c r="F243" s="179"/>
      <c r="H243" s="185"/>
      <c r="I243" s="147"/>
      <c r="J243" s="185"/>
    </row>
    <row r="244" spans="1:23" s="186" customFormat="1">
      <c r="A244" s="147"/>
      <c r="B244" s="146"/>
      <c r="C244" s="179"/>
      <c r="D244" s="180"/>
      <c r="E244" s="179"/>
      <c r="F244" s="179"/>
      <c r="H244" s="185"/>
      <c r="I244" s="147"/>
      <c r="J244" s="185"/>
    </row>
    <row r="245" spans="1:23" s="186" customFormat="1" ht="195" customHeight="1">
      <c r="A245" s="182">
        <v>17</v>
      </c>
      <c r="B245" s="148" t="s">
        <v>438</v>
      </c>
      <c r="C245" s="148" t="s">
        <v>362</v>
      </c>
      <c r="D245" s="227" t="s">
        <v>439</v>
      </c>
      <c r="E245" s="146"/>
      <c r="F245" s="146"/>
    </row>
    <row r="246" spans="1:23" s="186" customFormat="1">
      <c r="A246" s="147"/>
      <c r="B246" s="146"/>
      <c r="C246" s="146"/>
      <c r="D246" s="180"/>
      <c r="E246" s="146"/>
      <c r="F246" s="146"/>
    </row>
    <row r="247" spans="1:23" s="186" customFormat="1" ht="13.5" thickBot="1">
      <c r="A247" s="147"/>
      <c r="B247" s="146"/>
      <c r="C247" s="146"/>
      <c r="D247" s="180"/>
      <c r="E247" s="146"/>
      <c r="F247" s="146"/>
    </row>
    <row r="248" spans="1:23" s="186" customFormat="1" ht="51.75" thickBot="1">
      <c r="A248" s="147"/>
      <c r="B248" s="230">
        <v>20000000</v>
      </c>
      <c r="C248" s="231" t="s">
        <v>440</v>
      </c>
      <c r="D248" s="168">
        <f>5000000+2647060</f>
        <v>7647060</v>
      </c>
      <c r="E248" s="231" t="s">
        <v>441</v>
      </c>
      <c r="F248" s="171">
        <f>17241+24671</f>
        <v>41912</v>
      </c>
      <c r="G248" s="181" t="s">
        <v>442</v>
      </c>
      <c r="H248" s="161" t="s">
        <v>443</v>
      </c>
      <c r="I248" s="232">
        <f>B248/F248</f>
        <v>477.19030349303301</v>
      </c>
      <c r="J248" s="161" t="s">
        <v>444</v>
      </c>
    </row>
    <row r="249" spans="1:23" s="186" customFormat="1">
      <c r="A249" s="147"/>
      <c r="B249" s="146"/>
      <c r="C249" s="146"/>
      <c r="D249" s="180"/>
      <c r="E249" s="146"/>
      <c r="F249" s="146"/>
    </row>
    <row r="250" spans="1:23" s="186" customFormat="1">
      <c r="A250" s="147"/>
      <c r="B250" s="146">
        <v>2022</v>
      </c>
      <c r="C250" s="146">
        <v>2023</v>
      </c>
      <c r="D250" s="146">
        <v>2024</v>
      </c>
      <c r="E250" s="146">
        <v>2025</v>
      </c>
      <c r="F250" s="146">
        <v>2026</v>
      </c>
      <c r="G250" s="146">
        <v>2027</v>
      </c>
      <c r="H250" s="146">
        <v>2028</v>
      </c>
      <c r="I250" s="146">
        <v>2029</v>
      </c>
      <c r="J250" s="146">
        <v>2030</v>
      </c>
      <c r="K250" s="146">
        <v>2031</v>
      </c>
      <c r="L250" s="146">
        <v>2032</v>
      </c>
      <c r="M250" s="146">
        <v>2033</v>
      </c>
      <c r="N250" s="146">
        <v>2034</v>
      </c>
      <c r="O250" s="146">
        <v>2035</v>
      </c>
      <c r="P250" s="146">
        <v>2036</v>
      </c>
      <c r="Q250" s="146">
        <v>2037</v>
      </c>
      <c r="R250" s="146">
        <v>2038</v>
      </c>
      <c r="S250" s="146">
        <v>2039</v>
      </c>
      <c r="T250" s="146">
        <v>2040</v>
      </c>
      <c r="U250" s="146"/>
      <c r="V250" s="146"/>
      <c r="W250" s="146">
        <v>2043</v>
      </c>
    </row>
    <row r="251" spans="1:23" s="186" customFormat="1" ht="25.5">
      <c r="A251" s="185" t="s">
        <v>445</v>
      </c>
      <c r="B251" s="178">
        <f>'Alternatyva 1'!H74/Prielaidos!$I$248</f>
        <v>0</v>
      </c>
      <c r="C251" s="178">
        <f>'Alternatyva 1'!I74/Prielaidos!$I$248</f>
        <v>2514.7200000000003</v>
      </c>
      <c r="D251" s="178">
        <f>'Alternatyva 1'!J74/Prielaidos!$I$248</f>
        <v>10058.880000000001</v>
      </c>
      <c r="E251" s="178">
        <f>'Alternatyva 1'!K74/Prielaidos!$I$248</f>
        <v>5029.4400000000005</v>
      </c>
      <c r="F251" s="178">
        <f>'Alternatyva 1'!L74/Prielaidos!$I$248</f>
        <v>10058.880000000001</v>
      </c>
      <c r="G251" s="178">
        <f>'Alternatyva 1'!M74/Prielaidos!$I$248</f>
        <v>4610.32</v>
      </c>
      <c r="H251" s="178">
        <f>'Alternatyva 1'!N74/Prielaidos!$I$248</f>
        <v>7544.16</v>
      </c>
      <c r="I251" s="178">
        <f>'Alternatyva 1'!O74/Prielaidos!$I$248</f>
        <v>2095.6</v>
      </c>
      <c r="J251" s="178">
        <f>'Alternatyva 1'!P74/Prielaidos!$I$248</f>
        <v>0</v>
      </c>
      <c r="K251" s="178">
        <f>'Alternatyva 1'!Q74/Prielaidos!$I$248</f>
        <v>0</v>
      </c>
      <c r="L251" s="178">
        <f>'Alternatyva 1'!R74/Prielaidos!$I$248</f>
        <v>0</v>
      </c>
    </row>
    <row r="252" spans="1:23" s="186" customFormat="1" ht="63.75">
      <c r="A252" s="185" t="s">
        <v>446</v>
      </c>
      <c r="B252" s="178"/>
      <c r="C252" s="178">
        <f>C251</f>
        <v>2514.7200000000003</v>
      </c>
      <c r="D252" s="178">
        <f>D251+C252</f>
        <v>12573.600000000002</v>
      </c>
      <c r="E252" s="178">
        <f t="shared" ref="E252:F252" si="48">E251+D252</f>
        <v>17603.04</v>
      </c>
      <c r="F252" s="178">
        <f t="shared" si="48"/>
        <v>27661.920000000002</v>
      </c>
      <c r="G252" s="178">
        <f>G251+F252-C251</f>
        <v>29757.52</v>
      </c>
      <c r="H252" s="178">
        <f t="shared" ref="H252:N252" si="49">H251+G252-D251</f>
        <v>27242.799999999999</v>
      </c>
      <c r="I252" s="178">
        <f t="shared" si="49"/>
        <v>24308.959999999999</v>
      </c>
      <c r="J252" s="178">
        <f t="shared" si="49"/>
        <v>14250.079999999998</v>
      </c>
      <c r="K252" s="178">
        <f t="shared" si="49"/>
        <v>9639.7599999999984</v>
      </c>
      <c r="L252" s="178">
        <f t="shared" si="49"/>
        <v>2095.5999999999985</v>
      </c>
      <c r="M252" s="178">
        <f t="shared" si="49"/>
        <v>0</v>
      </c>
      <c r="N252" s="178">
        <f t="shared" si="49"/>
        <v>0</v>
      </c>
      <c r="O252" s="178"/>
      <c r="P252" s="178"/>
      <c r="Q252" s="178"/>
      <c r="R252" s="178"/>
      <c r="S252" s="178"/>
      <c r="T252" s="178"/>
      <c r="U252" s="178"/>
      <c r="V252" s="178"/>
      <c r="W252" s="178">
        <f t="shared" ref="W252" si="50">V252-O251</f>
        <v>0</v>
      </c>
    </row>
    <row r="253" spans="1:23" s="186" customFormat="1" ht="51">
      <c r="A253" s="185" t="s">
        <v>447</v>
      </c>
      <c r="B253" s="395">
        <v>26655.05</v>
      </c>
      <c r="C253" s="395">
        <v>27484.66</v>
      </c>
      <c r="D253" s="395">
        <v>28252.47</v>
      </c>
      <c r="E253" s="395">
        <v>28996.61</v>
      </c>
      <c r="F253" s="395">
        <v>29686.720000000001</v>
      </c>
      <c r="G253" s="395">
        <v>30576.38</v>
      </c>
      <c r="H253" s="395">
        <v>31492.69</v>
      </c>
      <c r="I253" s="395">
        <v>32436.46</v>
      </c>
      <c r="J253" s="395">
        <v>33408.519999999997</v>
      </c>
      <c r="K253" s="395">
        <v>34409.71</v>
      </c>
      <c r="L253" s="395">
        <v>35440.9</v>
      </c>
      <c r="M253" s="395">
        <v>36502.99</v>
      </c>
      <c r="N253" s="395">
        <v>37596.92</v>
      </c>
      <c r="O253" s="395">
        <v>38723.620000000003</v>
      </c>
      <c r="P253" s="395">
        <v>39884.089999999997</v>
      </c>
      <c r="Q253" s="395">
        <v>41079.339999999997</v>
      </c>
      <c r="R253" s="395">
        <v>42310.41</v>
      </c>
      <c r="S253" s="395">
        <v>43578.37</v>
      </c>
      <c r="T253" s="395">
        <v>44884.33</v>
      </c>
      <c r="U253" s="395">
        <v>46229.42</v>
      </c>
    </row>
    <row r="254" spans="1:23" s="186" customFormat="1" ht="13.5" thickBot="1">
      <c r="A254" s="185"/>
      <c r="B254" s="178"/>
      <c r="C254" s="178"/>
      <c r="D254" s="178"/>
      <c r="E254" s="178"/>
      <c r="F254" s="178"/>
      <c r="G254" s="178"/>
      <c r="H254" s="178"/>
      <c r="I254" s="178"/>
      <c r="J254" s="178"/>
      <c r="K254" s="178"/>
      <c r="L254" s="178"/>
    </row>
    <row r="255" spans="1:23" s="186" customFormat="1" ht="73.5" customHeight="1" thickBot="1">
      <c r="A255" s="233" t="s">
        <v>448</v>
      </c>
      <c r="B255" s="234">
        <v>2.5000000000000001E-2</v>
      </c>
      <c r="C255" s="755" t="s">
        <v>449</v>
      </c>
      <c r="D255" s="756"/>
      <c r="E255" s="756"/>
      <c r="F255" s="756"/>
      <c r="G255" s="750"/>
      <c r="H255" s="178"/>
      <c r="I255" s="178"/>
      <c r="J255" s="178"/>
      <c r="K255" s="178"/>
      <c r="L255" s="178"/>
    </row>
    <row r="256" spans="1:23" s="186" customFormat="1" ht="51">
      <c r="A256" s="185" t="s">
        <v>450</v>
      </c>
      <c r="B256" s="178">
        <f>B253*$B$255</f>
        <v>666.37625000000003</v>
      </c>
      <c r="C256" s="178">
        <f t="shared" ref="C256:U256" si="51">C253*$B$255</f>
        <v>687.11650000000009</v>
      </c>
      <c r="D256" s="178">
        <f t="shared" si="51"/>
        <v>706.31175000000007</v>
      </c>
      <c r="E256" s="178">
        <f t="shared" si="51"/>
        <v>724.91525000000001</v>
      </c>
      <c r="F256" s="178">
        <f t="shared" si="51"/>
        <v>742.16800000000012</v>
      </c>
      <c r="G256" s="178">
        <f t="shared" si="51"/>
        <v>764.40950000000009</v>
      </c>
      <c r="H256" s="178">
        <f t="shared" si="51"/>
        <v>787.31725000000006</v>
      </c>
      <c r="I256" s="178">
        <f t="shared" si="51"/>
        <v>810.91150000000005</v>
      </c>
      <c r="J256" s="178">
        <f t="shared" si="51"/>
        <v>835.21299999999997</v>
      </c>
      <c r="K256" s="178">
        <f t="shared" si="51"/>
        <v>860.24275</v>
      </c>
      <c r="L256" s="178">
        <f t="shared" si="51"/>
        <v>886.02250000000004</v>
      </c>
      <c r="M256" s="178">
        <f t="shared" si="51"/>
        <v>912.57474999999999</v>
      </c>
      <c r="N256" s="178">
        <f t="shared" si="51"/>
        <v>939.923</v>
      </c>
      <c r="O256" s="178">
        <f t="shared" si="51"/>
        <v>968.09050000000013</v>
      </c>
      <c r="P256" s="178">
        <f t="shared" si="51"/>
        <v>997.10224999999991</v>
      </c>
      <c r="Q256" s="178">
        <f t="shared" si="51"/>
        <v>1026.9835</v>
      </c>
      <c r="R256" s="178">
        <f t="shared" si="51"/>
        <v>1057.76025</v>
      </c>
      <c r="S256" s="178">
        <f t="shared" si="51"/>
        <v>1089.4592500000001</v>
      </c>
      <c r="T256" s="178">
        <f t="shared" si="51"/>
        <v>1122.10825</v>
      </c>
      <c r="U256" s="178">
        <f t="shared" si="51"/>
        <v>1155.7355</v>
      </c>
    </row>
    <row r="257" spans="1:23" s="186" customFormat="1" ht="51">
      <c r="A257" s="392" t="s">
        <v>451</v>
      </c>
      <c r="B257" s="396">
        <f>B256*B252</f>
        <v>0</v>
      </c>
      <c r="C257" s="394">
        <f>C256*C252</f>
        <v>1727905.6048800005</v>
      </c>
      <c r="D257" s="394">
        <f t="shared" ref="D257:U257" si="52">D256*D252</f>
        <v>8880881.4198000021</v>
      </c>
      <c r="E257" s="394">
        <f t="shared" si="52"/>
        <v>12760712.142360002</v>
      </c>
      <c r="F257" s="394">
        <f t="shared" si="52"/>
        <v>20529791.842560004</v>
      </c>
      <c r="G257" s="394">
        <f t="shared" si="52"/>
        <v>22746930.984440003</v>
      </c>
      <c r="H257" s="394">
        <f t="shared" si="52"/>
        <v>21448726.3783</v>
      </c>
      <c r="I257" s="394">
        <f t="shared" si="52"/>
        <v>19712415.217039999</v>
      </c>
      <c r="J257" s="394">
        <f t="shared" si="52"/>
        <v>11901852.067039998</v>
      </c>
      <c r="K257" s="394">
        <f t="shared" si="52"/>
        <v>8292533.6517399987</v>
      </c>
      <c r="L257" s="394">
        <f t="shared" si="52"/>
        <v>1856748.7509999988</v>
      </c>
      <c r="M257" s="394">
        <f t="shared" si="52"/>
        <v>0</v>
      </c>
      <c r="N257" s="394">
        <f t="shared" si="52"/>
        <v>0</v>
      </c>
      <c r="O257" s="394">
        <f t="shared" si="52"/>
        <v>0</v>
      </c>
      <c r="P257" s="394">
        <f t="shared" si="52"/>
        <v>0</v>
      </c>
      <c r="Q257" s="394">
        <f t="shared" si="52"/>
        <v>0</v>
      </c>
      <c r="R257" s="394">
        <f t="shared" si="52"/>
        <v>0</v>
      </c>
      <c r="S257" s="394">
        <f t="shared" si="52"/>
        <v>0</v>
      </c>
      <c r="T257" s="394">
        <f t="shared" si="52"/>
        <v>0</v>
      </c>
      <c r="U257" s="396">
        <f t="shared" si="52"/>
        <v>0</v>
      </c>
    </row>
    <row r="258" spans="1:23" s="186" customFormat="1">
      <c r="A258" s="185"/>
      <c r="B258" s="178"/>
      <c r="C258" s="178"/>
      <c r="D258" s="178"/>
      <c r="E258" s="178"/>
      <c r="F258" s="178"/>
      <c r="G258" s="178"/>
      <c r="H258" s="178"/>
      <c r="I258" s="178"/>
      <c r="J258" s="178"/>
      <c r="K258" s="178"/>
      <c r="L258" s="178"/>
    </row>
    <row r="259" spans="1:23" s="186" customFormat="1">
      <c r="A259" s="147"/>
      <c r="B259" s="146"/>
      <c r="C259" s="146"/>
      <c r="D259" s="180"/>
      <c r="E259" s="146"/>
      <c r="F259" s="146"/>
    </row>
    <row r="260" spans="1:23" s="186" customFormat="1" ht="77.25" thickBot="1">
      <c r="A260" s="182">
        <v>18</v>
      </c>
      <c r="B260" s="148" t="s">
        <v>452</v>
      </c>
      <c r="C260" s="148" t="s">
        <v>362</v>
      </c>
      <c r="D260" s="227" t="s">
        <v>453</v>
      </c>
      <c r="E260" s="146" t="s">
        <v>413</v>
      </c>
      <c r="F260" s="146"/>
    </row>
    <row r="261" spans="1:23" s="186" customFormat="1" ht="13.5" thickBot="1">
      <c r="A261" s="147"/>
      <c r="B261" s="146"/>
      <c r="C261" s="146"/>
      <c r="D261" s="180"/>
      <c r="E261" s="230">
        <v>3750000</v>
      </c>
      <c r="F261" s="146"/>
    </row>
    <row r="262" spans="1:23" s="186" customFormat="1" ht="13.5" thickBot="1">
      <c r="A262" s="147"/>
      <c r="B262" s="146"/>
      <c r="C262" s="146"/>
      <c r="D262" s="180"/>
      <c r="E262" s="146"/>
      <c r="F262" s="146"/>
    </row>
    <row r="263" spans="1:23" s="186" customFormat="1" ht="51.75" thickBot="1">
      <c r="A263" s="147"/>
      <c r="B263" s="230">
        <v>7500000</v>
      </c>
      <c r="C263" s="231" t="s">
        <v>440</v>
      </c>
      <c r="D263" s="168">
        <f>3750000+661760</f>
        <v>4411760</v>
      </c>
      <c r="E263" s="231" t="s">
        <v>441</v>
      </c>
      <c r="F263" s="171">
        <f>12931+6168</f>
        <v>19099</v>
      </c>
      <c r="G263" s="181" t="s">
        <v>442</v>
      </c>
      <c r="H263" s="161" t="s">
        <v>454</v>
      </c>
      <c r="I263" s="232">
        <f>B263/F263</f>
        <v>392.69071679145503</v>
      </c>
      <c r="J263" s="161" t="s">
        <v>444</v>
      </c>
    </row>
    <row r="264" spans="1:23" s="186" customFormat="1">
      <c r="A264" s="147"/>
      <c r="B264" s="146"/>
      <c r="C264" s="146"/>
      <c r="D264" s="180"/>
      <c r="E264" s="146"/>
      <c r="F264" s="146"/>
    </row>
    <row r="265" spans="1:23" s="186" customFormat="1">
      <c r="A265" s="147"/>
      <c r="B265" s="146">
        <v>2022</v>
      </c>
      <c r="C265" s="146">
        <v>2023</v>
      </c>
      <c r="D265" s="146">
        <v>2024</v>
      </c>
      <c r="E265" s="146">
        <v>2025</v>
      </c>
      <c r="F265" s="146">
        <v>2026</v>
      </c>
      <c r="G265" s="146">
        <v>2027</v>
      </c>
      <c r="H265" s="146">
        <v>2028</v>
      </c>
      <c r="I265" s="146">
        <v>2029</v>
      </c>
      <c r="J265" s="146">
        <v>2030</v>
      </c>
      <c r="K265" s="146">
        <v>2031</v>
      </c>
      <c r="L265" s="146">
        <v>2032</v>
      </c>
      <c r="M265" s="146">
        <v>2033</v>
      </c>
      <c r="N265" s="146">
        <v>2034</v>
      </c>
      <c r="O265" s="146">
        <v>2035</v>
      </c>
      <c r="P265" s="146">
        <v>2036</v>
      </c>
      <c r="Q265" s="146">
        <v>2037</v>
      </c>
      <c r="R265" s="146">
        <v>2038</v>
      </c>
      <c r="S265" s="146">
        <v>2039</v>
      </c>
      <c r="T265" s="146">
        <v>2040</v>
      </c>
      <c r="U265" s="146"/>
      <c r="V265" s="146"/>
      <c r="W265" s="146">
        <v>2043</v>
      </c>
    </row>
    <row r="266" spans="1:23" s="186" customFormat="1" ht="25.5">
      <c r="A266" s="185" t="s">
        <v>445</v>
      </c>
      <c r="B266" s="178">
        <f>'Alternatyva 1'!H75/Prielaidos!$I$263</f>
        <v>0</v>
      </c>
      <c r="C266" s="178">
        <f>'Alternatyva 1'!I75/Prielaidos!$I$263</f>
        <v>954.95</v>
      </c>
      <c r="D266" s="178">
        <f>'Alternatyva 1'!J75/Prielaidos!$I$263</f>
        <v>15279.2</v>
      </c>
      <c r="E266" s="178">
        <f>'Alternatyva 1'!K75/Prielaidos!$I$263</f>
        <v>2005.395</v>
      </c>
      <c r="F266" s="178">
        <f>'Alternatyva 1'!L75/Prielaidos!$I$263</f>
        <v>763.96</v>
      </c>
      <c r="G266" s="178">
        <f>'Alternatyva 1'!M75/Prielaidos!$I$263</f>
        <v>95.495000000000005</v>
      </c>
      <c r="H266" s="178">
        <f>'Alternatyva 1'!N75/Prielaidos!$I$263</f>
        <v>0</v>
      </c>
      <c r="I266" s="178">
        <f>'Alternatyva 1'!O75/Prielaidos!$I$263</f>
        <v>0</v>
      </c>
      <c r="J266" s="178">
        <f>'Alternatyva 1'!P75/Prielaidos!$I$263</f>
        <v>0</v>
      </c>
      <c r="K266" s="178">
        <f>'Alternatyva 1'!Q75/Prielaidos!$I$263</f>
        <v>0</v>
      </c>
      <c r="L266" s="178">
        <f>'Alternatyva 1'!R75/Prielaidos!$I$263</f>
        <v>0</v>
      </c>
      <c r="M266" s="178">
        <f>'Alternatyva 1'!S75/Prielaidos!$I$263</f>
        <v>0</v>
      </c>
      <c r="N266" s="178">
        <f>'Alternatyva 1'!T75/Prielaidos!$I$263</f>
        <v>0</v>
      </c>
      <c r="O266" s="178">
        <f>'Alternatyva 1'!U74/Prielaidos!$I$263</f>
        <v>0</v>
      </c>
      <c r="P266" s="178">
        <f>'Alternatyva 1'!V74/Prielaidos!$I$263</f>
        <v>0</v>
      </c>
      <c r="Q266" s="178">
        <f>'Alternatyva 1'!W74/Prielaidos!$I$263</f>
        <v>0</v>
      </c>
      <c r="R266" s="178">
        <f>'Alternatyva 1'!X74/Prielaidos!$I$263</f>
        <v>0</v>
      </c>
      <c r="S266" s="178">
        <f>'Alternatyva 1'!Y74/Prielaidos!$I$263</f>
        <v>0</v>
      </c>
      <c r="T266" s="178">
        <f>'Alternatyva 1'!Z74/Prielaidos!$I$263</f>
        <v>0</v>
      </c>
    </row>
    <row r="267" spans="1:23" s="186" customFormat="1" ht="63.75">
      <c r="A267" s="185" t="s">
        <v>446</v>
      </c>
      <c r="B267" s="178"/>
      <c r="C267" s="178">
        <f>C266</f>
        <v>954.95</v>
      </c>
      <c r="D267" s="178">
        <f>D266+C267</f>
        <v>16234.150000000001</v>
      </c>
      <c r="E267" s="178">
        <f t="shared" ref="E267" si="53">E266+D267</f>
        <v>18239.545000000002</v>
      </c>
      <c r="F267" s="178">
        <f t="shared" ref="F267" si="54">F266+E267</f>
        <v>19003.505000000001</v>
      </c>
      <c r="G267" s="178">
        <f>G266+F267-C266</f>
        <v>18144.05</v>
      </c>
      <c r="H267" s="178">
        <f t="shared" ref="H267" si="55">H266+G267-D266</f>
        <v>2864.8499999999985</v>
      </c>
      <c r="I267" s="178">
        <f t="shared" ref="I267" si="56">I266+H267-E266</f>
        <v>859.45499999999856</v>
      </c>
      <c r="J267" s="178">
        <f t="shared" ref="J267" si="57">J266+I267-F266</f>
        <v>95.494999999998527</v>
      </c>
      <c r="K267" s="178">
        <f t="shared" ref="K267" si="58">K266+J267-G266</f>
        <v>-1.4779288903810084E-12</v>
      </c>
      <c r="L267" s="178">
        <f t="shared" ref="L267" si="59">L266+K267-H266</f>
        <v>-1.4779288903810084E-12</v>
      </c>
      <c r="M267" s="178">
        <f t="shared" ref="M267" si="60">M266+L267-I266</f>
        <v>-1.4779288903810084E-12</v>
      </c>
      <c r="N267" s="178">
        <f t="shared" ref="N267" si="61">N266+M267-J266</f>
        <v>-1.4779288903810084E-12</v>
      </c>
      <c r="O267" s="178"/>
      <c r="P267" s="178"/>
      <c r="Q267" s="178"/>
      <c r="R267" s="178"/>
      <c r="S267" s="178"/>
      <c r="T267" s="178"/>
      <c r="U267" s="178"/>
      <c r="V267" s="178"/>
      <c r="W267" s="178">
        <f t="shared" ref="W267" si="62">V267-O266</f>
        <v>0</v>
      </c>
    </row>
    <row r="268" spans="1:23" s="186" customFormat="1" ht="51">
      <c r="A268" s="185" t="s">
        <v>447</v>
      </c>
      <c r="B268" s="395">
        <v>26655.05</v>
      </c>
      <c r="C268" s="395">
        <v>27484.66</v>
      </c>
      <c r="D268" s="395">
        <v>28252.47</v>
      </c>
      <c r="E268" s="395">
        <v>28996.61</v>
      </c>
      <c r="F268" s="395">
        <v>29686.720000000001</v>
      </c>
      <c r="G268" s="395">
        <v>30576.38</v>
      </c>
      <c r="H268" s="395">
        <v>31492.69</v>
      </c>
      <c r="I268" s="395">
        <v>32436.46</v>
      </c>
      <c r="J268" s="395">
        <v>33408.519999999997</v>
      </c>
      <c r="K268" s="395">
        <v>34409.71</v>
      </c>
      <c r="L268" s="395">
        <v>35440.9</v>
      </c>
      <c r="M268" s="395">
        <v>36502.99</v>
      </c>
      <c r="N268" s="395">
        <v>37596.92</v>
      </c>
      <c r="O268" s="395">
        <v>38723.620000000003</v>
      </c>
      <c r="P268" s="395">
        <v>39884.089999999997</v>
      </c>
      <c r="Q268" s="395">
        <v>41079.339999999997</v>
      </c>
      <c r="R268" s="395">
        <v>42310.41</v>
      </c>
      <c r="S268" s="395">
        <v>43578.37</v>
      </c>
      <c r="T268" s="395">
        <v>44884.33</v>
      </c>
      <c r="U268" s="395">
        <v>46229.42</v>
      </c>
    </row>
    <row r="269" spans="1:23" s="186" customFormat="1" ht="13.5" thickBot="1">
      <c r="A269" s="185"/>
      <c r="B269" s="178"/>
      <c r="C269" s="178"/>
      <c r="D269" s="178"/>
      <c r="E269" s="178"/>
      <c r="F269" s="178"/>
      <c r="G269" s="178"/>
      <c r="H269" s="178"/>
      <c r="I269" s="178"/>
      <c r="J269" s="178"/>
      <c r="K269" s="178"/>
      <c r="L269" s="178"/>
    </row>
    <row r="270" spans="1:23" s="186" customFormat="1" ht="57" customHeight="1" thickBot="1">
      <c r="A270" s="233" t="s">
        <v>448</v>
      </c>
      <c r="B270" s="234">
        <v>0.02</v>
      </c>
      <c r="C270" s="755" t="s">
        <v>455</v>
      </c>
      <c r="D270" s="709"/>
      <c r="E270" s="709"/>
      <c r="F270" s="709"/>
      <c r="G270" s="704"/>
      <c r="H270" s="178"/>
      <c r="I270" s="178"/>
      <c r="J270" s="178"/>
      <c r="K270" s="178"/>
      <c r="L270" s="178"/>
    </row>
    <row r="271" spans="1:23" s="186" customFormat="1" ht="51">
      <c r="A271" s="185" t="s">
        <v>450</v>
      </c>
      <c r="B271" s="178">
        <f>B268*$B$255</f>
        <v>666.37625000000003</v>
      </c>
      <c r="C271" s="178">
        <f t="shared" ref="C271:U271" si="63">C268*$B$255</f>
        <v>687.11650000000009</v>
      </c>
      <c r="D271" s="178">
        <f t="shared" si="63"/>
        <v>706.31175000000007</v>
      </c>
      <c r="E271" s="178">
        <f t="shared" si="63"/>
        <v>724.91525000000001</v>
      </c>
      <c r="F271" s="178">
        <f t="shared" si="63"/>
        <v>742.16800000000012</v>
      </c>
      <c r="G271" s="178">
        <f t="shared" si="63"/>
        <v>764.40950000000009</v>
      </c>
      <c r="H271" s="178">
        <f t="shared" si="63"/>
        <v>787.31725000000006</v>
      </c>
      <c r="I271" s="178">
        <f t="shared" si="63"/>
        <v>810.91150000000005</v>
      </c>
      <c r="J271" s="178">
        <f t="shared" si="63"/>
        <v>835.21299999999997</v>
      </c>
      <c r="K271" s="178">
        <f t="shared" si="63"/>
        <v>860.24275</v>
      </c>
      <c r="L271" s="178">
        <f t="shared" si="63"/>
        <v>886.02250000000004</v>
      </c>
      <c r="M271" s="178">
        <f t="shared" si="63"/>
        <v>912.57474999999999</v>
      </c>
      <c r="N271" s="178">
        <f t="shared" si="63"/>
        <v>939.923</v>
      </c>
      <c r="O271" s="178">
        <f t="shared" si="63"/>
        <v>968.09050000000013</v>
      </c>
      <c r="P271" s="178">
        <f t="shared" si="63"/>
        <v>997.10224999999991</v>
      </c>
      <c r="Q271" s="178">
        <f t="shared" si="63"/>
        <v>1026.9835</v>
      </c>
      <c r="R271" s="178">
        <f t="shared" si="63"/>
        <v>1057.76025</v>
      </c>
      <c r="S271" s="178">
        <f t="shared" si="63"/>
        <v>1089.4592500000001</v>
      </c>
      <c r="T271" s="178">
        <f t="shared" si="63"/>
        <v>1122.10825</v>
      </c>
      <c r="U271" s="178">
        <f t="shared" si="63"/>
        <v>1155.7355</v>
      </c>
    </row>
    <row r="272" spans="1:23" s="186" customFormat="1" ht="51">
      <c r="A272" s="392" t="s">
        <v>451</v>
      </c>
      <c r="B272" s="394">
        <f>B271*B267</f>
        <v>0</v>
      </c>
      <c r="C272" s="394">
        <f t="shared" ref="C272:U272" si="64">C271*C267</f>
        <v>656161.90167500009</v>
      </c>
      <c r="D272" s="394">
        <f t="shared" si="64"/>
        <v>11466370.896262502</v>
      </c>
      <c r="E272" s="394">
        <f t="shared" si="64"/>
        <v>13222124.323561251</v>
      </c>
      <c r="F272" s="394">
        <f t="shared" si="64"/>
        <v>14103793.298840003</v>
      </c>
      <c r="G272" s="394">
        <f t="shared" si="64"/>
        <v>13869484.188475002</v>
      </c>
      <c r="H272" s="394">
        <f t="shared" si="64"/>
        <v>2255545.823662499</v>
      </c>
      <c r="I272" s="394">
        <f t="shared" si="64"/>
        <v>696941.94323249883</v>
      </c>
      <c r="J272" s="394">
        <f t="shared" si="64"/>
        <v>79758.665434998766</v>
      </c>
      <c r="K272" s="394">
        <f t="shared" si="64"/>
        <v>-1.2713776129658072E-9</v>
      </c>
      <c r="L272" s="394">
        <f t="shared" si="64"/>
        <v>-1.309478250277607E-9</v>
      </c>
      <c r="M272" s="394">
        <f t="shared" si="64"/>
        <v>-1.3487205876572262E-9</v>
      </c>
      <c r="N272" s="394">
        <f t="shared" si="64"/>
        <v>-1.3891393564335885E-9</v>
      </c>
      <c r="O272" s="396">
        <f t="shared" si="64"/>
        <v>0</v>
      </c>
      <c r="P272" s="396">
        <f t="shared" si="64"/>
        <v>0</v>
      </c>
      <c r="Q272" s="396">
        <f t="shared" si="64"/>
        <v>0</v>
      </c>
      <c r="R272" s="396">
        <f t="shared" si="64"/>
        <v>0</v>
      </c>
      <c r="S272" s="396">
        <f t="shared" si="64"/>
        <v>0</v>
      </c>
      <c r="T272" s="396">
        <f t="shared" si="64"/>
        <v>0</v>
      </c>
      <c r="U272" s="396">
        <f t="shared" si="64"/>
        <v>0</v>
      </c>
    </row>
    <row r="273" spans="1:23" s="186" customFormat="1">
      <c r="A273" s="147"/>
      <c r="B273" s="146"/>
      <c r="C273" s="146"/>
      <c r="D273" s="180"/>
      <c r="E273" s="146"/>
      <c r="F273" s="146"/>
    </row>
    <row r="274" spans="1:23" s="186" customFormat="1">
      <c r="A274" s="147"/>
      <c r="B274" s="146"/>
      <c r="C274" s="146"/>
      <c r="D274" s="180"/>
      <c r="E274" s="146"/>
      <c r="F274" s="146"/>
    </row>
    <row r="275" spans="1:23" s="186" customFormat="1">
      <c r="A275" s="147"/>
      <c r="B275" s="146"/>
      <c r="C275" s="146"/>
      <c r="D275" s="180"/>
      <c r="E275" s="146"/>
      <c r="F275" s="146"/>
    </row>
    <row r="276" spans="1:23" s="186" customFormat="1" ht="109.35" customHeight="1">
      <c r="A276" s="182">
        <v>19</v>
      </c>
      <c r="B276" s="148" t="s">
        <v>456</v>
      </c>
      <c r="C276" s="188" t="s">
        <v>954</v>
      </c>
      <c r="D276" s="581" t="s">
        <v>953</v>
      </c>
      <c r="E276" s="146"/>
      <c r="F276" s="146"/>
    </row>
    <row r="277" spans="1:23" s="186" customFormat="1" ht="13.5" thickBot="1">
      <c r="A277" s="147"/>
      <c r="B277" s="239"/>
      <c r="C277" s="146"/>
      <c r="D277" s="180"/>
      <c r="E277" s="146"/>
      <c r="F277" s="146"/>
    </row>
    <row r="278" spans="1:23" s="186" customFormat="1" ht="15">
      <c r="A278" s="253"/>
      <c r="B278" s="714" t="s">
        <v>330</v>
      </c>
      <c r="C278" s="748"/>
      <c r="D278" s="748"/>
      <c r="E278" s="748"/>
      <c r="F278" s="748"/>
      <c r="G278" s="748"/>
      <c r="H278" s="748"/>
      <c r="I278" s="748"/>
      <c r="J278" s="748"/>
      <c r="K278" s="254"/>
      <c r="L278" s="254"/>
      <c r="M278" s="254"/>
      <c r="N278" s="254"/>
      <c r="O278" s="254"/>
      <c r="P278" s="254"/>
      <c r="Q278" s="254"/>
      <c r="R278" s="254"/>
      <c r="S278" s="254"/>
      <c r="T278" s="254"/>
      <c r="U278" s="255"/>
      <c r="V278" s="255"/>
      <c r="W278" s="186" t="s">
        <v>368</v>
      </c>
    </row>
    <row r="279" spans="1:23" s="186" customFormat="1">
      <c r="A279" s="256"/>
      <c r="B279" s="252">
        <v>2022</v>
      </c>
      <c r="C279" s="252">
        <v>2023</v>
      </c>
      <c r="D279" s="252">
        <v>2024</v>
      </c>
      <c r="E279" s="252">
        <v>2025</v>
      </c>
      <c r="F279" s="252">
        <v>2026</v>
      </c>
      <c r="G279" s="252">
        <v>2027</v>
      </c>
      <c r="H279" s="252">
        <v>2028</v>
      </c>
      <c r="I279" s="252">
        <v>2029</v>
      </c>
      <c r="J279" s="252">
        <v>2030</v>
      </c>
      <c r="K279" s="252">
        <v>2031</v>
      </c>
      <c r="L279" s="252">
        <v>2032</v>
      </c>
      <c r="M279" s="252">
        <v>2033</v>
      </c>
      <c r="N279" s="252">
        <v>2034</v>
      </c>
      <c r="O279" s="252">
        <v>2035</v>
      </c>
      <c r="P279" s="252">
        <v>2036</v>
      </c>
      <c r="Q279" s="252">
        <v>2037</v>
      </c>
      <c r="R279" s="252">
        <v>2038</v>
      </c>
      <c r="S279" s="252">
        <v>2039</v>
      </c>
      <c r="T279" s="252">
        <v>2040</v>
      </c>
      <c r="U279" s="252">
        <v>2041</v>
      </c>
      <c r="V279" s="252">
        <v>2042</v>
      </c>
    </row>
    <row r="280" spans="1:23" s="186" customFormat="1" ht="15">
      <c r="A280" s="556" t="s">
        <v>369</v>
      </c>
      <c r="B280" s="359">
        <v>0</v>
      </c>
      <c r="C280" s="359">
        <v>7389600</v>
      </c>
      <c r="D280" s="359">
        <v>0</v>
      </c>
      <c r="E280" s="359">
        <f>5700000</f>
        <v>5700000</v>
      </c>
      <c r="F280" s="582">
        <v>5700000</v>
      </c>
      <c r="G280" s="582">
        <f>7700000</f>
        <v>7700000</v>
      </c>
      <c r="H280" s="582">
        <f>7700000</f>
        <v>7700000</v>
      </c>
      <c r="I280" s="582">
        <v>7700000</v>
      </c>
      <c r="J280" s="582">
        <v>7717317</v>
      </c>
      <c r="K280" s="359">
        <v>0</v>
      </c>
      <c r="L280" s="359">
        <v>0</v>
      </c>
      <c r="M280" s="359">
        <v>0</v>
      </c>
      <c r="N280" s="359">
        <v>0</v>
      </c>
      <c r="O280" s="359">
        <v>0</v>
      </c>
      <c r="P280" s="359">
        <v>0</v>
      </c>
      <c r="Q280" s="359">
        <v>0</v>
      </c>
      <c r="R280" s="359">
        <v>0</v>
      </c>
      <c r="S280" s="359">
        <v>0</v>
      </c>
      <c r="T280" s="359">
        <v>0</v>
      </c>
      <c r="U280" s="359">
        <v>0</v>
      </c>
      <c r="V280" s="359">
        <v>0</v>
      </c>
      <c r="W280" s="164">
        <f>SUM(B280:J280)</f>
        <v>49606917</v>
      </c>
    </row>
    <row r="281" spans="1:23" s="186" customFormat="1" ht="13.5" thickBot="1">
      <c r="A281" s="257" t="s">
        <v>419</v>
      </c>
      <c r="B281" s="258"/>
      <c r="C281" s="258"/>
      <c r="D281" s="258"/>
      <c r="E281" s="258">
        <f>C280/$W$280</f>
        <v>0.14896309722291348</v>
      </c>
      <c r="F281" s="258">
        <f>D280/$W$280+E281</f>
        <v>0.14896309722291348</v>
      </c>
      <c r="G281" s="258">
        <f t="shared" ref="G281:V281" si="65">E280/$W$280+F281</f>
        <v>0.26386642814347844</v>
      </c>
      <c r="H281" s="258">
        <f t="shared" si="65"/>
        <v>0.37876975906404342</v>
      </c>
      <c r="I281" s="258">
        <f t="shared" si="65"/>
        <v>0.53399004820235052</v>
      </c>
      <c r="J281" s="258">
        <f t="shared" si="65"/>
        <v>0.68921033734065762</v>
      </c>
      <c r="K281" s="258">
        <f t="shared" si="65"/>
        <v>0.84443062647896472</v>
      </c>
      <c r="L281" s="258">
        <f t="shared" si="65"/>
        <v>1</v>
      </c>
      <c r="M281" s="258">
        <f t="shared" si="65"/>
        <v>1</v>
      </c>
      <c r="N281" s="258">
        <f t="shared" si="65"/>
        <v>1</v>
      </c>
      <c r="O281" s="258">
        <f t="shared" si="65"/>
        <v>1</v>
      </c>
      <c r="P281" s="258">
        <f t="shared" si="65"/>
        <v>1</v>
      </c>
      <c r="Q281" s="258">
        <f t="shared" si="65"/>
        <v>1</v>
      </c>
      <c r="R281" s="258">
        <f t="shared" si="65"/>
        <v>1</v>
      </c>
      <c r="S281" s="258">
        <f t="shared" si="65"/>
        <v>1</v>
      </c>
      <c r="T281" s="258">
        <f t="shared" si="65"/>
        <v>1</v>
      </c>
      <c r="U281" s="258">
        <f t="shared" si="65"/>
        <v>1</v>
      </c>
      <c r="V281" s="258">
        <f t="shared" si="65"/>
        <v>1</v>
      </c>
    </row>
    <row r="282" spans="1:23" s="186" customFormat="1">
      <c r="A282" s="147"/>
      <c r="B282" s="239"/>
      <c r="C282" s="146"/>
      <c r="D282" s="180"/>
      <c r="E282" s="146"/>
      <c r="F282" s="146"/>
    </row>
    <row r="283" spans="1:23" s="186" customFormat="1" ht="13.5" thickBot="1">
      <c r="A283" s="147"/>
      <c r="B283" s="146"/>
      <c r="C283" s="179"/>
      <c r="D283" s="180"/>
      <c r="E283" s="179"/>
      <c r="F283" s="179"/>
      <c r="H283" s="185"/>
      <c r="J283" s="185"/>
      <c r="W283" s="164"/>
    </row>
    <row r="284" spans="1:23" s="186" customFormat="1" ht="51.75" thickBot="1">
      <c r="A284" s="147"/>
      <c r="B284" s="327">
        <v>50</v>
      </c>
      <c r="C284" s="170" t="s">
        <v>396</v>
      </c>
      <c r="D284" s="324">
        <v>49606917</v>
      </c>
      <c r="E284" s="170" t="s">
        <v>397</v>
      </c>
      <c r="F284" s="325">
        <v>8382821</v>
      </c>
      <c r="G284" s="580" t="s">
        <v>952</v>
      </c>
      <c r="H284" s="167">
        <f>(D284+F284)/B284</f>
        <v>1159794.76</v>
      </c>
      <c r="I284" s="161" t="s">
        <v>375</v>
      </c>
      <c r="J284" s="185"/>
    </row>
    <row r="285" spans="1:23" s="186" customFormat="1" ht="46.5" customHeight="1" thickBot="1">
      <c r="A285" s="147"/>
      <c r="B285" s="171">
        <v>1.5</v>
      </c>
      <c r="C285" s="700" t="s">
        <v>421</v>
      </c>
      <c r="D285" s="700"/>
      <c r="E285" s="701"/>
      <c r="F285" s="179"/>
      <c r="H285" s="185"/>
      <c r="J285" s="185"/>
    </row>
    <row r="286" spans="1:23" s="186" customFormat="1">
      <c r="A286" s="147"/>
      <c r="B286" s="146"/>
      <c r="C286" s="179"/>
      <c r="D286" s="180"/>
      <c r="E286" s="179"/>
      <c r="F286" s="179"/>
      <c r="H286" s="185"/>
      <c r="J286" s="185"/>
    </row>
    <row r="287" spans="1:23" s="186" customFormat="1" ht="13.5" thickBot="1">
      <c r="A287" s="147"/>
      <c r="B287" s="146"/>
      <c r="C287" s="179"/>
      <c r="D287" s="180"/>
      <c r="E287" s="179"/>
      <c r="F287" s="179"/>
      <c r="H287" s="185"/>
      <c r="J287" s="185"/>
    </row>
    <row r="288" spans="1:23" s="186" customFormat="1" ht="42.6" customHeight="1" thickBot="1">
      <c r="B288" s="146"/>
      <c r="C288" s="155" t="s">
        <v>401</v>
      </c>
      <c r="D288" s="194">
        <f>((H284/(B285*E71))*D186)/(H181/(B183*E71))</f>
        <v>0.16769258398157599</v>
      </c>
      <c r="E288" s="700" t="s">
        <v>420</v>
      </c>
      <c r="F288" s="700"/>
      <c r="G288" s="700"/>
      <c r="H288" s="700"/>
      <c r="I288" s="700"/>
      <c r="J288" s="700"/>
      <c r="K288" s="700"/>
      <c r="L288" s="750"/>
    </row>
    <row r="289" spans="1:28" s="186" customFormat="1">
      <c r="B289" s="146"/>
      <c r="C289" s="179"/>
      <c r="D289" s="221"/>
      <c r="E289" s="179"/>
    </row>
    <row r="290" spans="1:28" s="186" customFormat="1">
      <c r="A290" s="387"/>
      <c r="B290" s="273">
        <v>2022</v>
      </c>
      <c r="C290" s="273">
        <v>2023</v>
      </c>
      <c r="D290" s="273">
        <v>2024</v>
      </c>
      <c r="E290" s="273">
        <v>2025</v>
      </c>
      <c r="F290" s="273">
        <v>2026</v>
      </c>
      <c r="G290" s="273">
        <v>2027</v>
      </c>
      <c r="H290" s="273">
        <v>2028</v>
      </c>
      <c r="I290" s="273">
        <v>2029</v>
      </c>
      <c r="J290" s="273">
        <v>2030</v>
      </c>
      <c r="K290" s="273">
        <v>2031</v>
      </c>
      <c r="L290" s="273">
        <v>2032</v>
      </c>
      <c r="M290" s="273">
        <v>2033</v>
      </c>
      <c r="N290" s="273">
        <v>2034</v>
      </c>
      <c r="O290" s="273">
        <v>2035</v>
      </c>
      <c r="P290" s="273">
        <v>2036</v>
      </c>
      <c r="Q290" s="273">
        <v>2037</v>
      </c>
      <c r="R290" s="273">
        <v>2038</v>
      </c>
      <c r="S290" s="273">
        <v>2039</v>
      </c>
      <c r="T290" s="273">
        <v>2040</v>
      </c>
      <c r="U290" s="273">
        <v>2041</v>
      </c>
      <c r="V290" s="273">
        <v>2042</v>
      </c>
      <c r="W290" s="273"/>
    </row>
    <row r="291" spans="1:28" s="186" customFormat="1" ht="25.5">
      <c r="A291" s="380" t="s">
        <v>405</v>
      </c>
      <c r="B291" s="273"/>
      <c r="C291" s="273"/>
      <c r="D291" s="391"/>
      <c r="E291" s="274">
        <f>($B$284*$D$288*$B$285*E71)*E281</f>
        <v>432903.0260155673</v>
      </c>
      <c r="F291" s="274">
        <f t="shared" ref="F291:V291" si="66">($B$284*$D$288*$B$285*F71)*F281</f>
        <v>467535.26809681271</v>
      </c>
      <c r="G291" s="274">
        <f t="shared" si="66"/>
        <v>894424.27423709584</v>
      </c>
      <c r="H291" s="274">
        <f t="shared" si="66"/>
        <v>1386623.2956440048</v>
      </c>
      <c r="I291" s="274">
        <f t="shared" si="66"/>
        <v>2111252.1910245428</v>
      </c>
      <c r="J291" s="274">
        <f t="shared" si="66"/>
        <v>2942947.3205738454</v>
      </c>
      <c r="K291" s="274">
        <f t="shared" si="66"/>
        <v>3894201.6568284794</v>
      </c>
      <c r="L291" s="274">
        <f t="shared" si="66"/>
        <v>4980560.459905969</v>
      </c>
      <c r="M291" s="274">
        <f t="shared" si="66"/>
        <v>5379005.2966984464</v>
      </c>
      <c r="N291" s="274">
        <f t="shared" si="66"/>
        <v>5809325.720434323</v>
      </c>
      <c r="O291" s="274">
        <f t="shared" si="66"/>
        <v>6274071.7780690687</v>
      </c>
      <c r="P291" s="274">
        <f t="shared" si="66"/>
        <v>6775997.5203145947</v>
      </c>
      <c r="Q291" s="274">
        <f t="shared" si="66"/>
        <v>7318077.3219397636</v>
      </c>
      <c r="R291" s="274">
        <f t="shared" si="66"/>
        <v>7903523.5076949457</v>
      </c>
      <c r="S291" s="274">
        <f t="shared" si="66"/>
        <v>8535805.3883105423</v>
      </c>
      <c r="T291" s="274">
        <f t="shared" si="66"/>
        <v>9218669.8193753865</v>
      </c>
      <c r="U291" s="274">
        <f t="shared" si="66"/>
        <v>9956163.4049254172</v>
      </c>
      <c r="V291" s="274">
        <f t="shared" si="66"/>
        <v>10752656.477319451</v>
      </c>
      <c r="W291" s="274"/>
    </row>
    <row r="292" spans="1:28" s="186" customFormat="1">
      <c r="A292" s="147"/>
      <c r="B292" s="146"/>
      <c r="C292" s="179"/>
      <c r="D292" s="180"/>
      <c r="E292" s="179"/>
      <c r="F292" s="179"/>
      <c r="H292" s="185"/>
      <c r="J292" s="185"/>
    </row>
    <row r="293" spans="1:28" s="186" customFormat="1">
      <c r="A293" s="147"/>
      <c r="B293" s="146"/>
      <c r="C293" s="146"/>
      <c r="D293" s="180"/>
      <c r="E293" s="146"/>
      <c r="F293" s="146"/>
    </row>
    <row r="294" spans="1:28" s="186" customFormat="1" ht="88.5" customHeight="1">
      <c r="A294" s="213">
        <v>20</v>
      </c>
      <c r="B294" s="214" t="s">
        <v>457</v>
      </c>
      <c r="C294" s="215" t="s">
        <v>458</v>
      </c>
      <c r="D294" s="235" t="s">
        <v>459</v>
      </c>
      <c r="E294" s="193" t="s">
        <v>460</v>
      </c>
      <c r="F294" s="146"/>
      <c r="G294" s="146"/>
      <c r="H294" s="180"/>
      <c r="I294" s="146"/>
      <c r="K294" s="210"/>
    </row>
    <row r="296" spans="1:28" s="311" customFormat="1"/>
    <row r="297" spans="1:28" s="317" customFormat="1" ht="68.45" customHeight="1">
      <c r="A297" s="312">
        <v>21</v>
      </c>
      <c r="B297" s="313" t="s">
        <v>461</v>
      </c>
      <c r="C297" s="314" t="s">
        <v>458</v>
      </c>
      <c r="D297" s="315" t="s">
        <v>462</v>
      </c>
      <c r="E297" s="316"/>
      <c r="F297" s="316"/>
      <c r="H297" s="318"/>
      <c r="I297" s="318"/>
      <c r="J297" s="318"/>
      <c r="K297" s="319"/>
    </row>
    <row r="298" spans="1:28" s="317" customFormat="1" ht="68.45" customHeight="1">
      <c r="A298" s="711" t="s">
        <v>463</v>
      </c>
      <c r="B298" s="712"/>
      <c r="C298" s="712"/>
      <c r="D298" s="713"/>
      <c r="E298" s="316"/>
      <c r="F298" s="316"/>
      <c r="H298" s="318"/>
      <c r="I298" s="318"/>
      <c r="J298" s="318"/>
      <c r="K298" s="319"/>
    </row>
    <row r="299" spans="1:28" s="317" customFormat="1">
      <c r="A299" s="320"/>
      <c r="B299" s="321"/>
      <c r="C299" s="316"/>
      <c r="D299" s="322"/>
      <c r="E299" s="316"/>
      <c r="F299" s="316"/>
      <c r="H299" s="318"/>
      <c r="I299" s="318"/>
      <c r="J299" s="318"/>
    </row>
    <row r="300" spans="1:28" s="317" customFormat="1">
      <c r="A300" s="397"/>
      <c r="B300" s="398"/>
      <c r="C300" s="399">
        <v>2022</v>
      </c>
      <c r="D300" s="399">
        <v>2023</v>
      </c>
      <c r="E300" s="399">
        <v>2024</v>
      </c>
      <c r="F300" s="399">
        <v>2025</v>
      </c>
      <c r="G300" s="399">
        <v>2026</v>
      </c>
      <c r="H300" s="399">
        <v>2027</v>
      </c>
      <c r="I300" s="399">
        <v>2028</v>
      </c>
      <c r="J300" s="399">
        <v>2029</v>
      </c>
      <c r="K300" s="399">
        <v>2030</v>
      </c>
      <c r="L300" s="399">
        <v>2031</v>
      </c>
      <c r="M300" s="399">
        <v>2032</v>
      </c>
      <c r="N300" s="399">
        <v>2033</v>
      </c>
      <c r="O300" s="399">
        <v>2034</v>
      </c>
      <c r="P300" s="399">
        <v>2035</v>
      </c>
      <c r="Q300" s="399">
        <v>2036</v>
      </c>
      <c r="R300" s="399">
        <v>2037</v>
      </c>
      <c r="S300" s="399">
        <v>2038</v>
      </c>
      <c r="T300" s="399">
        <v>2039</v>
      </c>
      <c r="U300" s="399">
        <v>2040</v>
      </c>
      <c r="V300" s="399">
        <v>2041</v>
      </c>
      <c r="W300" s="399">
        <v>2042</v>
      </c>
      <c r="X300" s="399">
        <v>2043</v>
      </c>
      <c r="Y300" s="399">
        <v>2044</v>
      </c>
      <c r="Z300" s="399">
        <v>2045</v>
      </c>
      <c r="AA300" s="399">
        <v>2046</v>
      </c>
      <c r="AB300" s="399">
        <v>2047</v>
      </c>
    </row>
    <row r="301" spans="1:28" s="317" customFormat="1" ht="25.5">
      <c r="A301" s="400" t="s">
        <v>417</v>
      </c>
      <c r="B301" s="401"/>
      <c r="C301" s="402">
        <v>0</v>
      </c>
      <c r="D301" s="402">
        <f>'Alternatyva 1'!J53</f>
        <v>1000000</v>
      </c>
      <c r="E301" s="402">
        <v>0</v>
      </c>
      <c r="F301" s="402">
        <v>0</v>
      </c>
      <c r="G301" s="402">
        <v>0</v>
      </c>
      <c r="H301" s="402">
        <v>0</v>
      </c>
      <c r="I301" s="402">
        <v>0</v>
      </c>
      <c r="J301" s="402">
        <v>0</v>
      </c>
      <c r="K301" s="402">
        <v>0</v>
      </c>
      <c r="L301" s="402">
        <v>0</v>
      </c>
      <c r="M301" s="402">
        <v>0</v>
      </c>
      <c r="N301" s="402">
        <v>0</v>
      </c>
      <c r="O301" s="402">
        <v>0</v>
      </c>
      <c r="P301" s="402">
        <v>0</v>
      </c>
      <c r="Q301" s="402">
        <v>0</v>
      </c>
      <c r="R301" s="402">
        <v>0</v>
      </c>
      <c r="S301" s="402">
        <v>0</v>
      </c>
      <c r="T301" s="402">
        <v>0</v>
      </c>
      <c r="U301" s="402">
        <v>0</v>
      </c>
      <c r="V301" s="402">
        <v>0</v>
      </c>
      <c r="W301" s="402">
        <v>0</v>
      </c>
      <c r="X301" s="402">
        <v>0</v>
      </c>
      <c r="Y301" s="402">
        <v>0</v>
      </c>
      <c r="Z301" s="402">
        <v>0</v>
      </c>
      <c r="AA301" s="403"/>
      <c r="AB301" s="403"/>
    </row>
    <row r="302" spans="1:28" s="311" customFormat="1"/>
    <row r="303" spans="1:28" s="317" customFormat="1" ht="68.45" customHeight="1">
      <c r="A303" s="312">
        <v>22</v>
      </c>
      <c r="B303" s="313" t="s">
        <v>464</v>
      </c>
      <c r="C303" s="314" t="s">
        <v>458</v>
      </c>
      <c r="D303" s="315" t="s">
        <v>465</v>
      </c>
      <c r="E303" s="316"/>
      <c r="F303" s="316"/>
      <c r="H303" s="318"/>
      <c r="I303" s="318"/>
      <c r="J303" s="318"/>
      <c r="K303" s="319"/>
    </row>
    <row r="304" spans="1:28" s="317" customFormat="1" ht="68.45" customHeight="1">
      <c r="A304" s="312">
        <v>23</v>
      </c>
      <c r="B304" s="313" t="s">
        <v>466</v>
      </c>
      <c r="C304" s="314" t="s">
        <v>458</v>
      </c>
      <c r="D304" s="315" t="s">
        <v>467</v>
      </c>
      <c r="E304" s="316"/>
      <c r="F304" s="316"/>
      <c r="H304" s="318"/>
      <c r="I304" s="318"/>
      <c r="J304" s="318"/>
      <c r="K304" s="319"/>
    </row>
    <row r="305" spans="1:28" s="317" customFormat="1" ht="96" customHeight="1">
      <c r="A305" s="711" t="s">
        <v>468</v>
      </c>
      <c r="B305" s="712"/>
      <c r="C305" s="712"/>
      <c r="D305" s="713"/>
      <c r="E305" s="316"/>
      <c r="F305" s="316"/>
      <c r="H305" s="318"/>
      <c r="I305" s="318"/>
      <c r="J305" s="318"/>
      <c r="K305" s="319"/>
    </row>
    <row r="306" spans="1:28" s="317" customFormat="1">
      <c r="A306" s="320"/>
      <c r="B306" s="321"/>
      <c r="C306" s="316"/>
      <c r="D306" s="322"/>
      <c r="E306" s="316"/>
      <c r="F306" s="316"/>
      <c r="H306" s="318"/>
      <c r="I306" s="318"/>
      <c r="J306" s="318"/>
    </row>
    <row r="307" spans="1:28" s="317" customFormat="1">
      <c r="A307" s="397"/>
      <c r="B307" s="398"/>
      <c r="C307" s="399">
        <v>2022</v>
      </c>
      <c r="D307" s="399">
        <v>2023</v>
      </c>
      <c r="E307" s="399">
        <v>2024</v>
      </c>
      <c r="F307" s="399">
        <v>2025</v>
      </c>
      <c r="G307" s="399">
        <v>2026</v>
      </c>
      <c r="H307" s="399">
        <v>2027</v>
      </c>
      <c r="I307" s="399">
        <v>2028</v>
      </c>
      <c r="J307" s="399">
        <v>2029</v>
      </c>
      <c r="K307" s="399">
        <v>2030</v>
      </c>
      <c r="L307" s="399">
        <v>2031</v>
      </c>
      <c r="M307" s="399">
        <v>2032</v>
      </c>
      <c r="N307" s="399">
        <v>2033</v>
      </c>
      <c r="O307" s="399">
        <v>2034</v>
      </c>
      <c r="P307" s="399">
        <v>2035</v>
      </c>
      <c r="Q307" s="399">
        <v>2036</v>
      </c>
      <c r="R307" s="399">
        <v>2037</v>
      </c>
      <c r="S307" s="399">
        <v>2038</v>
      </c>
      <c r="T307" s="399">
        <v>2039</v>
      </c>
      <c r="U307" s="399">
        <v>2040</v>
      </c>
      <c r="V307" s="399">
        <v>2041</v>
      </c>
      <c r="W307" s="399">
        <v>2042</v>
      </c>
      <c r="X307" s="399">
        <v>2043</v>
      </c>
      <c r="Y307" s="399">
        <v>2044</v>
      </c>
      <c r="Z307" s="399">
        <v>2045</v>
      </c>
      <c r="AA307" s="399">
        <v>2046</v>
      </c>
      <c r="AB307" s="399">
        <v>2047</v>
      </c>
    </row>
    <row r="308" spans="1:28" s="317" customFormat="1" ht="25.5">
      <c r="A308" s="400" t="s">
        <v>417</v>
      </c>
      <c r="B308" s="401"/>
      <c r="C308" s="402">
        <v>0</v>
      </c>
      <c r="D308" s="402">
        <v>0</v>
      </c>
      <c r="E308" s="402">
        <v>0</v>
      </c>
      <c r="F308" s="402">
        <v>0</v>
      </c>
      <c r="G308" s="402">
        <f>SUM('Alternatyva 1'!I40:K40)</f>
        <v>9480000</v>
      </c>
      <c r="H308" s="402">
        <v>0</v>
      </c>
      <c r="I308" s="402">
        <v>0</v>
      </c>
      <c r="J308" s="402">
        <v>0</v>
      </c>
      <c r="K308" s="402">
        <v>0</v>
      </c>
      <c r="L308" s="402">
        <v>0</v>
      </c>
      <c r="M308" s="402">
        <v>0</v>
      </c>
      <c r="N308" s="402">
        <v>0</v>
      </c>
      <c r="O308" s="402">
        <v>0</v>
      </c>
      <c r="P308" s="402">
        <v>0</v>
      </c>
      <c r="Q308" s="402">
        <v>0</v>
      </c>
      <c r="R308" s="402">
        <v>0</v>
      </c>
      <c r="S308" s="402">
        <v>0</v>
      </c>
      <c r="T308" s="402">
        <v>0</v>
      </c>
      <c r="U308" s="402">
        <v>0</v>
      </c>
      <c r="V308" s="402">
        <v>0</v>
      </c>
      <c r="W308" s="402">
        <v>0</v>
      </c>
      <c r="X308" s="402">
        <v>0</v>
      </c>
      <c r="Y308" s="402">
        <v>0</v>
      </c>
      <c r="Z308" s="402">
        <v>0</v>
      </c>
      <c r="AA308" s="403"/>
      <c r="AB308" s="403"/>
    </row>
    <row r="311" spans="1:28" ht="100.35" customHeight="1">
      <c r="A311" s="312">
        <v>24</v>
      </c>
      <c r="B311" s="313" t="s">
        <v>469</v>
      </c>
      <c r="C311" s="314" t="s">
        <v>458</v>
      </c>
      <c r="D311" s="315" t="s">
        <v>470</v>
      </c>
    </row>
    <row r="312" spans="1:28" ht="52.35" customHeight="1">
      <c r="A312" s="711" t="s">
        <v>471</v>
      </c>
      <c r="B312" s="712"/>
      <c r="C312" s="712"/>
      <c r="D312" s="713"/>
    </row>
    <row r="314" spans="1:28" s="317" customFormat="1">
      <c r="A314" s="397"/>
      <c r="B314" s="398"/>
      <c r="C314" s="399">
        <v>2022</v>
      </c>
      <c r="D314" s="399">
        <v>2023</v>
      </c>
      <c r="E314" s="399">
        <v>2024</v>
      </c>
      <c r="F314" s="399">
        <v>2025</v>
      </c>
      <c r="G314" s="399">
        <v>2026</v>
      </c>
      <c r="H314" s="399">
        <v>2027</v>
      </c>
      <c r="I314" s="399">
        <v>2028</v>
      </c>
      <c r="J314" s="399">
        <v>2029</v>
      </c>
      <c r="K314" s="399">
        <v>2030</v>
      </c>
      <c r="L314" s="399">
        <v>2031</v>
      </c>
      <c r="M314" s="399">
        <v>2032</v>
      </c>
      <c r="N314" s="399">
        <v>2033</v>
      </c>
      <c r="O314" s="399">
        <v>2034</v>
      </c>
      <c r="P314" s="399">
        <v>2035</v>
      </c>
      <c r="Q314" s="399">
        <v>2036</v>
      </c>
      <c r="R314" s="399">
        <v>2037</v>
      </c>
      <c r="S314" s="399">
        <v>2038</v>
      </c>
      <c r="T314" s="399">
        <v>2039</v>
      </c>
      <c r="U314" s="399">
        <v>2040</v>
      </c>
      <c r="V314" s="399">
        <v>2041</v>
      </c>
      <c r="W314" s="399">
        <v>2042</v>
      </c>
      <c r="X314" s="399">
        <v>2043</v>
      </c>
      <c r="Y314" s="399">
        <v>2044</v>
      </c>
      <c r="Z314" s="399">
        <v>2045</v>
      </c>
      <c r="AA314" s="399">
        <v>2046</v>
      </c>
      <c r="AB314" s="399">
        <v>2047</v>
      </c>
    </row>
    <row r="315" spans="1:28" s="317" customFormat="1" ht="25.5">
      <c r="A315" s="400" t="s">
        <v>417</v>
      </c>
      <c r="B315" s="401"/>
      <c r="C315" s="402">
        <v>0</v>
      </c>
      <c r="D315" s="402">
        <v>0</v>
      </c>
      <c r="E315" s="402">
        <f>('Alternatyva 1'!I64)</f>
        <v>693000</v>
      </c>
      <c r="F315" s="402">
        <v>0</v>
      </c>
      <c r="G315" s="402">
        <v>0</v>
      </c>
      <c r="H315" s="402">
        <v>0</v>
      </c>
      <c r="I315" s="402">
        <v>0</v>
      </c>
      <c r="J315" s="402">
        <v>0</v>
      </c>
      <c r="K315" s="402">
        <v>0</v>
      </c>
      <c r="L315" s="402">
        <v>0</v>
      </c>
      <c r="M315" s="402">
        <v>0</v>
      </c>
      <c r="N315" s="402">
        <v>0</v>
      </c>
      <c r="O315" s="402">
        <v>0</v>
      </c>
      <c r="P315" s="402">
        <v>0</v>
      </c>
      <c r="Q315" s="402">
        <v>0</v>
      </c>
      <c r="R315" s="402">
        <v>0</v>
      </c>
      <c r="S315" s="402">
        <v>0</v>
      </c>
      <c r="T315" s="402">
        <v>0</v>
      </c>
      <c r="U315" s="402">
        <v>0</v>
      </c>
      <c r="V315" s="402">
        <v>0</v>
      </c>
      <c r="W315" s="402">
        <v>0</v>
      </c>
      <c r="X315" s="402">
        <v>0</v>
      </c>
      <c r="Y315" s="402">
        <v>0</v>
      </c>
      <c r="Z315" s="402">
        <v>0</v>
      </c>
      <c r="AA315" s="403"/>
      <c r="AB315" s="403"/>
    </row>
    <row r="318" spans="1:28" ht="179.25" customHeight="1">
      <c r="A318" s="312">
        <v>25</v>
      </c>
      <c r="B318" s="313" t="s">
        <v>472</v>
      </c>
      <c r="C318" s="381" t="s">
        <v>362</v>
      </c>
      <c r="D318" s="315" t="s">
        <v>473</v>
      </c>
    </row>
    <row r="319" spans="1:28" ht="93.6" customHeight="1">
      <c r="A319" s="711" t="s">
        <v>474</v>
      </c>
      <c r="B319" s="712"/>
      <c r="C319" s="712"/>
      <c r="D319" s="713"/>
    </row>
    <row r="320" spans="1:28" ht="13.5" thickBot="1"/>
    <row r="321" spans="1:23" s="186" customFormat="1" ht="15">
      <c r="A321" s="564"/>
      <c r="B321" s="714" t="s">
        <v>330</v>
      </c>
      <c r="C321" s="715"/>
      <c r="D321" s="715"/>
      <c r="E321" s="715"/>
      <c r="F321" s="715"/>
      <c r="G321" s="715"/>
      <c r="H321" s="715"/>
      <c r="I321" s="715"/>
      <c r="J321" s="715"/>
      <c r="K321" s="254"/>
      <c r="L321" s="254"/>
      <c r="M321" s="254"/>
      <c r="N321" s="254"/>
      <c r="O321" s="254"/>
      <c r="P321" s="254"/>
      <c r="Q321" s="254"/>
      <c r="R321" s="254"/>
      <c r="S321" s="254"/>
      <c r="T321" s="254"/>
      <c r="U321" s="255"/>
      <c r="V321" s="255"/>
    </row>
    <row r="322" spans="1:23" s="186" customFormat="1">
      <c r="A322" s="565"/>
      <c r="B322" s="252">
        <v>2022</v>
      </c>
      <c r="C322" s="252">
        <v>2023</v>
      </c>
      <c r="D322" s="252">
        <v>2024</v>
      </c>
      <c r="E322" s="252">
        <v>2025</v>
      </c>
      <c r="F322" s="252">
        <v>2026</v>
      </c>
      <c r="G322" s="252">
        <v>2027</v>
      </c>
      <c r="H322" s="252">
        <v>2028</v>
      </c>
      <c r="I322" s="252">
        <v>2029</v>
      </c>
      <c r="J322" s="252">
        <v>2030</v>
      </c>
      <c r="K322" s="252">
        <v>2031</v>
      </c>
      <c r="L322" s="252">
        <v>2032</v>
      </c>
      <c r="M322" s="252">
        <v>2033</v>
      </c>
      <c r="N322" s="252">
        <v>2034</v>
      </c>
      <c r="O322" s="252">
        <v>2035</v>
      </c>
      <c r="P322" s="252">
        <v>2036</v>
      </c>
      <c r="Q322" s="252">
        <v>2037</v>
      </c>
      <c r="R322" s="252">
        <v>2038</v>
      </c>
      <c r="S322" s="252">
        <v>2039</v>
      </c>
      <c r="T322" s="252">
        <v>2040</v>
      </c>
      <c r="U322" s="252">
        <v>2041</v>
      </c>
      <c r="V322" s="252">
        <v>2042</v>
      </c>
    </row>
    <row r="323" spans="1:23" s="186" customFormat="1" ht="13.5" thickBot="1">
      <c r="A323" s="257" t="s">
        <v>419</v>
      </c>
      <c r="B323" s="258"/>
      <c r="C323" s="258"/>
      <c r="D323" s="271"/>
      <c r="E323" s="272">
        <f>'Alternatyva 1'!K50/'Alternatyva 1'!$G$50+D323</f>
        <v>0</v>
      </c>
      <c r="F323" s="272">
        <f>'Alternatyva 1'!L50/'Alternatyva 1'!$G$50+E323</f>
        <v>0.05</v>
      </c>
      <c r="G323" s="272">
        <f>'Alternatyva 1'!M50/'Alternatyva 1'!$G$50+F323</f>
        <v>0.65</v>
      </c>
      <c r="H323" s="272">
        <f>'Alternatyva 1'!N50/'Alternatyva 1'!$G$50+G323</f>
        <v>0.9</v>
      </c>
      <c r="I323" s="272">
        <f>'Alternatyva 1'!O50/'Alternatyva 1'!$G$50+H323</f>
        <v>1</v>
      </c>
      <c r="J323" s="272">
        <f>'Alternatyva 1'!P50/'Alternatyva 1'!$G$50+I323</f>
        <v>1</v>
      </c>
      <c r="K323" s="258">
        <f>'Alternatyva 1'!O180/'Alternatyva 1'!$G$73+J323</f>
        <v>1</v>
      </c>
      <c r="L323" s="258">
        <f>'Alternatyva 1'!P180/'Alternatyva 1'!$G$73+K323</f>
        <v>1</v>
      </c>
      <c r="M323" s="258">
        <f>'Alternatyva 1'!Q180/'Alternatyva 1'!$G$73+L323</f>
        <v>1</v>
      </c>
      <c r="N323" s="258">
        <f>'Alternatyva 1'!R180/'Alternatyva 1'!$G$73+M323</f>
        <v>1</v>
      </c>
      <c r="O323" s="258">
        <f>'Alternatyva 1'!S180/'Alternatyva 1'!$G$73+N323</f>
        <v>1</v>
      </c>
      <c r="P323" s="258">
        <f>'Alternatyva 1'!T180/'Alternatyva 1'!$G$73+O323</f>
        <v>1</v>
      </c>
      <c r="Q323" s="258">
        <f>'Alternatyva 1'!U180/'Alternatyva 1'!$G$73+P323</f>
        <v>1</v>
      </c>
      <c r="R323" s="258">
        <f>'Alternatyva 1'!V180/'Alternatyva 1'!$G$73+Q323</f>
        <v>1</v>
      </c>
      <c r="S323" s="258">
        <f>'Alternatyva 1'!W180/'Alternatyva 1'!$G$73+R323</f>
        <v>1</v>
      </c>
      <c r="T323" s="258">
        <f>'Alternatyva 1'!X180/'Alternatyva 1'!$G$73+S323</f>
        <v>1</v>
      </c>
      <c r="U323" s="258">
        <f>'Alternatyva 1'!Y180/'Alternatyva 1'!$G$73+T323</f>
        <v>1</v>
      </c>
      <c r="V323" s="258">
        <f>'Alternatyva 1'!Z180/'Alternatyva 1'!$G$73+U323</f>
        <v>1</v>
      </c>
    </row>
    <row r="324" spans="1:23" s="186" customFormat="1">
      <c r="A324" s="566"/>
      <c r="B324" s="555"/>
      <c r="C324" s="555"/>
      <c r="D324" s="567"/>
      <c r="E324" s="555"/>
      <c r="F324" s="555"/>
      <c r="G324" s="555"/>
      <c r="H324" s="555"/>
      <c r="I324" s="555"/>
      <c r="J324" s="555"/>
    </row>
    <row r="325" spans="1:23" s="186" customFormat="1" ht="13.5" thickBot="1">
      <c r="A325" s="566"/>
      <c r="B325" s="555"/>
      <c r="C325" s="555"/>
      <c r="D325" s="567"/>
      <c r="E325" s="555"/>
      <c r="F325" s="555"/>
      <c r="G325" s="555"/>
      <c r="H325" s="555"/>
      <c r="I325" s="555"/>
      <c r="J325" s="555"/>
    </row>
    <row r="326" spans="1:23" s="186" customFormat="1" ht="39" thickBot="1">
      <c r="A326" s="566"/>
      <c r="B326" s="171">
        <v>12</v>
      </c>
      <c r="C326" s="170" t="s">
        <v>398</v>
      </c>
      <c r="D326" s="168">
        <f>5000000+5000000+46574575</f>
        <v>56574575</v>
      </c>
      <c r="E326" s="170" t="s">
        <v>399</v>
      </c>
      <c r="F326" s="168">
        <f>277778*4+10043310+6033530</f>
        <v>17187952</v>
      </c>
      <c r="G326" s="231" t="s">
        <v>373</v>
      </c>
      <c r="H326" s="168">
        <f>(D326+F326)/B326</f>
        <v>6146877.25</v>
      </c>
      <c r="I326" s="231" t="s">
        <v>375</v>
      </c>
      <c r="J326" s="555"/>
    </row>
    <row r="327" spans="1:23" s="186" customFormat="1" ht="56.1" customHeight="1" thickBot="1">
      <c r="A327" s="566"/>
      <c r="B327" s="569">
        <f>21%*0.7</f>
        <v>0.14699999999999999</v>
      </c>
      <c r="C327" s="710" t="s">
        <v>475</v>
      </c>
      <c r="D327" s="700"/>
      <c r="E327" s="700"/>
      <c r="F327" s="700"/>
      <c r="G327" s="700"/>
      <c r="H327" s="700"/>
      <c r="I327" s="701"/>
      <c r="J327"/>
      <c r="K327"/>
      <c r="L327"/>
    </row>
    <row r="328" spans="1:23" s="186" customFormat="1" ht="51" customHeight="1" thickBot="1">
      <c r="A328" s="566"/>
      <c r="B328" s="295">
        <v>7.5</v>
      </c>
      <c r="C328" s="700" t="s">
        <v>421</v>
      </c>
      <c r="D328" s="700"/>
      <c r="E328" s="701"/>
      <c r="F328" s="146"/>
      <c r="G328" s="146"/>
      <c r="H328" s="146"/>
      <c r="I328" s="146"/>
      <c r="J328" s="555"/>
    </row>
    <row r="329" spans="1:23" s="186" customFormat="1">
      <c r="A329" s="566"/>
      <c r="B329" s="568"/>
      <c r="C329" s="555"/>
      <c r="D329" s="567"/>
      <c r="E329" s="555"/>
      <c r="F329" s="555"/>
      <c r="G329" s="555"/>
      <c r="H329" s="555"/>
      <c r="I329" s="555"/>
      <c r="J329" s="555"/>
    </row>
    <row r="330" spans="1:23" s="146" customFormat="1">
      <c r="A330" s="378"/>
      <c r="B330" s="273">
        <v>2022</v>
      </c>
      <c r="C330" s="273">
        <v>2023</v>
      </c>
      <c r="D330" s="273">
        <v>2024</v>
      </c>
      <c r="E330" s="273">
        <v>2025</v>
      </c>
      <c r="F330" s="273">
        <v>2026</v>
      </c>
      <c r="G330" s="273">
        <v>2027</v>
      </c>
      <c r="H330" s="273">
        <v>2028</v>
      </c>
      <c r="I330" s="273">
        <v>2029</v>
      </c>
      <c r="J330" s="273">
        <v>2030</v>
      </c>
      <c r="K330" s="273">
        <v>2031</v>
      </c>
      <c r="L330" s="273">
        <v>2032</v>
      </c>
      <c r="M330" s="273">
        <v>2033</v>
      </c>
      <c r="N330" s="273">
        <v>2034</v>
      </c>
      <c r="O330" s="273">
        <v>2035</v>
      </c>
      <c r="P330" s="273">
        <v>2036</v>
      </c>
      <c r="Q330" s="273">
        <v>2037</v>
      </c>
      <c r="R330" s="273">
        <v>2038</v>
      </c>
      <c r="S330" s="273">
        <v>2039</v>
      </c>
      <c r="T330" s="273">
        <v>2040</v>
      </c>
      <c r="U330" s="273">
        <v>2041</v>
      </c>
      <c r="V330" s="273">
        <v>2042</v>
      </c>
      <c r="W330" s="273"/>
    </row>
    <row r="331" spans="1:23" s="146" customFormat="1" ht="25.5">
      <c r="A331" s="385" t="s">
        <v>437</v>
      </c>
      <c r="B331" s="378"/>
      <c r="C331" s="385"/>
      <c r="D331" s="379"/>
      <c r="E331" s="274">
        <f t="shared" ref="E331:W331" si="67">($B$326*$B$327*E71*$B$328)*E323</f>
        <v>0</v>
      </c>
      <c r="F331" s="274">
        <f t="shared" si="67"/>
        <v>165078.46117051193</v>
      </c>
      <c r="G331" s="274">
        <f t="shared" si="67"/>
        <v>2317701.5948339878</v>
      </c>
      <c r="H331" s="274">
        <f t="shared" si="67"/>
        <v>3465855.3079671329</v>
      </c>
      <c r="I331" s="274">
        <f t="shared" si="67"/>
        <v>4159026.3695605593</v>
      </c>
      <c r="J331" s="274">
        <f t="shared" si="67"/>
        <v>4491748.4791254047</v>
      </c>
      <c r="K331" s="274">
        <f t="shared" si="67"/>
        <v>4851088.3574554371</v>
      </c>
      <c r="L331" s="274">
        <f t="shared" si="67"/>
        <v>5239175.4260518728</v>
      </c>
      <c r="M331" s="274">
        <f t="shared" si="67"/>
        <v>5658309.4601360224</v>
      </c>
      <c r="N331" s="274">
        <f t="shared" si="67"/>
        <v>6110974.2169469055</v>
      </c>
      <c r="O331" s="274">
        <f t="shared" si="67"/>
        <v>6599852.1543026576</v>
      </c>
      <c r="P331" s="274">
        <f t="shared" si="67"/>
        <v>7127840.3266468709</v>
      </c>
      <c r="Q331" s="274">
        <f t="shared" si="67"/>
        <v>7698067.5527786221</v>
      </c>
      <c r="R331" s="274">
        <f t="shared" si="67"/>
        <v>8313912.9570009122</v>
      </c>
      <c r="S331" s="274">
        <f t="shared" si="67"/>
        <v>8979025.9935609866</v>
      </c>
      <c r="T331" s="274">
        <f t="shared" si="67"/>
        <v>9697348.0730458666</v>
      </c>
      <c r="U331" s="274">
        <f t="shared" si="67"/>
        <v>10473135.918889534</v>
      </c>
      <c r="V331" s="274">
        <f t="shared" si="67"/>
        <v>11310986.792400699</v>
      </c>
      <c r="W331" s="274">
        <f t="shared" si="67"/>
        <v>0</v>
      </c>
    </row>
    <row r="332" spans="1:23" s="186" customFormat="1">
      <c r="A332" s="185"/>
      <c r="B332" s="146"/>
      <c r="C332" s="179"/>
      <c r="D332" s="180"/>
      <c r="E332" s="270"/>
      <c r="F332" s="270"/>
      <c r="G332" s="270"/>
      <c r="H332" s="270"/>
      <c r="I332" s="270"/>
      <c r="J332" s="270"/>
      <c r="K332" s="270"/>
      <c r="L332" s="270"/>
      <c r="M332" s="270"/>
      <c r="N332" s="270"/>
      <c r="O332" s="270"/>
      <c r="P332" s="270"/>
      <c r="Q332" s="270"/>
      <c r="R332" s="270"/>
      <c r="S332" s="270"/>
      <c r="T332" s="270"/>
      <c r="U332" s="270"/>
      <c r="V332" s="270"/>
      <c r="W332" s="270"/>
    </row>
    <row r="333" spans="1:23" s="186" customFormat="1">
      <c r="A333" s="185"/>
      <c r="B333" s="146"/>
      <c r="C333" s="179"/>
      <c r="D333" s="180"/>
      <c r="E333" s="270"/>
      <c r="F333" s="270"/>
      <c r="G333" s="270"/>
      <c r="H333" s="270"/>
      <c r="I333" s="270"/>
      <c r="J333" s="270"/>
      <c r="K333" s="270"/>
      <c r="L333" s="270"/>
      <c r="M333" s="270"/>
      <c r="N333" s="270"/>
      <c r="O333" s="270"/>
      <c r="P333" s="270"/>
      <c r="Q333" s="270"/>
      <c r="R333" s="270"/>
      <c r="S333" s="270"/>
      <c r="T333" s="270"/>
      <c r="U333" s="270"/>
      <c r="V333" s="270"/>
      <c r="W333" s="270"/>
    </row>
    <row r="334" spans="1:23" s="186" customFormat="1">
      <c r="A334" s="185"/>
      <c r="B334" s="146"/>
      <c r="C334" s="179"/>
      <c r="D334" s="180"/>
      <c r="E334" s="629" t="s">
        <v>412</v>
      </c>
      <c r="F334" s="270"/>
      <c r="G334" s="270"/>
      <c r="H334" s="270"/>
      <c r="I334" s="270"/>
      <c r="J334" s="270"/>
      <c r="K334" s="270"/>
      <c r="L334" s="270"/>
      <c r="M334" s="270"/>
      <c r="N334" s="270"/>
      <c r="O334" s="270"/>
      <c r="P334" s="270"/>
      <c r="Q334" s="270"/>
      <c r="R334" s="270"/>
      <c r="S334" s="270"/>
      <c r="T334" s="270"/>
      <c r="U334" s="270"/>
      <c r="V334" s="270"/>
      <c r="W334" s="270"/>
    </row>
    <row r="335" spans="1:23" s="186" customFormat="1" ht="89.25" customHeight="1">
      <c r="A335" s="697" t="s">
        <v>958</v>
      </c>
      <c r="B335" s="697" t="s">
        <v>963</v>
      </c>
      <c r="C335" s="698" t="s">
        <v>362</v>
      </c>
      <c r="D335" s="702" t="s">
        <v>959</v>
      </c>
      <c r="E335" s="629">
        <v>48037844</v>
      </c>
      <c r="F335" s="699"/>
      <c r="H335" s="694"/>
      <c r="J335" s="694"/>
    </row>
    <row r="336" spans="1:23" s="186" customFormat="1" ht="15.75" customHeight="1">
      <c r="A336" s="697"/>
      <c r="B336" s="697"/>
      <c r="C336" s="698"/>
      <c r="D336" s="702"/>
      <c r="E336" s="629"/>
      <c r="F336" s="699"/>
      <c r="H336" s="694"/>
      <c r="J336" s="694"/>
    </row>
    <row r="337" spans="1:23" s="186" customFormat="1" ht="106.5" customHeight="1">
      <c r="A337" s="697"/>
      <c r="B337" s="697"/>
      <c r="C337" s="698"/>
      <c r="D337" s="702"/>
      <c r="E337" s="629"/>
      <c r="F337" s="699"/>
      <c r="H337" s="694"/>
      <c r="J337" s="694"/>
    </row>
    <row r="338" spans="1:23" s="186" customFormat="1" ht="13.5" thickBot="1">
      <c r="A338" s="147"/>
      <c r="B338" s="146"/>
      <c r="C338" s="179"/>
      <c r="D338" s="180"/>
      <c r="E338" s="179"/>
      <c r="F338" s="179"/>
      <c r="H338" s="185"/>
      <c r="J338" s="185"/>
    </row>
    <row r="339" spans="1:23" s="186" customFormat="1" ht="15" customHeight="1">
      <c r="A339" s="564"/>
      <c r="B339" s="695" t="s">
        <v>391</v>
      </c>
      <c r="C339" s="696"/>
      <c r="D339" s="696"/>
      <c r="E339" s="696"/>
      <c r="F339" s="595"/>
      <c r="G339" s="594"/>
      <c r="H339" s="595"/>
      <c r="I339" s="594"/>
      <c r="J339" s="595"/>
      <c r="K339" s="594"/>
      <c r="L339" s="594"/>
      <c r="M339" s="594"/>
      <c r="N339" s="594"/>
      <c r="O339" s="594"/>
      <c r="P339" s="594"/>
      <c r="Q339" s="594"/>
      <c r="R339" s="594"/>
      <c r="S339" s="594"/>
      <c r="T339" s="594"/>
      <c r="U339" s="594"/>
      <c r="V339" s="596"/>
    </row>
    <row r="340" spans="1:23" s="186" customFormat="1" ht="15">
      <c r="A340" s="597"/>
      <c r="B340" s="598">
        <v>2022</v>
      </c>
      <c r="C340" s="599">
        <v>2023</v>
      </c>
      <c r="D340" s="598">
        <v>2024</v>
      </c>
      <c r="E340" s="599">
        <v>2025</v>
      </c>
      <c r="F340" s="598">
        <v>2026</v>
      </c>
      <c r="G340" s="599">
        <v>2027</v>
      </c>
      <c r="H340" s="598">
        <v>2028</v>
      </c>
      <c r="I340" s="599">
        <v>2029</v>
      </c>
      <c r="J340" s="598">
        <v>2030</v>
      </c>
      <c r="K340" s="599">
        <v>2031</v>
      </c>
      <c r="L340" s="598">
        <v>2032</v>
      </c>
      <c r="M340" s="599">
        <v>2033</v>
      </c>
      <c r="N340" s="598">
        <v>2034</v>
      </c>
      <c r="O340" s="599">
        <v>2035</v>
      </c>
      <c r="P340" s="598">
        <v>2036</v>
      </c>
      <c r="Q340" s="599">
        <v>2037</v>
      </c>
      <c r="R340" s="598">
        <v>2038</v>
      </c>
      <c r="S340" s="599">
        <v>2039</v>
      </c>
      <c r="T340" s="598">
        <v>2040</v>
      </c>
      <c r="U340" s="599">
        <v>2041</v>
      </c>
      <c r="V340" s="600">
        <v>2042</v>
      </c>
    </row>
    <row r="341" spans="1:23" s="186" customFormat="1" ht="23.25" customHeight="1" thickBot="1">
      <c r="A341" s="601" t="s">
        <v>395</v>
      </c>
      <c r="B341" s="602"/>
      <c r="C341" s="603"/>
      <c r="D341" s="604"/>
      <c r="E341" s="604"/>
      <c r="F341" s="604">
        <v>0</v>
      </c>
      <c r="G341" s="590">
        <v>0.05</v>
      </c>
      <c r="H341" s="590">
        <v>0.65</v>
      </c>
      <c r="I341" s="590">
        <v>0.9</v>
      </c>
      <c r="J341" s="590">
        <v>1</v>
      </c>
      <c r="K341" s="590">
        <v>1</v>
      </c>
      <c r="L341" s="591">
        <v>1</v>
      </c>
      <c r="M341" s="591">
        <v>1</v>
      </c>
      <c r="N341" s="591">
        <v>1</v>
      </c>
      <c r="O341" s="591">
        <v>1</v>
      </c>
      <c r="P341" s="591">
        <v>1</v>
      </c>
      <c r="Q341" s="591">
        <v>1</v>
      </c>
      <c r="R341" s="591">
        <v>1</v>
      </c>
      <c r="S341" s="591">
        <v>1</v>
      </c>
      <c r="T341" s="591">
        <v>1</v>
      </c>
      <c r="U341" s="591">
        <v>1</v>
      </c>
      <c r="V341" s="593">
        <v>1</v>
      </c>
      <c r="W341" s="592"/>
    </row>
    <row r="342" spans="1:23" s="186" customFormat="1" ht="13.5" thickBot="1">
      <c r="A342" s="147"/>
      <c r="B342" s="146"/>
      <c r="C342" s="179"/>
      <c r="D342" s="180"/>
      <c r="E342" s="179"/>
      <c r="F342" s="179"/>
      <c r="H342" s="185"/>
      <c r="J342" s="185"/>
    </row>
    <row r="343" spans="1:23" s="186" customFormat="1" ht="39" thickBot="1">
      <c r="A343" s="147"/>
      <c r="B343" s="327">
        <v>86</v>
      </c>
      <c r="C343" s="607" t="s">
        <v>398</v>
      </c>
      <c r="D343" s="324">
        <v>48037844</v>
      </c>
      <c r="E343" s="607" t="s">
        <v>399</v>
      </c>
      <c r="F343" s="605">
        <v>22760280</v>
      </c>
      <c r="G343" s="580" t="s">
        <v>373</v>
      </c>
      <c r="H343" s="324">
        <f>(D343+F343)/B343</f>
        <v>823234</v>
      </c>
      <c r="I343" s="580" t="s">
        <v>375</v>
      </c>
      <c r="J343" s="185"/>
    </row>
    <row r="344" spans="1:23" s="186" customFormat="1" ht="57.75" customHeight="1" thickBot="1">
      <c r="A344" s="147"/>
      <c r="B344" s="608">
        <f>21%*0.7</f>
        <v>0.14699999999999999</v>
      </c>
      <c r="C344" s="691" t="s">
        <v>960</v>
      </c>
      <c r="D344" s="692"/>
      <c r="E344" s="692"/>
      <c r="F344" s="692"/>
      <c r="G344" s="692"/>
      <c r="H344" s="692"/>
      <c r="I344" s="693"/>
      <c r="J344" s="185"/>
    </row>
    <row r="345" spans="1:23" s="186" customFormat="1" ht="42.75" customHeight="1" thickBot="1">
      <c r="A345" s="147"/>
      <c r="B345" s="606">
        <v>2.5</v>
      </c>
      <c r="C345" s="692" t="s">
        <v>421</v>
      </c>
      <c r="D345" s="692"/>
      <c r="E345" s="693"/>
      <c r="F345" s="609"/>
      <c r="G345" s="609"/>
      <c r="H345" s="609"/>
      <c r="I345" s="609"/>
      <c r="J345" s="185"/>
    </row>
    <row r="346" spans="1:23" s="186" customFormat="1">
      <c r="A346" s="147"/>
      <c r="B346" s="146"/>
      <c r="C346" s="179"/>
      <c r="D346" s="180"/>
      <c r="E346" s="179"/>
      <c r="F346" s="179"/>
      <c r="H346" s="185"/>
      <c r="J346" s="185"/>
    </row>
    <row r="347" spans="1:23" s="186" customFormat="1" ht="13.5" thickBot="1">
      <c r="B347" s="146"/>
      <c r="C347" s="179"/>
      <c r="D347" s="221"/>
      <c r="E347" s="179"/>
    </row>
    <row r="348" spans="1:23" s="186" customFormat="1">
      <c r="A348" s="612"/>
      <c r="B348" s="613">
        <v>2022</v>
      </c>
      <c r="C348" s="613">
        <v>2023</v>
      </c>
      <c r="D348" s="613">
        <v>2024</v>
      </c>
      <c r="E348" s="613">
        <v>2025</v>
      </c>
      <c r="F348" s="613">
        <v>2026</v>
      </c>
      <c r="G348" s="613">
        <v>2027</v>
      </c>
      <c r="H348" s="613">
        <v>2028</v>
      </c>
      <c r="I348" s="613">
        <v>2029</v>
      </c>
      <c r="J348" s="613">
        <v>2030</v>
      </c>
      <c r="K348" s="613">
        <v>2031</v>
      </c>
      <c r="L348" s="613">
        <v>2032</v>
      </c>
      <c r="M348" s="613">
        <v>2033</v>
      </c>
      <c r="N348" s="613">
        <v>2034</v>
      </c>
      <c r="O348" s="613">
        <v>2035</v>
      </c>
      <c r="P348" s="613">
        <v>2036</v>
      </c>
      <c r="Q348" s="613">
        <v>2037</v>
      </c>
      <c r="R348" s="613">
        <v>2038</v>
      </c>
      <c r="S348" s="613">
        <v>2039</v>
      </c>
      <c r="T348" s="613">
        <v>2040</v>
      </c>
      <c r="U348" s="613">
        <v>2041</v>
      </c>
      <c r="V348" s="614">
        <v>2042</v>
      </c>
      <c r="W348" s="610"/>
    </row>
    <row r="349" spans="1:23" s="186" customFormat="1" ht="39" thickBot="1">
      <c r="A349" s="615" t="s">
        <v>388</v>
      </c>
      <c r="B349" s="616"/>
      <c r="C349" s="616"/>
      <c r="D349" s="617"/>
      <c r="E349" s="618"/>
      <c r="F349" s="618">
        <f>($B$343*$B$344*E71*$B$345)*F341</f>
        <v>0</v>
      </c>
      <c r="G349" s="618">
        <f t="shared" ref="G349:V349" si="68">($B$343*$B$344*F71*$B$345)*G341</f>
        <v>394354.10168511188</v>
      </c>
      <c r="H349" s="618">
        <f t="shared" si="68"/>
        <v>5536731.5876589715</v>
      </c>
      <c r="I349" s="618">
        <f t="shared" si="68"/>
        <v>8279543.2356992634</v>
      </c>
      <c r="J349" s="618">
        <f t="shared" si="68"/>
        <v>9935451.8828391135</v>
      </c>
      <c r="K349" s="618">
        <f t="shared" si="68"/>
        <v>10730288.033466246</v>
      </c>
      <c r="L349" s="618">
        <f t="shared" si="68"/>
        <v>11588711.076143544</v>
      </c>
      <c r="M349" s="618">
        <f t="shared" si="68"/>
        <v>12515807.96223503</v>
      </c>
      <c r="N349" s="618">
        <f t="shared" si="68"/>
        <v>13517072.599213833</v>
      </c>
      <c r="O349" s="618">
        <f t="shared" si="68"/>
        <v>14598438.407150939</v>
      </c>
      <c r="P349" s="618">
        <f t="shared" si="68"/>
        <v>15766313.479723016</v>
      </c>
      <c r="Q349" s="618">
        <f t="shared" si="68"/>
        <v>17027618.558100861</v>
      </c>
      <c r="R349" s="618">
        <f t="shared" si="68"/>
        <v>18389828.042748932</v>
      </c>
      <c r="S349" s="618">
        <f t="shared" si="68"/>
        <v>19861014.286168847</v>
      </c>
      <c r="T349" s="618">
        <f t="shared" si="68"/>
        <v>21449895.429062359</v>
      </c>
      <c r="U349" s="618">
        <f t="shared" si="68"/>
        <v>23165887.063387349</v>
      </c>
      <c r="V349" s="619">
        <f t="shared" si="68"/>
        <v>25019158.028458338</v>
      </c>
      <c r="W349" s="611"/>
    </row>
    <row r="350" spans="1:23" s="186" customFormat="1">
      <c r="A350" s="185"/>
      <c r="B350" s="146"/>
      <c r="C350" s="179"/>
      <c r="D350" s="180"/>
      <c r="E350" s="270"/>
      <c r="F350" s="270"/>
      <c r="G350" s="270"/>
      <c r="H350" s="270"/>
      <c r="I350" s="270"/>
      <c r="J350" s="270"/>
      <c r="K350" s="270"/>
      <c r="L350" s="270"/>
      <c r="M350" s="270"/>
      <c r="N350" s="270"/>
      <c r="O350" s="270"/>
      <c r="P350" s="270"/>
      <c r="Q350" s="270"/>
      <c r="R350" s="270"/>
      <c r="S350" s="270"/>
      <c r="T350" s="270"/>
      <c r="U350" s="270"/>
      <c r="V350" s="270"/>
      <c r="W350" s="270"/>
    </row>
    <row r="351" spans="1:23" s="186" customFormat="1">
      <c r="A351" s="185"/>
      <c r="B351" s="146"/>
      <c r="C351" s="179"/>
      <c r="D351" s="180"/>
      <c r="E351" s="270"/>
      <c r="F351" s="270"/>
      <c r="G351" s="270"/>
      <c r="H351" s="270"/>
      <c r="I351" s="270"/>
      <c r="J351" s="270"/>
      <c r="K351" s="270"/>
      <c r="L351" s="270"/>
      <c r="M351" s="270"/>
      <c r="N351" s="270"/>
      <c r="O351" s="270"/>
      <c r="P351" s="270"/>
      <c r="Q351" s="270"/>
      <c r="R351" s="270"/>
      <c r="S351" s="270"/>
      <c r="T351" s="270"/>
      <c r="U351" s="270"/>
      <c r="V351" s="270"/>
      <c r="W351" s="270"/>
    </row>
    <row r="352" spans="1:23" s="186" customFormat="1" ht="25.5">
      <c r="A352" s="185"/>
      <c r="B352" s="146"/>
      <c r="C352" s="179"/>
      <c r="D352" s="180"/>
      <c r="E352" s="629" t="s">
        <v>412</v>
      </c>
      <c r="F352" s="629" t="s">
        <v>943</v>
      </c>
      <c r="G352" s="629" t="s">
        <v>413</v>
      </c>
      <c r="H352" s="270"/>
      <c r="I352" s="270"/>
      <c r="J352" s="270"/>
      <c r="K352" s="270"/>
      <c r="L352" s="270"/>
      <c r="M352" s="270"/>
      <c r="N352" s="270"/>
      <c r="O352" s="270"/>
      <c r="P352" s="270"/>
      <c r="Q352" s="270"/>
      <c r="R352" s="270"/>
      <c r="S352" s="270"/>
      <c r="T352" s="270"/>
      <c r="U352" s="270"/>
      <c r="V352" s="270"/>
      <c r="W352" s="270"/>
    </row>
    <row r="353" spans="1:23" s="186" customFormat="1" ht="114" customHeight="1">
      <c r="A353" s="588">
        <v>28</v>
      </c>
      <c r="B353" s="627" t="s">
        <v>961</v>
      </c>
      <c r="C353" s="589" t="s">
        <v>362</v>
      </c>
      <c r="D353" s="628" t="s">
        <v>962</v>
      </c>
      <c r="E353" s="629">
        <v>6000000</v>
      </c>
      <c r="F353" s="629">
        <v>407895</v>
      </c>
      <c r="G353" s="629">
        <v>1750000</v>
      </c>
      <c r="H353" s="609"/>
      <c r="I353" s="609"/>
      <c r="J353" s="609"/>
      <c r="K353" s="620"/>
      <c r="L353" s="555"/>
      <c r="M353" s="555"/>
      <c r="N353" s="555"/>
      <c r="O353" s="555"/>
      <c r="P353" s="555"/>
      <c r="Q353" s="555"/>
      <c r="R353" s="555"/>
      <c r="S353" s="555"/>
      <c r="T353" s="555"/>
      <c r="U353" s="555"/>
      <c r="V353" s="555"/>
      <c r="W353" s="555"/>
    </row>
    <row r="354" spans="1:23" s="186" customFormat="1">
      <c r="A354" s="566"/>
      <c r="B354" s="555"/>
      <c r="C354" s="609"/>
      <c r="D354" s="567"/>
      <c r="E354" s="609"/>
      <c r="F354" s="609"/>
      <c r="G354" s="555"/>
      <c r="H354" s="609"/>
      <c r="I354" s="609"/>
      <c r="J354" s="609"/>
      <c r="K354" s="555"/>
      <c r="L354" s="555"/>
      <c r="M354" s="555"/>
      <c r="N354" s="555"/>
      <c r="O354" s="555"/>
      <c r="P354" s="555"/>
      <c r="Q354" s="555"/>
      <c r="R354" s="555"/>
      <c r="S354" s="555"/>
      <c r="T354" s="555"/>
      <c r="U354" s="555"/>
      <c r="V354" s="555"/>
      <c r="W354" s="555"/>
    </row>
    <row r="355" spans="1:23" s="186" customFormat="1">
      <c r="A355" s="621"/>
      <c r="B355" s="622"/>
      <c r="C355" s="623">
        <v>2022</v>
      </c>
      <c r="D355" s="623">
        <v>2023</v>
      </c>
      <c r="E355" s="623">
        <v>2024</v>
      </c>
      <c r="F355" s="623">
        <v>2025</v>
      </c>
      <c r="G355" s="623">
        <v>2026</v>
      </c>
      <c r="H355" s="623">
        <v>2027</v>
      </c>
      <c r="I355" s="623">
        <v>2028</v>
      </c>
      <c r="J355" s="623">
        <v>2029</v>
      </c>
      <c r="K355" s="623">
        <v>2030</v>
      </c>
      <c r="L355" s="623">
        <v>2031</v>
      </c>
      <c r="M355" s="623">
        <v>2032</v>
      </c>
      <c r="N355" s="623">
        <v>2033</v>
      </c>
      <c r="O355" s="623">
        <v>2034</v>
      </c>
      <c r="P355" s="623">
        <v>2035</v>
      </c>
      <c r="Q355" s="623">
        <v>2036</v>
      </c>
      <c r="R355" s="623">
        <v>2037</v>
      </c>
      <c r="S355" s="623">
        <v>2038</v>
      </c>
      <c r="T355" s="623">
        <v>2039</v>
      </c>
      <c r="U355" s="623">
        <v>2040</v>
      </c>
      <c r="V355" s="623">
        <v>2041</v>
      </c>
      <c r="W355" s="623">
        <v>2042</v>
      </c>
    </row>
    <row r="356" spans="1:23" s="186" customFormat="1" ht="25.5">
      <c r="A356" s="623" t="s">
        <v>417</v>
      </c>
      <c r="B356" s="624"/>
      <c r="C356" s="625">
        <f>'Alternatyva 1'!H179+'Alternatyva 1'!H180</f>
        <v>0</v>
      </c>
      <c r="D356" s="625">
        <f>'Alternatyva 1'!I179+'Alternatyva 1'!I180</f>
        <v>0</v>
      </c>
      <c r="E356" s="625">
        <f>'Alternatyva 1'!J179+'Alternatyva 1'!J180</f>
        <v>0</v>
      </c>
      <c r="F356" s="625">
        <f>'Alternatyva 1'!K179+'Alternatyva 1'!K180</f>
        <v>0</v>
      </c>
      <c r="G356" s="625">
        <f>'Alternatyva 1'!L179+'Alternatyva 1'!L180</f>
        <v>0</v>
      </c>
      <c r="H356" s="625">
        <v>900000</v>
      </c>
      <c r="I356" s="625">
        <v>3600000</v>
      </c>
      <c r="J356" s="625">
        <v>1500000</v>
      </c>
      <c r="K356" s="625">
        <f>'Alternatyva 1'!P179+'Alternatyva 1'!P180</f>
        <v>0</v>
      </c>
      <c r="L356" s="625">
        <f>'Alternatyva 1'!Q179+'Alternatyva 1'!Q180</f>
        <v>0</v>
      </c>
      <c r="M356" s="625">
        <f>'Alternatyva 1'!R179+'Alternatyva 1'!R180</f>
        <v>0</v>
      </c>
      <c r="N356" s="625">
        <f>'Alternatyva 1'!S179+'Alternatyva 1'!S180</f>
        <v>0</v>
      </c>
      <c r="O356" s="625">
        <f>'Alternatyva 1'!T179+'Alternatyva 1'!T180</f>
        <v>0</v>
      </c>
      <c r="P356" s="625">
        <f>'Alternatyva 1'!U179+'Alternatyva 1'!U180</f>
        <v>0</v>
      </c>
      <c r="Q356" s="625">
        <f>'Alternatyva 1'!V179+'Alternatyva 1'!V180</f>
        <v>0</v>
      </c>
      <c r="R356" s="625">
        <f>'Alternatyva 1'!W179+'Alternatyva 1'!W180</f>
        <v>0</v>
      </c>
      <c r="S356" s="625">
        <f>'Alternatyva 1'!X179+'Alternatyva 1'!X180</f>
        <v>0</v>
      </c>
      <c r="T356" s="625">
        <f>'Alternatyva 1'!Y179+'Alternatyva 1'!Y180</f>
        <v>0</v>
      </c>
      <c r="U356" s="625">
        <f>'Alternatyva 1'!Z179+'Alternatyva 1'!Z180</f>
        <v>0</v>
      </c>
      <c r="V356" s="625">
        <f>'Alternatyva 1'!AA179+'Alternatyva 1'!AA180</f>
        <v>0</v>
      </c>
      <c r="W356" s="625">
        <f>'Alternatyva 1'!AB179+'Alternatyva 1'!AB180</f>
        <v>0</v>
      </c>
    </row>
    <row r="357" spans="1:23" s="186" customFormat="1">
      <c r="A357" s="609"/>
      <c r="B357" s="555"/>
      <c r="C357" s="609"/>
      <c r="D357" s="567"/>
      <c r="E357" s="626"/>
      <c r="F357" s="626"/>
      <c r="G357" s="626"/>
      <c r="H357" s="626"/>
      <c r="I357" s="626"/>
      <c r="J357" s="626"/>
      <c r="K357" s="626"/>
      <c r="L357" s="626"/>
      <c r="M357" s="626"/>
      <c r="N357" s="626"/>
      <c r="O357" s="626"/>
      <c r="P357" s="626"/>
      <c r="Q357" s="626"/>
      <c r="R357" s="626"/>
      <c r="S357" s="626"/>
      <c r="T357" s="626"/>
      <c r="U357" s="626"/>
      <c r="V357" s="626"/>
      <c r="W357" s="626"/>
    </row>
    <row r="358" spans="1:23" s="186" customFormat="1">
      <c r="A358" s="185"/>
      <c r="B358" s="146"/>
      <c r="C358" s="179"/>
      <c r="D358" s="180"/>
      <c r="E358" s="270"/>
      <c r="F358" s="270"/>
      <c r="G358" s="270"/>
      <c r="H358" s="270"/>
      <c r="I358" s="270"/>
      <c r="J358" s="270"/>
      <c r="K358" s="270"/>
      <c r="L358" s="270"/>
      <c r="M358" s="270"/>
      <c r="N358" s="270"/>
      <c r="O358" s="270"/>
      <c r="P358" s="270"/>
      <c r="Q358" s="270"/>
      <c r="R358" s="270"/>
      <c r="S358" s="270"/>
      <c r="T358" s="270"/>
      <c r="U358" s="270"/>
      <c r="V358" s="270"/>
      <c r="W358" s="270"/>
    </row>
    <row r="360" spans="1:23">
      <c r="A360" s="198" t="s">
        <v>476</v>
      </c>
    </row>
    <row r="361" spans="1:23">
      <c r="A361" s="197">
        <v>8735294</v>
      </c>
    </row>
    <row r="362" spans="1:23">
      <c r="A362" s="197">
        <v>80836839</v>
      </c>
    </row>
    <row r="363" spans="1:23">
      <c r="A363" s="326">
        <v>101772999</v>
      </c>
    </row>
    <row r="364" spans="1:23">
      <c r="A364" s="197">
        <v>2647059</v>
      </c>
    </row>
    <row r="365" spans="1:23">
      <c r="A365" s="197">
        <v>952941</v>
      </c>
    </row>
    <row r="366" spans="1:23">
      <c r="A366" s="197">
        <v>3600000</v>
      </c>
    </row>
    <row r="367" spans="1:23">
      <c r="A367" s="326">
        <v>111178</v>
      </c>
    </row>
    <row r="368" spans="1:23">
      <c r="A368" s="326">
        <v>355909</v>
      </c>
    </row>
    <row r="369" spans="1:24">
      <c r="A369" s="326">
        <v>1651593</v>
      </c>
    </row>
    <row r="370" spans="1:24">
      <c r="A370" s="326">
        <v>2534580</v>
      </c>
    </row>
    <row r="371" spans="1:24">
      <c r="A371" s="328">
        <v>22153846</v>
      </c>
    </row>
    <row r="372" spans="1:24">
      <c r="A372" s="197">
        <v>5000000</v>
      </c>
    </row>
    <row r="373" spans="1:24">
      <c r="A373" s="197">
        <v>2647060</v>
      </c>
    </row>
    <row r="374" spans="1:24">
      <c r="A374" s="326">
        <v>22760280</v>
      </c>
    </row>
    <row r="375" spans="1:24">
      <c r="A375" s="197">
        <v>3750000</v>
      </c>
    </row>
    <row r="376" spans="1:24">
      <c r="A376" s="197">
        <v>661760</v>
      </c>
    </row>
    <row r="377" spans="1:24">
      <c r="A377" s="328">
        <v>7837125</v>
      </c>
      <c r="B377" s="198" t="s">
        <v>477</v>
      </c>
    </row>
    <row r="378" spans="1:24">
      <c r="A378" s="197">
        <v>20000000</v>
      </c>
      <c r="B378" s="198" t="s">
        <v>478</v>
      </c>
    </row>
    <row r="379" spans="1:24">
      <c r="A379" s="197">
        <f>('Alternatyva 1'!G69*100%/85%)-'Alternatyva 1'!G69</f>
        <v>2117647.0588235296</v>
      </c>
      <c r="B379" s="198" t="s">
        <v>479</v>
      </c>
    </row>
    <row r="380" spans="1:24">
      <c r="A380" s="197">
        <f>('Alternatyva 1'!G70*100%)/85%-'Alternatyva 1'!G70</f>
        <v>1411764.7058823537</v>
      </c>
    </row>
    <row r="381" spans="1:24">
      <c r="A381" s="197">
        <f>F326</f>
        <v>17187952</v>
      </c>
    </row>
    <row r="382" spans="1:24">
      <c r="A382" s="216">
        <f>SUM(A361:A381)</f>
        <v>308725826.7647059</v>
      </c>
    </row>
    <row r="383" spans="1:24">
      <c r="A383" s="197"/>
      <c r="B383" s="236"/>
      <c r="C383" s="197">
        <v>2022</v>
      </c>
      <c r="D383" s="197">
        <v>2023</v>
      </c>
      <c r="E383" s="197">
        <v>2024</v>
      </c>
      <c r="F383" s="197">
        <v>2025</v>
      </c>
      <c r="G383" s="197">
        <v>2026</v>
      </c>
      <c r="H383" s="197">
        <v>2027</v>
      </c>
      <c r="I383" s="197">
        <v>2028</v>
      </c>
      <c r="J383" s="197">
        <v>2029</v>
      </c>
      <c r="K383" s="197">
        <v>2030</v>
      </c>
      <c r="L383" s="197">
        <v>2031</v>
      </c>
      <c r="M383" s="197">
        <v>2032</v>
      </c>
      <c r="N383" s="197">
        <v>2033</v>
      </c>
      <c r="O383" s="197">
        <v>2034</v>
      </c>
      <c r="P383" s="197">
        <v>2035</v>
      </c>
      <c r="Q383" s="197">
        <v>2036</v>
      </c>
      <c r="R383" s="197">
        <v>2037</v>
      </c>
      <c r="S383" s="197">
        <v>2038</v>
      </c>
      <c r="T383" s="197">
        <v>2039</v>
      </c>
      <c r="U383" s="197">
        <v>2040</v>
      </c>
      <c r="V383" s="197">
        <v>2041</v>
      </c>
      <c r="W383" s="197">
        <v>2042</v>
      </c>
      <c r="X383" s="197" t="s">
        <v>392</v>
      </c>
    </row>
    <row r="384" spans="1:24">
      <c r="A384" s="236"/>
      <c r="B384" s="236"/>
      <c r="C384" s="197">
        <f>'Alternatyva 1'!H9</f>
        <v>10828209</v>
      </c>
      <c r="D384" s="197">
        <f>'Alternatyva 1'!I9</f>
        <v>71318324.200000003</v>
      </c>
      <c r="E384" s="197">
        <f>'Alternatyva 1'!J9</f>
        <v>83437658.689999998</v>
      </c>
      <c r="F384" s="197">
        <f>'Alternatyva 1'!K9</f>
        <v>45273739.849999994</v>
      </c>
      <c r="G384" s="197">
        <f>'Alternatyva 1'!L9</f>
        <v>64645738.850000001</v>
      </c>
      <c r="H384" s="197">
        <f>'Alternatyva 1'!M9</f>
        <v>75523809.620000005</v>
      </c>
      <c r="I384" s="197">
        <f>'Alternatyva 1'!N9</f>
        <v>97954708.299999997</v>
      </c>
      <c r="J384" s="197">
        <f>'Alternatyva 1'!O9</f>
        <v>43534217.07</v>
      </c>
      <c r="K384" s="197">
        <f>'Alternatyva 1'!P9</f>
        <v>-5940000</v>
      </c>
      <c r="L384" s="197">
        <f>'Alternatyva 1'!Q9</f>
        <v>-6230000</v>
      </c>
      <c r="M384" s="197">
        <f>'Alternatyva 1'!R9</f>
        <v>-6230000</v>
      </c>
      <c r="N384" s="197">
        <f>'Alternatyva 1'!S9</f>
        <v>-6230000</v>
      </c>
      <c r="O384" s="197">
        <f>'Alternatyva 1'!T9</f>
        <v>-5107400</v>
      </c>
      <c r="P384" s="197">
        <f>'Alternatyva 1'!U9</f>
        <v>-4226300</v>
      </c>
      <c r="Q384" s="197">
        <f>'Alternatyva 1'!V9</f>
        <v>-3410400</v>
      </c>
      <c r="R384" s="197">
        <f>'Alternatyva 1'!W9</f>
        <v>-2967000</v>
      </c>
      <c r="S384" s="197">
        <f>'Alternatyva 1'!X9</f>
        <v>-2241000</v>
      </c>
      <c r="T384" s="197">
        <f>'Alternatyva 1'!Y9</f>
        <v>-1800000</v>
      </c>
      <c r="U384" s="197">
        <f>'Alternatyva 1'!Z9</f>
        <v>-1090000</v>
      </c>
      <c r="V384" s="197">
        <f>'Alternatyva 1'!AA9</f>
        <v>0</v>
      </c>
      <c r="W384" s="197">
        <f>'Alternatyva 1'!AB9</f>
        <v>0</v>
      </c>
      <c r="X384" s="197">
        <f>SUM(C384:W384)</f>
        <v>447044305.57999998</v>
      </c>
    </row>
    <row r="385" spans="1:24">
      <c r="A385" s="236" t="s">
        <v>480</v>
      </c>
      <c r="B385" s="236"/>
      <c r="C385" s="197">
        <f>C384/$X$384</f>
        <v>2.422178040261886E-2</v>
      </c>
      <c r="D385" s="197">
        <f t="shared" ref="D385:W385" si="69">D384/$X$384</f>
        <v>0.15953301117988933</v>
      </c>
      <c r="E385" s="197">
        <f t="shared" si="69"/>
        <v>0.18664292923214199</v>
      </c>
      <c r="F385" s="197">
        <f t="shared" si="69"/>
        <v>0.10127349635124279</v>
      </c>
      <c r="G385" s="197">
        <f t="shared" si="69"/>
        <v>0.14460700660559347</v>
      </c>
      <c r="H385" s="197">
        <f t="shared" si="69"/>
        <v>0.16894032353686872</v>
      </c>
      <c r="I385" s="197">
        <f t="shared" si="69"/>
        <v>0.21911633159696001</v>
      </c>
      <c r="J385" s="197">
        <f t="shared" si="69"/>
        <v>9.7382332190806567E-2</v>
      </c>
      <c r="K385" s="197">
        <f t="shared" si="69"/>
        <v>-1.3287273600976488E-2</v>
      </c>
      <c r="L385" s="197">
        <f t="shared" si="69"/>
        <v>-1.3935978877791839E-2</v>
      </c>
      <c r="M385" s="197">
        <f t="shared" si="69"/>
        <v>-1.3935978877791839E-2</v>
      </c>
      <c r="N385" s="197">
        <f t="shared" si="69"/>
        <v>-1.3935978877791839E-2</v>
      </c>
      <c r="O385" s="197">
        <f t="shared" si="69"/>
        <v>-1.1424818382092141E-2</v>
      </c>
      <c r="P385" s="197">
        <f t="shared" si="69"/>
        <v>-9.4538727979472954E-3</v>
      </c>
      <c r="Q385" s="197">
        <f t="shared" si="69"/>
        <v>-7.6287740553485214E-3</v>
      </c>
      <c r="R385" s="197">
        <f t="shared" si="69"/>
        <v>-6.6369260562453266E-3</v>
      </c>
      <c r="S385" s="197">
        <f t="shared" si="69"/>
        <v>-5.0129259494593112E-3</v>
      </c>
      <c r="T385" s="197">
        <f t="shared" si="69"/>
        <v>-4.0264465457504513E-3</v>
      </c>
      <c r="U385" s="197">
        <f t="shared" si="69"/>
        <v>-2.4382370749266619E-3</v>
      </c>
      <c r="V385" s="197">
        <f t="shared" si="69"/>
        <v>0</v>
      </c>
      <c r="W385" s="197">
        <f t="shared" si="69"/>
        <v>0</v>
      </c>
      <c r="X385" s="197">
        <f>X384/$X$384</f>
        <v>1</v>
      </c>
    </row>
    <row r="386" spans="1:24">
      <c r="A386" s="236" t="s">
        <v>481</v>
      </c>
      <c r="B386" s="236"/>
      <c r="C386" s="197">
        <f>C385*$A$382</f>
        <v>7477889.1805116581</v>
      </c>
      <c r="D386" s="197">
        <f t="shared" ref="D386:W386" si="70">D385*$A$382</f>
        <v>49251960.772774398</v>
      </c>
      <c r="E386" s="197">
        <f t="shared" si="70"/>
        <v>57621492.636979528</v>
      </c>
      <c r="F386" s="197">
        <f t="shared" si="70"/>
        <v>31265743.890389856</v>
      </c>
      <c r="G386" s="197">
        <f t="shared" si="70"/>
        <v>44643917.670281135</v>
      </c>
      <c r="H386" s="197">
        <f t="shared" si="70"/>
        <v>52156241.057816699</v>
      </c>
      <c r="I386" s="197">
        <f t="shared" si="70"/>
        <v>67646870.62992093</v>
      </c>
      <c r="J386" s="197">
        <f t="shared" si="70"/>
        <v>30064441.017881989</v>
      </c>
      <c r="K386" s="197">
        <f t="shared" si="70"/>
        <v>-4102124.5279103173</v>
      </c>
      <c r="L386" s="197">
        <f t="shared" si="70"/>
        <v>-4302396.6008217642</v>
      </c>
      <c r="M386" s="197">
        <f t="shared" si="70"/>
        <v>-4302396.6008217642</v>
      </c>
      <c r="N386" s="197">
        <f t="shared" si="70"/>
        <v>-4302396.6008217642</v>
      </c>
      <c r="O386" s="197">
        <f t="shared" si="70"/>
        <v>-3527136.5006480059</v>
      </c>
      <c r="P386" s="197">
        <f t="shared" si="70"/>
        <v>-2918654.695674642</v>
      </c>
      <c r="Q386" s="197">
        <f t="shared" si="70"/>
        <v>-2355199.5774386106</v>
      </c>
      <c r="R386" s="197">
        <f t="shared" si="70"/>
        <v>-2048990.4838905574</v>
      </c>
      <c r="S386" s="197">
        <f t="shared" si="70"/>
        <v>-1547619.7082570742</v>
      </c>
      <c r="T386" s="197">
        <f t="shared" si="70"/>
        <v>-1243068.0387607024</v>
      </c>
      <c r="U386" s="197">
        <f t="shared" si="70"/>
        <v>-752746.75680509186</v>
      </c>
      <c r="V386" s="197">
        <f t="shared" si="70"/>
        <v>0</v>
      </c>
      <c r="W386" s="197">
        <f t="shared" si="70"/>
        <v>0</v>
      </c>
      <c r="X386" s="197">
        <f>SUM(C386:W386)</f>
        <v>308725826.76470584</v>
      </c>
    </row>
    <row r="387" spans="1:24">
      <c r="A387" s="236" t="s">
        <v>233</v>
      </c>
    </row>
    <row r="388" spans="1:24">
      <c r="A388" s="197" t="s">
        <v>482</v>
      </c>
    </row>
    <row r="389" spans="1:24">
      <c r="A389" s="197"/>
    </row>
    <row r="390" spans="1:24">
      <c r="A390" s="197"/>
    </row>
    <row r="391" spans="1:24">
      <c r="A391" s="197"/>
    </row>
    <row r="392" spans="1:24">
      <c r="A392" s="197"/>
    </row>
    <row r="393" spans="1:24">
      <c r="A393" s="197"/>
    </row>
    <row r="394" spans="1:24">
      <c r="A394" s="197"/>
    </row>
    <row r="395" spans="1:24">
      <c r="A395" s="197"/>
    </row>
    <row r="396" spans="1:24">
      <c r="A396" s="197"/>
    </row>
    <row r="397" spans="1:24">
      <c r="A397" s="197"/>
    </row>
    <row r="398" spans="1:24">
      <c r="A398" s="197"/>
    </row>
  </sheetData>
  <mergeCells count="92">
    <mergeCell ref="C86:I86"/>
    <mergeCell ref="C285:E285"/>
    <mergeCell ref="E288:L288"/>
    <mergeCell ref="D93:L93"/>
    <mergeCell ref="B140:J140"/>
    <mergeCell ref="B175:E175"/>
    <mergeCell ref="C270:G270"/>
    <mergeCell ref="E187:L187"/>
    <mergeCell ref="C255:G255"/>
    <mergeCell ref="B231:J231"/>
    <mergeCell ref="B278:J278"/>
    <mergeCell ref="E186:L186"/>
    <mergeCell ref="E103:L103"/>
    <mergeCell ref="J171:J173"/>
    <mergeCell ref="J227:J229"/>
    <mergeCell ref="J205:J207"/>
    <mergeCell ref="A171:A173"/>
    <mergeCell ref="C183:E183"/>
    <mergeCell ref="H171:H173"/>
    <mergeCell ref="B133:I133"/>
    <mergeCell ref="A312:D312"/>
    <mergeCell ref="A298:D298"/>
    <mergeCell ref="A305:D305"/>
    <mergeCell ref="A205:A207"/>
    <mergeCell ref="C205:C207"/>
    <mergeCell ref="E171:E173"/>
    <mergeCell ref="I227:I229"/>
    <mergeCell ref="I205:I207"/>
    <mergeCell ref="H205:H207"/>
    <mergeCell ref="B214:J214"/>
    <mergeCell ref="D220:F220"/>
    <mergeCell ref="C221:E221"/>
    <mergeCell ref="B4:N4"/>
    <mergeCell ref="K90:K91"/>
    <mergeCell ref="A136:A138"/>
    <mergeCell ref="C136:C138"/>
    <mergeCell ref="E136:E138"/>
    <mergeCell ref="F136:F138"/>
    <mergeCell ref="H136:H138"/>
    <mergeCell ref="B29:J29"/>
    <mergeCell ref="B30:J30"/>
    <mergeCell ref="B31:D32"/>
    <mergeCell ref="C82:I82"/>
    <mergeCell ref="A119:K120"/>
    <mergeCell ref="E31:I31"/>
    <mergeCell ref="B33:B38"/>
    <mergeCell ref="C33:C38"/>
    <mergeCell ref="A74:M75"/>
    <mergeCell ref="A77:M78"/>
    <mergeCell ref="F72:L72"/>
    <mergeCell ref="A80:L80"/>
    <mergeCell ref="A227:A229"/>
    <mergeCell ref="C227:C229"/>
    <mergeCell ref="F227:F229"/>
    <mergeCell ref="H227:H229"/>
    <mergeCell ref="C84:I84"/>
    <mergeCell ref="C171:C173"/>
    <mergeCell ref="E152:L152"/>
    <mergeCell ref="B163:G163"/>
    <mergeCell ref="E153:J153"/>
    <mergeCell ref="C117:H117"/>
    <mergeCell ref="C116:H116"/>
    <mergeCell ref="F171:F173"/>
    <mergeCell ref="D199:F199"/>
    <mergeCell ref="B7:J7"/>
    <mergeCell ref="B8:J8"/>
    <mergeCell ref="B9:D10"/>
    <mergeCell ref="E9:I9"/>
    <mergeCell ref="B18:J18"/>
    <mergeCell ref="B19:J19"/>
    <mergeCell ref="B20:D21"/>
    <mergeCell ref="E20:I20"/>
    <mergeCell ref="B22:B27"/>
    <mergeCell ref="C22:C27"/>
    <mergeCell ref="C328:E328"/>
    <mergeCell ref="B335:B337"/>
    <mergeCell ref="D335:D337"/>
    <mergeCell ref="O236:V236"/>
    <mergeCell ref="O238:Q238"/>
    <mergeCell ref="H236:H237"/>
    <mergeCell ref="E236:G236"/>
    <mergeCell ref="C327:I327"/>
    <mergeCell ref="A319:D319"/>
    <mergeCell ref="B321:J321"/>
    <mergeCell ref="C344:I344"/>
    <mergeCell ref="C345:E345"/>
    <mergeCell ref="J335:J337"/>
    <mergeCell ref="B339:E339"/>
    <mergeCell ref="A335:A337"/>
    <mergeCell ref="C335:C337"/>
    <mergeCell ref="F335:F337"/>
    <mergeCell ref="H335:H337"/>
  </mergeCells>
  <conditionalFormatting sqref="B142:J142">
    <cfRule type="containsBlanks" dxfId="18" priority="6">
      <formula>LEN(TRIM(B142))=0</formula>
    </cfRule>
  </conditionalFormatting>
  <conditionalFormatting sqref="B177:S177">
    <cfRule type="containsBlanks" dxfId="17" priority="5">
      <formula>LEN(TRIM(B177))=0</formula>
    </cfRule>
  </conditionalFormatting>
  <conditionalFormatting sqref="B280:V280">
    <cfRule type="containsBlanks" dxfId="16" priority="2">
      <formula>LEN(TRIM(B280))=0</formula>
    </cfRule>
  </conditionalFormatting>
  <pageMargins left="0.7" right="0.7" top="0.75" bottom="0.75" header="0.3" footer="0.3"/>
  <pageSetup paperSize="9" scale="20" fitToWidth="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BCC6D7B650DCA4499C4C6DF16EA412F8" ma:contentTypeVersion="15" ma:contentTypeDescription="Kurkite naują dokumentą." ma:contentTypeScope="" ma:versionID="1b852d9a6ee365b29d2359300d7d2831">
  <xsd:schema xmlns:xsd="http://www.w3.org/2001/XMLSchema" xmlns:xs="http://www.w3.org/2001/XMLSchema" xmlns:p="http://schemas.microsoft.com/office/2006/metadata/properties" xmlns:ns2="9fe3c05a-7731-4a47-9ab7-7c48e862500e" xmlns:ns3="6e3ee896-ce57-4d4a-9630-9053e4bc64d3" targetNamespace="http://schemas.microsoft.com/office/2006/metadata/properties" ma:root="true" ma:fieldsID="df59f6f60055a3d34010d22b20896919" ns2:_="" ns3:_="">
    <xsd:import namespace="9fe3c05a-7731-4a47-9ab7-7c48e862500e"/>
    <xsd:import namespace="6e3ee896-ce57-4d4a-9630-9053e4bc64d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e3c05a-7731-4a47-9ab7-7c48e86250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Vaizdų žymės" ma:readOnly="false" ma:fieldId="{5cf76f15-5ced-4ddc-b409-7134ff3c332f}" ma:taxonomyMulti="true" ma:sspId="4e3501c9-f7a7-4b81-baa6-2bbc2eda4d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3ee896-ce57-4d4a-9630-9053e4bc64d3" elementFormDefault="qualified">
    <xsd:import namespace="http://schemas.microsoft.com/office/2006/documentManagement/types"/>
    <xsd:import namespace="http://schemas.microsoft.com/office/infopath/2007/PartnerControls"/>
    <xsd:element name="SharedWithUsers" ma:index="11"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Bendrinta su išsamia informacija" ma:internalName="SharedWithDetails" ma:readOnly="true">
      <xsd:simpleType>
        <xsd:restriction base="dms:Note">
          <xsd:maxLength value="255"/>
        </xsd:restriction>
      </xsd:simpleType>
    </xsd:element>
    <xsd:element name="TaxCatchAll" ma:index="16" nillable="true" ma:displayName="Taxonomy Catch All Column" ma:hidden="true" ma:list="{53a17236-b6fb-4006-ac07-dfbd89e8bf86}" ma:internalName="TaxCatchAll" ma:showField="CatchAllData" ma:web="6e3ee896-ce57-4d4a-9630-9053e4bc64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fe3c05a-7731-4a47-9ab7-7c48e862500e">
      <Terms xmlns="http://schemas.microsoft.com/office/infopath/2007/PartnerControls"/>
    </lcf76f155ced4ddcb4097134ff3c332f>
    <TaxCatchAll xmlns="6e3ee896-ce57-4d4a-9630-9053e4bc64d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AA77E9-7CF3-49C1-AA36-AC4F0F9019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e3c05a-7731-4a47-9ab7-7c48e862500e"/>
    <ds:schemaRef ds:uri="6e3ee896-ce57-4d4a-9630-9053e4bc64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E89487-7C49-4188-ACC9-AE60DD4D3B1C}">
  <ds:schemaRefs>
    <ds:schemaRef ds:uri="http://schemas.microsoft.com/office/2006/metadata/properties"/>
    <ds:schemaRef ds:uri="http://schemas.microsoft.com/office/infopath/2007/PartnerControls"/>
    <ds:schemaRef ds:uri="9fe3c05a-7731-4a47-9ab7-7c48e862500e"/>
    <ds:schemaRef ds:uri="6e3ee896-ce57-4d4a-9630-9053e4bc64d3"/>
  </ds:schemaRefs>
</ds:datastoreItem>
</file>

<file path=customXml/itemProps3.xml><?xml version="1.0" encoding="utf-8"?>
<ds:datastoreItem xmlns:ds="http://schemas.openxmlformats.org/officeDocument/2006/customXml" ds:itemID="{F8C67E63-2D7F-4238-AD30-6C166D8FB7B9}">
  <ds:schemaRefs>
    <ds:schemaRef ds:uri="http://schemas.microsoft.com/sharepoint/v3/contenttype/forms"/>
  </ds:schemaRefs>
</ds:datastoreItem>
</file>

<file path=docMetadata/LabelInfo.xml><?xml version="1.0" encoding="utf-8"?>
<clbl:labelList xmlns:clbl="http://schemas.microsoft.com/office/2020/mipLabelMetadata">
  <clbl:label id="{7bce49ad-6e13-4667-9698-89b6274ba9f6}" enabled="0" method="" siteId="{7bce49ad-6e13-4667-9698-89b6274ba9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Rezultatai</vt:lpstr>
      <vt:lpstr>Poveikis VF</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Renata Čitavičienė</cp:lastModifiedBy>
  <cp:revision/>
  <dcterms:created xsi:type="dcterms:W3CDTF">2019-07-15T08:17:38Z</dcterms:created>
  <dcterms:modified xsi:type="dcterms:W3CDTF">2026-05-19T13:43:26Z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0x010100BCC6D7B650DCA4499C4C6DF16EA412F8</vt:lpwstr>
  </property>
  <property fmtid="{D5CDD505-2E9C-101B-9397-08002B2CF9AE}" pid="3" name="MediaServiceImageTags">
    <vt:lpwstr/>
  </property>
</Properties>
</file>